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3590" documentId="6_{B83248F8-F7EA-4DDA-B215-7BEDEAC19997}" xr6:coauthVersionLast="47" xr6:coauthVersionMax="47" xr10:uidLastSave="{EFB2FEEB-A93D-45E0-9AE6-C08253080988}"/>
  <bookViews>
    <workbookView xWindow="-110" yWindow="-110" windowWidth="19420" windowHeight="10300" tabRatio="662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Sheet7" sheetId="11" state="hidden" r:id="rId7"/>
    <sheet name="Issue Code" sheetId="3" state="hidden" r:id="rId8"/>
    <sheet name="Sheet1" sheetId="9" state="hidden" r:id="rId9"/>
    <sheet name="PIC" sheetId="4" state="hidden" r:id="rId10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7" hidden="1">'Issue Code'!$A$3:$F$37</definedName>
    <definedName name="_xlnm._FilterDatabase" localSheetId="5" hidden="1">Lending!$A$2:$Q$6996</definedName>
    <definedName name="_xlnm._FilterDatabase" localSheetId="1" hidden="1">'Quality &amp; Downtime'!$A$2:$AA$4293</definedName>
    <definedName name="_xlnm._FilterDatabase" localSheetId="4" hidden="1">Rework!$A$2:$P$967</definedName>
    <definedName name="_xlnm._FilterDatabase" localSheetId="4" hidden="1">Rework!$A$2:$P$967</definedName>
    <definedName name="_xlnm._FilterDatabase" localSheetId="6" hidden="1">Sheet7!$A$1:$Q$16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63" r:id="rId11"/>
    <pivotCache cacheId="64" r:id="rId12"/>
    <pivotCache cacheId="72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43" i="6" l="1"/>
  <c r="B843" i="6"/>
  <c r="C837" i="6"/>
  <c r="B837" i="6"/>
  <c r="K4245" i="7" l="1"/>
  <c r="L4245" i="7" s="1"/>
  <c r="C4245" i="7"/>
  <c r="B4245" i="7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S4370" i="1"/>
  <c r="F4378" i="1"/>
  <c r="F4379" i="1"/>
  <c r="F4380" i="1"/>
  <c r="F4381" i="1"/>
  <c r="F4382" i="1"/>
  <c r="S4369" i="1"/>
  <c r="O4369" i="1"/>
  <c r="F4369" i="1"/>
  <c r="F4370" i="1"/>
  <c r="F4371" i="1"/>
  <c r="F4372" i="1"/>
  <c r="F4373" i="1"/>
  <c r="F4374" i="1"/>
  <c r="F4375" i="1"/>
  <c r="F4376" i="1"/>
  <c r="F4377" i="1"/>
  <c r="S4358" i="1"/>
  <c r="S4359" i="1"/>
  <c r="S4360" i="1"/>
  <c r="S4361" i="1"/>
  <c r="S4362" i="1"/>
  <c r="S4363" i="1"/>
  <c r="S4364" i="1"/>
  <c r="S4365" i="1"/>
  <c r="S4366" i="1"/>
  <c r="S4367" i="1"/>
  <c r="S4368" i="1"/>
  <c r="O4358" i="1"/>
  <c r="O4359" i="1"/>
  <c r="O4360" i="1"/>
  <c r="O4361" i="1"/>
  <c r="O4362" i="1"/>
  <c r="O4363" i="1"/>
  <c r="O4364" i="1"/>
  <c r="O4365" i="1"/>
  <c r="O4366" i="1"/>
  <c r="O4367" i="1"/>
  <c r="O4368" i="1"/>
  <c r="F4366" i="1"/>
  <c r="F4367" i="1"/>
  <c r="F4368" i="1"/>
  <c r="S4357" i="1"/>
  <c r="S4356" i="1"/>
  <c r="S4355" i="1"/>
  <c r="S4354" i="1"/>
  <c r="S4353" i="1"/>
  <c r="S4352" i="1"/>
  <c r="S4351" i="1"/>
  <c r="O4351" i="1"/>
  <c r="O4352" i="1"/>
  <c r="O4353" i="1"/>
  <c r="O4354" i="1"/>
  <c r="O4355" i="1"/>
  <c r="O4356" i="1"/>
  <c r="O4357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I857" i="6"/>
  <c r="N858" i="6"/>
  <c r="N857" i="6"/>
  <c r="N856" i="6"/>
  <c r="I856" i="6"/>
  <c r="N855" i="6"/>
  <c r="N854" i="6"/>
  <c r="N853" i="6"/>
  <c r="I853" i="6"/>
  <c r="S4350" i="1"/>
  <c r="O4350" i="1"/>
  <c r="F4350" i="1"/>
  <c r="F4324" i="1"/>
  <c r="O4324" i="1"/>
  <c r="S4324" i="1"/>
  <c r="O4320" i="1"/>
  <c r="S4320" i="1"/>
  <c r="O4321" i="1"/>
  <c r="S4321" i="1"/>
  <c r="O4322" i="1"/>
  <c r="S4322" i="1"/>
  <c r="O4323" i="1"/>
  <c r="S4323" i="1"/>
  <c r="O4325" i="1"/>
  <c r="S4325" i="1"/>
  <c r="O4326" i="1"/>
  <c r="S4326" i="1"/>
  <c r="O4327" i="1"/>
  <c r="S4327" i="1"/>
  <c r="O4328" i="1"/>
  <c r="S4328" i="1"/>
  <c r="O4329" i="1"/>
  <c r="S4329" i="1"/>
  <c r="O4330" i="1"/>
  <c r="S4330" i="1"/>
  <c r="O4331" i="1"/>
  <c r="S4331" i="1"/>
  <c r="O4332" i="1"/>
  <c r="S4332" i="1"/>
  <c r="O4333" i="1"/>
  <c r="S4333" i="1"/>
  <c r="O4334" i="1"/>
  <c r="S4334" i="1"/>
  <c r="O4335" i="1"/>
  <c r="S4335" i="1"/>
  <c r="O4336" i="1"/>
  <c r="S4336" i="1"/>
  <c r="O4337" i="1"/>
  <c r="S4337" i="1"/>
  <c r="O4338" i="1"/>
  <c r="S4338" i="1"/>
  <c r="O4339" i="1"/>
  <c r="S4339" i="1"/>
  <c r="O4340" i="1"/>
  <c r="S4340" i="1"/>
  <c r="O4341" i="1"/>
  <c r="S4341" i="1"/>
  <c r="O4342" i="1"/>
  <c r="S4342" i="1"/>
  <c r="O4343" i="1"/>
  <c r="S4343" i="1"/>
  <c r="O4344" i="1"/>
  <c r="S4344" i="1"/>
  <c r="O4345" i="1"/>
  <c r="S4345" i="1"/>
  <c r="O4346" i="1"/>
  <c r="S4346" i="1"/>
  <c r="O4347" i="1"/>
  <c r="S4347" i="1"/>
  <c r="O4348" i="1"/>
  <c r="S4348" i="1"/>
  <c r="O4349" i="1"/>
  <c r="S4349" i="1"/>
  <c r="S4319" i="1"/>
  <c r="O4319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S4318" i="1"/>
  <c r="O4318" i="1"/>
  <c r="O4316" i="1"/>
  <c r="O4317" i="1"/>
  <c r="S4316" i="1"/>
  <c r="S4317" i="1"/>
  <c r="F4316" i="1"/>
  <c r="F4317" i="1"/>
  <c r="F4318" i="1"/>
  <c r="F4319" i="1"/>
  <c r="F4320" i="1"/>
  <c r="F4321" i="1"/>
  <c r="F4322" i="1"/>
  <c r="F4323" i="1"/>
  <c r="F4325" i="1"/>
  <c r="F4326" i="1"/>
  <c r="F4327" i="1"/>
  <c r="S4314" i="1"/>
  <c r="S4315" i="1"/>
  <c r="O4314" i="1"/>
  <c r="O4315" i="1"/>
  <c r="F4314" i="1"/>
  <c r="F4315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S4298" i="1"/>
  <c r="S4297" i="1"/>
  <c r="S4296" i="1"/>
  <c r="S4295" i="1"/>
  <c r="S4294" i="1"/>
  <c r="O4294" i="1"/>
  <c r="O4295" i="1"/>
  <c r="O4296" i="1"/>
  <c r="O4297" i="1"/>
  <c r="O4298" i="1"/>
  <c r="F4294" i="1"/>
  <c r="F4295" i="1"/>
  <c r="F4296" i="1"/>
  <c r="F4297" i="1"/>
  <c r="F4298" i="1"/>
  <c r="F4299" i="1"/>
  <c r="F4300" i="1"/>
  <c r="I852" i="6"/>
  <c r="N849" i="6" l="1"/>
  <c r="N850" i="6"/>
  <c r="N851" i="6"/>
  <c r="I848" i="6" l="1"/>
  <c r="N848" i="6"/>
  <c r="N847" i="6"/>
  <c r="S4293" i="1"/>
  <c r="O4293" i="1"/>
  <c r="F4293" i="1"/>
  <c r="O4292" i="1"/>
  <c r="S4292" i="1"/>
  <c r="F4292" i="1"/>
  <c r="S4290" i="1"/>
  <c r="S4291" i="1"/>
  <c r="O4290" i="1"/>
  <c r="O4291" i="1"/>
  <c r="F4290" i="1"/>
  <c r="F4291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S4275" i="1"/>
  <c r="S4274" i="1"/>
  <c r="S4273" i="1"/>
  <c r="S4272" i="1"/>
  <c r="S4271" i="1"/>
  <c r="S4270" i="1"/>
  <c r="S4269" i="1"/>
  <c r="S4268" i="1"/>
  <c r="S4267" i="1"/>
  <c r="O4267" i="1"/>
  <c r="O4268" i="1"/>
  <c r="O4269" i="1"/>
  <c r="O4270" i="1"/>
  <c r="O4271" i="1"/>
  <c r="O4272" i="1"/>
  <c r="O4273" i="1"/>
  <c r="O4274" i="1"/>
  <c r="O4275" i="1"/>
  <c r="F4267" i="1"/>
  <c r="F4268" i="1"/>
  <c r="F4269" i="1"/>
  <c r="F4270" i="1"/>
  <c r="F4271" i="1"/>
  <c r="F4272" i="1"/>
  <c r="F4273" i="1"/>
  <c r="F4274" i="1"/>
  <c r="F4275" i="1"/>
  <c r="I846" i="6"/>
  <c r="N846" i="6"/>
  <c r="I845" i="6"/>
  <c r="I844" i="6"/>
  <c r="N844" i="6"/>
  <c r="N845" i="6"/>
  <c r="O4266" i="1"/>
  <c r="S4266" i="1"/>
  <c r="F4266" i="1"/>
  <c r="S4263" i="1"/>
  <c r="S4264" i="1"/>
  <c r="S4265" i="1"/>
  <c r="O4263" i="1"/>
  <c r="O4264" i="1"/>
  <c r="O4265" i="1"/>
  <c r="F4263" i="1"/>
  <c r="F4264" i="1"/>
  <c r="F4265" i="1"/>
  <c r="S4258" i="1"/>
  <c r="S4259" i="1"/>
  <c r="S4260" i="1"/>
  <c r="S4261" i="1"/>
  <c r="S4262" i="1"/>
  <c r="O4258" i="1"/>
  <c r="O4259" i="1"/>
  <c r="O4260" i="1"/>
  <c r="O4261" i="1"/>
  <c r="O4262" i="1"/>
  <c r="F4257" i="1"/>
  <c r="F4258" i="1"/>
  <c r="F4259" i="1"/>
  <c r="F4260" i="1"/>
  <c r="F4261" i="1"/>
  <c r="F4262" i="1"/>
  <c r="S4257" i="1"/>
  <c r="S4256" i="1"/>
  <c r="O4256" i="1"/>
  <c r="O4257" i="1"/>
  <c r="F4256" i="1"/>
  <c r="S4254" i="1"/>
  <c r="S4255" i="1"/>
  <c r="O4254" i="1"/>
  <c r="O4255" i="1"/>
  <c r="F4254" i="1"/>
  <c r="F4255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S4237" i="1"/>
  <c r="S4236" i="1"/>
  <c r="S4235" i="1"/>
  <c r="S4234" i="1"/>
  <c r="O4234" i="1"/>
  <c r="O4235" i="1"/>
  <c r="O4236" i="1"/>
  <c r="O4237" i="1"/>
  <c r="F4234" i="1"/>
  <c r="F4235" i="1"/>
  <c r="F4236" i="1"/>
  <c r="F4237" i="1"/>
  <c r="N842" i="6"/>
  <c r="N840" i="6" l="1"/>
  <c r="N838" i="6" l="1"/>
  <c r="N841" i="6"/>
  <c r="K4165" i="7" l="1"/>
  <c r="B4153" i="7" l="1"/>
  <c r="C4153" i="7"/>
  <c r="K4153" i="7"/>
  <c r="L4153" i="7" s="1"/>
  <c r="S4233" i="1"/>
  <c r="O4233" i="1"/>
  <c r="F4233" i="1"/>
  <c r="O4232" i="1"/>
  <c r="S4224" i="1"/>
  <c r="S4225" i="1"/>
  <c r="S4226" i="1"/>
  <c r="S4227" i="1"/>
  <c r="S4228" i="1"/>
  <c r="S4229" i="1"/>
  <c r="S4230" i="1"/>
  <c r="S4231" i="1"/>
  <c r="S4232" i="1"/>
  <c r="F4229" i="1"/>
  <c r="F4230" i="1"/>
  <c r="F4231" i="1"/>
  <c r="F4232" i="1"/>
  <c r="S4215" i="1"/>
  <c r="S4216" i="1"/>
  <c r="S4217" i="1"/>
  <c r="S4218" i="1"/>
  <c r="S4219" i="1"/>
  <c r="S4220" i="1"/>
  <c r="S4221" i="1"/>
  <c r="S4222" i="1"/>
  <c r="S4223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K4150" i="7"/>
  <c r="L4150" i="7" s="1"/>
  <c r="K4149" i="7"/>
  <c r="L4149" i="7" s="1"/>
  <c r="K4148" i="7"/>
  <c r="L4148" i="7" s="1"/>
  <c r="C4148" i="7"/>
  <c r="B4148" i="7"/>
  <c r="B4122" i="7"/>
  <c r="C4122" i="7"/>
  <c r="K4122" i="7"/>
  <c r="L4122" i="7" s="1"/>
  <c r="N834" i="6" l="1"/>
  <c r="N836" i="6"/>
  <c r="O4210" i="1"/>
  <c r="O4211" i="1"/>
  <c r="O4212" i="1"/>
  <c r="O4213" i="1"/>
  <c r="O4214" i="1"/>
  <c r="S4210" i="1"/>
  <c r="S4211" i="1"/>
  <c r="S4212" i="1"/>
  <c r="S4213" i="1"/>
  <c r="S4214" i="1"/>
  <c r="S4208" i="1"/>
  <c r="S4209" i="1"/>
  <c r="F4208" i="1"/>
  <c r="F4209" i="1"/>
  <c r="F4210" i="1"/>
  <c r="F4211" i="1"/>
  <c r="F4212" i="1"/>
  <c r="F4213" i="1"/>
  <c r="F4214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S4185" i="1" l="1"/>
  <c r="S4186" i="1"/>
  <c r="S4187" i="1"/>
  <c r="S4188" i="1"/>
  <c r="S4189" i="1"/>
  <c r="S4190" i="1"/>
  <c r="O4185" i="1"/>
  <c r="O4186" i="1"/>
  <c r="O4187" i="1"/>
  <c r="O4188" i="1"/>
  <c r="O4189" i="1"/>
  <c r="O4190" i="1"/>
  <c r="F4185" i="1"/>
  <c r="F4186" i="1"/>
  <c r="F4187" i="1"/>
  <c r="F4188" i="1"/>
  <c r="F4189" i="1"/>
  <c r="F4190" i="1"/>
  <c r="F4191" i="1"/>
  <c r="F4192" i="1"/>
  <c r="F4193" i="1"/>
  <c r="F4194" i="1"/>
  <c r="N833" i="6"/>
  <c r="N832" i="6"/>
  <c r="O4164" i="1" l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N829" i="6"/>
  <c r="N830" i="6"/>
  <c r="N831" i="6"/>
  <c r="N827" i="6" l="1"/>
  <c r="N826" i="6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N824" i="6"/>
  <c r="S4100" i="1" l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N822" i="6" l="1"/>
  <c r="N821" i="6"/>
  <c r="K3765" i="7"/>
  <c r="L3765" i="7" s="1"/>
  <c r="C3765" i="7"/>
  <c r="B3765" i="7"/>
  <c r="K3738" i="7"/>
  <c r="L3738" i="7" s="1"/>
  <c r="C3738" i="7"/>
  <c r="B3738" i="7"/>
  <c r="K3709" i="7"/>
  <c r="L3709" i="7" s="1"/>
  <c r="C3709" i="7"/>
  <c r="B3709" i="7"/>
  <c r="K3672" i="7"/>
  <c r="L3672" i="7" s="1"/>
  <c r="C3672" i="7"/>
  <c r="B3672" i="7"/>
  <c r="K3646" i="7"/>
  <c r="L3646" i="7" s="1"/>
  <c r="C3646" i="7"/>
  <c r="B3646" i="7"/>
  <c r="S4074" i="1" l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N820" i="6"/>
  <c r="N817" i="6"/>
  <c r="K3995" i="7"/>
  <c r="L3995" i="7" s="1"/>
  <c r="C3995" i="7"/>
  <c r="B3995" i="7"/>
  <c r="K3526" i="7"/>
  <c r="L3526" i="7" s="1"/>
  <c r="C3526" i="7"/>
  <c r="B3526" i="7"/>
  <c r="K3503" i="7"/>
  <c r="L3503" i="7" s="1"/>
  <c r="C3503" i="7"/>
  <c r="B3503" i="7"/>
  <c r="K3429" i="7"/>
  <c r="L3429" i="7" s="1"/>
  <c r="C3429" i="7"/>
  <c r="B3429" i="7"/>
  <c r="K3319" i="7"/>
  <c r="L3319" i="7" s="1"/>
  <c r="C3319" i="7"/>
  <c r="B3319" i="7"/>
  <c r="S4046" i="1" l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N814" i="6"/>
  <c r="N811" i="6"/>
  <c r="N812" i="6"/>
  <c r="N815" i="6"/>
  <c r="K3713" i="7" l="1"/>
  <c r="L3713" i="7" s="1"/>
  <c r="C3713" i="7"/>
  <c r="B3713" i="7"/>
  <c r="B3595" i="7" l="1"/>
  <c r="C3595" i="7"/>
  <c r="K3595" i="7"/>
  <c r="L3595" i="7" s="1"/>
  <c r="B3260" i="7" l="1"/>
  <c r="C3260" i="7"/>
  <c r="K3260" i="7"/>
  <c r="L3260" i="7" s="1"/>
  <c r="K3280" i="7" l="1"/>
  <c r="L3280" i="7" s="1"/>
  <c r="C3280" i="7"/>
  <c r="B3280" i="7"/>
  <c r="K3938" i="7" l="1"/>
  <c r="L3938" i="7" s="1"/>
  <c r="B3938" i="7"/>
  <c r="C3938" i="7"/>
  <c r="S4020" i="1" l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N810" i="6" l="1"/>
  <c r="N809" i="6"/>
  <c r="N807" i="6"/>
  <c r="N806" i="6"/>
  <c r="I805" i="6"/>
  <c r="I804" i="6"/>
  <c r="N804" i="6"/>
  <c r="N803" i="6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C771" i="6" l="1"/>
  <c r="B771" i="6"/>
  <c r="N795" i="6" l="1"/>
  <c r="N796" i="6"/>
  <c r="N797" i="6"/>
  <c r="N798" i="6"/>
  <c r="N799" i="6"/>
  <c r="N800" i="6"/>
  <c r="N802" i="6"/>
  <c r="K3736" i="7"/>
  <c r="L3736" i="7" s="1"/>
  <c r="C3736" i="7"/>
  <c r="B3736" i="7"/>
  <c r="K3971" i="7" l="1"/>
  <c r="L3971" i="7" s="1"/>
  <c r="K3970" i="7"/>
  <c r="L3970" i="7" s="1"/>
  <c r="K3969" i="7"/>
  <c r="L3969" i="7" s="1"/>
  <c r="K3946" i="7"/>
  <c r="L3946" i="7" s="1"/>
  <c r="K3945" i="7"/>
  <c r="L3945" i="7" s="1"/>
  <c r="K3917" i="7"/>
  <c r="L3917" i="7" s="1"/>
  <c r="K3916" i="7"/>
  <c r="L3916" i="7" s="1"/>
  <c r="K3893" i="7" l="1"/>
  <c r="L3893" i="7" s="1"/>
  <c r="K3892" i="7"/>
  <c r="L3892" i="7" s="1"/>
  <c r="K3860" i="7"/>
  <c r="L3860" i="7" s="1"/>
  <c r="K3859" i="7"/>
  <c r="L3859" i="7" s="1"/>
  <c r="K3829" i="7"/>
  <c r="L3829" i="7" s="1"/>
  <c r="K3828" i="7"/>
  <c r="L3828" i="7" s="1"/>
  <c r="K3799" i="7"/>
  <c r="L3799" i="7" s="1"/>
  <c r="K3798" i="7"/>
  <c r="L3798" i="7" s="1"/>
  <c r="K3764" i="7"/>
  <c r="L3764" i="7" s="1"/>
  <c r="K3763" i="7"/>
  <c r="L3763" i="7" s="1"/>
  <c r="K3735" i="7"/>
  <c r="L3735" i="7" s="1"/>
  <c r="K3734" i="7"/>
  <c r="L3734" i="7" s="1"/>
  <c r="K3706" i="7"/>
  <c r="L3706" i="7" s="1"/>
  <c r="K3705" i="7"/>
  <c r="L3705" i="7" s="1"/>
  <c r="K3671" i="7"/>
  <c r="L3671" i="7" s="1"/>
  <c r="C3671" i="7"/>
  <c r="B3671" i="7"/>
  <c r="K3670" i="7"/>
  <c r="L3670" i="7" s="1"/>
  <c r="C3670" i="7"/>
  <c r="B3670" i="7"/>
  <c r="S3975" i="1" l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N788" i="6" l="1"/>
  <c r="N789" i="6"/>
  <c r="N790" i="6"/>
  <c r="N793" i="6"/>
  <c r="N787" i="6"/>
  <c r="N786" i="6"/>
  <c r="I784" i="6"/>
  <c r="I783" i="6"/>
  <c r="I785" i="6" l="1"/>
  <c r="N785" i="6"/>
  <c r="N784" i="6"/>
  <c r="N783" i="6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N779" i="6"/>
  <c r="N780" i="6"/>
  <c r="N781" i="6"/>
  <c r="N778" i="6"/>
  <c r="S3948" i="1"/>
  <c r="O3948" i="1"/>
  <c r="F3948" i="1"/>
  <c r="S3949" i="1" l="1"/>
  <c r="S3950" i="1"/>
  <c r="S3951" i="1"/>
  <c r="S3952" i="1"/>
  <c r="S3953" i="1"/>
  <c r="S3954" i="1"/>
  <c r="S3955" i="1"/>
  <c r="S3956" i="1"/>
  <c r="S3957" i="1"/>
  <c r="S3958" i="1"/>
  <c r="O3949" i="1"/>
  <c r="O3950" i="1"/>
  <c r="O3951" i="1"/>
  <c r="O3952" i="1"/>
  <c r="O3953" i="1"/>
  <c r="O3954" i="1"/>
  <c r="O3955" i="1"/>
  <c r="O3956" i="1"/>
  <c r="O3957" i="1"/>
  <c r="O3958" i="1"/>
  <c r="F3949" i="1"/>
  <c r="F3950" i="1"/>
  <c r="F3951" i="1"/>
  <c r="F3952" i="1"/>
  <c r="F3953" i="1"/>
  <c r="F3954" i="1"/>
  <c r="F3955" i="1"/>
  <c r="F3956" i="1"/>
  <c r="F3957" i="1"/>
  <c r="F3958" i="1"/>
  <c r="S3947" i="1"/>
  <c r="O3947" i="1"/>
  <c r="F3947" i="1"/>
  <c r="N776" i="6"/>
  <c r="N775" i="6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N773" i="6" l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N770" i="6"/>
  <c r="N768" i="6"/>
  <c r="N769" i="6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N767" i="6"/>
  <c r="I766" i="6"/>
  <c r="I765" i="6" l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N758" i="6"/>
  <c r="N762" i="6"/>
  <c r="N763" i="6"/>
  <c r="N764" i="6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N755" i="6" l="1"/>
  <c r="N757" i="6"/>
  <c r="K3704" i="7"/>
  <c r="L3704" i="7" s="1"/>
  <c r="B3704" i="7"/>
  <c r="C3704" i="7"/>
  <c r="S3808" i="1" l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N753" i="6"/>
  <c r="F3737" i="1"/>
  <c r="O3737" i="1"/>
  <c r="S3737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N746" i="6"/>
  <c r="N747" i="6"/>
  <c r="N748" i="6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N742" i="6" l="1"/>
  <c r="N740" i="6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N736" i="6"/>
  <c r="N737" i="6"/>
  <c r="N738" i="6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8" i="1"/>
  <c r="S3739" i="1"/>
  <c r="S3740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8" i="1"/>
  <c r="O3739" i="1"/>
  <c r="O3740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8" i="1"/>
  <c r="F3739" i="1"/>
  <c r="F3740" i="1"/>
  <c r="S3697" i="1" l="1"/>
  <c r="S3698" i="1"/>
  <c r="S3699" i="1"/>
  <c r="S3700" i="1"/>
  <c r="S3701" i="1"/>
  <c r="S3707" i="1"/>
  <c r="S3702" i="1"/>
  <c r="S3703" i="1"/>
  <c r="S3704" i="1"/>
  <c r="S3705" i="1"/>
  <c r="S3706" i="1"/>
  <c r="S3708" i="1"/>
  <c r="S3709" i="1"/>
  <c r="S3710" i="1"/>
  <c r="S3711" i="1"/>
  <c r="S3712" i="1"/>
  <c r="O3697" i="1"/>
  <c r="O3698" i="1"/>
  <c r="O3699" i="1"/>
  <c r="O3700" i="1"/>
  <c r="O3701" i="1"/>
  <c r="O3707" i="1"/>
  <c r="O3702" i="1"/>
  <c r="O3703" i="1"/>
  <c r="O3704" i="1"/>
  <c r="O3705" i="1"/>
  <c r="O3706" i="1"/>
  <c r="O3708" i="1"/>
  <c r="O3709" i="1"/>
  <c r="O3710" i="1"/>
  <c r="O3711" i="1"/>
  <c r="O3712" i="1"/>
  <c r="F3697" i="1"/>
  <c r="F3698" i="1"/>
  <c r="F3699" i="1"/>
  <c r="F3700" i="1"/>
  <c r="F3701" i="1"/>
  <c r="F3707" i="1"/>
  <c r="F3702" i="1"/>
  <c r="F3703" i="1"/>
  <c r="F3704" i="1"/>
  <c r="F3705" i="1"/>
  <c r="F3706" i="1"/>
  <c r="F3708" i="1"/>
  <c r="F3709" i="1"/>
  <c r="F3710" i="1"/>
  <c r="F3711" i="1"/>
  <c r="F3712" i="1"/>
  <c r="B679" i="6" l="1"/>
  <c r="C679" i="6"/>
  <c r="N679" i="6"/>
  <c r="S3691" i="1"/>
  <c r="S3692" i="1"/>
  <c r="S3693" i="1"/>
  <c r="S3694" i="1"/>
  <c r="S3695" i="1"/>
  <c r="S3696" i="1"/>
  <c r="O3691" i="1"/>
  <c r="O3692" i="1"/>
  <c r="O3693" i="1"/>
  <c r="O3694" i="1"/>
  <c r="O3695" i="1"/>
  <c r="O3696" i="1"/>
  <c r="F3691" i="1"/>
  <c r="F3692" i="1"/>
  <c r="F3693" i="1"/>
  <c r="F3694" i="1"/>
  <c r="F3695" i="1"/>
  <c r="F3696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N729" i="6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N726" i="6" l="1"/>
  <c r="N725" i="6" l="1"/>
  <c r="N724" i="6"/>
  <c r="N723" i="6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N718" i="6" l="1"/>
  <c r="N719" i="6"/>
  <c r="N717" i="6"/>
  <c r="N715" i="6" l="1"/>
  <c r="N714" i="6"/>
  <c r="S1912" i="1"/>
  <c r="O1912" i="1"/>
  <c r="S1893" i="1"/>
  <c r="O1893" i="1"/>
  <c r="S1847" i="1"/>
  <c r="O1847" i="1"/>
  <c r="O1819" i="1"/>
  <c r="S1819" i="1"/>
  <c r="S3604" i="1" l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N710" i="6" l="1"/>
  <c r="N709" i="6"/>
  <c r="N708" i="6" l="1"/>
  <c r="S3584" i="1" l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B3391" i="7"/>
  <c r="C3391" i="7"/>
  <c r="K3391" i="7"/>
  <c r="L3391" i="7" s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N699" i="6"/>
  <c r="N700" i="6"/>
  <c r="B697" i="6" l="1"/>
  <c r="C697" i="6"/>
  <c r="N694" i="6"/>
  <c r="K3375" i="7"/>
  <c r="L3375" i="7" s="1"/>
  <c r="O3266" i="1" l="1"/>
  <c r="S3266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N693" i="6" l="1"/>
  <c r="N689" i="6" l="1"/>
  <c r="N690" i="6"/>
  <c r="N691" i="6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N639" i="6" l="1"/>
  <c r="C639" i="6"/>
  <c r="B639" i="6"/>
  <c r="N687" i="6"/>
  <c r="N686" i="6"/>
  <c r="N685" i="6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N683" i="6" l="1"/>
  <c r="K2" i="11"/>
  <c r="L2" i="11" s="1"/>
  <c r="K3" i="11"/>
  <c r="L3" i="11"/>
  <c r="K4" i="11"/>
  <c r="L4" i="11"/>
  <c r="K5" i="11"/>
  <c r="L5" i="11"/>
  <c r="K6" i="11"/>
  <c r="L6" i="11"/>
  <c r="K7" i="11"/>
  <c r="L7" i="11"/>
  <c r="K8" i="11"/>
  <c r="L8" i="11"/>
  <c r="K9" i="11"/>
  <c r="L9" i="11" s="1"/>
  <c r="K10" i="11"/>
  <c r="L10" i="11"/>
  <c r="K11" i="11"/>
  <c r="L11" i="11"/>
  <c r="K12" i="11"/>
  <c r="L12" i="11"/>
  <c r="K13" i="11"/>
  <c r="L13" i="11"/>
  <c r="K14" i="11"/>
  <c r="L14" i="11"/>
  <c r="K15" i="11"/>
  <c r="L15" i="11"/>
  <c r="K16" i="11"/>
  <c r="L16" i="11"/>
  <c r="K2650" i="7" l="1"/>
  <c r="L2650" i="7" s="1"/>
  <c r="K2651" i="7"/>
  <c r="L2651" i="7" s="1"/>
  <c r="K2652" i="7"/>
  <c r="L2652" i="7" s="1"/>
  <c r="B2650" i="7"/>
  <c r="C2650" i="7"/>
  <c r="B2651" i="7"/>
  <c r="C2651" i="7"/>
  <c r="B2652" i="7"/>
  <c r="C2652" i="7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N677" i="6" l="1"/>
  <c r="N678" i="6"/>
  <c r="N680" i="6"/>
  <c r="N681" i="6"/>
  <c r="I670" i="6"/>
  <c r="B3170" i="7"/>
  <c r="C3170" i="7"/>
  <c r="K3170" i="7"/>
  <c r="L3170" i="7" s="1"/>
  <c r="K3139" i="7"/>
  <c r="L3139" i="7" s="1"/>
  <c r="C3139" i="7"/>
  <c r="B3139" i="7"/>
  <c r="K3097" i="7"/>
  <c r="L3097" i="7" s="1"/>
  <c r="C3097" i="7"/>
  <c r="B3097" i="7"/>
  <c r="K3059" i="7"/>
  <c r="L3059" i="7" s="1"/>
  <c r="C3059" i="7"/>
  <c r="B3059" i="7"/>
  <c r="B3091" i="7"/>
  <c r="C3091" i="7"/>
  <c r="K3091" i="7"/>
  <c r="L3091" i="7" s="1"/>
  <c r="B3012" i="7"/>
  <c r="C3012" i="7"/>
  <c r="B3013" i="7"/>
  <c r="C3013" i="7"/>
  <c r="B3014" i="7"/>
  <c r="C3014" i="7"/>
  <c r="K3012" i="7"/>
  <c r="L3012" i="7" s="1"/>
  <c r="K3013" i="7"/>
  <c r="L3013" i="7" s="1"/>
  <c r="K3014" i="7"/>
  <c r="L3014" i="7" s="1"/>
  <c r="K2730" i="7" l="1"/>
  <c r="L2730" i="7" s="1"/>
  <c r="K2731" i="7"/>
  <c r="L2731" i="7" s="1"/>
  <c r="K2732" i="7"/>
  <c r="L2732" i="7" s="1"/>
  <c r="B2730" i="7" l="1"/>
  <c r="C2730" i="7"/>
  <c r="B2731" i="7"/>
  <c r="C2731" i="7"/>
  <c r="B2732" i="7"/>
  <c r="C2732" i="7"/>
  <c r="O3461" i="1" l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K3196" i="7"/>
  <c r="L3196" i="7" s="1"/>
  <c r="F3196" i="7"/>
  <c r="C3196" i="7"/>
  <c r="B3196" i="7"/>
  <c r="K3195" i="7"/>
  <c r="L3195" i="7" s="1"/>
  <c r="F3195" i="7"/>
  <c r="C3195" i="7"/>
  <c r="B3195" i="7"/>
  <c r="K3194" i="7"/>
  <c r="L3194" i="7" s="1"/>
  <c r="F3194" i="7"/>
  <c r="C3194" i="7"/>
  <c r="B3194" i="7"/>
  <c r="K3193" i="7"/>
  <c r="L3193" i="7" s="1"/>
  <c r="F3193" i="7"/>
  <c r="C3193" i="7"/>
  <c r="B3193" i="7"/>
  <c r="K3192" i="7"/>
  <c r="L3192" i="7" s="1"/>
  <c r="F3192" i="7"/>
  <c r="C3192" i="7"/>
  <c r="B3192" i="7"/>
  <c r="K3159" i="7"/>
  <c r="L3159" i="7" s="1"/>
  <c r="F3159" i="7"/>
  <c r="C3159" i="7"/>
  <c r="B3159" i="7"/>
  <c r="K3158" i="7"/>
  <c r="L3158" i="7" s="1"/>
  <c r="F3158" i="7"/>
  <c r="C3158" i="7"/>
  <c r="B3158" i="7"/>
  <c r="K3157" i="7"/>
  <c r="L3157" i="7" s="1"/>
  <c r="F3157" i="7"/>
  <c r="C3157" i="7"/>
  <c r="B3157" i="7"/>
  <c r="K3121" i="7"/>
  <c r="L3121" i="7" s="1"/>
  <c r="F3121" i="7"/>
  <c r="C3121" i="7"/>
  <c r="B3121" i="7"/>
  <c r="K3120" i="7"/>
  <c r="L3120" i="7" s="1"/>
  <c r="F3120" i="7"/>
  <c r="C3120" i="7"/>
  <c r="B3120" i="7"/>
  <c r="K3119" i="7"/>
  <c r="L3119" i="7" s="1"/>
  <c r="F3119" i="7"/>
  <c r="C3119" i="7"/>
  <c r="B3119" i="7"/>
  <c r="K3118" i="7"/>
  <c r="L3118" i="7" s="1"/>
  <c r="F3118" i="7"/>
  <c r="C3118" i="7"/>
  <c r="B3118" i="7"/>
  <c r="K3083" i="7"/>
  <c r="L3083" i="7" s="1"/>
  <c r="F3083" i="7"/>
  <c r="C3083" i="7"/>
  <c r="B3083" i="7"/>
  <c r="K3082" i="7"/>
  <c r="L3082" i="7" s="1"/>
  <c r="F3082" i="7"/>
  <c r="C3082" i="7"/>
  <c r="B3082" i="7"/>
  <c r="K3081" i="7"/>
  <c r="L3081" i="7" s="1"/>
  <c r="F3081" i="7"/>
  <c r="C3081" i="7"/>
  <c r="B3081" i="7"/>
  <c r="K3080" i="7"/>
  <c r="L3080" i="7" s="1"/>
  <c r="F3080" i="7"/>
  <c r="C3080" i="7"/>
  <c r="B3080" i="7"/>
  <c r="K3079" i="7"/>
  <c r="L3079" i="7" s="1"/>
  <c r="F3079" i="7"/>
  <c r="C3079" i="7"/>
  <c r="B3079" i="7"/>
  <c r="K3043" i="7"/>
  <c r="L3043" i="7" s="1"/>
  <c r="F3043" i="7"/>
  <c r="C3043" i="7"/>
  <c r="B3043" i="7"/>
  <c r="K3042" i="7"/>
  <c r="L3042" i="7" s="1"/>
  <c r="F3042" i="7"/>
  <c r="C3042" i="7"/>
  <c r="B3042" i="7"/>
  <c r="K3041" i="7"/>
  <c r="L3041" i="7" s="1"/>
  <c r="F3041" i="7"/>
  <c r="C3041" i="7"/>
  <c r="B3041" i="7"/>
  <c r="K3040" i="7"/>
  <c r="L3040" i="7" s="1"/>
  <c r="F3040" i="7"/>
  <c r="C3040" i="7"/>
  <c r="B3040" i="7"/>
  <c r="K3039" i="7"/>
  <c r="L3039" i="7" s="1"/>
  <c r="F3039" i="7"/>
  <c r="C3039" i="7"/>
  <c r="B3039" i="7"/>
  <c r="K3011" i="7"/>
  <c r="L3011" i="7" s="1"/>
  <c r="F3011" i="7"/>
  <c r="C3011" i="7"/>
  <c r="B3011" i="7"/>
  <c r="K3010" i="7"/>
  <c r="L3010" i="7" s="1"/>
  <c r="F3010" i="7"/>
  <c r="C3010" i="7"/>
  <c r="B3010" i="7"/>
  <c r="K3009" i="7"/>
  <c r="L3009" i="7" s="1"/>
  <c r="F3009" i="7"/>
  <c r="C3009" i="7"/>
  <c r="B3009" i="7"/>
  <c r="K3008" i="7"/>
  <c r="L3008" i="7" s="1"/>
  <c r="F3008" i="7"/>
  <c r="C3008" i="7"/>
  <c r="B3008" i="7"/>
  <c r="K3007" i="7"/>
  <c r="L3007" i="7" s="1"/>
  <c r="F3007" i="7"/>
  <c r="C3007" i="7"/>
  <c r="B3007" i="7"/>
  <c r="K3006" i="7"/>
  <c r="L3006" i="7" s="1"/>
  <c r="F3006" i="7"/>
  <c r="C3006" i="7"/>
  <c r="B3006" i="7"/>
  <c r="K2982" i="7"/>
  <c r="L2982" i="7" s="1"/>
  <c r="F2982" i="7"/>
  <c r="C2982" i="7"/>
  <c r="B2982" i="7"/>
  <c r="K2981" i="7"/>
  <c r="L2981" i="7" s="1"/>
  <c r="F2981" i="7"/>
  <c r="C2981" i="7"/>
  <c r="B2981" i="7"/>
  <c r="K2972" i="7"/>
  <c r="L2972" i="7" s="1"/>
  <c r="F2972" i="7"/>
  <c r="C2972" i="7"/>
  <c r="B2972" i="7"/>
  <c r="K2971" i="7"/>
  <c r="L2971" i="7" s="1"/>
  <c r="F2971" i="7"/>
  <c r="C2971" i="7"/>
  <c r="B2971" i="7"/>
  <c r="K2970" i="7"/>
  <c r="L2970" i="7" s="1"/>
  <c r="F2970" i="7"/>
  <c r="C2970" i="7"/>
  <c r="B2970" i="7"/>
  <c r="K2969" i="7"/>
  <c r="L2969" i="7" s="1"/>
  <c r="F2969" i="7"/>
  <c r="C2969" i="7"/>
  <c r="B2969" i="7"/>
  <c r="K2943" i="7"/>
  <c r="L2943" i="7" s="1"/>
  <c r="F2943" i="7"/>
  <c r="C2943" i="7"/>
  <c r="B2943" i="7"/>
  <c r="K2942" i="7"/>
  <c r="L2942" i="7" s="1"/>
  <c r="F2942" i="7"/>
  <c r="C2942" i="7"/>
  <c r="B2942" i="7"/>
  <c r="K2917" i="7"/>
  <c r="L2917" i="7" s="1"/>
  <c r="F2917" i="7"/>
  <c r="C2917" i="7"/>
  <c r="B2917" i="7"/>
  <c r="K2916" i="7"/>
  <c r="L2916" i="7" s="1"/>
  <c r="F2916" i="7"/>
  <c r="C2916" i="7"/>
  <c r="B2916" i="7"/>
  <c r="K2915" i="7"/>
  <c r="L2915" i="7" s="1"/>
  <c r="F2915" i="7"/>
  <c r="C2915" i="7"/>
  <c r="B2915" i="7"/>
  <c r="K2898" i="7"/>
  <c r="L2898" i="7" s="1"/>
  <c r="F2898" i="7"/>
  <c r="C2898" i="7"/>
  <c r="B2898" i="7"/>
  <c r="K2897" i="7"/>
  <c r="L2897" i="7" s="1"/>
  <c r="F2897" i="7"/>
  <c r="C2897" i="7"/>
  <c r="B2897" i="7"/>
  <c r="K2896" i="7"/>
  <c r="L2896" i="7" s="1"/>
  <c r="F2896" i="7"/>
  <c r="C2896" i="7"/>
  <c r="B2896" i="7"/>
  <c r="K2895" i="7"/>
  <c r="L2895" i="7" s="1"/>
  <c r="F2895" i="7"/>
  <c r="C2895" i="7"/>
  <c r="B2895" i="7"/>
  <c r="K2881" i="7"/>
  <c r="L2881" i="7" s="1"/>
  <c r="F2881" i="7"/>
  <c r="C2881" i="7"/>
  <c r="B2881" i="7"/>
  <c r="K2880" i="7"/>
  <c r="L2880" i="7" s="1"/>
  <c r="F2880" i="7"/>
  <c r="C2880" i="7"/>
  <c r="B2880" i="7"/>
  <c r="K2879" i="7"/>
  <c r="L2879" i="7" s="1"/>
  <c r="F2879" i="7"/>
  <c r="C2879" i="7"/>
  <c r="B2879" i="7"/>
  <c r="K2878" i="7"/>
  <c r="L2878" i="7" s="1"/>
  <c r="F2878" i="7"/>
  <c r="C2878" i="7"/>
  <c r="B2878" i="7"/>
  <c r="K2877" i="7"/>
  <c r="L2877" i="7" s="1"/>
  <c r="F2877" i="7"/>
  <c r="C2877" i="7"/>
  <c r="B2877" i="7"/>
  <c r="K2865" i="7"/>
  <c r="L2865" i="7" s="1"/>
  <c r="F2865" i="7"/>
  <c r="C2865" i="7"/>
  <c r="B2865" i="7"/>
  <c r="K2864" i="7"/>
  <c r="L2864" i="7" s="1"/>
  <c r="F2864" i="7"/>
  <c r="C2864" i="7"/>
  <c r="B2864" i="7"/>
  <c r="K2863" i="7"/>
  <c r="L2863" i="7" s="1"/>
  <c r="F2863" i="7"/>
  <c r="C2863" i="7"/>
  <c r="B2863" i="7"/>
  <c r="K2862" i="7"/>
  <c r="L2862" i="7" s="1"/>
  <c r="F2862" i="7"/>
  <c r="C2862" i="7"/>
  <c r="B2862" i="7"/>
  <c r="K2861" i="7"/>
  <c r="L2861" i="7" s="1"/>
  <c r="F2861" i="7"/>
  <c r="C2861" i="7"/>
  <c r="B2861" i="7"/>
  <c r="K2860" i="7"/>
  <c r="L2860" i="7" s="1"/>
  <c r="F2860" i="7"/>
  <c r="C2860" i="7"/>
  <c r="B2860" i="7"/>
  <c r="K2859" i="7"/>
  <c r="L2859" i="7" s="1"/>
  <c r="F2859" i="7"/>
  <c r="C2859" i="7"/>
  <c r="B2859" i="7"/>
  <c r="K2858" i="7"/>
  <c r="L2858" i="7" s="1"/>
  <c r="F2858" i="7"/>
  <c r="C2858" i="7"/>
  <c r="B2858" i="7"/>
  <c r="B2938" i="7" l="1"/>
  <c r="C2938" i="7"/>
  <c r="K2938" i="7"/>
  <c r="L2938" i="7" s="1"/>
  <c r="B6749" i="7" l="1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B6946" i="7"/>
  <c r="C6946" i="7"/>
  <c r="K6946" i="7"/>
  <c r="L6946" i="7" s="1"/>
  <c r="B6947" i="7"/>
  <c r="C6947" i="7"/>
  <c r="K6947" i="7"/>
  <c r="L6947" i="7" s="1"/>
  <c r="B6948" i="7"/>
  <c r="C6948" i="7"/>
  <c r="K6948" i="7"/>
  <c r="L6948" i="7" s="1"/>
  <c r="B6949" i="7"/>
  <c r="C6949" i="7"/>
  <c r="K6949" i="7"/>
  <c r="L6949" i="7" s="1"/>
  <c r="B6950" i="7"/>
  <c r="C6950" i="7"/>
  <c r="K6950" i="7"/>
  <c r="L6950" i="7" s="1"/>
  <c r="B6951" i="7"/>
  <c r="C6951" i="7"/>
  <c r="K6951" i="7"/>
  <c r="L6951" i="7" s="1"/>
  <c r="B6952" i="7"/>
  <c r="C6952" i="7"/>
  <c r="K6952" i="7"/>
  <c r="L6952" i="7" s="1"/>
  <c r="B6953" i="7"/>
  <c r="C6953" i="7"/>
  <c r="K6953" i="7"/>
  <c r="L6953" i="7" s="1"/>
  <c r="B6954" i="7"/>
  <c r="C6954" i="7"/>
  <c r="K6954" i="7"/>
  <c r="L6954" i="7" s="1"/>
  <c r="B6955" i="7"/>
  <c r="C6955" i="7"/>
  <c r="K6955" i="7"/>
  <c r="L6955" i="7" s="1"/>
  <c r="B6956" i="7"/>
  <c r="C6956" i="7"/>
  <c r="K6956" i="7"/>
  <c r="L6956" i="7" s="1"/>
  <c r="B6957" i="7"/>
  <c r="C6957" i="7"/>
  <c r="K6957" i="7"/>
  <c r="L6957" i="7" s="1"/>
  <c r="B6958" i="7"/>
  <c r="C6958" i="7"/>
  <c r="K6958" i="7"/>
  <c r="L6958" i="7" s="1"/>
  <c r="B6959" i="7"/>
  <c r="C6959" i="7"/>
  <c r="K6959" i="7"/>
  <c r="L6959" i="7" s="1"/>
  <c r="B6960" i="7"/>
  <c r="C6960" i="7"/>
  <c r="K6960" i="7"/>
  <c r="L6960" i="7" s="1"/>
  <c r="B6961" i="7"/>
  <c r="C6961" i="7"/>
  <c r="K6961" i="7"/>
  <c r="L6961" i="7" s="1"/>
  <c r="B6962" i="7"/>
  <c r="C6962" i="7"/>
  <c r="K6962" i="7"/>
  <c r="L6962" i="7" s="1"/>
  <c r="B6963" i="7"/>
  <c r="C6963" i="7"/>
  <c r="K6963" i="7"/>
  <c r="L6963" i="7" s="1"/>
  <c r="B6964" i="7"/>
  <c r="C6964" i="7"/>
  <c r="K6964" i="7"/>
  <c r="L6964" i="7" s="1"/>
  <c r="B6965" i="7"/>
  <c r="C6965" i="7"/>
  <c r="K6965" i="7"/>
  <c r="L6965" i="7" s="1"/>
  <c r="B6966" i="7"/>
  <c r="C6966" i="7"/>
  <c r="K6966" i="7"/>
  <c r="L6966" i="7" s="1"/>
  <c r="B6967" i="7"/>
  <c r="C6967" i="7"/>
  <c r="K6967" i="7"/>
  <c r="L6967" i="7" s="1"/>
  <c r="B6968" i="7"/>
  <c r="C6968" i="7"/>
  <c r="K6968" i="7"/>
  <c r="L6968" i="7" s="1"/>
  <c r="B6969" i="7"/>
  <c r="C6969" i="7"/>
  <c r="K6969" i="7"/>
  <c r="L6969" i="7" s="1"/>
  <c r="B6970" i="7"/>
  <c r="C6970" i="7"/>
  <c r="K6970" i="7"/>
  <c r="L6970" i="7" s="1"/>
  <c r="B6971" i="7"/>
  <c r="C6971" i="7"/>
  <c r="K6971" i="7"/>
  <c r="L6971" i="7" s="1"/>
  <c r="B6972" i="7"/>
  <c r="C6972" i="7"/>
  <c r="K6972" i="7"/>
  <c r="L6972" i="7" s="1"/>
  <c r="B6973" i="7"/>
  <c r="C6973" i="7"/>
  <c r="K6973" i="7"/>
  <c r="L6973" i="7" s="1"/>
  <c r="B6974" i="7"/>
  <c r="C6974" i="7"/>
  <c r="K6974" i="7"/>
  <c r="L6974" i="7" s="1"/>
  <c r="B6975" i="7"/>
  <c r="C6975" i="7"/>
  <c r="K6975" i="7"/>
  <c r="L6975" i="7" s="1"/>
  <c r="B6976" i="7"/>
  <c r="C6976" i="7"/>
  <c r="K6976" i="7"/>
  <c r="L6976" i="7" s="1"/>
  <c r="B6977" i="7"/>
  <c r="C6977" i="7"/>
  <c r="K6977" i="7"/>
  <c r="L6977" i="7" s="1"/>
  <c r="B6978" i="7"/>
  <c r="C6978" i="7"/>
  <c r="K6978" i="7"/>
  <c r="L6978" i="7" s="1"/>
  <c r="B6979" i="7"/>
  <c r="C6979" i="7"/>
  <c r="K6979" i="7"/>
  <c r="L6979" i="7" s="1"/>
  <c r="B6980" i="7"/>
  <c r="C6980" i="7"/>
  <c r="K6980" i="7"/>
  <c r="L6980" i="7" s="1"/>
  <c r="B6981" i="7"/>
  <c r="C6981" i="7"/>
  <c r="K6981" i="7"/>
  <c r="L6981" i="7" s="1"/>
  <c r="B6982" i="7"/>
  <c r="C6982" i="7"/>
  <c r="K6982" i="7"/>
  <c r="L6982" i="7" s="1"/>
  <c r="B6983" i="7"/>
  <c r="C6983" i="7"/>
  <c r="K6983" i="7"/>
  <c r="L6983" i="7" s="1"/>
  <c r="B6984" i="7"/>
  <c r="C6984" i="7"/>
  <c r="K6984" i="7"/>
  <c r="L6984" i="7" s="1"/>
  <c r="B6985" i="7"/>
  <c r="C6985" i="7"/>
  <c r="K6985" i="7"/>
  <c r="L6985" i="7" s="1"/>
  <c r="B6986" i="7"/>
  <c r="C6986" i="7"/>
  <c r="K6986" i="7"/>
  <c r="L6986" i="7" s="1"/>
  <c r="B6987" i="7"/>
  <c r="C6987" i="7"/>
  <c r="K6987" i="7"/>
  <c r="L6987" i="7" s="1"/>
  <c r="B6988" i="7"/>
  <c r="C6988" i="7"/>
  <c r="K6988" i="7"/>
  <c r="L6988" i="7" s="1"/>
  <c r="B6989" i="7"/>
  <c r="C6989" i="7"/>
  <c r="K6989" i="7"/>
  <c r="L6989" i="7" s="1"/>
  <c r="B6990" i="7"/>
  <c r="C6990" i="7"/>
  <c r="K6990" i="7"/>
  <c r="L6990" i="7" s="1"/>
  <c r="B6991" i="7"/>
  <c r="C6991" i="7"/>
  <c r="K6991" i="7"/>
  <c r="L6991" i="7" s="1"/>
  <c r="B6992" i="7"/>
  <c r="C6992" i="7"/>
  <c r="K6992" i="7"/>
  <c r="L6992" i="7" s="1"/>
  <c r="B6993" i="7"/>
  <c r="C6993" i="7"/>
  <c r="K6993" i="7"/>
  <c r="L6993" i="7" s="1"/>
  <c r="B6994" i="7"/>
  <c r="C6994" i="7"/>
  <c r="K6994" i="7"/>
  <c r="L6994" i="7" s="1"/>
  <c r="B6995" i="7"/>
  <c r="C6995" i="7"/>
  <c r="K6995" i="7"/>
  <c r="L6995" i="7" s="1"/>
  <c r="B6996" i="7"/>
  <c r="C6996" i="7"/>
  <c r="K6996" i="7"/>
  <c r="L6996" i="7" s="1"/>
  <c r="B6997" i="7"/>
  <c r="C6997" i="7"/>
  <c r="K6997" i="7"/>
  <c r="L6997" i="7" s="1"/>
  <c r="B6998" i="7"/>
  <c r="C6998" i="7"/>
  <c r="K6998" i="7"/>
  <c r="L6998" i="7" s="1"/>
  <c r="B6999" i="7"/>
  <c r="C6999" i="7"/>
  <c r="K6999" i="7"/>
  <c r="L6999" i="7" s="1"/>
  <c r="B7000" i="7"/>
  <c r="C7000" i="7"/>
  <c r="K7000" i="7"/>
  <c r="L7000" i="7" s="1"/>
  <c r="B7001" i="7"/>
  <c r="C7001" i="7"/>
  <c r="K7001" i="7"/>
  <c r="L7001" i="7" s="1"/>
  <c r="S3440" i="1" l="1"/>
  <c r="S3441" i="1"/>
  <c r="S3442" i="1"/>
  <c r="S3443" i="1"/>
  <c r="S3444" i="1"/>
  <c r="S3445" i="1"/>
  <c r="S3446" i="1"/>
  <c r="S3447" i="1"/>
  <c r="S3448" i="1"/>
  <c r="S3449" i="1"/>
  <c r="S3450" i="1"/>
  <c r="S3451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N675" i="6"/>
  <c r="N674" i="6"/>
  <c r="S3341" i="1" l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K3181" i="7" l="1"/>
  <c r="S3420" i="1" l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N673" i="6"/>
  <c r="N672" i="6"/>
  <c r="N671" i="6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N669" i="6"/>
  <c r="N670" i="6"/>
  <c r="S3288" i="1"/>
  <c r="O3288" i="1"/>
  <c r="F3288" i="1"/>
  <c r="S3287" i="1"/>
  <c r="O3287" i="1"/>
  <c r="F3287" i="1"/>
  <c r="K3084" i="7" l="1"/>
  <c r="L3084" i="7" s="1"/>
  <c r="K3085" i="7"/>
  <c r="L3085" i="7" s="1"/>
  <c r="K3086" i="7"/>
  <c r="L3086" i="7" s="1"/>
  <c r="K3087" i="7"/>
  <c r="L3087" i="7" s="1"/>
  <c r="K3088" i="7"/>
  <c r="L3088" i="7" s="1"/>
  <c r="K3089" i="7"/>
  <c r="L3089" i="7" s="1"/>
  <c r="K3090" i="7"/>
  <c r="L3090" i="7" s="1"/>
  <c r="K3092" i="7"/>
  <c r="L3092" i="7" s="1"/>
  <c r="K3093" i="7"/>
  <c r="L3093" i="7" s="1"/>
  <c r="K3094" i="7"/>
  <c r="L3094" i="7" s="1"/>
  <c r="K3095" i="7"/>
  <c r="L3095" i="7" s="1"/>
  <c r="K3096" i="7"/>
  <c r="L3096" i="7" s="1"/>
  <c r="K3098" i="7"/>
  <c r="L3098" i="7" s="1"/>
  <c r="K3099" i="7"/>
  <c r="L3099" i="7" s="1"/>
  <c r="K3100" i="7"/>
  <c r="L3100" i="7" s="1"/>
  <c r="K3101" i="7"/>
  <c r="L3101" i="7" s="1"/>
  <c r="K3102" i="7"/>
  <c r="L3102" i="7" s="1"/>
  <c r="K3103" i="7"/>
  <c r="L3103" i="7" s="1"/>
  <c r="K3104" i="7"/>
  <c r="L3104" i="7" s="1"/>
  <c r="K3105" i="7"/>
  <c r="L3105" i="7" s="1"/>
  <c r="K3106" i="7"/>
  <c r="L3106" i="7" s="1"/>
  <c r="K3107" i="7"/>
  <c r="L3107" i="7" s="1"/>
  <c r="K3108" i="7"/>
  <c r="L3108" i="7" s="1"/>
  <c r="K3109" i="7"/>
  <c r="L3109" i="7" s="1"/>
  <c r="K3110" i="7"/>
  <c r="L3110" i="7" s="1"/>
  <c r="K3111" i="7"/>
  <c r="L3111" i="7" s="1"/>
  <c r="K3112" i="7"/>
  <c r="L3112" i="7" s="1"/>
  <c r="K3113" i="7"/>
  <c r="L3113" i="7" s="1"/>
  <c r="K3114" i="7"/>
  <c r="L3114" i="7" s="1"/>
  <c r="K3115" i="7"/>
  <c r="L3115" i="7" s="1"/>
  <c r="K3116" i="7"/>
  <c r="L3116" i="7" s="1"/>
  <c r="K3117" i="7"/>
  <c r="L3117" i="7" s="1"/>
  <c r="K3122" i="7"/>
  <c r="L3122" i="7" s="1"/>
  <c r="K3123" i="7"/>
  <c r="L3123" i="7" s="1"/>
  <c r="K3124" i="7"/>
  <c r="L3124" i="7" s="1"/>
  <c r="K3125" i="7"/>
  <c r="L3125" i="7" s="1"/>
  <c r="K3126" i="7"/>
  <c r="L3126" i="7" s="1"/>
  <c r="K3127" i="7"/>
  <c r="L3127" i="7" s="1"/>
  <c r="K3128" i="7"/>
  <c r="L3128" i="7" s="1"/>
  <c r="K3129" i="7"/>
  <c r="L3129" i="7" s="1"/>
  <c r="K3130" i="7"/>
  <c r="L3130" i="7" s="1"/>
  <c r="K3131" i="7"/>
  <c r="L3131" i="7" s="1"/>
  <c r="K3132" i="7"/>
  <c r="L3132" i="7" s="1"/>
  <c r="K3133" i="7"/>
  <c r="L3133" i="7" s="1"/>
  <c r="K3134" i="7"/>
  <c r="L3134" i="7" s="1"/>
  <c r="K3135" i="7"/>
  <c r="L3135" i="7" s="1"/>
  <c r="K3136" i="7"/>
  <c r="L3136" i="7" s="1"/>
  <c r="K3137" i="7"/>
  <c r="L3137" i="7" s="1"/>
  <c r="K3138" i="7"/>
  <c r="L3138" i="7" s="1"/>
  <c r="K3140" i="7"/>
  <c r="L3140" i="7" s="1"/>
  <c r="K3141" i="7"/>
  <c r="L3141" i="7" s="1"/>
  <c r="K3142" i="7"/>
  <c r="L3142" i="7" s="1"/>
  <c r="K3143" i="7"/>
  <c r="L3143" i="7" s="1"/>
  <c r="K3144" i="7"/>
  <c r="L3144" i="7" s="1"/>
  <c r="K3145" i="7"/>
  <c r="L3145" i="7" s="1"/>
  <c r="K3146" i="7"/>
  <c r="L3146" i="7" s="1"/>
  <c r="K3147" i="7"/>
  <c r="L3147" i="7" s="1"/>
  <c r="K3148" i="7"/>
  <c r="L3148" i="7" s="1"/>
  <c r="K3149" i="7"/>
  <c r="L3149" i="7" s="1"/>
  <c r="K3150" i="7"/>
  <c r="L3150" i="7" s="1"/>
  <c r="K3151" i="7"/>
  <c r="L3151" i="7" s="1"/>
  <c r="K3152" i="7"/>
  <c r="L3152" i="7" s="1"/>
  <c r="K3153" i="7"/>
  <c r="L3153" i="7" s="1"/>
  <c r="K3154" i="7"/>
  <c r="L3154" i="7" s="1"/>
  <c r="K3155" i="7"/>
  <c r="L3155" i="7" s="1"/>
  <c r="K3156" i="7"/>
  <c r="L3156" i="7" s="1"/>
  <c r="K3160" i="7"/>
  <c r="L3160" i="7" s="1"/>
  <c r="K3161" i="7"/>
  <c r="L3161" i="7" s="1"/>
  <c r="K3162" i="7"/>
  <c r="L3162" i="7" s="1"/>
  <c r="K3163" i="7"/>
  <c r="L3163" i="7" s="1"/>
  <c r="K3164" i="7"/>
  <c r="L3164" i="7" s="1"/>
  <c r="K3165" i="7"/>
  <c r="L3165" i="7" s="1"/>
  <c r="K3166" i="7"/>
  <c r="L3166" i="7" s="1"/>
  <c r="K3167" i="7"/>
  <c r="L3167" i="7" s="1"/>
  <c r="K3168" i="7"/>
  <c r="L3168" i="7" s="1"/>
  <c r="K3169" i="7"/>
  <c r="L3169" i="7" s="1"/>
  <c r="K3171" i="7"/>
  <c r="L3171" i="7" s="1"/>
  <c r="K3172" i="7"/>
  <c r="L3172" i="7" s="1"/>
  <c r="K3173" i="7"/>
  <c r="L3173" i="7" s="1"/>
  <c r="K3174" i="7"/>
  <c r="L3174" i="7" s="1"/>
  <c r="K3175" i="7"/>
  <c r="L3175" i="7" s="1"/>
  <c r="K3176" i="7"/>
  <c r="L3176" i="7" s="1"/>
  <c r="K3177" i="7"/>
  <c r="L3177" i="7" s="1"/>
  <c r="K3178" i="7"/>
  <c r="L3178" i="7" s="1"/>
  <c r="K3179" i="7"/>
  <c r="L3179" i="7" s="1"/>
  <c r="K3180" i="7"/>
  <c r="L3180" i="7" s="1"/>
  <c r="L3181" i="7"/>
  <c r="K3182" i="7"/>
  <c r="L3182" i="7" s="1"/>
  <c r="K3183" i="7"/>
  <c r="L3183" i="7" s="1"/>
  <c r="K3184" i="7"/>
  <c r="L3184" i="7" s="1"/>
  <c r="K3185" i="7"/>
  <c r="L3185" i="7" s="1"/>
  <c r="K3186" i="7"/>
  <c r="L3186" i="7" s="1"/>
  <c r="K3187" i="7"/>
  <c r="L3187" i="7" s="1"/>
  <c r="K3188" i="7"/>
  <c r="L3188" i="7" s="1"/>
  <c r="K3189" i="7"/>
  <c r="L3189" i="7" s="1"/>
  <c r="K3190" i="7"/>
  <c r="L3190" i="7" s="1"/>
  <c r="K3191" i="7"/>
  <c r="L3191" i="7" s="1"/>
  <c r="K3197" i="7"/>
  <c r="L3197" i="7" s="1"/>
  <c r="K3198" i="7"/>
  <c r="L3198" i="7" s="1"/>
  <c r="K3199" i="7"/>
  <c r="L3199" i="7" s="1"/>
  <c r="K3200" i="7"/>
  <c r="L3200" i="7" s="1"/>
  <c r="K3201" i="7"/>
  <c r="L3201" i="7" s="1"/>
  <c r="K3202" i="7"/>
  <c r="L3202" i="7" s="1"/>
  <c r="K3203" i="7"/>
  <c r="L3203" i="7" s="1"/>
  <c r="K3204" i="7"/>
  <c r="L3204" i="7" s="1"/>
  <c r="K3205" i="7"/>
  <c r="L3205" i="7" s="1"/>
  <c r="K3206" i="7"/>
  <c r="L3206" i="7" s="1"/>
  <c r="K3207" i="7"/>
  <c r="L3207" i="7" s="1"/>
  <c r="K3208" i="7"/>
  <c r="L3208" i="7" s="1"/>
  <c r="K3209" i="7"/>
  <c r="L3209" i="7" s="1"/>
  <c r="K3210" i="7"/>
  <c r="L3210" i="7" s="1"/>
  <c r="K3211" i="7"/>
  <c r="L3211" i="7" s="1"/>
  <c r="K3212" i="7"/>
  <c r="L3212" i="7" s="1"/>
  <c r="K3213" i="7"/>
  <c r="L3213" i="7" s="1"/>
  <c r="K3214" i="7"/>
  <c r="L3214" i="7" s="1"/>
  <c r="K3215" i="7"/>
  <c r="L3215" i="7" s="1"/>
  <c r="K3216" i="7"/>
  <c r="L3216" i="7" s="1"/>
  <c r="K3217" i="7"/>
  <c r="L3217" i="7" s="1"/>
  <c r="K3218" i="7"/>
  <c r="L3218" i="7" s="1"/>
  <c r="K3219" i="7"/>
  <c r="L3219" i="7" s="1"/>
  <c r="K3220" i="7"/>
  <c r="L3220" i="7" s="1"/>
  <c r="K3221" i="7"/>
  <c r="L3221" i="7" s="1"/>
  <c r="K3222" i="7"/>
  <c r="L3222" i="7" s="1"/>
  <c r="K3223" i="7"/>
  <c r="L3223" i="7" s="1"/>
  <c r="K3224" i="7"/>
  <c r="L3224" i="7" s="1"/>
  <c r="K3225" i="7"/>
  <c r="L3225" i="7" s="1"/>
  <c r="K3226" i="7"/>
  <c r="L3226" i="7" s="1"/>
  <c r="K3227" i="7"/>
  <c r="L3227" i="7" s="1"/>
  <c r="K3228" i="7"/>
  <c r="L3228" i="7" s="1"/>
  <c r="K3229" i="7"/>
  <c r="L3229" i="7" s="1"/>
  <c r="K3230" i="7"/>
  <c r="L3230" i="7" s="1"/>
  <c r="K3231" i="7"/>
  <c r="L3231" i="7" s="1"/>
  <c r="K3232" i="7"/>
  <c r="L3232" i="7" s="1"/>
  <c r="K3233" i="7"/>
  <c r="L3233" i="7" s="1"/>
  <c r="K3234" i="7"/>
  <c r="L3234" i="7" s="1"/>
  <c r="K3235" i="7"/>
  <c r="L3235" i="7" s="1"/>
  <c r="K3236" i="7"/>
  <c r="L3236" i="7" s="1"/>
  <c r="K3237" i="7"/>
  <c r="L3237" i="7" s="1"/>
  <c r="K3238" i="7"/>
  <c r="L3238" i="7" s="1"/>
  <c r="K3239" i="7"/>
  <c r="L3239" i="7" s="1"/>
  <c r="K3240" i="7"/>
  <c r="L3240" i="7" s="1"/>
  <c r="K3241" i="7"/>
  <c r="L3241" i="7" s="1"/>
  <c r="K3242" i="7"/>
  <c r="L3242" i="7" s="1"/>
  <c r="K3243" i="7"/>
  <c r="L3243" i="7" s="1"/>
  <c r="K3244" i="7"/>
  <c r="L3244" i="7" s="1"/>
  <c r="K3245" i="7"/>
  <c r="L3245" i="7" s="1"/>
  <c r="K3246" i="7"/>
  <c r="L3246" i="7" s="1"/>
  <c r="K3247" i="7"/>
  <c r="L3247" i="7" s="1"/>
  <c r="K3248" i="7"/>
  <c r="L3248" i="7" s="1"/>
  <c r="K3249" i="7"/>
  <c r="L3249" i="7" s="1"/>
  <c r="K3250" i="7"/>
  <c r="L3250" i="7" s="1"/>
  <c r="K3251" i="7"/>
  <c r="L3251" i="7" s="1"/>
  <c r="K3252" i="7"/>
  <c r="L3252" i="7" s="1"/>
  <c r="K3253" i="7"/>
  <c r="L3253" i="7" s="1"/>
  <c r="K3254" i="7"/>
  <c r="L3254" i="7" s="1"/>
  <c r="K3255" i="7"/>
  <c r="L3255" i="7" s="1"/>
  <c r="K3256" i="7"/>
  <c r="L3256" i="7" s="1"/>
  <c r="K3257" i="7"/>
  <c r="L3257" i="7" s="1"/>
  <c r="K3258" i="7"/>
  <c r="L3258" i="7" s="1"/>
  <c r="K3259" i="7"/>
  <c r="L3259" i="7" s="1"/>
  <c r="K3261" i="7"/>
  <c r="L3261" i="7" s="1"/>
  <c r="K3262" i="7"/>
  <c r="L3262" i="7" s="1"/>
  <c r="K3263" i="7"/>
  <c r="L3263" i="7" s="1"/>
  <c r="K3264" i="7"/>
  <c r="L3264" i="7" s="1"/>
  <c r="K3265" i="7"/>
  <c r="L3265" i="7" s="1"/>
  <c r="K3266" i="7"/>
  <c r="L3266" i="7" s="1"/>
  <c r="K3267" i="7"/>
  <c r="L3267" i="7" s="1"/>
  <c r="K3268" i="7"/>
  <c r="L3268" i="7" s="1"/>
  <c r="K3269" i="7"/>
  <c r="L3269" i="7" s="1"/>
  <c r="K3270" i="7"/>
  <c r="L3270" i="7" s="1"/>
  <c r="K3271" i="7"/>
  <c r="L3271" i="7" s="1"/>
  <c r="K3272" i="7"/>
  <c r="L3272" i="7" s="1"/>
  <c r="K3273" i="7"/>
  <c r="L3273" i="7" s="1"/>
  <c r="K3274" i="7"/>
  <c r="L3274" i="7" s="1"/>
  <c r="K3275" i="7"/>
  <c r="L3275" i="7" s="1"/>
  <c r="K3276" i="7"/>
  <c r="L3276" i="7" s="1"/>
  <c r="K3277" i="7"/>
  <c r="L3277" i="7" s="1"/>
  <c r="K3278" i="7"/>
  <c r="L3278" i="7" s="1"/>
  <c r="K3279" i="7"/>
  <c r="L3279" i="7" s="1"/>
  <c r="K3281" i="7"/>
  <c r="L3281" i="7" s="1"/>
  <c r="K3282" i="7"/>
  <c r="L3282" i="7" s="1"/>
  <c r="K3283" i="7"/>
  <c r="L3283" i="7" s="1"/>
  <c r="K3284" i="7"/>
  <c r="L3284" i="7" s="1"/>
  <c r="K3285" i="7"/>
  <c r="L3285" i="7" s="1"/>
  <c r="K3286" i="7"/>
  <c r="L3286" i="7" s="1"/>
  <c r="K3287" i="7"/>
  <c r="L3287" i="7" s="1"/>
  <c r="K3288" i="7"/>
  <c r="L3288" i="7" s="1"/>
  <c r="K3289" i="7"/>
  <c r="L3289" i="7" s="1"/>
  <c r="K3290" i="7"/>
  <c r="L3290" i="7" s="1"/>
  <c r="K3291" i="7"/>
  <c r="L3291" i="7" s="1"/>
  <c r="K3292" i="7"/>
  <c r="L3292" i="7" s="1"/>
  <c r="K3293" i="7"/>
  <c r="L3293" i="7" s="1"/>
  <c r="K3294" i="7"/>
  <c r="L3294" i="7" s="1"/>
  <c r="K3295" i="7"/>
  <c r="L3295" i="7" s="1"/>
  <c r="K3296" i="7"/>
  <c r="L3296" i="7" s="1"/>
  <c r="K3297" i="7"/>
  <c r="L3297" i="7" s="1"/>
  <c r="K3298" i="7"/>
  <c r="L3298" i="7" s="1"/>
  <c r="K3299" i="7"/>
  <c r="L3299" i="7" s="1"/>
  <c r="K3300" i="7"/>
  <c r="L3300" i="7" s="1"/>
  <c r="K3301" i="7"/>
  <c r="L3301" i="7" s="1"/>
  <c r="K3302" i="7"/>
  <c r="L3302" i="7" s="1"/>
  <c r="K3303" i="7"/>
  <c r="L3303" i="7" s="1"/>
  <c r="K3304" i="7"/>
  <c r="L3304" i="7" s="1"/>
  <c r="K3305" i="7"/>
  <c r="L3305" i="7" s="1"/>
  <c r="K3306" i="7"/>
  <c r="L3306" i="7" s="1"/>
  <c r="K3307" i="7"/>
  <c r="L3307" i="7" s="1"/>
  <c r="K3308" i="7"/>
  <c r="L3308" i="7" s="1"/>
  <c r="K3309" i="7"/>
  <c r="L3309" i="7" s="1"/>
  <c r="K3310" i="7"/>
  <c r="L3310" i="7" s="1"/>
  <c r="K3311" i="7"/>
  <c r="L3311" i="7" s="1"/>
  <c r="K3312" i="7"/>
  <c r="L3312" i="7" s="1"/>
  <c r="K3313" i="7"/>
  <c r="L3313" i="7" s="1"/>
  <c r="K3314" i="7"/>
  <c r="L3314" i="7" s="1"/>
  <c r="K3315" i="7"/>
  <c r="L3315" i="7" s="1"/>
  <c r="K3316" i="7"/>
  <c r="L3316" i="7" s="1"/>
  <c r="K3317" i="7"/>
  <c r="L3317" i="7" s="1"/>
  <c r="K3318" i="7"/>
  <c r="L3318" i="7" s="1"/>
  <c r="K3320" i="7"/>
  <c r="L3320" i="7" s="1"/>
  <c r="K3321" i="7"/>
  <c r="L3321" i="7" s="1"/>
  <c r="K3322" i="7"/>
  <c r="L3322" i="7" s="1"/>
  <c r="K3323" i="7"/>
  <c r="L3323" i="7" s="1"/>
  <c r="K3324" i="7"/>
  <c r="L3324" i="7" s="1"/>
  <c r="K3325" i="7"/>
  <c r="L3325" i="7" s="1"/>
  <c r="K3326" i="7"/>
  <c r="L3326" i="7" s="1"/>
  <c r="K3327" i="7"/>
  <c r="L3327" i="7" s="1"/>
  <c r="K3328" i="7"/>
  <c r="L3328" i="7" s="1"/>
  <c r="K3329" i="7"/>
  <c r="L3329" i="7" s="1"/>
  <c r="K3330" i="7"/>
  <c r="L3330" i="7" s="1"/>
  <c r="K3331" i="7"/>
  <c r="L3331" i="7" s="1"/>
  <c r="K3332" i="7"/>
  <c r="L3332" i="7" s="1"/>
  <c r="K3333" i="7"/>
  <c r="L3333" i="7" s="1"/>
  <c r="K3334" i="7"/>
  <c r="L3334" i="7" s="1"/>
  <c r="K3339" i="7"/>
  <c r="L3339" i="7" s="1"/>
  <c r="K3340" i="7"/>
  <c r="L3340" i="7" s="1"/>
  <c r="K3341" i="7"/>
  <c r="L3341" i="7" s="1"/>
  <c r="K3342" i="7"/>
  <c r="L3342" i="7" s="1"/>
  <c r="K3343" i="7"/>
  <c r="L3343" i="7" s="1"/>
  <c r="K3344" i="7"/>
  <c r="L3344" i="7" s="1"/>
  <c r="K3345" i="7"/>
  <c r="L3345" i="7" s="1"/>
  <c r="K3346" i="7"/>
  <c r="L3346" i="7" s="1"/>
  <c r="K3347" i="7"/>
  <c r="L3347" i="7" s="1"/>
  <c r="K3348" i="7"/>
  <c r="L3348" i="7" s="1"/>
  <c r="K3349" i="7"/>
  <c r="L3349" i="7" s="1"/>
  <c r="K3350" i="7"/>
  <c r="L3350" i="7" s="1"/>
  <c r="K3351" i="7"/>
  <c r="L3351" i="7" s="1"/>
  <c r="K3352" i="7"/>
  <c r="L3352" i="7" s="1"/>
  <c r="K3353" i="7"/>
  <c r="L3353" i="7" s="1"/>
  <c r="K3354" i="7"/>
  <c r="L3354" i="7" s="1"/>
  <c r="K3355" i="7"/>
  <c r="L3355" i="7" s="1"/>
  <c r="K3356" i="7"/>
  <c r="L3356" i="7" s="1"/>
  <c r="K3357" i="7"/>
  <c r="L3357" i="7" s="1"/>
  <c r="K3358" i="7"/>
  <c r="L3358" i="7" s="1"/>
  <c r="K3359" i="7"/>
  <c r="L3359" i="7" s="1"/>
  <c r="K3360" i="7"/>
  <c r="L3360" i="7" s="1"/>
  <c r="K3361" i="7"/>
  <c r="L3361" i="7" s="1"/>
  <c r="K3362" i="7"/>
  <c r="L3362" i="7" s="1"/>
  <c r="K3363" i="7"/>
  <c r="L3363" i="7" s="1"/>
  <c r="K3364" i="7"/>
  <c r="L3364" i="7" s="1"/>
  <c r="K3365" i="7"/>
  <c r="L3365" i="7" s="1"/>
  <c r="K3366" i="7"/>
  <c r="L3366" i="7" s="1"/>
  <c r="K3367" i="7"/>
  <c r="L3367" i="7" s="1"/>
  <c r="K3368" i="7"/>
  <c r="L3368" i="7" s="1"/>
  <c r="K3369" i="7"/>
  <c r="L3369" i="7" s="1"/>
  <c r="K3370" i="7"/>
  <c r="L3370" i="7" s="1"/>
  <c r="K3371" i="7"/>
  <c r="L3371" i="7" s="1"/>
  <c r="K3372" i="7"/>
  <c r="L3372" i="7" s="1"/>
  <c r="K3373" i="7"/>
  <c r="L3373" i="7" s="1"/>
  <c r="K3374" i="7"/>
  <c r="L3374" i="7" s="1"/>
  <c r="K3376" i="7"/>
  <c r="L3376" i="7" s="1"/>
  <c r="K3377" i="7"/>
  <c r="L3377" i="7" s="1"/>
  <c r="K3378" i="7"/>
  <c r="L3378" i="7" s="1"/>
  <c r="K3379" i="7"/>
  <c r="L3379" i="7" s="1"/>
  <c r="K3380" i="7"/>
  <c r="L3380" i="7" s="1"/>
  <c r="K3381" i="7"/>
  <c r="L3381" i="7" s="1"/>
  <c r="K3382" i="7"/>
  <c r="L3382" i="7" s="1"/>
  <c r="K3383" i="7"/>
  <c r="L3383" i="7" s="1"/>
  <c r="K3384" i="7"/>
  <c r="L3384" i="7" s="1"/>
  <c r="K3385" i="7"/>
  <c r="L3385" i="7" s="1"/>
  <c r="K3386" i="7"/>
  <c r="L3386" i="7" s="1"/>
  <c r="K3387" i="7"/>
  <c r="L3387" i="7" s="1"/>
  <c r="K3388" i="7"/>
  <c r="L3388" i="7" s="1"/>
  <c r="K3389" i="7"/>
  <c r="L3389" i="7" s="1"/>
  <c r="K3390" i="7"/>
  <c r="L3390" i="7" s="1"/>
  <c r="K3392" i="7"/>
  <c r="L3392" i="7" s="1"/>
  <c r="K3393" i="7"/>
  <c r="L3393" i="7" s="1"/>
  <c r="K3394" i="7"/>
  <c r="L3394" i="7" s="1"/>
  <c r="K3395" i="7"/>
  <c r="L3395" i="7" s="1"/>
  <c r="K3396" i="7"/>
  <c r="L3396" i="7" s="1"/>
  <c r="K3397" i="7"/>
  <c r="L3397" i="7" s="1"/>
  <c r="K3398" i="7"/>
  <c r="L3398" i="7" s="1"/>
  <c r="K3399" i="7"/>
  <c r="L3399" i="7" s="1"/>
  <c r="K3400" i="7"/>
  <c r="L3400" i="7" s="1"/>
  <c r="K3401" i="7"/>
  <c r="L3401" i="7" s="1"/>
  <c r="K3402" i="7"/>
  <c r="L3402" i="7" s="1"/>
  <c r="K3403" i="7"/>
  <c r="L3403" i="7" s="1"/>
  <c r="K3404" i="7"/>
  <c r="L3404" i="7" s="1"/>
  <c r="K3405" i="7"/>
  <c r="L3405" i="7" s="1"/>
  <c r="K3406" i="7"/>
  <c r="L3406" i="7" s="1"/>
  <c r="K3407" i="7"/>
  <c r="L3407" i="7" s="1"/>
  <c r="K3408" i="7"/>
  <c r="L3408" i="7" s="1"/>
  <c r="K3409" i="7"/>
  <c r="L3409" i="7" s="1"/>
  <c r="K3410" i="7"/>
  <c r="L3410" i="7" s="1"/>
  <c r="K3411" i="7"/>
  <c r="L3411" i="7" s="1"/>
  <c r="K3412" i="7"/>
  <c r="L3412" i="7" s="1"/>
  <c r="K3413" i="7"/>
  <c r="L3413" i="7" s="1"/>
  <c r="K3414" i="7"/>
  <c r="L3414" i="7" s="1"/>
  <c r="K3415" i="7"/>
  <c r="L3415" i="7" s="1"/>
  <c r="K3416" i="7"/>
  <c r="L3416" i="7" s="1"/>
  <c r="K3417" i="7"/>
  <c r="L3417" i="7" s="1"/>
  <c r="K3418" i="7"/>
  <c r="L3418" i="7" s="1"/>
  <c r="K3419" i="7"/>
  <c r="L3419" i="7" s="1"/>
  <c r="K3420" i="7"/>
  <c r="L3420" i="7" s="1"/>
  <c r="K3421" i="7"/>
  <c r="L3421" i="7" s="1"/>
  <c r="K3422" i="7"/>
  <c r="L3422" i="7" s="1"/>
  <c r="K3423" i="7"/>
  <c r="L3423" i="7" s="1"/>
  <c r="K3424" i="7"/>
  <c r="L3424" i="7" s="1"/>
  <c r="K3425" i="7"/>
  <c r="L3425" i="7" s="1"/>
  <c r="K3426" i="7"/>
  <c r="L3426" i="7" s="1"/>
  <c r="K3427" i="7"/>
  <c r="L3427" i="7" s="1"/>
  <c r="K3428" i="7"/>
  <c r="L3428" i="7" s="1"/>
  <c r="K3430" i="7"/>
  <c r="L3430" i="7" s="1"/>
  <c r="K3431" i="7"/>
  <c r="L3431" i="7" s="1"/>
  <c r="K3432" i="7"/>
  <c r="L3432" i="7" s="1"/>
  <c r="K3433" i="7"/>
  <c r="L3433" i="7" s="1"/>
  <c r="K3434" i="7"/>
  <c r="L3434" i="7" s="1"/>
  <c r="K3435" i="7"/>
  <c r="L3435" i="7" s="1"/>
  <c r="K3436" i="7"/>
  <c r="L3436" i="7" s="1"/>
  <c r="K3437" i="7"/>
  <c r="L3437" i="7" s="1"/>
  <c r="K3438" i="7"/>
  <c r="L3438" i="7" s="1"/>
  <c r="K3439" i="7"/>
  <c r="L3439" i="7" s="1"/>
  <c r="K3440" i="7"/>
  <c r="L3440" i="7" s="1"/>
  <c r="K3441" i="7"/>
  <c r="L3441" i="7" s="1"/>
  <c r="K3442" i="7"/>
  <c r="L3442" i="7" s="1"/>
  <c r="K3443" i="7"/>
  <c r="L3443" i="7" s="1"/>
  <c r="K3444" i="7"/>
  <c r="L3444" i="7" s="1"/>
  <c r="K3445" i="7"/>
  <c r="L3445" i="7" s="1"/>
  <c r="K3446" i="7"/>
  <c r="L3446" i="7" s="1"/>
  <c r="K3447" i="7"/>
  <c r="L3447" i="7" s="1"/>
  <c r="K3448" i="7"/>
  <c r="L3448" i="7" s="1"/>
  <c r="K3449" i="7"/>
  <c r="L3449" i="7" s="1"/>
  <c r="K3450" i="7"/>
  <c r="L3450" i="7" s="1"/>
  <c r="K3451" i="7"/>
  <c r="L3451" i="7" s="1"/>
  <c r="K3452" i="7"/>
  <c r="L3452" i="7" s="1"/>
  <c r="K3453" i="7"/>
  <c r="L3453" i="7" s="1"/>
  <c r="K3454" i="7"/>
  <c r="L3454" i="7" s="1"/>
  <c r="K3455" i="7"/>
  <c r="L3455" i="7" s="1"/>
  <c r="K3456" i="7"/>
  <c r="L3456" i="7" s="1"/>
  <c r="K3457" i="7"/>
  <c r="L3457" i="7" s="1"/>
  <c r="K3458" i="7"/>
  <c r="L3458" i="7" s="1"/>
  <c r="K3459" i="7"/>
  <c r="L3459" i="7" s="1"/>
  <c r="K3460" i="7"/>
  <c r="L3460" i="7" s="1"/>
  <c r="K3461" i="7"/>
  <c r="L3461" i="7" s="1"/>
  <c r="K3462" i="7"/>
  <c r="L3462" i="7" s="1"/>
  <c r="K3463" i="7"/>
  <c r="L3463" i="7" s="1"/>
  <c r="K3464" i="7"/>
  <c r="L3464" i="7" s="1"/>
  <c r="K3465" i="7"/>
  <c r="L3465" i="7" s="1"/>
  <c r="K3466" i="7"/>
  <c r="L3466" i="7" s="1"/>
  <c r="K3467" i="7"/>
  <c r="L3467" i="7" s="1"/>
  <c r="K3468" i="7"/>
  <c r="L3468" i="7" s="1"/>
  <c r="K3469" i="7"/>
  <c r="L3469" i="7" s="1"/>
  <c r="K3470" i="7"/>
  <c r="L3470" i="7" s="1"/>
  <c r="K3471" i="7"/>
  <c r="L3471" i="7" s="1"/>
  <c r="K3472" i="7"/>
  <c r="L3472" i="7" s="1"/>
  <c r="K3473" i="7"/>
  <c r="L3473" i="7" s="1"/>
  <c r="K3474" i="7"/>
  <c r="L3474" i="7" s="1"/>
  <c r="K3475" i="7"/>
  <c r="L3475" i="7" s="1"/>
  <c r="K3476" i="7"/>
  <c r="L3476" i="7" s="1"/>
  <c r="K3477" i="7"/>
  <c r="L3477" i="7" s="1"/>
  <c r="K3478" i="7"/>
  <c r="L3478" i="7" s="1"/>
  <c r="K3479" i="7"/>
  <c r="L3479" i="7" s="1"/>
  <c r="K3480" i="7"/>
  <c r="L3480" i="7" s="1"/>
  <c r="K3481" i="7"/>
  <c r="L3481" i="7" s="1"/>
  <c r="K3482" i="7"/>
  <c r="L3482" i="7" s="1"/>
  <c r="K3483" i="7"/>
  <c r="L3483" i="7" s="1"/>
  <c r="K3484" i="7"/>
  <c r="L3484" i="7" s="1"/>
  <c r="K3485" i="7"/>
  <c r="L3485" i="7" s="1"/>
  <c r="K3486" i="7"/>
  <c r="L3486" i="7" s="1"/>
  <c r="K3487" i="7"/>
  <c r="L3487" i="7" s="1"/>
  <c r="K3488" i="7"/>
  <c r="L3488" i="7" s="1"/>
  <c r="K3489" i="7"/>
  <c r="L3489" i="7" s="1"/>
  <c r="K3490" i="7"/>
  <c r="L3490" i="7" s="1"/>
  <c r="K3491" i="7"/>
  <c r="L3491" i="7" s="1"/>
  <c r="K3492" i="7"/>
  <c r="L3492" i="7" s="1"/>
  <c r="K3493" i="7"/>
  <c r="L3493" i="7" s="1"/>
  <c r="K3494" i="7"/>
  <c r="L3494" i="7" s="1"/>
  <c r="K3495" i="7"/>
  <c r="L3495" i="7" s="1"/>
  <c r="K3496" i="7"/>
  <c r="L3496" i="7" s="1"/>
  <c r="K3497" i="7"/>
  <c r="L3497" i="7" s="1"/>
  <c r="K3498" i="7"/>
  <c r="L3498" i="7" s="1"/>
  <c r="K3499" i="7"/>
  <c r="L3499" i="7" s="1"/>
  <c r="K3500" i="7"/>
  <c r="L3500" i="7" s="1"/>
  <c r="K3501" i="7"/>
  <c r="L3501" i="7" s="1"/>
  <c r="K3502" i="7"/>
  <c r="L3502" i="7" s="1"/>
  <c r="K3504" i="7"/>
  <c r="L3504" i="7" s="1"/>
  <c r="K3505" i="7"/>
  <c r="L3505" i="7" s="1"/>
  <c r="K3506" i="7"/>
  <c r="L3506" i="7" s="1"/>
  <c r="K3507" i="7"/>
  <c r="L3507" i="7" s="1"/>
  <c r="K3508" i="7"/>
  <c r="L3508" i="7" s="1"/>
  <c r="K3509" i="7"/>
  <c r="L3509" i="7" s="1"/>
  <c r="K3510" i="7"/>
  <c r="L3510" i="7" s="1"/>
  <c r="K3511" i="7"/>
  <c r="L3511" i="7" s="1"/>
  <c r="K3512" i="7"/>
  <c r="L3512" i="7" s="1"/>
  <c r="K3513" i="7"/>
  <c r="L3513" i="7" s="1"/>
  <c r="K3514" i="7"/>
  <c r="L3514" i="7" s="1"/>
  <c r="K3515" i="7"/>
  <c r="L3515" i="7" s="1"/>
  <c r="K3516" i="7"/>
  <c r="L3516" i="7" s="1"/>
  <c r="K3517" i="7"/>
  <c r="L3517" i="7" s="1"/>
  <c r="K3518" i="7"/>
  <c r="L3518" i="7" s="1"/>
  <c r="K3519" i="7"/>
  <c r="L3519" i="7" s="1"/>
  <c r="K3520" i="7"/>
  <c r="L3520" i="7" s="1"/>
  <c r="K3521" i="7"/>
  <c r="L3521" i="7" s="1"/>
  <c r="K3522" i="7"/>
  <c r="L3522" i="7" s="1"/>
  <c r="K3523" i="7"/>
  <c r="L3523" i="7" s="1"/>
  <c r="K3524" i="7"/>
  <c r="L3524" i="7" s="1"/>
  <c r="K3525" i="7"/>
  <c r="L3525" i="7" s="1"/>
  <c r="K3527" i="7"/>
  <c r="L3527" i="7" s="1"/>
  <c r="K3528" i="7"/>
  <c r="L3528" i="7" s="1"/>
  <c r="K3529" i="7"/>
  <c r="L3529" i="7" s="1"/>
  <c r="K3530" i="7"/>
  <c r="L3530" i="7" s="1"/>
  <c r="K3531" i="7"/>
  <c r="L3531" i="7" s="1"/>
  <c r="K3532" i="7"/>
  <c r="L3532" i="7" s="1"/>
  <c r="K3533" i="7"/>
  <c r="L3533" i="7" s="1"/>
  <c r="K3534" i="7"/>
  <c r="L3534" i="7" s="1"/>
  <c r="K3535" i="7"/>
  <c r="L3535" i="7" s="1"/>
  <c r="K3536" i="7"/>
  <c r="L3536" i="7" s="1"/>
  <c r="K3537" i="7"/>
  <c r="L3537" i="7" s="1"/>
  <c r="K3538" i="7"/>
  <c r="L3538" i="7" s="1"/>
  <c r="K3539" i="7"/>
  <c r="L3539" i="7" s="1"/>
  <c r="K3540" i="7"/>
  <c r="L3540" i="7" s="1"/>
  <c r="K3541" i="7"/>
  <c r="L3541" i="7" s="1"/>
  <c r="K3542" i="7"/>
  <c r="L3542" i="7" s="1"/>
  <c r="K3543" i="7"/>
  <c r="L3543" i="7" s="1"/>
  <c r="K3544" i="7"/>
  <c r="L3544" i="7" s="1"/>
  <c r="K3545" i="7"/>
  <c r="L3545" i="7" s="1"/>
  <c r="K3546" i="7"/>
  <c r="L3546" i="7" s="1"/>
  <c r="K3547" i="7"/>
  <c r="L3547" i="7" s="1"/>
  <c r="K3548" i="7"/>
  <c r="L3548" i="7" s="1"/>
  <c r="K3549" i="7"/>
  <c r="L3549" i="7" s="1"/>
  <c r="K3550" i="7"/>
  <c r="L3550" i="7" s="1"/>
  <c r="K3551" i="7"/>
  <c r="L3551" i="7" s="1"/>
  <c r="K3552" i="7"/>
  <c r="L3552" i="7" s="1"/>
  <c r="K3553" i="7"/>
  <c r="L3553" i="7" s="1"/>
  <c r="K3554" i="7"/>
  <c r="L3554" i="7" s="1"/>
  <c r="K3555" i="7"/>
  <c r="L3555" i="7" s="1"/>
  <c r="K3556" i="7"/>
  <c r="L3556" i="7" s="1"/>
  <c r="K3557" i="7"/>
  <c r="L3557" i="7" s="1"/>
  <c r="K3558" i="7"/>
  <c r="L3558" i="7" s="1"/>
  <c r="K3559" i="7"/>
  <c r="L3559" i="7" s="1"/>
  <c r="K3560" i="7"/>
  <c r="L3560" i="7" s="1"/>
  <c r="K3561" i="7"/>
  <c r="L3561" i="7" s="1"/>
  <c r="K3562" i="7"/>
  <c r="L3562" i="7" s="1"/>
  <c r="K3563" i="7"/>
  <c r="L3563" i="7" s="1"/>
  <c r="K3564" i="7"/>
  <c r="L3564" i="7" s="1"/>
  <c r="K3565" i="7"/>
  <c r="L3565" i="7" s="1"/>
  <c r="K3566" i="7"/>
  <c r="L3566" i="7" s="1"/>
  <c r="K3567" i="7"/>
  <c r="L3567" i="7" s="1"/>
  <c r="K3568" i="7"/>
  <c r="L3568" i="7" s="1"/>
  <c r="K3569" i="7"/>
  <c r="L3569" i="7" s="1"/>
  <c r="K3570" i="7"/>
  <c r="L3570" i="7" s="1"/>
  <c r="K3571" i="7"/>
  <c r="L3571" i="7" s="1"/>
  <c r="K3572" i="7"/>
  <c r="L3572" i="7" s="1"/>
  <c r="K3573" i="7"/>
  <c r="L3573" i="7" s="1"/>
  <c r="K3574" i="7"/>
  <c r="L3574" i="7" s="1"/>
  <c r="K3575" i="7"/>
  <c r="L3575" i="7" s="1"/>
  <c r="K3576" i="7"/>
  <c r="L3576" i="7" s="1"/>
  <c r="K3577" i="7"/>
  <c r="L3577" i="7" s="1"/>
  <c r="K3578" i="7"/>
  <c r="L3578" i="7" s="1"/>
  <c r="K3579" i="7"/>
  <c r="L3579" i="7" s="1"/>
  <c r="K3580" i="7"/>
  <c r="L3580" i="7" s="1"/>
  <c r="K3581" i="7"/>
  <c r="L3581" i="7" s="1"/>
  <c r="K3582" i="7"/>
  <c r="L3582" i="7" s="1"/>
  <c r="K3583" i="7"/>
  <c r="L3583" i="7" s="1"/>
  <c r="K3584" i="7"/>
  <c r="L3584" i="7" s="1"/>
  <c r="K3585" i="7"/>
  <c r="L3585" i="7" s="1"/>
  <c r="K3586" i="7"/>
  <c r="L3586" i="7" s="1"/>
  <c r="K3587" i="7"/>
  <c r="L3587" i="7" s="1"/>
  <c r="K3588" i="7"/>
  <c r="L3588" i="7" s="1"/>
  <c r="K3589" i="7"/>
  <c r="L3589" i="7" s="1"/>
  <c r="K3590" i="7"/>
  <c r="L3590" i="7" s="1"/>
  <c r="K3591" i="7"/>
  <c r="L3591" i="7" s="1"/>
  <c r="K3592" i="7"/>
  <c r="L3592" i="7" s="1"/>
  <c r="K3593" i="7"/>
  <c r="L3593" i="7" s="1"/>
  <c r="K3594" i="7"/>
  <c r="L3594" i="7" s="1"/>
  <c r="K3596" i="7"/>
  <c r="L3596" i="7" s="1"/>
  <c r="K3597" i="7"/>
  <c r="L3597" i="7" s="1"/>
  <c r="K3598" i="7"/>
  <c r="L3598" i="7" s="1"/>
  <c r="K3599" i="7"/>
  <c r="L3599" i="7" s="1"/>
  <c r="K3600" i="7"/>
  <c r="L3600" i="7" s="1"/>
  <c r="K3601" i="7"/>
  <c r="L3601" i="7" s="1"/>
  <c r="K3602" i="7"/>
  <c r="L3602" i="7" s="1"/>
  <c r="K3603" i="7"/>
  <c r="L3603" i="7" s="1"/>
  <c r="K3604" i="7"/>
  <c r="L3604" i="7" s="1"/>
  <c r="K3605" i="7"/>
  <c r="L3605" i="7" s="1"/>
  <c r="K3606" i="7"/>
  <c r="L3606" i="7" s="1"/>
  <c r="K3607" i="7"/>
  <c r="L3607" i="7" s="1"/>
  <c r="K3608" i="7"/>
  <c r="L3608" i="7" s="1"/>
  <c r="K3609" i="7"/>
  <c r="L3609" i="7" s="1"/>
  <c r="K3610" i="7"/>
  <c r="L3610" i="7" s="1"/>
  <c r="K3611" i="7"/>
  <c r="L3611" i="7" s="1"/>
  <c r="K3612" i="7"/>
  <c r="L3612" i="7" s="1"/>
  <c r="K3613" i="7"/>
  <c r="L3613" i="7" s="1"/>
  <c r="K3614" i="7"/>
  <c r="L3614" i="7" s="1"/>
  <c r="K3615" i="7"/>
  <c r="L3615" i="7" s="1"/>
  <c r="K3616" i="7"/>
  <c r="L3616" i="7" s="1"/>
  <c r="K3617" i="7"/>
  <c r="L3617" i="7" s="1"/>
  <c r="K3618" i="7"/>
  <c r="L3618" i="7" s="1"/>
  <c r="K3619" i="7"/>
  <c r="L3619" i="7" s="1"/>
  <c r="K3620" i="7"/>
  <c r="L3620" i="7" s="1"/>
  <c r="K3621" i="7"/>
  <c r="L3621" i="7" s="1"/>
  <c r="K3622" i="7"/>
  <c r="L3622" i="7" s="1"/>
  <c r="K3623" i="7"/>
  <c r="L3623" i="7" s="1"/>
  <c r="K3624" i="7"/>
  <c r="L3624" i="7" s="1"/>
  <c r="K3625" i="7"/>
  <c r="L3625" i="7" s="1"/>
  <c r="K3626" i="7"/>
  <c r="L3626" i="7" s="1"/>
  <c r="K3627" i="7"/>
  <c r="L3627" i="7" s="1"/>
  <c r="K3628" i="7"/>
  <c r="L3628" i="7" s="1"/>
  <c r="K3629" i="7"/>
  <c r="L3629" i="7" s="1"/>
  <c r="K3630" i="7"/>
  <c r="L3630" i="7" s="1"/>
  <c r="K3631" i="7"/>
  <c r="L3631" i="7" s="1"/>
  <c r="K3632" i="7"/>
  <c r="L3632" i="7" s="1"/>
  <c r="K3633" i="7"/>
  <c r="L3633" i="7" s="1"/>
  <c r="K3634" i="7"/>
  <c r="L3634" i="7" s="1"/>
  <c r="K3635" i="7"/>
  <c r="L3635" i="7" s="1"/>
  <c r="K3636" i="7"/>
  <c r="L3636" i="7" s="1"/>
  <c r="K3637" i="7"/>
  <c r="L3637" i="7" s="1"/>
  <c r="K3638" i="7"/>
  <c r="L3638" i="7" s="1"/>
  <c r="K3639" i="7"/>
  <c r="L3639" i="7" s="1"/>
  <c r="K3640" i="7"/>
  <c r="L3640" i="7" s="1"/>
  <c r="K3641" i="7"/>
  <c r="L3641" i="7" s="1"/>
  <c r="K3642" i="7"/>
  <c r="L3642" i="7" s="1"/>
  <c r="K3643" i="7"/>
  <c r="L3643" i="7" s="1"/>
  <c r="K3644" i="7"/>
  <c r="L3644" i="7" s="1"/>
  <c r="K3645" i="7"/>
  <c r="L3645" i="7" s="1"/>
  <c r="K3647" i="7"/>
  <c r="L3647" i="7" s="1"/>
  <c r="K3648" i="7"/>
  <c r="L3648" i="7" s="1"/>
  <c r="K3649" i="7"/>
  <c r="L3649" i="7" s="1"/>
  <c r="K3650" i="7"/>
  <c r="L3650" i="7" s="1"/>
  <c r="K3651" i="7"/>
  <c r="L3651" i="7" s="1"/>
  <c r="K3652" i="7"/>
  <c r="L3652" i="7" s="1"/>
  <c r="K3653" i="7"/>
  <c r="L3653" i="7" s="1"/>
  <c r="K3654" i="7"/>
  <c r="L3654" i="7" s="1"/>
  <c r="K3655" i="7"/>
  <c r="L3655" i="7" s="1"/>
  <c r="K3656" i="7"/>
  <c r="L3656" i="7" s="1"/>
  <c r="K3657" i="7"/>
  <c r="L3657" i="7" s="1"/>
  <c r="K3658" i="7"/>
  <c r="L3658" i="7" s="1"/>
  <c r="K3659" i="7"/>
  <c r="L3659" i="7" s="1"/>
  <c r="K3660" i="7"/>
  <c r="L3660" i="7" s="1"/>
  <c r="K3661" i="7"/>
  <c r="L3661" i="7" s="1"/>
  <c r="K3662" i="7"/>
  <c r="L3662" i="7" s="1"/>
  <c r="K3663" i="7"/>
  <c r="L3663" i="7" s="1"/>
  <c r="K3664" i="7"/>
  <c r="L3664" i="7" s="1"/>
  <c r="K3665" i="7"/>
  <c r="L3665" i="7" s="1"/>
  <c r="K3666" i="7"/>
  <c r="L3666" i="7" s="1"/>
  <c r="K3667" i="7"/>
  <c r="L3667" i="7" s="1"/>
  <c r="K3668" i="7"/>
  <c r="L3668" i="7" s="1"/>
  <c r="K3669" i="7"/>
  <c r="L3669" i="7" s="1"/>
  <c r="K3673" i="7"/>
  <c r="L3673" i="7" s="1"/>
  <c r="K3674" i="7"/>
  <c r="L3674" i="7" s="1"/>
  <c r="K3675" i="7"/>
  <c r="L3675" i="7" s="1"/>
  <c r="K3676" i="7"/>
  <c r="L3676" i="7" s="1"/>
  <c r="K3677" i="7"/>
  <c r="L3677" i="7" s="1"/>
  <c r="K3678" i="7"/>
  <c r="L3678" i="7" s="1"/>
  <c r="K3679" i="7"/>
  <c r="L3679" i="7" s="1"/>
  <c r="K3680" i="7"/>
  <c r="L3680" i="7" s="1"/>
  <c r="K3681" i="7"/>
  <c r="L3681" i="7" s="1"/>
  <c r="K3682" i="7"/>
  <c r="L3682" i="7" s="1"/>
  <c r="K3683" i="7"/>
  <c r="L3683" i="7" s="1"/>
  <c r="K3684" i="7"/>
  <c r="L3684" i="7" s="1"/>
  <c r="K3685" i="7"/>
  <c r="L3685" i="7" s="1"/>
  <c r="K3686" i="7"/>
  <c r="L3686" i="7" s="1"/>
  <c r="K3687" i="7"/>
  <c r="L3687" i="7" s="1"/>
  <c r="K3688" i="7"/>
  <c r="L3688" i="7" s="1"/>
  <c r="K3689" i="7"/>
  <c r="L3689" i="7" s="1"/>
  <c r="K3690" i="7"/>
  <c r="L3690" i="7" s="1"/>
  <c r="K3691" i="7"/>
  <c r="L3691" i="7" s="1"/>
  <c r="K3692" i="7"/>
  <c r="L3692" i="7" s="1"/>
  <c r="K3693" i="7"/>
  <c r="L3693" i="7" s="1"/>
  <c r="K3694" i="7"/>
  <c r="L3694" i="7" s="1"/>
  <c r="K3695" i="7"/>
  <c r="L3695" i="7" s="1"/>
  <c r="K3696" i="7"/>
  <c r="L3696" i="7" s="1"/>
  <c r="K3697" i="7"/>
  <c r="L3697" i="7" s="1"/>
  <c r="K3698" i="7"/>
  <c r="L3698" i="7" s="1"/>
  <c r="K3699" i="7"/>
  <c r="L3699" i="7" s="1"/>
  <c r="K3700" i="7"/>
  <c r="L3700" i="7" s="1"/>
  <c r="K3701" i="7"/>
  <c r="L3701" i="7" s="1"/>
  <c r="K3702" i="7"/>
  <c r="L3702" i="7" s="1"/>
  <c r="K3703" i="7"/>
  <c r="L3703" i="7" s="1"/>
  <c r="K3710" i="7"/>
  <c r="L3710" i="7" s="1"/>
  <c r="K3711" i="7"/>
  <c r="L3711" i="7" s="1"/>
  <c r="K3712" i="7"/>
  <c r="L3712" i="7" s="1"/>
  <c r="K3714" i="7"/>
  <c r="L3714" i="7" s="1"/>
  <c r="K3715" i="7"/>
  <c r="L3715" i="7" s="1"/>
  <c r="K3716" i="7"/>
  <c r="L3716" i="7" s="1"/>
  <c r="K3717" i="7"/>
  <c r="L3717" i="7" s="1"/>
  <c r="K3718" i="7"/>
  <c r="L3718" i="7" s="1"/>
  <c r="K3719" i="7"/>
  <c r="L3719" i="7" s="1"/>
  <c r="K3720" i="7"/>
  <c r="L3720" i="7" s="1"/>
  <c r="K3721" i="7"/>
  <c r="L3721" i="7" s="1"/>
  <c r="K3722" i="7"/>
  <c r="L3722" i="7" s="1"/>
  <c r="K3723" i="7"/>
  <c r="L3723" i="7" s="1"/>
  <c r="K3724" i="7"/>
  <c r="L3724" i="7" s="1"/>
  <c r="K3725" i="7"/>
  <c r="L3725" i="7" s="1"/>
  <c r="K3726" i="7"/>
  <c r="L3726" i="7" s="1"/>
  <c r="K3727" i="7"/>
  <c r="L3727" i="7" s="1"/>
  <c r="K3728" i="7"/>
  <c r="L3728" i="7" s="1"/>
  <c r="K3729" i="7"/>
  <c r="L3729" i="7" s="1"/>
  <c r="K3730" i="7"/>
  <c r="L3730" i="7" s="1"/>
  <c r="K3731" i="7"/>
  <c r="L3731" i="7" s="1"/>
  <c r="K3732" i="7"/>
  <c r="L3732" i="7" s="1"/>
  <c r="K3733" i="7"/>
  <c r="L3733" i="7" s="1"/>
  <c r="K3739" i="7"/>
  <c r="L3739" i="7" s="1"/>
  <c r="K3740" i="7"/>
  <c r="L3740" i="7" s="1"/>
  <c r="K3741" i="7"/>
  <c r="L3741" i="7" s="1"/>
  <c r="K3742" i="7"/>
  <c r="L3742" i="7" s="1"/>
  <c r="K3743" i="7"/>
  <c r="L3743" i="7" s="1"/>
  <c r="K3744" i="7"/>
  <c r="L3744" i="7" s="1"/>
  <c r="K3745" i="7"/>
  <c r="L3745" i="7" s="1"/>
  <c r="K3746" i="7"/>
  <c r="L3746" i="7" s="1"/>
  <c r="K3747" i="7"/>
  <c r="L3747" i="7" s="1"/>
  <c r="K3748" i="7"/>
  <c r="L3748" i="7" s="1"/>
  <c r="K3749" i="7"/>
  <c r="L3749" i="7" s="1"/>
  <c r="K3750" i="7"/>
  <c r="L3750" i="7" s="1"/>
  <c r="K3751" i="7"/>
  <c r="L3751" i="7" s="1"/>
  <c r="K3752" i="7"/>
  <c r="L3752" i="7" s="1"/>
  <c r="K3753" i="7"/>
  <c r="L3753" i="7" s="1"/>
  <c r="K3754" i="7"/>
  <c r="L3754" i="7" s="1"/>
  <c r="K3755" i="7"/>
  <c r="L3755" i="7" s="1"/>
  <c r="K3756" i="7"/>
  <c r="L3756" i="7" s="1"/>
  <c r="K3757" i="7"/>
  <c r="L3757" i="7" s="1"/>
  <c r="K3758" i="7"/>
  <c r="L3758" i="7" s="1"/>
  <c r="K3759" i="7"/>
  <c r="L3759" i="7" s="1"/>
  <c r="K3760" i="7"/>
  <c r="L3760" i="7" s="1"/>
  <c r="K3761" i="7"/>
  <c r="L3761" i="7" s="1"/>
  <c r="K3762" i="7"/>
  <c r="L3762" i="7" s="1"/>
  <c r="K3766" i="7"/>
  <c r="L3766" i="7" s="1"/>
  <c r="K3767" i="7"/>
  <c r="L3767" i="7" s="1"/>
  <c r="K3768" i="7"/>
  <c r="L3768" i="7" s="1"/>
  <c r="K3769" i="7"/>
  <c r="L3769" i="7" s="1"/>
  <c r="K3770" i="7"/>
  <c r="L3770" i="7" s="1"/>
  <c r="K3771" i="7"/>
  <c r="L3771" i="7" s="1"/>
  <c r="K3772" i="7"/>
  <c r="L3772" i="7" s="1"/>
  <c r="K3773" i="7"/>
  <c r="L3773" i="7" s="1"/>
  <c r="K3774" i="7"/>
  <c r="L3774" i="7" s="1"/>
  <c r="K3775" i="7"/>
  <c r="L3775" i="7" s="1"/>
  <c r="K3776" i="7"/>
  <c r="L3776" i="7" s="1"/>
  <c r="K3777" i="7"/>
  <c r="L3777" i="7" s="1"/>
  <c r="K3778" i="7"/>
  <c r="L3778" i="7" s="1"/>
  <c r="K3779" i="7"/>
  <c r="L3779" i="7" s="1"/>
  <c r="K3780" i="7"/>
  <c r="L3780" i="7" s="1"/>
  <c r="K3781" i="7"/>
  <c r="L3781" i="7" s="1"/>
  <c r="K3782" i="7"/>
  <c r="L3782" i="7" s="1"/>
  <c r="K3783" i="7"/>
  <c r="L3783" i="7" s="1"/>
  <c r="K3784" i="7"/>
  <c r="L3784" i="7" s="1"/>
  <c r="K3785" i="7"/>
  <c r="L3785" i="7" s="1"/>
  <c r="K3786" i="7"/>
  <c r="L3786" i="7" s="1"/>
  <c r="K3787" i="7"/>
  <c r="L3787" i="7" s="1"/>
  <c r="K3788" i="7"/>
  <c r="L3788" i="7" s="1"/>
  <c r="K3789" i="7"/>
  <c r="L3789" i="7" s="1"/>
  <c r="K3790" i="7"/>
  <c r="L3790" i="7" s="1"/>
  <c r="K3791" i="7"/>
  <c r="L3791" i="7" s="1"/>
  <c r="K3792" i="7"/>
  <c r="L3792" i="7" s="1"/>
  <c r="K3793" i="7"/>
  <c r="L3793" i="7" s="1"/>
  <c r="K3794" i="7"/>
  <c r="L3794" i="7" s="1"/>
  <c r="K3795" i="7"/>
  <c r="L3795" i="7" s="1"/>
  <c r="K3796" i="7"/>
  <c r="L3796" i="7" s="1"/>
  <c r="K3797" i="7"/>
  <c r="L3797" i="7" s="1"/>
  <c r="K3800" i="7"/>
  <c r="L3800" i="7" s="1"/>
  <c r="K3801" i="7"/>
  <c r="L3801" i="7" s="1"/>
  <c r="K3802" i="7"/>
  <c r="L3802" i="7" s="1"/>
  <c r="K3803" i="7"/>
  <c r="L3803" i="7" s="1"/>
  <c r="K3804" i="7"/>
  <c r="L3804" i="7" s="1"/>
  <c r="K3805" i="7"/>
  <c r="L3805" i="7" s="1"/>
  <c r="K3806" i="7"/>
  <c r="L3806" i="7" s="1"/>
  <c r="K3807" i="7"/>
  <c r="L3807" i="7" s="1"/>
  <c r="K3808" i="7"/>
  <c r="L3808" i="7" s="1"/>
  <c r="K3809" i="7"/>
  <c r="L3809" i="7" s="1"/>
  <c r="K3810" i="7"/>
  <c r="L3810" i="7" s="1"/>
  <c r="K3811" i="7"/>
  <c r="L3811" i="7" s="1"/>
  <c r="K3812" i="7"/>
  <c r="L3812" i="7" s="1"/>
  <c r="K3813" i="7"/>
  <c r="L3813" i="7" s="1"/>
  <c r="K3814" i="7"/>
  <c r="L3814" i="7" s="1"/>
  <c r="K3815" i="7"/>
  <c r="L3815" i="7" s="1"/>
  <c r="K3816" i="7"/>
  <c r="L3816" i="7" s="1"/>
  <c r="K3817" i="7"/>
  <c r="L3817" i="7" s="1"/>
  <c r="K3818" i="7"/>
  <c r="L3818" i="7" s="1"/>
  <c r="K3819" i="7"/>
  <c r="L3819" i="7" s="1"/>
  <c r="K3820" i="7"/>
  <c r="L3820" i="7" s="1"/>
  <c r="K3821" i="7"/>
  <c r="L3821" i="7" s="1"/>
  <c r="K3822" i="7"/>
  <c r="L3822" i="7" s="1"/>
  <c r="K3823" i="7"/>
  <c r="L3823" i="7" s="1"/>
  <c r="K3824" i="7"/>
  <c r="L3824" i="7" s="1"/>
  <c r="K3825" i="7"/>
  <c r="L3825" i="7" s="1"/>
  <c r="K3826" i="7"/>
  <c r="L3826" i="7" s="1"/>
  <c r="K3827" i="7"/>
  <c r="L3827" i="7" s="1"/>
  <c r="K3830" i="7"/>
  <c r="L3830" i="7" s="1"/>
  <c r="K3831" i="7"/>
  <c r="L3831" i="7" s="1"/>
  <c r="K3832" i="7"/>
  <c r="L3832" i="7" s="1"/>
  <c r="K3833" i="7"/>
  <c r="L3833" i="7" s="1"/>
  <c r="K3834" i="7"/>
  <c r="L3834" i="7" s="1"/>
  <c r="K3835" i="7"/>
  <c r="L3835" i="7" s="1"/>
  <c r="K3836" i="7"/>
  <c r="L3836" i="7" s="1"/>
  <c r="K3837" i="7"/>
  <c r="L3837" i="7" s="1"/>
  <c r="K3838" i="7"/>
  <c r="L3838" i="7" s="1"/>
  <c r="K3839" i="7"/>
  <c r="L3839" i="7" s="1"/>
  <c r="K3840" i="7"/>
  <c r="L3840" i="7" s="1"/>
  <c r="K3841" i="7"/>
  <c r="L3841" i="7" s="1"/>
  <c r="K3842" i="7"/>
  <c r="L3842" i="7" s="1"/>
  <c r="K3843" i="7"/>
  <c r="L3843" i="7" s="1"/>
  <c r="K3844" i="7"/>
  <c r="L3844" i="7" s="1"/>
  <c r="K3845" i="7"/>
  <c r="L3845" i="7" s="1"/>
  <c r="K3846" i="7"/>
  <c r="L3846" i="7" s="1"/>
  <c r="K3847" i="7"/>
  <c r="L3847" i="7" s="1"/>
  <c r="K3848" i="7"/>
  <c r="L3848" i="7" s="1"/>
  <c r="K3849" i="7"/>
  <c r="L3849" i="7" s="1"/>
  <c r="K3850" i="7"/>
  <c r="L3850" i="7" s="1"/>
  <c r="K3851" i="7"/>
  <c r="L3851" i="7" s="1"/>
  <c r="K3852" i="7"/>
  <c r="L3852" i="7" s="1"/>
  <c r="K3853" i="7"/>
  <c r="L3853" i="7" s="1"/>
  <c r="K3854" i="7"/>
  <c r="L3854" i="7" s="1"/>
  <c r="K3855" i="7"/>
  <c r="L3855" i="7" s="1"/>
  <c r="K3856" i="7"/>
  <c r="L3856" i="7" s="1"/>
  <c r="K3857" i="7"/>
  <c r="L3857" i="7" s="1"/>
  <c r="K3858" i="7"/>
  <c r="L3858" i="7" s="1"/>
  <c r="K3861" i="7"/>
  <c r="L3861" i="7" s="1"/>
  <c r="K3862" i="7"/>
  <c r="L3862" i="7" s="1"/>
  <c r="K3863" i="7"/>
  <c r="L3863" i="7" s="1"/>
  <c r="K3864" i="7"/>
  <c r="L3864" i="7" s="1"/>
  <c r="K3865" i="7"/>
  <c r="L3865" i="7" s="1"/>
  <c r="K3866" i="7"/>
  <c r="L3866" i="7" s="1"/>
  <c r="K3867" i="7"/>
  <c r="L3867" i="7" s="1"/>
  <c r="K3868" i="7"/>
  <c r="L3868" i="7" s="1"/>
  <c r="K3869" i="7"/>
  <c r="L3869" i="7" s="1"/>
  <c r="K3870" i="7"/>
  <c r="L3870" i="7" s="1"/>
  <c r="K3871" i="7"/>
  <c r="L3871" i="7" s="1"/>
  <c r="K3872" i="7"/>
  <c r="L3872" i="7" s="1"/>
  <c r="K3873" i="7"/>
  <c r="L3873" i="7" s="1"/>
  <c r="K3874" i="7"/>
  <c r="L3874" i="7" s="1"/>
  <c r="K3875" i="7"/>
  <c r="L3875" i="7" s="1"/>
  <c r="K3876" i="7"/>
  <c r="L3876" i="7" s="1"/>
  <c r="K3877" i="7"/>
  <c r="L3877" i="7" s="1"/>
  <c r="K3878" i="7"/>
  <c r="L3878" i="7" s="1"/>
  <c r="K3879" i="7"/>
  <c r="L3879" i="7" s="1"/>
  <c r="K3880" i="7"/>
  <c r="L3880" i="7" s="1"/>
  <c r="K3881" i="7"/>
  <c r="L3881" i="7" s="1"/>
  <c r="K3882" i="7"/>
  <c r="L3882" i="7" s="1"/>
  <c r="K3883" i="7"/>
  <c r="L3883" i="7" s="1"/>
  <c r="K3884" i="7"/>
  <c r="L3884" i="7" s="1"/>
  <c r="K3885" i="7"/>
  <c r="L3885" i="7" s="1"/>
  <c r="K3886" i="7"/>
  <c r="L3886" i="7" s="1"/>
  <c r="K3887" i="7"/>
  <c r="L3887" i="7" s="1"/>
  <c r="K3888" i="7"/>
  <c r="L3888" i="7" s="1"/>
  <c r="K3889" i="7"/>
  <c r="L3889" i="7" s="1"/>
  <c r="K3890" i="7"/>
  <c r="L3890" i="7" s="1"/>
  <c r="K3891" i="7"/>
  <c r="L3891" i="7" s="1"/>
  <c r="K3894" i="7"/>
  <c r="L3894" i="7" s="1"/>
  <c r="K3895" i="7"/>
  <c r="L3895" i="7" s="1"/>
  <c r="K3896" i="7"/>
  <c r="L3896" i="7" s="1"/>
  <c r="K3897" i="7"/>
  <c r="L3897" i="7" s="1"/>
  <c r="K3898" i="7"/>
  <c r="L3898" i="7" s="1"/>
  <c r="K3899" i="7"/>
  <c r="L3899" i="7" s="1"/>
  <c r="K3900" i="7"/>
  <c r="L3900" i="7" s="1"/>
  <c r="K3901" i="7"/>
  <c r="L3901" i="7" s="1"/>
  <c r="K3902" i="7"/>
  <c r="L3902" i="7" s="1"/>
  <c r="K3903" i="7"/>
  <c r="L3903" i="7" s="1"/>
  <c r="K3904" i="7"/>
  <c r="L3904" i="7" s="1"/>
  <c r="K3905" i="7"/>
  <c r="L3905" i="7" s="1"/>
  <c r="K3906" i="7"/>
  <c r="L3906" i="7" s="1"/>
  <c r="K3907" i="7"/>
  <c r="L3907" i="7" s="1"/>
  <c r="K3908" i="7"/>
  <c r="L3908" i="7" s="1"/>
  <c r="K3909" i="7"/>
  <c r="L3909" i="7" s="1"/>
  <c r="K3910" i="7"/>
  <c r="L3910" i="7" s="1"/>
  <c r="K3911" i="7"/>
  <c r="L3911" i="7" s="1"/>
  <c r="K3912" i="7"/>
  <c r="L3912" i="7" s="1"/>
  <c r="K3913" i="7"/>
  <c r="L3913" i="7" s="1"/>
  <c r="K3914" i="7"/>
  <c r="L3914" i="7" s="1"/>
  <c r="K3915" i="7"/>
  <c r="L3915" i="7" s="1"/>
  <c r="K3918" i="7"/>
  <c r="L3918" i="7" s="1"/>
  <c r="K3919" i="7"/>
  <c r="L3919" i="7" s="1"/>
  <c r="K3920" i="7"/>
  <c r="L3920" i="7" s="1"/>
  <c r="K3921" i="7"/>
  <c r="L3921" i="7" s="1"/>
  <c r="K3922" i="7"/>
  <c r="L3922" i="7" s="1"/>
  <c r="K3923" i="7"/>
  <c r="L3923" i="7" s="1"/>
  <c r="K3924" i="7"/>
  <c r="L3924" i="7" s="1"/>
  <c r="K3925" i="7"/>
  <c r="L3925" i="7" s="1"/>
  <c r="K3926" i="7"/>
  <c r="L3926" i="7" s="1"/>
  <c r="K3927" i="7"/>
  <c r="L3927" i="7" s="1"/>
  <c r="K3928" i="7"/>
  <c r="L3928" i="7" s="1"/>
  <c r="K3929" i="7"/>
  <c r="L3929" i="7" s="1"/>
  <c r="K3930" i="7"/>
  <c r="L3930" i="7" s="1"/>
  <c r="K3931" i="7"/>
  <c r="L3931" i="7" s="1"/>
  <c r="K3932" i="7"/>
  <c r="L3932" i="7" s="1"/>
  <c r="K3933" i="7"/>
  <c r="L3933" i="7" s="1"/>
  <c r="K3934" i="7"/>
  <c r="L3934" i="7" s="1"/>
  <c r="K3935" i="7"/>
  <c r="L3935" i="7" s="1"/>
  <c r="K3936" i="7"/>
  <c r="L3936" i="7" s="1"/>
  <c r="K3937" i="7"/>
  <c r="L3937" i="7" s="1"/>
  <c r="K3939" i="7"/>
  <c r="L3939" i="7" s="1"/>
  <c r="K3940" i="7"/>
  <c r="L3940" i="7" s="1"/>
  <c r="K3941" i="7"/>
  <c r="L3941" i="7" s="1"/>
  <c r="K3942" i="7"/>
  <c r="L3942" i="7" s="1"/>
  <c r="K3943" i="7"/>
  <c r="L3943" i="7" s="1"/>
  <c r="K3944" i="7"/>
  <c r="L3944" i="7" s="1"/>
  <c r="K3947" i="7"/>
  <c r="L3947" i="7" s="1"/>
  <c r="K3948" i="7"/>
  <c r="L3948" i="7" s="1"/>
  <c r="K3949" i="7"/>
  <c r="L3949" i="7" s="1"/>
  <c r="K3950" i="7"/>
  <c r="L3950" i="7" s="1"/>
  <c r="K3951" i="7"/>
  <c r="L3951" i="7" s="1"/>
  <c r="K3952" i="7"/>
  <c r="L3952" i="7" s="1"/>
  <c r="K3953" i="7"/>
  <c r="L3953" i="7" s="1"/>
  <c r="K3954" i="7"/>
  <c r="L3954" i="7" s="1"/>
  <c r="K3955" i="7"/>
  <c r="L3955" i="7" s="1"/>
  <c r="K3956" i="7"/>
  <c r="L3956" i="7" s="1"/>
  <c r="K3957" i="7"/>
  <c r="L3957" i="7" s="1"/>
  <c r="K3958" i="7"/>
  <c r="L3958" i="7" s="1"/>
  <c r="K3959" i="7"/>
  <c r="L3959" i="7" s="1"/>
  <c r="K3960" i="7"/>
  <c r="L3960" i="7" s="1"/>
  <c r="K3961" i="7"/>
  <c r="L3961" i="7" s="1"/>
  <c r="K3962" i="7"/>
  <c r="L3962" i="7" s="1"/>
  <c r="K3963" i="7"/>
  <c r="L3963" i="7" s="1"/>
  <c r="K3964" i="7"/>
  <c r="L3964" i="7" s="1"/>
  <c r="K3965" i="7"/>
  <c r="L3965" i="7" s="1"/>
  <c r="K3966" i="7"/>
  <c r="L3966" i="7" s="1"/>
  <c r="K3967" i="7"/>
  <c r="L3967" i="7" s="1"/>
  <c r="K3968" i="7"/>
  <c r="L3968" i="7" s="1"/>
  <c r="K3335" i="7"/>
  <c r="L3335" i="7" s="1"/>
  <c r="K3336" i="7"/>
  <c r="L3336" i="7" s="1"/>
  <c r="K3337" i="7"/>
  <c r="L3337" i="7" s="1"/>
  <c r="K3338" i="7"/>
  <c r="L3338" i="7" s="1"/>
  <c r="K3707" i="7"/>
  <c r="L3707" i="7" s="1"/>
  <c r="K3708" i="7"/>
  <c r="L3708" i="7" s="1"/>
  <c r="K3737" i="7"/>
  <c r="L3737" i="7" s="1"/>
  <c r="K3972" i="7"/>
  <c r="L3972" i="7" s="1"/>
  <c r="K3973" i="7"/>
  <c r="L3973" i="7" s="1"/>
  <c r="K3974" i="7"/>
  <c r="L3974" i="7" s="1"/>
  <c r="K3975" i="7"/>
  <c r="L3975" i="7" s="1"/>
  <c r="K3976" i="7"/>
  <c r="L3976" i="7" s="1"/>
  <c r="K3977" i="7"/>
  <c r="L3977" i="7" s="1"/>
  <c r="K3978" i="7"/>
  <c r="L3978" i="7" s="1"/>
  <c r="K3979" i="7"/>
  <c r="L3979" i="7" s="1"/>
  <c r="K3980" i="7"/>
  <c r="L3980" i="7" s="1"/>
  <c r="K3981" i="7"/>
  <c r="L3981" i="7" s="1"/>
  <c r="K3982" i="7"/>
  <c r="L3982" i="7" s="1"/>
  <c r="K3983" i="7"/>
  <c r="L3983" i="7" s="1"/>
  <c r="K3984" i="7"/>
  <c r="L3984" i="7" s="1"/>
  <c r="K3985" i="7"/>
  <c r="L3985" i="7" s="1"/>
  <c r="K3986" i="7"/>
  <c r="L3986" i="7" s="1"/>
  <c r="K3987" i="7"/>
  <c r="L3987" i="7" s="1"/>
  <c r="K3988" i="7"/>
  <c r="L3988" i="7" s="1"/>
  <c r="K3989" i="7"/>
  <c r="L3989" i="7" s="1"/>
  <c r="K3990" i="7"/>
  <c r="L3990" i="7" s="1"/>
  <c r="K3991" i="7"/>
  <c r="L3991" i="7" s="1"/>
  <c r="K3992" i="7"/>
  <c r="L3992" i="7" s="1"/>
  <c r="K3993" i="7"/>
  <c r="L3993" i="7" s="1"/>
  <c r="K3994" i="7"/>
  <c r="L3994" i="7" s="1"/>
  <c r="K3996" i="7"/>
  <c r="L3996" i="7" s="1"/>
  <c r="K3997" i="7"/>
  <c r="L3997" i="7" s="1"/>
  <c r="K3998" i="7"/>
  <c r="L3998" i="7" s="1"/>
  <c r="K3999" i="7"/>
  <c r="L3999" i="7" s="1"/>
  <c r="K4000" i="7"/>
  <c r="L4000" i="7" s="1"/>
  <c r="K4001" i="7"/>
  <c r="L4001" i="7" s="1"/>
  <c r="K4002" i="7"/>
  <c r="L4002" i="7" s="1"/>
  <c r="K4003" i="7"/>
  <c r="L4003" i="7" s="1"/>
  <c r="K4004" i="7"/>
  <c r="L4004" i="7" s="1"/>
  <c r="K4005" i="7"/>
  <c r="L4005" i="7" s="1"/>
  <c r="K4006" i="7"/>
  <c r="L4006" i="7" s="1"/>
  <c r="K4007" i="7"/>
  <c r="L4007" i="7" s="1"/>
  <c r="K4008" i="7"/>
  <c r="L4008" i="7" s="1"/>
  <c r="K4009" i="7"/>
  <c r="L4009" i="7" s="1"/>
  <c r="K4010" i="7"/>
  <c r="L4010" i="7" s="1"/>
  <c r="K4011" i="7"/>
  <c r="L4011" i="7" s="1"/>
  <c r="K4012" i="7"/>
  <c r="L4012" i="7" s="1"/>
  <c r="K4013" i="7"/>
  <c r="L4013" i="7" s="1"/>
  <c r="K4014" i="7"/>
  <c r="L4014" i="7" s="1"/>
  <c r="K4015" i="7"/>
  <c r="L4015" i="7" s="1"/>
  <c r="K4016" i="7"/>
  <c r="L4016" i="7" s="1"/>
  <c r="K4017" i="7"/>
  <c r="L4017" i="7" s="1"/>
  <c r="K4018" i="7"/>
  <c r="L4018" i="7" s="1"/>
  <c r="K4019" i="7"/>
  <c r="L4019" i="7" s="1"/>
  <c r="K4020" i="7"/>
  <c r="L4020" i="7" s="1"/>
  <c r="K4021" i="7"/>
  <c r="L4021" i="7" s="1"/>
  <c r="K4022" i="7"/>
  <c r="L4022" i="7" s="1"/>
  <c r="K4023" i="7"/>
  <c r="L4023" i="7" s="1"/>
  <c r="K4024" i="7"/>
  <c r="L4024" i="7" s="1"/>
  <c r="K4025" i="7"/>
  <c r="L4025" i="7" s="1"/>
  <c r="K4026" i="7"/>
  <c r="L4026" i="7" s="1"/>
  <c r="K4027" i="7"/>
  <c r="L4027" i="7" s="1"/>
  <c r="K4028" i="7"/>
  <c r="L4028" i="7" s="1"/>
  <c r="K4029" i="7"/>
  <c r="L4029" i="7" s="1"/>
  <c r="K4030" i="7"/>
  <c r="L4030" i="7" s="1"/>
  <c r="K4031" i="7"/>
  <c r="L4031" i="7" s="1"/>
  <c r="K4032" i="7"/>
  <c r="L4032" i="7" s="1"/>
  <c r="K4033" i="7"/>
  <c r="L4033" i="7" s="1"/>
  <c r="K4034" i="7"/>
  <c r="L4034" i="7" s="1"/>
  <c r="K4035" i="7"/>
  <c r="L4035" i="7" s="1"/>
  <c r="K4036" i="7"/>
  <c r="L4036" i="7" s="1"/>
  <c r="K4037" i="7"/>
  <c r="L4037" i="7" s="1"/>
  <c r="K4038" i="7"/>
  <c r="L4038" i="7" s="1"/>
  <c r="K4039" i="7"/>
  <c r="L4039" i="7" s="1"/>
  <c r="K4040" i="7"/>
  <c r="L4040" i="7" s="1"/>
  <c r="K4041" i="7"/>
  <c r="L4041" i="7" s="1"/>
  <c r="K4042" i="7"/>
  <c r="L4042" i="7" s="1"/>
  <c r="K4043" i="7"/>
  <c r="L4043" i="7" s="1"/>
  <c r="K4044" i="7"/>
  <c r="L4044" i="7" s="1"/>
  <c r="K4045" i="7"/>
  <c r="L4045" i="7" s="1"/>
  <c r="K4046" i="7"/>
  <c r="L4046" i="7" s="1"/>
  <c r="K4047" i="7"/>
  <c r="L4047" i="7" s="1"/>
  <c r="K4048" i="7"/>
  <c r="L4048" i="7" s="1"/>
  <c r="K4049" i="7"/>
  <c r="L4049" i="7" s="1"/>
  <c r="K4050" i="7"/>
  <c r="L4050" i="7" s="1"/>
  <c r="K4051" i="7"/>
  <c r="L4051" i="7" s="1"/>
  <c r="K4052" i="7"/>
  <c r="L4052" i="7" s="1"/>
  <c r="K4053" i="7"/>
  <c r="L4053" i="7" s="1"/>
  <c r="K4054" i="7"/>
  <c r="L4054" i="7" s="1"/>
  <c r="K4055" i="7"/>
  <c r="L4055" i="7" s="1"/>
  <c r="K4056" i="7"/>
  <c r="L4056" i="7" s="1"/>
  <c r="K4057" i="7"/>
  <c r="L4057" i="7" s="1"/>
  <c r="K4058" i="7"/>
  <c r="L4058" i="7" s="1"/>
  <c r="K4059" i="7"/>
  <c r="L4059" i="7" s="1"/>
  <c r="K4060" i="7"/>
  <c r="L4060" i="7" s="1"/>
  <c r="K4061" i="7"/>
  <c r="L4061" i="7" s="1"/>
  <c r="K4062" i="7"/>
  <c r="L4062" i="7" s="1"/>
  <c r="K4063" i="7"/>
  <c r="L4063" i="7" s="1"/>
  <c r="K4064" i="7"/>
  <c r="L4064" i="7" s="1"/>
  <c r="K4065" i="7"/>
  <c r="L4065" i="7" s="1"/>
  <c r="K4066" i="7"/>
  <c r="L4066" i="7" s="1"/>
  <c r="K4067" i="7"/>
  <c r="L4067" i="7" s="1"/>
  <c r="K4068" i="7"/>
  <c r="L4068" i="7" s="1"/>
  <c r="K4069" i="7"/>
  <c r="L4069" i="7" s="1"/>
  <c r="K4070" i="7"/>
  <c r="L4070" i="7" s="1"/>
  <c r="K4071" i="7"/>
  <c r="L4071" i="7" s="1"/>
  <c r="K4072" i="7"/>
  <c r="L4072" i="7" s="1"/>
  <c r="K4073" i="7"/>
  <c r="L4073" i="7" s="1"/>
  <c r="K4074" i="7"/>
  <c r="L4074" i="7" s="1"/>
  <c r="K4075" i="7"/>
  <c r="L4075" i="7" s="1"/>
  <c r="K4076" i="7"/>
  <c r="L4076" i="7" s="1"/>
  <c r="K4077" i="7"/>
  <c r="L4077" i="7" s="1"/>
  <c r="K4078" i="7"/>
  <c r="L4078" i="7" s="1"/>
  <c r="K4079" i="7"/>
  <c r="L4079" i="7" s="1"/>
  <c r="K4080" i="7"/>
  <c r="L4080" i="7" s="1"/>
  <c r="K4081" i="7"/>
  <c r="L4081" i="7" s="1"/>
  <c r="K4082" i="7"/>
  <c r="L4082" i="7" s="1"/>
  <c r="K4083" i="7"/>
  <c r="L4083" i="7" s="1"/>
  <c r="K4084" i="7"/>
  <c r="L4084" i="7" s="1"/>
  <c r="K4085" i="7"/>
  <c r="L4085" i="7" s="1"/>
  <c r="K4086" i="7"/>
  <c r="L4086" i="7" s="1"/>
  <c r="K4087" i="7"/>
  <c r="L4087" i="7" s="1"/>
  <c r="K4088" i="7"/>
  <c r="L4088" i="7" s="1"/>
  <c r="K4089" i="7"/>
  <c r="L4089" i="7" s="1"/>
  <c r="K4090" i="7"/>
  <c r="L4090" i="7" s="1"/>
  <c r="K4091" i="7"/>
  <c r="L4091" i="7" s="1"/>
  <c r="K4092" i="7"/>
  <c r="L4092" i="7" s="1"/>
  <c r="K4093" i="7"/>
  <c r="L4093" i="7" s="1"/>
  <c r="K4094" i="7"/>
  <c r="L4094" i="7" s="1"/>
  <c r="K4095" i="7"/>
  <c r="L4095" i="7" s="1"/>
  <c r="K4096" i="7"/>
  <c r="L4096" i="7" s="1"/>
  <c r="K4097" i="7"/>
  <c r="L4097" i="7" s="1"/>
  <c r="K4098" i="7"/>
  <c r="L4098" i="7" s="1"/>
  <c r="K4099" i="7"/>
  <c r="L4099" i="7" s="1"/>
  <c r="K4100" i="7"/>
  <c r="L4100" i="7" s="1"/>
  <c r="K4101" i="7"/>
  <c r="L4101" i="7" s="1"/>
  <c r="K4102" i="7"/>
  <c r="L4102" i="7" s="1"/>
  <c r="K4103" i="7"/>
  <c r="L4103" i="7" s="1"/>
  <c r="K4104" i="7"/>
  <c r="L4104" i="7" s="1"/>
  <c r="K4105" i="7"/>
  <c r="L4105" i="7" s="1"/>
  <c r="K4106" i="7"/>
  <c r="L4106" i="7" s="1"/>
  <c r="K4107" i="7"/>
  <c r="L4107" i="7" s="1"/>
  <c r="K4108" i="7"/>
  <c r="L4108" i="7" s="1"/>
  <c r="K4109" i="7"/>
  <c r="L4109" i="7" s="1"/>
  <c r="K4110" i="7"/>
  <c r="L4110" i="7" s="1"/>
  <c r="K4111" i="7"/>
  <c r="L4111" i="7" s="1"/>
  <c r="K4112" i="7"/>
  <c r="L4112" i="7" s="1"/>
  <c r="K4113" i="7"/>
  <c r="L4113" i="7" s="1"/>
  <c r="K4114" i="7"/>
  <c r="L4114" i="7" s="1"/>
  <c r="K4115" i="7"/>
  <c r="L4115" i="7" s="1"/>
  <c r="K4116" i="7"/>
  <c r="L4116" i="7" s="1"/>
  <c r="K4117" i="7"/>
  <c r="L4117" i="7" s="1"/>
  <c r="K4118" i="7"/>
  <c r="L4118" i="7" s="1"/>
  <c r="K4119" i="7"/>
  <c r="L4119" i="7" s="1"/>
  <c r="K4120" i="7"/>
  <c r="L4120" i="7" s="1"/>
  <c r="K4121" i="7"/>
  <c r="L4121" i="7" s="1"/>
  <c r="K4123" i="7"/>
  <c r="L4123" i="7" s="1"/>
  <c r="K4124" i="7"/>
  <c r="L4124" i="7" s="1"/>
  <c r="K4125" i="7"/>
  <c r="L4125" i="7" s="1"/>
  <c r="K4126" i="7"/>
  <c r="L4126" i="7" s="1"/>
  <c r="K4127" i="7"/>
  <c r="L4127" i="7" s="1"/>
  <c r="K4128" i="7"/>
  <c r="L4128" i="7" s="1"/>
  <c r="K4129" i="7"/>
  <c r="L4129" i="7" s="1"/>
  <c r="K4130" i="7"/>
  <c r="L4130" i="7" s="1"/>
  <c r="K4131" i="7"/>
  <c r="L4131" i="7" s="1"/>
  <c r="K4132" i="7"/>
  <c r="L4132" i="7" s="1"/>
  <c r="K4133" i="7"/>
  <c r="L4133" i="7" s="1"/>
  <c r="K4134" i="7"/>
  <c r="L4134" i="7" s="1"/>
  <c r="K4135" i="7"/>
  <c r="L4135" i="7" s="1"/>
  <c r="K4136" i="7"/>
  <c r="L4136" i="7" s="1"/>
  <c r="K4137" i="7"/>
  <c r="L4137" i="7" s="1"/>
  <c r="K4138" i="7"/>
  <c r="L4138" i="7" s="1"/>
  <c r="K4139" i="7"/>
  <c r="L4139" i="7" s="1"/>
  <c r="K4140" i="7"/>
  <c r="L4140" i="7" s="1"/>
  <c r="K4141" i="7"/>
  <c r="L4141" i="7" s="1"/>
  <c r="K4142" i="7"/>
  <c r="L4142" i="7" s="1"/>
  <c r="K4143" i="7"/>
  <c r="L4143" i="7" s="1"/>
  <c r="K4144" i="7"/>
  <c r="L4144" i="7" s="1"/>
  <c r="K4145" i="7"/>
  <c r="L4145" i="7" s="1"/>
  <c r="K4146" i="7"/>
  <c r="L4146" i="7" s="1"/>
  <c r="K4147" i="7"/>
  <c r="L4147" i="7" s="1"/>
  <c r="K4151" i="7"/>
  <c r="L4151" i="7" s="1"/>
  <c r="K4152" i="7"/>
  <c r="L4152" i="7" s="1"/>
  <c r="K4154" i="7"/>
  <c r="L4154" i="7" s="1"/>
  <c r="K4155" i="7"/>
  <c r="L4155" i="7" s="1"/>
  <c r="K4156" i="7"/>
  <c r="L4156" i="7" s="1"/>
  <c r="K4157" i="7"/>
  <c r="L4157" i="7" s="1"/>
  <c r="K4158" i="7"/>
  <c r="L4158" i="7" s="1"/>
  <c r="K4159" i="7"/>
  <c r="L4159" i="7" s="1"/>
  <c r="K4160" i="7"/>
  <c r="L4160" i="7" s="1"/>
  <c r="K4161" i="7"/>
  <c r="L4161" i="7" s="1"/>
  <c r="K4162" i="7"/>
  <c r="L4162" i="7" s="1"/>
  <c r="K4163" i="7"/>
  <c r="L4163" i="7" s="1"/>
  <c r="K4164" i="7"/>
  <c r="L4164" i="7" s="1"/>
  <c r="L4165" i="7"/>
  <c r="K4166" i="7"/>
  <c r="L4166" i="7" s="1"/>
  <c r="K4167" i="7"/>
  <c r="L4167" i="7" s="1"/>
  <c r="K4168" i="7"/>
  <c r="L4168" i="7" s="1"/>
  <c r="K4169" i="7"/>
  <c r="L4169" i="7" s="1"/>
  <c r="K4170" i="7"/>
  <c r="L4170" i="7" s="1"/>
  <c r="K4171" i="7"/>
  <c r="L4171" i="7" s="1"/>
  <c r="K4172" i="7"/>
  <c r="L4172" i="7" s="1"/>
  <c r="K4173" i="7"/>
  <c r="L4173" i="7" s="1"/>
  <c r="K4174" i="7"/>
  <c r="L4174" i="7" s="1"/>
  <c r="K4175" i="7"/>
  <c r="L4175" i="7" s="1"/>
  <c r="K4176" i="7"/>
  <c r="L4176" i="7" s="1"/>
  <c r="K4177" i="7"/>
  <c r="L4177" i="7" s="1"/>
  <c r="K4178" i="7"/>
  <c r="L4178" i="7" s="1"/>
  <c r="K4179" i="7"/>
  <c r="L4179" i="7" s="1"/>
  <c r="K4180" i="7"/>
  <c r="L4180" i="7" s="1"/>
  <c r="K4181" i="7"/>
  <c r="L4181" i="7" s="1"/>
  <c r="K4182" i="7"/>
  <c r="L4182" i="7" s="1"/>
  <c r="K4183" i="7"/>
  <c r="L4183" i="7" s="1"/>
  <c r="K4184" i="7"/>
  <c r="L4184" i="7" s="1"/>
  <c r="K4185" i="7"/>
  <c r="L4185" i="7" s="1"/>
  <c r="K4186" i="7"/>
  <c r="L4186" i="7" s="1"/>
  <c r="K4187" i="7"/>
  <c r="L4187" i="7" s="1"/>
  <c r="K4188" i="7"/>
  <c r="L4188" i="7" s="1"/>
  <c r="K4189" i="7"/>
  <c r="L4189" i="7" s="1"/>
  <c r="K4190" i="7"/>
  <c r="L4190" i="7" s="1"/>
  <c r="K4191" i="7"/>
  <c r="L4191" i="7" s="1"/>
  <c r="K4192" i="7"/>
  <c r="L4192" i="7" s="1"/>
  <c r="K4193" i="7"/>
  <c r="L4193" i="7" s="1"/>
  <c r="K4194" i="7"/>
  <c r="L4194" i="7" s="1"/>
  <c r="K4195" i="7"/>
  <c r="L4195" i="7" s="1"/>
  <c r="K4196" i="7"/>
  <c r="L4196" i="7" s="1"/>
  <c r="K4197" i="7"/>
  <c r="L4197" i="7" s="1"/>
  <c r="K4198" i="7"/>
  <c r="L4198" i="7" s="1"/>
  <c r="K4199" i="7"/>
  <c r="L4199" i="7" s="1"/>
  <c r="K4200" i="7"/>
  <c r="L4200" i="7" s="1"/>
  <c r="K4201" i="7"/>
  <c r="L4201" i="7" s="1"/>
  <c r="K4202" i="7"/>
  <c r="L4202" i="7" s="1"/>
  <c r="K4203" i="7"/>
  <c r="L4203" i="7" s="1"/>
  <c r="K4204" i="7"/>
  <c r="L4204" i="7" s="1"/>
  <c r="K4205" i="7"/>
  <c r="L4205" i="7" s="1"/>
  <c r="K4206" i="7"/>
  <c r="L4206" i="7" s="1"/>
  <c r="K4207" i="7"/>
  <c r="L4207" i="7" s="1"/>
  <c r="K4208" i="7"/>
  <c r="L4208" i="7" s="1"/>
  <c r="K4209" i="7"/>
  <c r="L4209" i="7" s="1"/>
  <c r="K4210" i="7"/>
  <c r="L4210" i="7" s="1"/>
  <c r="K4211" i="7"/>
  <c r="L4211" i="7" s="1"/>
  <c r="K4212" i="7"/>
  <c r="L4212" i="7" s="1"/>
  <c r="K4213" i="7"/>
  <c r="L4213" i="7" s="1"/>
  <c r="K4214" i="7"/>
  <c r="L4214" i="7" s="1"/>
  <c r="K4215" i="7"/>
  <c r="L4215" i="7" s="1"/>
  <c r="K4216" i="7"/>
  <c r="L4216" i="7" s="1"/>
  <c r="K4217" i="7"/>
  <c r="L4217" i="7" s="1"/>
  <c r="K4218" i="7"/>
  <c r="L4218" i="7" s="1"/>
  <c r="K4219" i="7"/>
  <c r="L4219" i="7" s="1"/>
  <c r="K4220" i="7"/>
  <c r="L4220" i="7" s="1"/>
  <c r="K4221" i="7"/>
  <c r="L4221" i="7" s="1"/>
  <c r="K4222" i="7"/>
  <c r="L4222" i="7" s="1"/>
  <c r="K4223" i="7"/>
  <c r="L4223" i="7" s="1"/>
  <c r="K4224" i="7"/>
  <c r="L4224" i="7" s="1"/>
  <c r="K4225" i="7"/>
  <c r="L4225" i="7" s="1"/>
  <c r="K4226" i="7"/>
  <c r="L4226" i="7" s="1"/>
  <c r="K4227" i="7"/>
  <c r="L4227" i="7" s="1"/>
  <c r="K4228" i="7"/>
  <c r="L4228" i="7" s="1"/>
  <c r="K4229" i="7"/>
  <c r="L4229" i="7" s="1"/>
  <c r="K4230" i="7"/>
  <c r="L4230" i="7" s="1"/>
  <c r="K4231" i="7"/>
  <c r="L4231" i="7" s="1"/>
  <c r="K4232" i="7"/>
  <c r="L4232" i="7" s="1"/>
  <c r="K4233" i="7"/>
  <c r="L4233" i="7" s="1"/>
  <c r="K4234" i="7"/>
  <c r="L4234" i="7" s="1"/>
  <c r="K4235" i="7"/>
  <c r="L4235" i="7" s="1"/>
  <c r="K4236" i="7"/>
  <c r="L4236" i="7" s="1"/>
  <c r="K4237" i="7"/>
  <c r="L4237" i="7" s="1"/>
  <c r="K4238" i="7"/>
  <c r="L4238" i="7" s="1"/>
  <c r="K4239" i="7"/>
  <c r="L4239" i="7" s="1"/>
  <c r="K4240" i="7"/>
  <c r="L4240" i="7" s="1"/>
  <c r="K4241" i="7"/>
  <c r="L4241" i="7" s="1"/>
  <c r="K4242" i="7"/>
  <c r="L4242" i="7" s="1"/>
  <c r="K4243" i="7"/>
  <c r="L4243" i="7" s="1"/>
  <c r="K4244" i="7"/>
  <c r="L4244" i="7" s="1"/>
  <c r="K4246" i="7"/>
  <c r="L4246" i="7" s="1"/>
  <c r="K4247" i="7"/>
  <c r="L4247" i="7" s="1"/>
  <c r="K4248" i="7"/>
  <c r="L4248" i="7" s="1"/>
  <c r="K4249" i="7"/>
  <c r="L4249" i="7" s="1"/>
  <c r="K4250" i="7"/>
  <c r="L4250" i="7" s="1"/>
  <c r="K4251" i="7"/>
  <c r="L4251" i="7" s="1"/>
  <c r="K4252" i="7"/>
  <c r="L4252" i="7" s="1"/>
  <c r="K4253" i="7"/>
  <c r="L4253" i="7" s="1"/>
  <c r="K4254" i="7"/>
  <c r="L4254" i="7" s="1"/>
  <c r="K4255" i="7"/>
  <c r="L4255" i="7" s="1"/>
  <c r="K4256" i="7"/>
  <c r="L4256" i="7" s="1"/>
  <c r="K4257" i="7"/>
  <c r="L4257" i="7" s="1"/>
  <c r="K4258" i="7"/>
  <c r="L4258" i="7" s="1"/>
  <c r="K4259" i="7"/>
  <c r="L4259" i="7" s="1"/>
  <c r="K4260" i="7"/>
  <c r="L4260" i="7" s="1"/>
  <c r="K4261" i="7"/>
  <c r="L4261" i="7" s="1"/>
  <c r="K4262" i="7"/>
  <c r="L4262" i="7" s="1"/>
  <c r="K4263" i="7"/>
  <c r="L4263" i="7" s="1"/>
  <c r="K4264" i="7"/>
  <c r="L4264" i="7" s="1"/>
  <c r="K4265" i="7"/>
  <c r="L4265" i="7" s="1"/>
  <c r="K4266" i="7"/>
  <c r="L4266" i="7" s="1"/>
  <c r="K4267" i="7"/>
  <c r="L4267" i="7" s="1"/>
  <c r="K4268" i="7"/>
  <c r="L4268" i="7" s="1"/>
  <c r="K4269" i="7"/>
  <c r="L4269" i="7" s="1"/>
  <c r="K4270" i="7"/>
  <c r="L4270" i="7" s="1"/>
  <c r="K4271" i="7"/>
  <c r="L4271" i="7" s="1"/>
  <c r="K4272" i="7"/>
  <c r="L4272" i="7" s="1"/>
  <c r="K4273" i="7"/>
  <c r="L4273" i="7" s="1"/>
  <c r="K4274" i="7"/>
  <c r="L4274" i="7" s="1"/>
  <c r="K4275" i="7"/>
  <c r="L4275" i="7" s="1"/>
  <c r="K4276" i="7"/>
  <c r="L4276" i="7" s="1"/>
  <c r="K4277" i="7"/>
  <c r="L4277" i="7" s="1"/>
  <c r="K4278" i="7"/>
  <c r="L4278" i="7" s="1"/>
  <c r="K4279" i="7"/>
  <c r="L4279" i="7" s="1"/>
  <c r="K4280" i="7"/>
  <c r="L4280" i="7" s="1"/>
  <c r="K4281" i="7"/>
  <c r="L4281" i="7" s="1"/>
  <c r="K4282" i="7"/>
  <c r="L4282" i="7" s="1"/>
  <c r="K4283" i="7"/>
  <c r="L4283" i="7" s="1"/>
  <c r="K4284" i="7"/>
  <c r="L4284" i="7" s="1"/>
  <c r="K4285" i="7"/>
  <c r="L4285" i="7" s="1"/>
  <c r="K4286" i="7"/>
  <c r="L4286" i="7" s="1"/>
  <c r="K4287" i="7"/>
  <c r="L4287" i="7" s="1"/>
  <c r="K4288" i="7"/>
  <c r="L4288" i="7" s="1"/>
  <c r="K4289" i="7"/>
  <c r="L4289" i="7" s="1"/>
  <c r="K4290" i="7"/>
  <c r="L4290" i="7" s="1"/>
  <c r="K4291" i="7"/>
  <c r="L4291" i="7" s="1"/>
  <c r="K4292" i="7"/>
  <c r="L4292" i="7" s="1"/>
  <c r="K4293" i="7"/>
  <c r="L4293" i="7" s="1"/>
  <c r="K4294" i="7"/>
  <c r="L4294" i="7" s="1"/>
  <c r="K4295" i="7"/>
  <c r="L4295" i="7" s="1"/>
  <c r="K4296" i="7"/>
  <c r="L4296" i="7" s="1"/>
  <c r="K4297" i="7"/>
  <c r="L4297" i="7" s="1"/>
  <c r="K4298" i="7"/>
  <c r="L4298" i="7" s="1"/>
  <c r="K4299" i="7"/>
  <c r="L4299" i="7" s="1"/>
  <c r="K4300" i="7"/>
  <c r="L4300" i="7" s="1"/>
  <c r="K4301" i="7"/>
  <c r="L4301" i="7" s="1"/>
  <c r="K4302" i="7"/>
  <c r="L4302" i="7" s="1"/>
  <c r="K4303" i="7"/>
  <c r="L4303" i="7" s="1"/>
  <c r="K4304" i="7"/>
  <c r="L4304" i="7" s="1"/>
  <c r="K4305" i="7"/>
  <c r="L4305" i="7" s="1"/>
  <c r="K4306" i="7"/>
  <c r="L4306" i="7" s="1"/>
  <c r="K4307" i="7"/>
  <c r="L4307" i="7" s="1"/>
  <c r="K4308" i="7"/>
  <c r="L4308" i="7" s="1"/>
  <c r="K4309" i="7"/>
  <c r="L4309" i="7" s="1"/>
  <c r="K4310" i="7"/>
  <c r="L4310" i="7" s="1"/>
  <c r="K4311" i="7"/>
  <c r="L4311" i="7" s="1"/>
  <c r="K4312" i="7"/>
  <c r="L4312" i="7" s="1"/>
  <c r="K4313" i="7"/>
  <c r="L4313" i="7" s="1"/>
  <c r="K4314" i="7"/>
  <c r="L4314" i="7" s="1"/>
  <c r="K4315" i="7"/>
  <c r="L4315" i="7" s="1"/>
  <c r="K4316" i="7"/>
  <c r="L4316" i="7" s="1"/>
  <c r="K4317" i="7"/>
  <c r="L4317" i="7" s="1"/>
  <c r="K4318" i="7"/>
  <c r="L4318" i="7" s="1"/>
  <c r="K4319" i="7"/>
  <c r="L4319" i="7" s="1"/>
  <c r="K4320" i="7"/>
  <c r="L4320" i="7" s="1"/>
  <c r="K4321" i="7"/>
  <c r="L4321" i="7" s="1"/>
  <c r="K4322" i="7"/>
  <c r="L4322" i="7" s="1"/>
  <c r="K4323" i="7"/>
  <c r="L4323" i="7" s="1"/>
  <c r="K4324" i="7"/>
  <c r="L4324" i="7" s="1"/>
  <c r="K4325" i="7"/>
  <c r="L4325" i="7" s="1"/>
  <c r="K4326" i="7"/>
  <c r="L4326" i="7" s="1"/>
  <c r="K4327" i="7"/>
  <c r="L4327" i="7" s="1"/>
  <c r="K4328" i="7"/>
  <c r="L4328" i="7" s="1"/>
  <c r="K4329" i="7"/>
  <c r="L4329" i="7" s="1"/>
  <c r="K4330" i="7"/>
  <c r="L4330" i="7" s="1"/>
  <c r="K4331" i="7"/>
  <c r="L4331" i="7" s="1"/>
  <c r="K4332" i="7"/>
  <c r="L4332" i="7" s="1"/>
  <c r="K4333" i="7"/>
  <c r="L4333" i="7" s="1"/>
  <c r="K4334" i="7"/>
  <c r="L4334" i="7" s="1"/>
  <c r="K4335" i="7"/>
  <c r="L4335" i="7" s="1"/>
  <c r="K4336" i="7"/>
  <c r="L4336" i="7" s="1"/>
  <c r="K4337" i="7"/>
  <c r="L4337" i="7" s="1"/>
  <c r="K4338" i="7"/>
  <c r="L4338" i="7" s="1"/>
  <c r="K4339" i="7"/>
  <c r="L4339" i="7" s="1"/>
  <c r="K4340" i="7"/>
  <c r="L4340" i="7" s="1"/>
  <c r="K4341" i="7"/>
  <c r="L4341" i="7" s="1"/>
  <c r="K4342" i="7"/>
  <c r="L4342" i="7" s="1"/>
  <c r="K4343" i="7"/>
  <c r="L4343" i="7" s="1"/>
  <c r="K4344" i="7"/>
  <c r="L4344" i="7" s="1"/>
  <c r="K4345" i="7"/>
  <c r="L4345" i="7" s="1"/>
  <c r="K4346" i="7"/>
  <c r="L4346" i="7" s="1"/>
  <c r="K4347" i="7"/>
  <c r="L4347" i="7" s="1"/>
  <c r="K4348" i="7"/>
  <c r="L4348" i="7" s="1"/>
  <c r="K4349" i="7"/>
  <c r="L4349" i="7" s="1"/>
  <c r="K4350" i="7"/>
  <c r="L4350" i="7" s="1"/>
  <c r="K4351" i="7"/>
  <c r="L4351" i="7" s="1"/>
  <c r="K4352" i="7"/>
  <c r="L4352" i="7" s="1"/>
  <c r="K4353" i="7"/>
  <c r="L4353" i="7" s="1"/>
  <c r="K4354" i="7"/>
  <c r="L4354" i="7" s="1"/>
  <c r="K4355" i="7"/>
  <c r="L4355" i="7" s="1"/>
  <c r="K4356" i="7"/>
  <c r="L4356" i="7" s="1"/>
  <c r="K4357" i="7"/>
  <c r="L4357" i="7" s="1"/>
  <c r="K4358" i="7"/>
  <c r="L4358" i="7" s="1"/>
  <c r="K4359" i="7"/>
  <c r="L4359" i="7" s="1"/>
  <c r="K4360" i="7"/>
  <c r="L4360" i="7" s="1"/>
  <c r="K4361" i="7"/>
  <c r="L4361" i="7" s="1"/>
  <c r="K4362" i="7"/>
  <c r="L4362" i="7" s="1"/>
  <c r="K4363" i="7"/>
  <c r="L4363" i="7" s="1"/>
  <c r="K4364" i="7"/>
  <c r="L4364" i="7" s="1"/>
  <c r="K4365" i="7"/>
  <c r="L4365" i="7" s="1"/>
  <c r="K4366" i="7"/>
  <c r="L4366" i="7" s="1"/>
  <c r="K4367" i="7"/>
  <c r="L4367" i="7" s="1"/>
  <c r="K4368" i="7"/>
  <c r="L4368" i="7" s="1"/>
  <c r="K4369" i="7"/>
  <c r="L4369" i="7" s="1"/>
  <c r="K4370" i="7"/>
  <c r="L4370" i="7" s="1"/>
  <c r="K4371" i="7"/>
  <c r="L4371" i="7" s="1"/>
  <c r="K4372" i="7"/>
  <c r="L4372" i="7" s="1"/>
  <c r="K4373" i="7"/>
  <c r="L4373" i="7" s="1"/>
  <c r="K4374" i="7"/>
  <c r="L4374" i="7" s="1"/>
  <c r="K4375" i="7"/>
  <c r="L4375" i="7" s="1"/>
  <c r="K4376" i="7"/>
  <c r="L4376" i="7" s="1"/>
  <c r="K4377" i="7"/>
  <c r="L4377" i="7" s="1"/>
  <c r="K4378" i="7"/>
  <c r="L4378" i="7" s="1"/>
  <c r="K4379" i="7"/>
  <c r="L4379" i="7" s="1"/>
  <c r="K4380" i="7"/>
  <c r="L4380" i="7" s="1"/>
  <c r="K4381" i="7"/>
  <c r="L4381" i="7" s="1"/>
  <c r="K4382" i="7"/>
  <c r="L4382" i="7" s="1"/>
  <c r="K4383" i="7"/>
  <c r="L4383" i="7" s="1"/>
  <c r="K4384" i="7"/>
  <c r="L4384" i="7" s="1"/>
  <c r="K4385" i="7"/>
  <c r="L4385" i="7" s="1"/>
  <c r="K4386" i="7"/>
  <c r="L4386" i="7" s="1"/>
  <c r="K4387" i="7"/>
  <c r="L4387" i="7" s="1"/>
  <c r="K4388" i="7"/>
  <c r="L4388" i="7" s="1"/>
  <c r="K4389" i="7"/>
  <c r="L4389" i="7" s="1"/>
  <c r="K4390" i="7"/>
  <c r="L4390" i="7" s="1"/>
  <c r="K4391" i="7"/>
  <c r="L4391" i="7" s="1"/>
  <c r="K4392" i="7"/>
  <c r="L4392" i="7" s="1"/>
  <c r="K4393" i="7"/>
  <c r="L4393" i="7" s="1"/>
  <c r="K4394" i="7"/>
  <c r="L4394" i="7" s="1"/>
  <c r="K4395" i="7"/>
  <c r="L4395" i="7" s="1"/>
  <c r="K4396" i="7"/>
  <c r="L4396" i="7" s="1"/>
  <c r="K4397" i="7"/>
  <c r="L4397" i="7" s="1"/>
  <c r="K4398" i="7"/>
  <c r="L4398" i="7" s="1"/>
  <c r="K4399" i="7"/>
  <c r="L4399" i="7" s="1"/>
  <c r="K4400" i="7"/>
  <c r="L4400" i="7" s="1"/>
  <c r="K4401" i="7"/>
  <c r="L4401" i="7" s="1"/>
  <c r="K4402" i="7"/>
  <c r="L4402" i="7" s="1"/>
  <c r="K4403" i="7"/>
  <c r="L4403" i="7" s="1"/>
  <c r="K4404" i="7"/>
  <c r="L4404" i="7" s="1"/>
  <c r="K4405" i="7"/>
  <c r="L4405" i="7" s="1"/>
  <c r="K4406" i="7"/>
  <c r="L4406" i="7" s="1"/>
  <c r="K4407" i="7"/>
  <c r="L4407" i="7" s="1"/>
  <c r="K4408" i="7"/>
  <c r="L4408" i="7" s="1"/>
  <c r="K4409" i="7"/>
  <c r="L4409" i="7" s="1"/>
  <c r="K4410" i="7"/>
  <c r="L4410" i="7" s="1"/>
  <c r="K4411" i="7"/>
  <c r="L4411" i="7" s="1"/>
  <c r="K4412" i="7"/>
  <c r="L4412" i="7" s="1"/>
  <c r="K4413" i="7"/>
  <c r="L4413" i="7" s="1"/>
  <c r="K4414" i="7"/>
  <c r="L4414" i="7" s="1"/>
  <c r="K4415" i="7"/>
  <c r="L4415" i="7" s="1"/>
  <c r="K4416" i="7"/>
  <c r="L4416" i="7" s="1"/>
  <c r="K4417" i="7"/>
  <c r="L4417" i="7" s="1"/>
  <c r="K4418" i="7"/>
  <c r="L4418" i="7" s="1"/>
  <c r="K4419" i="7"/>
  <c r="L4419" i="7" s="1"/>
  <c r="K4420" i="7"/>
  <c r="L4420" i="7" s="1"/>
  <c r="K4421" i="7"/>
  <c r="L4421" i="7" s="1"/>
  <c r="K4422" i="7"/>
  <c r="L4422" i="7" s="1"/>
  <c r="K4423" i="7"/>
  <c r="L4423" i="7" s="1"/>
  <c r="K4424" i="7"/>
  <c r="L4424" i="7" s="1"/>
  <c r="K4425" i="7"/>
  <c r="L4425" i="7" s="1"/>
  <c r="K4426" i="7"/>
  <c r="L4426" i="7" s="1"/>
  <c r="K4427" i="7"/>
  <c r="L4427" i="7" s="1"/>
  <c r="K4428" i="7"/>
  <c r="L4428" i="7" s="1"/>
  <c r="K4429" i="7"/>
  <c r="L4429" i="7" s="1"/>
  <c r="K4430" i="7"/>
  <c r="L4430" i="7" s="1"/>
  <c r="K4431" i="7"/>
  <c r="L4431" i="7" s="1"/>
  <c r="K4432" i="7"/>
  <c r="L4432" i="7" s="1"/>
  <c r="K4433" i="7"/>
  <c r="L4433" i="7" s="1"/>
  <c r="K4434" i="7"/>
  <c r="L4434" i="7" s="1"/>
  <c r="K4435" i="7"/>
  <c r="L4435" i="7" s="1"/>
  <c r="K4436" i="7"/>
  <c r="L4436" i="7" s="1"/>
  <c r="K4437" i="7"/>
  <c r="L4437" i="7" s="1"/>
  <c r="K4438" i="7"/>
  <c r="L4438" i="7" s="1"/>
  <c r="K4439" i="7"/>
  <c r="L4439" i="7" s="1"/>
  <c r="K4440" i="7"/>
  <c r="L4440" i="7" s="1"/>
  <c r="K4441" i="7"/>
  <c r="L4441" i="7" s="1"/>
  <c r="K4442" i="7"/>
  <c r="L4442" i="7" s="1"/>
  <c r="K4443" i="7"/>
  <c r="L4443" i="7" s="1"/>
  <c r="K4444" i="7"/>
  <c r="L4444" i="7" s="1"/>
  <c r="K4445" i="7"/>
  <c r="L4445" i="7" s="1"/>
  <c r="K4446" i="7"/>
  <c r="L4446" i="7" s="1"/>
  <c r="K4447" i="7"/>
  <c r="L4447" i="7" s="1"/>
  <c r="K4448" i="7"/>
  <c r="L4448" i="7" s="1"/>
  <c r="K4449" i="7"/>
  <c r="L4449" i="7" s="1"/>
  <c r="K4450" i="7"/>
  <c r="L4450" i="7" s="1"/>
  <c r="K4451" i="7"/>
  <c r="L4451" i="7" s="1"/>
  <c r="K4452" i="7"/>
  <c r="L4452" i="7" s="1"/>
  <c r="K4453" i="7"/>
  <c r="L4453" i="7" s="1"/>
  <c r="K4454" i="7"/>
  <c r="L4454" i="7" s="1"/>
  <c r="K4455" i="7"/>
  <c r="L4455" i="7" s="1"/>
  <c r="K4456" i="7"/>
  <c r="L4456" i="7" s="1"/>
  <c r="K4457" i="7"/>
  <c r="L4457" i="7" s="1"/>
  <c r="K4458" i="7"/>
  <c r="L4458" i="7" s="1"/>
  <c r="K4459" i="7"/>
  <c r="L4459" i="7" s="1"/>
  <c r="K4460" i="7"/>
  <c r="L4460" i="7" s="1"/>
  <c r="K4461" i="7"/>
  <c r="L4461" i="7" s="1"/>
  <c r="K4462" i="7"/>
  <c r="L4462" i="7" s="1"/>
  <c r="K4463" i="7"/>
  <c r="L4463" i="7" s="1"/>
  <c r="K4464" i="7"/>
  <c r="L4464" i="7" s="1"/>
  <c r="K4465" i="7"/>
  <c r="L4465" i="7" s="1"/>
  <c r="K4466" i="7"/>
  <c r="L4466" i="7" s="1"/>
  <c r="K4467" i="7"/>
  <c r="L4467" i="7" s="1"/>
  <c r="K4468" i="7"/>
  <c r="L4468" i="7" s="1"/>
  <c r="K4469" i="7"/>
  <c r="L4469" i="7" s="1"/>
  <c r="K4470" i="7"/>
  <c r="L4470" i="7" s="1"/>
  <c r="K4471" i="7"/>
  <c r="L4471" i="7" s="1"/>
  <c r="K4472" i="7"/>
  <c r="L4472" i="7" s="1"/>
  <c r="K4473" i="7"/>
  <c r="L4473" i="7" s="1"/>
  <c r="K4474" i="7"/>
  <c r="L4474" i="7" s="1"/>
  <c r="K4475" i="7"/>
  <c r="L4475" i="7" s="1"/>
  <c r="K4476" i="7"/>
  <c r="L4476" i="7" s="1"/>
  <c r="K4477" i="7"/>
  <c r="L4477" i="7" s="1"/>
  <c r="K4478" i="7"/>
  <c r="L4478" i="7" s="1"/>
  <c r="K4479" i="7"/>
  <c r="L4479" i="7" s="1"/>
  <c r="K4480" i="7"/>
  <c r="L4480" i="7" s="1"/>
  <c r="K4481" i="7"/>
  <c r="L4481" i="7" s="1"/>
  <c r="K4482" i="7"/>
  <c r="L4482" i="7" s="1"/>
  <c r="K4483" i="7"/>
  <c r="L4483" i="7" s="1"/>
  <c r="K4484" i="7"/>
  <c r="L4484" i="7" s="1"/>
  <c r="K4485" i="7"/>
  <c r="L4485" i="7" s="1"/>
  <c r="K4486" i="7"/>
  <c r="L4486" i="7" s="1"/>
  <c r="K4487" i="7"/>
  <c r="L4487" i="7" s="1"/>
  <c r="K4488" i="7"/>
  <c r="L4488" i="7" s="1"/>
  <c r="K4489" i="7"/>
  <c r="L4489" i="7" s="1"/>
  <c r="K4490" i="7"/>
  <c r="L4490" i="7" s="1"/>
  <c r="K4491" i="7"/>
  <c r="L4491" i="7" s="1"/>
  <c r="K4492" i="7"/>
  <c r="L4492" i="7" s="1"/>
  <c r="K4493" i="7"/>
  <c r="L4493" i="7" s="1"/>
  <c r="K4494" i="7"/>
  <c r="L4494" i="7" s="1"/>
  <c r="K4495" i="7"/>
  <c r="L4495" i="7" s="1"/>
  <c r="K4496" i="7"/>
  <c r="L4496" i="7" s="1"/>
  <c r="K4497" i="7"/>
  <c r="L4497" i="7" s="1"/>
  <c r="K4498" i="7"/>
  <c r="L4498" i="7" s="1"/>
  <c r="K4499" i="7"/>
  <c r="L4499" i="7" s="1"/>
  <c r="K4500" i="7"/>
  <c r="L4500" i="7" s="1"/>
  <c r="K4501" i="7"/>
  <c r="L4501" i="7" s="1"/>
  <c r="K4502" i="7"/>
  <c r="L4502" i="7" s="1"/>
  <c r="K4503" i="7"/>
  <c r="L4503" i="7" s="1"/>
  <c r="K4504" i="7"/>
  <c r="L4504" i="7" s="1"/>
  <c r="K4505" i="7"/>
  <c r="L4505" i="7" s="1"/>
  <c r="K4506" i="7"/>
  <c r="L4506" i="7" s="1"/>
  <c r="K4507" i="7"/>
  <c r="L4507" i="7" s="1"/>
  <c r="K4508" i="7"/>
  <c r="L4508" i="7" s="1"/>
  <c r="K4509" i="7"/>
  <c r="L4509" i="7" s="1"/>
  <c r="K4510" i="7"/>
  <c r="L4510" i="7" s="1"/>
  <c r="K4511" i="7"/>
  <c r="L4511" i="7" s="1"/>
  <c r="K4512" i="7"/>
  <c r="L4512" i="7" s="1"/>
  <c r="K4513" i="7"/>
  <c r="L4513" i="7" s="1"/>
  <c r="K4514" i="7"/>
  <c r="L4514" i="7" s="1"/>
  <c r="K4515" i="7"/>
  <c r="L4515" i="7" s="1"/>
  <c r="K4516" i="7"/>
  <c r="L4516" i="7" s="1"/>
  <c r="K4517" i="7"/>
  <c r="L4517" i="7" s="1"/>
  <c r="K4518" i="7"/>
  <c r="L4518" i="7" s="1"/>
  <c r="K4519" i="7"/>
  <c r="L4519" i="7" s="1"/>
  <c r="K4520" i="7"/>
  <c r="L4520" i="7" s="1"/>
  <c r="K4521" i="7"/>
  <c r="L4521" i="7" s="1"/>
  <c r="K4522" i="7"/>
  <c r="L4522" i="7" s="1"/>
  <c r="K4523" i="7"/>
  <c r="L4523" i="7" s="1"/>
  <c r="K4524" i="7"/>
  <c r="L4524" i="7" s="1"/>
  <c r="K4525" i="7"/>
  <c r="L4525" i="7" s="1"/>
  <c r="K4526" i="7"/>
  <c r="L4526" i="7" s="1"/>
  <c r="K4527" i="7"/>
  <c r="L4527" i="7" s="1"/>
  <c r="K4528" i="7"/>
  <c r="L4528" i="7" s="1"/>
  <c r="K4529" i="7"/>
  <c r="L4529" i="7" s="1"/>
  <c r="K4530" i="7"/>
  <c r="L4530" i="7" s="1"/>
  <c r="K4531" i="7"/>
  <c r="L4531" i="7" s="1"/>
  <c r="K4532" i="7"/>
  <c r="L4532" i="7" s="1"/>
  <c r="K4533" i="7"/>
  <c r="L4533" i="7" s="1"/>
  <c r="K4534" i="7"/>
  <c r="L4534" i="7" s="1"/>
  <c r="K4535" i="7"/>
  <c r="L4535" i="7" s="1"/>
  <c r="K4536" i="7"/>
  <c r="L4536" i="7" s="1"/>
  <c r="K4537" i="7"/>
  <c r="L4537" i="7" s="1"/>
  <c r="K4538" i="7"/>
  <c r="L4538" i="7" s="1"/>
  <c r="K4539" i="7"/>
  <c r="L4539" i="7" s="1"/>
  <c r="K4540" i="7"/>
  <c r="L4540" i="7" s="1"/>
  <c r="K4541" i="7"/>
  <c r="L4541" i="7" s="1"/>
  <c r="K4542" i="7"/>
  <c r="L4542" i="7" s="1"/>
  <c r="K4543" i="7"/>
  <c r="L4543" i="7" s="1"/>
  <c r="K4544" i="7"/>
  <c r="L4544" i="7" s="1"/>
  <c r="K4545" i="7"/>
  <c r="L4545" i="7" s="1"/>
  <c r="K4546" i="7"/>
  <c r="L4546" i="7" s="1"/>
  <c r="K4547" i="7"/>
  <c r="L4547" i="7" s="1"/>
  <c r="K4548" i="7"/>
  <c r="L4548" i="7" s="1"/>
  <c r="K4549" i="7"/>
  <c r="L4549" i="7" s="1"/>
  <c r="K4550" i="7"/>
  <c r="L4550" i="7" s="1"/>
  <c r="K4551" i="7"/>
  <c r="L4551" i="7" s="1"/>
  <c r="K4552" i="7"/>
  <c r="L4552" i="7" s="1"/>
  <c r="K4553" i="7"/>
  <c r="L4553" i="7" s="1"/>
  <c r="K4554" i="7"/>
  <c r="L4554" i="7" s="1"/>
  <c r="K4555" i="7"/>
  <c r="L4555" i="7" s="1"/>
  <c r="K4556" i="7"/>
  <c r="L4556" i="7" s="1"/>
  <c r="K4557" i="7"/>
  <c r="L4557" i="7" s="1"/>
  <c r="K4558" i="7"/>
  <c r="L4558" i="7" s="1"/>
  <c r="K4559" i="7"/>
  <c r="L4559" i="7" s="1"/>
  <c r="K4560" i="7"/>
  <c r="L4560" i="7" s="1"/>
  <c r="K4561" i="7"/>
  <c r="L4561" i="7" s="1"/>
  <c r="K4562" i="7"/>
  <c r="L4562" i="7" s="1"/>
  <c r="K4563" i="7"/>
  <c r="L4563" i="7" s="1"/>
  <c r="K4564" i="7"/>
  <c r="L4564" i="7" s="1"/>
  <c r="K4565" i="7"/>
  <c r="L4565" i="7" s="1"/>
  <c r="K4566" i="7"/>
  <c r="L4566" i="7" s="1"/>
  <c r="K4567" i="7"/>
  <c r="L4567" i="7" s="1"/>
  <c r="K4568" i="7"/>
  <c r="L4568" i="7" s="1"/>
  <c r="K4569" i="7"/>
  <c r="L4569" i="7" s="1"/>
  <c r="K4570" i="7"/>
  <c r="L4570" i="7" s="1"/>
  <c r="K4571" i="7"/>
  <c r="L4571" i="7" s="1"/>
  <c r="K4572" i="7"/>
  <c r="L4572" i="7" s="1"/>
  <c r="K4573" i="7"/>
  <c r="L4573" i="7" s="1"/>
  <c r="K4574" i="7"/>
  <c r="L4574" i="7" s="1"/>
  <c r="K4575" i="7"/>
  <c r="L4575" i="7" s="1"/>
  <c r="K4576" i="7"/>
  <c r="L4576" i="7" s="1"/>
  <c r="K4577" i="7"/>
  <c r="L4577" i="7" s="1"/>
  <c r="K4578" i="7"/>
  <c r="L4578" i="7" s="1"/>
  <c r="K4579" i="7"/>
  <c r="L4579" i="7" s="1"/>
  <c r="K4580" i="7"/>
  <c r="L4580" i="7" s="1"/>
  <c r="K4581" i="7"/>
  <c r="L4581" i="7" s="1"/>
  <c r="K4582" i="7"/>
  <c r="L4582" i="7" s="1"/>
  <c r="K4583" i="7"/>
  <c r="L4583" i="7" s="1"/>
  <c r="K4584" i="7"/>
  <c r="L4584" i="7" s="1"/>
  <c r="K4585" i="7"/>
  <c r="L4585" i="7" s="1"/>
  <c r="K4586" i="7"/>
  <c r="L4586" i="7" s="1"/>
  <c r="K4587" i="7"/>
  <c r="L4587" i="7" s="1"/>
  <c r="K4588" i="7"/>
  <c r="L4588" i="7" s="1"/>
  <c r="K4589" i="7"/>
  <c r="L4589" i="7" s="1"/>
  <c r="K4590" i="7"/>
  <c r="L4590" i="7" s="1"/>
  <c r="K4591" i="7"/>
  <c r="L4591" i="7" s="1"/>
  <c r="K4592" i="7"/>
  <c r="L4592" i="7" s="1"/>
  <c r="K4593" i="7"/>
  <c r="L4593" i="7" s="1"/>
  <c r="K4594" i="7"/>
  <c r="L4594" i="7" s="1"/>
  <c r="K4595" i="7"/>
  <c r="L4595" i="7" s="1"/>
  <c r="K4596" i="7"/>
  <c r="L4596" i="7" s="1"/>
  <c r="K4597" i="7"/>
  <c r="L4597" i="7" s="1"/>
  <c r="K4598" i="7"/>
  <c r="L4598" i="7" s="1"/>
  <c r="K4599" i="7"/>
  <c r="L4599" i="7" s="1"/>
  <c r="K4600" i="7"/>
  <c r="L4600" i="7" s="1"/>
  <c r="K4601" i="7"/>
  <c r="L4601" i="7" s="1"/>
  <c r="K4602" i="7"/>
  <c r="L4602" i="7" s="1"/>
  <c r="K4603" i="7"/>
  <c r="L4603" i="7" s="1"/>
  <c r="K4604" i="7"/>
  <c r="L4604" i="7" s="1"/>
  <c r="K4605" i="7"/>
  <c r="L4605" i="7" s="1"/>
  <c r="K4606" i="7"/>
  <c r="L4606" i="7" s="1"/>
  <c r="K4607" i="7"/>
  <c r="L4607" i="7" s="1"/>
  <c r="K4608" i="7"/>
  <c r="L4608" i="7" s="1"/>
  <c r="K4609" i="7"/>
  <c r="L4609" i="7" s="1"/>
  <c r="K4610" i="7"/>
  <c r="L4610" i="7" s="1"/>
  <c r="K4611" i="7"/>
  <c r="L4611" i="7" s="1"/>
  <c r="K4612" i="7"/>
  <c r="L4612" i="7" s="1"/>
  <c r="K4613" i="7"/>
  <c r="L4613" i="7" s="1"/>
  <c r="K4614" i="7"/>
  <c r="L4614" i="7" s="1"/>
  <c r="K4615" i="7"/>
  <c r="L4615" i="7" s="1"/>
  <c r="K4616" i="7"/>
  <c r="L4616" i="7" s="1"/>
  <c r="K4617" i="7"/>
  <c r="L4617" i="7" s="1"/>
  <c r="K4618" i="7"/>
  <c r="L4618" i="7" s="1"/>
  <c r="K4619" i="7"/>
  <c r="L4619" i="7" s="1"/>
  <c r="K4620" i="7"/>
  <c r="L4620" i="7" s="1"/>
  <c r="K4621" i="7"/>
  <c r="L4621" i="7" s="1"/>
  <c r="K4622" i="7"/>
  <c r="L4622" i="7" s="1"/>
  <c r="K4623" i="7"/>
  <c r="L4623" i="7" s="1"/>
  <c r="K4624" i="7"/>
  <c r="L4624" i="7" s="1"/>
  <c r="K4625" i="7"/>
  <c r="L4625" i="7" s="1"/>
  <c r="K4626" i="7"/>
  <c r="L4626" i="7" s="1"/>
  <c r="K4627" i="7"/>
  <c r="L4627" i="7" s="1"/>
  <c r="K4628" i="7"/>
  <c r="L4628" i="7" s="1"/>
  <c r="K4629" i="7"/>
  <c r="L4629" i="7" s="1"/>
  <c r="K4630" i="7"/>
  <c r="L4630" i="7" s="1"/>
  <c r="K4631" i="7"/>
  <c r="L4631" i="7" s="1"/>
  <c r="K4632" i="7"/>
  <c r="L4632" i="7" s="1"/>
  <c r="K4633" i="7"/>
  <c r="L4633" i="7" s="1"/>
  <c r="K4634" i="7"/>
  <c r="L4634" i="7" s="1"/>
  <c r="K4635" i="7"/>
  <c r="L4635" i="7" s="1"/>
  <c r="K4636" i="7"/>
  <c r="L4636" i="7" s="1"/>
  <c r="K4637" i="7"/>
  <c r="L4637" i="7" s="1"/>
  <c r="K4638" i="7"/>
  <c r="L4638" i="7" s="1"/>
  <c r="K4639" i="7"/>
  <c r="L4639" i="7" s="1"/>
  <c r="K4640" i="7"/>
  <c r="L4640" i="7" s="1"/>
  <c r="K4641" i="7"/>
  <c r="L4641" i="7" s="1"/>
  <c r="K4642" i="7"/>
  <c r="L4642" i="7" s="1"/>
  <c r="K4643" i="7"/>
  <c r="L4643" i="7" s="1"/>
  <c r="K4644" i="7"/>
  <c r="L4644" i="7" s="1"/>
  <c r="K4645" i="7"/>
  <c r="L4645" i="7" s="1"/>
  <c r="K4646" i="7"/>
  <c r="L4646" i="7" s="1"/>
  <c r="K4647" i="7"/>
  <c r="L4647" i="7" s="1"/>
  <c r="K4648" i="7"/>
  <c r="L4648" i="7" s="1"/>
  <c r="K4649" i="7"/>
  <c r="L4649" i="7" s="1"/>
  <c r="K4650" i="7"/>
  <c r="L4650" i="7" s="1"/>
  <c r="K4651" i="7"/>
  <c r="L4651" i="7" s="1"/>
  <c r="K4652" i="7"/>
  <c r="L4652" i="7" s="1"/>
  <c r="K4653" i="7"/>
  <c r="L4653" i="7" s="1"/>
  <c r="K4654" i="7"/>
  <c r="L4654" i="7" s="1"/>
  <c r="K4655" i="7"/>
  <c r="L4655" i="7" s="1"/>
  <c r="K4656" i="7"/>
  <c r="L4656" i="7" s="1"/>
  <c r="K4657" i="7"/>
  <c r="L4657" i="7" s="1"/>
  <c r="K4658" i="7"/>
  <c r="L4658" i="7" s="1"/>
  <c r="K4659" i="7"/>
  <c r="L4659" i="7" s="1"/>
  <c r="K4660" i="7"/>
  <c r="L4660" i="7" s="1"/>
  <c r="K4661" i="7"/>
  <c r="L4661" i="7" s="1"/>
  <c r="K4662" i="7"/>
  <c r="L4662" i="7" s="1"/>
  <c r="K4663" i="7"/>
  <c r="L4663" i="7" s="1"/>
  <c r="K4664" i="7"/>
  <c r="L4664" i="7" s="1"/>
  <c r="K4665" i="7"/>
  <c r="L4665" i="7" s="1"/>
  <c r="K4666" i="7"/>
  <c r="L4666" i="7" s="1"/>
  <c r="K4667" i="7"/>
  <c r="L4667" i="7" s="1"/>
  <c r="K4668" i="7"/>
  <c r="L4668" i="7" s="1"/>
  <c r="K4669" i="7"/>
  <c r="L4669" i="7" s="1"/>
  <c r="K4670" i="7"/>
  <c r="L4670" i="7" s="1"/>
  <c r="K4671" i="7"/>
  <c r="L4671" i="7" s="1"/>
  <c r="K4672" i="7"/>
  <c r="L4672" i="7" s="1"/>
  <c r="K4673" i="7"/>
  <c r="L4673" i="7" s="1"/>
  <c r="K4674" i="7"/>
  <c r="L4674" i="7" s="1"/>
  <c r="K4675" i="7"/>
  <c r="L4675" i="7" s="1"/>
  <c r="K4676" i="7"/>
  <c r="L4676" i="7" s="1"/>
  <c r="K4677" i="7"/>
  <c r="L4677" i="7" s="1"/>
  <c r="K4678" i="7"/>
  <c r="L4678" i="7" s="1"/>
  <c r="K4679" i="7"/>
  <c r="L4679" i="7" s="1"/>
  <c r="K4680" i="7"/>
  <c r="L4680" i="7" s="1"/>
  <c r="K4681" i="7"/>
  <c r="L4681" i="7" s="1"/>
  <c r="K4682" i="7"/>
  <c r="L4682" i="7" s="1"/>
  <c r="K4683" i="7"/>
  <c r="L4683" i="7" s="1"/>
  <c r="K4684" i="7"/>
  <c r="L4684" i="7" s="1"/>
  <c r="K4685" i="7"/>
  <c r="L4685" i="7" s="1"/>
  <c r="K4686" i="7"/>
  <c r="L4686" i="7" s="1"/>
  <c r="K4687" i="7"/>
  <c r="L4687" i="7" s="1"/>
  <c r="K4688" i="7"/>
  <c r="L4688" i="7" s="1"/>
  <c r="K4689" i="7"/>
  <c r="L4689" i="7" s="1"/>
  <c r="K4690" i="7"/>
  <c r="L4690" i="7" s="1"/>
  <c r="K4691" i="7"/>
  <c r="L4691" i="7" s="1"/>
  <c r="K4692" i="7"/>
  <c r="L4692" i="7" s="1"/>
  <c r="K4693" i="7"/>
  <c r="L4693" i="7" s="1"/>
  <c r="K4694" i="7"/>
  <c r="L4694" i="7" s="1"/>
  <c r="K4695" i="7"/>
  <c r="L4695" i="7" s="1"/>
  <c r="K4696" i="7"/>
  <c r="L4696" i="7" s="1"/>
  <c r="K4697" i="7"/>
  <c r="L4697" i="7" s="1"/>
  <c r="K4698" i="7"/>
  <c r="L4698" i="7" s="1"/>
  <c r="K4699" i="7"/>
  <c r="L4699" i="7" s="1"/>
  <c r="K4700" i="7"/>
  <c r="L4700" i="7" s="1"/>
  <c r="K4701" i="7"/>
  <c r="L4701" i="7" s="1"/>
  <c r="K4702" i="7"/>
  <c r="L4702" i="7" s="1"/>
  <c r="K4703" i="7"/>
  <c r="L4703" i="7" s="1"/>
  <c r="K4704" i="7"/>
  <c r="L4704" i="7" s="1"/>
  <c r="K4705" i="7"/>
  <c r="L4705" i="7" s="1"/>
  <c r="K4706" i="7"/>
  <c r="L4706" i="7" s="1"/>
  <c r="K4707" i="7"/>
  <c r="L4707" i="7" s="1"/>
  <c r="K4708" i="7"/>
  <c r="L4708" i="7" s="1"/>
  <c r="K4709" i="7"/>
  <c r="L4709" i="7" s="1"/>
  <c r="K4710" i="7"/>
  <c r="L4710" i="7" s="1"/>
  <c r="K4711" i="7"/>
  <c r="L4711" i="7" s="1"/>
  <c r="K4712" i="7"/>
  <c r="L4712" i="7" s="1"/>
  <c r="K4713" i="7"/>
  <c r="L4713" i="7" s="1"/>
  <c r="K4714" i="7"/>
  <c r="L4714" i="7" s="1"/>
  <c r="K4715" i="7"/>
  <c r="L4715" i="7" s="1"/>
  <c r="K4716" i="7"/>
  <c r="L4716" i="7" s="1"/>
  <c r="K4717" i="7"/>
  <c r="L4717" i="7" s="1"/>
  <c r="K4718" i="7"/>
  <c r="L4718" i="7" s="1"/>
  <c r="K4719" i="7"/>
  <c r="L4719" i="7" s="1"/>
  <c r="K4720" i="7"/>
  <c r="L4720" i="7" s="1"/>
  <c r="K4721" i="7"/>
  <c r="L4721" i="7" s="1"/>
  <c r="K4722" i="7"/>
  <c r="L4722" i="7" s="1"/>
  <c r="K4723" i="7"/>
  <c r="L4723" i="7" s="1"/>
  <c r="K4724" i="7"/>
  <c r="L4724" i="7" s="1"/>
  <c r="K4725" i="7"/>
  <c r="L4725" i="7" s="1"/>
  <c r="K4726" i="7"/>
  <c r="L4726" i="7" s="1"/>
  <c r="K4727" i="7"/>
  <c r="L4727" i="7" s="1"/>
  <c r="K4728" i="7"/>
  <c r="L4728" i="7" s="1"/>
  <c r="K4729" i="7"/>
  <c r="L4729" i="7" s="1"/>
  <c r="K4730" i="7"/>
  <c r="L4730" i="7" s="1"/>
  <c r="K4731" i="7"/>
  <c r="L4731" i="7" s="1"/>
  <c r="K4732" i="7"/>
  <c r="L4732" i="7" s="1"/>
  <c r="K4733" i="7"/>
  <c r="L4733" i="7" s="1"/>
  <c r="K4734" i="7"/>
  <c r="L4734" i="7" s="1"/>
  <c r="K4735" i="7"/>
  <c r="L4735" i="7" s="1"/>
  <c r="K4736" i="7"/>
  <c r="L4736" i="7" s="1"/>
  <c r="K4737" i="7"/>
  <c r="L4737" i="7" s="1"/>
  <c r="K4738" i="7"/>
  <c r="L4738" i="7" s="1"/>
  <c r="K4739" i="7"/>
  <c r="L4739" i="7" s="1"/>
  <c r="K4740" i="7"/>
  <c r="L4740" i="7" s="1"/>
  <c r="K4741" i="7"/>
  <c r="L4741" i="7" s="1"/>
  <c r="K4742" i="7"/>
  <c r="L4742" i="7" s="1"/>
  <c r="K4743" i="7"/>
  <c r="L4743" i="7" s="1"/>
  <c r="K4744" i="7"/>
  <c r="L4744" i="7" s="1"/>
  <c r="K4745" i="7"/>
  <c r="L4745" i="7" s="1"/>
  <c r="K4746" i="7"/>
  <c r="L4746" i="7" s="1"/>
  <c r="K4747" i="7"/>
  <c r="L4747" i="7" s="1"/>
  <c r="K4748" i="7"/>
  <c r="L4748" i="7" s="1"/>
  <c r="K4749" i="7"/>
  <c r="L4749" i="7" s="1"/>
  <c r="K4750" i="7"/>
  <c r="L4750" i="7" s="1"/>
  <c r="K4751" i="7"/>
  <c r="L4751" i="7" s="1"/>
  <c r="K4752" i="7"/>
  <c r="L4752" i="7" s="1"/>
  <c r="K4753" i="7"/>
  <c r="L4753" i="7" s="1"/>
  <c r="K4754" i="7"/>
  <c r="L4754" i="7" s="1"/>
  <c r="K4755" i="7"/>
  <c r="L4755" i="7" s="1"/>
  <c r="K4756" i="7"/>
  <c r="L4756" i="7" s="1"/>
  <c r="K4757" i="7"/>
  <c r="L4757" i="7" s="1"/>
  <c r="K4758" i="7"/>
  <c r="L4758" i="7" s="1"/>
  <c r="K4759" i="7"/>
  <c r="L4759" i="7" s="1"/>
  <c r="K4760" i="7"/>
  <c r="L4760" i="7" s="1"/>
  <c r="K4761" i="7"/>
  <c r="L4761" i="7" s="1"/>
  <c r="K4762" i="7"/>
  <c r="L4762" i="7" s="1"/>
  <c r="K4763" i="7"/>
  <c r="L4763" i="7" s="1"/>
  <c r="K4764" i="7"/>
  <c r="L4764" i="7" s="1"/>
  <c r="K4765" i="7"/>
  <c r="L4765" i="7" s="1"/>
  <c r="K4766" i="7"/>
  <c r="L4766" i="7" s="1"/>
  <c r="K4767" i="7"/>
  <c r="L4767" i="7" s="1"/>
  <c r="K4768" i="7"/>
  <c r="L4768" i="7" s="1"/>
  <c r="K4769" i="7"/>
  <c r="L4769" i="7" s="1"/>
  <c r="K4770" i="7"/>
  <c r="L4770" i="7" s="1"/>
  <c r="K4771" i="7"/>
  <c r="L4771" i="7" s="1"/>
  <c r="K4772" i="7"/>
  <c r="L4772" i="7" s="1"/>
  <c r="K4773" i="7"/>
  <c r="L4773" i="7" s="1"/>
  <c r="K4774" i="7"/>
  <c r="L4774" i="7" s="1"/>
  <c r="K4775" i="7"/>
  <c r="L4775" i="7" s="1"/>
  <c r="K4776" i="7"/>
  <c r="L4776" i="7" s="1"/>
  <c r="K4777" i="7"/>
  <c r="L4777" i="7" s="1"/>
  <c r="K4778" i="7"/>
  <c r="L4778" i="7" s="1"/>
  <c r="K4779" i="7"/>
  <c r="L4779" i="7" s="1"/>
  <c r="K4780" i="7"/>
  <c r="L4780" i="7" s="1"/>
  <c r="K4781" i="7"/>
  <c r="L4781" i="7" s="1"/>
  <c r="K4782" i="7"/>
  <c r="L4782" i="7" s="1"/>
  <c r="K4783" i="7"/>
  <c r="L4783" i="7" s="1"/>
  <c r="K4784" i="7"/>
  <c r="L4784" i="7" s="1"/>
  <c r="K4785" i="7"/>
  <c r="L4785" i="7" s="1"/>
  <c r="K4786" i="7"/>
  <c r="L4786" i="7" s="1"/>
  <c r="K4787" i="7"/>
  <c r="L4787" i="7" s="1"/>
  <c r="K4788" i="7"/>
  <c r="L4788" i="7" s="1"/>
  <c r="K4789" i="7"/>
  <c r="L4789" i="7" s="1"/>
  <c r="K4790" i="7"/>
  <c r="L4790" i="7" s="1"/>
  <c r="K4791" i="7"/>
  <c r="L4791" i="7" s="1"/>
  <c r="K4792" i="7"/>
  <c r="L4792" i="7" s="1"/>
  <c r="K4793" i="7"/>
  <c r="L4793" i="7" s="1"/>
  <c r="K4794" i="7"/>
  <c r="L4794" i="7" s="1"/>
  <c r="K4795" i="7"/>
  <c r="L4795" i="7" s="1"/>
  <c r="K4796" i="7"/>
  <c r="L4796" i="7" s="1"/>
  <c r="K4797" i="7"/>
  <c r="L4797" i="7" s="1"/>
  <c r="K4798" i="7"/>
  <c r="L4798" i="7" s="1"/>
  <c r="K4799" i="7"/>
  <c r="L4799" i="7" s="1"/>
  <c r="K4800" i="7"/>
  <c r="L4800" i="7" s="1"/>
  <c r="K4801" i="7"/>
  <c r="L4801" i="7" s="1"/>
  <c r="K4802" i="7"/>
  <c r="L4802" i="7" s="1"/>
  <c r="K4803" i="7"/>
  <c r="L4803" i="7" s="1"/>
  <c r="K4804" i="7"/>
  <c r="L4804" i="7" s="1"/>
  <c r="K4805" i="7"/>
  <c r="L4805" i="7" s="1"/>
  <c r="K4806" i="7"/>
  <c r="L4806" i="7" s="1"/>
  <c r="K4807" i="7"/>
  <c r="L4807" i="7" s="1"/>
  <c r="K4808" i="7"/>
  <c r="L4808" i="7" s="1"/>
  <c r="K4809" i="7"/>
  <c r="L4809" i="7" s="1"/>
  <c r="K4810" i="7"/>
  <c r="L4810" i="7" s="1"/>
  <c r="K4811" i="7"/>
  <c r="L4811" i="7" s="1"/>
  <c r="K4812" i="7"/>
  <c r="L4812" i="7" s="1"/>
  <c r="K4813" i="7"/>
  <c r="L4813" i="7" s="1"/>
  <c r="K4814" i="7"/>
  <c r="L4814" i="7" s="1"/>
  <c r="K4815" i="7"/>
  <c r="L4815" i="7" s="1"/>
  <c r="K4816" i="7"/>
  <c r="L4816" i="7" s="1"/>
  <c r="K4817" i="7"/>
  <c r="L4817" i="7" s="1"/>
  <c r="K4818" i="7"/>
  <c r="L4818" i="7" s="1"/>
  <c r="K4819" i="7"/>
  <c r="L4819" i="7" s="1"/>
  <c r="K4820" i="7"/>
  <c r="L4820" i="7" s="1"/>
  <c r="K4821" i="7"/>
  <c r="L4821" i="7" s="1"/>
  <c r="K4822" i="7"/>
  <c r="L4822" i="7" s="1"/>
  <c r="K4823" i="7"/>
  <c r="L4823" i="7" s="1"/>
  <c r="K4824" i="7"/>
  <c r="L4824" i="7" s="1"/>
  <c r="K4825" i="7"/>
  <c r="L4825" i="7" s="1"/>
  <c r="K4826" i="7"/>
  <c r="L4826" i="7" s="1"/>
  <c r="K4827" i="7"/>
  <c r="L4827" i="7" s="1"/>
  <c r="K4828" i="7"/>
  <c r="L4828" i="7" s="1"/>
  <c r="K4829" i="7"/>
  <c r="L4829" i="7" s="1"/>
  <c r="K4830" i="7"/>
  <c r="L4830" i="7" s="1"/>
  <c r="K4831" i="7"/>
  <c r="L4831" i="7" s="1"/>
  <c r="K4832" i="7"/>
  <c r="L4832" i="7" s="1"/>
  <c r="K4833" i="7"/>
  <c r="L4833" i="7" s="1"/>
  <c r="K4834" i="7"/>
  <c r="L4834" i="7" s="1"/>
  <c r="K4835" i="7"/>
  <c r="L4835" i="7" s="1"/>
  <c r="K4836" i="7"/>
  <c r="L4836" i="7" s="1"/>
  <c r="K4837" i="7"/>
  <c r="L4837" i="7" s="1"/>
  <c r="K4838" i="7"/>
  <c r="L4838" i="7" s="1"/>
  <c r="K4839" i="7"/>
  <c r="L4839" i="7" s="1"/>
  <c r="K4840" i="7"/>
  <c r="L4840" i="7" s="1"/>
  <c r="K4841" i="7"/>
  <c r="L4841" i="7" s="1"/>
  <c r="K4842" i="7"/>
  <c r="L4842" i="7" s="1"/>
  <c r="K4843" i="7"/>
  <c r="L4843" i="7" s="1"/>
  <c r="K4844" i="7"/>
  <c r="L4844" i="7" s="1"/>
  <c r="K4845" i="7"/>
  <c r="L4845" i="7" s="1"/>
  <c r="K4846" i="7"/>
  <c r="L4846" i="7" s="1"/>
  <c r="K4847" i="7"/>
  <c r="L4847" i="7" s="1"/>
  <c r="K4848" i="7"/>
  <c r="L4848" i="7" s="1"/>
  <c r="K4849" i="7"/>
  <c r="L4849" i="7" s="1"/>
  <c r="K4850" i="7"/>
  <c r="L4850" i="7" s="1"/>
  <c r="K4851" i="7"/>
  <c r="L4851" i="7" s="1"/>
  <c r="K4852" i="7"/>
  <c r="L4852" i="7" s="1"/>
  <c r="K4853" i="7"/>
  <c r="L4853" i="7" s="1"/>
  <c r="K4854" i="7"/>
  <c r="L4854" i="7" s="1"/>
  <c r="K4855" i="7"/>
  <c r="L4855" i="7" s="1"/>
  <c r="K4856" i="7"/>
  <c r="L4856" i="7" s="1"/>
  <c r="K4857" i="7"/>
  <c r="L4857" i="7" s="1"/>
  <c r="K4858" i="7"/>
  <c r="L4858" i="7" s="1"/>
  <c r="K4859" i="7"/>
  <c r="L4859" i="7" s="1"/>
  <c r="K4860" i="7"/>
  <c r="L4860" i="7" s="1"/>
  <c r="K4861" i="7"/>
  <c r="L4861" i="7" s="1"/>
  <c r="K4862" i="7"/>
  <c r="L4862" i="7" s="1"/>
  <c r="K4863" i="7"/>
  <c r="L4863" i="7" s="1"/>
  <c r="K4864" i="7"/>
  <c r="L4864" i="7" s="1"/>
  <c r="K4865" i="7"/>
  <c r="L4865" i="7" s="1"/>
  <c r="K4866" i="7"/>
  <c r="L4866" i="7" s="1"/>
  <c r="K4867" i="7"/>
  <c r="L4867" i="7" s="1"/>
  <c r="K4868" i="7"/>
  <c r="L4868" i="7" s="1"/>
  <c r="K4869" i="7"/>
  <c r="L4869" i="7" s="1"/>
  <c r="K4870" i="7"/>
  <c r="L4870" i="7" s="1"/>
  <c r="K4871" i="7"/>
  <c r="L4871" i="7" s="1"/>
  <c r="K4872" i="7"/>
  <c r="L4872" i="7" s="1"/>
  <c r="K4873" i="7"/>
  <c r="L4873" i="7" s="1"/>
  <c r="K4874" i="7"/>
  <c r="L4874" i="7" s="1"/>
  <c r="K4875" i="7"/>
  <c r="L4875" i="7" s="1"/>
  <c r="K4876" i="7"/>
  <c r="L4876" i="7" s="1"/>
  <c r="K4877" i="7"/>
  <c r="L4877" i="7" s="1"/>
  <c r="K4878" i="7"/>
  <c r="L4878" i="7" s="1"/>
  <c r="K4879" i="7"/>
  <c r="L4879" i="7" s="1"/>
  <c r="K4880" i="7"/>
  <c r="L4880" i="7" s="1"/>
  <c r="K4881" i="7"/>
  <c r="L4881" i="7" s="1"/>
  <c r="K4882" i="7"/>
  <c r="L4882" i="7" s="1"/>
  <c r="K4883" i="7"/>
  <c r="L4883" i="7" s="1"/>
  <c r="K4884" i="7"/>
  <c r="L4884" i="7" s="1"/>
  <c r="K4885" i="7"/>
  <c r="L4885" i="7" s="1"/>
  <c r="K4886" i="7"/>
  <c r="L4886" i="7" s="1"/>
  <c r="K4887" i="7"/>
  <c r="L4887" i="7" s="1"/>
  <c r="K4888" i="7"/>
  <c r="L4888" i="7" s="1"/>
  <c r="K4889" i="7"/>
  <c r="L4889" i="7" s="1"/>
  <c r="K4890" i="7"/>
  <c r="L4890" i="7" s="1"/>
  <c r="K4891" i="7"/>
  <c r="L4891" i="7" s="1"/>
  <c r="K4892" i="7"/>
  <c r="L4892" i="7" s="1"/>
  <c r="K4893" i="7"/>
  <c r="L4893" i="7" s="1"/>
  <c r="K4894" i="7"/>
  <c r="L4894" i="7" s="1"/>
  <c r="K4895" i="7"/>
  <c r="L4895" i="7" s="1"/>
  <c r="K4896" i="7"/>
  <c r="L4896" i="7" s="1"/>
  <c r="K4897" i="7"/>
  <c r="L4897" i="7" s="1"/>
  <c r="K4898" i="7"/>
  <c r="L4898" i="7" s="1"/>
  <c r="K4899" i="7"/>
  <c r="L4899" i="7" s="1"/>
  <c r="K4900" i="7"/>
  <c r="L4900" i="7" s="1"/>
  <c r="K4901" i="7"/>
  <c r="L4901" i="7" s="1"/>
  <c r="K4902" i="7"/>
  <c r="L4902" i="7" s="1"/>
  <c r="K4903" i="7"/>
  <c r="L4903" i="7" s="1"/>
  <c r="K4904" i="7"/>
  <c r="L4904" i="7" s="1"/>
  <c r="K4905" i="7"/>
  <c r="L4905" i="7" s="1"/>
  <c r="K4906" i="7"/>
  <c r="L4906" i="7" s="1"/>
  <c r="K4907" i="7"/>
  <c r="L4907" i="7" s="1"/>
  <c r="K4908" i="7"/>
  <c r="L4908" i="7" s="1"/>
  <c r="K4909" i="7"/>
  <c r="L4909" i="7" s="1"/>
  <c r="K4910" i="7"/>
  <c r="L4910" i="7" s="1"/>
  <c r="K4911" i="7"/>
  <c r="L4911" i="7" s="1"/>
  <c r="K4912" i="7"/>
  <c r="L4912" i="7" s="1"/>
  <c r="K4913" i="7"/>
  <c r="L4913" i="7" s="1"/>
  <c r="K4914" i="7"/>
  <c r="L4914" i="7" s="1"/>
  <c r="K4915" i="7"/>
  <c r="L4915" i="7" s="1"/>
  <c r="K4916" i="7"/>
  <c r="L4916" i="7" s="1"/>
  <c r="K4917" i="7"/>
  <c r="L4917" i="7" s="1"/>
  <c r="K4918" i="7"/>
  <c r="L4918" i="7" s="1"/>
  <c r="K4919" i="7"/>
  <c r="L4919" i="7" s="1"/>
  <c r="K4920" i="7"/>
  <c r="L4920" i="7" s="1"/>
  <c r="K4921" i="7"/>
  <c r="L4921" i="7" s="1"/>
  <c r="K4922" i="7"/>
  <c r="L4922" i="7" s="1"/>
  <c r="K4923" i="7"/>
  <c r="L4923" i="7" s="1"/>
  <c r="K4924" i="7"/>
  <c r="L4924" i="7" s="1"/>
  <c r="K4925" i="7"/>
  <c r="L4925" i="7" s="1"/>
  <c r="K4926" i="7"/>
  <c r="L4926" i="7" s="1"/>
  <c r="K4927" i="7"/>
  <c r="L4927" i="7" s="1"/>
  <c r="K4928" i="7"/>
  <c r="L4928" i="7" s="1"/>
  <c r="K4929" i="7"/>
  <c r="L4929" i="7" s="1"/>
  <c r="K4930" i="7"/>
  <c r="L4930" i="7" s="1"/>
  <c r="K4931" i="7"/>
  <c r="L4931" i="7" s="1"/>
  <c r="K4932" i="7"/>
  <c r="L4932" i="7" s="1"/>
  <c r="K4933" i="7"/>
  <c r="L4933" i="7" s="1"/>
  <c r="K4934" i="7"/>
  <c r="L4934" i="7" s="1"/>
  <c r="K4935" i="7"/>
  <c r="L4935" i="7" s="1"/>
  <c r="K4936" i="7"/>
  <c r="L4936" i="7" s="1"/>
  <c r="K4937" i="7"/>
  <c r="L4937" i="7" s="1"/>
  <c r="K4938" i="7"/>
  <c r="L4938" i="7" s="1"/>
  <c r="K4939" i="7"/>
  <c r="L4939" i="7" s="1"/>
  <c r="K4940" i="7"/>
  <c r="L4940" i="7" s="1"/>
  <c r="K4941" i="7"/>
  <c r="L4941" i="7" s="1"/>
  <c r="K4942" i="7"/>
  <c r="L4942" i="7" s="1"/>
  <c r="K4943" i="7"/>
  <c r="L4943" i="7" s="1"/>
  <c r="K4944" i="7"/>
  <c r="L4944" i="7" s="1"/>
  <c r="K4945" i="7"/>
  <c r="L4945" i="7" s="1"/>
  <c r="K4946" i="7"/>
  <c r="L4946" i="7" s="1"/>
  <c r="K4947" i="7"/>
  <c r="L4947" i="7" s="1"/>
  <c r="K4948" i="7"/>
  <c r="L4948" i="7" s="1"/>
  <c r="K4949" i="7"/>
  <c r="L4949" i="7" s="1"/>
  <c r="K4950" i="7"/>
  <c r="L4950" i="7" s="1"/>
  <c r="K4951" i="7"/>
  <c r="L4951" i="7" s="1"/>
  <c r="K4952" i="7"/>
  <c r="L4952" i="7" s="1"/>
  <c r="K4953" i="7"/>
  <c r="L4953" i="7" s="1"/>
  <c r="K4954" i="7"/>
  <c r="L4954" i="7" s="1"/>
  <c r="K4955" i="7"/>
  <c r="L4955" i="7" s="1"/>
  <c r="K4956" i="7"/>
  <c r="L4956" i="7" s="1"/>
  <c r="K4957" i="7"/>
  <c r="L4957" i="7" s="1"/>
  <c r="K4958" i="7"/>
  <c r="L4958" i="7" s="1"/>
  <c r="K4959" i="7"/>
  <c r="L4959" i="7" s="1"/>
  <c r="K4960" i="7"/>
  <c r="L4960" i="7" s="1"/>
  <c r="K4961" i="7"/>
  <c r="L4961" i="7" s="1"/>
  <c r="K4962" i="7"/>
  <c r="L4962" i="7" s="1"/>
  <c r="K4963" i="7"/>
  <c r="L4963" i="7" s="1"/>
  <c r="K4964" i="7"/>
  <c r="L4964" i="7" s="1"/>
  <c r="K4965" i="7"/>
  <c r="L4965" i="7" s="1"/>
  <c r="K4966" i="7"/>
  <c r="L4966" i="7" s="1"/>
  <c r="K4967" i="7"/>
  <c r="L4967" i="7" s="1"/>
  <c r="K4968" i="7"/>
  <c r="L4968" i="7" s="1"/>
  <c r="K4969" i="7"/>
  <c r="L4969" i="7" s="1"/>
  <c r="K4970" i="7"/>
  <c r="L4970" i="7" s="1"/>
  <c r="K4971" i="7"/>
  <c r="L4971" i="7" s="1"/>
  <c r="K4972" i="7"/>
  <c r="L4972" i="7" s="1"/>
  <c r="K4973" i="7"/>
  <c r="L4973" i="7" s="1"/>
  <c r="K4974" i="7"/>
  <c r="L4974" i="7" s="1"/>
  <c r="K4975" i="7"/>
  <c r="L4975" i="7" s="1"/>
  <c r="K4976" i="7"/>
  <c r="L4976" i="7" s="1"/>
  <c r="K4977" i="7"/>
  <c r="L4977" i="7" s="1"/>
  <c r="K4978" i="7"/>
  <c r="L4978" i="7" s="1"/>
  <c r="K4979" i="7"/>
  <c r="L4979" i="7" s="1"/>
  <c r="K4980" i="7"/>
  <c r="L4980" i="7" s="1"/>
  <c r="K4981" i="7"/>
  <c r="L4981" i="7" s="1"/>
  <c r="K4982" i="7"/>
  <c r="L4982" i="7" s="1"/>
  <c r="K4983" i="7"/>
  <c r="L4983" i="7" s="1"/>
  <c r="K4984" i="7"/>
  <c r="L4984" i="7" s="1"/>
  <c r="K4985" i="7"/>
  <c r="L4985" i="7" s="1"/>
  <c r="K4986" i="7"/>
  <c r="L4986" i="7" s="1"/>
  <c r="K4987" i="7"/>
  <c r="L4987" i="7" s="1"/>
  <c r="K4988" i="7"/>
  <c r="L4988" i="7" s="1"/>
  <c r="K4989" i="7"/>
  <c r="L4989" i="7" s="1"/>
  <c r="K4990" i="7"/>
  <c r="L4990" i="7" s="1"/>
  <c r="K4991" i="7"/>
  <c r="L4991" i="7" s="1"/>
  <c r="K4992" i="7"/>
  <c r="L4992" i="7" s="1"/>
  <c r="K4993" i="7"/>
  <c r="L4993" i="7" s="1"/>
  <c r="K4994" i="7"/>
  <c r="L4994" i="7" s="1"/>
  <c r="K4995" i="7"/>
  <c r="L4995" i="7" s="1"/>
  <c r="K4996" i="7"/>
  <c r="L4996" i="7" s="1"/>
  <c r="K4997" i="7"/>
  <c r="L4997" i="7" s="1"/>
  <c r="K4998" i="7"/>
  <c r="L4998" i="7" s="1"/>
  <c r="K4999" i="7"/>
  <c r="L4999" i="7" s="1"/>
  <c r="K5000" i="7"/>
  <c r="L5000" i="7" s="1"/>
  <c r="K5001" i="7"/>
  <c r="L5001" i="7" s="1"/>
  <c r="K5002" i="7"/>
  <c r="L5002" i="7" s="1"/>
  <c r="K5003" i="7"/>
  <c r="L5003" i="7" s="1"/>
  <c r="K5004" i="7"/>
  <c r="L5004" i="7" s="1"/>
  <c r="K5005" i="7"/>
  <c r="L5005" i="7" s="1"/>
  <c r="K5006" i="7"/>
  <c r="L5006" i="7" s="1"/>
  <c r="K5007" i="7"/>
  <c r="L5007" i="7" s="1"/>
  <c r="K5008" i="7"/>
  <c r="L5008" i="7" s="1"/>
  <c r="K5009" i="7"/>
  <c r="L5009" i="7" s="1"/>
  <c r="K5010" i="7"/>
  <c r="L5010" i="7" s="1"/>
  <c r="K5011" i="7"/>
  <c r="L5011" i="7" s="1"/>
  <c r="K5012" i="7"/>
  <c r="L5012" i="7" s="1"/>
  <c r="K5013" i="7"/>
  <c r="L5013" i="7" s="1"/>
  <c r="K5014" i="7"/>
  <c r="L5014" i="7" s="1"/>
  <c r="K5015" i="7"/>
  <c r="L5015" i="7" s="1"/>
  <c r="K5016" i="7"/>
  <c r="L5016" i="7" s="1"/>
  <c r="K5017" i="7"/>
  <c r="L5017" i="7" s="1"/>
  <c r="K5018" i="7"/>
  <c r="L5018" i="7" s="1"/>
  <c r="K5019" i="7"/>
  <c r="L5019" i="7" s="1"/>
  <c r="K5020" i="7"/>
  <c r="L5020" i="7" s="1"/>
  <c r="K5021" i="7"/>
  <c r="L5021" i="7" s="1"/>
  <c r="K5022" i="7"/>
  <c r="L5022" i="7" s="1"/>
  <c r="K5023" i="7"/>
  <c r="L5023" i="7" s="1"/>
  <c r="K5024" i="7"/>
  <c r="L5024" i="7" s="1"/>
  <c r="K5025" i="7"/>
  <c r="L5025" i="7" s="1"/>
  <c r="K5026" i="7"/>
  <c r="L5026" i="7" s="1"/>
  <c r="K5027" i="7"/>
  <c r="L5027" i="7" s="1"/>
  <c r="K5028" i="7"/>
  <c r="L5028" i="7" s="1"/>
  <c r="K5029" i="7"/>
  <c r="L5029" i="7" s="1"/>
  <c r="K5030" i="7"/>
  <c r="L5030" i="7" s="1"/>
  <c r="K5031" i="7"/>
  <c r="L5031" i="7" s="1"/>
  <c r="K5032" i="7"/>
  <c r="L5032" i="7" s="1"/>
  <c r="K5033" i="7"/>
  <c r="L5033" i="7" s="1"/>
  <c r="K5034" i="7"/>
  <c r="L5034" i="7" s="1"/>
  <c r="K5035" i="7"/>
  <c r="L5035" i="7" s="1"/>
  <c r="K5036" i="7"/>
  <c r="L5036" i="7" s="1"/>
  <c r="K5037" i="7"/>
  <c r="L5037" i="7" s="1"/>
  <c r="K5038" i="7"/>
  <c r="L5038" i="7" s="1"/>
  <c r="K5039" i="7"/>
  <c r="L5039" i="7" s="1"/>
  <c r="K5040" i="7"/>
  <c r="L5040" i="7" s="1"/>
  <c r="K5041" i="7"/>
  <c r="L5041" i="7" s="1"/>
  <c r="K5042" i="7"/>
  <c r="L5042" i="7" s="1"/>
  <c r="K5043" i="7"/>
  <c r="L5043" i="7" s="1"/>
  <c r="K5044" i="7"/>
  <c r="L5044" i="7" s="1"/>
  <c r="K5045" i="7"/>
  <c r="L5045" i="7" s="1"/>
  <c r="K5046" i="7"/>
  <c r="L5046" i="7" s="1"/>
  <c r="K5047" i="7"/>
  <c r="L5047" i="7" s="1"/>
  <c r="K5048" i="7"/>
  <c r="L5048" i="7" s="1"/>
  <c r="K5049" i="7"/>
  <c r="L5049" i="7" s="1"/>
  <c r="K5050" i="7"/>
  <c r="L5050" i="7" s="1"/>
  <c r="K5051" i="7"/>
  <c r="L5051" i="7" s="1"/>
  <c r="K5052" i="7"/>
  <c r="L5052" i="7" s="1"/>
  <c r="K5053" i="7"/>
  <c r="L5053" i="7" s="1"/>
  <c r="K5054" i="7"/>
  <c r="L5054" i="7" s="1"/>
  <c r="K5055" i="7"/>
  <c r="L5055" i="7" s="1"/>
  <c r="K5056" i="7"/>
  <c r="L5056" i="7" s="1"/>
  <c r="K5057" i="7"/>
  <c r="L5057" i="7" s="1"/>
  <c r="K5058" i="7"/>
  <c r="L5058" i="7" s="1"/>
  <c r="K5059" i="7"/>
  <c r="L5059" i="7" s="1"/>
  <c r="K5060" i="7"/>
  <c r="L5060" i="7" s="1"/>
  <c r="K5061" i="7"/>
  <c r="L5061" i="7" s="1"/>
  <c r="K5062" i="7"/>
  <c r="L5062" i="7" s="1"/>
  <c r="K5063" i="7"/>
  <c r="L5063" i="7" s="1"/>
  <c r="K5064" i="7"/>
  <c r="L5064" i="7" s="1"/>
  <c r="K5065" i="7"/>
  <c r="L5065" i="7" s="1"/>
  <c r="K5066" i="7"/>
  <c r="L5066" i="7" s="1"/>
  <c r="K5067" i="7"/>
  <c r="L5067" i="7" s="1"/>
  <c r="K5068" i="7"/>
  <c r="L5068" i="7" s="1"/>
  <c r="K5069" i="7"/>
  <c r="L5069" i="7" s="1"/>
  <c r="K5070" i="7"/>
  <c r="L5070" i="7" s="1"/>
  <c r="K5071" i="7"/>
  <c r="L5071" i="7" s="1"/>
  <c r="K5072" i="7"/>
  <c r="L5072" i="7" s="1"/>
  <c r="K5073" i="7"/>
  <c r="L5073" i="7" s="1"/>
  <c r="K5074" i="7"/>
  <c r="L5074" i="7" s="1"/>
  <c r="K5075" i="7"/>
  <c r="L5075" i="7" s="1"/>
  <c r="K5076" i="7"/>
  <c r="L5076" i="7" s="1"/>
  <c r="K5077" i="7"/>
  <c r="L5077" i="7" s="1"/>
  <c r="K5078" i="7"/>
  <c r="L5078" i="7" s="1"/>
  <c r="K5079" i="7"/>
  <c r="L5079" i="7" s="1"/>
  <c r="K5080" i="7"/>
  <c r="L5080" i="7" s="1"/>
  <c r="K5081" i="7"/>
  <c r="L5081" i="7" s="1"/>
  <c r="K5082" i="7"/>
  <c r="L5082" i="7" s="1"/>
  <c r="K5083" i="7"/>
  <c r="L5083" i="7" s="1"/>
  <c r="K5084" i="7"/>
  <c r="L5084" i="7" s="1"/>
  <c r="K5085" i="7"/>
  <c r="L5085" i="7" s="1"/>
  <c r="K5086" i="7"/>
  <c r="L5086" i="7" s="1"/>
  <c r="K5087" i="7"/>
  <c r="L5087" i="7" s="1"/>
  <c r="K5088" i="7"/>
  <c r="L5088" i="7" s="1"/>
  <c r="K5089" i="7"/>
  <c r="L5089" i="7" s="1"/>
  <c r="K5090" i="7"/>
  <c r="L5090" i="7" s="1"/>
  <c r="K5091" i="7"/>
  <c r="L5091" i="7" s="1"/>
  <c r="K5092" i="7"/>
  <c r="L5092" i="7" s="1"/>
  <c r="K5093" i="7"/>
  <c r="L5093" i="7" s="1"/>
  <c r="K5094" i="7"/>
  <c r="L5094" i="7" s="1"/>
  <c r="K5095" i="7"/>
  <c r="L5095" i="7" s="1"/>
  <c r="K5096" i="7"/>
  <c r="L5096" i="7" s="1"/>
  <c r="K5097" i="7"/>
  <c r="L5097" i="7" s="1"/>
  <c r="K5098" i="7"/>
  <c r="L5098" i="7" s="1"/>
  <c r="K5099" i="7"/>
  <c r="L5099" i="7" s="1"/>
  <c r="K5100" i="7"/>
  <c r="L5100" i="7" s="1"/>
  <c r="K5101" i="7"/>
  <c r="L5101" i="7" s="1"/>
  <c r="K5102" i="7"/>
  <c r="L5102" i="7" s="1"/>
  <c r="K5103" i="7"/>
  <c r="L5103" i="7" s="1"/>
  <c r="K5104" i="7"/>
  <c r="L5104" i="7" s="1"/>
  <c r="K5105" i="7"/>
  <c r="L5105" i="7" s="1"/>
  <c r="K5106" i="7"/>
  <c r="L5106" i="7" s="1"/>
  <c r="K5107" i="7"/>
  <c r="L5107" i="7" s="1"/>
  <c r="K5108" i="7"/>
  <c r="L5108" i="7" s="1"/>
  <c r="K5109" i="7"/>
  <c r="L5109" i="7" s="1"/>
  <c r="K5110" i="7"/>
  <c r="L5110" i="7" s="1"/>
  <c r="K5111" i="7"/>
  <c r="L5111" i="7" s="1"/>
  <c r="K5112" i="7"/>
  <c r="L5112" i="7" s="1"/>
  <c r="K5113" i="7"/>
  <c r="L5113" i="7" s="1"/>
  <c r="K5114" i="7"/>
  <c r="L5114" i="7" s="1"/>
  <c r="K5115" i="7"/>
  <c r="L5115" i="7" s="1"/>
  <c r="K5116" i="7"/>
  <c r="L5116" i="7" s="1"/>
  <c r="K5117" i="7"/>
  <c r="L5117" i="7" s="1"/>
  <c r="K5118" i="7"/>
  <c r="L5118" i="7" s="1"/>
  <c r="K5119" i="7"/>
  <c r="L5119" i="7" s="1"/>
  <c r="K5120" i="7"/>
  <c r="L5120" i="7" s="1"/>
  <c r="K5121" i="7"/>
  <c r="L5121" i="7" s="1"/>
  <c r="K5122" i="7"/>
  <c r="L5122" i="7" s="1"/>
  <c r="K5123" i="7"/>
  <c r="L5123" i="7" s="1"/>
  <c r="K5124" i="7"/>
  <c r="L5124" i="7" s="1"/>
  <c r="K5125" i="7"/>
  <c r="L5125" i="7" s="1"/>
  <c r="K5126" i="7"/>
  <c r="L5126" i="7" s="1"/>
  <c r="K5127" i="7"/>
  <c r="L5127" i="7" s="1"/>
  <c r="K5128" i="7"/>
  <c r="L5128" i="7" s="1"/>
  <c r="K5129" i="7"/>
  <c r="L5129" i="7" s="1"/>
  <c r="K5130" i="7"/>
  <c r="L5130" i="7" s="1"/>
  <c r="K5131" i="7"/>
  <c r="L5131" i="7" s="1"/>
  <c r="K5132" i="7"/>
  <c r="L5132" i="7" s="1"/>
  <c r="K5133" i="7"/>
  <c r="L5133" i="7" s="1"/>
  <c r="K5134" i="7"/>
  <c r="L5134" i="7" s="1"/>
  <c r="K5135" i="7"/>
  <c r="L5135" i="7" s="1"/>
  <c r="K5136" i="7"/>
  <c r="L5136" i="7" s="1"/>
  <c r="K5137" i="7"/>
  <c r="L5137" i="7" s="1"/>
  <c r="K5138" i="7"/>
  <c r="L5138" i="7" s="1"/>
  <c r="K5139" i="7"/>
  <c r="L5139" i="7" s="1"/>
  <c r="K5140" i="7"/>
  <c r="L5140" i="7" s="1"/>
  <c r="K5141" i="7"/>
  <c r="L5141" i="7" s="1"/>
  <c r="K5142" i="7"/>
  <c r="L5142" i="7" s="1"/>
  <c r="K5143" i="7"/>
  <c r="L5143" i="7" s="1"/>
  <c r="K5144" i="7"/>
  <c r="L5144" i="7" s="1"/>
  <c r="K5145" i="7"/>
  <c r="L5145" i="7" s="1"/>
  <c r="K5146" i="7"/>
  <c r="L5146" i="7" s="1"/>
  <c r="K5147" i="7"/>
  <c r="L5147" i="7" s="1"/>
  <c r="K5148" i="7"/>
  <c r="L5148" i="7" s="1"/>
  <c r="K5149" i="7"/>
  <c r="L5149" i="7" s="1"/>
  <c r="K5150" i="7"/>
  <c r="L5150" i="7" s="1"/>
  <c r="K5151" i="7"/>
  <c r="L5151" i="7" s="1"/>
  <c r="K5152" i="7"/>
  <c r="L5152" i="7" s="1"/>
  <c r="K5153" i="7"/>
  <c r="L5153" i="7" s="1"/>
  <c r="K5154" i="7"/>
  <c r="L5154" i="7" s="1"/>
  <c r="K5155" i="7"/>
  <c r="L5155" i="7" s="1"/>
  <c r="K5156" i="7"/>
  <c r="L5156" i="7" s="1"/>
  <c r="K5157" i="7"/>
  <c r="L5157" i="7" s="1"/>
  <c r="K5158" i="7"/>
  <c r="L5158" i="7" s="1"/>
  <c r="K5159" i="7"/>
  <c r="L5159" i="7" s="1"/>
  <c r="K5160" i="7"/>
  <c r="L5160" i="7" s="1"/>
  <c r="K5161" i="7"/>
  <c r="L5161" i="7" s="1"/>
  <c r="K5162" i="7"/>
  <c r="L5162" i="7" s="1"/>
  <c r="K5163" i="7"/>
  <c r="L5163" i="7" s="1"/>
  <c r="K5164" i="7"/>
  <c r="L5164" i="7" s="1"/>
  <c r="K5165" i="7"/>
  <c r="L5165" i="7" s="1"/>
  <c r="K5166" i="7"/>
  <c r="L5166" i="7" s="1"/>
  <c r="K5167" i="7"/>
  <c r="L5167" i="7" s="1"/>
  <c r="K5168" i="7"/>
  <c r="L5168" i="7" s="1"/>
  <c r="K5169" i="7"/>
  <c r="L5169" i="7" s="1"/>
  <c r="K5170" i="7"/>
  <c r="L5170" i="7" s="1"/>
  <c r="K5171" i="7"/>
  <c r="L5171" i="7" s="1"/>
  <c r="K5172" i="7"/>
  <c r="L5172" i="7" s="1"/>
  <c r="K5173" i="7"/>
  <c r="L5173" i="7" s="1"/>
  <c r="K5174" i="7"/>
  <c r="L5174" i="7" s="1"/>
  <c r="K5175" i="7"/>
  <c r="L5175" i="7" s="1"/>
  <c r="K5176" i="7"/>
  <c r="L5176" i="7" s="1"/>
  <c r="K5177" i="7"/>
  <c r="L5177" i="7" s="1"/>
  <c r="K5178" i="7"/>
  <c r="L5178" i="7" s="1"/>
  <c r="K5179" i="7"/>
  <c r="L5179" i="7" s="1"/>
  <c r="K5180" i="7"/>
  <c r="L5180" i="7" s="1"/>
  <c r="K5181" i="7"/>
  <c r="L5181" i="7" s="1"/>
  <c r="K5182" i="7"/>
  <c r="L5182" i="7" s="1"/>
  <c r="K5183" i="7"/>
  <c r="L5183" i="7" s="1"/>
  <c r="K5184" i="7"/>
  <c r="L5184" i="7" s="1"/>
  <c r="K5185" i="7"/>
  <c r="L5185" i="7" s="1"/>
  <c r="K5186" i="7"/>
  <c r="L5186" i="7" s="1"/>
  <c r="K5187" i="7"/>
  <c r="L5187" i="7" s="1"/>
  <c r="K5188" i="7"/>
  <c r="L5188" i="7" s="1"/>
  <c r="K5189" i="7"/>
  <c r="L5189" i="7" s="1"/>
  <c r="K5190" i="7"/>
  <c r="L5190" i="7" s="1"/>
  <c r="K5191" i="7"/>
  <c r="L5191" i="7" s="1"/>
  <c r="K5192" i="7"/>
  <c r="L5192" i="7" s="1"/>
  <c r="K5193" i="7"/>
  <c r="L5193" i="7" s="1"/>
  <c r="K5194" i="7"/>
  <c r="L5194" i="7" s="1"/>
  <c r="K5195" i="7"/>
  <c r="L5195" i="7" s="1"/>
  <c r="K5196" i="7"/>
  <c r="L5196" i="7" s="1"/>
  <c r="K5197" i="7"/>
  <c r="L5197" i="7" s="1"/>
  <c r="K5198" i="7"/>
  <c r="L5198" i="7" s="1"/>
  <c r="K5199" i="7"/>
  <c r="L5199" i="7" s="1"/>
  <c r="K5200" i="7"/>
  <c r="L5200" i="7" s="1"/>
  <c r="K5201" i="7"/>
  <c r="L5201" i="7" s="1"/>
  <c r="K5202" i="7"/>
  <c r="L5202" i="7" s="1"/>
  <c r="K5203" i="7"/>
  <c r="L5203" i="7" s="1"/>
  <c r="K5204" i="7"/>
  <c r="L5204" i="7" s="1"/>
  <c r="K5205" i="7"/>
  <c r="L5205" i="7" s="1"/>
  <c r="K5206" i="7"/>
  <c r="L5206" i="7" s="1"/>
  <c r="K5207" i="7"/>
  <c r="L5207" i="7" s="1"/>
  <c r="K5208" i="7"/>
  <c r="L5208" i="7" s="1"/>
  <c r="K5209" i="7"/>
  <c r="L5209" i="7" s="1"/>
  <c r="K5210" i="7"/>
  <c r="L5210" i="7" s="1"/>
  <c r="K5211" i="7"/>
  <c r="L5211" i="7" s="1"/>
  <c r="K5212" i="7"/>
  <c r="L5212" i="7" s="1"/>
  <c r="K5213" i="7"/>
  <c r="L5213" i="7" s="1"/>
  <c r="K5214" i="7"/>
  <c r="L5214" i="7" s="1"/>
  <c r="K5215" i="7"/>
  <c r="L5215" i="7" s="1"/>
  <c r="K5216" i="7"/>
  <c r="L5216" i="7" s="1"/>
  <c r="K5217" i="7"/>
  <c r="L5217" i="7" s="1"/>
  <c r="K5218" i="7"/>
  <c r="L5218" i="7" s="1"/>
  <c r="K5219" i="7"/>
  <c r="L5219" i="7" s="1"/>
  <c r="K5220" i="7"/>
  <c r="L5220" i="7" s="1"/>
  <c r="K5221" i="7"/>
  <c r="L5221" i="7" s="1"/>
  <c r="K5222" i="7"/>
  <c r="L5222" i="7" s="1"/>
  <c r="K5223" i="7"/>
  <c r="L5223" i="7" s="1"/>
  <c r="K5224" i="7"/>
  <c r="L5224" i="7" s="1"/>
  <c r="K5225" i="7"/>
  <c r="L5225" i="7" s="1"/>
  <c r="K5226" i="7"/>
  <c r="L5226" i="7" s="1"/>
  <c r="K5227" i="7"/>
  <c r="L5227" i="7" s="1"/>
  <c r="K5228" i="7"/>
  <c r="L5228" i="7" s="1"/>
  <c r="K5229" i="7"/>
  <c r="L5229" i="7" s="1"/>
  <c r="K5230" i="7"/>
  <c r="L5230" i="7" s="1"/>
  <c r="K5231" i="7"/>
  <c r="L5231" i="7" s="1"/>
  <c r="K5232" i="7"/>
  <c r="L5232" i="7" s="1"/>
  <c r="K5233" i="7"/>
  <c r="L5233" i="7" s="1"/>
  <c r="K5234" i="7"/>
  <c r="L5234" i="7" s="1"/>
  <c r="K5235" i="7"/>
  <c r="L5235" i="7" s="1"/>
  <c r="K5236" i="7"/>
  <c r="L5236" i="7" s="1"/>
  <c r="K5237" i="7"/>
  <c r="L5237" i="7" s="1"/>
  <c r="K5238" i="7"/>
  <c r="L5238" i="7" s="1"/>
  <c r="K5239" i="7"/>
  <c r="L5239" i="7" s="1"/>
  <c r="K5240" i="7"/>
  <c r="L5240" i="7" s="1"/>
  <c r="K5241" i="7"/>
  <c r="L5241" i="7" s="1"/>
  <c r="K5242" i="7"/>
  <c r="L5242" i="7" s="1"/>
  <c r="K5243" i="7"/>
  <c r="L5243" i="7" s="1"/>
  <c r="K5244" i="7"/>
  <c r="L5244" i="7" s="1"/>
  <c r="K5245" i="7"/>
  <c r="L5245" i="7" s="1"/>
  <c r="K5246" i="7"/>
  <c r="L5246" i="7" s="1"/>
  <c r="K5247" i="7"/>
  <c r="L5247" i="7" s="1"/>
  <c r="K5248" i="7"/>
  <c r="L5248" i="7" s="1"/>
  <c r="K5249" i="7"/>
  <c r="L5249" i="7" s="1"/>
  <c r="K5250" i="7"/>
  <c r="L5250" i="7" s="1"/>
  <c r="K5251" i="7"/>
  <c r="L5251" i="7" s="1"/>
  <c r="K5252" i="7"/>
  <c r="L5252" i="7" s="1"/>
  <c r="K5253" i="7"/>
  <c r="L5253" i="7" s="1"/>
  <c r="K5254" i="7"/>
  <c r="L5254" i="7" s="1"/>
  <c r="K5255" i="7"/>
  <c r="L5255" i="7" s="1"/>
  <c r="K5256" i="7"/>
  <c r="L5256" i="7" s="1"/>
  <c r="K5257" i="7"/>
  <c r="L5257" i="7" s="1"/>
  <c r="K5258" i="7"/>
  <c r="L5258" i="7" s="1"/>
  <c r="K5259" i="7"/>
  <c r="L5259" i="7" s="1"/>
  <c r="K5260" i="7"/>
  <c r="L5260" i="7" s="1"/>
  <c r="K5261" i="7"/>
  <c r="L5261" i="7" s="1"/>
  <c r="K5262" i="7"/>
  <c r="L5262" i="7" s="1"/>
  <c r="K5263" i="7"/>
  <c r="L5263" i="7" s="1"/>
  <c r="K5264" i="7"/>
  <c r="L5264" i="7" s="1"/>
  <c r="K5265" i="7"/>
  <c r="L5265" i="7" s="1"/>
  <c r="K5266" i="7"/>
  <c r="L5266" i="7" s="1"/>
  <c r="K5267" i="7"/>
  <c r="L5267" i="7" s="1"/>
  <c r="K5268" i="7"/>
  <c r="L5268" i="7" s="1"/>
  <c r="K5269" i="7"/>
  <c r="L5269" i="7" s="1"/>
  <c r="K5270" i="7"/>
  <c r="L5270" i="7" s="1"/>
  <c r="K5271" i="7"/>
  <c r="L5271" i="7" s="1"/>
  <c r="K5272" i="7"/>
  <c r="L5272" i="7" s="1"/>
  <c r="K5273" i="7"/>
  <c r="L5273" i="7" s="1"/>
  <c r="K5274" i="7"/>
  <c r="L5274" i="7" s="1"/>
  <c r="K5275" i="7"/>
  <c r="L5275" i="7" s="1"/>
  <c r="K5276" i="7"/>
  <c r="L5276" i="7" s="1"/>
  <c r="K5277" i="7"/>
  <c r="L5277" i="7" s="1"/>
  <c r="K5278" i="7"/>
  <c r="L5278" i="7" s="1"/>
  <c r="K5279" i="7"/>
  <c r="L5279" i="7" s="1"/>
  <c r="K5280" i="7"/>
  <c r="L5280" i="7" s="1"/>
  <c r="K5281" i="7"/>
  <c r="L5281" i="7" s="1"/>
  <c r="K5282" i="7"/>
  <c r="L5282" i="7" s="1"/>
  <c r="K5283" i="7"/>
  <c r="L5283" i="7" s="1"/>
  <c r="K5284" i="7"/>
  <c r="L5284" i="7" s="1"/>
  <c r="K5285" i="7"/>
  <c r="L5285" i="7" s="1"/>
  <c r="K5286" i="7"/>
  <c r="L5286" i="7" s="1"/>
  <c r="K5287" i="7"/>
  <c r="L5287" i="7" s="1"/>
  <c r="K5288" i="7"/>
  <c r="L5288" i="7" s="1"/>
  <c r="K5289" i="7"/>
  <c r="L5289" i="7" s="1"/>
  <c r="K5290" i="7"/>
  <c r="L5290" i="7" s="1"/>
  <c r="K5291" i="7"/>
  <c r="L5291" i="7" s="1"/>
  <c r="K5292" i="7"/>
  <c r="L5292" i="7" s="1"/>
  <c r="K5293" i="7"/>
  <c r="L5293" i="7" s="1"/>
  <c r="K5294" i="7"/>
  <c r="L5294" i="7" s="1"/>
  <c r="K5295" i="7"/>
  <c r="L5295" i="7" s="1"/>
  <c r="K5296" i="7"/>
  <c r="L5296" i="7" s="1"/>
  <c r="K5297" i="7"/>
  <c r="L5297" i="7" s="1"/>
  <c r="K5298" i="7"/>
  <c r="L5298" i="7" s="1"/>
  <c r="K5299" i="7"/>
  <c r="L5299" i="7" s="1"/>
  <c r="K5300" i="7"/>
  <c r="L5300" i="7" s="1"/>
  <c r="K5301" i="7"/>
  <c r="L5301" i="7" s="1"/>
  <c r="K5302" i="7"/>
  <c r="L5302" i="7" s="1"/>
  <c r="K5303" i="7"/>
  <c r="L5303" i="7" s="1"/>
  <c r="K5304" i="7"/>
  <c r="L5304" i="7" s="1"/>
  <c r="K5305" i="7"/>
  <c r="L5305" i="7" s="1"/>
  <c r="K5306" i="7"/>
  <c r="L5306" i="7" s="1"/>
  <c r="K5307" i="7"/>
  <c r="L5307" i="7" s="1"/>
  <c r="K5308" i="7"/>
  <c r="L5308" i="7" s="1"/>
  <c r="K5309" i="7"/>
  <c r="L5309" i="7" s="1"/>
  <c r="K5310" i="7"/>
  <c r="L5310" i="7" s="1"/>
  <c r="K5311" i="7"/>
  <c r="L5311" i="7" s="1"/>
  <c r="K5312" i="7"/>
  <c r="L5312" i="7" s="1"/>
  <c r="K5313" i="7"/>
  <c r="L5313" i="7" s="1"/>
  <c r="K5314" i="7"/>
  <c r="L5314" i="7" s="1"/>
  <c r="K5315" i="7"/>
  <c r="L5315" i="7" s="1"/>
  <c r="K5316" i="7"/>
  <c r="L5316" i="7" s="1"/>
  <c r="K5317" i="7"/>
  <c r="L5317" i="7" s="1"/>
  <c r="K5318" i="7"/>
  <c r="L5318" i="7" s="1"/>
  <c r="K5319" i="7"/>
  <c r="L5319" i="7" s="1"/>
  <c r="K5320" i="7"/>
  <c r="L5320" i="7" s="1"/>
  <c r="K5321" i="7"/>
  <c r="L5321" i="7" s="1"/>
  <c r="K5322" i="7"/>
  <c r="L5322" i="7" s="1"/>
  <c r="K5323" i="7"/>
  <c r="L5323" i="7" s="1"/>
  <c r="K5324" i="7"/>
  <c r="L5324" i="7" s="1"/>
  <c r="K5325" i="7"/>
  <c r="L5325" i="7" s="1"/>
  <c r="K5326" i="7"/>
  <c r="L5326" i="7" s="1"/>
  <c r="K5327" i="7"/>
  <c r="L5327" i="7" s="1"/>
  <c r="K5328" i="7"/>
  <c r="L5328" i="7" s="1"/>
  <c r="K5329" i="7"/>
  <c r="L5329" i="7" s="1"/>
  <c r="K5330" i="7"/>
  <c r="L5330" i="7" s="1"/>
  <c r="K5331" i="7"/>
  <c r="L5331" i="7" s="1"/>
  <c r="K5332" i="7"/>
  <c r="L5332" i="7" s="1"/>
  <c r="K5333" i="7"/>
  <c r="L5333" i="7" s="1"/>
  <c r="K5334" i="7"/>
  <c r="L5334" i="7" s="1"/>
  <c r="K5335" i="7"/>
  <c r="L5335" i="7" s="1"/>
  <c r="K5336" i="7"/>
  <c r="L5336" i="7" s="1"/>
  <c r="K5337" i="7"/>
  <c r="L5337" i="7" s="1"/>
  <c r="K5338" i="7"/>
  <c r="L5338" i="7" s="1"/>
  <c r="K5339" i="7"/>
  <c r="L5339" i="7" s="1"/>
  <c r="K5340" i="7"/>
  <c r="L5340" i="7" s="1"/>
  <c r="K5341" i="7"/>
  <c r="L5341" i="7" s="1"/>
  <c r="K5342" i="7"/>
  <c r="L5342" i="7" s="1"/>
  <c r="K5343" i="7"/>
  <c r="L5343" i="7" s="1"/>
  <c r="K5344" i="7"/>
  <c r="L5344" i="7" s="1"/>
  <c r="K5345" i="7"/>
  <c r="L5345" i="7" s="1"/>
  <c r="K5346" i="7"/>
  <c r="L5346" i="7" s="1"/>
  <c r="K5347" i="7"/>
  <c r="L5347" i="7" s="1"/>
  <c r="K5348" i="7"/>
  <c r="L5348" i="7" s="1"/>
  <c r="K5349" i="7"/>
  <c r="L5349" i="7" s="1"/>
  <c r="K5350" i="7"/>
  <c r="L5350" i="7" s="1"/>
  <c r="K5351" i="7"/>
  <c r="L5351" i="7" s="1"/>
  <c r="K5352" i="7"/>
  <c r="L5352" i="7" s="1"/>
  <c r="K5353" i="7"/>
  <c r="L5353" i="7" s="1"/>
  <c r="K5354" i="7"/>
  <c r="L5354" i="7" s="1"/>
  <c r="K5355" i="7"/>
  <c r="L5355" i="7" s="1"/>
  <c r="K5356" i="7"/>
  <c r="L5356" i="7" s="1"/>
  <c r="K5357" i="7"/>
  <c r="L5357" i="7" s="1"/>
  <c r="K5358" i="7"/>
  <c r="L5358" i="7" s="1"/>
  <c r="K5359" i="7"/>
  <c r="L5359" i="7" s="1"/>
  <c r="K5360" i="7"/>
  <c r="L5360" i="7" s="1"/>
  <c r="K5361" i="7"/>
  <c r="L5361" i="7" s="1"/>
  <c r="K5362" i="7"/>
  <c r="L5362" i="7" s="1"/>
  <c r="K5363" i="7"/>
  <c r="L5363" i="7" s="1"/>
  <c r="K5364" i="7"/>
  <c r="L5364" i="7" s="1"/>
  <c r="K5365" i="7"/>
  <c r="L5365" i="7" s="1"/>
  <c r="K5366" i="7"/>
  <c r="L5366" i="7" s="1"/>
  <c r="K5367" i="7"/>
  <c r="L5367" i="7" s="1"/>
  <c r="K5368" i="7"/>
  <c r="L5368" i="7" s="1"/>
  <c r="K5369" i="7"/>
  <c r="L5369" i="7" s="1"/>
  <c r="K5370" i="7"/>
  <c r="L5370" i="7" s="1"/>
  <c r="K5371" i="7"/>
  <c r="L5371" i="7" s="1"/>
  <c r="K5372" i="7"/>
  <c r="L5372" i="7" s="1"/>
  <c r="K5373" i="7"/>
  <c r="L5373" i="7" s="1"/>
  <c r="K5374" i="7"/>
  <c r="L5374" i="7" s="1"/>
  <c r="K5375" i="7"/>
  <c r="L5375" i="7" s="1"/>
  <c r="K5376" i="7"/>
  <c r="L5376" i="7" s="1"/>
  <c r="K5377" i="7"/>
  <c r="L5377" i="7" s="1"/>
  <c r="K5378" i="7"/>
  <c r="L5378" i="7" s="1"/>
  <c r="K5379" i="7"/>
  <c r="L5379" i="7" s="1"/>
  <c r="K5380" i="7"/>
  <c r="L5380" i="7" s="1"/>
  <c r="K5381" i="7"/>
  <c r="L5381" i="7" s="1"/>
  <c r="K5382" i="7"/>
  <c r="L5382" i="7" s="1"/>
  <c r="K5383" i="7"/>
  <c r="L5383" i="7" s="1"/>
  <c r="K5384" i="7"/>
  <c r="L5384" i="7" s="1"/>
  <c r="K5385" i="7"/>
  <c r="L5385" i="7" s="1"/>
  <c r="K5386" i="7"/>
  <c r="L5386" i="7" s="1"/>
  <c r="K5387" i="7"/>
  <c r="L5387" i="7" s="1"/>
  <c r="K5388" i="7"/>
  <c r="L5388" i="7" s="1"/>
  <c r="K5389" i="7"/>
  <c r="L5389" i="7" s="1"/>
  <c r="K5390" i="7"/>
  <c r="L5390" i="7" s="1"/>
  <c r="K5391" i="7"/>
  <c r="L5391" i="7" s="1"/>
  <c r="K5392" i="7"/>
  <c r="L5392" i="7" s="1"/>
  <c r="K5393" i="7"/>
  <c r="L5393" i="7" s="1"/>
  <c r="K5394" i="7"/>
  <c r="L5394" i="7" s="1"/>
  <c r="K5395" i="7"/>
  <c r="L5395" i="7" s="1"/>
  <c r="K5396" i="7"/>
  <c r="L5396" i="7" s="1"/>
  <c r="K5397" i="7"/>
  <c r="L5397" i="7" s="1"/>
  <c r="K5398" i="7"/>
  <c r="L5398" i="7" s="1"/>
  <c r="K5399" i="7"/>
  <c r="L5399" i="7" s="1"/>
  <c r="K5400" i="7"/>
  <c r="L5400" i="7" s="1"/>
  <c r="K5401" i="7"/>
  <c r="L5401" i="7" s="1"/>
  <c r="K5402" i="7"/>
  <c r="L5402" i="7" s="1"/>
  <c r="K5403" i="7"/>
  <c r="L5403" i="7" s="1"/>
  <c r="K5404" i="7"/>
  <c r="L5404" i="7" s="1"/>
  <c r="K5405" i="7"/>
  <c r="L5405" i="7" s="1"/>
  <c r="K5406" i="7"/>
  <c r="L5406" i="7" s="1"/>
  <c r="K5407" i="7"/>
  <c r="L5407" i="7" s="1"/>
  <c r="K5408" i="7"/>
  <c r="L5408" i="7" s="1"/>
  <c r="K5409" i="7"/>
  <c r="L5409" i="7" s="1"/>
  <c r="K5410" i="7"/>
  <c r="L5410" i="7" s="1"/>
  <c r="K5411" i="7"/>
  <c r="L5411" i="7" s="1"/>
  <c r="K5412" i="7"/>
  <c r="L5412" i="7" s="1"/>
  <c r="K5413" i="7"/>
  <c r="L5413" i="7" s="1"/>
  <c r="K5414" i="7"/>
  <c r="L5414" i="7" s="1"/>
  <c r="K5415" i="7"/>
  <c r="L5415" i="7" s="1"/>
  <c r="K5416" i="7"/>
  <c r="L5416" i="7" s="1"/>
  <c r="K5417" i="7"/>
  <c r="L5417" i="7" s="1"/>
  <c r="K5418" i="7"/>
  <c r="L5418" i="7" s="1"/>
  <c r="K5419" i="7"/>
  <c r="L5419" i="7" s="1"/>
  <c r="K5420" i="7"/>
  <c r="L5420" i="7" s="1"/>
  <c r="K5421" i="7"/>
  <c r="L5421" i="7" s="1"/>
  <c r="K5422" i="7"/>
  <c r="L5422" i="7" s="1"/>
  <c r="K5423" i="7"/>
  <c r="L5423" i="7" s="1"/>
  <c r="K5424" i="7"/>
  <c r="L5424" i="7" s="1"/>
  <c r="K5425" i="7"/>
  <c r="L5425" i="7" s="1"/>
  <c r="K5426" i="7"/>
  <c r="L5426" i="7" s="1"/>
  <c r="K5427" i="7"/>
  <c r="L5427" i="7" s="1"/>
  <c r="K5428" i="7"/>
  <c r="L5428" i="7" s="1"/>
  <c r="K5429" i="7"/>
  <c r="L5429" i="7" s="1"/>
  <c r="K5430" i="7"/>
  <c r="L5430" i="7" s="1"/>
  <c r="K5431" i="7"/>
  <c r="L5431" i="7" s="1"/>
  <c r="K5432" i="7"/>
  <c r="L5432" i="7" s="1"/>
  <c r="K5433" i="7"/>
  <c r="L5433" i="7" s="1"/>
  <c r="K5434" i="7"/>
  <c r="L5434" i="7" s="1"/>
  <c r="K5435" i="7"/>
  <c r="L5435" i="7" s="1"/>
  <c r="K5436" i="7"/>
  <c r="L5436" i="7" s="1"/>
  <c r="K5437" i="7"/>
  <c r="L5437" i="7" s="1"/>
  <c r="K5438" i="7"/>
  <c r="L5438" i="7" s="1"/>
  <c r="K5439" i="7"/>
  <c r="L5439" i="7" s="1"/>
  <c r="K5440" i="7"/>
  <c r="L5440" i="7" s="1"/>
  <c r="K5441" i="7"/>
  <c r="L5441" i="7" s="1"/>
  <c r="K5442" i="7"/>
  <c r="L5442" i="7" s="1"/>
  <c r="K5443" i="7"/>
  <c r="L5443" i="7" s="1"/>
  <c r="K5444" i="7"/>
  <c r="L5444" i="7" s="1"/>
  <c r="K5445" i="7"/>
  <c r="L5445" i="7" s="1"/>
  <c r="K5446" i="7"/>
  <c r="L5446" i="7" s="1"/>
  <c r="K5447" i="7"/>
  <c r="L5447" i="7" s="1"/>
  <c r="K5448" i="7"/>
  <c r="L5448" i="7" s="1"/>
  <c r="K5449" i="7"/>
  <c r="L5449" i="7" s="1"/>
  <c r="K5450" i="7"/>
  <c r="L5450" i="7" s="1"/>
  <c r="K5451" i="7"/>
  <c r="L5451" i="7" s="1"/>
  <c r="K5452" i="7"/>
  <c r="L5452" i="7" s="1"/>
  <c r="K5453" i="7"/>
  <c r="L5453" i="7" s="1"/>
  <c r="K5454" i="7"/>
  <c r="L5454" i="7" s="1"/>
  <c r="K5455" i="7"/>
  <c r="L5455" i="7" s="1"/>
  <c r="K5456" i="7"/>
  <c r="L5456" i="7" s="1"/>
  <c r="K5457" i="7"/>
  <c r="L5457" i="7" s="1"/>
  <c r="K5458" i="7"/>
  <c r="L5458" i="7" s="1"/>
  <c r="K5459" i="7"/>
  <c r="L5459" i="7" s="1"/>
  <c r="K5460" i="7"/>
  <c r="L5460" i="7" s="1"/>
  <c r="K5461" i="7"/>
  <c r="L5461" i="7" s="1"/>
  <c r="K5462" i="7"/>
  <c r="L5462" i="7" s="1"/>
  <c r="K5463" i="7"/>
  <c r="L5463" i="7" s="1"/>
  <c r="K5464" i="7"/>
  <c r="L5464" i="7" s="1"/>
  <c r="K5465" i="7"/>
  <c r="L5465" i="7" s="1"/>
  <c r="K5466" i="7"/>
  <c r="L5466" i="7" s="1"/>
  <c r="K5467" i="7"/>
  <c r="L5467" i="7" s="1"/>
  <c r="K5468" i="7"/>
  <c r="L5468" i="7" s="1"/>
  <c r="K5469" i="7"/>
  <c r="L5469" i="7" s="1"/>
  <c r="K5470" i="7"/>
  <c r="L5470" i="7" s="1"/>
  <c r="K5471" i="7"/>
  <c r="L5471" i="7" s="1"/>
  <c r="K5472" i="7"/>
  <c r="L5472" i="7" s="1"/>
  <c r="K5473" i="7"/>
  <c r="L5473" i="7" s="1"/>
  <c r="K5474" i="7"/>
  <c r="L5474" i="7" s="1"/>
  <c r="K5475" i="7"/>
  <c r="L5475" i="7" s="1"/>
  <c r="K5476" i="7"/>
  <c r="L5476" i="7" s="1"/>
  <c r="K5477" i="7"/>
  <c r="L5477" i="7" s="1"/>
  <c r="K5478" i="7"/>
  <c r="L5478" i="7" s="1"/>
  <c r="K5479" i="7"/>
  <c r="L5479" i="7" s="1"/>
  <c r="K5480" i="7"/>
  <c r="L5480" i="7" s="1"/>
  <c r="K5481" i="7"/>
  <c r="L5481" i="7" s="1"/>
  <c r="K5482" i="7"/>
  <c r="L5482" i="7" s="1"/>
  <c r="K5483" i="7"/>
  <c r="L5483" i="7" s="1"/>
  <c r="K5484" i="7"/>
  <c r="L5484" i="7" s="1"/>
  <c r="K5485" i="7"/>
  <c r="L5485" i="7" s="1"/>
  <c r="K5486" i="7"/>
  <c r="L5486" i="7" s="1"/>
  <c r="K5487" i="7"/>
  <c r="L5487" i="7" s="1"/>
  <c r="K5488" i="7"/>
  <c r="L5488" i="7" s="1"/>
  <c r="K5489" i="7"/>
  <c r="L5489" i="7" s="1"/>
  <c r="K5490" i="7"/>
  <c r="L5490" i="7" s="1"/>
  <c r="K5491" i="7"/>
  <c r="L5491" i="7" s="1"/>
  <c r="K5492" i="7"/>
  <c r="L5492" i="7" s="1"/>
  <c r="K5493" i="7"/>
  <c r="L5493" i="7" s="1"/>
  <c r="K5494" i="7"/>
  <c r="L5494" i="7" s="1"/>
  <c r="K5495" i="7"/>
  <c r="L5495" i="7" s="1"/>
  <c r="K5496" i="7"/>
  <c r="L5496" i="7" s="1"/>
  <c r="K5497" i="7"/>
  <c r="L5497" i="7" s="1"/>
  <c r="K5498" i="7"/>
  <c r="L5498" i="7" s="1"/>
  <c r="K5499" i="7"/>
  <c r="L5499" i="7" s="1"/>
  <c r="K5500" i="7"/>
  <c r="L5500" i="7" s="1"/>
  <c r="K5501" i="7"/>
  <c r="L5501" i="7" s="1"/>
  <c r="K5502" i="7"/>
  <c r="L5502" i="7" s="1"/>
  <c r="K5503" i="7"/>
  <c r="L5503" i="7" s="1"/>
  <c r="K5504" i="7"/>
  <c r="L5504" i="7" s="1"/>
  <c r="K5505" i="7"/>
  <c r="L5505" i="7" s="1"/>
  <c r="K5506" i="7"/>
  <c r="L5506" i="7" s="1"/>
  <c r="K5507" i="7"/>
  <c r="L5507" i="7" s="1"/>
  <c r="K5508" i="7"/>
  <c r="L5508" i="7" s="1"/>
  <c r="K5509" i="7"/>
  <c r="L5509" i="7" s="1"/>
  <c r="K5510" i="7"/>
  <c r="L5510" i="7" s="1"/>
  <c r="K5511" i="7"/>
  <c r="L5511" i="7" s="1"/>
  <c r="K5512" i="7"/>
  <c r="L5512" i="7" s="1"/>
  <c r="K5513" i="7"/>
  <c r="L5513" i="7" s="1"/>
  <c r="K5514" i="7"/>
  <c r="L5514" i="7" s="1"/>
  <c r="K5515" i="7"/>
  <c r="L5515" i="7" s="1"/>
  <c r="K5516" i="7"/>
  <c r="L5516" i="7" s="1"/>
  <c r="K5517" i="7"/>
  <c r="L5517" i="7" s="1"/>
  <c r="K5518" i="7"/>
  <c r="L5518" i="7" s="1"/>
  <c r="K5519" i="7"/>
  <c r="L5519" i="7" s="1"/>
  <c r="K5520" i="7"/>
  <c r="L5520" i="7" s="1"/>
  <c r="K5521" i="7"/>
  <c r="L5521" i="7" s="1"/>
  <c r="K5522" i="7"/>
  <c r="L5522" i="7" s="1"/>
  <c r="K5523" i="7"/>
  <c r="L5523" i="7" s="1"/>
  <c r="K5524" i="7"/>
  <c r="L5524" i="7" s="1"/>
  <c r="K5525" i="7"/>
  <c r="L5525" i="7" s="1"/>
  <c r="K5526" i="7"/>
  <c r="L5526" i="7" s="1"/>
  <c r="K5527" i="7"/>
  <c r="L5527" i="7" s="1"/>
  <c r="K5528" i="7"/>
  <c r="L5528" i="7" s="1"/>
  <c r="K5529" i="7"/>
  <c r="L5529" i="7" s="1"/>
  <c r="K5530" i="7"/>
  <c r="L5530" i="7" s="1"/>
  <c r="K5531" i="7"/>
  <c r="L5531" i="7" s="1"/>
  <c r="K5532" i="7"/>
  <c r="L5532" i="7" s="1"/>
  <c r="K5533" i="7"/>
  <c r="L5533" i="7" s="1"/>
  <c r="K5534" i="7"/>
  <c r="L5534" i="7" s="1"/>
  <c r="K5535" i="7"/>
  <c r="L5535" i="7" s="1"/>
  <c r="K5536" i="7"/>
  <c r="L5536" i="7" s="1"/>
  <c r="K5537" i="7"/>
  <c r="L5537" i="7" s="1"/>
  <c r="K5538" i="7"/>
  <c r="L5538" i="7" s="1"/>
  <c r="K5539" i="7"/>
  <c r="L5539" i="7" s="1"/>
  <c r="K5540" i="7"/>
  <c r="L5540" i="7" s="1"/>
  <c r="K5541" i="7"/>
  <c r="L5541" i="7" s="1"/>
  <c r="K5542" i="7"/>
  <c r="L5542" i="7" s="1"/>
  <c r="K5543" i="7"/>
  <c r="L5543" i="7" s="1"/>
  <c r="K5544" i="7"/>
  <c r="L5544" i="7" s="1"/>
  <c r="K5545" i="7"/>
  <c r="L5545" i="7" s="1"/>
  <c r="K5546" i="7"/>
  <c r="L5546" i="7" s="1"/>
  <c r="K5547" i="7"/>
  <c r="L5547" i="7" s="1"/>
  <c r="K5548" i="7"/>
  <c r="L5548" i="7" s="1"/>
  <c r="K5549" i="7"/>
  <c r="L5549" i="7" s="1"/>
  <c r="K5550" i="7"/>
  <c r="L5550" i="7" s="1"/>
  <c r="K5551" i="7"/>
  <c r="L5551" i="7" s="1"/>
  <c r="K5552" i="7"/>
  <c r="L5552" i="7" s="1"/>
  <c r="K5553" i="7"/>
  <c r="L5553" i="7" s="1"/>
  <c r="K5554" i="7"/>
  <c r="L5554" i="7" s="1"/>
  <c r="K5555" i="7"/>
  <c r="L5555" i="7" s="1"/>
  <c r="K5556" i="7"/>
  <c r="L5556" i="7" s="1"/>
  <c r="K5557" i="7"/>
  <c r="L5557" i="7" s="1"/>
  <c r="K5558" i="7"/>
  <c r="L5558" i="7" s="1"/>
  <c r="K5559" i="7"/>
  <c r="L5559" i="7" s="1"/>
  <c r="K5560" i="7"/>
  <c r="L5560" i="7" s="1"/>
  <c r="K5561" i="7"/>
  <c r="L5561" i="7" s="1"/>
  <c r="K5562" i="7"/>
  <c r="L5562" i="7" s="1"/>
  <c r="K5563" i="7"/>
  <c r="L5563" i="7" s="1"/>
  <c r="K5564" i="7"/>
  <c r="L5564" i="7" s="1"/>
  <c r="K5565" i="7"/>
  <c r="L5565" i="7" s="1"/>
  <c r="K5566" i="7"/>
  <c r="L5566" i="7" s="1"/>
  <c r="K5567" i="7"/>
  <c r="L5567" i="7" s="1"/>
  <c r="K5568" i="7"/>
  <c r="L5568" i="7" s="1"/>
  <c r="K5569" i="7"/>
  <c r="L5569" i="7" s="1"/>
  <c r="K5570" i="7"/>
  <c r="L5570" i="7" s="1"/>
  <c r="K5571" i="7"/>
  <c r="L5571" i="7" s="1"/>
  <c r="K5572" i="7"/>
  <c r="L5572" i="7" s="1"/>
  <c r="K5573" i="7"/>
  <c r="L5573" i="7" s="1"/>
  <c r="K5574" i="7"/>
  <c r="L5574" i="7" s="1"/>
  <c r="K5575" i="7"/>
  <c r="L5575" i="7" s="1"/>
  <c r="K5576" i="7"/>
  <c r="L5576" i="7" s="1"/>
  <c r="K5577" i="7"/>
  <c r="L5577" i="7" s="1"/>
  <c r="K5578" i="7"/>
  <c r="L5578" i="7" s="1"/>
  <c r="K5579" i="7"/>
  <c r="L5579" i="7" s="1"/>
  <c r="K5580" i="7"/>
  <c r="L5580" i="7" s="1"/>
  <c r="K5581" i="7"/>
  <c r="L5581" i="7" s="1"/>
  <c r="K5582" i="7"/>
  <c r="L5582" i="7" s="1"/>
  <c r="K5583" i="7"/>
  <c r="L5583" i="7" s="1"/>
  <c r="K5584" i="7"/>
  <c r="L5584" i="7" s="1"/>
  <c r="K5585" i="7"/>
  <c r="L5585" i="7" s="1"/>
  <c r="K5586" i="7"/>
  <c r="L5586" i="7" s="1"/>
  <c r="K5587" i="7"/>
  <c r="L5587" i="7" s="1"/>
  <c r="K5588" i="7"/>
  <c r="L5588" i="7" s="1"/>
  <c r="K5589" i="7"/>
  <c r="L5589" i="7" s="1"/>
  <c r="K5590" i="7"/>
  <c r="L5590" i="7" s="1"/>
  <c r="K5591" i="7"/>
  <c r="L5591" i="7" s="1"/>
  <c r="K5592" i="7"/>
  <c r="L5592" i="7" s="1"/>
  <c r="K5593" i="7"/>
  <c r="L5593" i="7" s="1"/>
  <c r="K5594" i="7"/>
  <c r="L5594" i="7" s="1"/>
  <c r="K5595" i="7"/>
  <c r="L5595" i="7" s="1"/>
  <c r="K5596" i="7"/>
  <c r="L5596" i="7" s="1"/>
  <c r="K5597" i="7"/>
  <c r="L5597" i="7" s="1"/>
  <c r="K5598" i="7"/>
  <c r="L5598" i="7" s="1"/>
  <c r="K5599" i="7"/>
  <c r="L5599" i="7" s="1"/>
  <c r="K5600" i="7"/>
  <c r="L5600" i="7" s="1"/>
  <c r="K5601" i="7"/>
  <c r="L5601" i="7" s="1"/>
  <c r="K5602" i="7"/>
  <c r="L5602" i="7" s="1"/>
  <c r="K5603" i="7"/>
  <c r="L5603" i="7" s="1"/>
  <c r="K5604" i="7"/>
  <c r="L5604" i="7" s="1"/>
  <c r="K5605" i="7"/>
  <c r="L5605" i="7" s="1"/>
  <c r="K5606" i="7"/>
  <c r="L5606" i="7" s="1"/>
  <c r="K5607" i="7"/>
  <c r="L5607" i="7" s="1"/>
  <c r="K5608" i="7"/>
  <c r="L5608" i="7" s="1"/>
  <c r="K5609" i="7"/>
  <c r="L5609" i="7" s="1"/>
  <c r="K5610" i="7"/>
  <c r="L5610" i="7" s="1"/>
  <c r="K5611" i="7"/>
  <c r="L5611" i="7" s="1"/>
  <c r="K5612" i="7"/>
  <c r="L5612" i="7" s="1"/>
  <c r="K5613" i="7"/>
  <c r="L5613" i="7" s="1"/>
  <c r="K5614" i="7"/>
  <c r="L5614" i="7" s="1"/>
  <c r="K5615" i="7"/>
  <c r="L5615" i="7" s="1"/>
  <c r="K5616" i="7"/>
  <c r="L5616" i="7" s="1"/>
  <c r="K5617" i="7"/>
  <c r="L5617" i="7" s="1"/>
  <c r="K5618" i="7"/>
  <c r="L5618" i="7" s="1"/>
  <c r="K5619" i="7"/>
  <c r="L5619" i="7" s="1"/>
  <c r="K5620" i="7"/>
  <c r="L5620" i="7" s="1"/>
  <c r="K5621" i="7"/>
  <c r="L5621" i="7" s="1"/>
  <c r="K5622" i="7"/>
  <c r="L5622" i="7" s="1"/>
  <c r="K5623" i="7"/>
  <c r="L5623" i="7" s="1"/>
  <c r="K5624" i="7"/>
  <c r="L5624" i="7" s="1"/>
  <c r="K5625" i="7"/>
  <c r="L5625" i="7" s="1"/>
  <c r="K5626" i="7"/>
  <c r="L5626" i="7" s="1"/>
  <c r="K5627" i="7"/>
  <c r="L5627" i="7" s="1"/>
  <c r="K5628" i="7"/>
  <c r="L5628" i="7" s="1"/>
  <c r="K5629" i="7"/>
  <c r="L5629" i="7" s="1"/>
  <c r="K5630" i="7"/>
  <c r="L5630" i="7" s="1"/>
  <c r="K5631" i="7"/>
  <c r="L5631" i="7" s="1"/>
  <c r="K5632" i="7"/>
  <c r="L5632" i="7" s="1"/>
  <c r="K5633" i="7"/>
  <c r="L5633" i="7" s="1"/>
  <c r="K5634" i="7"/>
  <c r="L5634" i="7" s="1"/>
  <c r="K5635" i="7"/>
  <c r="L5635" i="7" s="1"/>
  <c r="K5636" i="7"/>
  <c r="L5636" i="7" s="1"/>
  <c r="K5637" i="7"/>
  <c r="L5637" i="7" s="1"/>
  <c r="K5638" i="7"/>
  <c r="L5638" i="7" s="1"/>
  <c r="K5639" i="7"/>
  <c r="L5639" i="7" s="1"/>
  <c r="K5640" i="7"/>
  <c r="L5640" i="7" s="1"/>
  <c r="K5641" i="7"/>
  <c r="L5641" i="7" s="1"/>
  <c r="K5642" i="7"/>
  <c r="L5642" i="7" s="1"/>
  <c r="K5643" i="7"/>
  <c r="L5643" i="7" s="1"/>
  <c r="K5644" i="7"/>
  <c r="L5644" i="7" s="1"/>
  <c r="K5645" i="7"/>
  <c r="L5645" i="7" s="1"/>
  <c r="K5646" i="7"/>
  <c r="L5646" i="7" s="1"/>
  <c r="K5647" i="7"/>
  <c r="L5647" i="7" s="1"/>
  <c r="K5648" i="7"/>
  <c r="L5648" i="7" s="1"/>
  <c r="K5649" i="7"/>
  <c r="L5649" i="7" s="1"/>
  <c r="K5650" i="7"/>
  <c r="L5650" i="7" s="1"/>
  <c r="K5651" i="7"/>
  <c r="L5651" i="7" s="1"/>
  <c r="K5652" i="7"/>
  <c r="L5652" i="7" s="1"/>
  <c r="K5653" i="7"/>
  <c r="L5653" i="7" s="1"/>
  <c r="K5654" i="7"/>
  <c r="L5654" i="7" s="1"/>
  <c r="K5655" i="7"/>
  <c r="L5655" i="7" s="1"/>
  <c r="K5656" i="7"/>
  <c r="L5656" i="7" s="1"/>
  <c r="K5657" i="7"/>
  <c r="L5657" i="7" s="1"/>
  <c r="K5658" i="7"/>
  <c r="L5658" i="7" s="1"/>
  <c r="K5659" i="7"/>
  <c r="L5659" i="7" s="1"/>
  <c r="K5660" i="7"/>
  <c r="L5660" i="7" s="1"/>
  <c r="K5661" i="7"/>
  <c r="L5661" i="7" s="1"/>
  <c r="K5662" i="7"/>
  <c r="L5662" i="7" s="1"/>
  <c r="K5663" i="7"/>
  <c r="L5663" i="7" s="1"/>
  <c r="K5664" i="7"/>
  <c r="L5664" i="7" s="1"/>
  <c r="K5665" i="7"/>
  <c r="L5665" i="7" s="1"/>
  <c r="K5666" i="7"/>
  <c r="L5666" i="7" s="1"/>
  <c r="K5667" i="7"/>
  <c r="L5667" i="7" s="1"/>
  <c r="K5668" i="7"/>
  <c r="L5668" i="7" s="1"/>
  <c r="K5669" i="7"/>
  <c r="L5669" i="7" s="1"/>
  <c r="K5670" i="7"/>
  <c r="L5670" i="7" s="1"/>
  <c r="K5671" i="7"/>
  <c r="L5671" i="7" s="1"/>
  <c r="K5672" i="7"/>
  <c r="L5672" i="7" s="1"/>
  <c r="K5673" i="7"/>
  <c r="L5673" i="7" s="1"/>
  <c r="K5674" i="7"/>
  <c r="L5674" i="7" s="1"/>
  <c r="K5675" i="7"/>
  <c r="L5675" i="7" s="1"/>
  <c r="K5676" i="7"/>
  <c r="L5676" i="7" s="1"/>
  <c r="K5677" i="7"/>
  <c r="L5677" i="7" s="1"/>
  <c r="K5678" i="7"/>
  <c r="L5678" i="7" s="1"/>
  <c r="K5679" i="7"/>
  <c r="L5679" i="7" s="1"/>
  <c r="K5680" i="7"/>
  <c r="L5680" i="7" s="1"/>
  <c r="K5681" i="7"/>
  <c r="L5681" i="7" s="1"/>
  <c r="K5682" i="7"/>
  <c r="L5682" i="7" s="1"/>
  <c r="K5683" i="7"/>
  <c r="L5683" i="7" s="1"/>
  <c r="K5684" i="7"/>
  <c r="L5684" i="7" s="1"/>
  <c r="K5685" i="7"/>
  <c r="L5685" i="7" s="1"/>
  <c r="K5686" i="7"/>
  <c r="L5686" i="7" s="1"/>
  <c r="K5687" i="7"/>
  <c r="L5687" i="7" s="1"/>
  <c r="K5688" i="7"/>
  <c r="L5688" i="7" s="1"/>
  <c r="K5689" i="7"/>
  <c r="L5689" i="7" s="1"/>
  <c r="K5690" i="7"/>
  <c r="L5690" i="7" s="1"/>
  <c r="K5691" i="7"/>
  <c r="L5691" i="7" s="1"/>
  <c r="K5692" i="7"/>
  <c r="L5692" i="7" s="1"/>
  <c r="K5693" i="7"/>
  <c r="L5693" i="7" s="1"/>
  <c r="K5694" i="7"/>
  <c r="L5694" i="7" s="1"/>
  <c r="K5695" i="7"/>
  <c r="L5695" i="7" s="1"/>
  <c r="K5696" i="7"/>
  <c r="L5696" i="7" s="1"/>
  <c r="K5697" i="7"/>
  <c r="L5697" i="7" s="1"/>
  <c r="K5698" i="7"/>
  <c r="L5698" i="7" s="1"/>
  <c r="K5699" i="7"/>
  <c r="L5699" i="7" s="1"/>
  <c r="K5700" i="7"/>
  <c r="L5700" i="7" s="1"/>
  <c r="K5701" i="7"/>
  <c r="L5701" i="7" s="1"/>
  <c r="K5702" i="7"/>
  <c r="L5702" i="7" s="1"/>
  <c r="K5703" i="7"/>
  <c r="L5703" i="7" s="1"/>
  <c r="K5704" i="7"/>
  <c r="L5704" i="7" s="1"/>
  <c r="K5705" i="7"/>
  <c r="L5705" i="7" s="1"/>
  <c r="K5706" i="7"/>
  <c r="L5706" i="7" s="1"/>
  <c r="K5707" i="7"/>
  <c r="L5707" i="7" s="1"/>
  <c r="K5708" i="7"/>
  <c r="L5708" i="7" s="1"/>
  <c r="K5709" i="7"/>
  <c r="L5709" i="7" s="1"/>
  <c r="K5710" i="7"/>
  <c r="L5710" i="7" s="1"/>
  <c r="K5711" i="7"/>
  <c r="L5711" i="7" s="1"/>
  <c r="K5712" i="7"/>
  <c r="L5712" i="7" s="1"/>
  <c r="K5713" i="7"/>
  <c r="L5713" i="7" s="1"/>
  <c r="K5714" i="7"/>
  <c r="L5714" i="7" s="1"/>
  <c r="K5715" i="7"/>
  <c r="L5715" i="7" s="1"/>
  <c r="K5716" i="7"/>
  <c r="L5716" i="7" s="1"/>
  <c r="K5717" i="7"/>
  <c r="L5717" i="7" s="1"/>
  <c r="K5718" i="7"/>
  <c r="L5718" i="7" s="1"/>
  <c r="K5719" i="7"/>
  <c r="L5719" i="7" s="1"/>
  <c r="K5720" i="7"/>
  <c r="L5720" i="7" s="1"/>
  <c r="K5721" i="7"/>
  <c r="L5721" i="7" s="1"/>
  <c r="K5722" i="7"/>
  <c r="L5722" i="7" s="1"/>
  <c r="K5723" i="7"/>
  <c r="L5723" i="7" s="1"/>
  <c r="K5724" i="7"/>
  <c r="L5724" i="7" s="1"/>
  <c r="K5725" i="7"/>
  <c r="L5725" i="7" s="1"/>
  <c r="K5726" i="7"/>
  <c r="L5726" i="7" s="1"/>
  <c r="K5727" i="7"/>
  <c r="L5727" i="7" s="1"/>
  <c r="K5728" i="7"/>
  <c r="L5728" i="7" s="1"/>
  <c r="K5729" i="7"/>
  <c r="L5729" i="7" s="1"/>
  <c r="K5730" i="7"/>
  <c r="L5730" i="7" s="1"/>
  <c r="K5731" i="7"/>
  <c r="L5731" i="7" s="1"/>
  <c r="K5732" i="7"/>
  <c r="L5732" i="7" s="1"/>
  <c r="K5733" i="7"/>
  <c r="L5733" i="7" s="1"/>
  <c r="K5734" i="7"/>
  <c r="L5734" i="7" s="1"/>
  <c r="K5735" i="7"/>
  <c r="L5735" i="7" s="1"/>
  <c r="K5736" i="7"/>
  <c r="L5736" i="7" s="1"/>
  <c r="K5737" i="7"/>
  <c r="L5737" i="7" s="1"/>
  <c r="K5738" i="7"/>
  <c r="L5738" i="7" s="1"/>
  <c r="K5739" i="7"/>
  <c r="L5739" i="7" s="1"/>
  <c r="K5740" i="7"/>
  <c r="L5740" i="7" s="1"/>
  <c r="K5741" i="7"/>
  <c r="L5741" i="7" s="1"/>
  <c r="K5742" i="7"/>
  <c r="L5742" i="7" s="1"/>
  <c r="K5743" i="7"/>
  <c r="L5743" i="7" s="1"/>
  <c r="K5744" i="7"/>
  <c r="L5744" i="7" s="1"/>
  <c r="K5745" i="7"/>
  <c r="L5745" i="7" s="1"/>
  <c r="K5746" i="7"/>
  <c r="L5746" i="7" s="1"/>
  <c r="K5747" i="7"/>
  <c r="L5747" i="7" s="1"/>
  <c r="K5748" i="7"/>
  <c r="L5748" i="7" s="1"/>
  <c r="K5749" i="7"/>
  <c r="L5749" i="7" s="1"/>
  <c r="K5750" i="7"/>
  <c r="L5750" i="7" s="1"/>
  <c r="K5751" i="7"/>
  <c r="L5751" i="7" s="1"/>
  <c r="K5752" i="7"/>
  <c r="L5752" i="7" s="1"/>
  <c r="K5753" i="7"/>
  <c r="L5753" i="7" s="1"/>
  <c r="K5754" i="7"/>
  <c r="L5754" i="7" s="1"/>
  <c r="K5755" i="7"/>
  <c r="L5755" i="7" s="1"/>
  <c r="K5756" i="7"/>
  <c r="L5756" i="7" s="1"/>
  <c r="K5757" i="7"/>
  <c r="L5757" i="7" s="1"/>
  <c r="K5758" i="7"/>
  <c r="L5758" i="7" s="1"/>
  <c r="K5759" i="7"/>
  <c r="L5759" i="7" s="1"/>
  <c r="K5760" i="7"/>
  <c r="L5760" i="7" s="1"/>
  <c r="K5761" i="7"/>
  <c r="L5761" i="7" s="1"/>
  <c r="K5762" i="7"/>
  <c r="L5762" i="7" s="1"/>
  <c r="K5763" i="7"/>
  <c r="L5763" i="7" s="1"/>
  <c r="K5764" i="7"/>
  <c r="L5764" i="7" s="1"/>
  <c r="K5765" i="7"/>
  <c r="L5765" i="7" s="1"/>
  <c r="K5766" i="7"/>
  <c r="L5766" i="7" s="1"/>
  <c r="K5767" i="7"/>
  <c r="L5767" i="7" s="1"/>
  <c r="K5768" i="7"/>
  <c r="L5768" i="7" s="1"/>
  <c r="K5769" i="7"/>
  <c r="L5769" i="7" s="1"/>
  <c r="K5770" i="7"/>
  <c r="L5770" i="7" s="1"/>
  <c r="K5771" i="7"/>
  <c r="L5771" i="7" s="1"/>
  <c r="K5772" i="7"/>
  <c r="L5772" i="7" s="1"/>
  <c r="K5773" i="7"/>
  <c r="L5773" i="7" s="1"/>
  <c r="K5774" i="7"/>
  <c r="L5774" i="7" s="1"/>
  <c r="K5775" i="7"/>
  <c r="L5775" i="7" s="1"/>
  <c r="K5776" i="7"/>
  <c r="L5776" i="7" s="1"/>
  <c r="K5777" i="7"/>
  <c r="L5777" i="7" s="1"/>
  <c r="K5778" i="7"/>
  <c r="L5778" i="7" s="1"/>
  <c r="K5779" i="7"/>
  <c r="L5779" i="7" s="1"/>
  <c r="K5780" i="7"/>
  <c r="L5780" i="7" s="1"/>
  <c r="K5781" i="7"/>
  <c r="L5781" i="7" s="1"/>
  <c r="K5782" i="7"/>
  <c r="L5782" i="7" s="1"/>
  <c r="K5783" i="7"/>
  <c r="L5783" i="7" s="1"/>
  <c r="K5784" i="7"/>
  <c r="L5784" i="7" s="1"/>
  <c r="K5785" i="7"/>
  <c r="L5785" i="7" s="1"/>
  <c r="K5786" i="7"/>
  <c r="L5786" i="7" s="1"/>
  <c r="K5787" i="7"/>
  <c r="L5787" i="7" s="1"/>
  <c r="K5788" i="7"/>
  <c r="L5788" i="7" s="1"/>
  <c r="K5789" i="7"/>
  <c r="L5789" i="7" s="1"/>
  <c r="K5790" i="7"/>
  <c r="L5790" i="7" s="1"/>
  <c r="K5791" i="7"/>
  <c r="L5791" i="7" s="1"/>
  <c r="K5792" i="7"/>
  <c r="L5792" i="7" s="1"/>
  <c r="K5793" i="7"/>
  <c r="L5793" i="7" s="1"/>
  <c r="K5794" i="7"/>
  <c r="L5794" i="7" s="1"/>
  <c r="K5795" i="7"/>
  <c r="L5795" i="7" s="1"/>
  <c r="K5796" i="7"/>
  <c r="L5796" i="7" s="1"/>
  <c r="K5797" i="7"/>
  <c r="L5797" i="7" s="1"/>
  <c r="K5798" i="7"/>
  <c r="L5798" i="7" s="1"/>
  <c r="K5799" i="7"/>
  <c r="L5799" i="7" s="1"/>
  <c r="K5800" i="7"/>
  <c r="L5800" i="7" s="1"/>
  <c r="K5801" i="7"/>
  <c r="L5801" i="7" s="1"/>
  <c r="K5802" i="7"/>
  <c r="L5802" i="7" s="1"/>
  <c r="K5803" i="7"/>
  <c r="L5803" i="7" s="1"/>
  <c r="K5804" i="7"/>
  <c r="L5804" i="7" s="1"/>
  <c r="K5805" i="7"/>
  <c r="L5805" i="7" s="1"/>
  <c r="K5806" i="7"/>
  <c r="L5806" i="7" s="1"/>
  <c r="K5807" i="7"/>
  <c r="L5807" i="7" s="1"/>
  <c r="K5808" i="7"/>
  <c r="L5808" i="7" s="1"/>
  <c r="K5809" i="7"/>
  <c r="L5809" i="7" s="1"/>
  <c r="K5810" i="7"/>
  <c r="L5810" i="7" s="1"/>
  <c r="K5811" i="7"/>
  <c r="L5811" i="7" s="1"/>
  <c r="K5812" i="7"/>
  <c r="L5812" i="7" s="1"/>
  <c r="K5813" i="7"/>
  <c r="L5813" i="7" s="1"/>
  <c r="K5814" i="7"/>
  <c r="L5814" i="7" s="1"/>
  <c r="K5815" i="7"/>
  <c r="L5815" i="7" s="1"/>
  <c r="K5816" i="7"/>
  <c r="L5816" i="7" s="1"/>
  <c r="K5817" i="7"/>
  <c r="L5817" i="7" s="1"/>
  <c r="K5818" i="7"/>
  <c r="L5818" i="7" s="1"/>
  <c r="K5819" i="7"/>
  <c r="L5819" i="7" s="1"/>
  <c r="K5820" i="7"/>
  <c r="L5820" i="7" s="1"/>
  <c r="K5821" i="7"/>
  <c r="L5821" i="7" s="1"/>
  <c r="K5822" i="7"/>
  <c r="L5822" i="7" s="1"/>
  <c r="K5823" i="7"/>
  <c r="L5823" i="7" s="1"/>
  <c r="K5824" i="7"/>
  <c r="L5824" i="7" s="1"/>
  <c r="K5825" i="7"/>
  <c r="L5825" i="7" s="1"/>
  <c r="K5826" i="7"/>
  <c r="L5826" i="7" s="1"/>
  <c r="K5827" i="7"/>
  <c r="L5827" i="7" s="1"/>
  <c r="K5828" i="7"/>
  <c r="L5828" i="7" s="1"/>
  <c r="K5829" i="7"/>
  <c r="L5829" i="7" s="1"/>
  <c r="K5830" i="7"/>
  <c r="L5830" i="7" s="1"/>
  <c r="K5831" i="7"/>
  <c r="L5831" i="7" s="1"/>
  <c r="K5832" i="7"/>
  <c r="L5832" i="7" s="1"/>
  <c r="K5833" i="7"/>
  <c r="L5833" i="7" s="1"/>
  <c r="K5834" i="7"/>
  <c r="L5834" i="7" s="1"/>
  <c r="K5835" i="7"/>
  <c r="L5835" i="7" s="1"/>
  <c r="K5836" i="7"/>
  <c r="L5836" i="7" s="1"/>
  <c r="K5837" i="7"/>
  <c r="L5837" i="7" s="1"/>
  <c r="K5838" i="7"/>
  <c r="L5838" i="7" s="1"/>
  <c r="K5839" i="7"/>
  <c r="L5839" i="7" s="1"/>
  <c r="K5840" i="7"/>
  <c r="L5840" i="7" s="1"/>
  <c r="K5841" i="7"/>
  <c r="L5841" i="7" s="1"/>
  <c r="K5842" i="7"/>
  <c r="L5842" i="7" s="1"/>
  <c r="K5843" i="7"/>
  <c r="L5843" i="7" s="1"/>
  <c r="K5844" i="7"/>
  <c r="L5844" i="7" s="1"/>
  <c r="K5845" i="7"/>
  <c r="L5845" i="7" s="1"/>
  <c r="K5846" i="7"/>
  <c r="L5846" i="7" s="1"/>
  <c r="K5847" i="7"/>
  <c r="L5847" i="7" s="1"/>
  <c r="K5848" i="7"/>
  <c r="L5848" i="7" s="1"/>
  <c r="K5849" i="7"/>
  <c r="L5849" i="7" s="1"/>
  <c r="K5850" i="7"/>
  <c r="L5850" i="7" s="1"/>
  <c r="K5851" i="7"/>
  <c r="L5851" i="7" s="1"/>
  <c r="K5852" i="7"/>
  <c r="L5852" i="7" s="1"/>
  <c r="K5853" i="7"/>
  <c r="L5853" i="7" s="1"/>
  <c r="K5854" i="7"/>
  <c r="L5854" i="7" s="1"/>
  <c r="K5855" i="7"/>
  <c r="L5855" i="7" s="1"/>
  <c r="K5856" i="7"/>
  <c r="L5856" i="7" s="1"/>
  <c r="K5857" i="7"/>
  <c r="L5857" i="7" s="1"/>
  <c r="K5858" i="7"/>
  <c r="L5858" i="7" s="1"/>
  <c r="K5859" i="7"/>
  <c r="L5859" i="7" s="1"/>
  <c r="K5860" i="7"/>
  <c r="L5860" i="7" s="1"/>
  <c r="K5861" i="7"/>
  <c r="L5861" i="7" s="1"/>
  <c r="K5862" i="7"/>
  <c r="L5862" i="7" s="1"/>
  <c r="K5863" i="7"/>
  <c r="L5863" i="7" s="1"/>
  <c r="K5864" i="7"/>
  <c r="L5864" i="7" s="1"/>
  <c r="K5865" i="7"/>
  <c r="L5865" i="7" s="1"/>
  <c r="K5866" i="7"/>
  <c r="L5866" i="7" s="1"/>
  <c r="K5867" i="7"/>
  <c r="L5867" i="7" s="1"/>
  <c r="K5868" i="7"/>
  <c r="L5868" i="7" s="1"/>
  <c r="K5869" i="7"/>
  <c r="L5869" i="7" s="1"/>
  <c r="K5870" i="7"/>
  <c r="L5870" i="7" s="1"/>
  <c r="K5871" i="7"/>
  <c r="L5871" i="7" s="1"/>
  <c r="K5872" i="7"/>
  <c r="L5872" i="7" s="1"/>
  <c r="K5873" i="7"/>
  <c r="L5873" i="7" s="1"/>
  <c r="K5874" i="7"/>
  <c r="L5874" i="7" s="1"/>
  <c r="K5875" i="7"/>
  <c r="L5875" i="7" s="1"/>
  <c r="K5876" i="7"/>
  <c r="L5876" i="7" s="1"/>
  <c r="K5877" i="7"/>
  <c r="L5877" i="7" s="1"/>
  <c r="K5878" i="7"/>
  <c r="L5878" i="7" s="1"/>
  <c r="K5879" i="7"/>
  <c r="L5879" i="7" s="1"/>
  <c r="K5880" i="7"/>
  <c r="L5880" i="7" s="1"/>
  <c r="K5881" i="7"/>
  <c r="L5881" i="7" s="1"/>
  <c r="K5882" i="7"/>
  <c r="L5882" i="7" s="1"/>
  <c r="K5883" i="7"/>
  <c r="L5883" i="7" s="1"/>
  <c r="K5884" i="7"/>
  <c r="L5884" i="7" s="1"/>
  <c r="K5885" i="7"/>
  <c r="L5885" i="7" s="1"/>
  <c r="K5886" i="7"/>
  <c r="L5886" i="7" s="1"/>
  <c r="K5887" i="7"/>
  <c r="L5887" i="7" s="1"/>
  <c r="K5888" i="7"/>
  <c r="L5888" i="7" s="1"/>
  <c r="K5889" i="7"/>
  <c r="L5889" i="7" s="1"/>
  <c r="K5890" i="7"/>
  <c r="L5890" i="7" s="1"/>
  <c r="K5891" i="7"/>
  <c r="L5891" i="7" s="1"/>
  <c r="K5892" i="7"/>
  <c r="L5892" i="7" s="1"/>
  <c r="K5893" i="7"/>
  <c r="L5893" i="7" s="1"/>
  <c r="K5894" i="7"/>
  <c r="L5894" i="7" s="1"/>
  <c r="K5895" i="7"/>
  <c r="L5895" i="7" s="1"/>
  <c r="K5896" i="7"/>
  <c r="L5896" i="7" s="1"/>
  <c r="K5897" i="7"/>
  <c r="L5897" i="7" s="1"/>
  <c r="K5898" i="7"/>
  <c r="L5898" i="7" s="1"/>
  <c r="K5899" i="7"/>
  <c r="L5899" i="7" s="1"/>
  <c r="K5900" i="7"/>
  <c r="L5900" i="7" s="1"/>
  <c r="K5901" i="7"/>
  <c r="L5901" i="7" s="1"/>
  <c r="K5902" i="7"/>
  <c r="L5902" i="7" s="1"/>
  <c r="K5903" i="7"/>
  <c r="L5903" i="7" s="1"/>
  <c r="K5904" i="7"/>
  <c r="L5904" i="7" s="1"/>
  <c r="K5905" i="7"/>
  <c r="L5905" i="7" s="1"/>
  <c r="K5906" i="7"/>
  <c r="L5906" i="7" s="1"/>
  <c r="K5907" i="7"/>
  <c r="L5907" i="7" s="1"/>
  <c r="K5908" i="7"/>
  <c r="L5908" i="7" s="1"/>
  <c r="K5909" i="7"/>
  <c r="L5909" i="7" s="1"/>
  <c r="K5910" i="7"/>
  <c r="L5910" i="7" s="1"/>
  <c r="K5911" i="7"/>
  <c r="L5911" i="7" s="1"/>
  <c r="K5912" i="7"/>
  <c r="L5912" i="7" s="1"/>
  <c r="K5913" i="7"/>
  <c r="L5913" i="7" s="1"/>
  <c r="K5914" i="7"/>
  <c r="L5914" i="7" s="1"/>
  <c r="K5915" i="7"/>
  <c r="L5915" i="7" s="1"/>
  <c r="K5916" i="7"/>
  <c r="L5916" i="7" s="1"/>
  <c r="K5917" i="7"/>
  <c r="L5917" i="7" s="1"/>
  <c r="K5918" i="7"/>
  <c r="L5918" i="7" s="1"/>
  <c r="K5919" i="7"/>
  <c r="L5919" i="7" s="1"/>
  <c r="K5920" i="7"/>
  <c r="L5920" i="7" s="1"/>
  <c r="K5921" i="7"/>
  <c r="L5921" i="7" s="1"/>
  <c r="K5922" i="7"/>
  <c r="L5922" i="7" s="1"/>
  <c r="K5923" i="7"/>
  <c r="L5923" i="7" s="1"/>
  <c r="K5924" i="7"/>
  <c r="L5924" i="7" s="1"/>
  <c r="K5925" i="7"/>
  <c r="L5925" i="7" s="1"/>
  <c r="K5926" i="7"/>
  <c r="L5926" i="7" s="1"/>
  <c r="K5927" i="7"/>
  <c r="L5927" i="7" s="1"/>
  <c r="K5928" i="7"/>
  <c r="L5928" i="7" s="1"/>
  <c r="K5929" i="7"/>
  <c r="L5929" i="7" s="1"/>
  <c r="K5930" i="7"/>
  <c r="L5930" i="7" s="1"/>
  <c r="K5931" i="7"/>
  <c r="L5931" i="7" s="1"/>
  <c r="K5932" i="7"/>
  <c r="L5932" i="7" s="1"/>
  <c r="K5933" i="7"/>
  <c r="L5933" i="7" s="1"/>
  <c r="K5934" i="7"/>
  <c r="L5934" i="7" s="1"/>
  <c r="K5935" i="7"/>
  <c r="L5935" i="7" s="1"/>
  <c r="K5936" i="7"/>
  <c r="L5936" i="7" s="1"/>
  <c r="K5937" i="7"/>
  <c r="L5937" i="7" s="1"/>
  <c r="K5938" i="7"/>
  <c r="L5938" i="7" s="1"/>
  <c r="K5939" i="7"/>
  <c r="L5939" i="7" s="1"/>
  <c r="K5940" i="7"/>
  <c r="L5940" i="7" s="1"/>
  <c r="K5941" i="7"/>
  <c r="L5941" i="7" s="1"/>
  <c r="K5942" i="7"/>
  <c r="L5942" i="7" s="1"/>
  <c r="K5943" i="7"/>
  <c r="L5943" i="7" s="1"/>
  <c r="K5944" i="7"/>
  <c r="L5944" i="7" s="1"/>
  <c r="K5945" i="7"/>
  <c r="L5945" i="7" s="1"/>
  <c r="K5946" i="7"/>
  <c r="L5946" i="7" s="1"/>
  <c r="K5947" i="7"/>
  <c r="L5947" i="7" s="1"/>
  <c r="K5948" i="7"/>
  <c r="L5948" i="7" s="1"/>
  <c r="K5949" i="7"/>
  <c r="L5949" i="7" s="1"/>
  <c r="K5950" i="7"/>
  <c r="L5950" i="7" s="1"/>
  <c r="K5951" i="7"/>
  <c r="L5951" i="7" s="1"/>
  <c r="K5952" i="7"/>
  <c r="L5952" i="7" s="1"/>
  <c r="K5953" i="7"/>
  <c r="L5953" i="7" s="1"/>
  <c r="K5954" i="7"/>
  <c r="L5954" i="7" s="1"/>
  <c r="K5955" i="7"/>
  <c r="L5955" i="7" s="1"/>
  <c r="K5956" i="7"/>
  <c r="L5956" i="7" s="1"/>
  <c r="K5957" i="7"/>
  <c r="L5957" i="7" s="1"/>
  <c r="K5958" i="7"/>
  <c r="L5958" i="7" s="1"/>
  <c r="K5959" i="7"/>
  <c r="L5959" i="7" s="1"/>
  <c r="K5960" i="7"/>
  <c r="L5960" i="7" s="1"/>
  <c r="K5961" i="7"/>
  <c r="L5961" i="7" s="1"/>
  <c r="K5962" i="7"/>
  <c r="L5962" i="7" s="1"/>
  <c r="K5963" i="7"/>
  <c r="L5963" i="7" s="1"/>
  <c r="K5964" i="7"/>
  <c r="L5964" i="7" s="1"/>
  <c r="K5965" i="7"/>
  <c r="L5965" i="7" s="1"/>
  <c r="K5966" i="7"/>
  <c r="L5966" i="7" s="1"/>
  <c r="K5967" i="7"/>
  <c r="L5967" i="7" s="1"/>
  <c r="K5968" i="7"/>
  <c r="L5968" i="7" s="1"/>
  <c r="K5969" i="7"/>
  <c r="L5969" i="7" s="1"/>
  <c r="K5970" i="7"/>
  <c r="L5970" i="7" s="1"/>
  <c r="K5971" i="7"/>
  <c r="L5971" i="7" s="1"/>
  <c r="K5972" i="7"/>
  <c r="L5972" i="7" s="1"/>
  <c r="K5973" i="7"/>
  <c r="L5973" i="7" s="1"/>
  <c r="K5974" i="7"/>
  <c r="L5974" i="7" s="1"/>
  <c r="K5975" i="7"/>
  <c r="L5975" i="7" s="1"/>
  <c r="K5976" i="7"/>
  <c r="L5976" i="7" s="1"/>
  <c r="K5977" i="7"/>
  <c r="L5977" i="7" s="1"/>
  <c r="K5978" i="7"/>
  <c r="L5978" i="7" s="1"/>
  <c r="K5979" i="7"/>
  <c r="L5979" i="7" s="1"/>
  <c r="K5980" i="7"/>
  <c r="L5980" i="7" s="1"/>
  <c r="K5981" i="7"/>
  <c r="L5981" i="7" s="1"/>
  <c r="K5982" i="7"/>
  <c r="L5982" i="7" s="1"/>
  <c r="K5983" i="7"/>
  <c r="L5983" i="7" s="1"/>
  <c r="K5984" i="7"/>
  <c r="L5984" i="7" s="1"/>
  <c r="K5985" i="7"/>
  <c r="L5985" i="7" s="1"/>
  <c r="K5986" i="7"/>
  <c r="L5986" i="7" s="1"/>
  <c r="K5987" i="7"/>
  <c r="L5987" i="7" s="1"/>
  <c r="K5988" i="7"/>
  <c r="L5988" i="7" s="1"/>
  <c r="K5989" i="7"/>
  <c r="L5989" i="7" s="1"/>
  <c r="K5990" i="7"/>
  <c r="L5990" i="7" s="1"/>
  <c r="K5991" i="7"/>
  <c r="L5991" i="7" s="1"/>
  <c r="K5992" i="7"/>
  <c r="L5992" i="7" s="1"/>
  <c r="K5993" i="7"/>
  <c r="L5993" i="7" s="1"/>
  <c r="K5994" i="7"/>
  <c r="L5994" i="7" s="1"/>
  <c r="K5995" i="7"/>
  <c r="L5995" i="7" s="1"/>
  <c r="K5996" i="7"/>
  <c r="L5996" i="7" s="1"/>
  <c r="K5997" i="7"/>
  <c r="L5997" i="7" s="1"/>
  <c r="K5998" i="7"/>
  <c r="L5998" i="7" s="1"/>
  <c r="K5999" i="7"/>
  <c r="L5999" i="7" s="1"/>
  <c r="K6000" i="7"/>
  <c r="L6000" i="7" s="1"/>
  <c r="K6001" i="7"/>
  <c r="L6001" i="7" s="1"/>
  <c r="K6002" i="7"/>
  <c r="L6002" i="7" s="1"/>
  <c r="K6003" i="7"/>
  <c r="L6003" i="7" s="1"/>
  <c r="K6004" i="7"/>
  <c r="L6004" i="7" s="1"/>
  <c r="K6005" i="7"/>
  <c r="L6005" i="7" s="1"/>
  <c r="K6006" i="7"/>
  <c r="L6006" i="7" s="1"/>
  <c r="K6007" i="7"/>
  <c r="L6007" i="7" s="1"/>
  <c r="K6008" i="7"/>
  <c r="L6008" i="7" s="1"/>
  <c r="K6009" i="7"/>
  <c r="L6009" i="7" s="1"/>
  <c r="K6010" i="7"/>
  <c r="L6010" i="7" s="1"/>
  <c r="K6011" i="7"/>
  <c r="L6011" i="7" s="1"/>
  <c r="K6012" i="7"/>
  <c r="L6012" i="7" s="1"/>
  <c r="K6013" i="7"/>
  <c r="L6013" i="7" s="1"/>
  <c r="K6014" i="7"/>
  <c r="L6014" i="7" s="1"/>
  <c r="K6015" i="7"/>
  <c r="L6015" i="7" s="1"/>
  <c r="K6016" i="7"/>
  <c r="L6016" i="7" s="1"/>
  <c r="K6017" i="7"/>
  <c r="L6017" i="7" s="1"/>
  <c r="K6018" i="7"/>
  <c r="L6018" i="7" s="1"/>
  <c r="K6019" i="7"/>
  <c r="L6019" i="7" s="1"/>
  <c r="K6020" i="7"/>
  <c r="L6020" i="7" s="1"/>
  <c r="K6021" i="7"/>
  <c r="L6021" i="7" s="1"/>
  <c r="K6022" i="7"/>
  <c r="L6022" i="7" s="1"/>
  <c r="K6023" i="7"/>
  <c r="L6023" i="7" s="1"/>
  <c r="K6024" i="7"/>
  <c r="L6024" i="7" s="1"/>
  <c r="K6025" i="7"/>
  <c r="L6025" i="7" s="1"/>
  <c r="K6026" i="7"/>
  <c r="L6026" i="7" s="1"/>
  <c r="K6027" i="7"/>
  <c r="L6027" i="7" s="1"/>
  <c r="K6028" i="7"/>
  <c r="L6028" i="7" s="1"/>
  <c r="K6029" i="7"/>
  <c r="L6029" i="7" s="1"/>
  <c r="K6030" i="7"/>
  <c r="L6030" i="7" s="1"/>
  <c r="K6031" i="7"/>
  <c r="L6031" i="7" s="1"/>
  <c r="K6032" i="7"/>
  <c r="L6032" i="7" s="1"/>
  <c r="K6033" i="7"/>
  <c r="L6033" i="7" s="1"/>
  <c r="K6034" i="7"/>
  <c r="L6034" i="7" s="1"/>
  <c r="K6035" i="7"/>
  <c r="L6035" i="7" s="1"/>
  <c r="K6036" i="7"/>
  <c r="L6036" i="7" s="1"/>
  <c r="K6037" i="7"/>
  <c r="L6037" i="7" s="1"/>
  <c r="K6038" i="7"/>
  <c r="L6038" i="7" s="1"/>
  <c r="K6039" i="7"/>
  <c r="L6039" i="7" s="1"/>
  <c r="K6040" i="7"/>
  <c r="L6040" i="7" s="1"/>
  <c r="K6041" i="7"/>
  <c r="L6041" i="7" s="1"/>
  <c r="K6042" i="7"/>
  <c r="L6042" i="7" s="1"/>
  <c r="K6043" i="7"/>
  <c r="L6043" i="7" s="1"/>
  <c r="K6044" i="7"/>
  <c r="L6044" i="7" s="1"/>
  <c r="K6045" i="7"/>
  <c r="L6045" i="7" s="1"/>
  <c r="K6046" i="7"/>
  <c r="L6046" i="7" s="1"/>
  <c r="K6047" i="7"/>
  <c r="L6047" i="7" s="1"/>
  <c r="K6048" i="7"/>
  <c r="L6048" i="7" s="1"/>
  <c r="K6049" i="7"/>
  <c r="L6049" i="7" s="1"/>
  <c r="K6050" i="7"/>
  <c r="L6050" i="7" s="1"/>
  <c r="K6051" i="7"/>
  <c r="L6051" i="7" s="1"/>
  <c r="K6052" i="7"/>
  <c r="L6052" i="7" s="1"/>
  <c r="K6053" i="7"/>
  <c r="L6053" i="7" s="1"/>
  <c r="K6054" i="7"/>
  <c r="L6054" i="7" s="1"/>
  <c r="K6055" i="7"/>
  <c r="L6055" i="7" s="1"/>
  <c r="K6056" i="7"/>
  <c r="L6056" i="7" s="1"/>
  <c r="K6057" i="7"/>
  <c r="L6057" i="7" s="1"/>
  <c r="K6058" i="7"/>
  <c r="L6058" i="7" s="1"/>
  <c r="K6059" i="7"/>
  <c r="L6059" i="7" s="1"/>
  <c r="K6060" i="7"/>
  <c r="L6060" i="7" s="1"/>
  <c r="K6061" i="7"/>
  <c r="L6061" i="7" s="1"/>
  <c r="K6062" i="7"/>
  <c r="L6062" i="7" s="1"/>
  <c r="K6063" i="7"/>
  <c r="L6063" i="7" s="1"/>
  <c r="K6064" i="7"/>
  <c r="L6064" i="7" s="1"/>
  <c r="K6065" i="7"/>
  <c r="L6065" i="7" s="1"/>
  <c r="K6066" i="7"/>
  <c r="L6066" i="7" s="1"/>
  <c r="K6067" i="7"/>
  <c r="L6067" i="7" s="1"/>
  <c r="K6068" i="7"/>
  <c r="L6068" i="7" s="1"/>
  <c r="K6069" i="7"/>
  <c r="L6069" i="7" s="1"/>
  <c r="K6070" i="7"/>
  <c r="L6070" i="7" s="1"/>
  <c r="K6071" i="7"/>
  <c r="L6071" i="7" s="1"/>
  <c r="K6072" i="7"/>
  <c r="L6072" i="7" s="1"/>
  <c r="K6073" i="7"/>
  <c r="L6073" i="7" s="1"/>
  <c r="K6074" i="7"/>
  <c r="L6074" i="7" s="1"/>
  <c r="K6075" i="7"/>
  <c r="L6075" i="7" s="1"/>
  <c r="K6076" i="7"/>
  <c r="L6076" i="7" s="1"/>
  <c r="K6077" i="7"/>
  <c r="L6077" i="7" s="1"/>
  <c r="K6078" i="7"/>
  <c r="L6078" i="7" s="1"/>
  <c r="K6079" i="7"/>
  <c r="L6079" i="7" s="1"/>
  <c r="K6080" i="7"/>
  <c r="L6080" i="7" s="1"/>
  <c r="K6081" i="7"/>
  <c r="L6081" i="7" s="1"/>
  <c r="K6082" i="7"/>
  <c r="L6082" i="7" s="1"/>
  <c r="K6083" i="7"/>
  <c r="L6083" i="7" s="1"/>
  <c r="K6084" i="7"/>
  <c r="L6084" i="7" s="1"/>
  <c r="K6085" i="7"/>
  <c r="L6085" i="7" s="1"/>
  <c r="K6086" i="7"/>
  <c r="L6086" i="7" s="1"/>
  <c r="K6087" i="7"/>
  <c r="L6087" i="7" s="1"/>
  <c r="K6088" i="7"/>
  <c r="L6088" i="7" s="1"/>
  <c r="K6089" i="7"/>
  <c r="L6089" i="7" s="1"/>
  <c r="K6090" i="7"/>
  <c r="L6090" i="7" s="1"/>
  <c r="K6091" i="7"/>
  <c r="L6091" i="7" s="1"/>
  <c r="K6092" i="7"/>
  <c r="L6092" i="7" s="1"/>
  <c r="K6093" i="7"/>
  <c r="L6093" i="7" s="1"/>
  <c r="K6094" i="7"/>
  <c r="L6094" i="7" s="1"/>
  <c r="K6095" i="7"/>
  <c r="L6095" i="7" s="1"/>
  <c r="K6096" i="7"/>
  <c r="L6096" i="7" s="1"/>
  <c r="K6097" i="7"/>
  <c r="L6097" i="7" s="1"/>
  <c r="K6098" i="7"/>
  <c r="L6098" i="7" s="1"/>
  <c r="K6099" i="7"/>
  <c r="L6099" i="7" s="1"/>
  <c r="K6100" i="7"/>
  <c r="L6100" i="7" s="1"/>
  <c r="K6101" i="7"/>
  <c r="L6101" i="7" s="1"/>
  <c r="K6102" i="7"/>
  <c r="L6102" i="7" s="1"/>
  <c r="K6103" i="7"/>
  <c r="L6103" i="7" s="1"/>
  <c r="K6104" i="7"/>
  <c r="L6104" i="7" s="1"/>
  <c r="K6105" i="7"/>
  <c r="L6105" i="7" s="1"/>
  <c r="K6106" i="7"/>
  <c r="L6106" i="7" s="1"/>
  <c r="K6107" i="7"/>
  <c r="L6107" i="7" s="1"/>
  <c r="K6108" i="7"/>
  <c r="L6108" i="7" s="1"/>
  <c r="K6109" i="7"/>
  <c r="L6109" i="7" s="1"/>
  <c r="K6110" i="7"/>
  <c r="L6110" i="7" s="1"/>
  <c r="K6111" i="7"/>
  <c r="L6111" i="7" s="1"/>
  <c r="K6112" i="7"/>
  <c r="L6112" i="7" s="1"/>
  <c r="K6113" i="7"/>
  <c r="L6113" i="7" s="1"/>
  <c r="K6114" i="7"/>
  <c r="L6114" i="7" s="1"/>
  <c r="K6115" i="7"/>
  <c r="L6115" i="7" s="1"/>
  <c r="K6116" i="7"/>
  <c r="L6116" i="7" s="1"/>
  <c r="K6117" i="7"/>
  <c r="L6117" i="7" s="1"/>
  <c r="K6118" i="7"/>
  <c r="L6118" i="7" s="1"/>
  <c r="K6119" i="7"/>
  <c r="L6119" i="7" s="1"/>
  <c r="K6120" i="7"/>
  <c r="L6120" i="7" s="1"/>
  <c r="K6121" i="7"/>
  <c r="L6121" i="7" s="1"/>
  <c r="K6122" i="7"/>
  <c r="L6122" i="7" s="1"/>
  <c r="K6123" i="7"/>
  <c r="L6123" i="7" s="1"/>
  <c r="K6124" i="7"/>
  <c r="L6124" i="7" s="1"/>
  <c r="K6125" i="7"/>
  <c r="L6125" i="7" s="1"/>
  <c r="K6126" i="7"/>
  <c r="L6126" i="7" s="1"/>
  <c r="K6127" i="7"/>
  <c r="L6127" i="7" s="1"/>
  <c r="K6128" i="7"/>
  <c r="L6128" i="7" s="1"/>
  <c r="K6129" i="7"/>
  <c r="L6129" i="7" s="1"/>
  <c r="K6130" i="7"/>
  <c r="L6130" i="7" s="1"/>
  <c r="K6131" i="7"/>
  <c r="L6131" i="7" s="1"/>
  <c r="K6132" i="7"/>
  <c r="L6132" i="7" s="1"/>
  <c r="K6133" i="7"/>
  <c r="L6133" i="7" s="1"/>
  <c r="K6134" i="7"/>
  <c r="L6134" i="7" s="1"/>
  <c r="K6135" i="7"/>
  <c r="L6135" i="7" s="1"/>
  <c r="K6136" i="7"/>
  <c r="L6136" i="7" s="1"/>
  <c r="K6137" i="7"/>
  <c r="L6137" i="7" s="1"/>
  <c r="K6138" i="7"/>
  <c r="L6138" i="7" s="1"/>
  <c r="K6139" i="7"/>
  <c r="L6139" i="7" s="1"/>
  <c r="K6140" i="7"/>
  <c r="L6140" i="7" s="1"/>
  <c r="K6141" i="7"/>
  <c r="L6141" i="7" s="1"/>
  <c r="K6142" i="7"/>
  <c r="L6142" i="7" s="1"/>
  <c r="K6143" i="7"/>
  <c r="L6143" i="7" s="1"/>
  <c r="K6144" i="7"/>
  <c r="L6144" i="7" s="1"/>
  <c r="K6145" i="7"/>
  <c r="L6145" i="7" s="1"/>
  <c r="K6146" i="7"/>
  <c r="L6146" i="7" s="1"/>
  <c r="K6147" i="7"/>
  <c r="L6147" i="7" s="1"/>
  <c r="K6148" i="7"/>
  <c r="L6148" i="7" s="1"/>
  <c r="K6149" i="7"/>
  <c r="L6149" i="7" s="1"/>
  <c r="K6150" i="7"/>
  <c r="L6150" i="7" s="1"/>
  <c r="K6151" i="7"/>
  <c r="L6151" i="7" s="1"/>
  <c r="K6152" i="7"/>
  <c r="L6152" i="7" s="1"/>
  <c r="K6153" i="7"/>
  <c r="L6153" i="7" s="1"/>
  <c r="K6154" i="7"/>
  <c r="L6154" i="7" s="1"/>
  <c r="K6155" i="7"/>
  <c r="L6155" i="7" s="1"/>
  <c r="K6156" i="7"/>
  <c r="L6156" i="7" s="1"/>
  <c r="K6157" i="7"/>
  <c r="L6157" i="7" s="1"/>
  <c r="K6158" i="7"/>
  <c r="L6158" i="7" s="1"/>
  <c r="K6159" i="7"/>
  <c r="L6159" i="7" s="1"/>
  <c r="K6160" i="7"/>
  <c r="L6160" i="7" s="1"/>
  <c r="K6161" i="7"/>
  <c r="L6161" i="7" s="1"/>
  <c r="K6162" i="7"/>
  <c r="L6162" i="7" s="1"/>
  <c r="K6163" i="7"/>
  <c r="L6163" i="7" s="1"/>
  <c r="K6164" i="7"/>
  <c r="L6164" i="7" s="1"/>
  <c r="K6165" i="7"/>
  <c r="L6165" i="7" s="1"/>
  <c r="K6166" i="7"/>
  <c r="L6166" i="7" s="1"/>
  <c r="K6167" i="7"/>
  <c r="L6167" i="7" s="1"/>
  <c r="K6168" i="7"/>
  <c r="L6168" i="7" s="1"/>
  <c r="K6169" i="7"/>
  <c r="L6169" i="7" s="1"/>
  <c r="K6170" i="7"/>
  <c r="L6170" i="7" s="1"/>
  <c r="K6171" i="7"/>
  <c r="L6171" i="7" s="1"/>
  <c r="K6172" i="7"/>
  <c r="L6172" i="7" s="1"/>
  <c r="K6173" i="7"/>
  <c r="L6173" i="7" s="1"/>
  <c r="K6174" i="7"/>
  <c r="L6174" i="7" s="1"/>
  <c r="K6175" i="7"/>
  <c r="L6175" i="7" s="1"/>
  <c r="K6176" i="7"/>
  <c r="L6176" i="7" s="1"/>
  <c r="K6177" i="7"/>
  <c r="L6177" i="7" s="1"/>
  <c r="K6178" i="7"/>
  <c r="L6178" i="7" s="1"/>
  <c r="K6179" i="7"/>
  <c r="L6179" i="7" s="1"/>
  <c r="K6180" i="7"/>
  <c r="L6180" i="7" s="1"/>
  <c r="K6181" i="7"/>
  <c r="L6181" i="7" s="1"/>
  <c r="K6182" i="7"/>
  <c r="L6182" i="7" s="1"/>
  <c r="K6183" i="7"/>
  <c r="L6183" i="7" s="1"/>
  <c r="K6184" i="7"/>
  <c r="L6184" i="7" s="1"/>
  <c r="K6185" i="7"/>
  <c r="L6185" i="7" s="1"/>
  <c r="K6186" i="7"/>
  <c r="L6186" i="7" s="1"/>
  <c r="K6187" i="7"/>
  <c r="L6187" i="7" s="1"/>
  <c r="K6188" i="7"/>
  <c r="L6188" i="7" s="1"/>
  <c r="K6189" i="7"/>
  <c r="L6189" i="7" s="1"/>
  <c r="K6190" i="7"/>
  <c r="L6190" i="7" s="1"/>
  <c r="K6191" i="7"/>
  <c r="L6191" i="7" s="1"/>
  <c r="K6192" i="7"/>
  <c r="L6192" i="7" s="1"/>
  <c r="K6193" i="7"/>
  <c r="L6193" i="7" s="1"/>
  <c r="K6194" i="7"/>
  <c r="L6194" i="7" s="1"/>
  <c r="K6195" i="7"/>
  <c r="L6195" i="7" s="1"/>
  <c r="K6196" i="7"/>
  <c r="L6196" i="7" s="1"/>
  <c r="K6197" i="7"/>
  <c r="L6197" i="7" s="1"/>
  <c r="K6198" i="7"/>
  <c r="L6198" i="7" s="1"/>
  <c r="K6199" i="7"/>
  <c r="L6199" i="7" s="1"/>
  <c r="K6200" i="7"/>
  <c r="L6200" i="7" s="1"/>
  <c r="K6201" i="7"/>
  <c r="L6201" i="7" s="1"/>
  <c r="K6202" i="7"/>
  <c r="L6202" i="7" s="1"/>
  <c r="K6203" i="7"/>
  <c r="L6203" i="7" s="1"/>
  <c r="K6204" i="7"/>
  <c r="L6204" i="7" s="1"/>
  <c r="K6205" i="7"/>
  <c r="L6205" i="7" s="1"/>
  <c r="K6206" i="7"/>
  <c r="L6206" i="7" s="1"/>
  <c r="K6207" i="7"/>
  <c r="L6207" i="7" s="1"/>
  <c r="K6208" i="7"/>
  <c r="L6208" i="7" s="1"/>
  <c r="K6209" i="7"/>
  <c r="L6209" i="7" s="1"/>
  <c r="K6210" i="7"/>
  <c r="L6210" i="7" s="1"/>
  <c r="K6211" i="7"/>
  <c r="L6211" i="7" s="1"/>
  <c r="K6212" i="7"/>
  <c r="L6212" i="7" s="1"/>
  <c r="K6213" i="7"/>
  <c r="L6213" i="7" s="1"/>
  <c r="K6214" i="7"/>
  <c r="L6214" i="7" s="1"/>
  <c r="K6215" i="7"/>
  <c r="L6215" i="7" s="1"/>
  <c r="K6216" i="7"/>
  <c r="L6216" i="7" s="1"/>
  <c r="K6217" i="7"/>
  <c r="L6217" i="7" s="1"/>
  <c r="K6218" i="7"/>
  <c r="L6218" i="7" s="1"/>
  <c r="K6219" i="7"/>
  <c r="L6219" i="7" s="1"/>
  <c r="K6220" i="7"/>
  <c r="L6220" i="7" s="1"/>
  <c r="K6221" i="7"/>
  <c r="L6221" i="7" s="1"/>
  <c r="K6222" i="7"/>
  <c r="L6222" i="7" s="1"/>
  <c r="K6223" i="7"/>
  <c r="L6223" i="7" s="1"/>
  <c r="K6224" i="7"/>
  <c r="L6224" i="7" s="1"/>
  <c r="K6225" i="7"/>
  <c r="L6225" i="7" s="1"/>
  <c r="K6226" i="7"/>
  <c r="L6226" i="7" s="1"/>
  <c r="K6227" i="7"/>
  <c r="L6227" i="7" s="1"/>
  <c r="K6228" i="7"/>
  <c r="L6228" i="7" s="1"/>
  <c r="K6229" i="7"/>
  <c r="L6229" i="7" s="1"/>
  <c r="K6230" i="7"/>
  <c r="L6230" i="7" s="1"/>
  <c r="K6231" i="7"/>
  <c r="L6231" i="7" s="1"/>
  <c r="K6232" i="7"/>
  <c r="L6232" i="7" s="1"/>
  <c r="K6233" i="7"/>
  <c r="L6233" i="7" s="1"/>
  <c r="K6234" i="7"/>
  <c r="L6234" i="7" s="1"/>
  <c r="K6235" i="7"/>
  <c r="L6235" i="7" s="1"/>
  <c r="K6236" i="7"/>
  <c r="L6236" i="7" s="1"/>
  <c r="K6237" i="7"/>
  <c r="L6237" i="7" s="1"/>
  <c r="K6238" i="7"/>
  <c r="L6238" i="7" s="1"/>
  <c r="K6239" i="7"/>
  <c r="L6239" i="7" s="1"/>
  <c r="K6240" i="7"/>
  <c r="L6240" i="7" s="1"/>
  <c r="K6241" i="7"/>
  <c r="L6241" i="7" s="1"/>
  <c r="K6242" i="7"/>
  <c r="L6242" i="7" s="1"/>
  <c r="K6243" i="7"/>
  <c r="L6243" i="7" s="1"/>
  <c r="K6244" i="7"/>
  <c r="L6244" i="7" s="1"/>
  <c r="K6245" i="7"/>
  <c r="L6245" i="7" s="1"/>
  <c r="K6246" i="7"/>
  <c r="L6246" i="7" s="1"/>
  <c r="K6247" i="7"/>
  <c r="L6247" i="7" s="1"/>
  <c r="K6248" i="7"/>
  <c r="L6248" i="7" s="1"/>
  <c r="K6249" i="7"/>
  <c r="L6249" i="7" s="1"/>
  <c r="K6250" i="7"/>
  <c r="L6250" i="7" s="1"/>
  <c r="K6251" i="7"/>
  <c r="L6251" i="7" s="1"/>
  <c r="K6252" i="7"/>
  <c r="L6252" i="7" s="1"/>
  <c r="K6253" i="7"/>
  <c r="L6253" i="7" s="1"/>
  <c r="K6254" i="7"/>
  <c r="L6254" i="7" s="1"/>
  <c r="K6255" i="7"/>
  <c r="L6255" i="7" s="1"/>
  <c r="K6256" i="7"/>
  <c r="L6256" i="7" s="1"/>
  <c r="K6257" i="7"/>
  <c r="L6257" i="7" s="1"/>
  <c r="K6258" i="7"/>
  <c r="L6258" i="7" s="1"/>
  <c r="K6259" i="7"/>
  <c r="L6259" i="7" s="1"/>
  <c r="K6260" i="7"/>
  <c r="L6260" i="7" s="1"/>
  <c r="K6261" i="7"/>
  <c r="L6261" i="7" s="1"/>
  <c r="K6262" i="7"/>
  <c r="L6262" i="7" s="1"/>
  <c r="K6263" i="7"/>
  <c r="L6263" i="7" s="1"/>
  <c r="K6264" i="7"/>
  <c r="L6264" i="7" s="1"/>
  <c r="K6265" i="7"/>
  <c r="L6265" i="7" s="1"/>
  <c r="K6266" i="7"/>
  <c r="L6266" i="7" s="1"/>
  <c r="K6267" i="7"/>
  <c r="L6267" i="7" s="1"/>
  <c r="K6268" i="7"/>
  <c r="L6268" i="7" s="1"/>
  <c r="K6269" i="7"/>
  <c r="L6269" i="7" s="1"/>
  <c r="K6270" i="7"/>
  <c r="L6270" i="7" s="1"/>
  <c r="K6271" i="7"/>
  <c r="L6271" i="7" s="1"/>
  <c r="K6272" i="7"/>
  <c r="L6272" i="7" s="1"/>
  <c r="K6273" i="7"/>
  <c r="L6273" i="7" s="1"/>
  <c r="K6274" i="7"/>
  <c r="L6274" i="7" s="1"/>
  <c r="K6275" i="7"/>
  <c r="L6275" i="7" s="1"/>
  <c r="K6276" i="7"/>
  <c r="L6276" i="7" s="1"/>
  <c r="K6277" i="7"/>
  <c r="L6277" i="7" s="1"/>
  <c r="K6278" i="7"/>
  <c r="L6278" i="7" s="1"/>
  <c r="K6279" i="7"/>
  <c r="L6279" i="7" s="1"/>
  <c r="K6280" i="7"/>
  <c r="L6280" i="7" s="1"/>
  <c r="K6281" i="7"/>
  <c r="L6281" i="7" s="1"/>
  <c r="K6282" i="7"/>
  <c r="L6282" i="7" s="1"/>
  <c r="K6283" i="7"/>
  <c r="L6283" i="7" s="1"/>
  <c r="K6284" i="7"/>
  <c r="L6284" i="7" s="1"/>
  <c r="K6285" i="7"/>
  <c r="L6285" i="7" s="1"/>
  <c r="K6286" i="7"/>
  <c r="L6286" i="7" s="1"/>
  <c r="K6287" i="7"/>
  <c r="L6287" i="7" s="1"/>
  <c r="K6288" i="7"/>
  <c r="L6288" i="7" s="1"/>
  <c r="K6289" i="7"/>
  <c r="L6289" i="7" s="1"/>
  <c r="K6290" i="7"/>
  <c r="L6290" i="7" s="1"/>
  <c r="K6291" i="7"/>
  <c r="L6291" i="7" s="1"/>
  <c r="K6292" i="7"/>
  <c r="L6292" i="7" s="1"/>
  <c r="K6293" i="7"/>
  <c r="L6293" i="7" s="1"/>
  <c r="K6294" i="7"/>
  <c r="L6294" i="7" s="1"/>
  <c r="K6295" i="7"/>
  <c r="L6295" i="7" s="1"/>
  <c r="K6296" i="7"/>
  <c r="L6296" i="7" s="1"/>
  <c r="K6297" i="7"/>
  <c r="L6297" i="7" s="1"/>
  <c r="K6298" i="7"/>
  <c r="L6298" i="7" s="1"/>
  <c r="K6299" i="7"/>
  <c r="L6299" i="7" s="1"/>
  <c r="K6300" i="7"/>
  <c r="L6300" i="7" s="1"/>
  <c r="K6301" i="7"/>
  <c r="L6301" i="7" s="1"/>
  <c r="K6302" i="7"/>
  <c r="L6302" i="7" s="1"/>
  <c r="K6303" i="7"/>
  <c r="L6303" i="7" s="1"/>
  <c r="K6304" i="7"/>
  <c r="L6304" i="7" s="1"/>
  <c r="K6305" i="7"/>
  <c r="L6305" i="7" s="1"/>
  <c r="K6306" i="7"/>
  <c r="L6306" i="7" s="1"/>
  <c r="K6307" i="7"/>
  <c r="L6307" i="7" s="1"/>
  <c r="K6308" i="7"/>
  <c r="L6308" i="7" s="1"/>
  <c r="K6309" i="7"/>
  <c r="L6309" i="7" s="1"/>
  <c r="K6310" i="7"/>
  <c r="L6310" i="7" s="1"/>
  <c r="K6311" i="7"/>
  <c r="L6311" i="7" s="1"/>
  <c r="K6312" i="7"/>
  <c r="L6312" i="7" s="1"/>
  <c r="K6313" i="7"/>
  <c r="L6313" i="7" s="1"/>
  <c r="K6314" i="7"/>
  <c r="L6314" i="7" s="1"/>
  <c r="K6315" i="7"/>
  <c r="L6315" i="7" s="1"/>
  <c r="K6316" i="7"/>
  <c r="L6316" i="7" s="1"/>
  <c r="K6317" i="7"/>
  <c r="L6317" i="7" s="1"/>
  <c r="K6318" i="7"/>
  <c r="L6318" i="7" s="1"/>
  <c r="K6319" i="7"/>
  <c r="L6319" i="7" s="1"/>
  <c r="K6320" i="7"/>
  <c r="L6320" i="7" s="1"/>
  <c r="K6321" i="7"/>
  <c r="L6321" i="7" s="1"/>
  <c r="K6322" i="7"/>
  <c r="L6322" i="7" s="1"/>
  <c r="K6323" i="7"/>
  <c r="L6323" i="7" s="1"/>
  <c r="K6324" i="7"/>
  <c r="L6324" i="7" s="1"/>
  <c r="K6325" i="7"/>
  <c r="L6325" i="7" s="1"/>
  <c r="K6326" i="7"/>
  <c r="L6326" i="7" s="1"/>
  <c r="K6327" i="7"/>
  <c r="L6327" i="7" s="1"/>
  <c r="K6328" i="7"/>
  <c r="L6328" i="7" s="1"/>
  <c r="K6329" i="7"/>
  <c r="L6329" i="7" s="1"/>
  <c r="K6330" i="7"/>
  <c r="L6330" i="7" s="1"/>
  <c r="K6331" i="7"/>
  <c r="L6331" i="7" s="1"/>
  <c r="K6332" i="7"/>
  <c r="L6332" i="7" s="1"/>
  <c r="K6333" i="7"/>
  <c r="L6333" i="7" s="1"/>
  <c r="K6334" i="7"/>
  <c r="L6334" i="7" s="1"/>
  <c r="K6335" i="7"/>
  <c r="L6335" i="7" s="1"/>
  <c r="K6336" i="7"/>
  <c r="L6336" i="7" s="1"/>
  <c r="K6337" i="7"/>
  <c r="L6337" i="7" s="1"/>
  <c r="K6338" i="7"/>
  <c r="L6338" i="7" s="1"/>
  <c r="K6339" i="7"/>
  <c r="L6339" i="7" s="1"/>
  <c r="K6340" i="7"/>
  <c r="L6340" i="7" s="1"/>
  <c r="K6341" i="7"/>
  <c r="L6341" i="7" s="1"/>
  <c r="K6342" i="7"/>
  <c r="L6342" i="7" s="1"/>
  <c r="K6343" i="7"/>
  <c r="L6343" i="7" s="1"/>
  <c r="K6344" i="7"/>
  <c r="L6344" i="7" s="1"/>
  <c r="K6345" i="7"/>
  <c r="L6345" i="7" s="1"/>
  <c r="K6346" i="7"/>
  <c r="L6346" i="7" s="1"/>
  <c r="K6347" i="7"/>
  <c r="L6347" i="7" s="1"/>
  <c r="K6348" i="7"/>
  <c r="L6348" i="7" s="1"/>
  <c r="K6349" i="7"/>
  <c r="L6349" i="7" s="1"/>
  <c r="K6350" i="7"/>
  <c r="L6350" i="7" s="1"/>
  <c r="K6351" i="7"/>
  <c r="L6351" i="7" s="1"/>
  <c r="K6352" i="7"/>
  <c r="L6352" i="7" s="1"/>
  <c r="K6353" i="7"/>
  <c r="L6353" i="7" s="1"/>
  <c r="K6354" i="7"/>
  <c r="L6354" i="7" s="1"/>
  <c r="K6355" i="7"/>
  <c r="L6355" i="7" s="1"/>
  <c r="K6356" i="7"/>
  <c r="L6356" i="7" s="1"/>
  <c r="K6357" i="7"/>
  <c r="L6357" i="7" s="1"/>
  <c r="K6358" i="7"/>
  <c r="L6358" i="7" s="1"/>
  <c r="K6359" i="7"/>
  <c r="L6359" i="7" s="1"/>
  <c r="K6360" i="7"/>
  <c r="L6360" i="7" s="1"/>
  <c r="K6361" i="7"/>
  <c r="L6361" i="7" s="1"/>
  <c r="K6362" i="7"/>
  <c r="L6362" i="7" s="1"/>
  <c r="K6363" i="7"/>
  <c r="L6363" i="7" s="1"/>
  <c r="K6364" i="7"/>
  <c r="L6364" i="7" s="1"/>
  <c r="K6365" i="7"/>
  <c r="L6365" i="7" s="1"/>
  <c r="K6366" i="7"/>
  <c r="L6366" i="7" s="1"/>
  <c r="K6367" i="7"/>
  <c r="L6367" i="7" s="1"/>
  <c r="K6368" i="7"/>
  <c r="L6368" i="7" s="1"/>
  <c r="K6369" i="7"/>
  <c r="L6369" i="7" s="1"/>
  <c r="K6370" i="7"/>
  <c r="L6370" i="7" s="1"/>
  <c r="K6371" i="7"/>
  <c r="L6371" i="7" s="1"/>
  <c r="K6372" i="7"/>
  <c r="L6372" i="7" s="1"/>
  <c r="K6373" i="7"/>
  <c r="L6373" i="7" s="1"/>
  <c r="K6374" i="7"/>
  <c r="L6374" i="7" s="1"/>
  <c r="K6375" i="7"/>
  <c r="L6375" i="7" s="1"/>
  <c r="K6376" i="7"/>
  <c r="L6376" i="7" s="1"/>
  <c r="K6377" i="7"/>
  <c r="L6377" i="7" s="1"/>
  <c r="K6378" i="7"/>
  <c r="L6378" i="7" s="1"/>
  <c r="K6379" i="7"/>
  <c r="L6379" i="7" s="1"/>
  <c r="K6380" i="7"/>
  <c r="L6380" i="7" s="1"/>
  <c r="K6381" i="7"/>
  <c r="L6381" i="7" s="1"/>
  <c r="K6382" i="7"/>
  <c r="L6382" i="7" s="1"/>
  <c r="K6383" i="7"/>
  <c r="L6383" i="7" s="1"/>
  <c r="K6384" i="7"/>
  <c r="L6384" i="7" s="1"/>
  <c r="K6385" i="7"/>
  <c r="L6385" i="7" s="1"/>
  <c r="K6386" i="7"/>
  <c r="L6386" i="7" s="1"/>
  <c r="K6387" i="7"/>
  <c r="L6387" i="7" s="1"/>
  <c r="K6388" i="7"/>
  <c r="L6388" i="7" s="1"/>
  <c r="K6389" i="7"/>
  <c r="L6389" i="7" s="1"/>
  <c r="K6390" i="7"/>
  <c r="L6390" i="7" s="1"/>
  <c r="K6391" i="7"/>
  <c r="L6391" i="7" s="1"/>
  <c r="K6392" i="7"/>
  <c r="L6392" i="7" s="1"/>
  <c r="K6393" i="7"/>
  <c r="L6393" i="7" s="1"/>
  <c r="K6394" i="7"/>
  <c r="L6394" i="7" s="1"/>
  <c r="K6395" i="7"/>
  <c r="L6395" i="7" s="1"/>
  <c r="K6396" i="7"/>
  <c r="L6396" i="7" s="1"/>
  <c r="K6397" i="7"/>
  <c r="L6397" i="7" s="1"/>
  <c r="K6398" i="7"/>
  <c r="L6398" i="7" s="1"/>
  <c r="K6399" i="7"/>
  <c r="L6399" i="7" s="1"/>
  <c r="K6400" i="7"/>
  <c r="L6400" i="7" s="1"/>
  <c r="K6401" i="7"/>
  <c r="L6401" i="7" s="1"/>
  <c r="K6402" i="7"/>
  <c r="L6402" i="7" s="1"/>
  <c r="K6403" i="7"/>
  <c r="L6403" i="7" s="1"/>
  <c r="K6404" i="7"/>
  <c r="L6404" i="7" s="1"/>
  <c r="K6405" i="7"/>
  <c r="L6405" i="7" s="1"/>
  <c r="K6406" i="7"/>
  <c r="L6406" i="7" s="1"/>
  <c r="K6407" i="7"/>
  <c r="L6407" i="7" s="1"/>
  <c r="K6408" i="7"/>
  <c r="L6408" i="7" s="1"/>
  <c r="K6409" i="7"/>
  <c r="L6409" i="7" s="1"/>
  <c r="K6410" i="7"/>
  <c r="L6410" i="7" s="1"/>
  <c r="K6411" i="7"/>
  <c r="L6411" i="7" s="1"/>
  <c r="K6412" i="7"/>
  <c r="L6412" i="7" s="1"/>
  <c r="K6413" i="7"/>
  <c r="L6413" i="7" s="1"/>
  <c r="K6414" i="7"/>
  <c r="L6414" i="7" s="1"/>
  <c r="K6415" i="7"/>
  <c r="L6415" i="7" s="1"/>
  <c r="K6416" i="7"/>
  <c r="L6416" i="7" s="1"/>
  <c r="K6417" i="7"/>
  <c r="L6417" i="7" s="1"/>
  <c r="K6418" i="7"/>
  <c r="L6418" i="7" s="1"/>
  <c r="K6419" i="7"/>
  <c r="L6419" i="7" s="1"/>
  <c r="K6420" i="7"/>
  <c r="L6420" i="7" s="1"/>
  <c r="K6421" i="7"/>
  <c r="L6421" i="7" s="1"/>
  <c r="K6422" i="7"/>
  <c r="L6422" i="7" s="1"/>
  <c r="K6423" i="7"/>
  <c r="L6423" i="7" s="1"/>
  <c r="K6424" i="7"/>
  <c r="L6424" i="7" s="1"/>
  <c r="K6425" i="7"/>
  <c r="L6425" i="7" s="1"/>
  <c r="K6426" i="7"/>
  <c r="L6426" i="7" s="1"/>
  <c r="K6427" i="7"/>
  <c r="L6427" i="7" s="1"/>
  <c r="K6428" i="7"/>
  <c r="L6428" i="7" s="1"/>
  <c r="K6429" i="7"/>
  <c r="L6429" i="7" s="1"/>
  <c r="K6430" i="7"/>
  <c r="L6430" i="7" s="1"/>
  <c r="K6431" i="7"/>
  <c r="L6431" i="7" s="1"/>
  <c r="K6432" i="7"/>
  <c r="L6432" i="7" s="1"/>
  <c r="K6433" i="7"/>
  <c r="L6433" i="7" s="1"/>
  <c r="K6434" i="7"/>
  <c r="L6434" i="7" s="1"/>
  <c r="K6435" i="7"/>
  <c r="L6435" i="7" s="1"/>
  <c r="K6436" i="7"/>
  <c r="L6436" i="7" s="1"/>
  <c r="K6437" i="7"/>
  <c r="L6437" i="7" s="1"/>
  <c r="K6438" i="7"/>
  <c r="L6438" i="7" s="1"/>
  <c r="K6439" i="7"/>
  <c r="L6439" i="7" s="1"/>
  <c r="K6440" i="7"/>
  <c r="L6440" i="7" s="1"/>
  <c r="K6441" i="7"/>
  <c r="L6441" i="7" s="1"/>
  <c r="K6442" i="7"/>
  <c r="L6442" i="7" s="1"/>
  <c r="K6443" i="7"/>
  <c r="L6443" i="7" s="1"/>
  <c r="K6444" i="7"/>
  <c r="L6444" i="7" s="1"/>
  <c r="K6445" i="7"/>
  <c r="L6445" i="7" s="1"/>
  <c r="K6446" i="7"/>
  <c r="L6446" i="7" s="1"/>
  <c r="K6447" i="7"/>
  <c r="L6447" i="7" s="1"/>
  <c r="K6448" i="7"/>
  <c r="L6448" i="7" s="1"/>
  <c r="K6449" i="7"/>
  <c r="L6449" i="7" s="1"/>
  <c r="K6450" i="7"/>
  <c r="L6450" i="7" s="1"/>
  <c r="K6451" i="7"/>
  <c r="L6451" i="7" s="1"/>
  <c r="K6452" i="7"/>
  <c r="L6452" i="7" s="1"/>
  <c r="K6453" i="7"/>
  <c r="L6453" i="7" s="1"/>
  <c r="K6454" i="7"/>
  <c r="L6454" i="7" s="1"/>
  <c r="K6455" i="7"/>
  <c r="L6455" i="7" s="1"/>
  <c r="K6456" i="7"/>
  <c r="L6456" i="7" s="1"/>
  <c r="K6457" i="7"/>
  <c r="L6457" i="7" s="1"/>
  <c r="K6458" i="7"/>
  <c r="L6458" i="7" s="1"/>
  <c r="K6459" i="7"/>
  <c r="L6459" i="7" s="1"/>
  <c r="K6460" i="7"/>
  <c r="L6460" i="7" s="1"/>
  <c r="K6461" i="7"/>
  <c r="L6461" i="7" s="1"/>
  <c r="K6462" i="7"/>
  <c r="L6462" i="7" s="1"/>
  <c r="K6463" i="7"/>
  <c r="L6463" i="7" s="1"/>
  <c r="K6464" i="7"/>
  <c r="L6464" i="7" s="1"/>
  <c r="K6465" i="7"/>
  <c r="L6465" i="7" s="1"/>
  <c r="K6466" i="7"/>
  <c r="L6466" i="7" s="1"/>
  <c r="K6467" i="7"/>
  <c r="L6467" i="7" s="1"/>
  <c r="K6468" i="7"/>
  <c r="L6468" i="7" s="1"/>
  <c r="K6469" i="7"/>
  <c r="L6469" i="7" s="1"/>
  <c r="K6470" i="7"/>
  <c r="L6470" i="7" s="1"/>
  <c r="K6471" i="7"/>
  <c r="L6471" i="7" s="1"/>
  <c r="K6472" i="7"/>
  <c r="L6472" i="7" s="1"/>
  <c r="K6473" i="7"/>
  <c r="L6473" i="7" s="1"/>
  <c r="K6474" i="7"/>
  <c r="L6474" i="7" s="1"/>
  <c r="K6475" i="7"/>
  <c r="L6475" i="7" s="1"/>
  <c r="K6476" i="7"/>
  <c r="L6476" i="7" s="1"/>
  <c r="K6477" i="7"/>
  <c r="L6477" i="7" s="1"/>
  <c r="K6478" i="7"/>
  <c r="L6478" i="7" s="1"/>
  <c r="K6479" i="7"/>
  <c r="L6479" i="7" s="1"/>
  <c r="K6480" i="7"/>
  <c r="L6480" i="7" s="1"/>
  <c r="K6481" i="7"/>
  <c r="L6481" i="7" s="1"/>
  <c r="K6482" i="7"/>
  <c r="L6482" i="7" s="1"/>
  <c r="K6483" i="7"/>
  <c r="L6483" i="7" s="1"/>
  <c r="K6484" i="7"/>
  <c r="L6484" i="7" s="1"/>
  <c r="K6485" i="7"/>
  <c r="L6485" i="7" s="1"/>
  <c r="K6486" i="7"/>
  <c r="L6486" i="7" s="1"/>
  <c r="K6487" i="7"/>
  <c r="L6487" i="7" s="1"/>
  <c r="K6488" i="7"/>
  <c r="L6488" i="7" s="1"/>
  <c r="K6489" i="7"/>
  <c r="L6489" i="7" s="1"/>
  <c r="K6490" i="7"/>
  <c r="L6490" i="7" s="1"/>
  <c r="K6491" i="7"/>
  <c r="L6491" i="7" s="1"/>
  <c r="K6492" i="7"/>
  <c r="L6492" i="7" s="1"/>
  <c r="K6493" i="7"/>
  <c r="L6493" i="7" s="1"/>
  <c r="K6494" i="7"/>
  <c r="L6494" i="7" s="1"/>
  <c r="K6495" i="7"/>
  <c r="L6495" i="7" s="1"/>
  <c r="K6496" i="7"/>
  <c r="L6496" i="7" s="1"/>
  <c r="K6497" i="7"/>
  <c r="L6497" i="7" s="1"/>
  <c r="K6498" i="7"/>
  <c r="L6498" i="7" s="1"/>
  <c r="K6499" i="7"/>
  <c r="L6499" i="7" s="1"/>
  <c r="K6500" i="7"/>
  <c r="L6500" i="7" s="1"/>
  <c r="K6501" i="7"/>
  <c r="L6501" i="7" s="1"/>
  <c r="K6502" i="7"/>
  <c r="L6502" i="7" s="1"/>
  <c r="K6503" i="7"/>
  <c r="L6503" i="7" s="1"/>
  <c r="K6504" i="7"/>
  <c r="L6504" i="7" s="1"/>
  <c r="K6505" i="7"/>
  <c r="L6505" i="7" s="1"/>
  <c r="K6506" i="7"/>
  <c r="L6506" i="7" s="1"/>
  <c r="K6507" i="7"/>
  <c r="L6507" i="7" s="1"/>
  <c r="K6508" i="7"/>
  <c r="L6508" i="7" s="1"/>
  <c r="K6509" i="7"/>
  <c r="L6509" i="7" s="1"/>
  <c r="K6510" i="7"/>
  <c r="L6510" i="7" s="1"/>
  <c r="K6511" i="7"/>
  <c r="L6511" i="7" s="1"/>
  <c r="K6512" i="7"/>
  <c r="L6512" i="7" s="1"/>
  <c r="K6513" i="7"/>
  <c r="L6513" i="7" s="1"/>
  <c r="K6514" i="7"/>
  <c r="L6514" i="7" s="1"/>
  <c r="K6515" i="7"/>
  <c r="L6515" i="7" s="1"/>
  <c r="K6516" i="7"/>
  <c r="L6516" i="7" s="1"/>
  <c r="K6517" i="7"/>
  <c r="L6517" i="7" s="1"/>
  <c r="K6518" i="7"/>
  <c r="L6518" i="7" s="1"/>
  <c r="K6519" i="7"/>
  <c r="L6519" i="7" s="1"/>
  <c r="K6520" i="7"/>
  <c r="L6520" i="7" s="1"/>
  <c r="K6521" i="7"/>
  <c r="L6521" i="7" s="1"/>
  <c r="K6522" i="7"/>
  <c r="L6522" i="7" s="1"/>
  <c r="K6523" i="7"/>
  <c r="L6523" i="7" s="1"/>
  <c r="K6524" i="7"/>
  <c r="L6524" i="7" s="1"/>
  <c r="K6525" i="7"/>
  <c r="L6525" i="7" s="1"/>
  <c r="K6526" i="7"/>
  <c r="L6526" i="7" s="1"/>
  <c r="K6527" i="7"/>
  <c r="L6527" i="7" s="1"/>
  <c r="K6528" i="7"/>
  <c r="L6528" i="7" s="1"/>
  <c r="K6529" i="7"/>
  <c r="L6529" i="7" s="1"/>
  <c r="K6530" i="7"/>
  <c r="L6530" i="7" s="1"/>
  <c r="K6531" i="7"/>
  <c r="L6531" i="7" s="1"/>
  <c r="K6532" i="7"/>
  <c r="L6532" i="7" s="1"/>
  <c r="K6533" i="7"/>
  <c r="L6533" i="7" s="1"/>
  <c r="K6534" i="7"/>
  <c r="L6534" i="7" s="1"/>
  <c r="K6535" i="7"/>
  <c r="L6535" i="7" s="1"/>
  <c r="K6536" i="7"/>
  <c r="L6536" i="7" s="1"/>
  <c r="K6537" i="7"/>
  <c r="L6537" i="7" s="1"/>
  <c r="K6538" i="7"/>
  <c r="L6538" i="7" s="1"/>
  <c r="K6539" i="7"/>
  <c r="L6539" i="7" s="1"/>
  <c r="K6540" i="7"/>
  <c r="L6540" i="7" s="1"/>
  <c r="K6541" i="7"/>
  <c r="L6541" i="7" s="1"/>
  <c r="K6542" i="7"/>
  <c r="L6542" i="7" s="1"/>
  <c r="K6543" i="7"/>
  <c r="L6543" i="7" s="1"/>
  <c r="K6544" i="7"/>
  <c r="L6544" i="7" s="1"/>
  <c r="K6545" i="7"/>
  <c r="L6545" i="7" s="1"/>
  <c r="K6546" i="7"/>
  <c r="L6546" i="7" s="1"/>
  <c r="K6547" i="7"/>
  <c r="L6547" i="7" s="1"/>
  <c r="K6548" i="7"/>
  <c r="L6548" i="7" s="1"/>
  <c r="K6549" i="7"/>
  <c r="L6549" i="7" s="1"/>
  <c r="K6550" i="7"/>
  <c r="L6550" i="7" s="1"/>
  <c r="K6551" i="7"/>
  <c r="L6551" i="7" s="1"/>
  <c r="K6552" i="7"/>
  <c r="L6552" i="7" s="1"/>
  <c r="K6553" i="7"/>
  <c r="L6553" i="7" s="1"/>
  <c r="K6554" i="7"/>
  <c r="L6554" i="7" s="1"/>
  <c r="K6555" i="7"/>
  <c r="L6555" i="7" s="1"/>
  <c r="K6556" i="7"/>
  <c r="L6556" i="7" s="1"/>
  <c r="K6557" i="7"/>
  <c r="L6557" i="7" s="1"/>
  <c r="K6558" i="7"/>
  <c r="L6558" i="7" s="1"/>
  <c r="K6559" i="7"/>
  <c r="L6559" i="7" s="1"/>
  <c r="K6560" i="7"/>
  <c r="L6560" i="7" s="1"/>
  <c r="K6561" i="7"/>
  <c r="L6561" i="7" s="1"/>
  <c r="K6562" i="7"/>
  <c r="L6562" i="7" s="1"/>
  <c r="K6563" i="7"/>
  <c r="L6563" i="7" s="1"/>
  <c r="K6564" i="7"/>
  <c r="L6564" i="7" s="1"/>
  <c r="K6565" i="7"/>
  <c r="L6565" i="7" s="1"/>
  <c r="K6566" i="7"/>
  <c r="L6566" i="7" s="1"/>
  <c r="K6567" i="7"/>
  <c r="L6567" i="7" s="1"/>
  <c r="K6568" i="7"/>
  <c r="L6568" i="7" s="1"/>
  <c r="K6569" i="7"/>
  <c r="L6569" i="7" s="1"/>
  <c r="K6570" i="7"/>
  <c r="L6570" i="7" s="1"/>
  <c r="K6571" i="7"/>
  <c r="L6571" i="7" s="1"/>
  <c r="K6572" i="7"/>
  <c r="L6572" i="7" s="1"/>
  <c r="K6573" i="7"/>
  <c r="L6573" i="7" s="1"/>
  <c r="K6574" i="7"/>
  <c r="L6574" i="7" s="1"/>
  <c r="K6575" i="7"/>
  <c r="L6575" i="7" s="1"/>
  <c r="K6576" i="7"/>
  <c r="L6576" i="7" s="1"/>
  <c r="K6577" i="7"/>
  <c r="L6577" i="7" s="1"/>
  <c r="K6578" i="7"/>
  <c r="L6578" i="7" s="1"/>
  <c r="K6579" i="7"/>
  <c r="L6579" i="7" s="1"/>
  <c r="K6580" i="7"/>
  <c r="L6580" i="7" s="1"/>
  <c r="K6581" i="7"/>
  <c r="L6581" i="7" s="1"/>
  <c r="K6582" i="7"/>
  <c r="L6582" i="7" s="1"/>
  <c r="K6583" i="7"/>
  <c r="L6583" i="7" s="1"/>
  <c r="K6584" i="7"/>
  <c r="L6584" i="7" s="1"/>
  <c r="K6585" i="7"/>
  <c r="L6585" i="7" s="1"/>
  <c r="K6586" i="7"/>
  <c r="L6586" i="7" s="1"/>
  <c r="K6587" i="7"/>
  <c r="L6587" i="7" s="1"/>
  <c r="K6588" i="7"/>
  <c r="L6588" i="7" s="1"/>
  <c r="K6589" i="7"/>
  <c r="L6589" i="7" s="1"/>
  <c r="K6590" i="7"/>
  <c r="L6590" i="7" s="1"/>
  <c r="K6591" i="7"/>
  <c r="L6591" i="7" s="1"/>
  <c r="K6592" i="7"/>
  <c r="L6592" i="7" s="1"/>
  <c r="K6593" i="7"/>
  <c r="L6593" i="7" s="1"/>
  <c r="K6594" i="7"/>
  <c r="L6594" i="7" s="1"/>
  <c r="K6595" i="7"/>
  <c r="L6595" i="7" s="1"/>
  <c r="K6596" i="7"/>
  <c r="L6596" i="7" s="1"/>
  <c r="K6597" i="7"/>
  <c r="L6597" i="7" s="1"/>
  <c r="K6598" i="7"/>
  <c r="L6598" i="7" s="1"/>
  <c r="K6599" i="7"/>
  <c r="L6599" i="7" s="1"/>
  <c r="K6600" i="7"/>
  <c r="L6600" i="7" s="1"/>
  <c r="K6601" i="7"/>
  <c r="L6601" i="7" s="1"/>
  <c r="K6602" i="7"/>
  <c r="L6602" i="7" s="1"/>
  <c r="K6603" i="7"/>
  <c r="L6603" i="7" s="1"/>
  <c r="K6604" i="7"/>
  <c r="L6604" i="7" s="1"/>
  <c r="K6605" i="7"/>
  <c r="L6605" i="7" s="1"/>
  <c r="K6606" i="7"/>
  <c r="L6606" i="7" s="1"/>
  <c r="K6607" i="7"/>
  <c r="L6607" i="7" s="1"/>
  <c r="K6608" i="7"/>
  <c r="L6608" i="7" s="1"/>
  <c r="K6609" i="7"/>
  <c r="L6609" i="7" s="1"/>
  <c r="K6610" i="7"/>
  <c r="L6610" i="7" s="1"/>
  <c r="K6611" i="7"/>
  <c r="L6611" i="7" s="1"/>
  <c r="K6612" i="7"/>
  <c r="L6612" i="7" s="1"/>
  <c r="K6613" i="7"/>
  <c r="L6613" i="7" s="1"/>
  <c r="K6614" i="7"/>
  <c r="L6614" i="7" s="1"/>
  <c r="K6615" i="7"/>
  <c r="L6615" i="7" s="1"/>
  <c r="K6616" i="7"/>
  <c r="L6616" i="7" s="1"/>
  <c r="K6617" i="7"/>
  <c r="L6617" i="7" s="1"/>
  <c r="K6618" i="7"/>
  <c r="L6618" i="7" s="1"/>
  <c r="K6619" i="7"/>
  <c r="L6619" i="7" s="1"/>
  <c r="K6620" i="7"/>
  <c r="L6620" i="7" s="1"/>
  <c r="K6621" i="7"/>
  <c r="L6621" i="7" s="1"/>
  <c r="K6622" i="7"/>
  <c r="L6622" i="7" s="1"/>
  <c r="K6623" i="7"/>
  <c r="L6623" i="7" s="1"/>
  <c r="K6624" i="7"/>
  <c r="L6624" i="7" s="1"/>
  <c r="K6625" i="7"/>
  <c r="L6625" i="7" s="1"/>
  <c r="K6626" i="7"/>
  <c r="L6626" i="7" s="1"/>
  <c r="K6627" i="7"/>
  <c r="L6627" i="7" s="1"/>
  <c r="K6628" i="7"/>
  <c r="L6628" i="7" s="1"/>
  <c r="K6629" i="7"/>
  <c r="L6629" i="7" s="1"/>
  <c r="K6630" i="7"/>
  <c r="L6630" i="7" s="1"/>
  <c r="K6631" i="7"/>
  <c r="L6631" i="7" s="1"/>
  <c r="K6632" i="7"/>
  <c r="L6632" i="7" s="1"/>
  <c r="K6633" i="7"/>
  <c r="L6633" i="7" s="1"/>
  <c r="K6634" i="7"/>
  <c r="L6634" i="7" s="1"/>
  <c r="K6635" i="7"/>
  <c r="L6635" i="7" s="1"/>
  <c r="K6636" i="7"/>
  <c r="L6636" i="7" s="1"/>
  <c r="K6637" i="7"/>
  <c r="L6637" i="7" s="1"/>
  <c r="K6638" i="7"/>
  <c r="L6638" i="7" s="1"/>
  <c r="K6639" i="7"/>
  <c r="L6639" i="7" s="1"/>
  <c r="K6640" i="7"/>
  <c r="L6640" i="7" s="1"/>
  <c r="K6641" i="7"/>
  <c r="L6641" i="7" s="1"/>
  <c r="K6642" i="7"/>
  <c r="L6642" i="7" s="1"/>
  <c r="K6643" i="7"/>
  <c r="L6643" i="7" s="1"/>
  <c r="K6644" i="7"/>
  <c r="L6644" i="7" s="1"/>
  <c r="K6645" i="7"/>
  <c r="L6645" i="7" s="1"/>
  <c r="K6646" i="7"/>
  <c r="L6646" i="7" s="1"/>
  <c r="K6647" i="7"/>
  <c r="L6647" i="7" s="1"/>
  <c r="K6648" i="7"/>
  <c r="L6648" i="7" s="1"/>
  <c r="K6649" i="7"/>
  <c r="L6649" i="7" s="1"/>
  <c r="K6650" i="7"/>
  <c r="L6650" i="7" s="1"/>
  <c r="K6651" i="7"/>
  <c r="L6651" i="7" s="1"/>
  <c r="K6652" i="7"/>
  <c r="L6652" i="7" s="1"/>
  <c r="K6653" i="7"/>
  <c r="L6653" i="7" s="1"/>
  <c r="K6654" i="7"/>
  <c r="L6654" i="7" s="1"/>
  <c r="K6655" i="7"/>
  <c r="L6655" i="7" s="1"/>
  <c r="K6656" i="7"/>
  <c r="L6656" i="7" s="1"/>
  <c r="K6657" i="7"/>
  <c r="L6657" i="7" s="1"/>
  <c r="K6658" i="7"/>
  <c r="L6658" i="7" s="1"/>
  <c r="K6659" i="7"/>
  <c r="L6659" i="7" s="1"/>
  <c r="K6660" i="7"/>
  <c r="L6660" i="7" s="1"/>
  <c r="K6661" i="7"/>
  <c r="L6661" i="7" s="1"/>
  <c r="K6662" i="7"/>
  <c r="L6662" i="7" s="1"/>
  <c r="K6663" i="7"/>
  <c r="L6663" i="7" s="1"/>
  <c r="K6664" i="7"/>
  <c r="L6664" i="7" s="1"/>
  <c r="K6665" i="7"/>
  <c r="L6665" i="7" s="1"/>
  <c r="K6666" i="7"/>
  <c r="L6666" i="7" s="1"/>
  <c r="K6667" i="7"/>
  <c r="L6667" i="7" s="1"/>
  <c r="K6668" i="7"/>
  <c r="L6668" i="7" s="1"/>
  <c r="K6669" i="7"/>
  <c r="L6669" i="7" s="1"/>
  <c r="K6670" i="7"/>
  <c r="L6670" i="7" s="1"/>
  <c r="K6671" i="7"/>
  <c r="L6671" i="7" s="1"/>
  <c r="K6672" i="7"/>
  <c r="L6672" i="7" s="1"/>
  <c r="K6673" i="7"/>
  <c r="L6673" i="7" s="1"/>
  <c r="K6674" i="7"/>
  <c r="L6674" i="7" s="1"/>
  <c r="K6675" i="7"/>
  <c r="L6675" i="7" s="1"/>
  <c r="K6676" i="7"/>
  <c r="L6676" i="7" s="1"/>
  <c r="K6677" i="7"/>
  <c r="L6677" i="7" s="1"/>
  <c r="K6678" i="7"/>
  <c r="L6678" i="7" s="1"/>
  <c r="K6679" i="7"/>
  <c r="L6679" i="7" s="1"/>
  <c r="K6680" i="7"/>
  <c r="L6680" i="7" s="1"/>
  <c r="K6681" i="7"/>
  <c r="L6681" i="7" s="1"/>
  <c r="K6682" i="7"/>
  <c r="L6682" i="7" s="1"/>
  <c r="K6683" i="7"/>
  <c r="L6683" i="7" s="1"/>
  <c r="K6684" i="7"/>
  <c r="L6684" i="7" s="1"/>
  <c r="K6685" i="7"/>
  <c r="L6685" i="7" s="1"/>
  <c r="K6686" i="7"/>
  <c r="L6686" i="7" s="1"/>
  <c r="K6687" i="7"/>
  <c r="L6687" i="7" s="1"/>
  <c r="K6688" i="7"/>
  <c r="L6688" i="7" s="1"/>
  <c r="K6689" i="7"/>
  <c r="L6689" i="7" s="1"/>
  <c r="K6690" i="7"/>
  <c r="L6690" i="7" s="1"/>
  <c r="K6691" i="7"/>
  <c r="L6691" i="7" s="1"/>
  <c r="K6692" i="7"/>
  <c r="L6692" i="7" s="1"/>
  <c r="K6693" i="7"/>
  <c r="L6693" i="7" s="1"/>
  <c r="K6694" i="7"/>
  <c r="L6694" i="7" s="1"/>
  <c r="K6695" i="7"/>
  <c r="L6695" i="7" s="1"/>
  <c r="K6696" i="7"/>
  <c r="L6696" i="7" s="1"/>
  <c r="K6697" i="7"/>
  <c r="L6697" i="7" s="1"/>
  <c r="K6698" i="7"/>
  <c r="L6698" i="7" s="1"/>
  <c r="K6699" i="7"/>
  <c r="L6699" i="7" s="1"/>
  <c r="K6700" i="7"/>
  <c r="L6700" i="7" s="1"/>
  <c r="K6701" i="7"/>
  <c r="L6701" i="7" s="1"/>
  <c r="K6702" i="7"/>
  <c r="L6702" i="7" s="1"/>
  <c r="K6703" i="7"/>
  <c r="L6703" i="7" s="1"/>
  <c r="K6704" i="7"/>
  <c r="L6704" i="7" s="1"/>
  <c r="K6705" i="7"/>
  <c r="L6705" i="7" s="1"/>
  <c r="K6706" i="7"/>
  <c r="L6706" i="7" s="1"/>
  <c r="K6707" i="7"/>
  <c r="L6707" i="7" s="1"/>
  <c r="K6708" i="7"/>
  <c r="L6708" i="7" s="1"/>
  <c r="K6709" i="7"/>
  <c r="L6709" i="7" s="1"/>
  <c r="K6710" i="7"/>
  <c r="L6710" i="7" s="1"/>
  <c r="K6711" i="7"/>
  <c r="L6711" i="7" s="1"/>
  <c r="K6712" i="7"/>
  <c r="L6712" i="7" s="1"/>
  <c r="K6713" i="7"/>
  <c r="L6713" i="7" s="1"/>
  <c r="K6714" i="7"/>
  <c r="L6714" i="7" s="1"/>
  <c r="K6715" i="7"/>
  <c r="L6715" i="7" s="1"/>
  <c r="K6716" i="7"/>
  <c r="L6716" i="7" s="1"/>
  <c r="K6717" i="7"/>
  <c r="L6717" i="7" s="1"/>
  <c r="K6718" i="7"/>
  <c r="L6718" i="7" s="1"/>
  <c r="K6719" i="7"/>
  <c r="L6719" i="7" s="1"/>
  <c r="K6720" i="7"/>
  <c r="L6720" i="7" s="1"/>
  <c r="K6721" i="7"/>
  <c r="L6721" i="7" s="1"/>
  <c r="K6722" i="7"/>
  <c r="L6722" i="7" s="1"/>
  <c r="K6723" i="7"/>
  <c r="L6723" i="7" s="1"/>
  <c r="K6724" i="7"/>
  <c r="L6724" i="7" s="1"/>
  <c r="K6725" i="7"/>
  <c r="L6725" i="7" s="1"/>
  <c r="K6726" i="7"/>
  <c r="L6726" i="7" s="1"/>
  <c r="K6727" i="7"/>
  <c r="L6727" i="7" s="1"/>
  <c r="K6728" i="7"/>
  <c r="L6728" i="7" s="1"/>
  <c r="K6729" i="7"/>
  <c r="L6729" i="7" s="1"/>
  <c r="K6730" i="7"/>
  <c r="L6730" i="7" s="1"/>
  <c r="K6731" i="7"/>
  <c r="L6731" i="7" s="1"/>
  <c r="K6732" i="7"/>
  <c r="L6732" i="7" s="1"/>
  <c r="K6733" i="7"/>
  <c r="L6733" i="7" s="1"/>
  <c r="K6734" i="7"/>
  <c r="L6734" i="7" s="1"/>
  <c r="K6735" i="7"/>
  <c r="L6735" i="7" s="1"/>
  <c r="K6736" i="7"/>
  <c r="L6736" i="7" s="1"/>
  <c r="K6737" i="7"/>
  <c r="L6737" i="7" s="1"/>
  <c r="K6738" i="7"/>
  <c r="L6738" i="7" s="1"/>
  <c r="K6739" i="7"/>
  <c r="L6739" i="7" s="1"/>
  <c r="K6740" i="7"/>
  <c r="L6740" i="7" s="1"/>
  <c r="K6741" i="7"/>
  <c r="L6741" i="7" s="1"/>
  <c r="K6742" i="7"/>
  <c r="L6742" i="7" s="1"/>
  <c r="K6743" i="7"/>
  <c r="L6743" i="7" s="1"/>
  <c r="K6744" i="7"/>
  <c r="L6744" i="7" s="1"/>
  <c r="K6745" i="7"/>
  <c r="L6745" i="7" s="1"/>
  <c r="K6746" i="7"/>
  <c r="L6746" i="7" s="1"/>
  <c r="K6747" i="7"/>
  <c r="L6747" i="7" s="1"/>
  <c r="K6748" i="7"/>
  <c r="L6748" i="7" s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70" i="1"/>
  <c r="B667" i="6" l="1"/>
  <c r="C667" i="6"/>
  <c r="I667" i="6"/>
  <c r="N667" i="6"/>
  <c r="B668" i="6"/>
  <c r="C668" i="6"/>
  <c r="B669" i="6"/>
  <c r="C669" i="6"/>
  <c r="B670" i="6"/>
  <c r="C670" i="6"/>
  <c r="S3250" i="1" l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7" i="1"/>
  <c r="S3268" i="1"/>
  <c r="S326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7" i="1"/>
  <c r="O3268" i="1"/>
  <c r="O326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N666" i="6"/>
  <c r="N665" i="6"/>
  <c r="N664" i="6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N663" i="6"/>
  <c r="N662" i="6" l="1"/>
  <c r="S3199" i="1"/>
  <c r="S3200" i="1"/>
  <c r="S3201" i="1"/>
  <c r="S3202" i="1"/>
  <c r="S3203" i="1"/>
  <c r="O3199" i="1"/>
  <c r="O3200" i="1"/>
  <c r="O3201" i="1"/>
  <c r="O3202" i="1"/>
  <c r="O3203" i="1"/>
  <c r="N659" i="6"/>
  <c r="N660" i="6"/>
  <c r="N661" i="6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N658" i="6" l="1"/>
  <c r="N657" i="6"/>
  <c r="N656" i="6" l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N655" i="6" l="1"/>
  <c r="N654" i="6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N652" i="6"/>
  <c r="N653" i="6"/>
  <c r="N651" i="6" l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N650" i="6"/>
  <c r="N649" i="6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N611" i="6"/>
  <c r="C611" i="6"/>
  <c r="B611" i="6"/>
  <c r="N596" i="6"/>
  <c r="B596" i="6"/>
  <c r="N607" i="6"/>
  <c r="O2866" i="1"/>
  <c r="S2866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K2783" i="7"/>
  <c r="L2783" i="7" s="1"/>
  <c r="C2783" i="7"/>
  <c r="B2783" i="7"/>
  <c r="K2768" i="7"/>
  <c r="L2768" i="7" s="1"/>
  <c r="C2768" i="7"/>
  <c r="B2768" i="7"/>
  <c r="K2767" i="7"/>
  <c r="L2767" i="7" s="1"/>
  <c r="C2767" i="7"/>
  <c r="B2767" i="7"/>
  <c r="K2750" i="7"/>
  <c r="L2750" i="7" s="1"/>
  <c r="C2750" i="7"/>
  <c r="B2750" i="7"/>
  <c r="B2701" i="7"/>
  <c r="C2701" i="7"/>
  <c r="K2701" i="7"/>
  <c r="L2701" i="7" s="1"/>
  <c r="N647" i="6" l="1"/>
  <c r="S3050" i="1"/>
  <c r="O3050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N644" i="6"/>
  <c r="K2762" i="7"/>
  <c r="L2762" i="7" s="1"/>
  <c r="K2778" i="7"/>
  <c r="L2778" i="7" s="1"/>
  <c r="K2801" i="7"/>
  <c r="L2801" i="7" s="1"/>
  <c r="K2745" i="7"/>
  <c r="L2745" i="7" s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N642" i="6" l="1"/>
  <c r="N636" i="6" l="1"/>
  <c r="N637" i="6"/>
  <c r="N640" i="6"/>
  <c r="S3001" i="1" l="1"/>
  <c r="S3002" i="1"/>
  <c r="O3001" i="1"/>
  <c r="O3002" i="1"/>
  <c r="S3000" i="1"/>
  <c r="O3000" i="1"/>
  <c r="N634" i="6" l="1"/>
  <c r="N635" i="6"/>
  <c r="N633" i="6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N631" i="6"/>
  <c r="N629" i="6" l="1"/>
  <c r="S2960" i="1" l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N625" i="6"/>
  <c r="N621" i="6" l="1"/>
  <c r="N620" i="6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N615" i="6" l="1"/>
  <c r="N616" i="6"/>
  <c r="N614" i="6" l="1"/>
  <c r="N612" i="6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N609" i="6" l="1"/>
  <c r="N610" i="6"/>
  <c r="N608" i="6"/>
  <c r="N606" i="6"/>
  <c r="S2873" i="1" l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N600" i="6" l="1"/>
  <c r="N595" i="6" l="1"/>
  <c r="N594" i="6"/>
  <c r="S2872" i="1"/>
  <c r="O2872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7" i="1"/>
  <c r="S2868" i="1"/>
  <c r="S2869" i="1"/>
  <c r="S2870" i="1"/>
  <c r="S2871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7" i="1"/>
  <c r="O2868" i="1"/>
  <c r="O2869" i="1"/>
  <c r="O2870" i="1"/>
  <c r="O2871" i="1"/>
  <c r="N592" i="6"/>
  <c r="N593" i="6"/>
  <c r="N591" i="6" l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N586" i="6"/>
  <c r="N585" i="6" l="1"/>
  <c r="N584" i="6"/>
  <c r="N583" i="6"/>
  <c r="N582" i="6" l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N579" i="6" l="1"/>
  <c r="N578" i="6"/>
  <c r="N577" i="6" l="1"/>
  <c r="I572" i="6"/>
  <c r="C572" i="6"/>
  <c r="B572" i="6"/>
  <c r="S2775" i="1" l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63" i="1" l="1"/>
  <c r="S2764" i="1"/>
  <c r="S2765" i="1"/>
  <c r="S2766" i="1"/>
  <c r="S2767" i="1"/>
  <c r="S2768" i="1"/>
  <c r="S2769" i="1"/>
  <c r="S2770" i="1"/>
  <c r="S2771" i="1"/>
  <c r="S2772" i="1"/>
  <c r="S2773" i="1"/>
  <c r="S2774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59" i="6"/>
  <c r="N558" i="6"/>
  <c r="N556" i="6" l="1"/>
  <c r="N543" i="6"/>
  <c r="O2702" i="1" l="1"/>
  <c r="S2702" i="1"/>
  <c r="S2762" i="1" l="1"/>
  <c r="O2762" i="1"/>
  <c r="S2761" i="1" l="1"/>
  <c r="O2761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N549" i="6"/>
  <c r="N548" i="6"/>
  <c r="N545" i="6" l="1"/>
  <c r="O2728" i="1"/>
  <c r="S2728" i="1"/>
  <c r="S2727" i="1"/>
  <c r="S2729" i="1"/>
  <c r="O2727" i="1"/>
  <c r="O2729" i="1"/>
  <c r="S2726" i="1"/>
  <c r="O2726" i="1"/>
  <c r="S2716" i="1"/>
  <c r="S2717" i="1"/>
  <c r="S2718" i="1"/>
  <c r="S2719" i="1"/>
  <c r="S2720" i="1"/>
  <c r="S2721" i="1"/>
  <c r="S2722" i="1"/>
  <c r="S2723" i="1"/>
  <c r="S2724" i="1"/>
  <c r="S2725" i="1"/>
  <c r="O2716" i="1"/>
  <c r="O2717" i="1"/>
  <c r="O2718" i="1"/>
  <c r="O2719" i="1"/>
  <c r="O2720" i="1"/>
  <c r="O2721" i="1"/>
  <c r="O2722" i="1"/>
  <c r="O2723" i="1"/>
  <c r="O2724" i="1"/>
  <c r="O2725" i="1"/>
  <c r="S2705" i="1"/>
  <c r="S2706" i="1"/>
  <c r="S2707" i="1"/>
  <c r="S2708" i="1"/>
  <c r="S2709" i="1"/>
  <c r="S2710" i="1"/>
  <c r="S2711" i="1"/>
  <c r="S2712" i="1"/>
  <c r="S2713" i="1"/>
  <c r="S2714" i="1"/>
  <c r="S2715" i="1"/>
  <c r="O2705" i="1"/>
  <c r="O2706" i="1"/>
  <c r="O2707" i="1"/>
  <c r="O2708" i="1"/>
  <c r="O2709" i="1"/>
  <c r="O2710" i="1"/>
  <c r="O2711" i="1"/>
  <c r="O2712" i="1"/>
  <c r="O2713" i="1"/>
  <c r="O2714" i="1"/>
  <c r="O2715" i="1"/>
  <c r="K2638" i="7"/>
  <c r="L2638" i="7" s="1"/>
  <c r="C2638" i="7"/>
  <c r="B2638" i="7"/>
  <c r="K2637" i="7"/>
  <c r="L2637" i="7" s="1"/>
  <c r="C2637" i="7"/>
  <c r="B2637" i="7"/>
  <c r="S2704" i="1"/>
  <c r="O2704" i="1"/>
  <c r="K2572" i="7"/>
  <c r="L2572" i="7" s="1"/>
  <c r="C2572" i="7"/>
  <c r="B2572" i="7"/>
  <c r="S2670" i="1" l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3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3" i="1"/>
  <c r="B538" i="6"/>
  <c r="C538" i="6"/>
  <c r="N542" i="6" l="1"/>
  <c r="N541" i="6" l="1"/>
  <c r="N540" i="6" l="1"/>
  <c r="N539" i="6"/>
  <c r="N537" i="6"/>
  <c r="N536" i="6"/>
  <c r="N442" i="6"/>
  <c r="S2644" i="1" l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N529" i="6"/>
  <c r="N530" i="6"/>
  <c r="N531" i="6"/>
  <c r="N532" i="6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N527" i="6"/>
  <c r="N524" i="6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N520" i="6"/>
  <c r="N521" i="6"/>
  <c r="O2150" i="1"/>
  <c r="P2150" i="1" s="1"/>
  <c r="S2150" i="1" s="1"/>
  <c r="N519" i="6"/>
  <c r="I519" i="6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N517" i="6"/>
  <c r="N516" i="6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N513" i="6"/>
  <c r="N512" i="6"/>
  <c r="N384" i="6"/>
  <c r="S2537" i="1" l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N511" i="6"/>
  <c r="O2513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O2511" i="1"/>
  <c r="O2512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N504" i="6" l="1"/>
  <c r="N502" i="6"/>
  <c r="N503" i="6"/>
  <c r="N501" i="6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N500" i="6"/>
  <c r="N499" i="6" l="1"/>
  <c r="S2436" i="1" l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N495" i="6"/>
  <c r="N497" i="6"/>
  <c r="N496" i="6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N494" i="6"/>
  <c r="I492" i="6" l="1"/>
  <c r="N492" i="6"/>
  <c r="I491" i="6"/>
  <c r="N491" i="6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N488" i="6"/>
  <c r="N490" i="6"/>
  <c r="N487" i="6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N486" i="6"/>
  <c r="N483" i="6" l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N482" i="6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N476" i="6"/>
  <c r="N478" i="6"/>
  <c r="N480" i="6"/>
  <c r="N474" i="6"/>
  <c r="S2246" i="1"/>
  <c r="O2246" i="1"/>
  <c r="O2237" i="1" l="1"/>
  <c r="O2238" i="1"/>
  <c r="O2239" i="1"/>
  <c r="O2240" i="1"/>
  <c r="O2241" i="1"/>
  <c r="O2242" i="1"/>
  <c r="O2243" i="1"/>
  <c r="O2244" i="1"/>
  <c r="O2245" i="1"/>
  <c r="S2237" i="1"/>
  <c r="S2238" i="1"/>
  <c r="S2239" i="1"/>
  <c r="S2240" i="1"/>
  <c r="S2241" i="1"/>
  <c r="S2242" i="1"/>
  <c r="S2243" i="1"/>
  <c r="S2244" i="1"/>
  <c r="S2245" i="1"/>
  <c r="N472" i="6" l="1"/>
  <c r="N469" i="6"/>
  <c r="B470" i="6"/>
  <c r="C470" i="6"/>
  <c r="B471" i="6"/>
  <c r="C471" i="6"/>
  <c r="B472" i="6"/>
  <c r="C472" i="6"/>
  <c r="N467" i="6" l="1"/>
  <c r="S2223" i="1" l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N466" i="6" l="1"/>
  <c r="I443" i="6"/>
  <c r="N465" i="6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N464" i="6"/>
  <c r="N463" i="6"/>
  <c r="S2203" i="1"/>
  <c r="O2203" i="1"/>
  <c r="N462" i="6"/>
  <c r="N460" i="6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73" i="1" l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N459" i="6" l="1"/>
  <c r="N458" i="6"/>
  <c r="N457" i="6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N454" i="6"/>
  <c r="N455" i="6"/>
  <c r="N453" i="6" l="1"/>
  <c r="N451" i="6"/>
  <c r="N450" i="6"/>
  <c r="O2149" i="1"/>
  <c r="P2149" i="1" s="1"/>
  <c r="S2149" i="1" s="1"/>
  <c r="S2131" i="1" l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745" i="7"/>
  <c r="C2745" i="7"/>
  <c r="B2762" i="7"/>
  <c r="C2762" i="7"/>
  <c r="B2778" i="7"/>
  <c r="C2778" i="7"/>
  <c r="B2801" i="7"/>
  <c r="C2801" i="7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84" i="7"/>
  <c r="C3084" i="7"/>
  <c r="B3085" i="7"/>
  <c r="C3085" i="7"/>
  <c r="B3086" i="7"/>
  <c r="C3086" i="7"/>
  <c r="B3087" i="7"/>
  <c r="C3087" i="7"/>
  <c r="B3088" i="7"/>
  <c r="C3088" i="7"/>
  <c r="B3089" i="7"/>
  <c r="C3089" i="7"/>
  <c r="B3090" i="7"/>
  <c r="C3090" i="7"/>
  <c r="B3092" i="7"/>
  <c r="C3092" i="7"/>
  <c r="B3093" i="7"/>
  <c r="C3093" i="7"/>
  <c r="B3094" i="7"/>
  <c r="C3094" i="7"/>
  <c r="B3095" i="7"/>
  <c r="C3095" i="7"/>
  <c r="B3096" i="7"/>
  <c r="C3096" i="7"/>
  <c r="B3098" i="7"/>
  <c r="C3098" i="7"/>
  <c r="B3099" i="7"/>
  <c r="C3099" i="7"/>
  <c r="B3100" i="7"/>
  <c r="C3100" i="7"/>
  <c r="B3101" i="7"/>
  <c r="C3101" i="7"/>
  <c r="B3102" i="7"/>
  <c r="C3102" i="7"/>
  <c r="B3103" i="7"/>
  <c r="C3103" i="7"/>
  <c r="B3104" i="7"/>
  <c r="C3104" i="7"/>
  <c r="B3105" i="7"/>
  <c r="C3105" i="7"/>
  <c r="B3106" i="7"/>
  <c r="C3106" i="7"/>
  <c r="B3107" i="7"/>
  <c r="C3107" i="7"/>
  <c r="B3108" i="7"/>
  <c r="C3108" i="7"/>
  <c r="B3109" i="7"/>
  <c r="C3109" i="7"/>
  <c r="B3110" i="7"/>
  <c r="C3110" i="7"/>
  <c r="B3111" i="7"/>
  <c r="C3111" i="7"/>
  <c r="B3112" i="7"/>
  <c r="C3112" i="7"/>
  <c r="B3113" i="7"/>
  <c r="C3113" i="7"/>
  <c r="B3114" i="7"/>
  <c r="C3114" i="7"/>
  <c r="B3115" i="7"/>
  <c r="C3115" i="7"/>
  <c r="B3116" i="7"/>
  <c r="C3116" i="7"/>
  <c r="B3117" i="7"/>
  <c r="C3117" i="7"/>
  <c r="B3122" i="7"/>
  <c r="C3122" i="7"/>
  <c r="B3123" i="7"/>
  <c r="C3123" i="7"/>
  <c r="B3124" i="7"/>
  <c r="C3124" i="7"/>
  <c r="B3125" i="7"/>
  <c r="C3125" i="7"/>
  <c r="B3126" i="7"/>
  <c r="C3126" i="7"/>
  <c r="B3127" i="7"/>
  <c r="C3127" i="7"/>
  <c r="B3128" i="7"/>
  <c r="C3128" i="7"/>
  <c r="B3129" i="7"/>
  <c r="C3129" i="7"/>
  <c r="B3130" i="7"/>
  <c r="C3130" i="7"/>
  <c r="B3131" i="7"/>
  <c r="C3131" i="7"/>
  <c r="B3132" i="7"/>
  <c r="C3132" i="7"/>
  <c r="B3133" i="7"/>
  <c r="C3133" i="7"/>
  <c r="B3134" i="7"/>
  <c r="C3134" i="7"/>
  <c r="B3135" i="7"/>
  <c r="C3135" i="7"/>
  <c r="B3136" i="7"/>
  <c r="C3136" i="7"/>
  <c r="B3137" i="7"/>
  <c r="C3137" i="7"/>
  <c r="B3138" i="7"/>
  <c r="C3138" i="7"/>
  <c r="B3140" i="7"/>
  <c r="C3140" i="7"/>
  <c r="B3141" i="7"/>
  <c r="C3141" i="7"/>
  <c r="B3142" i="7"/>
  <c r="C3142" i="7"/>
  <c r="B3143" i="7"/>
  <c r="C3143" i="7"/>
  <c r="B3144" i="7"/>
  <c r="C3144" i="7"/>
  <c r="B3145" i="7"/>
  <c r="C3145" i="7"/>
  <c r="B3146" i="7"/>
  <c r="C3146" i="7"/>
  <c r="B3147" i="7"/>
  <c r="C3147" i="7"/>
  <c r="B3148" i="7"/>
  <c r="C3148" i="7"/>
  <c r="B3149" i="7"/>
  <c r="C3149" i="7"/>
  <c r="B3150" i="7"/>
  <c r="C3150" i="7"/>
  <c r="B3151" i="7"/>
  <c r="C3151" i="7"/>
  <c r="B3152" i="7"/>
  <c r="C3152" i="7"/>
  <c r="B3153" i="7"/>
  <c r="C3153" i="7"/>
  <c r="B3154" i="7"/>
  <c r="C3154" i="7"/>
  <c r="B3155" i="7"/>
  <c r="C3155" i="7"/>
  <c r="B3156" i="7"/>
  <c r="C3156" i="7"/>
  <c r="B3160" i="7"/>
  <c r="C3160" i="7"/>
  <c r="B3161" i="7"/>
  <c r="C3161" i="7"/>
  <c r="B3162" i="7"/>
  <c r="C3162" i="7"/>
  <c r="B3163" i="7"/>
  <c r="C3163" i="7"/>
  <c r="B3164" i="7"/>
  <c r="C3164" i="7"/>
  <c r="B3165" i="7"/>
  <c r="C3165" i="7"/>
  <c r="B3166" i="7"/>
  <c r="C3166" i="7"/>
  <c r="B3167" i="7"/>
  <c r="C3167" i="7"/>
  <c r="B3168" i="7"/>
  <c r="C3168" i="7"/>
  <c r="B3169" i="7"/>
  <c r="C3169" i="7"/>
  <c r="B3171" i="7"/>
  <c r="C3171" i="7"/>
  <c r="B3172" i="7"/>
  <c r="C3172" i="7"/>
  <c r="B3173" i="7"/>
  <c r="C3173" i="7"/>
  <c r="B3174" i="7"/>
  <c r="C3174" i="7"/>
  <c r="B3175" i="7"/>
  <c r="C3175" i="7"/>
  <c r="B3176" i="7"/>
  <c r="C3176" i="7"/>
  <c r="B3177" i="7"/>
  <c r="C3177" i="7"/>
  <c r="B3178" i="7"/>
  <c r="C3178" i="7"/>
  <c r="B3179" i="7"/>
  <c r="C3179" i="7"/>
  <c r="B3180" i="7"/>
  <c r="C3180" i="7"/>
  <c r="B3181" i="7"/>
  <c r="C3181" i="7"/>
  <c r="B3182" i="7"/>
  <c r="C3182" i="7"/>
  <c r="B3183" i="7"/>
  <c r="C3183" i="7"/>
  <c r="B3184" i="7"/>
  <c r="C3184" i="7"/>
  <c r="B3185" i="7"/>
  <c r="C3185" i="7"/>
  <c r="B3186" i="7"/>
  <c r="C3186" i="7"/>
  <c r="B3187" i="7"/>
  <c r="C3187" i="7"/>
  <c r="B3188" i="7"/>
  <c r="C3188" i="7"/>
  <c r="B3189" i="7"/>
  <c r="C3189" i="7"/>
  <c r="B3190" i="7"/>
  <c r="C3190" i="7"/>
  <c r="B3191" i="7"/>
  <c r="C3191" i="7"/>
  <c r="B3197" i="7"/>
  <c r="C3197" i="7"/>
  <c r="B3198" i="7"/>
  <c r="C3198" i="7"/>
  <c r="B3199" i="7"/>
  <c r="C3199" i="7"/>
  <c r="B3200" i="7"/>
  <c r="C3200" i="7"/>
  <c r="B3201" i="7"/>
  <c r="C3201" i="7"/>
  <c r="B3202" i="7"/>
  <c r="C3202" i="7"/>
  <c r="B3203" i="7"/>
  <c r="C3203" i="7"/>
  <c r="B3204" i="7"/>
  <c r="C3204" i="7"/>
  <c r="B3205" i="7"/>
  <c r="C3205" i="7"/>
  <c r="B3206" i="7"/>
  <c r="C3206" i="7"/>
  <c r="B3207" i="7"/>
  <c r="C3207" i="7"/>
  <c r="B3208" i="7"/>
  <c r="C3208" i="7"/>
  <c r="B3209" i="7"/>
  <c r="C3209" i="7"/>
  <c r="B3210" i="7"/>
  <c r="C3210" i="7"/>
  <c r="B3211" i="7"/>
  <c r="C3211" i="7"/>
  <c r="B3212" i="7"/>
  <c r="C3212" i="7"/>
  <c r="B3213" i="7"/>
  <c r="C3213" i="7"/>
  <c r="B3214" i="7"/>
  <c r="C3214" i="7"/>
  <c r="B3215" i="7"/>
  <c r="C3215" i="7"/>
  <c r="B3216" i="7"/>
  <c r="C3216" i="7"/>
  <c r="B3217" i="7"/>
  <c r="C3217" i="7"/>
  <c r="B3218" i="7"/>
  <c r="C3218" i="7"/>
  <c r="B3219" i="7"/>
  <c r="C3219" i="7"/>
  <c r="B3220" i="7"/>
  <c r="C3220" i="7"/>
  <c r="B3221" i="7"/>
  <c r="C3221" i="7"/>
  <c r="B3222" i="7"/>
  <c r="C3222" i="7"/>
  <c r="B3223" i="7"/>
  <c r="C3223" i="7"/>
  <c r="B3224" i="7"/>
  <c r="C3224" i="7"/>
  <c r="B3225" i="7"/>
  <c r="C3225" i="7"/>
  <c r="B3226" i="7"/>
  <c r="C3226" i="7"/>
  <c r="B3227" i="7"/>
  <c r="C3227" i="7"/>
  <c r="B3228" i="7"/>
  <c r="C3228" i="7"/>
  <c r="B3229" i="7"/>
  <c r="C3229" i="7"/>
  <c r="B3230" i="7"/>
  <c r="C3230" i="7"/>
  <c r="B3231" i="7"/>
  <c r="C3231" i="7"/>
  <c r="B3232" i="7"/>
  <c r="C3232" i="7"/>
  <c r="B3233" i="7"/>
  <c r="C3233" i="7"/>
  <c r="B3234" i="7"/>
  <c r="C3234" i="7"/>
  <c r="B3235" i="7"/>
  <c r="C3235" i="7"/>
  <c r="B3236" i="7"/>
  <c r="C3236" i="7"/>
  <c r="B3237" i="7"/>
  <c r="C3237" i="7"/>
  <c r="B3238" i="7"/>
  <c r="C3238" i="7"/>
  <c r="B3239" i="7"/>
  <c r="C3239" i="7"/>
  <c r="B3240" i="7"/>
  <c r="C3240" i="7"/>
  <c r="B3241" i="7"/>
  <c r="C3241" i="7"/>
  <c r="B3242" i="7"/>
  <c r="C3242" i="7"/>
  <c r="B3243" i="7"/>
  <c r="C3243" i="7"/>
  <c r="B3244" i="7"/>
  <c r="C3244" i="7"/>
  <c r="B3245" i="7"/>
  <c r="C3245" i="7"/>
  <c r="B3246" i="7"/>
  <c r="C3246" i="7"/>
  <c r="B3247" i="7"/>
  <c r="C3247" i="7"/>
  <c r="B3248" i="7"/>
  <c r="C3248" i="7"/>
  <c r="B3249" i="7"/>
  <c r="C3249" i="7"/>
  <c r="B3250" i="7"/>
  <c r="C3250" i="7"/>
  <c r="B3251" i="7"/>
  <c r="C3251" i="7"/>
  <c r="B3252" i="7"/>
  <c r="C3252" i="7"/>
  <c r="B3253" i="7"/>
  <c r="C3253" i="7"/>
  <c r="B3254" i="7"/>
  <c r="C3254" i="7"/>
  <c r="B3255" i="7"/>
  <c r="C3255" i="7"/>
  <c r="B3256" i="7"/>
  <c r="C3256" i="7"/>
  <c r="B3257" i="7"/>
  <c r="C3257" i="7"/>
  <c r="B3258" i="7"/>
  <c r="C3258" i="7"/>
  <c r="B3259" i="7"/>
  <c r="C3259" i="7"/>
  <c r="B3261" i="7"/>
  <c r="C3261" i="7"/>
  <c r="B3262" i="7"/>
  <c r="C3262" i="7"/>
  <c r="B3263" i="7"/>
  <c r="C3263" i="7"/>
  <c r="B3264" i="7"/>
  <c r="C3264" i="7"/>
  <c r="B3265" i="7"/>
  <c r="C3265" i="7"/>
  <c r="B3266" i="7"/>
  <c r="C3266" i="7"/>
  <c r="B3267" i="7"/>
  <c r="C3267" i="7"/>
  <c r="B3268" i="7"/>
  <c r="C3268" i="7"/>
  <c r="B3269" i="7"/>
  <c r="C3269" i="7"/>
  <c r="B3270" i="7"/>
  <c r="C3270" i="7"/>
  <c r="B3271" i="7"/>
  <c r="C3271" i="7"/>
  <c r="B3272" i="7"/>
  <c r="C3272" i="7"/>
  <c r="B3273" i="7"/>
  <c r="C3273" i="7"/>
  <c r="B3274" i="7"/>
  <c r="C3274" i="7"/>
  <c r="B3275" i="7"/>
  <c r="C3275" i="7"/>
  <c r="B3276" i="7"/>
  <c r="C3276" i="7"/>
  <c r="B3277" i="7"/>
  <c r="C3277" i="7"/>
  <c r="B3278" i="7"/>
  <c r="C3278" i="7"/>
  <c r="B3279" i="7"/>
  <c r="C3279" i="7"/>
  <c r="B3281" i="7"/>
  <c r="C3281" i="7"/>
  <c r="B3282" i="7"/>
  <c r="C3282" i="7"/>
  <c r="B3283" i="7"/>
  <c r="C3283" i="7"/>
  <c r="B3284" i="7"/>
  <c r="C3284" i="7"/>
  <c r="B3285" i="7"/>
  <c r="C3285" i="7"/>
  <c r="B3286" i="7"/>
  <c r="C3286" i="7"/>
  <c r="B3287" i="7"/>
  <c r="C3287" i="7"/>
  <c r="B3288" i="7"/>
  <c r="C3288" i="7"/>
  <c r="B3289" i="7"/>
  <c r="C3289" i="7"/>
  <c r="B3290" i="7"/>
  <c r="C3290" i="7"/>
  <c r="B3291" i="7"/>
  <c r="C3291" i="7"/>
  <c r="B3292" i="7"/>
  <c r="C3292" i="7"/>
  <c r="B3293" i="7"/>
  <c r="C3293" i="7"/>
  <c r="B3294" i="7"/>
  <c r="C3294" i="7"/>
  <c r="B3295" i="7"/>
  <c r="C3295" i="7"/>
  <c r="B3296" i="7"/>
  <c r="C3296" i="7"/>
  <c r="B3297" i="7"/>
  <c r="C3297" i="7"/>
  <c r="B3298" i="7"/>
  <c r="C3298" i="7"/>
  <c r="B3299" i="7"/>
  <c r="C3299" i="7"/>
  <c r="B3300" i="7"/>
  <c r="C3300" i="7"/>
  <c r="B3301" i="7"/>
  <c r="C3301" i="7"/>
  <c r="B3302" i="7"/>
  <c r="C3302" i="7"/>
  <c r="B3303" i="7"/>
  <c r="C3303" i="7"/>
  <c r="B3304" i="7"/>
  <c r="C3304" i="7"/>
  <c r="B3305" i="7"/>
  <c r="C3305" i="7"/>
  <c r="B3306" i="7"/>
  <c r="C3306" i="7"/>
  <c r="B3307" i="7"/>
  <c r="C3307" i="7"/>
  <c r="B3308" i="7"/>
  <c r="C3308" i="7"/>
  <c r="B3309" i="7"/>
  <c r="C3309" i="7"/>
  <c r="B3310" i="7"/>
  <c r="C3310" i="7"/>
  <c r="B3311" i="7"/>
  <c r="C3311" i="7"/>
  <c r="B3312" i="7"/>
  <c r="C3312" i="7"/>
  <c r="B3313" i="7"/>
  <c r="C3313" i="7"/>
  <c r="B3314" i="7"/>
  <c r="C3314" i="7"/>
  <c r="B3315" i="7"/>
  <c r="C3315" i="7"/>
  <c r="B3316" i="7"/>
  <c r="C3316" i="7"/>
  <c r="B3317" i="7"/>
  <c r="C3317" i="7"/>
  <c r="B3318" i="7"/>
  <c r="C3318" i="7"/>
  <c r="B3320" i="7"/>
  <c r="C3320" i="7"/>
  <c r="B3321" i="7"/>
  <c r="C3321" i="7"/>
  <c r="B3322" i="7"/>
  <c r="C3322" i="7"/>
  <c r="B3323" i="7"/>
  <c r="C3323" i="7"/>
  <c r="B3324" i="7"/>
  <c r="C3324" i="7"/>
  <c r="B3325" i="7"/>
  <c r="C3325" i="7"/>
  <c r="B3326" i="7"/>
  <c r="C3326" i="7"/>
  <c r="B3327" i="7"/>
  <c r="C3327" i="7"/>
  <c r="B3328" i="7"/>
  <c r="C3328" i="7"/>
  <c r="B3329" i="7"/>
  <c r="C3329" i="7"/>
  <c r="B3330" i="7"/>
  <c r="C3330" i="7"/>
  <c r="B3331" i="7"/>
  <c r="C3331" i="7"/>
  <c r="B3332" i="7"/>
  <c r="C3332" i="7"/>
  <c r="B3333" i="7"/>
  <c r="C3333" i="7"/>
  <c r="B3334" i="7"/>
  <c r="C3334" i="7"/>
  <c r="B3339" i="7"/>
  <c r="C3339" i="7"/>
  <c r="B3340" i="7"/>
  <c r="C3340" i="7"/>
  <c r="B3341" i="7"/>
  <c r="C3341" i="7"/>
  <c r="B3342" i="7"/>
  <c r="C3342" i="7"/>
  <c r="B3343" i="7"/>
  <c r="C3343" i="7"/>
  <c r="B3344" i="7"/>
  <c r="C3344" i="7"/>
  <c r="B3345" i="7"/>
  <c r="C3345" i="7"/>
  <c r="B3346" i="7"/>
  <c r="C3346" i="7"/>
  <c r="B3347" i="7"/>
  <c r="C3347" i="7"/>
  <c r="B3348" i="7"/>
  <c r="C3348" i="7"/>
  <c r="B3349" i="7"/>
  <c r="C3349" i="7"/>
  <c r="B3350" i="7"/>
  <c r="C3350" i="7"/>
  <c r="B3351" i="7"/>
  <c r="C3351" i="7"/>
  <c r="B3352" i="7"/>
  <c r="C3352" i="7"/>
  <c r="B3353" i="7"/>
  <c r="C3353" i="7"/>
  <c r="B3354" i="7"/>
  <c r="C3354" i="7"/>
  <c r="B3355" i="7"/>
  <c r="C3355" i="7"/>
  <c r="B3356" i="7"/>
  <c r="C3356" i="7"/>
  <c r="B3357" i="7"/>
  <c r="C3357" i="7"/>
  <c r="B3358" i="7"/>
  <c r="C3358" i="7"/>
  <c r="B3359" i="7"/>
  <c r="C3359" i="7"/>
  <c r="B3360" i="7"/>
  <c r="C3360" i="7"/>
  <c r="B3361" i="7"/>
  <c r="C3361" i="7"/>
  <c r="B3362" i="7"/>
  <c r="C3362" i="7"/>
  <c r="B3363" i="7"/>
  <c r="C3363" i="7"/>
  <c r="B3364" i="7"/>
  <c r="C3364" i="7"/>
  <c r="B3365" i="7"/>
  <c r="C3365" i="7"/>
  <c r="B3366" i="7"/>
  <c r="C3366" i="7"/>
  <c r="B3367" i="7"/>
  <c r="C3367" i="7"/>
  <c r="B3368" i="7"/>
  <c r="C3368" i="7"/>
  <c r="B3369" i="7"/>
  <c r="C3369" i="7"/>
  <c r="B3370" i="7"/>
  <c r="C3370" i="7"/>
  <c r="B3371" i="7"/>
  <c r="C3371" i="7"/>
  <c r="B3372" i="7"/>
  <c r="C3372" i="7"/>
  <c r="B3373" i="7"/>
  <c r="C3373" i="7"/>
  <c r="B3374" i="7"/>
  <c r="C3374" i="7"/>
  <c r="B3375" i="7"/>
  <c r="C3375" i="7"/>
  <c r="B3376" i="7"/>
  <c r="C3376" i="7"/>
  <c r="B3377" i="7"/>
  <c r="C3377" i="7"/>
  <c r="B3378" i="7"/>
  <c r="C3378" i="7"/>
  <c r="B3379" i="7"/>
  <c r="C3379" i="7"/>
  <c r="B3380" i="7"/>
  <c r="C3380" i="7"/>
  <c r="B3381" i="7"/>
  <c r="C3381" i="7"/>
  <c r="B3382" i="7"/>
  <c r="C3382" i="7"/>
  <c r="B3383" i="7"/>
  <c r="C3383" i="7"/>
  <c r="B3384" i="7"/>
  <c r="C3384" i="7"/>
  <c r="B3385" i="7"/>
  <c r="C3385" i="7"/>
  <c r="B3386" i="7"/>
  <c r="C3386" i="7"/>
  <c r="B3387" i="7"/>
  <c r="C3387" i="7"/>
  <c r="B3388" i="7"/>
  <c r="C3388" i="7"/>
  <c r="B3389" i="7"/>
  <c r="C3389" i="7"/>
  <c r="B3390" i="7"/>
  <c r="C3390" i="7"/>
  <c r="B3392" i="7"/>
  <c r="C3392" i="7"/>
  <c r="B3393" i="7"/>
  <c r="C3393" i="7"/>
  <c r="B3394" i="7"/>
  <c r="C3394" i="7"/>
  <c r="B3395" i="7"/>
  <c r="C3395" i="7"/>
  <c r="B3396" i="7"/>
  <c r="C3396" i="7"/>
  <c r="B3397" i="7"/>
  <c r="C3397" i="7"/>
  <c r="B3398" i="7"/>
  <c r="C3398" i="7"/>
  <c r="B3399" i="7"/>
  <c r="C3399" i="7"/>
  <c r="B3400" i="7"/>
  <c r="C3400" i="7"/>
  <c r="B3401" i="7"/>
  <c r="C3401" i="7"/>
  <c r="B3402" i="7"/>
  <c r="C3402" i="7"/>
  <c r="B3403" i="7"/>
  <c r="C3403" i="7"/>
  <c r="B3404" i="7"/>
  <c r="C3404" i="7"/>
  <c r="B3405" i="7"/>
  <c r="C3405" i="7"/>
  <c r="B3406" i="7"/>
  <c r="C3406" i="7"/>
  <c r="B3407" i="7"/>
  <c r="C3407" i="7"/>
  <c r="B3408" i="7"/>
  <c r="C3408" i="7"/>
  <c r="B3409" i="7"/>
  <c r="C3409" i="7"/>
  <c r="B3410" i="7"/>
  <c r="C3410" i="7"/>
  <c r="B3411" i="7"/>
  <c r="C3411" i="7"/>
  <c r="B3412" i="7"/>
  <c r="C3412" i="7"/>
  <c r="B3413" i="7"/>
  <c r="C3413" i="7"/>
  <c r="B3414" i="7"/>
  <c r="C3414" i="7"/>
  <c r="B3415" i="7"/>
  <c r="C3415" i="7"/>
  <c r="B3416" i="7"/>
  <c r="C3416" i="7"/>
  <c r="B3417" i="7"/>
  <c r="C3417" i="7"/>
  <c r="B3418" i="7"/>
  <c r="C3418" i="7"/>
  <c r="B3419" i="7"/>
  <c r="C3419" i="7"/>
  <c r="B3420" i="7"/>
  <c r="C3420" i="7"/>
  <c r="B3421" i="7"/>
  <c r="C3421" i="7"/>
  <c r="B3422" i="7"/>
  <c r="C3422" i="7"/>
  <c r="B3423" i="7"/>
  <c r="C3423" i="7"/>
  <c r="B3424" i="7"/>
  <c r="C3424" i="7"/>
  <c r="B3425" i="7"/>
  <c r="C3425" i="7"/>
  <c r="B3426" i="7"/>
  <c r="C3426" i="7"/>
  <c r="B3427" i="7"/>
  <c r="C3427" i="7"/>
  <c r="B3428" i="7"/>
  <c r="C3428" i="7"/>
  <c r="B3430" i="7"/>
  <c r="C3430" i="7"/>
  <c r="B3431" i="7"/>
  <c r="C3431" i="7"/>
  <c r="B3432" i="7"/>
  <c r="C3432" i="7"/>
  <c r="B3433" i="7"/>
  <c r="C3433" i="7"/>
  <c r="B3434" i="7"/>
  <c r="C3434" i="7"/>
  <c r="B3435" i="7"/>
  <c r="C3435" i="7"/>
  <c r="B3436" i="7"/>
  <c r="C3436" i="7"/>
  <c r="B3437" i="7"/>
  <c r="C3437" i="7"/>
  <c r="B3438" i="7"/>
  <c r="C3438" i="7"/>
  <c r="B3439" i="7"/>
  <c r="C3439" i="7"/>
  <c r="B3440" i="7"/>
  <c r="C3440" i="7"/>
  <c r="B3441" i="7"/>
  <c r="C3441" i="7"/>
  <c r="B3442" i="7"/>
  <c r="C3442" i="7"/>
  <c r="B3443" i="7"/>
  <c r="C3443" i="7"/>
  <c r="B3444" i="7"/>
  <c r="C3444" i="7"/>
  <c r="B3445" i="7"/>
  <c r="C3445" i="7"/>
  <c r="B3446" i="7"/>
  <c r="C3446" i="7"/>
  <c r="B3447" i="7"/>
  <c r="C3447" i="7"/>
  <c r="B3448" i="7"/>
  <c r="C3448" i="7"/>
  <c r="B3449" i="7"/>
  <c r="C3449" i="7"/>
  <c r="B3450" i="7"/>
  <c r="C3450" i="7"/>
  <c r="B3451" i="7"/>
  <c r="C3451" i="7"/>
  <c r="B3452" i="7"/>
  <c r="C3452" i="7"/>
  <c r="B3453" i="7"/>
  <c r="C3453" i="7"/>
  <c r="B3454" i="7"/>
  <c r="C3454" i="7"/>
  <c r="B3455" i="7"/>
  <c r="C3455" i="7"/>
  <c r="B3456" i="7"/>
  <c r="C3456" i="7"/>
  <c r="B3457" i="7"/>
  <c r="C3457" i="7"/>
  <c r="B3458" i="7"/>
  <c r="C3458" i="7"/>
  <c r="B3459" i="7"/>
  <c r="C3459" i="7"/>
  <c r="B3460" i="7"/>
  <c r="C3460" i="7"/>
  <c r="B3461" i="7"/>
  <c r="C3461" i="7"/>
  <c r="B3462" i="7"/>
  <c r="C3462" i="7"/>
  <c r="B3463" i="7"/>
  <c r="C3463" i="7"/>
  <c r="B3464" i="7"/>
  <c r="C3464" i="7"/>
  <c r="B3465" i="7"/>
  <c r="C3465" i="7"/>
  <c r="B3466" i="7"/>
  <c r="C3466" i="7"/>
  <c r="B3467" i="7"/>
  <c r="C3467" i="7"/>
  <c r="B3468" i="7"/>
  <c r="C3468" i="7"/>
  <c r="B3469" i="7"/>
  <c r="C3469" i="7"/>
  <c r="B3470" i="7"/>
  <c r="C3470" i="7"/>
  <c r="B3471" i="7"/>
  <c r="C3471" i="7"/>
  <c r="B3472" i="7"/>
  <c r="C3472" i="7"/>
  <c r="B3473" i="7"/>
  <c r="C3473" i="7"/>
  <c r="B3474" i="7"/>
  <c r="C3474" i="7"/>
  <c r="B3475" i="7"/>
  <c r="C3475" i="7"/>
  <c r="B3476" i="7"/>
  <c r="C3476" i="7"/>
  <c r="B3477" i="7"/>
  <c r="C3477" i="7"/>
  <c r="B3478" i="7"/>
  <c r="C3478" i="7"/>
  <c r="B3479" i="7"/>
  <c r="C3479" i="7"/>
  <c r="B3480" i="7"/>
  <c r="C3480" i="7"/>
  <c r="B3481" i="7"/>
  <c r="C3481" i="7"/>
  <c r="B3482" i="7"/>
  <c r="C3482" i="7"/>
  <c r="B3483" i="7"/>
  <c r="C3483" i="7"/>
  <c r="B3484" i="7"/>
  <c r="C3484" i="7"/>
  <c r="B3485" i="7"/>
  <c r="C3485" i="7"/>
  <c r="B3486" i="7"/>
  <c r="C3486" i="7"/>
  <c r="B3487" i="7"/>
  <c r="C3487" i="7"/>
  <c r="B3488" i="7"/>
  <c r="C3488" i="7"/>
  <c r="B3489" i="7"/>
  <c r="C3489" i="7"/>
  <c r="B3490" i="7"/>
  <c r="C3490" i="7"/>
  <c r="B3491" i="7"/>
  <c r="C3491" i="7"/>
  <c r="B3492" i="7"/>
  <c r="C3492" i="7"/>
  <c r="B3493" i="7"/>
  <c r="C3493" i="7"/>
  <c r="B3494" i="7"/>
  <c r="C3494" i="7"/>
  <c r="B3495" i="7"/>
  <c r="C3495" i="7"/>
  <c r="B3496" i="7"/>
  <c r="C3496" i="7"/>
  <c r="B3497" i="7"/>
  <c r="C3497" i="7"/>
  <c r="B3498" i="7"/>
  <c r="C3498" i="7"/>
  <c r="B3499" i="7"/>
  <c r="C3499" i="7"/>
  <c r="B3500" i="7"/>
  <c r="C3500" i="7"/>
  <c r="B3501" i="7"/>
  <c r="C3501" i="7"/>
  <c r="B3502" i="7"/>
  <c r="C3502" i="7"/>
  <c r="B3504" i="7"/>
  <c r="C3504" i="7"/>
  <c r="B3505" i="7"/>
  <c r="C3505" i="7"/>
  <c r="B3506" i="7"/>
  <c r="C3506" i="7"/>
  <c r="B3507" i="7"/>
  <c r="C3507" i="7"/>
  <c r="B3508" i="7"/>
  <c r="C3508" i="7"/>
  <c r="B3509" i="7"/>
  <c r="C3509" i="7"/>
  <c r="B3510" i="7"/>
  <c r="C3510" i="7"/>
  <c r="B3511" i="7"/>
  <c r="C3511" i="7"/>
  <c r="B3512" i="7"/>
  <c r="C3512" i="7"/>
  <c r="B3513" i="7"/>
  <c r="C3513" i="7"/>
  <c r="B3514" i="7"/>
  <c r="C3514" i="7"/>
  <c r="B3515" i="7"/>
  <c r="C3515" i="7"/>
  <c r="B3516" i="7"/>
  <c r="C3516" i="7"/>
  <c r="B3517" i="7"/>
  <c r="C3517" i="7"/>
  <c r="B3518" i="7"/>
  <c r="C3518" i="7"/>
  <c r="B3519" i="7"/>
  <c r="C3519" i="7"/>
  <c r="B3520" i="7"/>
  <c r="C3520" i="7"/>
  <c r="B3521" i="7"/>
  <c r="C3521" i="7"/>
  <c r="B3522" i="7"/>
  <c r="C3522" i="7"/>
  <c r="B3523" i="7"/>
  <c r="C3523" i="7"/>
  <c r="B3524" i="7"/>
  <c r="C3524" i="7"/>
  <c r="B3525" i="7"/>
  <c r="C3525" i="7"/>
  <c r="B3527" i="7"/>
  <c r="C3527" i="7"/>
  <c r="B3528" i="7"/>
  <c r="C3528" i="7"/>
  <c r="B3529" i="7"/>
  <c r="C3529" i="7"/>
  <c r="B3530" i="7"/>
  <c r="C3530" i="7"/>
  <c r="B3531" i="7"/>
  <c r="C3531" i="7"/>
  <c r="B3532" i="7"/>
  <c r="C3532" i="7"/>
  <c r="B3533" i="7"/>
  <c r="C3533" i="7"/>
  <c r="B3534" i="7"/>
  <c r="C3534" i="7"/>
  <c r="B3535" i="7"/>
  <c r="C3535" i="7"/>
  <c r="B3536" i="7"/>
  <c r="C3536" i="7"/>
  <c r="B3537" i="7"/>
  <c r="C3537" i="7"/>
  <c r="B3538" i="7"/>
  <c r="C3538" i="7"/>
  <c r="B3539" i="7"/>
  <c r="C3539" i="7"/>
  <c r="B3540" i="7"/>
  <c r="C3540" i="7"/>
  <c r="B3541" i="7"/>
  <c r="C3541" i="7"/>
  <c r="B3542" i="7"/>
  <c r="C3542" i="7"/>
  <c r="B3543" i="7"/>
  <c r="C3543" i="7"/>
  <c r="B3544" i="7"/>
  <c r="C3544" i="7"/>
  <c r="B3545" i="7"/>
  <c r="C3545" i="7"/>
  <c r="B3546" i="7"/>
  <c r="C3546" i="7"/>
  <c r="B3547" i="7"/>
  <c r="C3547" i="7"/>
  <c r="B3548" i="7"/>
  <c r="C3548" i="7"/>
  <c r="B3549" i="7"/>
  <c r="C3549" i="7"/>
  <c r="B3550" i="7"/>
  <c r="C3550" i="7"/>
  <c r="B3551" i="7"/>
  <c r="C3551" i="7"/>
  <c r="B3552" i="7"/>
  <c r="C3552" i="7"/>
  <c r="B3553" i="7"/>
  <c r="C3553" i="7"/>
  <c r="B3554" i="7"/>
  <c r="C3554" i="7"/>
  <c r="B3555" i="7"/>
  <c r="C3555" i="7"/>
  <c r="B3556" i="7"/>
  <c r="C3556" i="7"/>
  <c r="B3557" i="7"/>
  <c r="C3557" i="7"/>
  <c r="B3558" i="7"/>
  <c r="C3558" i="7"/>
  <c r="B3559" i="7"/>
  <c r="C3559" i="7"/>
  <c r="B3560" i="7"/>
  <c r="C3560" i="7"/>
  <c r="B3561" i="7"/>
  <c r="C3561" i="7"/>
  <c r="B3562" i="7"/>
  <c r="C3562" i="7"/>
  <c r="B3563" i="7"/>
  <c r="C3563" i="7"/>
  <c r="B3564" i="7"/>
  <c r="C3564" i="7"/>
  <c r="B3565" i="7"/>
  <c r="C3565" i="7"/>
  <c r="B3566" i="7"/>
  <c r="C3566" i="7"/>
  <c r="B3567" i="7"/>
  <c r="C3567" i="7"/>
  <c r="B3568" i="7"/>
  <c r="C3568" i="7"/>
  <c r="B3569" i="7"/>
  <c r="C3569" i="7"/>
  <c r="B3570" i="7"/>
  <c r="C3570" i="7"/>
  <c r="B3571" i="7"/>
  <c r="C3571" i="7"/>
  <c r="B3572" i="7"/>
  <c r="C3572" i="7"/>
  <c r="B3573" i="7"/>
  <c r="C3573" i="7"/>
  <c r="B3574" i="7"/>
  <c r="C3574" i="7"/>
  <c r="B3575" i="7"/>
  <c r="C3575" i="7"/>
  <c r="B3576" i="7"/>
  <c r="C3576" i="7"/>
  <c r="B3577" i="7"/>
  <c r="C3577" i="7"/>
  <c r="B3578" i="7"/>
  <c r="C3578" i="7"/>
  <c r="B3579" i="7"/>
  <c r="C3579" i="7"/>
  <c r="B3580" i="7"/>
  <c r="C3580" i="7"/>
  <c r="B3581" i="7"/>
  <c r="C3581" i="7"/>
  <c r="B3582" i="7"/>
  <c r="C3582" i="7"/>
  <c r="B3583" i="7"/>
  <c r="C3583" i="7"/>
  <c r="B3584" i="7"/>
  <c r="C3584" i="7"/>
  <c r="B3585" i="7"/>
  <c r="C3585" i="7"/>
  <c r="B3586" i="7"/>
  <c r="C3586" i="7"/>
  <c r="B3587" i="7"/>
  <c r="C3587" i="7"/>
  <c r="B3588" i="7"/>
  <c r="C3588" i="7"/>
  <c r="B3589" i="7"/>
  <c r="C3589" i="7"/>
  <c r="B3590" i="7"/>
  <c r="C3590" i="7"/>
  <c r="B3591" i="7"/>
  <c r="C3591" i="7"/>
  <c r="B3592" i="7"/>
  <c r="C3592" i="7"/>
  <c r="B3593" i="7"/>
  <c r="C3593" i="7"/>
  <c r="B3594" i="7"/>
  <c r="C3594" i="7"/>
  <c r="B3596" i="7"/>
  <c r="C3596" i="7"/>
  <c r="B3597" i="7"/>
  <c r="C3597" i="7"/>
  <c r="B3598" i="7"/>
  <c r="C3598" i="7"/>
  <c r="B3599" i="7"/>
  <c r="C3599" i="7"/>
  <c r="B3600" i="7"/>
  <c r="C3600" i="7"/>
  <c r="B3601" i="7"/>
  <c r="C3601" i="7"/>
  <c r="B3602" i="7"/>
  <c r="C3602" i="7"/>
  <c r="B3603" i="7"/>
  <c r="C3603" i="7"/>
  <c r="B3604" i="7"/>
  <c r="C3604" i="7"/>
  <c r="B3605" i="7"/>
  <c r="C3605" i="7"/>
  <c r="B3606" i="7"/>
  <c r="C3606" i="7"/>
  <c r="B3607" i="7"/>
  <c r="C3607" i="7"/>
  <c r="B3608" i="7"/>
  <c r="C3608" i="7"/>
  <c r="B3609" i="7"/>
  <c r="C3609" i="7"/>
  <c r="B3610" i="7"/>
  <c r="C3610" i="7"/>
  <c r="B3611" i="7"/>
  <c r="C3611" i="7"/>
  <c r="B3612" i="7"/>
  <c r="C3612" i="7"/>
  <c r="B3613" i="7"/>
  <c r="C3613" i="7"/>
  <c r="B3614" i="7"/>
  <c r="C3614" i="7"/>
  <c r="B3615" i="7"/>
  <c r="C3615" i="7"/>
  <c r="B3616" i="7"/>
  <c r="C3616" i="7"/>
  <c r="B3617" i="7"/>
  <c r="C3617" i="7"/>
  <c r="B3618" i="7"/>
  <c r="C3618" i="7"/>
  <c r="B3619" i="7"/>
  <c r="C3619" i="7"/>
  <c r="B3620" i="7"/>
  <c r="C3620" i="7"/>
  <c r="B3621" i="7"/>
  <c r="C3621" i="7"/>
  <c r="B3622" i="7"/>
  <c r="C3622" i="7"/>
  <c r="B3623" i="7"/>
  <c r="C3623" i="7"/>
  <c r="B3624" i="7"/>
  <c r="C3624" i="7"/>
  <c r="B3625" i="7"/>
  <c r="C3625" i="7"/>
  <c r="B3626" i="7"/>
  <c r="C3626" i="7"/>
  <c r="B3627" i="7"/>
  <c r="C3627" i="7"/>
  <c r="B3628" i="7"/>
  <c r="C3628" i="7"/>
  <c r="B3629" i="7"/>
  <c r="C3629" i="7"/>
  <c r="B3630" i="7"/>
  <c r="C3630" i="7"/>
  <c r="B3631" i="7"/>
  <c r="C3631" i="7"/>
  <c r="B3632" i="7"/>
  <c r="C3632" i="7"/>
  <c r="B3633" i="7"/>
  <c r="C3633" i="7"/>
  <c r="B3634" i="7"/>
  <c r="C3634" i="7"/>
  <c r="B3635" i="7"/>
  <c r="C3635" i="7"/>
  <c r="B3636" i="7"/>
  <c r="C3636" i="7"/>
  <c r="B3637" i="7"/>
  <c r="C3637" i="7"/>
  <c r="B3638" i="7"/>
  <c r="C3638" i="7"/>
  <c r="B3639" i="7"/>
  <c r="C3639" i="7"/>
  <c r="B3640" i="7"/>
  <c r="C3640" i="7"/>
  <c r="B3641" i="7"/>
  <c r="C3641" i="7"/>
  <c r="B3642" i="7"/>
  <c r="C3642" i="7"/>
  <c r="B3643" i="7"/>
  <c r="C3643" i="7"/>
  <c r="B3644" i="7"/>
  <c r="C3644" i="7"/>
  <c r="B3645" i="7"/>
  <c r="C3645" i="7"/>
  <c r="B3647" i="7"/>
  <c r="C3647" i="7"/>
  <c r="B3648" i="7"/>
  <c r="C3648" i="7"/>
  <c r="B3649" i="7"/>
  <c r="C3649" i="7"/>
  <c r="B3650" i="7"/>
  <c r="C3650" i="7"/>
  <c r="B3651" i="7"/>
  <c r="C3651" i="7"/>
  <c r="B3652" i="7"/>
  <c r="C3652" i="7"/>
  <c r="B3653" i="7"/>
  <c r="C3653" i="7"/>
  <c r="B3654" i="7"/>
  <c r="C3654" i="7"/>
  <c r="B3655" i="7"/>
  <c r="C3655" i="7"/>
  <c r="B3656" i="7"/>
  <c r="C3656" i="7"/>
  <c r="B3657" i="7"/>
  <c r="C3657" i="7"/>
  <c r="B3658" i="7"/>
  <c r="C3658" i="7"/>
  <c r="B3659" i="7"/>
  <c r="C3659" i="7"/>
  <c r="B3660" i="7"/>
  <c r="C3660" i="7"/>
  <c r="B3661" i="7"/>
  <c r="C3661" i="7"/>
  <c r="B3662" i="7"/>
  <c r="C3662" i="7"/>
  <c r="B3663" i="7"/>
  <c r="C3663" i="7"/>
  <c r="B3664" i="7"/>
  <c r="C3664" i="7"/>
  <c r="B3665" i="7"/>
  <c r="C3665" i="7"/>
  <c r="B3666" i="7"/>
  <c r="C3666" i="7"/>
  <c r="B3667" i="7"/>
  <c r="C3667" i="7"/>
  <c r="B3668" i="7"/>
  <c r="C3668" i="7"/>
  <c r="B3669" i="7"/>
  <c r="C3669" i="7"/>
  <c r="B3673" i="7"/>
  <c r="C3673" i="7"/>
  <c r="B3674" i="7"/>
  <c r="C3674" i="7"/>
  <c r="B3675" i="7"/>
  <c r="C3675" i="7"/>
  <c r="B3676" i="7"/>
  <c r="C3676" i="7"/>
  <c r="B3677" i="7"/>
  <c r="C3677" i="7"/>
  <c r="B3678" i="7"/>
  <c r="C3678" i="7"/>
  <c r="B3679" i="7"/>
  <c r="C3679" i="7"/>
  <c r="B3680" i="7"/>
  <c r="C3680" i="7"/>
  <c r="B3681" i="7"/>
  <c r="C3681" i="7"/>
  <c r="B3682" i="7"/>
  <c r="C3682" i="7"/>
  <c r="B3683" i="7"/>
  <c r="C3683" i="7"/>
  <c r="B3684" i="7"/>
  <c r="C3684" i="7"/>
  <c r="B3685" i="7"/>
  <c r="C3685" i="7"/>
  <c r="B3686" i="7"/>
  <c r="C3686" i="7"/>
  <c r="B3687" i="7"/>
  <c r="C3687" i="7"/>
  <c r="B3688" i="7"/>
  <c r="C3688" i="7"/>
  <c r="B3689" i="7"/>
  <c r="C3689" i="7"/>
  <c r="B3690" i="7"/>
  <c r="C3690" i="7"/>
  <c r="B3691" i="7"/>
  <c r="C3691" i="7"/>
  <c r="B3692" i="7"/>
  <c r="C3692" i="7"/>
  <c r="B3693" i="7"/>
  <c r="C3693" i="7"/>
  <c r="B3694" i="7"/>
  <c r="C3694" i="7"/>
  <c r="B3695" i="7"/>
  <c r="C3695" i="7"/>
  <c r="B3696" i="7"/>
  <c r="C3696" i="7"/>
  <c r="B3697" i="7"/>
  <c r="C3697" i="7"/>
  <c r="B3698" i="7"/>
  <c r="C3698" i="7"/>
  <c r="B3699" i="7"/>
  <c r="C3699" i="7"/>
  <c r="B3700" i="7"/>
  <c r="C3700" i="7"/>
  <c r="B3701" i="7"/>
  <c r="C3701" i="7"/>
  <c r="B3702" i="7"/>
  <c r="C3702" i="7"/>
  <c r="B3703" i="7"/>
  <c r="C3703" i="7"/>
  <c r="B3710" i="7"/>
  <c r="C3710" i="7"/>
  <c r="B3711" i="7"/>
  <c r="C3711" i="7"/>
  <c r="B3712" i="7"/>
  <c r="C3712" i="7"/>
  <c r="B3714" i="7"/>
  <c r="C3714" i="7"/>
  <c r="B3715" i="7"/>
  <c r="C3715" i="7"/>
  <c r="B3716" i="7"/>
  <c r="C3716" i="7"/>
  <c r="B3717" i="7"/>
  <c r="C3717" i="7"/>
  <c r="B3718" i="7"/>
  <c r="C3718" i="7"/>
  <c r="B3719" i="7"/>
  <c r="C3719" i="7"/>
  <c r="B3720" i="7"/>
  <c r="C3720" i="7"/>
  <c r="B3721" i="7"/>
  <c r="C3721" i="7"/>
  <c r="B3722" i="7"/>
  <c r="C3722" i="7"/>
  <c r="B3723" i="7"/>
  <c r="C3723" i="7"/>
  <c r="B3724" i="7"/>
  <c r="C3724" i="7"/>
  <c r="B3725" i="7"/>
  <c r="C3725" i="7"/>
  <c r="B3726" i="7"/>
  <c r="C3726" i="7"/>
  <c r="B3727" i="7"/>
  <c r="C3727" i="7"/>
  <c r="B3728" i="7"/>
  <c r="C3728" i="7"/>
  <c r="B3729" i="7"/>
  <c r="C3729" i="7"/>
  <c r="B3730" i="7"/>
  <c r="C3730" i="7"/>
  <c r="B3731" i="7"/>
  <c r="C3731" i="7"/>
  <c r="B3732" i="7"/>
  <c r="C3732" i="7"/>
  <c r="B3733" i="7"/>
  <c r="C3733" i="7"/>
  <c r="B3739" i="7"/>
  <c r="C3739" i="7"/>
  <c r="B3740" i="7"/>
  <c r="C3740" i="7"/>
  <c r="B3741" i="7"/>
  <c r="C3741" i="7"/>
  <c r="B3742" i="7"/>
  <c r="C3742" i="7"/>
  <c r="B3743" i="7"/>
  <c r="C3743" i="7"/>
  <c r="B3744" i="7"/>
  <c r="C3744" i="7"/>
  <c r="B3745" i="7"/>
  <c r="C3745" i="7"/>
  <c r="B3746" i="7"/>
  <c r="C3746" i="7"/>
  <c r="B3747" i="7"/>
  <c r="C3747" i="7"/>
  <c r="B3748" i="7"/>
  <c r="C3748" i="7"/>
  <c r="B3749" i="7"/>
  <c r="C3749" i="7"/>
  <c r="B3750" i="7"/>
  <c r="C3750" i="7"/>
  <c r="B3751" i="7"/>
  <c r="C3751" i="7"/>
  <c r="B3752" i="7"/>
  <c r="C3752" i="7"/>
  <c r="B3753" i="7"/>
  <c r="C3753" i="7"/>
  <c r="B3754" i="7"/>
  <c r="C3754" i="7"/>
  <c r="B3755" i="7"/>
  <c r="C3755" i="7"/>
  <c r="B3756" i="7"/>
  <c r="C3756" i="7"/>
  <c r="B3757" i="7"/>
  <c r="C3757" i="7"/>
  <c r="B3758" i="7"/>
  <c r="C3758" i="7"/>
  <c r="B3759" i="7"/>
  <c r="C3759" i="7"/>
  <c r="B3760" i="7"/>
  <c r="C3760" i="7"/>
  <c r="B3761" i="7"/>
  <c r="C3761" i="7"/>
  <c r="B3762" i="7"/>
  <c r="C3762" i="7"/>
  <c r="B3766" i="7"/>
  <c r="C3766" i="7"/>
  <c r="B3767" i="7"/>
  <c r="C3767" i="7"/>
  <c r="B3768" i="7"/>
  <c r="C3768" i="7"/>
  <c r="B3769" i="7"/>
  <c r="C3769" i="7"/>
  <c r="B3770" i="7"/>
  <c r="C3770" i="7"/>
  <c r="B3771" i="7"/>
  <c r="C3771" i="7"/>
  <c r="B3772" i="7"/>
  <c r="C3772" i="7"/>
  <c r="B3773" i="7"/>
  <c r="C3773" i="7"/>
  <c r="B3774" i="7"/>
  <c r="C3774" i="7"/>
  <c r="B3775" i="7"/>
  <c r="C3775" i="7"/>
  <c r="B3776" i="7"/>
  <c r="C3776" i="7"/>
  <c r="B3777" i="7"/>
  <c r="C3777" i="7"/>
  <c r="B3778" i="7"/>
  <c r="C3778" i="7"/>
  <c r="B3779" i="7"/>
  <c r="C3779" i="7"/>
  <c r="B3780" i="7"/>
  <c r="C3780" i="7"/>
  <c r="B3781" i="7"/>
  <c r="C3781" i="7"/>
  <c r="B3782" i="7"/>
  <c r="C3782" i="7"/>
  <c r="B3783" i="7"/>
  <c r="C3783" i="7"/>
  <c r="B3784" i="7"/>
  <c r="C3784" i="7"/>
  <c r="B3785" i="7"/>
  <c r="C3785" i="7"/>
  <c r="B3786" i="7"/>
  <c r="C3786" i="7"/>
  <c r="B3787" i="7"/>
  <c r="C3787" i="7"/>
  <c r="B3788" i="7"/>
  <c r="C3788" i="7"/>
  <c r="B3789" i="7"/>
  <c r="C3789" i="7"/>
  <c r="B3790" i="7"/>
  <c r="C3790" i="7"/>
  <c r="B3791" i="7"/>
  <c r="C3791" i="7"/>
  <c r="B3792" i="7"/>
  <c r="C3792" i="7"/>
  <c r="B3793" i="7"/>
  <c r="C3793" i="7"/>
  <c r="B3794" i="7"/>
  <c r="C3794" i="7"/>
  <c r="B3795" i="7"/>
  <c r="C3795" i="7"/>
  <c r="B3796" i="7"/>
  <c r="C3796" i="7"/>
  <c r="B3797" i="7"/>
  <c r="C3797" i="7"/>
  <c r="B3800" i="7"/>
  <c r="C3800" i="7"/>
  <c r="B3801" i="7"/>
  <c r="C3801" i="7"/>
  <c r="B3802" i="7"/>
  <c r="C3802" i="7"/>
  <c r="B3803" i="7"/>
  <c r="C3803" i="7"/>
  <c r="B3804" i="7"/>
  <c r="C3804" i="7"/>
  <c r="B3805" i="7"/>
  <c r="C3805" i="7"/>
  <c r="B3806" i="7"/>
  <c r="C3806" i="7"/>
  <c r="B3807" i="7"/>
  <c r="C3807" i="7"/>
  <c r="B3808" i="7"/>
  <c r="C3808" i="7"/>
  <c r="B3809" i="7"/>
  <c r="C3809" i="7"/>
  <c r="B3810" i="7"/>
  <c r="C3810" i="7"/>
  <c r="B3811" i="7"/>
  <c r="C3811" i="7"/>
  <c r="B3812" i="7"/>
  <c r="C3812" i="7"/>
  <c r="B3813" i="7"/>
  <c r="C3813" i="7"/>
  <c r="B3814" i="7"/>
  <c r="C3814" i="7"/>
  <c r="B3815" i="7"/>
  <c r="C3815" i="7"/>
  <c r="B3816" i="7"/>
  <c r="C3816" i="7"/>
  <c r="B3817" i="7"/>
  <c r="C3817" i="7"/>
  <c r="B3818" i="7"/>
  <c r="C3818" i="7"/>
  <c r="B3819" i="7"/>
  <c r="C3819" i="7"/>
  <c r="B3820" i="7"/>
  <c r="C3820" i="7"/>
  <c r="B3821" i="7"/>
  <c r="C3821" i="7"/>
  <c r="B3822" i="7"/>
  <c r="C3822" i="7"/>
  <c r="B3823" i="7"/>
  <c r="C3823" i="7"/>
  <c r="B3824" i="7"/>
  <c r="C3824" i="7"/>
  <c r="B3825" i="7"/>
  <c r="C3825" i="7"/>
  <c r="B3826" i="7"/>
  <c r="C3826" i="7"/>
  <c r="B3827" i="7"/>
  <c r="C3827" i="7"/>
  <c r="B3830" i="7"/>
  <c r="C3830" i="7"/>
  <c r="B3831" i="7"/>
  <c r="C3831" i="7"/>
  <c r="B3832" i="7"/>
  <c r="C3832" i="7"/>
  <c r="B3833" i="7"/>
  <c r="C3833" i="7"/>
  <c r="B3834" i="7"/>
  <c r="C3834" i="7"/>
  <c r="B3835" i="7"/>
  <c r="C3835" i="7"/>
  <c r="B3836" i="7"/>
  <c r="C3836" i="7"/>
  <c r="B3837" i="7"/>
  <c r="C3837" i="7"/>
  <c r="B3838" i="7"/>
  <c r="C3838" i="7"/>
  <c r="B3839" i="7"/>
  <c r="C3839" i="7"/>
  <c r="B3840" i="7"/>
  <c r="C3840" i="7"/>
  <c r="B3841" i="7"/>
  <c r="C3841" i="7"/>
  <c r="B3842" i="7"/>
  <c r="C3842" i="7"/>
  <c r="B3843" i="7"/>
  <c r="C3843" i="7"/>
  <c r="B3844" i="7"/>
  <c r="C3844" i="7"/>
  <c r="B3845" i="7"/>
  <c r="C3845" i="7"/>
  <c r="B3846" i="7"/>
  <c r="C3846" i="7"/>
  <c r="B3847" i="7"/>
  <c r="C3847" i="7"/>
  <c r="B3848" i="7"/>
  <c r="C3848" i="7"/>
  <c r="B3849" i="7"/>
  <c r="C3849" i="7"/>
  <c r="B3850" i="7"/>
  <c r="C3850" i="7"/>
  <c r="B3851" i="7"/>
  <c r="C3851" i="7"/>
  <c r="B3852" i="7"/>
  <c r="C3852" i="7"/>
  <c r="B3853" i="7"/>
  <c r="C3853" i="7"/>
  <c r="B3854" i="7"/>
  <c r="C3854" i="7"/>
  <c r="B3855" i="7"/>
  <c r="C3855" i="7"/>
  <c r="B3856" i="7"/>
  <c r="C3856" i="7"/>
  <c r="B3857" i="7"/>
  <c r="C3857" i="7"/>
  <c r="B3858" i="7"/>
  <c r="C3858" i="7"/>
  <c r="B3861" i="7"/>
  <c r="C3861" i="7"/>
  <c r="B3862" i="7"/>
  <c r="C3862" i="7"/>
  <c r="B3863" i="7"/>
  <c r="C3863" i="7"/>
  <c r="B3864" i="7"/>
  <c r="C3864" i="7"/>
  <c r="B3865" i="7"/>
  <c r="C3865" i="7"/>
  <c r="B3866" i="7"/>
  <c r="C3866" i="7"/>
  <c r="B3867" i="7"/>
  <c r="C3867" i="7"/>
  <c r="B3868" i="7"/>
  <c r="C3868" i="7"/>
  <c r="B3869" i="7"/>
  <c r="C3869" i="7"/>
  <c r="B3870" i="7"/>
  <c r="C3870" i="7"/>
  <c r="B3871" i="7"/>
  <c r="C3871" i="7"/>
  <c r="B3872" i="7"/>
  <c r="C3872" i="7"/>
  <c r="B3873" i="7"/>
  <c r="C3873" i="7"/>
  <c r="B3874" i="7"/>
  <c r="C3874" i="7"/>
  <c r="B3875" i="7"/>
  <c r="C3875" i="7"/>
  <c r="B3876" i="7"/>
  <c r="C3876" i="7"/>
  <c r="B3877" i="7"/>
  <c r="C3877" i="7"/>
  <c r="B3878" i="7"/>
  <c r="C3878" i="7"/>
  <c r="B3879" i="7"/>
  <c r="C3879" i="7"/>
  <c r="B3880" i="7"/>
  <c r="C3880" i="7"/>
  <c r="B3881" i="7"/>
  <c r="C3881" i="7"/>
  <c r="B3882" i="7"/>
  <c r="C3882" i="7"/>
  <c r="B3883" i="7"/>
  <c r="C3883" i="7"/>
  <c r="B3884" i="7"/>
  <c r="C3884" i="7"/>
  <c r="B3885" i="7"/>
  <c r="C3885" i="7"/>
  <c r="B3886" i="7"/>
  <c r="C3886" i="7"/>
  <c r="B3887" i="7"/>
  <c r="C3887" i="7"/>
  <c r="B3888" i="7"/>
  <c r="C3888" i="7"/>
  <c r="B3889" i="7"/>
  <c r="C3889" i="7"/>
  <c r="B3890" i="7"/>
  <c r="C3890" i="7"/>
  <c r="B3891" i="7"/>
  <c r="C3891" i="7"/>
  <c r="B3894" i="7"/>
  <c r="C3894" i="7"/>
  <c r="B3895" i="7"/>
  <c r="C3895" i="7"/>
  <c r="B3896" i="7"/>
  <c r="C3896" i="7"/>
  <c r="B3897" i="7"/>
  <c r="C3897" i="7"/>
  <c r="B3898" i="7"/>
  <c r="C3898" i="7"/>
  <c r="B3899" i="7"/>
  <c r="C3899" i="7"/>
  <c r="B3900" i="7"/>
  <c r="C3900" i="7"/>
  <c r="B3901" i="7"/>
  <c r="C3901" i="7"/>
  <c r="B3902" i="7"/>
  <c r="C3902" i="7"/>
  <c r="B3903" i="7"/>
  <c r="C3903" i="7"/>
  <c r="B3904" i="7"/>
  <c r="C3904" i="7"/>
  <c r="B3905" i="7"/>
  <c r="C3905" i="7"/>
  <c r="B3906" i="7"/>
  <c r="C3906" i="7"/>
  <c r="B3907" i="7"/>
  <c r="C3907" i="7"/>
  <c r="B3908" i="7"/>
  <c r="C3908" i="7"/>
  <c r="B3909" i="7"/>
  <c r="C3909" i="7"/>
  <c r="B3910" i="7"/>
  <c r="C3910" i="7"/>
  <c r="B3911" i="7"/>
  <c r="C3911" i="7"/>
  <c r="B3912" i="7"/>
  <c r="C3912" i="7"/>
  <c r="B3913" i="7"/>
  <c r="C3913" i="7"/>
  <c r="B3914" i="7"/>
  <c r="C3914" i="7"/>
  <c r="B3915" i="7"/>
  <c r="C3915" i="7"/>
  <c r="B3918" i="7"/>
  <c r="C3918" i="7"/>
  <c r="B3919" i="7"/>
  <c r="C3919" i="7"/>
  <c r="B3920" i="7"/>
  <c r="C3920" i="7"/>
  <c r="B3921" i="7"/>
  <c r="C3921" i="7"/>
  <c r="B3922" i="7"/>
  <c r="C3922" i="7"/>
  <c r="B3923" i="7"/>
  <c r="C3923" i="7"/>
  <c r="B3924" i="7"/>
  <c r="C3924" i="7"/>
  <c r="B3925" i="7"/>
  <c r="C3925" i="7"/>
  <c r="B3926" i="7"/>
  <c r="C3926" i="7"/>
  <c r="B3927" i="7"/>
  <c r="C3927" i="7"/>
  <c r="B3928" i="7"/>
  <c r="C3928" i="7"/>
  <c r="B3929" i="7"/>
  <c r="C3929" i="7"/>
  <c r="B3930" i="7"/>
  <c r="C3930" i="7"/>
  <c r="B3931" i="7"/>
  <c r="C3931" i="7"/>
  <c r="B3932" i="7"/>
  <c r="C3932" i="7"/>
  <c r="B3933" i="7"/>
  <c r="C3933" i="7"/>
  <c r="B3934" i="7"/>
  <c r="C3934" i="7"/>
  <c r="B3935" i="7"/>
  <c r="C3935" i="7"/>
  <c r="B3936" i="7"/>
  <c r="C3936" i="7"/>
  <c r="B3937" i="7"/>
  <c r="C3937" i="7"/>
  <c r="B3939" i="7"/>
  <c r="C3939" i="7"/>
  <c r="B3940" i="7"/>
  <c r="C3940" i="7"/>
  <c r="B3941" i="7"/>
  <c r="C3941" i="7"/>
  <c r="B3942" i="7"/>
  <c r="C3942" i="7"/>
  <c r="B3943" i="7"/>
  <c r="C3943" i="7"/>
  <c r="B3944" i="7"/>
  <c r="C3944" i="7"/>
  <c r="B3947" i="7"/>
  <c r="C3947" i="7"/>
  <c r="B3948" i="7"/>
  <c r="C3948" i="7"/>
  <c r="B3949" i="7"/>
  <c r="C3949" i="7"/>
  <c r="B3950" i="7"/>
  <c r="C3950" i="7"/>
  <c r="B3951" i="7"/>
  <c r="C3951" i="7"/>
  <c r="B3952" i="7"/>
  <c r="C3952" i="7"/>
  <c r="B3953" i="7"/>
  <c r="C3953" i="7"/>
  <c r="B3954" i="7"/>
  <c r="C3954" i="7"/>
  <c r="B3955" i="7"/>
  <c r="C3955" i="7"/>
  <c r="B3956" i="7"/>
  <c r="C3956" i="7"/>
  <c r="B3957" i="7"/>
  <c r="C3957" i="7"/>
  <c r="B3958" i="7"/>
  <c r="C3958" i="7"/>
  <c r="B3959" i="7"/>
  <c r="C3959" i="7"/>
  <c r="B3960" i="7"/>
  <c r="C3960" i="7"/>
  <c r="B3961" i="7"/>
  <c r="C3961" i="7"/>
  <c r="B3962" i="7"/>
  <c r="C3962" i="7"/>
  <c r="B3963" i="7"/>
  <c r="C3963" i="7"/>
  <c r="B3964" i="7"/>
  <c r="C3964" i="7"/>
  <c r="B3965" i="7"/>
  <c r="C3965" i="7"/>
  <c r="B3966" i="7"/>
  <c r="C3966" i="7"/>
  <c r="B3967" i="7"/>
  <c r="C3967" i="7"/>
  <c r="B3968" i="7"/>
  <c r="C3968" i="7"/>
  <c r="B3705" i="7"/>
  <c r="C3705" i="7"/>
  <c r="B3706" i="7"/>
  <c r="C3706" i="7"/>
  <c r="B3734" i="7"/>
  <c r="C3734" i="7"/>
  <c r="B3735" i="7"/>
  <c r="C3735" i="7"/>
  <c r="B3763" i="7"/>
  <c r="C3763" i="7"/>
  <c r="B3764" i="7"/>
  <c r="C3764" i="7"/>
  <c r="B3798" i="7"/>
  <c r="C3798" i="7"/>
  <c r="B3799" i="7"/>
  <c r="C3799" i="7"/>
  <c r="B3828" i="7"/>
  <c r="C3828" i="7"/>
  <c r="B3829" i="7"/>
  <c r="C3829" i="7"/>
  <c r="B3859" i="7"/>
  <c r="C3859" i="7"/>
  <c r="B3860" i="7"/>
  <c r="C3860" i="7"/>
  <c r="B3892" i="7"/>
  <c r="C3892" i="7"/>
  <c r="B3893" i="7"/>
  <c r="C3893" i="7"/>
  <c r="B3916" i="7"/>
  <c r="C3916" i="7"/>
  <c r="B3917" i="7"/>
  <c r="C3917" i="7"/>
  <c r="B3945" i="7"/>
  <c r="C3945" i="7"/>
  <c r="B3946" i="7"/>
  <c r="C3946" i="7"/>
  <c r="B3969" i="7"/>
  <c r="C3969" i="7"/>
  <c r="B3970" i="7"/>
  <c r="C3970" i="7"/>
  <c r="B3971" i="7"/>
  <c r="C3971" i="7"/>
  <c r="B3335" i="7"/>
  <c r="C3335" i="7"/>
  <c r="B3336" i="7"/>
  <c r="C3336" i="7"/>
  <c r="B3337" i="7"/>
  <c r="C3337" i="7"/>
  <c r="B3338" i="7"/>
  <c r="C3338" i="7"/>
  <c r="B3707" i="7"/>
  <c r="C3707" i="7"/>
  <c r="B3708" i="7"/>
  <c r="C3708" i="7"/>
  <c r="B3737" i="7"/>
  <c r="C3737" i="7"/>
  <c r="B3972" i="7"/>
  <c r="C3972" i="7"/>
  <c r="B3973" i="7"/>
  <c r="C3973" i="7"/>
  <c r="B3974" i="7"/>
  <c r="C3974" i="7"/>
  <c r="B3975" i="7"/>
  <c r="C3975" i="7"/>
  <c r="B3976" i="7"/>
  <c r="C3976" i="7"/>
  <c r="B3977" i="7"/>
  <c r="C3977" i="7"/>
  <c r="B3978" i="7"/>
  <c r="C3978" i="7"/>
  <c r="B3979" i="7"/>
  <c r="C3979" i="7"/>
  <c r="B3980" i="7"/>
  <c r="C3980" i="7"/>
  <c r="B3981" i="7"/>
  <c r="C3981" i="7"/>
  <c r="B3982" i="7"/>
  <c r="C3982" i="7"/>
  <c r="B3983" i="7"/>
  <c r="C3983" i="7"/>
  <c r="B3984" i="7"/>
  <c r="C3984" i="7"/>
  <c r="B3985" i="7"/>
  <c r="C3985" i="7"/>
  <c r="B3986" i="7"/>
  <c r="C3986" i="7"/>
  <c r="B3987" i="7"/>
  <c r="C3987" i="7"/>
  <c r="B3988" i="7"/>
  <c r="C3988" i="7"/>
  <c r="B3989" i="7"/>
  <c r="C3989" i="7"/>
  <c r="B3990" i="7"/>
  <c r="C3990" i="7"/>
  <c r="B3991" i="7"/>
  <c r="C3991" i="7"/>
  <c r="B3992" i="7"/>
  <c r="C3992" i="7"/>
  <c r="B3993" i="7"/>
  <c r="C3993" i="7"/>
  <c r="B3994" i="7"/>
  <c r="C3994" i="7"/>
  <c r="B3996" i="7"/>
  <c r="C3996" i="7"/>
  <c r="B3997" i="7"/>
  <c r="C3997" i="7"/>
  <c r="B3998" i="7"/>
  <c r="C3998" i="7"/>
  <c r="B3999" i="7"/>
  <c r="C3999" i="7"/>
  <c r="B4000" i="7"/>
  <c r="C4000" i="7"/>
  <c r="B4001" i="7"/>
  <c r="C4001" i="7"/>
  <c r="B4002" i="7"/>
  <c r="C4002" i="7"/>
  <c r="B4003" i="7"/>
  <c r="C4003" i="7"/>
  <c r="B4004" i="7"/>
  <c r="C4004" i="7"/>
  <c r="B4005" i="7"/>
  <c r="C4005" i="7"/>
  <c r="B4006" i="7"/>
  <c r="C4006" i="7"/>
  <c r="B4007" i="7"/>
  <c r="C4007" i="7"/>
  <c r="B4008" i="7"/>
  <c r="C4008" i="7"/>
  <c r="B4009" i="7"/>
  <c r="C4009" i="7"/>
  <c r="B4010" i="7"/>
  <c r="C4010" i="7"/>
  <c r="B4011" i="7"/>
  <c r="C4011" i="7"/>
  <c r="B4012" i="7"/>
  <c r="C4012" i="7"/>
  <c r="B4013" i="7"/>
  <c r="C4013" i="7"/>
  <c r="B4014" i="7"/>
  <c r="C4014" i="7"/>
  <c r="B4015" i="7"/>
  <c r="C4015" i="7"/>
  <c r="B4016" i="7"/>
  <c r="C4016" i="7"/>
  <c r="B4017" i="7"/>
  <c r="C4017" i="7"/>
  <c r="B4018" i="7"/>
  <c r="C4018" i="7"/>
  <c r="B4019" i="7"/>
  <c r="C4019" i="7"/>
  <c r="B4020" i="7"/>
  <c r="C4020" i="7"/>
  <c r="B4021" i="7"/>
  <c r="C4021" i="7"/>
  <c r="B4022" i="7"/>
  <c r="C4022" i="7"/>
  <c r="B4023" i="7"/>
  <c r="C4023" i="7"/>
  <c r="B4024" i="7"/>
  <c r="C4024" i="7"/>
  <c r="B4025" i="7"/>
  <c r="C4025" i="7"/>
  <c r="B4026" i="7"/>
  <c r="C4026" i="7"/>
  <c r="B4027" i="7"/>
  <c r="C4027" i="7"/>
  <c r="B4028" i="7"/>
  <c r="C4028" i="7"/>
  <c r="B4029" i="7"/>
  <c r="C4029" i="7"/>
  <c r="B4030" i="7"/>
  <c r="C4030" i="7"/>
  <c r="B4031" i="7"/>
  <c r="C4031" i="7"/>
  <c r="B4032" i="7"/>
  <c r="C4032" i="7"/>
  <c r="B4033" i="7"/>
  <c r="C4033" i="7"/>
  <c r="B4034" i="7"/>
  <c r="C4034" i="7"/>
  <c r="B4035" i="7"/>
  <c r="C4035" i="7"/>
  <c r="B4036" i="7"/>
  <c r="C4036" i="7"/>
  <c r="B4037" i="7"/>
  <c r="C4037" i="7"/>
  <c r="B4038" i="7"/>
  <c r="C4038" i="7"/>
  <c r="B4039" i="7"/>
  <c r="C4039" i="7"/>
  <c r="B4040" i="7"/>
  <c r="C4040" i="7"/>
  <c r="B4041" i="7"/>
  <c r="C4041" i="7"/>
  <c r="B4042" i="7"/>
  <c r="C4042" i="7"/>
  <c r="B4043" i="7"/>
  <c r="C4043" i="7"/>
  <c r="B4044" i="7"/>
  <c r="C4044" i="7"/>
  <c r="B4045" i="7"/>
  <c r="C4045" i="7"/>
  <c r="B4046" i="7"/>
  <c r="C4046" i="7"/>
  <c r="B4047" i="7"/>
  <c r="C4047" i="7"/>
  <c r="B4048" i="7"/>
  <c r="C4048" i="7"/>
  <c r="B4049" i="7"/>
  <c r="C4049" i="7"/>
  <c r="B4050" i="7"/>
  <c r="C4050" i="7"/>
  <c r="B4051" i="7"/>
  <c r="C4051" i="7"/>
  <c r="B4052" i="7"/>
  <c r="C4052" i="7"/>
  <c r="B4053" i="7"/>
  <c r="C4053" i="7"/>
  <c r="B4054" i="7"/>
  <c r="C4054" i="7"/>
  <c r="B4055" i="7"/>
  <c r="C4055" i="7"/>
  <c r="B4056" i="7"/>
  <c r="C4056" i="7"/>
  <c r="B4057" i="7"/>
  <c r="C4057" i="7"/>
  <c r="B4058" i="7"/>
  <c r="C4058" i="7"/>
  <c r="B4059" i="7"/>
  <c r="C4059" i="7"/>
  <c r="B4060" i="7"/>
  <c r="C4060" i="7"/>
  <c r="B4061" i="7"/>
  <c r="C4061" i="7"/>
  <c r="B4062" i="7"/>
  <c r="C4062" i="7"/>
  <c r="B4063" i="7"/>
  <c r="C4063" i="7"/>
  <c r="B4064" i="7"/>
  <c r="C4064" i="7"/>
  <c r="B4065" i="7"/>
  <c r="C4065" i="7"/>
  <c r="B4066" i="7"/>
  <c r="C4066" i="7"/>
  <c r="B4067" i="7"/>
  <c r="C4067" i="7"/>
  <c r="B4068" i="7"/>
  <c r="C4068" i="7"/>
  <c r="B4069" i="7"/>
  <c r="C4069" i="7"/>
  <c r="B4070" i="7"/>
  <c r="C4070" i="7"/>
  <c r="B4071" i="7"/>
  <c r="C4071" i="7"/>
  <c r="B4072" i="7"/>
  <c r="C4072" i="7"/>
  <c r="B4073" i="7"/>
  <c r="C4073" i="7"/>
  <c r="B4074" i="7"/>
  <c r="C4074" i="7"/>
  <c r="B4075" i="7"/>
  <c r="C4075" i="7"/>
  <c r="B4076" i="7"/>
  <c r="C4076" i="7"/>
  <c r="B4077" i="7"/>
  <c r="C4077" i="7"/>
  <c r="B4078" i="7"/>
  <c r="C4078" i="7"/>
  <c r="B4079" i="7"/>
  <c r="C4079" i="7"/>
  <c r="B4080" i="7"/>
  <c r="C4080" i="7"/>
  <c r="B4081" i="7"/>
  <c r="C4081" i="7"/>
  <c r="B4082" i="7"/>
  <c r="C4082" i="7"/>
  <c r="B4083" i="7"/>
  <c r="C4083" i="7"/>
  <c r="B4084" i="7"/>
  <c r="C4084" i="7"/>
  <c r="B4085" i="7"/>
  <c r="C4085" i="7"/>
  <c r="B4086" i="7"/>
  <c r="C4086" i="7"/>
  <c r="B4087" i="7"/>
  <c r="C4087" i="7"/>
  <c r="B4088" i="7"/>
  <c r="C4088" i="7"/>
  <c r="B4089" i="7"/>
  <c r="C4089" i="7"/>
  <c r="B4090" i="7"/>
  <c r="C4090" i="7"/>
  <c r="B4091" i="7"/>
  <c r="C4091" i="7"/>
  <c r="B4092" i="7"/>
  <c r="C4092" i="7"/>
  <c r="B4093" i="7"/>
  <c r="C4093" i="7"/>
  <c r="B4094" i="7"/>
  <c r="C4094" i="7"/>
  <c r="B4095" i="7"/>
  <c r="C4095" i="7"/>
  <c r="B4096" i="7"/>
  <c r="C4096" i="7"/>
  <c r="B4097" i="7"/>
  <c r="C4097" i="7"/>
  <c r="B4098" i="7"/>
  <c r="C4098" i="7"/>
  <c r="B4099" i="7"/>
  <c r="C4099" i="7"/>
  <c r="B4100" i="7"/>
  <c r="C4100" i="7"/>
  <c r="B4101" i="7"/>
  <c r="C4101" i="7"/>
  <c r="B4102" i="7"/>
  <c r="C4102" i="7"/>
  <c r="B4103" i="7"/>
  <c r="C4103" i="7"/>
  <c r="B4104" i="7"/>
  <c r="C4104" i="7"/>
  <c r="B4105" i="7"/>
  <c r="C4105" i="7"/>
  <c r="B4106" i="7"/>
  <c r="C4106" i="7"/>
  <c r="B4107" i="7"/>
  <c r="C4107" i="7"/>
  <c r="B4108" i="7"/>
  <c r="C4108" i="7"/>
  <c r="B4109" i="7"/>
  <c r="C4109" i="7"/>
  <c r="B4110" i="7"/>
  <c r="C4110" i="7"/>
  <c r="B4111" i="7"/>
  <c r="C4111" i="7"/>
  <c r="B4112" i="7"/>
  <c r="C4112" i="7"/>
  <c r="B4113" i="7"/>
  <c r="C4113" i="7"/>
  <c r="B4114" i="7"/>
  <c r="C4114" i="7"/>
  <c r="B4115" i="7"/>
  <c r="C4115" i="7"/>
  <c r="B4116" i="7"/>
  <c r="C4116" i="7"/>
  <c r="B4117" i="7"/>
  <c r="C4117" i="7"/>
  <c r="B4118" i="7"/>
  <c r="C4118" i="7"/>
  <c r="B4119" i="7"/>
  <c r="C4119" i="7"/>
  <c r="B4120" i="7"/>
  <c r="C4120" i="7"/>
  <c r="B4121" i="7"/>
  <c r="C4121" i="7"/>
  <c r="B4123" i="7"/>
  <c r="C4123" i="7"/>
  <c r="B4124" i="7"/>
  <c r="C4124" i="7"/>
  <c r="B4125" i="7"/>
  <c r="C4125" i="7"/>
  <c r="B4126" i="7"/>
  <c r="C4126" i="7"/>
  <c r="B4127" i="7"/>
  <c r="C4127" i="7"/>
  <c r="B4128" i="7"/>
  <c r="C4128" i="7"/>
  <c r="B4129" i="7"/>
  <c r="C4129" i="7"/>
  <c r="B4130" i="7"/>
  <c r="C4130" i="7"/>
  <c r="B4131" i="7"/>
  <c r="C4131" i="7"/>
  <c r="B4132" i="7"/>
  <c r="C4132" i="7"/>
  <c r="B4133" i="7"/>
  <c r="C4133" i="7"/>
  <c r="B4134" i="7"/>
  <c r="C4134" i="7"/>
  <c r="B4135" i="7"/>
  <c r="C4135" i="7"/>
  <c r="B4136" i="7"/>
  <c r="C4136" i="7"/>
  <c r="B4137" i="7"/>
  <c r="C4137" i="7"/>
  <c r="B4138" i="7"/>
  <c r="C4138" i="7"/>
  <c r="B4139" i="7"/>
  <c r="C4139" i="7"/>
  <c r="B4140" i="7"/>
  <c r="C4140" i="7"/>
  <c r="B4141" i="7"/>
  <c r="C4141" i="7"/>
  <c r="B4142" i="7"/>
  <c r="C4142" i="7"/>
  <c r="B4143" i="7"/>
  <c r="C4143" i="7"/>
  <c r="B4144" i="7"/>
  <c r="C4144" i="7"/>
  <c r="B4145" i="7"/>
  <c r="C4145" i="7"/>
  <c r="B4146" i="7"/>
  <c r="C4146" i="7"/>
  <c r="B4147" i="7"/>
  <c r="C4147" i="7"/>
  <c r="B4149" i="7"/>
  <c r="C4149" i="7"/>
  <c r="B4150" i="7"/>
  <c r="C4150" i="7"/>
  <c r="B4151" i="7"/>
  <c r="C4151" i="7"/>
  <c r="B4152" i="7"/>
  <c r="C4152" i="7"/>
  <c r="B4154" i="7"/>
  <c r="C4154" i="7"/>
  <c r="B4155" i="7"/>
  <c r="C4155" i="7"/>
  <c r="B4156" i="7"/>
  <c r="C4156" i="7"/>
  <c r="B4157" i="7"/>
  <c r="C4157" i="7"/>
  <c r="B4158" i="7"/>
  <c r="C4158" i="7"/>
  <c r="B4159" i="7"/>
  <c r="C4159" i="7"/>
  <c r="B4160" i="7"/>
  <c r="C4160" i="7"/>
  <c r="B4161" i="7"/>
  <c r="C4161" i="7"/>
  <c r="B4162" i="7"/>
  <c r="C4162" i="7"/>
  <c r="B4163" i="7"/>
  <c r="C4163" i="7"/>
  <c r="B4164" i="7"/>
  <c r="C4164" i="7"/>
  <c r="B4165" i="7"/>
  <c r="C4165" i="7"/>
  <c r="B4166" i="7"/>
  <c r="C4166" i="7"/>
  <c r="B4167" i="7"/>
  <c r="C4167" i="7"/>
  <c r="B4168" i="7"/>
  <c r="C4168" i="7"/>
  <c r="B4169" i="7"/>
  <c r="C4169" i="7"/>
  <c r="B4170" i="7"/>
  <c r="C4170" i="7"/>
  <c r="B4171" i="7"/>
  <c r="C4171" i="7"/>
  <c r="B4172" i="7"/>
  <c r="C4172" i="7"/>
  <c r="B4173" i="7"/>
  <c r="C4173" i="7"/>
  <c r="B4174" i="7"/>
  <c r="C4174" i="7"/>
  <c r="B4175" i="7"/>
  <c r="C4175" i="7"/>
  <c r="B4176" i="7"/>
  <c r="C4176" i="7"/>
  <c r="B4177" i="7"/>
  <c r="C4177" i="7"/>
  <c r="B4178" i="7"/>
  <c r="C4178" i="7"/>
  <c r="B4179" i="7"/>
  <c r="C4179" i="7"/>
  <c r="B4180" i="7"/>
  <c r="C4180" i="7"/>
  <c r="B4181" i="7"/>
  <c r="C4181" i="7"/>
  <c r="B4182" i="7"/>
  <c r="C4182" i="7"/>
  <c r="B4183" i="7"/>
  <c r="C4183" i="7"/>
  <c r="B4184" i="7"/>
  <c r="C4184" i="7"/>
  <c r="B4185" i="7"/>
  <c r="C4185" i="7"/>
  <c r="B4186" i="7"/>
  <c r="C4186" i="7"/>
  <c r="B4187" i="7"/>
  <c r="C4187" i="7"/>
  <c r="B4188" i="7"/>
  <c r="C4188" i="7"/>
  <c r="B4189" i="7"/>
  <c r="C4189" i="7"/>
  <c r="B4190" i="7"/>
  <c r="C4190" i="7"/>
  <c r="B4191" i="7"/>
  <c r="C4191" i="7"/>
  <c r="B4192" i="7"/>
  <c r="C4192" i="7"/>
  <c r="B4193" i="7"/>
  <c r="C4193" i="7"/>
  <c r="B4194" i="7"/>
  <c r="C4194" i="7"/>
  <c r="B4195" i="7"/>
  <c r="C4195" i="7"/>
  <c r="B4196" i="7"/>
  <c r="C4196" i="7"/>
  <c r="B4197" i="7"/>
  <c r="C4197" i="7"/>
  <c r="B4198" i="7"/>
  <c r="C4198" i="7"/>
  <c r="B4199" i="7"/>
  <c r="C4199" i="7"/>
  <c r="B4200" i="7"/>
  <c r="C4200" i="7"/>
  <c r="B4201" i="7"/>
  <c r="C4201" i="7"/>
  <c r="B4202" i="7"/>
  <c r="C4202" i="7"/>
  <c r="B4203" i="7"/>
  <c r="C4203" i="7"/>
  <c r="B4204" i="7"/>
  <c r="C4204" i="7"/>
  <c r="B4205" i="7"/>
  <c r="C4205" i="7"/>
  <c r="B4206" i="7"/>
  <c r="C4206" i="7"/>
  <c r="B4207" i="7"/>
  <c r="C4207" i="7"/>
  <c r="B4208" i="7"/>
  <c r="C4208" i="7"/>
  <c r="B4209" i="7"/>
  <c r="C4209" i="7"/>
  <c r="B4210" i="7"/>
  <c r="C4210" i="7"/>
  <c r="B4211" i="7"/>
  <c r="C4211" i="7"/>
  <c r="B4212" i="7"/>
  <c r="C4212" i="7"/>
  <c r="B4213" i="7"/>
  <c r="C4213" i="7"/>
  <c r="B4214" i="7"/>
  <c r="C4214" i="7"/>
  <c r="B4215" i="7"/>
  <c r="C4215" i="7"/>
  <c r="B4216" i="7"/>
  <c r="C4216" i="7"/>
  <c r="B4217" i="7"/>
  <c r="C4217" i="7"/>
  <c r="B4218" i="7"/>
  <c r="C4218" i="7"/>
  <c r="B4219" i="7"/>
  <c r="C4219" i="7"/>
  <c r="B4220" i="7"/>
  <c r="C4220" i="7"/>
  <c r="B4221" i="7"/>
  <c r="C4221" i="7"/>
  <c r="B4222" i="7"/>
  <c r="C4222" i="7"/>
  <c r="B4223" i="7"/>
  <c r="C4223" i="7"/>
  <c r="B4224" i="7"/>
  <c r="C4224" i="7"/>
  <c r="B4225" i="7"/>
  <c r="C4225" i="7"/>
  <c r="B4226" i="7"/>
  <c r="C4226" i="7"/>
  <c r="B4227" i="7"/>
  <c r="C4227" i="7"/>
  <c r="B4228" i="7"/>
  <c r="C4228" i="7"/>
  <c r="B4229" i="7"/>
  <c r="C4229" i="7"/>
  <c r="B4230" i="7"/>
  <c r="C4230" i="7"/>
  <c r="B4231" i="7"/>
  <c r="C4231" i="7"/>
  <c r="B4232" i="7"/>
  <c r="C4232" i="7"/>
  <c r="B4233" i="7"/>
  <c r="C4233" i="7"/>
  <c r="B4234" i="7"/>
  <c r="C4234" i="7"/>
  <c r="B4235" i="7"/>
  <c r="C4235" i="7"/>
  <c r="B4236" i="7"/>
  <c r="C4236" i="7"/>
  <c r="B4237" i="7"/>
  <c r="C4237" i="7"/>
  <c r="B4238" i="7"/>
  <c r="C4238" i="7"/>
  <c r="B4239" i="7"/>
  <c r="C4239" i="7"/>
  <c r="B4240" i="7"/>
  <c r="C4240" i="7"/>
  <c r="B4241" i="7"/>
  <c r="C4241" i="7"/>
  <c r="B4242" i="7"/>
  <c r="C4242" i="7"/>
  <c r="B4243" i="7"/>
  <c r="C4243" i="7"/>
  <c r="B4244" i="7"/>
  <c r="C4244" i="7"/>
  <c r="B4246" i="7"/>
  <c r="C4246" i="7"/>
  <c r="B4247" i="7"/>
  <c r="C4247" i="7"/>
  <c r="B4248" i="7"/>
  <c r="C4248" i="7"/>
  <c r="B4249" i="7"/>
  <c r="C4249" i="7"/>
  <c r="B4250" i="7"/>
  <c r="C4250" i="7"/>
  <c r="B4251" i="7"/>
  <c r="C4251" i="7"/>
  <c r="B4252" i="7"/>
  <c r="C4252" i="7"/>
  <c r="B4253" i="7"/>
  <c r="C4253" i="7"/>
  <c r="B4254" i="7"/>
  <c r="C4254" i="7"/>
  <c r="B4255" i="7"/>
  <c r="C4255" i="7"/>
  <c r="B4256" i="7"/>
  <c r="C4256" i="7"/>
  <c r="B4257" i="7"/>
  <c r="C4257" i="7"/>
  <c r="B4258" i="7"/>
  <c r="C4258" i="7"/>
  <c r="B4259" i="7"/>
  <c r="C4259" i="7"/>
  <c r="B4260" i="7"/>
  <c r="C4260" i="7"/>
  <c r="B4261" i="7"/>
  <c r="C4261" i="7"/>
  <c r="B4262" i="7"/>
  <c r="C4262" i="7"/>
  <c r="B4263" i="7"/>
  <c r="C4263" i="7"/>
  <c r="B4264" i="7"/>
  <c r="C4264" i="7"/>
  <c r="B4265" i="7"/>
  <c r="C4265" i="7"/>
  <c r="B4266" i="7"/>
  <c r="C4266" i="7"/>
  <c r="B4267" i="7"/>
  <c r="C4267" i="7"/>
  <c r="B4268" i="7"/>
  <c r="C4268" i="7"/>
  <c r="B4269" i="7"/>
  <c r="C4269" i="7"/>
  <c r="B4270" i="7"/>
  <c r="C4270" i="7"/>
  <c r="B4271" i="7"/>
  <c r="C4271" i="7"/>
  <c r="B4272" i="7"/>
  <c r="C4272" i="7"/>
  <c r="B4273" i="7"/>
  <c r="C4273" i="7"/>
  <c r="B4274" i="7"/>
  <c r="C4274" i="7"/>
  <c r="B4275" i="7"/>
  <c r="C4275" i="7"/>
  <c r="B4276" i="7"/>
  <c r="C4276" i="7"/>
  <c r="B4277" i="7"/>
  <c r="C4277" i="7"/>
  <c r="B4278" i="7"/>
  <c r="C4278" i="7"/>
  <c r="B4279" i="7"/>
  <c r="C4279" i="7"/>
  <c r="B4280" i="7"/>
  <c r="C4280" i="7"/>
  <c r="B4281" i="7"/>
  <c r="C4281" i="7"/>
  <c r="B4282" i="7"/>
  <c r="C4282" i="7"/>
  <c r="B4283" i="7"/>
  <c r="C4283" i="7"/>
  <c r="B4284" i="7"/>
  <c r="C4284" i="7"/>
  <c r="B4285" i="7"/>
  <c r="C4285" i="7"/>
  <c r="B4286" i="7"/>
  <c r="C4286" i="7"/>
  <c r="B4287" i="7"/>
  <c r="C4287" i="7"/>
  <c r="B4288" i="7"/>
  <c r="C4288" i="7"/>
  <c r="B4289" i="7"/>
  <c r="C4289" i="7"/>
  <c r="B4290" i="7"/>
  <c r="C4290" i="7"/>
  <c r="B4291" i="7"/>
  <c r="C4291" i="7"/>
  <c r="B4292" i="7"/>
  <c r="C4292" i="7"/>
  <c r="B4293" i="7"/>
  <c r="C4293" i="7"/>
  <c r="B4294" i="7"/>
  <c r="C4294" i="7"/>
  <c r="B4295" i="7"/>
  <c r="C4295" i="7"/>
  <c r="B4296" i="7"/>
  <c r="C4296" i="7"/>
  <c r="B4297" i="7"/>
  <c r="C4297" i="7"/>
  <c r="B4298" i="7"/>
  <c r="C4298" i="7"/>
  <c r="B4299" i="7"/>
  <c r="C4299" i="7"/>
  <c r="B4300" i="7"/>
  <c r="C4300" i="7"/>
  <c r="B4301" i="7"/>
  <c r="C4301" i="7"/>
  <c r="B4302" i="7"/>
  <c r="C4302" i="7"/>
  <c r="B4303" i="7"/>
  <c r="C4303" i="7"/>
  <c r="B4304" i="7"/>
  <c r="C4304" i="7"/>
  <c r="B4305" i="7"/>
  <c r="C4305" i="7"/>
  <c r="B4306" i="7"/>
  <c r="C4306" i="7"/>
  <c r="B4307" i="7"/>
  <c r="C4307" i="7"/>
  <c r="B4308" i="7"/>
  <c r="C4308" i="7"/>
  <c r="B4309" i="7"/>
  <c r="C4309" i="7"/>
  <c r="B4310" i="7"/>
  <c r="C4310" i="7"/>
  <c r="B4311" i="7"/>
  <c r="C4311" i="7"/>
  <c r="B4312" i="7"/>
  <c r="C4312" i="7"/>
  <c r="B4313" i="7"/>
  <c r="C4313" i="7"/>
  <c r="B4314" i="7"/>
  <c r="C4314" i="7"/>
  <c r="B4315" i="7"/>
  <c r="C4315" i="7"/>
  <c r="B4316" i="7"/>
  <c r="C4316" i="7"/>
  <c r="B4317" i="7"/>
  <c r="C4317" i="7"/>
  <c r="B4318" i="7"/>
  <c r="C4318" i="7"/>
  <c r="B4319" i="7"/>
  <c r="C4319" i="7"/>
  <c r="B4320" i="7"/>
  <c r="C4320" i="7"/>
  <c r="B4321" i="7"/>
  <c r="C4321" i="7"/>
  <c r="B4322" i="7"/>
  <c r="C4322" i="7"/>
  <c r="B4323" i="7"/>
  <c r="C4323" i="7"/>
  <c r="B4324" i="7"/>
  <c r="C4324" i="7"/>
  <c r="B4325" i="7"/>
  <c r="C4325" i="7"/>
  <c r="B4326" i="7"/>
  <c r="C4326" i="7"/>
  <c r="B4327" i="7"/>
  <c r="C4327" i="7"/>
  <c r="B4328" i="7"/>
  <c r="C4328" i="7"/>
  <c r="B4329" i="7"/>
  <c r="C4329" i="7"/>
  <c r="B4330" i="7"/>
  <c r="C4330" i="7"/>
  <c r="B4331" i="7"/>
  <c r="C4331" i="7"/>
  <c r="B4332" i="7"/>
  <c r="C4332" i="7"/>
  <c r="B4333" i="7"/>
  <c r="C4333" i="7"/>
  <c r="B4334" i="7"/>
  <c r="C4334" i="7"/>
  <c r="B4335" i="7"/>
  <c r="C4335" i="7"/>
  <c r="B4336" i="7"/>
  <c r="C4336" i="7"/>
  <c r="B4337" i="7"/>
  <c r="C4337" i="7"/>
  <c r="B4338" i="7"/>
  <c r="C4338" i="7"/>
  <c r="B4339" i="7"/>
  <c r="C4339" i="7"/>
  <c r="B4340" i="7"/>
  <c r="C4340" i="7"/>
  <c r="B4341" i="7"/>
  <c r="C4341" i="7"/>
  <c r="B4342" i="7"/>
  <c r="C4342" i="7"/>
  <c r="B4343" i="7"/>
  <c r="C4343" i="7"/>
  <c r="B4344" i="7"/>
  <c r="C4344" i="7"/>
  <c r="B4345" i="7"/>
  <c r="C4345" i="7"/>
  <c r="B4346" i="7"/>
  <c r="C4346" i="7"/>
  <c r="B4347" i="7"/>
  <c r="C4347" i="7"/>
  <c r="B4348" i="7"/>
  <c r="C4348" i="7"/>
  <c r="B4349" i="7"/>
  <c r="C4349" i="7"/>
  <c r="B4350" i="7"/>
  <c r="C4350" i="7"/>
  <c r="B4351" i="7"/>
  <c r="C4351" i="7"/>
  <c r="B4352" i="7"/>
  <c r="C4352" i="7"/>
  <c r="B4353" i="7"/>
  <c r="C4353" i="7"/>
  <c r="B4354" i="7"/>
  <c r="C4354" i="7"/>
  <c r="B4355" i="7"/>
  <c r="C4355" i="7"/>
  <c r="B4356" i="7"/>
  <c r="C4356" i="7"/>
  <c r="B4357" i="7"/>
  <c r="C4357" i="7"/>
  <c r="B4358" i="7"/>
  <c r="C4358" i="7"/>
  <c r="B4359" i="7"/>
  <c r="C4359" i="7"/>
  <c r="B4360" i="7"/>
  <c r="C4360" i="7"/>
  <c r="B4361" i="7"/>
  <c r="C4361" i="7"/>
  <c r="B4362" i="7"/>
  <c r="C4362" i="7"/>
  <c r="B4363" i="7"/>
  <c r="C4363" i="7"/>
  <c r="B4364" i="7"/>
  <c r="C4364" i="7"/>
  <c r="B4365" i="7"/>
  <c r="C4365" i="7"/>
  <c r="B4366" i="7"/>
  <c r="C4366" i="7"/>
  <c r="B4367" i="7"/>
  <c r="C4367" i="7"/>
  <c r="B4368" i="7"/>
  <c r="C4368" i="7"/>
  <c r="B4369" i="7"/>
  <c r="C4369" i="7"/>
  <c r="B4370" i="7"/>
  <c r="C4370" i="7"/>
  <c r="B4371" i="7"/>
  <c r="C4371" i="7"/>
  <c r="B4372" i="7"/>
  <c r="C4372" i="7"/>
  <c r="B4373" i="7"/>
  <c r="C4373" i="7"/>
  <c r="B4374" i="7"/>
  <c r="C4374" i="7"/>
  <c r="B4375" i="7"/>
  <c r="C4375" i="7"/>
  <c r="B4376" i="7"/>
  <c r="C4376" i="7"/>
  <c r="B4377" i="7"/>
  <c r="C4377" i="7"/>
  <c r="B4378" i="7"/>
  <c r="C4378" i="7"/>
  <c r="B4379" i="7"/>
  <c r="C4379" i="7"/>
  <c r="B4380" i="7"/>
  <c r="C4380" i="7"/>
  <c r="B4381" i="7"/>
  <c r="C4381" i="7"/>
  <c r="B4382" i="7"/>
  <c r="C4382" i="7"/>
  <c r="B4383" i="7"/>
  <c r="C4383" i="7"/>
  <c r="B4384" i="7"/>
  <c r="C4384" i="7"/>
  <c r="B4385" i="7"/>
  <c r="C4385" i="7"/>
  <c r="B4386" i="7"/>
  <c r="C4386" i="7"/>
  <c r="B4387" i="7"/>
  <c r="C4387" i="7"/>
  <c r="B4388" i="7"/>
  <c r="C4388" i="7"/>
  <c r="B4389" i="7"/>
  <c r="C4389" i="7"/>
  <c r="B4390" i="7"/>
  <c r="C4390" i="7"/>
  <c r="B4391" i="7"/>
  <c r="C4391" i="7"/>
  <c r="B4392" i="7"/>
  <c r="C4392" i="7"/>
  <c r="B4393" i="7"/>
  <c r="C4393" i="7"/>
  <c r="B4394" i="7"/>
  <c r="C4394" i="7"/>
  <c r="B4395" i="7"/>
  <c r="C4395" i="7"/>
  <c r="B4396" i="7"/>
  <c r="C4396" i="7"/>
  <c r="B4397" i="7"/>
  <c r="C4397" i="7"/>
  <c r="B4398" i="7"/>
  <c r="C4398" i="7"/>
  <c r="B4399" i="7"/>
  <c r="C4399" i="7"/>
  <c r="B4400" i="7"/>
  <c r="C4400" i="7"/>
  <c r="B4401" i="7"/>
  <c r="C4401" i="7"/>
  <c r="B4402" i="7"/>
  <c r="C4402" i="7"/>
  <c r="B4403" i="7"/>
  <c r="C4403" i="7"/>
  <c r="B4404" i="7"/>
  <c r="C4404" i="7"/>
  <c r="B4405" i="7"/>
  <c r="C4405" i="7"/>
  <c r="B4406" i="7"/>
  <c r="C4406" i="7"/>
  <c r="B4407" i="7"/>
  <c r="C4407" i="7"/>
  <c r="B4408" i="7"/>
  <c r="C4408" i="7"/>
  <c r="B4409" i="7"/>
  <c r="C4409" i="7"/>
  <c r="B4410" i="7"/>
  <c r="C4410" i="7"/>
  <c r="B4411" i="7"/>
  <c r="C4411" i="7"/>
  <c r="B4412" i="7"/>
  <c r="C4412" i="7"/>
  <c r="B4413" i="7"/>
  <c r="C4413" i="7"/>
  <c r="B4414" i="7"/>
  <c r="C4414" i="7"/>
  <c r="B4415" i="7"/>
  <c r="C4415" i="7"/>
  <c r="B4416" i="7"/>
  <c r="C4416" i="7"/>
  <c r="B4417" i="7"/>
  <c r="C4417" i="7"/>
  <c r="B4418" i="7"/>
  <c r="C4418" i="7"/>
  <c r="B4419" i="7"/>
  <c r="C4419" i="7"/>
  <c r="B4420" i="7"/>
  <c r="C4420" i="7"/>
  <c r="B4421" i="7"/>
  <c r="C4421" i="7"/>
  <c r="B4422" i="7"/>
  <c r="C4422" i="7"/>
  <c r="B4423" i="7"/>
  <c r="C4423" i="7"/>
  <c r="B4424" i="7"/>
  <c r="C4424" i="7"/>
  <c r="B4425" i="7"/>
  <c r="C4425" i="7"/>
  <c r="B4426" i="7"/>
  <c r="C4426" i="7"/>
  <c r="B4427" i="7"/>
  <c r="C4427" i="7"/>
  <c r="B4428" i="7"/>
  <c r="C4428" i="7"/>
  <c r="B4429" i="7"/>
  <c r="C4429" i="7"/>
  <c r="B4430" i="7"/>
  <c r="C4430" i="7"/>
  <c r="B4431" i="7"/>
  <c r="C4431" i="7"/>
  <c r="B4432" i="7"/>
  <c r="C4432" i="7"/>
  <c r="B4433" i="7"/>
  <c r="C4433" i="7"/>
  <c r="B4434" i="7"/>
  <c r="C4434" i="7"/>
  <c r="B4435" i="7"/>
  <c r="C4435" i="7"/>
  <c r="B4436" i="7"/>
  <c r="C4436" i="7"/>
  <c r="B4437" i="7"/>
  <c r="C4437" i="7"/>
  <c r="B4438" i="7"/>
  <c r="C4438" i="7"/>
  <c r="B4439" i="7"/>
  <c r="C4439" i="7"/>
  <c r="B4440" i="7"/>
  <c r="C4440" i="7"/>
  <c r="B4441" i="7"/>
  <c r="C4441" i="7"/>
  <c r="B4442" i="7"/>
  <c r="C4442" i="7"/>
  <c r="B4443" i="7"/>
  <c r="C4443" i="7"/>
  <c r="B4444" i="7"/>
  <c r="C4444" i="7"/>
  <c r="B4445" i="7"/>
  <c r="C4445" i="7"/>
  <c r="B4446" i="7"/>
  <c r="C4446" i="7"/>
  <c r="B4447" i="7"/>
  <c r="C4447" i="7"/>
  <c r="B4448" i="7"/>
  <c r="C4448" i="7"/>
  <c r="B4449" i="7"/>
  <c r="C4449" i="7"/>
  <c r="B4450" i="7"/>
  <c r="C4450" i="7"/>
  <c r="B4451" i="7"/>
  <c r="C4451" i="7"/>
  <c r="B4452" i="7"/>
  <c r="C4452" i="7"/>
  <c r="B4453" i="7"/>
  <c r="C4453" i="7"/>
  <c r="B4454" i="7"/>
  <c r="C4454" i="7"/>
  <c r="B4455" i="7"/>
  <c r="C4455" i="7"/>
  <c r="B4456" i="7"/>
  <c r="C4456" i="7"/>
  <c r="B4457" i="7"/>
  <c r="C4457" i="7"/>
  <c r="B4458" i="7"/>
  <c r="C4458" i="7"/>
  <c r="B4459" i="7"/>
  <c r="C4459" i="7"/>
  <c r="B4460" i="7"/>
  <c r="C4460" i="7"/>
  <c r="B4461" i="7"/>
  <c r="C4461" i="7"/>
  <c r="B4462" i="7"/>
  <c r="C4462" i="7"/>
  <c r="B4463" i="7"/>
  <c r="C4463" i="7"/>
  <c r="B4464" i="7"/>
  <c r="C4464" i="7"/>
  <c r="B4465" i="7"/>
  <c r="C4465" i="7"/>
  <c r="B4466" i="7"/>
  <c r="C4466" i="7"/>
  <c r="B4467" i="7"/>
  <c r="C4467" i="7"/>
  <c r="B4468" i="7"/>
  <c r="C4468" i="7"/>
  <c r="B4469" i="7"/>
  <c r="C4469" i="7"/>
  <c r="B4470" i="7"/>
  <c r="C4470" i="7"/>
  <c r="B4471" i="7"/>
  <c r="C4471" i="7"/>
  <c r="B4472" i="7"/>
  <c r="C4472" i="7"/>
  <c r="B4473" i="7"/>
  <c r="C4473" i="7"/>
  <c r="B4474" i="7"/>
  <c r="C4474" i="7"/>
  <c r="B4475" i="7"/>
  <c r="C4475" i="7"/>
  <c r="B4476" i="7"/>
  <c r="C4476" i="7"/>
  <c r="B4477" i="7"/>
  <c r="C4477" i="7"/>
  <c r="B4478" i="7"/>
  <c r="C4478" i="7"/>
  <c r="B4479" i="7"/>
  <c r="C4479" i="7"/>
  <c r="B4480" i="7"/>
  <c r="C4480" i="7"/>
  <c r="B4481" i="7"/>
  <c r="C4481" i="7"/>
  <c r="B4482" i="7"/>
  <c r="C4482" i="7"/>
  <c r="B4483" i="7"/>
  <c r="C4483" i="7"/>
  <c r="B4484" i="7"/>
  <c r="C4484" i="7"/>
  <c r="B4485" i="7"/>
  <c r="C4485" i="7"/>
  <c r="B4486" i="7"/>
  <c r="C4486" i="7"/>
  <c r="B4487" i="7"/>
  <c r="C4487" i="7"/>
  <c r="B4488" i="7"/>
  <c r="C4488" i="7"/>
  <c r="B4489" i="7"/>
  <c r="C4489" i="7"/>
  <c r="B4490" i="7"/>
  <c r="C4490" i="7"/>
  <c r="B4491" i="7"/>
  <c r="C4491" i="7"/>
  <c r="B4492" i="7"/>
  <c r="C4492" i="7"/>
  <c r="B4493" i="7"/>
  <c r="C4493" i="7"/>
  <c r="B4494" i="7"/>
  <c r="C4494" i="7"/>
  <c r="B4495" i="7"/>
  <c r="C4495" i="7"/>
  <c r="B4496" i="7"/>
  <c r="C4496" i="7"/>
  <c r="B4497" i="7"/>
  <c r="C4497" i="7"/>
  <c r="B4498" i="7"/>
  <c r="C4498" i="7"/>
  <c r="B4499" i="7"/>
  <c r="C4499" i="7"/>
  <c r="B4500" i="7"/>
  <c r="C4500" i="7"/>
  <c r="B4501" i="7"/>
  <c r="C4501" i="7"/>
  <c r="B4502" i="7"/>
  <c r="C4502" i="7"/>
  <c r="B4503" i="7"/>
  <c r="C4503" i="7"/>
  <c r="B4504" i="7"/>
  <c r="C4504" i="7"/>
  <c r="B4505" i="7"/>
  <c r="C4505" i="7"/>
  <c r="B4506" i="7"/>
  <c r="C4506" i="7"/>
  <c r="B4507" i="7"/>
  <c r="C4507" i="7"/>
  <c r="B4508" i="7"/>
  <c r="C4508" i="7"/>
  <c r="B4509" i="7"/>
  <c r="C4509" i="7"/>
  <c r="B4510" i="7"/>
  <c r="C4510" i="7"/>
  <c r="B4511" i="7"/>
  <c r="C4511" i="7"/>
  <c r="B4512" i="7"/>
  <c r="C4512" i="7"/>
  <c r="B4513" i="7"/>
  <c r="C4513" i="7"/>
  <c r="B4514" i="7"/>
  <c r="C4514" i="7"/>
  <c r="B4515" i="7"/>
  <c r="C4515" i="7"/>
  <c r="B4516" i="7"/>
  <c r="C4516" i="7"/>
  <c r="B4517" i="7"/>
  <c r="C4517" i="7"/>
  <c r="B4518" i="7"/>
  <c r="C4518" i="7"/>
  <c r="B4519" i="7"/>
  <c r="C4519" i="7"/>
  <c r="B4520" i="7"/>
  <c r="C4520" i="7"/>
  <c r="B4521" i="7"/>
  <c r="C4521" i="7"/>
  <c r="B4522" i="7"/>
  <c r="C4522" i="7"/>
  <c r="B4523" i="7"/>
  <c r="C4523" i="7"/>
  <c r="B4524" i="7"/>
  <c r="C4524" i="7"/>
  <c r="B4525" i="7"/>
  <c r="C4525" i="7"/>
  <c r="B4526" i="7"/>
  <c r="C4526" i="7"/>
  <c r="B4527" i="7"/>
  <c r="C4527" i="7"/>
  <c r="B4528" i="7"/>
  <c r="C4528" i="7"/>
  <c r="B4529" i="7"/>
  <c r="C4529" i="7"/>
  <c r="B4530" i="7"/>
  <c r="C4530" i="7"/>
  <c r="B4531" i="7"/>
  <c r="C4531" i="7"/>
  <c r="B4532" i="7"/>
  <c r="C4532" i="7"/>
  <c r="B4533" i="7"/>
  <c r="C4533" i="7"/>
  <c r="B4534" i="7"/>
  <c r="C4534" i="7"/>
  <c r="B4535" i="7"/>
  <c r="C4535" i="7"/>
  <c r="B4536" i="7"/>
  <c r="C4536" i="7"/>
  <c r="B4537" i="7"/>
  <c r="C4537" i="7"/>
  <c r="B4538" i="7"/>
  <c r="C4538" i="7"/>
  <c r="B4539" i="7"/>
  <c r="C4539" i="7"/>
  <c r="B4540" i="7"/>
  <c r="C4540" i="7"/>
  <c r="B4541" i="7"/>
  <c r="C4541" i="7"/>
  <c r="B4542" i="7"/>
  <c r="C4542" i="7"/>
  <c r="B4543" i="7"/>
  <c r="C4543" i="7"/>
  <c r="B4544" i="7"/>
  <c r="C4544" i="7"/>
  <c r="B4545" i="7"/>
  <c r="C4545" i="7"/>
  <c r="B4546" i="7"/>
  <c r="C4546" i="7"/>
  <c r="B4547" i="7"/>
  <c r="C4547" i="7"/>
  <c r="B4548" i="7"/>
  <c r="C4548" i="7"/>
  <c r="B4549" i="7"/>
  <c r="C4549" i="7"/>
  <c r="B4550" i="7"/>
  <c r="C4550" i="7"/>
  <c r="B4551" i="7"/>
  <c r="C4551" i="7"/>
  <c r="B4552" i="7"/>
  <c r="C4552" i="7"/>
  <c r="B4553" i="7"/>
  <c r="C4553" i="7"/>
  <c r="B4554" i="7"/>
  <c r="C4554" i="7"/>
  <c r="B4555" i="7"/>
  <c r="C4555" i="7"/>
  <c r="B4556" i="7"/>
  <c r="C4556" i="7"/>
  <c r="B4557" i="7"/>
  <c r="C4557" i="7"/>
  <c r="B4558" i="7"/>
  <c r="C4558" i="7"/>
  <c r="B4559" i="7"/>
  <c r="C4559" i="7"/>
  <c r="B4560" i="7"/>
  <c r="C4560" i="7"/>
  <c r="B4561" i="7"/>
  <c r="C4561" i="7"/>
  <c r="B4562" i="7"/>
  <c r="C4562" i="7"/>
  <c r="B4563" i="7"/>
  <c r="C4563" i="7"/>
  <c r="B4564" i="7"/>
  <c r="C4564" i="7"/>
  <c r="B4565" i="7"/>
  <c r="C4565" i="7"/>
  <c r="B4566" i="7"/>
  <c r="C4566" i="7"/>
  <c r="B4567" i="7"/>
  <c r="C4567" i="7"/>
  <c r="B4568" i="7"/>
  <c r="C4568" i="7"/>
  <c r="B4569" i="7"/>
  <c r="C4569" i="7"/>
  <c r="B4570" i="7"/>
  <c r="C4570" i="7"/>
  <c r="B4571" i="7"/>
  <c r="C4571" i="7"/>
  <c r="B4572" i="7"/>
  <c r="C4572" i="7"/>
  <c r="B4573" i="7"/>
  <c r="C4573" i="7"/>
  <c r="B4574" i="7"/>
  <c r="C4574" i="7"/>
  <c r="B4575" i="7"/>
  <c r="C4575" i="7"/>
  <c r="B4576" i="7"/>
  <c r="C4576" i="7"/>
  <c r="B4577" i="7"/>
  <c r="C4577" i="7"/>
  <c r="B4578" i="7"/>
  <c r="C4578" i="7"/>
  <c r="B4579" i="7"/>
  <c r="C4579" i="7"/>
  <c r="B4580" i="7"/>
  <c r="C4580" i="7"/>
  <c r="B4581" i="7"/>
  <c r="C4581" i="7"/>
  <c r="B4582" i="7"/>
  <c r="C4582" i="7"/>
  <c r="B4583" i="7"/>
  <c r="C4583" i="7"/>
  <c r="B4584" i="7"/>
  <c r="C4584" i="7"/>
  <c r="B4585" i="7"/>
  <c r="C4585" i="7"/>
  <c r="B4586" i="7"/>
  <c r="C4586" i="7"/>
  <c r="B4587" i="7"/>
  <c r="C4587" i="7"/>
  <c r="B4588" i="7"/>
  <c r="C4588" i="7"/>
  <c r="B4589" i="7"/>
  <c r="C4589" i="7"/>
  <c r="B4590" i="7"/>
  <c r="C4590" i="7"/>
  <c r="B4591" i="7"/>
  <c r="C4591" i="7"/>
  <c r="B4592" i="7"/>
  <c r="C4592" i="7"/>
  <c r="B4593" i="7"/>
  <c r="C4593" i="7"/>
  <c r="B4594" i="7"/>
  <c r="C4594" i="7"/>
  <c r="B4595" i="7"/>
  <c r="C4595" i="7"/>
  <c r="B4596" i="7"/>
  <c r="C4596" i="7"/>
  <c r="B4597" i="7"/>
  <c r="C4597" i="7"/>
  <c r="B4598" i="7"/>
  <c r="C4598" i="7"/>
  <c r="B4599" i="7"/>
  <c r="C4599" i="7"/>
  <c r="B4600" i="7"/>
  <c r="C4600" i="7"/>
  <c r="B4601" i="7"/>
  <c r="C4601" i="7"/>
  <c r="B4602" i="7"/>
  <c r="C4602" i="7"/>
  <c r="B4603" i="7"/>
  <c r="C4603" i="7"/>
  <c r="B4604" i="7"/>
  <c r="C4604" i="7"/>
  <c r="B4605" i="7"/>
  <c r="C4605" i="7"/>
  <c r="B4606" i="7"/>
  <c r="C4606" i="7"/>
  <c r="B4607" i="7"/>
  <c r="C4607" i="7"/>
  <c r="B4608" i="7"/>
  <c r="C4608" i="7"/>
  <c r="B4609" i="7"/>
  <c r="C4609" i="7"/>
  <c r="B4610" i="7"/>
  <c r="C4610" i="7"/>
  <c r="B4611" i="7"/>
  <c r="C4611" i="7"/>
  <c r="B4612" i="7"/>
  <c r="C4612" i="7"/>
  <c r="B4613" i="7"/>
  <c r="C4613" i="7"/>
  <c r="B4614" i="7"/>
  <c r="C4614" i="7"/>
  <c r="B4615" i="7"/>
  <c r="C4615" i="7"/>
  <c r="B4616" i="7"/>
  <c r="C4616" i="7"/>
  <c r="B4617" i="7"/>
  <c r="C4617" i="7"/>
  <c r="B4618" i="7"/>
  <c r="C4618" i="7"/>
  <c r="B4619" i="7"/>
  <c r="C4619" i="7"/>
  <c r="B4620" i="7"/>
  <c r="C4620" i="7"/>
  <c r="B4621" i="7"/>
  <c r="C4621" i="7"/>
  <c r="B4622" i="7"/>
  <c r="C4622" i="7"/>
  <c r="B4623" i="7"/>
  <c r="C4623" i="7"/>
  <c r="B4624" i="7"/>
  <c r="C4624" i="7"/>
  <c r="B4625" i="7"/>
  <c r="C4625" i="7"/>
  <c r="B4626" i="7"/>
  <c r="C4626" i="7"/>
  <c r="B4627" i="7"/>
  <c r="C4627" i="7"/>
  <c r="B4628" i="7"/>
  <c r="C4628" i="7"/>
  <c r="B4629" i="7"/>
  <c r="C4629" i="7"/>
  <c r="B4630" i="7"/>
  <c r="C4630" i="7"/>
  <c r="B4631" i="7"/>
  <c r="C4631" i="7"/>
  <c r="B4632" i="7"/>
  <c r="C4632" i="7"/>
  <c r="B4633" i="7"/>
  <c r="C4633" i="7"/>
  <c r="B4634" i="7"/>
  <c r="C4634" i="7"/>
  <c r="B4635" i="7"/>
  <c r="C4635" i="7"/>
  <c r="B4636" i="7"/>
  <c r="C4636" i="7"/>
  <c r="B4637" i="7"/>
  <c r="C4637" i="7"/>
  <c r="B4638" i="7"/>
  <c r="C4638" i="7"/>
  <c r="B4639" i="7"/>
  <c r="C4639" i="7"/>
  <c r="B4640" i="7"/>
  <c r="C4640" i="7"/>
  <c r="B4641" i="7"/>
  <c r="C4641" i="7"/>
  <c r="B4642" i="7"/>
  <c r="C4642" i="7"/>
  <c r="B4643" i="7"/>
  <c r="C4643" i="7"/>
  <c r="B4644" i="7"/>
  <c r="C4644" i="7"/>
  <c r="B4645" i="7"/>
  <c r="C4645" i="7"/>
  <c r="B4646" i="7"/>
  <c r="C4646" i="7"/>
  <c r="B4647" i="7"/>
  <c r="C4647" i="7"/>
  <c r="B4648" i="7"/>
  <c r="C4648" i="7"/>
  <c r="B4649" i="7"/>
  <c r="C4649" i="7"/>
  <c r="B4650" i="7"/>
  <c r="C4650" i="7"/>
  <c r="B4651" i="7"/>
  <c r="C4651" i="7"/>
  <c r="B4652" i="7"/>
  <c r="C4652" i="7"/>
  <c r="B4653" i="7"/>
  <c r="C4653" i="7"/>
  <c r="B4654" i="7"/>
  <c r="C4654" i="7"/>
  <c r="B4655" i="7"/>
  <c r="C4655" i="7"/>
  <c r="B4656" i="7"/>
  <c r="C4656" i="7"/>
  <c r="B4657" i="7"/>
  <c r="C4657" i="7"/>
  <c r="B4658" i="7"/>
  <c r="C4658" i="7"/>
  <c r="B4659" i="7"/>
  <c r="C4659" i="7"/>
  <c r="B4660" i="7"/>
  <c r="C4660" i="7"/>
  <c r="B4661" i="7"/>
  <c r="C4661" i="7"/>
  <c r="B4662" i="7"/>
  <c r="C4662" i="7"/>
  <c r="B4663" i="7"/>
  <c r="C4663" i="7"/>
  <c r="B4664" i="7"/>
  <c r="C4664" i="7"/>
  <c r="B4665" i="7"/>
  <c r="C4665" i="7"/>
  <c r="B4666" i="7"/>
  <c r="C4666" i="7"/>
  <c r="B4667" i="7"/>
  <c r="C4667" i="7"/>
  <c r="B4668" i="7"/>
  <c r="C4668" i="7"/>
  <c r="B4669" i="7"/>
  <c r="C4669" i="7"/>
  <c r="B4670" i="7"/>
  <c r="C4670" i="7"/>
  <c r="B4671" i="7"/>
  <c r="C4671" i="7"/>
  <c r="B4672" i="7"/>
  <c r="C4672" i="7"/>
  <c r="B4673" i="7"/>
  <c r="C4673" i="7"/>
  <c r="B4674" i="7"/>
  <c r="C4674" i="7"/>
  <c r="B4675" i="7"/>
  <c r="C4675" i="7"/>
  <c r="B4676" i="7"/>
  <c r="C4676" i="7"/>
  <c r="B4677" i="7"/>
  <c r="C4677" i="7"/>
  <c r="B4678" i="7"/>
  <c r="C4678" i="7"/>
  <c r="B4679" i="7"/>
  <c r="C4679" i="7"/>
  <c r="B4680" i="7"/>
  <c r="C4680" i="7"/>
  <c r="B4681" i="7"/>
  <c r="C4681" i="7"/>
  <c r="B4682" i="7"/>
  <c r="C4682" i="7"/>
  <c r="B4683" i="7"/>
  <c r="C4683" i="7"/>
  <c r="B4684" i="7"/>
  <c r="C4684" i="7"/>
  <c r="B4685" i="7"/>
  <c r="C4685" i="7"/>
  <c r="B4686" i="7"/>
  <c r="C4686" i="7"/>
  <c r="B4687" i="7"/>
  <c r="C4687" i="7"/>
  <c r="B4688" i="7"/>
  <c r="C4688" i="7"/>
  <c r="B4689" i="7"/>
  <c r="C4689" i="7"/>
  <c r="B4690" i="7"/>
  <c r="C4690" i="7"/>
  <c r="B4691" i="7"/>
  <c r="C4691" i="7"/>
  <c r="B4692" i="7"/>
  <c r="C4692" i="7"/>
  <c r="B4693" i="7"/>
  <c r="C4693" i="7"/>
  <c r="B4694" i="7"/>
  <c r="C4694" i="7"/>
  <c r="B4695" i="7"/>
  <c r="C4695" i="7"/>
  <c r="B4696" i="7"/>
  <c r="C4696" i="7"/>
  <c r="B4697" i="7"/>
  <c r="C4697" i="7"/>
  <c r="B4698" i="7"/>
  <c r="C4698" i="7"/>
  <c r="B4699" i="7"/>
  <c r="C4699" i="7"/>
  <c r="B4700" i="7"/>
  <c r="C4700" i="7"/>
  <c r="B4701" i="7"/>
  <c r="C4701" i="7"/>
  <c r="B4702" i="7"/>
  <c r="C4702" i="7"/>
  <c r="B4703" i="7"/>
  <c r="C4703" i="7"/>
  <c r="B4704" i="7"/>
  <c r="C4704" i="7"/>
  <c r="B4705" i="7"/>
  <c r="C4705" i="7"/>
  <c r="B4706" i="7"/>
  <c r="C4706" i="7"/>
  <c r="B4707" i="7"/>
  <c r="C4707" i="7"/>
  <c r="B4708" i="7"/>
  <c r="C4708" i="7"/>
  <c r="B4709" i="7"/>
  <c r="C4709" i="7"/>
  <c r="B4710" i="7"/>
  <c r="C4710" i="7"/>
  <c r="B4711" i="7"/>
  <c r="C4711" i="7"/>
  <c r="B4712" i="7"/>
  <c r="C4712" i="7"/>
  <c r="B4713" i="7"/>
  <c r="C4713" i="7"/>
  <c r="B4714" i="7"/>
  <c r="C4714" i="7"/>
  <c r="B4715" i="7"/>
  <c r="C4715" i="7"/>
  <c r="B4716" i="7"/>
  <c r="C4716" i="7"/>
  <c r="B4717" i="7"/>
  <c r="C4717" i="7"/>
  <c r="B4718" i="7"/>
  <c r="C4718" i="7"/>
  <c r="B4719" i="7"/>
  <c r="C4719" i="7"/>
  <c r="B4720" i="7"/>
  <c r="C4720" i="7"/>
  <c r="B4721" i="7"/>
  <c r="C4721" i="7"/>
  <c r="B4722" i="7"/>
  <c r="C4722" i="7"/>
  <c r="B4723" i="7"/>
  <c r="C4723" i="7"/>
  <c r="B4724" i="7"/>
  <c r="C4724" i="7"/>
  <c r="B4725" i="7"/>
  <c r="C4725" i="7"/>
  <c r="B4726" i="7"/>
  <c r="C4726" i="7"/>
  <c r="B4727" i="7"/>
  <c r="C4727" i="7"/>
  <c r="B4728" i="7"/>
  <c r="C4728" i="7"/>
  <c r="B4729" i="7"/>
  <c r="C4729" i="7"/>
  <c r="B4730" i="7"/>
  <c r="C4730" i="7"/>
  <c r="B4731" i="7"/>
  <c r="C4731" i="7"/>
  <c r="B4732" i="7"/>
  <c r="C4732" i="7"/>
  <c r="B4733" i="7"/>
  <c r="C4733" i="7"/>
  <c r="B4734" i="7"/>
  <c r="C4734" i="7"/>
  <c r="B4735" i="7"/>
  <c r="C4735" i="7"/>
  <c r="B4736" i="7"/>
  <c r="C4736" i="7"/>
  <c r="B4737" i="7"/>
  <c r="C4737" i="7"/>
  <c r="B4738" i="7"/>
  <c r="C4738" i="7"/>
  <c r="B4739" i="7"/>
  <c r="C4739" i="7"/>
  <c r="B4740" i="7"/>
  <c r="C4740" i="7"/>
  <c r="B4741" i="7"/>
  <c r="C4741" i="7"/>
  <c r="B4742" i="7"/>
  <c r="C4742" i="7"/>
  <c r="B4743" i="7"/>
  <c r="C4743" i="7"/>
  <c r="B4744" i="7"/>
  <c r="C4744" i="7"/>
  <c r="B4745" i="7"/>
  <c r="C4745" i="7"/>
  <c r="B4746" i="7"/>
  <c r="C4746" i="7"/>
  <c r="B4747" i="7"/>
  <c r="C4747" i="7"/>
  <c r="B4748" i="7"/>
  <c r="C4748" i="7"/>
  <c r="B4749" i="7"/>
  <c r="C4749" i="7"/>
  <c r="B4750" i="7"/>
  <c r="C4750" i="7"/>
  <c r="B4751" i="7"/>
  <c r="C4751" i="7"/>
  <c r="B4752" i="7"/>
  <c r="C4752" i="7"/>
  <c r="B4753" i="7"/>
  <c r="C4753" i="7"/>
  <c r="B4754" i="7"/>
  <c r="C4754" i="7"/>
  <c r="B4755" i="7"/>
  <c r="C4755" i="7"/>
  <c r="B4756" i="7"/>
  <c r="C4756" i="7"/>
  <c r="B4757" i="7"/>
  <c r="C4757" i="7"/>
  <c r="B4758" i="7"/>
  <c r="C4758" i="7"/>
  <c r="B4759" i="7"/>
  <c r="C4759" i="7"/>
  <c r="B4760" i="7"/>
  <c r="C4760" i="7"/>
  <c r="B4761" i="7"/>
  <c r="C4761" i="7"/>
  <c r="B4762" i="7"/>
  <c r="C4762" i="7"/>
  <c r="B4763" i="7"/>
  <c r="C4763" i="7"/>
  <c r="B4764" i="7"/>
  <c r="C4764" i="7"/>
  <c r="B4765" i="7"/>
  <c r="C4765" i="7"/>
  <c r="B4766" i="7"/>
  <c r="C4766" i="7"/>
  <c r="B4767" i="7"/>
  <c r="C4767" i="7"/>
  <c r="B4768" i="7"/>
  <c r="C4768" i="7"/>
  <c r="B4769" i="7"/>
  <c r="C4769" i="7"/>
  <c r="B4770" i="7"/>
  <c r="C4770" i="7"/>
  <c r="B4771" i="7"/>
  <c r="C4771" i="7"/>
  <c r="B4772" i="7"/>
  <c r="C4772" i="7"/>
  <c r="B4773" i="7"/>
  <c r="C4773" i="7"/>
  <c r="B4774" i="7"/>
  <c r="C4774" i="7"/>
  <c r="B4775" i="7"/>
  <c r="C4775" i="7"/>
  <c r="B4776" i="7"/>
  <c r="C4776" i="7"/>
  <c r="B4777" i="7"/>
  <c r="C4777" i="7"/>
  <c r="B4778" i="7"/>
  <c r="C4778" i="7"/>
  <c r="B4779" i="7"/>
  <c r="C4779" i="7"/>
  <c r="B4780" i="7"/>
  <c r="C4780" i="7"/>
  <c r="B4781" i="7"/>
  <c r="C4781" i="7"/>
  <c r="B4782" i="7"/>
  <c r="C4782" i="7"/>
  <c r="B4783" i="7"/>
  <c r="C4783" i="7"/>
  <c r="B4784" i="7"/>
  <c r="C4784" i="7"/>
  <c r="B4785" i="7"/>
  <c r="C4785" i="7"/>
  <c r="B4786" i="7"/>
  <c r="C4786" i="7"/>
  <c r="B4787" i="7"/>
  <c r="C4787" i="7"/>
  <c r="B4788" i="7"/>
  <c r="C4788" i="7"/>
  <c r="B4789" i="7"/>
  <c r="C4789" i="7"/>
  <c r="B4790" i="7"/>
  <c r="C4790" i="7"/>
  <c r="B4791" i="7"/>
  <c r="C4791" i="7"/>
  <c r="B4792" i="7"/>
  <c r="C4792" i="7"/>
  <c r="B4793" i="7"/>
  <c r="C4793" i="7"/>
  <c r="B4794" i="7"/>
  <c r="C4794" i="7"/>
  <c r="B4795" i="7"/>
  <c r="C4795" i="7"/>
  <c r="B4796" i="7"/>
  <c r="C4796" i="7"/>
  <c r="B4797" i="7"/>
  <c r="C4797" i="7"/>
  <c r="B4798" i="7"/>
  <c r="C4798" i="7"/>
  <c r="B4799" i="7"/>
  <c r="C4799" i="7"/>
  <c r="B4800" i="7"/>
  <c r="C4800" i="7"/>
  <c r="B4801" i="7"/>
  <c r="C4801" i="7"/>
  <c r="B4802" i="7"/>
  <c r="C4802" i="7"/>
  <c r="B4803" i="7"/>
  <c r="C4803" i="7"/>
  <c r="B4804" i="7"/>
  <c r="C4804" i="7"/>
  <c r="B4805" i="7"/>
  <c r="C4805" i="7"/>
  <c r="B4806" i="7"/>
  <c r="C4806" i="7"/>
  <c r="B4807" i="7"/>
  <c r="C4807" i="7"/>
  <c r="B4808" i="7"/>
  <c r="C4808" i="7"/>
  <c r="B4809" i="7"/>
  <c r="C4809" i="7"/>
  <c r="B4810" i="7"/>
  <c r="C4810" i="7"/>
  <c r="B4811" i="7"/>
  <c r="C4811" i="7"/>
  <c r="B4812" i="7"/>
  <c r="C4812" i="7"/>
  <c r="B4813" i="7"/>
  <c r="C4813" i="7"/>
  <c r="B4814" i="7"/>
  <c r="C4814" i="7"/>
  <c r="B4815" i="7"/>
  <c r="C4815" i="7"/>
  <c r="B4816" i="7"/>
  <c r="C4816" i="7"/>
  <c r="B4817" i="7"/>
  <c r="C4817" i="7"/>
  <c r="B4818" i="7"/>
  <c r="C4818" i="7"/>
  <c r="B4819" i="7"/>
  <c r="C4819" i="7"/>
  <c r="B4820" i="7"/>
  <c r="C4820" i="7"/>
  <c r="B4821" i="7"/>
  <c r="C4821" i="7"/>
  <c r="B4822" i="7"/>
  <c r="C4822" i="7"/>
  <c r="B4823" i="7"/>
  <c r="C4823" i="7"/>
  <c r="B4824" i="7"/>
  <c r="C4824" i="7"/>
  <c r="B4825" i="7"/>
  <c r="C4825" i="7"/>
  <c r="B4826" i="7"/>
  <c r="C4826" i="7"/>
  <c r="B4827" i="7"/>
  <c r="C4827" i="7"/>
  <c r="B4828" i="7"/>
  <c r="C4828" i="7"/>
  <c r="B4829" i="7"/>
  <c r="C4829" i="7"/>
  <c r="B4830" i="7"/>
  <c r="C4830" i="7"/>
  <c r="B4831" i="7"/>
  <c r="C4831" i="7"/>
  <c r="B4832" i="7"/>
  <c r="C4832" i="7"/>
  <c r="B4833" i="7"/>
  <c r="C4833" i="7"/>
  <c r="B4834" i="7"/>
  <c r="C4834" i="7"/>
  <c r="B4835" i="7"/>
  <c r="C4835" i="7"/>
  <c r="B4836" i="7"/>
  <c r="C4836" i="7"/>
  <c r="B4837" i="7"/>
  <c r="C4837" i="7"/>
  <c r="B4838" i="7"/>
  <c r="C4838" i="7"/>
  <c r="B4839" i="7"/>
  <c r="C4839" i="7"/>
  <c r="B4840" i="7"/>
  <c r="C4840" i="7"/>
  <c r="B4841" i="7"/>
  <c r="C4841" i="7"/>
  <c r="B4842" i="7"/>
  <c r="C4842" i="7"/>
  <c r="B4843" i="7"/>
  <c r="C4843" i="7"/>
  <c r="B4844" i="7"/>
  <c r="C4844" i="7"/>
  <c r="B4845" i="7"/>
  <c r="C4845" i="7"/>
  <c r="B4846" i="7"/>
  <c r="C4846" i="7"/>
  <c r="B4847" i="7"/>
  <c r="C4847" i="7"/>
  <c r="B4848" i="7"/>
  <c r="C4848" i="7"/>
  <c r="B4849" i="7"/>
  <c r="C4849" i="7"/>
  <c r="B4850" i="7"/>
  <c r="C4850" i="7"/>
  <c r="B4851" i="7"/>
  <c r="C4851" i="7"/>
  <c r="B4852" i="7"/>
  <c r="C4852" i="7"/>
  <c r="B4853" i="7"/>
  <c r="C4853" i="7"/>
  <c r="B4854" i="7"/>
  <c r="C4854" i="7"/>
  <c r="B4855" i="7"/>
  <c r="C4855" i="7"/>
  <c r="B4856" i="7"/>
  <c r="C4856" i="7"/>
  <c r="B4857" i="7"/>
  <c r="C4857" i="7"/>
  <c r="B4858" i="7"/>
  <c r="C4858" i="7"/>
  <c r="B4859" i="7"/>
  <c r="C4859" i="7"/>
  <c r="B4860" i="7"/>
  <c r="C4860" i="7"/>
  <c r="B4861" i="7"/>
  <c r="C4861" i="7"/>
  <c r="B4862" i="7"/>
  <c r="C4862" i="7"/>
  <c r="B4863" i="7"/>
  <c r="C4863" i="7"/>
  <c r="B4864" i="7"/>
  <c r="C4864" i="7"/>
  <c r="B4865" i="7"/>
  <c r="C4865" i="7"/>
  <c r="B4866" i="7"/>
  <c r="C4866" i="7"/>
  <c r="B4867" i="7"/>
  <c r="C4867" i="7"/>
  <c r="B4868" i="7"/>
  <c r="C4868" i="7"/>
  <c r="B4869" i="7"/>
  <c r="C4869" i="7"/>
  <c r="B4870" i="7"/>
  <c r="C4870" i="7"/>
  <c r="B4871" i="7"/>
  <c r="C4871" i="7"/>
  <c r="B4872" i="7"/>
  <c r="C4872" i="7"/>
  <c r="B4873" i="7"/>
  <c r="C4873" i="7"/>
  <c r="B4874" i="7"/>
  <c r="C4874" i="7"/>
  <c r="B4875" i="7"/>
  <c r="C4875" i="7"/>
  <c r="B4876" i="7"/>
  <c r="C4876" i="7"/>
  <c r="B4877" i="7"/>
  <c r="C4877" i="7"/>
  <c r="B4878" i="7"/>
  <c r="C4878" i="7"/>
  <c r="B4879" i="7"/>
  <c r="C4879" i="7"/>
  <c r="B4880" i="7"/>
  <c r="C4880" i="7"/>
  <c r="B4881" i="7"/>
  <c r="C4881" i="7"/>
  <c r="B4882" i="7"/>
  <c r="C4882" i="7"/>
  <c r="B4883" i="7"/>
  <c r="C4883" i="7"/>
  <c r="B4884" i="7"/>
  <c r="C4884" i="7"/>
  <c r="B4885" i="7"/>
  <c r="C4885" i="7"/>
  <c r="B4886" i="7"/>
  <c r="C4886" i="7"/>
  <c r="B4887" i="7"/>
  <c r="C4887" i="7"/>
  <c r="B4888" i="7"/>
  <c r="C4888" i="7"/>
  <c r="B4889" i="7"/>
  <c r="C4889" i="7"/>
  <c r="B4890" i="7"/>
  <c r="C4890" i="7"/>
  <c r="B4891" i="7"/>
  <c r="C4891" i="7"/>
  <c r="B4892" i="7"/>
  <c r="C4892" i="7"/>
  <c r="B4893" i="7"/>
  <c r="C4893" i="7"/>
  <c r="B4894" i="7"/>
  <c r="C4894" i="7"/>
  <c r="B4895" i="7"/>
  <c r="C4895" i="7"/>
  <c r="B4896" i="7"/>
  <c r="C4896" i="7"/>
  <c r="B4897" i="7"/>
  <c r="C4897" i="7"/>
  <c r="B4898" i="7"/>
  <c r="C4898" i="7"/>
  <c r="B4899" i="7"/>
  <c r="C4899" i="7"/>
  <c r="B4900" i="7"/>
  <c r="C4900" i="7"/>
  <c r="B4901" i="7"/>
  <c r="C4901" i="7"/>
  <c r="B4902" i="7"/>
  <c r="C4902" i="7"/>
  <c r="B4903" i="7"/>
  <c r="C4903" i="7"/>
  <c r="B4904" i="7"/>
  <c r="C4904" i="7"/>
  <c r="B4905" i="7"/>
  <c r="C4905" i="7"/>
  <c r="B4906" i="7"/>
  <c r="C4906" i="7"/>
  <c r="B4907" i="7"/>
  <c r="C4907" i="7"/>
  <c r="B4908" i="7"/>
  <c r="C4908" i="7"/>
  <c r="B4909" i="7"/>
  <c r="C4909" i="7"/>
  <c r="B4910" i="7"/>
  <c r="C4910" i="7"/>
  <c r="B4911" i="7"/>
  <c r="C4911" i="7"/>
  <c r="B4912" i="7"/>
  <c r="C4912" i="7"/>
  <c r="B4913" i="7"/>
  <c r="C4913" i="7"/>
  <c r="B4914" i="7"/>
  <c r="C4914" i="7"/>
  <c r="B4915" i="7"/>
  <c r="C4915" i="7"/>
  <c r="B4916" i="7"/>
  <c r="C4916" i="7"/>
  <c r="B4917" i="7"/>
  <c r="C4917" i="7"/>
  <c r="B4918" i="7"/>
  <c r="C4918" i="7"/>
  <c r="B4919" i="7"/>
  <c r="C4919" i="7"/>
  <c r="B4920" i="7"/>
  <c r="C4920" i="7"/>
  <c r="B4921" i="7"/>
  <c r="C4921" i="7"/>
  <c r="B4922" i="7"/>
  <c r="C4922" i="7"/>
  <c r="B4923" i="7"/>
  <c r="C4923" i="7"/>
  <c r="B4924" i="7"/>
  <c r="C4924" i="7"/>
  <c r="B4925" i="7"/>
  <c r="C4925" i="7"/>
  <c r="B4926" i="7"/>
  <c r="C4926" i="7"/>
  <c r="B4927" i="7"/>
  <c r="C4927" i="7"/>
  <c r="B4928" i="7"/>
  <c r="C4928" i="7"/>
  <c r="B4929" i="7"/>
  <c r="C4929" i="7"/>
  <c r="B4930" i="7"/>
  <c r="C4930" i="7"/>
  <c r="B4931" i="7"/>
  <c r="C4931" i="7"/>
  <c r="B4932" i="7"/>
  <c r="C4932" i="7"/>
  <c r="B4933" i="7"/>
  <c r="C4933" i="7"/>
  <c r="B4934" i="7"/>
  <c r="C4934" i="7"/>
  <c r="B4935" i="7"/>
  <c r="C4935" i="7"/>
  <c r="B4936" i="7"/>
  <c r="C4936" i="7"/>
  <c r="B4937" i="7"/>
  <c r="C4937" i="7"/>
  <c r="B4938" i="7"/>
  <c r="C4938" i="7"/>
  <c r="B4939" i="7"/>
  <c r="C4939" i="7"/>
  <c r="B4940" i="7"/>
  <c r="C4940" i="7"/>
  <c r="B4941" i="7"/>
  <c r="C4941" i="7"/>
  <c r="B4942" i="7"/>
  <c r="C4942" i="7"/>
  <c r="B4943" i="7"/>
  <c r="C4943" i="7"/>
  <c r="B4944" i="7"/>
  <c r="C4944" i="7"/>
  <c r="B4945" i="7"/>
  <c r="C4945" i="7"/>
  <c r="B4946" i="7"/>
  <c r="C4946" i="7"/>
  <c r="B4947" i="7"/>
  <c r="C4947" i="7"/>
  <c r="B4948" i="7"/>
  <c r="C4948" i="7"/>
  <c r="B4949" i="7"/>
  <c r="C4949" i="7"/>
  <c r="B4950" i="7"/>
  <c r="C4950" i="7"/>
  <c r="B4951" i="7"/>
  <c r="C4951" i="7"/>
  <c r="B4952" i="7"/>
  <c r="C4952" i="7"/>
  <c r="B4953" i="7"/>
  <c r="C4953" i="7"/>
  <c r="B4954" i="7"/>
  <c r="C4954" i="7"/>
  <c r="B4955" i="7"/>
  <c r="C4955" i="7"/>
  <c r="B4956" i="7"/>
  <c r="C4956" i="7"/>
  <c r="B4957" i="7"/>
  <c r="C4957" i="7"/>
  <c r="B4958" i="7"/>
  <c r="C4958" i="7"/>
  <c r="B4959" i="7"/>
  <c r="C4959" i="7"/>
  <c r="B4960" i="7"/>
  <c r="C4960" i="7"/>
  <c r="B4961" i="7"/>
  <c r="C4961" i="7"/>
  <c r="B4962" i="7"/>
  <c r="C4962" i="7"/>
  <c r="B4963" i="7"/>
  <c r="C4963" i="7"/>
  <c r="B4964" i="7"/>
  <c r="C4964" i="7"/>
  <c r="B4965" i="7"/>
  <c r="C4965" i="7"/>
  <c r="B4966" i="7"/>
  <c r="C4966" i="7"/>
  <c r="B4967" i="7"/>
  <c r="C4967" i="7"/>
  <c r="B4968" i="7"/>
  <c r="C4968" i="7"/>
  <c r="B4969" i="7"/>
  <c r="C4969" i="7"/>
  <c r="B4970" i="7"/>
  <c r="C4970" i="7"/>
  <c r="B4971" i="7"/>
  <c r="C4971" i="7"/>
  <c r="B4972" i="7"/>
  <c r="C4972" i="7"/>
  <c r="B4973" i="7"/>
  <c r="C4973" i="7"/>
  <c r="B4974" i="7"/>
  <c r="C4974" i="7"/>
  <c r="B4975" i="7"/>
  <c r="C4975" i="7"/>
  <c r="B4976" i="7"/>
  <c r="C4976" i="7"/>
  <c r="B4977" i="7"/>
  <c r="C4977" i="7"/>
  <c r="B4978" i="7"/>
  <c r="C4978" i="7"/>
  <c r="B4979" i="7"/>
  <c r="C4979" i="7"/>
  <c r="B4980" i="7"/>
  <c r="C4980" i="7"/>
  <c r="B4981" i="7"/>
  <c r="C4981" i="7"/>
  <c r="B4982" i="7"/>
  <c r="C4982" i="7"/>
  <c r="B4983" i="7"/>
  <c r="C4983" i="7"/>
  <c r="B4984" i="7"/>
  <c r="C4984" i="7"/>
  <c r="B4985" i="7"/>
  <c r="C4985" i="7"/>
  <c r="B4986" i="7"/>
  <c r="C4986" i="7"/>
  <c r="B4987" i="7"/>
  <c r="C4987" i="7"/>
  <c r="B4988" i="7"/>
  <c r="C4988" i="7"/>
  <c r="B4989" i="7"/>
  <c r="C4989" i="7"/>
  <c r="B4990" i="7"/>
  <c r="C4990" i="7"/>
  <c r="B4991" i="7"/>
  <c r="C4991" i="7"/>
  <c r="B4992" i="7"/>
  <c r="C4992" i="7"/>
  <c r="B4993" i="7"/>
  <c r="C4993" i="7"/>
  <c r="B4994" i="7"/>
  <c r="C4994" i="7"/>
  <c r="B4995" i="7"/>
  <c r="C4995" i="7"/>
  <c r="B4996" i="7"/>
  <c r="C4996" i="7"/>
  <c r="B4997" i="7"/>
  <c r="C4997" i="7"/>
  <c r="B4998" i="7"/>
  <c r="C4998" i="7"/>
  <c r="B4999" i="7"/>
  <c r="C4999" i="7"/>
  <c r="B5000" i="7"/>
  <c r="C5000" i="7"/>
  <c r="B5001" i="7"/>
  <c r="C5001" i="7"/>
  <c r="B5002" i="7"/>
  <c r="C5002" i="7"/>
  <c r="B5003" i="7"/>
  <c r="C5003" i="7"/>
  <c r="B5004" i="7"/>
  <c r="C5004" i="7"/>
  <c r="B5005" i="7"/>
  <c r="C5005" i="7"/>
  <c r="B5006" i="7"/>
  <c r="C5006" i="7"/>
  <c r="B5007" i="7"/>
  <c r="C5007" i="7"/>
  <c r="B5008" i="7"/>
  <c r="C5008" i="7"/>
  <c r="B5009" i="7"/>
  <c r="C5009" i="7"/>
  <c r="B5010" i="7"/>
  <c r="C5010" i="7"/>
  <c r="B5011" i="7"/>
  <c r="C5011" i="7"/>
  <c r="B5012" i="7"/>
  <c r="C5012" i="7"/>
  <c r="B5013" i="7"/>
  <c r="C5013" i="7"/>
  <c r="B5014" i="7"/>
  <c r="C5014" i="7"/>
  <c r="B5015" i="7"/>
  <c r="C5015" i="7"/>
  <c r="B5016" i="7"/>
  <c r="C5016" i="7"/>
  <c r="B5017" i="7"/>
  <c r="C5017" i="7"/>
  <c r="B5018" i="7"/>
  <c r="C5018" i="7"/>
  <c r="B5019" i="7"/>
  <c r="C5019" i="7"/>
  <c r="B5020" i="7"/>
  <c r="C5020" i="7"/>
  <c r="B5021" i="7"/>
  <c r="C5021" i="7"/>
  <c r="B5022" i="7"/>
  <c r="C5022" i="7"/>
  <c r="B5023" i="7"/>
  <c r="C5023" i="7"/>
  <c r="B5024" i="7"/>
  <c r="C5024" i="7"/>
  <c r="B5025" i="7"/>
  <c r="C5025" i="7"/>
  <c r="B5026" i="7"/>
  <c r="C5026" i="7"/>
  <c r="B5027" i="7"/>
  <c r="C5027" i="7"/>
  <c r="B5028" i="7"/>
  <c r="C5028" i="7"/>
  <c r="B5029" i="7"/>
  <c r="C5029" i="7"/>
  <c r="B5030" i="7"/>
  <c r="C5030" i="7"/>
  <c r="B5031" i="7"/>
  <c r="C5031" i="7"/>
  <c r="B5032" i="7"/>
  <c r="C5032" i="7"/>
  <c r="B5033" i="7"/>
  <c r="C5033" i="7"/>
  <c r="B5034" i="7"/>
  <c r="C5034" i="7"/>
  <c r="B5035" i="7"/>
  <c r="C5035" i="7"/>
  <c r="B5036" i="7"/>
  <c r="C5036" i="7"/>
  <c r="B5037" i="7"/>
  <c r="C5037" i="7"/>
  <c r="B5038" i="7"/>
  <c r="C5038" i="7"/>
  <c r="B5039" i="7"/>
  <c r="C5039" i="7"/>
  <c r="B5040" i="7"/>
  <c r="C5040" i="7"/>
  <c r="B5041" i="7"/>
  <c r="C5041" i="7"/>
  <c r="B5042" i="7"/>
  <c r="C5042" i="7"/>
  <c r="B5043" i="7"/>
  <c r="C5043" i="7"/>
  <c r="B5044" i="7"/>
  <c r="C5044" i="7"/>
  <c r="B5045" i="7"/>
  <c r="C5045" i="7"/>
  <c r="B5046" i="7"/>
  <c r="C5046" i="7"/>
  <c r="B5047" i="7"/>
  <c r="C5047" i="7"/>
  <c r="B5048" i="7"/>
  <c r="C5048" i="7"/>
  <c r="B5049" i="7"/>
  <c r="C5049" i="7"/>
  <c r="B5050" i="7"/>
  <c r="C5050" i="7"/>
  <c r="B5051" i="7"/>
  <c r="C5051" i="7"/>
  <c r="B5052" i="7"/>
  <c r="C5052" i="7"/>
  <c r="B5053" i="7"/>
  <c r="C5053" i="7"/>
  <c r="B5054" i="7"/>
  <c r="C5054" i="7"/>
  <c r="B5055" i="7"/>
  <c r="C5055" i="7"/>
  <c r="B5056" i="7"/>
  <c r="C5056" i="7"/>
  <c r="B5057" i="7"/>
  <c r="C5057" i="7"/>
  <c r="B5058" i="7"/>
  <c r="C5058" i="7"/>
  <c r="B5059" i="7"/>
  <c r="C5059" i="7"/>
  <c r="B5060" i="7"/>
  <c r="C5060" i="7"/>
  <c r="B5061" i="7"/>
  <c r="C5061" i="7"/>
  <c r="B5062" i="7"/>
  <c r="C5062" i="7"/>
  <c r="B5063" i="7"/>
  <c r="C5063" i="7"/>
  <c r="B5064" i="7"/>
  <c r="C5064" i="7"/>
  <c r="B5065" i="7"/>
  <c r="C5065" i="7"/>
  <c r="B5066" i="7"/>
  <c r="C5066" i="7"/>
  <c r="B5067" i="7"/>
  <c r="C5067" i="7"/>
  <c r="B5068" i="7"/>
  <c r="C5068" i="7"/>
  <c r="B5069" i="7"/>
  <c r="C5069" i="7"/>
  <c r="B5070" i="7"/>
  <c r="C5070" i="7"/>
  <c r="B5071" i="7"/>
  <c r="C5071" i="7"/>
  <c r="B5072" i="7"/>
  <c r="C5072" i="7"/>
  <c r="B5073" i="7"/>
  <c r="C5073" i="7"/>
  <c r="B5074" i="7"/>
  <c r="C5074" i="7"/>
  <c r="B5075" i="7"/>
  <c r="C5075" i="7"/>
  <c r="B5076" i="7"/>
  <c r="C5076" i="7"/>
  <c r="B5077" i="7"/>
  <c r="C5077" i="7"/>
  <c r="B5078" i="7"/>
  <c r="C5078" i="7"/>
  <c r="B5079" i="7"/>
  <c r="C5079" i="7"/>
  <c r="B5080" i="7"/>
  <c r="C5080" i="7"/>
  <c r="B5081" i="7"/>
  <c r="C5081" i="7"/>
  <c r="B5082" i="7"/>
  <c r="C5082" i="7"/>
  <c r="B5083" i="7"/>
  <c r="C5083" i="7"/>
  <c r="B5084" i="7"/>
  <c r="C5084" i="7"/>
  <c r="B5085" i="7"/>
  <c r="C5085" i="7"/>
  <c r="B5086" i="7"/>
  <c r="C5086" i="7"/>
  <c r="B5087" i="7"/>
  <c r="C5087" i="7"/>
  <c r="B5088" i="7"/>
  <c r="C5088" i="7"/>
  <c r="B5089" i="7"/>
  <c r="C5089" i="7"/>
  <c r="B5090" i="7"/>
  <c r="C5090" i="7"/>
  <c r="B5091" i="7"/>
  <c r="C5091" i="7"/>
  <c r="B5092" i="7"/>
  <c r="C5092" i="7"/>
  <c r="B5093" i="7"/>
  <c r="C5093" i="7"/>
  <c r="B5094" i="7"/>
  <c r="C5094" i="7"/>
  <c r="B5095" i="7"/>
  <c r="C5095" i="7"/>
  <c r="B5096" i="7"/>
  <c r="C5096" i="7"/>
  <c r="B5097" i="7"/>
  <c r="C5097" i="7"/>
  <c r="B5098" i="7"/>
  <c r="C5098" i="7"/>
  <c r="B5099" i="7"/>
  <c r="C5099" i="7"/>
  <c r="B5100" i="7"/>
  <c r="C5100" i="7"/>
  <c r="B5101" i="7"/>
  <c r="C5101" i="7"/>
  <c r="B5102" i="7"/>
  <c r="C5102" i="7"/>
  <c r="B5103" i="7"/>
  <c r="C5103" i="7"/>
  <c r="B5104" i="7"/>
  <c r="C5104" i="7"/>
  <c r="B5105" i="7"/>
  <c r="C5105" i="7"/>
  <c r="B5106" i="7"/>
  <c r="C5106" i="7"/>
  <c r="B5107" i="7"/>
  <c r="C5107" i="7"/>
  <c r="B5108" i="7"/>
  <c r="C5108" i="7"/>
  <c r="B5109" i="7"/>
  <c r="C5109" i="7"/>
  <c r="B5110" i="7"/>
  <c r="C5110" i="7"/>
  <c r="B5111" i="7"/>
  <c r="C5111" i="7"/>
  <c r="B5112" i="7"/>
  <c r="C5112" i="7"/>
  <c r="B5113" i="7"/>
  <c r="C5113" i="7"/>
  <c r="B5114" i="7"/>
  <c r="C5114" i="7"/>
  <c r="B5115" i="7"/>
  <c r="C5115" i="7"/>
  <c r="B5116" i="7"/>
  <c r="C5116" i="7"/>
  <c r="B5117" i="7"/>
  <c r="C5117" i="7"/>
  <c r="B5118" i="7"/>
  <c r="C5118" i="7"/>
  <c r="B5119" i="7"/>
  <c r="C5119" i="7"/>
  <c r="B5120" i="7"/>
  <c r="C5120" i="7"/>
  <c r="B5121" i="7"/>
  <c r="C5121" i="7"/>
  <c r="B5122" i="7"/>
  <c r="C5122" i="7"/>
  <c r="B5123" i="7"/>
  <c r="C5123" i="7"/>
  <c r="B5124" i="7"/>
  <c r="C5124" i="7"/>
  <c r="B5125" i="7"/>
  <c r="C5125" i="7"/>
  <c r="B5126" i="7"/>
  <c r="C5126" i="7"/>
  <c r="B5127" i="7"/>
  <c r="C5127" i="7"/>
  <c r="B5128" i="7"/>
  <c r="C5128" i="7"/>
  <c r="B5129" i="7"/>
  <c r="C5129" i="7"/>
  <c r="B5130" i="7"/>
  <c r="C5130" i="7"/>
  <c r="B5131" i="7"/>
  <c r="C5131" i="7"/>
  <c r="B5132" i="7"/>
  <c r="C5132" i="7"/>
  <c r="B5133" i="7"/>
  <c r="C5133" i="7"/>
  <c r="B5134" i="7"/>
  <c r="C5134" i="7"/>
  <c r="B5135" i="7"/>
  <c r="C5135" i="7"/>
  <c r="B5136" i="7"/>
  <c r="C5136" i="7"/>
  <c r="B5137" i="7"/>
  <c r="C5137" i="7"/>
  <c r="B5138" i="7"/>
  <c r="C5138" i="7"/>
  <c r="B5139" i="7"/>
  <c r="C5139" i="7"/>
  <c r="B5140" i="7"/>
  <c r="C5140" i="7"/>
  <c r="B5141" i="7"/>
  <c r="C5141" i="7"/>
  <c r="B5142" i="7"/>
  <c r="C5142" i="7"/>
  <c r="B5143" i="7"/>
  <c r="C5143" i="7"/>
  <c r="B5144" i="7"/>
  <c r="C5144" i="7"/>
  <c r="B5145" i="7"/>
  <c r="C5145" i="7"/>
  <c r="B5146" i="7"/>
  <c r="C5146" i="7"/>
  <c r="B5147" i="7"/>
  <c r="C5147" i="7"/>
  <c r="B5148" i="7"/>
  <c r="C5148" i="7"/>
  <c r="B5149" i="7"/>
  <c r="C5149" i="7"/>
  <c r="B5150" i="7"/>
  <c r="C5150" i="7"/>
  <c r="B5151" i="7"/>
  <c r="C5151" i="7"/>
  <c r="B5152" i="7"/>
  <c r="C5152" i="7"/>
  <c r="B5153" i="7"/>
  <c r="C5153" i="7"/>
  <c r="B5154" i="7"/>
  <c r="C5154" i="7"/>
  <c r="B5155" i="7"/>
  <c r="C5155" i="7"/>
  <c r="B5156" i="7"/>
  <c r="C5156" i="7"/>
  <c r="B5157" i="7"/>
  <c r="C5157" i="7"/>
  <c r="B5158" i="7"/>
  <c r="C5158" i="7"/>
  <c r="B5159" i="7"/>
  <c r="C5159" i="7"/>
  <c r="B5160" i="7"/>
  <c r="C5160" i="7"/>
  <c r="B5161" i="7"/>
  <c r="C5161" i="7"/>
  <c r="B5162" i="7"/>
  <c r="C5162" i="7"/>
  <c r="B5163" i="7"/>
  <c r="C5163" i="7"/>
  <c r="B5164" i="7"/>
  <c r="C5164" i="7"/>
  <c r="B5165" i="7"/>
  <c r="C5165" i="7"/>
  <c r="B5166" i="7"/>
  <c r="C5166" i="7"/>
  <c r="B5167" i="7"/>
  <c r="C5167" i="7"/>
  <c r="B5168" i="7"/>
  <c r="C5168" i="7"/>
  <c r="B5169" i="7"/>
  <c r="C5169" i="7"/>
  <c r="B5170" i="7"/>
  <c r="C5170" i="7"/>
  <c r="B5171" i="7"/>
  <c r="C5171" i="7"/>
  <c r="B5172" i="7"/>
  <c r="C5172" i="7"/>
  <c r="B5173" i="7"/>
  <c r="C5173" i="7"/>
  <c r="B5174" i="7"/>
  <c r="C5174" i="7"/>
  <c r="B5175" i="7"/>
  <c r="C5175" i="7"/>
  <c r="B5176" i="7"/>
  <c r="C5176" i="7"/>
  <c r="B5177" i="7"/>
  <c r="C5177" i="7"/>
  <c r="B5178" i="7"/>
  <c r="C5178" i="7"/>
  <c r="B5179" i="7"/>
  <c r="C5179" i="7"/>
  <c r="B5180" i="7"/>
  <c r="C5180" i="7"/>
  <c r="B5181" i="7"/>
  <c r="C5181" i="7"/>
  <c r="B5182" i="7"/>
  <c r="C5182" i="7"/>
  <c r="B5183" i="7"/>
  <c r="C5183" i="7"/>
  <c r="B5184" i="7"/>
  <c r="C5184" i="7"/>
  <c r="B5185" i="7"/>
  <c r="C5185" i="7"/>
  <c r="B5186" i="7"/>
  <c r="C5186" i="7"/>
  <c r="B5187" i="7"/>
  <c r="C5187" i="7"/>
  <c r="B5188" i="7"/>
  <c r="C5188" i="7"/>
  <c r="B5189" i="7"/>
  <c r="C5189" i="7"/>
  <c r="B5190" i="7"/>
  <c r="C5190" i="7"/>
  <c r="B5191" i="7"/>
  <c r="C5191" i="7"/>
  <c r="B5192" i="7"/>
  <c r="C5192" i="7"/>
  <c r="B5193" i="7"/>
  <c r="C5193" i="7"/>
  <c r="B5194" i="7"/>
  <c r="C5194" i="7"/>
  <c r="B5195" i="7"/>
  <c r="C5195" i="7"/>
  <c r="B5196" i="7"/>
  <c r="C5196" i="7"/>
  <c r="B5197" i="7"/>
  <c r="C5197" i="7"/>
  <c r="B5198" i="7"/>
  <c r="C5198" i="7"/>
  <c r="B5199" i="7"/>
  <c r="C5199" i="7"/>
  <c r="B5200" i="7"/>
  <c r="C5200" i="7"/>
  <c r="B5201" i="7"/>
  <c r="C5201" i="7"/>
  <c r="B5202" i="7"/>
  <c r="C5202" i="7"/>
  <c r="B5203" i="7"/>
  <c r="C5203" i="7"/>
  <c r="B5204" i="7"/>
  <c r="C5204" i="7"/>
  <c r="B5205" i="7"/>
  <c r="C5205" i="7"/>
  <c r="B5206" i="7"/>
  <c r="C5206" i="7"/>
  <c r="B5207" i="7"/>
  <c r="C5207" i="7"/>
  <c r="B5208" i="7"/>
  <c r="C5208" i="7"/>
  <c r="B5209" i="7"/>
  <c r="C5209" i="7"/>
  <c r="B5210" i="7"/>
  <c r="C5210" i="7"/>
  <c r="B5211" i="7"/>
  <c r="C5211" i="7"/>
  <c r="B5212" i="7"/>
  <c r="C5212" i="7"/>
  <c r="B5213" i="7"/>
  <c r="C5213" i="7"/>
  <c r="B5214" i="7"/>
  <c r="C5214" i="7"/>
  <c r="B5215" i="7"/>
  <c r="C5215" i="7"/>
  <c r="B5216" i="7"/>
  <c r="C5216" i="7"/>
  <c r="B5217" i="7"/>
  <c r="C5217" i="7"/>
  <c r="B5218" i="7"/>
  <c r="C5218" i="7"/>
  <c r="B5219" i="7"/>
  <c r="C5219" i="7"/>
  <c r="B5220" i="7"/>
  <c r="C5220" i="7"/>
  <c r="B5221" i="7"/>
  <c r="C5221" i="7"/>
  <c r="B5222" i="7"/>
  <c r="C5222" i="7"/>
  <c r="B5223" i="7"/>
  <c r="C5223" i="7"/>
  <c r="B5224" i="7"/>
  <c r="C5224" i="7"/>
  <c r="B5225" i="7"/>
  <c r="C5225" i="7"/>
  <c r="B5226" i="7"/>
  <c r="C5226" i="7"/>
  <c r="B5227" i="7"/>
  <c r="C5227" i="7"/>
  <c r="B5228" i="7"/>
  <c r="C5228" i="7"/>
  <c r="B5229" i="7"/>
  <c r="C5229" i="7"/>
  <c r="B5230" i="7"/>
  <c r="C5230" i="7"/>
  <c r="B5231" i="7"/>
  <c r="C5231" i="7"/>
  <c r="B5232" i="7"/>
  <c r="C5232" i="7"/>
  <c r="B5233" i="7"/>
  <c r="C5233" i="7"/>
  <c r="B5234" i="7"/>
  <c r="C5234" i="7"/>
  <c r="B5235" i="7"/>
  <c r="C5235" i="7"/>
  <c r="B5236" i="7"/>
  <c r="C5236" i="7"/>
  <c r="B5237" i="7"/>
  <c r="C5237" i="7"/>
  <c r="B5238" i="7"/>
  <c r="C5238" i="7"/>
  <c r="B5239" i="7"/>
  <c r="C5239" i="7"/>
  <c r="B5240" i="7"/>
  <c r="C5240" i="7"/>
  <c r="B5241" i="7"/>
  <c r="C5241" i="7"/>
  <c r="B5242" i="7"/>
  <c r="C5242" i="7"/>
  <c r="B5243" i="7"/>
  <c r="C5243" i="7"/>
  <c r="B5244" i="7"/>
  <c r="C5244" i="7"/>
  <c r="B5245" i="7"/>
  <c r="C5245" i="7"/>
  <c r="B5246" i="7"/>
  <c r="C5246" i="7"/>
  <c r="B5247" i="7"/>
  <c r="C5247" i="7"/>
  <c r="B5248" i="7"/>
  <c r="C5248" i="7"/>
  <c r="B5249" i="7"/>
  <c r="C5249" i="7"/>
  <c r="B5250" i="7"/>
  <c r="C5250" i="7"/>
  <c r="B5251" i="7"/>
  <c r="C5251" i="7"/>
  <c r="B5252" i="7"/>
  <c r="C5252" i="7"/>
  <c r="B5253" i="7"/>
  <c r="C5253" i="7"/>
  <c r="B5254" i="7"/>
  <c r="C5254" i="7"/>
  <c r="B5255" i="7"/>
  <c r="C5255" i="7"/>
  <c r="B5256" i="7"/>
  <c r="C5256" i="7"/>
  <c r="B5257" i="7"/>
  <c r="C5257" i="7"/>
  <c r="B5258" i="7"/>
  <c r="C5258" i="7"/>
  <c r="B5259" i="7"/>
  <c r="C5259" i="7"/>
  <c r="B5260" i="7"/>
  <c r="C5260" i="7"/>
  <c r="B5261" i="7"/>
  <c r="C5261" i="7"/>
  <c r="B5262" i="7"/>
  <c r="C5262" i="7"/>
  <c r="B5263" i="7"/>
  <c r="C5263" i="7"/>
  <c r="B5264" i="7"/>
  <c r="C5264" i="7"/>
  <c r="B5265" i="7"/>
  <c r="C5265" i="7"/>
  <c r="B5266" i="7"/>
  <c r="C5266" i="7"/>
  <c r="B5267" i="7"/>
  <c r="C5267" i="7"/>
  <c r="B5268" i="7"/>
  <c r="C5268" i="7"/>
  <c r="B5269" i="7"/>
  <c r="C5269" i="7"/>
  <c r="B5270" i="7"/>
  <c r="C5270" i="7"/>
  <c r="B5271" i="7"/>
  <c r="C5271" i="7"/>
  <c r="B5272" i="7"/>
  <c r="C5272" i="7"/>
  <c r="B5273" i="7"/>
  <c r="C5273" i="7"/>
  <c r="B5274" i="7"/>
  <c r="C5274" i="7"/>
  <c r="B5275" i="7"/>
  <c r="C5275" i="7"/>
  <c r="B5276" i="7"/>
  <c r="C5276" i="7"/>
  <c r="B5277" i="7"/>
  <c r="C5277" i="7"/>
  <c r="B5278" i="7"/>
  <c r="C5278" i="7"/>
  <c r="B5279" i="7"/>
  <c r="C5279" i="7"/>
  <c r="B5280" i="7"/>
  <c r="C5280" i="7"/>
  <c r="B5281" i="7"/>
  <c r="C5281" i="7"/>
  <c r="B5282" i="7"/>
  <c r="C5282" i="7"/>
  <c r="B5283" i="7"/>
  <c r="C5283" i="7"/>
  <c r="B5284" i="7"/>
  <c r="C5284" i="7"/>
  <c r="B5285" i="7"/>
  <c r="C5285" i="7"/>
  <c r="B5286" i="7"/>
  <c r="C5286" i="7"/>
  <c r="B5287" i="7"/>
  <c r="C5287" i="7"/>
  <c r="B5288" i="7"/>
  <c r="C5288" i="7"/>
  <c r="B5289" i="7"/>
  <c r="C5289" i="7"/>
  <c r="B5290" i="7"/>
  <c r="C5290" i="7"/>
  <c r="B5291" i="7"/>
  <c r="C5291" i="7"/>
  <c r="B5292" i="7"/>
  <c r="C5292" i="7"/>
  <c r="B5293" i="7"/>
  <c r="C5293" i="7"/>
  <c r="B5294" i="7"/>
  <c r="C5294" i="7"/>
  <c r="B5295" i="7"/>
  <c r="C5295" i="7"/>
  <c r="B5296" i="7"/>
  <c r="C5296" i="7"/>
  <c r="B5297" i="7"/>
  <c r="C5297" i="7"/>
  <c r="B5298" i="7"/>
  <c r="C5298" i="7"/>
  <c r="B5299" i="7"/>
  <c r="C5299" i="7"/>
  <c r="B5300" i="7"/>
  <c r="C5300" i="7"/>
  <c r="B5301" i="7"/>
  <c r="C5301" i="7"/>
  <c r="B5302" i="7"/>
  <c r="C5302" i="7"/>
  <c r="B5303" i="7"/>
  <c r="C5303" i="7"/>
  <c r="B5304" i="7"/>
  <c r="C5304" i="7"/>
  <c r="B5305" i="7"/>
  <c r="C5305" i="7"/>
  <c r="B5306" i="7"/>
  <c r="C5306" i="7"/>
  <c r="B5307" i="7"/>
  <c r="C5307" i="7"/>
  <c r="B5308" i="7"/>
  <c r="C5308" i="7"/>
  <c r="B5309" i="7"/>
  <c r="C5309" i="7"/>
  <c r="B5310" i="7"/>
  <c r="C5310" i="7"/>
  <c r="B5311" i="7"/>
  <c r="C5311" i="7"/>
  <c r="B5312" i="7"/>
  <c r="C5312" i="7"/>
  <c r="B5313" i="7"/>
  <c r="C5313" i="7"/>
  <c r="B5314" i="7"/>
  <c r="C5314" i="7"/>
  <c r="B5315" i="7"/>
  <c r="C5315" i="7"/>
  <c r="B5316" i="7"/>
  <c r="C5316" i="7"/>
  <c r="B5317" i="7"/>
  <c r="C5317" i="7"/>
  <c r="B5318" i="7"/>
  <c r="C5318" i="7"/>
  <c r="B5319" i="7"/>
  <c r="C5319" i="7"/>
  <c r="B5320" i="7"/>
  <c r="C5320" i="7"/>
  <c r="B5321" i="7"/>
  <c r="C5321" i="7"/>
  <c r="B5322" i="7"/>
  <c r="C5322" i="7"/>
  <c r="B5323" i="7"/>
  <c r="C5323" i="7"/>
  <c r="B5324" i="7"/>
  <c r="C5324" i="7"/>
  <c r="B5325" i="7"/>
  <c r="C5325" i="7"/>
  <c r="B5326" i="7"/>
  <c r="C5326" i="7"/>
  <c r="B5327" i="7"/>
  <c r="C5327" i="7"/>
  <c r="B5328" i="7"/>
  <c r="C5328" i="7"/>
  <c r="B5329" i="7"/>
  <c r="C5329" i="7"/>
  <c r="B5330" i="7"/>
  <c r="C5330" i="7"/>
  <c r="B5331" i="7"/>
  <c r="C5331" i="7"/>
  <c r="B5332" i="7"/>
  <c r="C5332" i="7"/>
  <c r="B5333" i="7"/>
  <c r="C5333" i="7"/>
  <c r="B5334" i="7"/>
  <c r="C5334" i="7"/>
  <c r="B5335" i="7"/>
  <c r="C5335" i="7"/>
  <c r="B5336" i="7"/>
  <c r="C5336" i="7"/>
  <c r="B5337" i="7"/>
  <c r="C5337" i="7"/>
  <c r="B5338" i="7"/>
  <c r="C5338" i="7"/>
  <c r="B5339" i="7"/>
  <c r="C5339" i="7"/>
  <c r="B5340" i="7"/>
  <c r="C5340" i="7"/>
  <c r="B5341" i="7"/>
  <c r="C5341" i="7"/>
  <c r="B5342" i="7"/>
  <c r="C5342" i="7"/>
  <c r="B5343" i="7"/>
  <c r="C5343" i="7"/>
  <c r="B5344" i="7"/>
  <c r="C5344" i="7"/>
  <c r="B5345" i="7"/>
  <c r="C5345" i="7"/>
  <c r="B5346" i="7"/>
  <c r="C5346" i="7"/>
  <c r="B5347" i="7"/>
  <c r="C5347" i="7"/>
  <c r="B5348" i="7"/>
  <c r="C5348" i="7"/>
  <c r="B5349" i="7"/>
  <c r="C5349" i="7"/>
  <c r="B5350" i="7"/>
  <c r="C5350" i="7"/>
  <c r="B5351" i="7"/>
  <c r="C5351" i="7"/>
  <c r="B5352" i="7"/>
  <c r="C5352" i="7"/>
  <c r="B5353" i="7"/>
  <c r="C5353" i="7"/>
  <c r="B5354" i="7"/>
  <c r="C5354" i="7"/>
  <c r="B5355" i="7"/>
  <c r="C5355" i="7"/>
  <c r="B5356" i="7"/>
  <c r="C5356" i="7"/>
  <c r="B5357" i="7"/>
  <c r="C5357" i="7"/>
  <c r="B5358" i="7"/>
  <c r="C5358" i="7"/>
  <c r="B5359" i="7"/>
  <c r="C5359" i="7"/>
  <c r="B5360" i="7"/>
  <c r="C5360" i="7"/>
  <c r="B5361" i="7"/>
  <c r="C5361" i="7"/>
  <c r="B5362" i="7"/>
  <c r="C5362" i="7"/>
  <c r="B5363" i="7"/>
  <c r="C5363" i="7"/>
  <c r="B5364" i="7"/>
  <c r="C5364" i="7"/>
  <c r="B5365" i="7"/>
  <c r="C5365" i="7"/>
  <c r="B5366" i="7"/>
  <c r="C5366" i="7"/>
  <c r="B5367" i="7"/>
  <c r="C5367" i="7"/>
  <c r="B5368" i="7"/>
  <c r="C5368" i="7"/>
  <c r="B5369" i="7"/>
  <c r="C5369" i="7"/>
  <c r="B5370" i="7"/>
  <c r="C5370" i="7"/>
  <c r="B5371" i="7"/>
  <c r="C5371" i="7"/>
  <c r="B5372" i="7"/>
  <c r="C5372" i="7"/>
  <c r="B5373" i="7"/>
  <c r="C5373" i="7"/>
  <c r="B5374" i="7"/>
  <c r="C5374" i="7"/>
  <c r="B5375" i="7"/>
  <c r="C5375" i="7"/>
  <c r="B5376" i="7"/>
  <c r="C5376" i="7"/>
  <c r="B5377" i="7"/>
  <c r="C5377" i="7"/>
  <c r="B5378" i="7"/>
  <c r="C5378" i="7"/>
  <c r="B5379" i="7"/>
  <c r="C5379" i="7"/>
  <c r="B5380" i="7"/>
  <c r="C5380" i="7"/>
  <c r="B5381" i="7"/>
  <c r="C5381" i="7"/>
  <c r="B5382" i="7"/>
  <c r="C5382" i="7"/>
  <c r="B5383" i="7"/>
  <c r="C5383" i="7"/>
  <c r="B5384" i="7"/>
  <c r="C5384" i="7"/>
  <c r="B5385" i="7"/>
  <c r="C5385" i="7"/>
  <c r="B5386" i="7"/>
  <c r="C5386" i="7"/>
  <c r="B5387" i="7"/>
  <c r="C5387" i="7"/>
  <c r="B5388" i="7"/>
  <c r="C5388" i="7"/>
  <c r="B5389" i="7"/>
  <c r="C5389" i="7"/>
  <c r="B5390" i="7"/>
  <c r="C5390" i="7"/>
  <c r="B5391" i="7"/>
  <c r="C5391" i="7"/>
  <c r="B5392" i="7"/>
  <c r="C5392" i="7"/>
  <c r="B5393" i="7"/>
  <c r="C5393" i="7"/>
  <c r="B5394" i="7"/>
  <c r="C5394" i="7"/>
  <c r="B5395" i="7"/>
  <c r="C5395" i="7"/>
  <c r="B5396" i="7"/>
  <c r="C5396" i="7"/>
  <c r="B5397" i="7"/>
  <c r="C5397" i="7"/>
  <c r="B5398" i="7"/>
  <c r="C5398" i="7"/>
  <c r="B5399" i="7"/>
  <c r="C5399" i="7"/>
  <c r="B5400" i="7"/>
  <c r="C5400" i="7"/>
  <c r="B5401" i="7"/>
  <c r="C5401" i="7"/>
  <c r="B5402" i="7"/>
  <c r="C5402" i="7"/>
  <c r="B5403" i="7"/>
  <c r="C5403" i="7"/>
  <c r="B5404" i="7"/>
  <c r="C5404" i="7"/>
  <c r="B5405" i="7"/>
  <c r="C5405" i="7"/>
  <c r="B5406" i="7"/>
  <c r="C5406" i="7"/>
  <c r="B5407" i="7"/>
  <c r="C5407" i="7"/>
  <c r="B5408" i="7"/>
  <c r="C5408" i="7"/>
  <c r="B5409" i="7"/>
  <c r="C5409" i="7"/>
  <c r="B5410" i="7"/>
  <c r="C5410" i="7"/>
  <c r="B5411" i="7"/>
  <c r="C5411" i="7"/>
  <c r="B5412" i="7"/>
  <c r="C5412" i="7"/>
  <c r="B5413" i="7"/>
  <c r="C5413" i="7"/>
  <c r="B5414" i="7"/>
  <c r="C5414" i="7"/>
  <c r="B5415" i="7"/>
  <c r="C5415" i="7"/>
  <c r="B5416" i="7"/>
  <c r="C5416" i="7"/>
  <c r="B5417" i="7"/>
  <c r="C5417" i="7"/>
  <c r="B5418" i="7"/>
  <c r="C5418" i="7"/>
  <c r="B5419" i="7"/>
  <c r="C5419" i="7"/>
  <c r="B5420" i="7"/>
  <c r="C5420" i="7"/>
  <c r="B5421" i="7"/>
  <c r="C5421" i="7"/>
  <c r="B5422" i="7"/>
  <c r="C5422" i="7"/>
  <c r="B5423" i="7"/>
  <c r="C5423" i="7"/>
  <c r="B5424" i="7"/>
  <c r="C5424" i="7"/>
  <c r="B5425" i="7"/>
  <c r="C5425" i="7"/>
  <c r="B5426" i="7"/>
  <c r="C5426" i="7"/>
  <c r="B5427" i="7"/>
  <c r="C5427" i="7"/>
  <c r="B5428" i="7"/>
  <c r="C5428" i="7"/>
  <c r="B5429" i="7"/>
  <c r="C5429" i="7"/>
  <c r="B5430" i="7"/>
  <c r="C5430" i="7"/>
  <c r="B5431" i="7"/>
  <c r="C5431" i="7"/>
  <c r="B5432" i="7"/>
  <c r="C5432" i="7"/>
  <c r="B5433" i="7"/>
  <c r="C5433" i="7"/>
  <c r="B5434" i="7"/>
  <c r="C5434" i="7"/>
  <c r="B5435" i="7"/>
  <c r="C5435" i="7"/>
  <c r="B5436" i="7"/>
  <c r="C5436" i="7"/>
  <c r="B5437" i="7"/>
  <c r="C5437" i="7"/>
  <c r="B5438" i="7"/>
  <c r="C5438" i="7"/>
  <c r="B5439" i="7"/>
  <c r="C5439" i="7"/>
  <c r="B5440" i="7"/>
  <c r="C5440" i="7"/>
  <c r="B5441" i="7"/>
  <c r="C5441" i="7"/>
  <c r="B5442" i="7"/>
  <c r="C5442" i="7"/>
  <c r="B5443" i="7"/>
  <c r="C5443" i="7"/>
  <c r="B5444" i="7"/>
  <c r="C5444" i="7"/>
  <c r="B5445" i="7"/>
  <c r="C5445" i="7"/>
  <c r="B5446" i="7"/>
  <c r="C5446" i="7"/>
  <c r="B5447" i="7"/>
  <c r="C5447" i="7"/>
  <c r="B5448" i="7"/>
  <c r="C5448" i="7"/>
  <c r="B5449" i="7"/>
  <c r="C5449" i="7"/>
  <c r="B5450" i="7"/>
  <c r="C5450" i="7"/>
  <c r="B5451" i="7"/>
  <c r="C5451" i="7"/>
  <c r="B5452" i="7"/>
  <c r="C5452" i="7"/>
  <c r="B5453" i="7"/>
  <c r="C5453" i="7"/>
  <c r="B5454" i="7"/>
  <c r="C5454" i="7"/>
  <c r="B5455" i="7"/>
  <c r="C5455" i="7"/>
  <c r="B5456" i="7"/>
  <c r="C5456" i="7"/>
  <c r="B5457" i="7"/>
  <c r="C5457" i="7"/>
  <c r="B5458" i="7"/>
  <c r="C5458" i="7"/>
  <c r="B5459" i="7"/>
  <c r="C5459" i="7"/>
  <c r="B5460" i="7"/>
  <c r="C5460" i="7"/>
  <c r="B5461" i="7"/>
  <c r="C5461" i="7"/>
  <c r="B5462" i="7"/>
  <c r="C5462" i="7"/>
  <c r="B5463" i="7"/>
  <c r="C5463" i="7"/>
  <c r="B5464" i="7"/>
  <c r="C5464" i="7"/>
  <c r="B5465" i="7"/>
  <c r="C5465" i="7"/>
  <c r="B5466" i="7"/>
  <c r="C5466" i="7"/>
  <c r="B5467" i="7"/>
  <c r="C5467" i="7"/>
  <c r="B5468" i="7"/>
  <c r="C5468" i="7"/>
  <c r="B5469" i="7"/>
  <c r="C5469" i="7"/>
  <c r="B5470" i="7"/>
  <c r="C5470" i="7"/>
  <c r="B5471" i="7"/>
  <c r="C5471" i="7"/>
  <c r="B5472" i="7"/>
  <c r="C5472" i="7"/>
  <c r="B5473" i="7"/>
  <c r="C5473" i="7"/>
  <c r="B5474" i="7"/>
  <c r="C5474" i="7"/>
  <c r="B5475" i="7"/>
  <c r="C5475" i="7"/>
  <c r="B5476" i="7"/>
  <c r="C5476" i="7"/>
  <c r="B5477" i="7"/>
  <c r="C5477" i="7"/>
  <c r="B5478" i="7"/>
  <c r="C5478" i="7"/>
  <c r="B5479" i="7"/>
  <c r="C5479" i="7"/>
  <c r="B5480" i="7"/>
  <c r="C5480" i="7"/>
  <c r="B5481" i="7"/>
  <c r="C5481" i="7"/>
  <c r="B5482" i="7"/>
  <c r="C5482" i="7"/>
  <c r="B5483" i="7"/>
  <c r="C5483" i="7"/>
  <c r="B5484" i="7"/>
  <c r="C5484" i="7"/>
  <c r="B5485" i="7"/>
  <c r="C5485" i="7"/>
  <c r="B5486" i="7"/>
  <c r="C5486" i="7"/>
  <c r="B5487" i="7"/>
  <c r="C5487" i="7"/>
  <c r="B5488" i="7"/>
  <c r="C5488" i="7"/>
  <c r="B5489" i="7"/>
  <c r="C5489" i="7"/>
  <c r="B5490" i="7"/>
  <c r="C5490" i="7"/>
  <c r="B5491" i="7"/>
  <c r="C5491" i="7"/>
  <c r="B5492" i="7"/>
  <c r="C5492" i="7"/>
  <c r="B5493" i="7"/>
  <c r="C5493" i="7"/>
  <c r="B5494" i="7"/>
  <c r="C5494" i="7"/>
  <c r="B5495" i="7"/>
  <c r="C5495" i="7"/>
  <c r="B5496" i="7"/>
  <c r="C5496" i="7"/>
  <c r="B5497" i="7"/>
  <c r="C5497" i="7"/>
  <c r="B5498" i="7"/>
  <c r="C5498" i="7"/>
  <c r="B5499" i="7"/>
  <c r="C5499" i="7"/>
  <c r="B5500" i="7"/>
  <c r="C5500" i="7"/>
  <c r="B5501" i="7"/>
  <c r="C5501" i="7"/>
  <c r="B5502" i="7"/>
  <c r="C5502" i="7"/>
  <c r="B5503" i="7"/>
  <c r="C5503" i="7"/>
  <c r="B5504" i="7"/>
  <c r="C5504" i="7"/>
  <c r="B5505" i="7"/>
  <c r="C5505" i="7"/>
  <c r="B5506" i="7"/>
  <c r="C5506" i="7"/>
  <c r="B5507" i="7"/>
  <c r="C5507" i="7"/>
  <c r="B5508" i="7"/>
  <c r="C5508" i="7"/>
  <c r="B5509" i="7"/>
  <c r="C5509" i="7"/>
  <c r="B5510" i="7"/>
  <c r="C5510" i="7"/>
  <c r="B5511" i="7"/>
  <c r="C5511" i="7"/>
  <c r="B5512" i="7"/>
  <c r="C5512" i="7"/>
  <c r="B5513" i="7"/>
  <c r="C5513" i="7"/>
  <c r="B5514" i="7"/>
  <c r="C5514" i="7"/>
  <c r="B5515" i="7"/>
  <c r="C5515" i="7"/>
  <c r="B5516" i="7"/>
  <c r="C5516" i="7"/>
  <c r="B5517" i="7"/>
  <c r="C5517" i="7"/>
  <c r="B5518" i="7"/>
  <c r="C5518" i="7"/>
  <c r="B5519" i="7"/>
  <c r="C5519" i="7"/>
  <c r="B5520" i="7"/>
  <c r="C5520" i="7"/>
  <c r="B5521" i="7"/>
  <c r="C5521" i="7"/>
  <c r="B5522" i="7"/>
  <c r="C5522" i="7"/>
  <c r="B5523" i="7"/>
  <c r="C5523" i="7"/>
  <c r="B5524" i="7"/>
  <c r="C5524" i="7"/>
  <c r="B5525" i="7"/>
  <c r="C5525" i="7"/>
  <c r="B5526" i="7"/>
  <c r="C5526" i="7"/>
  <c r="B5527" i="7"/>
  <c r="C5527" i="7"/>
  <c r="B5528" i="7"/>
  <c r="C5528" i="7"/>
  <c r="B5529" i="7"/>
  <c r="C5529" i="7"/>
  <c r="B5530" i="7"/>
  <c r="C5530" i="7"/>
  <c r="B5531" i="7"/>
  <c r="C5531" i="7"/>
  <c r="B5532" i="7"/>
  <c r="C5532" i="7"/>
  <c r="B5533" i="7"/>
  <c r="C5533" i="7"/>
  <c r="B5534" i="7"/>
  <c r="C5534" i="7"/>
  <c r="B5535" i="7"/>
  <c r="C5535" i="7"/>
  <c r="B5536" i="7"/>
  <c r="C5536" i="7"/>
  <c r="B5537" i="7"/>
  <c r="C5537" i="7"/>
  <c r="B5538" i="7"/>
  <c r="C5538" i="7"/>
  <c r="B5539" i="7"/>
  <c r="C5539" i="7"/>
  <c r="B5540" i="7"/>
  <c r="C5540" i="7"/>
  <c r="B5541" i="7"/>
  <c r="C5541" i="7"/>
  <c r="B5542" i="7"/>
  <c r="C5542" i="7"/>
  <c r="B5543" i="7"/>
  <c r="C5543" i="7"/>
  <c r="B5544" i="7"/>
  <c r="C5544" i="7"/>
  <c r="B5545" i="7"/>
  <c r="C5545" i="7"/>
  <c r="B5546" i="7"/>
  <c r="C5546" i="7"/>
  <c r="B5547" i="7"/>
  <c r="C5547" i="7"/>
  <c r="B5548" i="7"/>
  <c r="C5548" i="7"/>
  <c r="B5549" i="7"/>
  <c r="C5549" i="7"/>
  <c r="B5550" i="7"/>
  <c r="C5550" i="7"/>
  <c r="B5551" i="7"/>
  <c r="C5551" i="7"/>
  <c r="B5552" i="7"/>
  <c r="C5552" i="7"/>
  <c r="B5553" i="7"/>
  <c r="C5553" i="7"/>
  <c r="B5554" i="7"/>
  <c r="C5554" i="7"/>
  <c r="B5555" i="7"/>
  <c r="C5555" i="7"/>
  <c r="B5556" i="7"/>
  <c r="C5556" i="7"/>
  <c r="B5557" i="7"/>
  <c r="C5557" i="7"/>
  <c r="B5558" i="7"/>
  <c r="C5558" i="7"/>
  <c r="B5559" i="7"/>
  <c r="C5559" i="7"/>
  <c r="B5560" i="7"/>
  <c r="C5560" i="7"/>
  <c r="B5561" i="7"/>
  <c r="C5561" i="7"/>
  <c r="B5562" i="7"/>
  <c r="C5562" i="7"/>
  <c r="B5563" i="7"/>
  <c r="C5563" i="7"/>
  <c r="B5564" i="7"/>
  <c r="C5564" i="7"/>
  <c r="B5565" i="7"/>
  <c r="C5565" i="7"/>
  <c r="B5566" i="7"/>
  <c r="C5566" i="7"/>
  <c r="B5567" i="7"/>
  <c r="C5567" i="7"/>
  <c r="B5568" i="7"/>
  <c r="C5568" i="7"/>
  <c r="B5569" i="7"/>
  <c r="C5569" i="7"/>
  <c r="B5570" i="7"/>
  <c r="C5570" i="7"/>
  <c r="B5571" i="7"/>
  <c r="C5571" i="7"/>
  <c r="B5572" i="7"/>
  <c r="C5572" i="7"/>
  <c r="B5573" i="7"/>
  <c r="C5573" i="7"/>
  <c r="B5574" i="7"/>
  <c r="C5574" i="7"/>
  <c r="B5575" i="7"/>
  <c r="C5575" i="7"/>
  <c r="B5576" i="7"/>
  <c r="C5576" i="7"/>
  <c r="B5577" i="7"/>
  <c r="C5577" i="7"/>
  <c r="B5578" i="7"/>
  <c r="C5578" i="7"/>
  <c r="B5579" i="7"/>
  <c r="C5579" i="7"/>
  <c r="B5580" i="7"/>
  <c r="C5580" i="7"/>
  <c r="B5581" i="7"/>
  <c r="C5581" i="7"/>
  <c r="B5582" i="7"/>
  <c r="C5582" i="7"/>
  <c r="B5583" i="7"/>
  <c r="C5583" i="7"/>
  <c r="B5584" i="7"/>
  <c r="C5584" i="7"/>
  <c r="B5585" i="7"/>
  <c r="C5585" i="7"/>
  <c r="B5586" i="7"/>
  <c r="C5586" i="7"/>
  <c r="B5587" i="7"/>
  <c r="C5587" i="7"/>
  <c r="B5588" i="7"/>
  <c r="C5588" i="7"/>
  <c r="B5589" i="7"/>
  <c r="C5589" i="7"/>
  <c r="B5590" i="7"/>
  <c r="C5590" i="7"/>
  <c r="B5591" i="7"/>
  <c r="C5591" i="7"/>
  <c r="B5592" i="7"/>
  <c r="C5592" i="7"/>
  <c r="B5593" i="7"/>
  <c r="C5593" i="7"/>
  <c r="B5594" i="7"/>
  <c r="C5594" i="7"/>
  <c r="B5595" i="7"/>
  <c r="C5595" i="7"/>
  <c r="B5596" i="7"/>
  <c r="C5596" i="7"/>
  <c r="B5597" i="7"/>
  <c r="C5597" i="7"/>
  <c r="B5598" i="7"/>
  <c r="C5598" i="7"/>
  <c r="B5599" i="7"/>
  <c r="C5599" i="7"/>
  <c r="B5600" i="7"/>
  <c r="C5600" i="7"/>
  <c r="B5601" i="7"/>
  <c r="C5601" i="7"/>
  <c r="B5602" i="7"/>
  <c r="C5602" i="7"/>
  <c r="B5603" i="7"/>
  <c r="C5603" i="7"/>
  <c r="B5604" i="7"/>
  <c r="C5604" i="7"/>
  <c r="B5605" i="7"/>
  <c r="C5605" i="7"/>
  <c r="B5606" i="7"/>
  <c r="C5606" i="7"/>
  <c r="B5607" i="7"/>
  <c r="C5607" i="7"/>
  <c r="B5608" i="7"/>
  <c r="C5608" i="7"/>
  <c r="B5609" i="7"/>
  <c r="C5609" i="7"/>
  <c r="B5610" i="7"/>
  <c r="C5610" i="7"/>
  <c r="B5611" i="7"/>
  <c r="C5611" i="7"/>
  <c r="B5612" i="7"/>
  <c r="C5612" i="7"/>
  <c r="B5613" i="7"/>
  <c r="C5613" i="7"/>
  <c r="B5614" i="7"/>
  <c r="C5614" i="7"/>
  <c r="B5615" i="7"/>
  <c r="C5615" i="7"/>
  <c r="B5616" i="7"/>
  <c r="C5616" i="7"/>
  <c r="B5617" i="7"/>
  <c r="C5617" i="7"/>
  <c r="B5618" i="7"/>
  <c r="C5618" i="7"/>
  <c r="B5619" i="7"/>
  <c r="C5619" i="7"/>
  <c r="B5620" i="7"/>
  <c r="C5620" i="7"/>
  <c r="B5621" i="7"/>
  <c r="C5621" i="7"/>
  <c r="B5622" i="7"/>
  <c r="C5622" i="7"/>
  <c r="B5623" i="7"/>
  <c r="C5623" i="7"/>
  <c r="B5624" i="7"/>
  <c r="C5624" i="7"/>
  <c r="B5625" i="7"/>
  <c r="C5625" i="7"/>
  <c r="B5626" i="7"/>
  <c r="C5626" i="7"/>
  <c r="B5627" i="7"/>
  <c r="C5627" i="7"/>
  <c r="B5628" i="7"/>
  <c r="C5628" i="7"/>
  <c r="B5629" i="7"/>
  <c r="C5629" i="7"/>
  <c r="B5630" i="7"/>
  <c r="C5630" i="7"/>
  <c r="B5631" i="7"/>
  <c r="C5631" i="7"/>
  <c r="B5632" i="7"/>
  <c r="C5632" i="7"/>
  <c r="B5633" i="7"/>
  <c r="C5633" i="7"/>
  <c r="B5634" i="7"/>
  <c r="C5634" i="7"/>
  <c r="B5635" i="7"/>
  <c r="C5635" i="7"/>
  <c r="B5636" i="7"/>
  <c r="C5636" i="7"/>
  <c r="B5637" i="7"/>
  <c r="C5637" i="7"/>
  <c r="B5638" i="7"/>
  <c r="C5638" i="7"/>
  <c r="B5639" i="7"/>
  <c r="C5639" i="7"/>
  <c r="B5640" i="7"/>
  <c r="C5640" i="7"/>
  <c r="B5641" i="7"/>
  <c r="C5641" i="7"/>
  <c r="B5642" i="7"/>
  <c r="C5642" i="7"/>
  <c r="B5643" i="7"/>
  <c r="C5643" i="7"/>
  <c r="B5644" i="7"/>
  <c r="C5644" i="7"/>
  <c r="B5645" i="7"/>
  <c r="C5645" i="7"/>
  <c r="B5646" i="7"/>
  <c r="C5646" i="7"/>
  <c r="B5647" i="7"/>
  <c r="C5647" i="7"/>
  <c r="B5648" i="7"/>
  <c r="C5648" i="7"/>
  <c r="B5649" i="7"/>
  <c r="C5649" i="7"/>
  <c r="B5650" i="7"/>
  <c r="C5650" i="7"/>
  <c r="B5651" i="7"/>
  <c r="C5651" i="7"/>
  <c r="B5652" i="7"/>
  <c r="C5652" i="7"/>
  <c r="B5653" i="7"/>
  <c r="C5653" i="7"/>
  <c r="B5654" i="7"/>
  <c r="C5654" i="7"/>
  <c r="B5655" i="7"/>
  <c r="C5655" i="7"/>
  <c r="B5656" i="7"/>
  <c r="C5656" i="7"/>
  <c r="B5657" i="7"/>
  <c r="C5657" i="7"/>
  <c r="B5658" i="7"/>
  <c r="C5658" i="7"/>
  <c r="B5659" i="7"/>
  <c r="C5659" i="7"/>
  <c r="B5660" i="7"/>
  <c r="C5660" i="7"/>
  <c r="B5661" i="7"/>
  <c r="C5661" i="7"/>
  <c r="B5662" i="7"/>
  <c r="C5662" i="7"/>
  <c r="B5663" i="7"/>
  <c r="C5663" i="7"/>
  <c r="B5664" i="7"/>
  <c r="C5664" i="7"/>
  <c r="B5665" i="7"/>
  <c r="C5665" i="7"/>
  <c r="B5666" i="7"/>
  <c r="C5666" i="7"/>
  <c r="B5667" i="7"/>
  <c r="C5667" i="7"/>
  <c r="B5668" i="7"/>
  <c r="C5668" i="7"/>
  <c r="B5669" i="7"/>
  <c r="C5669" i="7"/>
  <c r="B5670" i="7"/>
  <c r="C5670" i="7"/>
  <c r="B5671" i="7"/>
  <c r="C5671" i="7"/>
  <c r="B5672" i="7"/>
  <c r="C5672" i="7"/>
  <c r="B5673" i="7"/>
  <c r="C5673" i="7"/>
  <c r="B5674" i="7"/>
  <c r="C5674" i="7"/>
  <c r="B5675" i="7"/>
  <c r="C5675" i="7"/>
  <c r="B5676" i="7"/>
  <c r="C5676" i="7"/>
  <c r="B5677" i="7"/>
  <c r="C5677" i="7"/>
  <c r="B5678" i="7"/>
  <c r="C5678" i="7"/>
  <c r="B5679" i="7"/>
  <c r="C5679" i="7"/>
  <c r="B5680" i="7"/>
  <c r="C5680" i="7"/>
  <c r="B5681" i="7"/>
  <c r="C5681" i="7"/>
  <c r="B5682" i="7"/>
  <c r="C5682" i="7"/>
  <c r="B5683" i="7"/>
  <c r="C5683" i="7"/>
  <c r="B5684" i="7"/>
  <c r="C5684" i="7"/>
  <c r="B5685" i="7"/>
  <c r="C5685" i="7"/>
  <c r="B5686" i="7"/>
  <c r="C5686" i="7"/>
  <c r="B5687" i="7"/>
  <c r="C5687" i="7"/>
  <c r="B5688" i="7"/>
  <c r="C5688" i="7"/>
  <c r="B5689" i="7"/>
  <c r="C5689" i="7"/>
  <c r="B5690" i="7"/>
  <c r="C5690" i="7"/>
  <c r="B5691" i="7"/>
  <c r="C5691" i="7"/>
  <c r="B5692" i="7"/>
  <c r="C5692" i="7"/>
  <c r="B5693" i="7"/>
  <c r="C5693" i="7"/>
  <c r="B5694" i="7"/>
  <c r="C5694" i="7"/>
  <c r="B5695" i="7"/>
  <c r="C5695" i="7"/>
  <c r="B5696" i="7"/>
  <c r="C5696" i="7"/>
  <c r="B5697" i="7"/>
  <c r="C5697" i="7"/>
  <c r="B5698" i="7"/>
  <c r="C5698" i="7"/>
  <c r="B5699" i="7"/>
  <c r="C5699" i="7"/>
  <c r="B5700" i="7"/>
  <c r="C5700" i="7"/>
  <c r="B5701" i="7"/>
  <c r="C5701" i="7"/>
  <c r="B5702" i="7"/>
  <c r="C5702" i="7"/>
  <c r="B5703" i="7"/>
  <c r="C5703" i="7"/>
  <c r="B5704" i="7"/>
  <c r="C5704" i="7"/>
  <c r="B5705" i="7"/>
  <c r="C5705" i="7"/>
  <c r="B5706" i="7"/>
  <c r="C5706" i="7"/>
  <c r="B5707" i="7"/>
  <c r="C5707" i="7"/>
  <c r="B5708" i="7"/>
  <c r="C5708" i="7"/>
  <c r="B5709" i="7"/>
  <c r="C5709" i="7"/>
  <c r="B5710" i="7"/>
  <c r="C5710" i="7"/>
  <c r="B5711" i="7"/>
  <c r="C5711" i="7"/>
  <c r="B5712" i="7"/>
  <c r="C5712" i="7"/>
  <c r="B5713" i="7"/>
  <c r="C5713" i="7"/>
  <c r="B5714" i="7"/>
  <c r="C5714" i="7"/>
  <c r="B5715" i="7"/>
  <c r="C5715" i="7"/>
  <c r="B5716" i="7"/>
  <c r="C5716" i="7"/>
  <c r="B5717" i="7"/>
  <c r="C5717" i="7"/>
  <c r="B5718" i="7"/>
  <c r="C5718" i="7"/>
  <c r="B5719" i="7"/>
  <c r="C5719" i="7"/>
  <c r="B5720" i="7"/>
  <c r="C5720" i="7"/>
  <c r="B5721" i="7"/>
  <c r="C5721" i="7"/>
  <c r="B5722" i="7"/>
  <c r="C5722" i="7"/>
  <c r="B5723" i="7"/>
  <c r="C5723" i="7"/>
  <c r="B5724" i="7"/>
  <c r="C5724" i="7"/>
  <c r="B5725" i="7"/>
  <c r="C5725" i="7"/>
  <c r="B5726" i="7"/>
  <c r="C5726" i="7"/>
  <c r="B5727" i="7"/>
  <c r="C5727" i="7"/>
  <c r="B5728" i="7"/>
  <c r="C5728" i="7"/>
  <c r="B5729" i="7"/>
  <c r="C5729" i="7"/>
  <c r="B5730" i="7"/>
  <c r="C5730" i="7"/>
  <c r="B5731" i="7"/>
  <c r="C5731" i="7"/>
  <c r="B5732" i="7"/>
  <c r="C5732" i="7"/>
  <c r="B5733" i="7"/>
  <c r="C5733" i="7"/>
  <c r="B5734" i="7"/>
  <c r="C5734" i="7"/>
  <c r="B5735" i="7"/>
  <c r="C5735" i="7"/>
  <c r="B5736" i="7"/>
  <c r="C5736" i="7"/>
  <c r="B5737" i="7"/>
  <c r="C5737" i="7"/>
  <c r="B5738" i="7"/>
  <c r="C5738" i="7"/>
  <c r="B5739" i="7"/>
  <c r="C5739" i="7"/>
  <c r="B5740" i="7"/>
  <c r="C5740" i="7"/>
  <c r="B5741" i="7"/>
  <c r="C5741" i="7"/>
  <c r="B5742" i="7"/>
  <c r="C5742" i="7"/>
  <c r="B5743" i="7"/>
  <c r="C5743" i="7"/>
  <c r="B5744" i="7"/>
  <c r="C5744" i="7"/>
  <c r="B5745" i="7"/>
  <c r="C5745" i="7"/>
  <c r="B5746" i="7"/>
  <c r="C5746" i="7"/>
  <c r="B5747" i="7"/>
  <c r="C5747" i="7"/>
  <c r="B5748" i="7"/>
  <c r="C5748" i="7"/>
  <c r="B5749" i="7"/>
  <c r="C5749" i="7"/>
  <c r="B5750" i="7"/>
  <c r="C5750" i="7"/>
  <c r="B5751" i="7"/>
  <c r="C5751" i="7"/>
  <c r="B5752" i="7"/>
  <c r="C5752" i="7"/>
  <c r="B5753" i="7"/>
  <c r="C5753" i="7"/>
  <c r="B5754" i="7"/>
  <c r="C5754" i="7"/>
  <c r="B5755" i="7"/>
  <c r="C5755" i="7"/>
  <c r="B5756" i="7"/>
  <c r="C5756" i="7"/>
  <c r="B5757" i="7"/>
  <c r="C5757" i="7"/>
  <c r="B5758" i="7"/>
  <c r="C5758" i="7"/>
  <c r="B5759" i="7"/>
  <c r="C5759" i="7"/>
  <c r="B5760" i="7"/>
  <c r="C5760" i="7"/>
  <c r="B5761" i="7"/>
  <c r="C5761" i="7"/>
  <c r="B5762" i="7"/>
  <c r="C5762" i="7"/>
  <c r="B5763" i="7"/>
  <c r="C5763" i="7"/>
  <c r="B5764" i="7"/>
  <c r="C5764" i="7"/>
  <c r="B5765" i="7"/>
  <c r="C5765" i="7"/>
  <c r="B5766" i="7"/>
  <c r="C5766" i="7"/>
  <c r="B5767" i="7"/>
  <c r="C5767" i="7"/>
  <c r="B5768" i="7"/>
  <c r="C5768" i="7"/>
  <c r="B5769" i="7"/>
  <c r="C5769" i="7"/>
  <c r="B5770" i="7"/>
  <c r="C5770" i="7"/>
  <c r="B5771" i="7"/>
  <c r="C5771" i="7"/>
  <c r="B5772" i="7"/>
  <c r="C5772" i="7"/>
  <c r="B5773" i="7"/>
  <c r="C5773" i="7"/>
  <c r="B5774" i="7"/>
  <c r="C5774" i="7"/>
  <c r="B5775" i="7"/>
  <c r="C5775" i="7"/>
  <c r="B5776" i="7"/>
  <c r="C5776" i="7"/>
  <c r="B5777" i="7"/>
  <c r="C5777" i="7"/>
  <c r="B5778" i="7"/>
  <c r="C5778" i="7"/>
  <c r="B5779" i="7"/>
  <c r="C5779" i="7"/>
  <c r="B5780" i="7"/>
  <c r="C5780" i="7"/>
  <c r="B5781" i="7"/>
  <c r="C5781" i="7"/>
  <c r="B5782" i="7"/>
  <c r="C5782" i="7"/>
  <c r="B5783" i="7"/>
  <c r="C5783" i="7"/>
  <c r="B5784" i="7"/>
  <c r="C5784" i="7"/>
  <c r="B5785" i="7"/>
  <c r="C5785" i="7"/>
  <c r="B5786" i="7"/>
  <c r="C5786" i="7"/>
  <c r="B5787" i="7"/>
  <c r="C5787" i="7"/>
  <c r="B5788" i="7"/>
  <c r="C5788" i="7"/>
  <c r="B5789" i="7"/>
  <c r="C5789" i="7"/>
  <c r="B5790" i="7"/>
  <c r="C5790" i="7"/>
  <c r="B5791" i="7"/>
  <c r="C5791" i="7"/>
  <c r="B5792" i="7"/>
  <c r="C5792" i="7"/>
  <c r="B5793" i="7"/>
  <c r="C5793" i="7"/>
  <c r="B5794" i="7"/>
  <c r="C5794" i="7"/>
  <c r="B5795" i="7"/>
  <c r="C5795" i="7"/>
  <c r="B5796" i="7"/>
  <c r="C5796" i="7"/>
  <c r="B5797" i="7"/>
  <c r="C5797" i="7"/>
  <c r="B5798" i="7"/>
  <c r="C5798" i="7"/>
  <c r="B5799" i="7"/>
  <c r="C5799" i="7"/>
  <c r="B5800" i="7"/>
  <c r="C5800" i="7"/>
  <c r="B5801" i="7"/>
  <c r="C5801" i="7"/>
  <c r="B5802" i="7"/>
  <c r="C5802" i="7"/>
  <c r="B5803" i="7"/>
  <c r="C5803" i="7"/>
  <c r="B5804" i="7"/>
  <c r="C5804" i="7"/>
  <c r="B5805" i="7"/>
  <c r="C5805" i="7"/>
  <c r="B5806" i="7"/>
  <c r="C5806" i="7"/>
  <c r="B5807" i="7"/>
  <c r="C5807" i="7"/>
  <c r="B5808" i="7"/>
  <c r="C5808" i="7"/>
  <c r="B5809" i="7"/>
  <c r="C5809" i="7"/>
  <c r="B5810" i="7"/>
  <c r="C5810" i="7"/>
  <c r="B5811" i="7"/>
  <c r="C5811" i="7"/>
  <c r="B5812" i="7"/>
  <c r="C5812" i="7"/>
  <c r="B5813" i="7"/>
  <c r="C5813" i="7"/>
  <c r="B5814" i="7"/>
  <c r="C5814" i="7"/>
  <c r="B5815" i="7"/>
  <c r="C5815" i="7"/>
  <c r="B5816" i="7"/>
  <c r="C5816" i="7"/>
  <c r="B5817" i="7"/>
  <c r="C5817" i="7"/>
  <c r="B5818" i="7"/>
  <c r="C5818" i="7"/>
  <c r="B5819" i="7"/>
  <c r="C5819" i="7"/>
  <c r="B5820" i="7"/>
  <c r="C5820" i="7"/>
  <c r="B5821" i="7"/>
  <c r="C5821" i="7"/>
  <c r="B5822" i="7"/>
  <c r="C5822" i="7"/>
  <c r="B5823" i="7"/>
  <c r="C5823" i="7"/>
  <c r="B5824" i="7"/>
  <c r="C5824" i="7"/>
  <c r="B5825" i="7"/>
  <c r="C5825" i="7"/>
  <c r="B5826" i="7"/>
  <c r="C5826" i="7"/>
  <c r="B5827" i="7"/>
  <c r="C5827" i="7"/>
  <c r="B5828" i="7"/>
  <c r="C5828" i="7"/>
  <c r="B5829" i="7"/>
  <c r="C5829" i="7"/>
  <c r="B5830" i="7"/>
  <c r="C5830" i="7"/>
  <c r="B5831" i="7"/>
  <c r="C5831" i="7"/>
  <c r="B5832" i="7"/>
  <c r="C5832" i="7"/>
  <c r="B5833" i="7"/>
  <c r="C5833" i="7"/>
  <c r="B5834" i="7"/>
  <c r="C5834" i="7"/>
  <c r="B5835" i="7"/>
  <c r="C5835" i="7"/>
  <c r="B5836" i="7"/>
  <c r="C5836" i="7"/>
  <c r="B5837" i="7"/>
  <c r="C5837" i="7"/>
  <c r="B5838" i="7"/>
  <c r="C5838" i="7"/>
  <c r="B5839" i="7"/>
  <c r="C5839" i="7"/>
  <c r="B5840" i="7"/>
  <c r="C5840" i="7"/>
  <c r="B5841" i="7"/>
  <c r="C5841" i="7"/>
  <c r="B5842" i="7"/>
  <c r="C5842" i="7"/>
  <c r="B5843" i="7"/>
  <c r="C5843" i="7"/>
  <c r="B5844" i="7"/>
  <c r="C5844" i="7"/>
  <c r="B5845" i="7"/>
  <c r="C5845" i="7"/>
  <c r="B5846" i="7"/>
  <c r="C5846" i="7"/>
  <c r="B5847" i="7"/>
  <c r="C5847" i="7"/>
  <c r="B5848" i="7"/>
  <c r="C5848" i="7"/>
  <c r="B5849" i="7"/>
  <c r="C5849" i="7"/>
  <c r="B5850" i="7"/>
  <c r="C5850" i="7"/>
  <c r="B5851" i="7"/>
  <c r="C5851" i="7"/>
  <c r="B5852" i="7"/>
  <c r="C5852" i="7"/>
  <c r="B5853" i="7"/>
  <c r="C5853" i="7"/>
  <c r="B5854" i="7"/>
  <c r="C5854" i="7"/>
  <c r="B5855" i="7"/>
  <c r="C5855" i="7"/>
  <c r="B5856" i="7"/>
  <c r="C5856" i="7"/>
  <c r="B5857" i="7"/>
  <c r="C5857" i="7"/>
  <c r="B5858" i="7"/>
  <c r="C5858" i="7"/>
  <c r="B5859" i="7"/>
  <c r="C5859" i="7"/>
  <c r="B5860" i="7"/>
  <c r="C5860" i="7"/>
  <c r="B5861" i="7"/>
  <c r="C5861" i="7"/>
  <c r="B5862" i="7"/>
  <c r="C5862" i="7"/>
  <c r="B5863" i="7"/>
  <c r="C5863" i="7"/>
  <c r="B5864" i="7"/>
  <c r="C5864" i="7"/>
  <c r="B5865" i="7"/>
  <c r="C5865" i="7"/>
  <c r="B5866" i="7"/>
  <c r="C5866" i="7"/>
  <c r="B5867" i="7"/>
  <c r="C5867" i="7"/>
  <c r="B5868" i="7"/>
  <c r="C5868" i="7"/>
  <c r="B5869" i="7"/>
  <c r="C5869" i="7"/>
  <c r="B5870" i="7"/>
  <c r="C5870" i="7"/>
  <c r="B5871" i="7"/>
  <c r="C5871" i="7"/>
  <c r="B5872" i="7"/>
  <c r="C5872" i="7"/>
  <c r="B5873" i="7"/>
  <c r="C5873" i="7"/>
  <c r="B5874" i="7"/>
  <c r="C5874" i="7"/>
  <c r="B5875" i="7"/>
  <c r="C5875" i="7"/>
  <c r="B5876" i="7"/>
  <c r="C5876" i="7"/>
  <c r="B5877" i="7"/>
  <c r="C5877" i="7"/>
  <c r="B5878" i="7"/>
  <c r="C5878" i="7"/>
  <c r="B5879" i="7"/>
  <c r="C5879" i="7"/>
  <c r="B5880" i="7"/>
  <c r="C5880" i="7"/>
  <c r="B5881" i="7"/>
  <c r="C5881" i="7"/>
  <c r="B5882" i="7"/>
  <c r="C5882" i="7"/>
  <c r="B5883" i="7"/>
  <c r="C5883" i="7"/>
  <c r="B5884" i="7"/>
  <c r="C5884" i="7"/>
  <c r="B5885" i="7"/>
  <c r="C5885" i="7"/>
  <c r="B5886" i="7"/>
  <c r="C5886" i="7"/>
  <c r="B5887" i="7"/>
  <c r="C5887" i="7"/>
  <c r="B5888" i="7"/>
  <c r="C5888" i="7"/>
  <c r="B5889" i="7"/>
  <c r="C5889" i="7"/>
  <c r="B5890" i="7"/>
  <c r="C5890" i="7"/>
  <c r="B5891" i="7"/>
  <c r="C5891" i="7"/>
  <c r="B5892" i="7"/>
  <c r="C5892" i="7"/>
  <c r="B5893" i="7"/>
  <c r="C5893" i="7"/>
  <c r="B5894" i="7"/>
  <c r="C5894" i="7"/>
  <c r="B5895" i="7"/>
  <c r="C5895" i="7"/>
  <c r="B5896" i="7"/>
  <c r="C5896" i="7"/>
  <c r="B5897" i="7"/>
  <c r="C5897" i="7"/>
  <c r="B5898" i="7"/>
  <c r="C5898" i="7"/>
  <c r="B5899" i="7"/>
  <c r="C5899" i="7"/>
  <c r="B5900" i="7"/>
  <c r="C5900" i="7"/>
  <c r="B5901" i="7"/>
  <c r="C5901" i="7"/>
  <c r="B5902" i="7"/>
  <c r="C5902" i="7"/>
  <c r="B5903" i="7"/>
  <c r="C5903" i="7"/>
  <c r="B5904" i="7"/>
  <c r="C5904" i="7"/>
  <c r="B5905" i="7"/>
  <c r="C5905" i="7"/>
  <c r="B5906" i="7"/>
  <c r="C5906" i="7"/>
  <c r="B5907" i="7"/>
  <c r="C5907" i="7"/>
  <c r="B5908" i="7"/>
  <c r="C5908" i="7"/>
  <c r="B5909" i="7"/>
  <c r="C5909" i="7"/>
  <c r="B5910" i="7"/>
  <c r="C5910" i="7"/>
  <c r="B5911" i="7"/>
  <c r="C5911" i="7"/>
  <c r="B5912" i="7"/>
  <c r="C5912" i="7"/>
  <c r="B5913" i="7"/>
  <c r="C5913" i="7"/>
  <c r="B5914" i="7"/>
  <c r="C5914" i="7"/>
  <c r="B5915" i="7"/>
  <c r="C5915" i="7"/>
  <c r="B5916" i="7"/>
  <c r="C5916" i="7"/>
  <c r="B5917" i="7"/>
  <c r="C5917" i="7"/>
  <c r="B5918" i="7"/>
  <c r="C5918" i="7"/>
  <c r="B5919" i="7"/>
  <c r="C5919" i="7"/>
  <c r="B5920" i="7"/>
  <c r="C5920" i="7"/>
  <c r="B5921" i="7"/>
  <c r="C5921" i="7"/>
  <c r="B5922" i="7"/>
  <c r="C5922" i="7"/>
  <c r="B5923" i="7"/>
  <c r="C5923" i="7"/>
  <c r="B5924" i="7"/>
  <c r="C5924" i="7"/>
  <c r="B5925" i="7"/>
  <c r="C5925" i="7"/>
  <c r="B5926" i="7"/>
  <c r="C5926" i="7"/>
  <c r="B5927" i="7"/>
  <c r="C5927" i="7"/>
  <c r="B5928" i="7"/>
  <c r="C5928" i="7"/>
  <c r="B5929" i="7"/>
  <c r="C5929" i="7"/>
  <c r="B5930" i="7"/>
  <c r="C5930" i="7"/>
  <c r="B5931" i="7"/>
  <c r="C5931" i="7"/>
  <c r="B5932" i="7"/>
  <c r="C5932" i="7"/>
  <c r="B5933" i="7"/>
  <c r="C5933" i="7"/>
  <c r="B5934" i="7"/>
  <c r="C5934" i="7"/>
  <c r="B5935" i="7"/>
  <c r="C5935" i="7"/>
  <c r="B5936" i="7"/>
  <c r="C5936" i="7"/>
  <c r="B5937" i="7"/>
  <c r="C5937" i="7"/>
  <c r="B5938" i="7"/>
  <c r="C5938" i="7"/>
  <c r="B5939" i="7"/>
  <c r="C5939" i="7"/>
  <c r="B5940" i="7"/>
  <c r="C5940" i="7"/>
  <c r="B5941" i="7"/>
  <c r="C5941" i="7"/>
  <c r="B5942" i="7"/>
  <c r="C5942" i="7"/>
  <c r="B5943" i="7"/>
  <c r="C5943" i="7"/>
  <c r="B5944" i="7"/>
  <c r="C5944" i="7"/>
  <c r="B5945" i="7"/>
  <c r="C5945" i="7"/>
  <c r="B5946" i="7"/>
  <c r="C5946" i="7"/>
  <c r="B5947" i="7"/>
  <c r="C5947" i="7"/>
  <c r="B5948" i="7"/>
  <c r="C5948" i="7"/>
  <c r="B5949" i="7"/>
  <c r="C5949" i="7"/>
  <c r="B5950" i="7"/>
  <c r="C5950" i="7"/>
  <c r="B5951" i="7"/>
  <c r="C5951" i="7"/>
  <c r="B5952" i="7"/>
  <c r="C5952" i="7"/>
  <c r="B5953" i="7"/>
  <c r="C5953" i="7"/>
  <c r="B5954" i="7"/>
  <c r="C5954" i="7"/>
  <c r="B5955" i="7"/>
  <c r="C5955" i="7"/>
  <c r="B5956" i="7"/>
  <c r="C5956" i="7"/>
  <c r="B5957" i="7"/>
  <c r="C5957" i="7"/>
  <c r="B5958" i="7"/>
  <c r="C5958" i="7"/>
  <c r="B5959" i="7"/>
  <c r="C5959" i="7"/>
  <c r="B5960" i="7"/>
  <c r="C5960" i="7"/>
  <c r="B5961" i="7"/>
  <c r="C5961" i="7"/>
  <c r="B5962" i="7"/>
  <c r="C5962" i="7"/>
  <c r="B5963" i="7"/>
  <c r="C5963" i="7"/>
  <c r="B5964" i="7"/>
  <c r="C5964" i="7"/>
  <c r="B5965" i="7"/>
  <c r="C5965" i="7"/>
  <c r="B5966" i="7"/>
  <c r="C5966" i="7"/>
  <c r="B5967" i="7"/>
  <c r="C5967" i="7"/>
  <c r="B5968" i="7"/>
  <c r="C5968" i="7"/>
  <c r="B5969" i="7"/>
  <c r="C5969" i="7"/>
  <c r="B5970" i="7"/>
  <c r="C5970" i="7"/>
  <c r="B5971" i="7"/>
  <c r="C5971" i="7"/>
  <c r="B5972" i="7"/>
  <c r="C5972" i="7"/>
  <c r="B5973" i="7"/>
  <c r="C5973" i="7"/>
  <c r="B5974" i="7"/>
  <c r="C5974" i="7"/>
  <c r="B5975" i="7"/>
  <c r="C5975" i="7"/>
  <c r="B5976" i="7"/>
  <c r="C5976" i="7"/>
  <c r="B5977" i="7"/>
  <c r="C5977" i="7"/>
  <c r="B5978" i="7"/>
  <c r="C5978" i="7"/>
  <c r="B5979" i="7"/>
  <c r="C5979" i="7"/>
  <c r="B5980" i="7"/>
  <c r="C5980" i="7"/>
  <c r="B5981" i="7"/>
  <c r="C5981" i="7"/>
  <c r="B5982" i="7"/>
  <c r="C5982" i="7"/>
  <c r="B5983" i="7"/>
  <c r="C5983" i="7"/>
  <c r="B5984" i="7"/>
  <c r="C5984" i="7"/>
  <c r="B5985" i="7"/>
  <c r="C5985" i="7"/>
  <c r="B5986" i="7"/>
  <c r="C5986" i="7"/>
  <c r="B5987" i="7"/>
  <c r="C5987" i="7"/>
  <c r="B5988" i="7"/>
  <c r="C5988" i="7"/>
  <c r="B5989" i="7"/>
  <c r="C5989" i="7"/>
  <c r="B5990" i="7"/>
  <c r="C5990" i="7"/>
  <c r="B5991" i="7"/>
  <c r="C5991" i="7"/>
  <c r="B5992" i="7"/>
  <c r="C5992" i="7"/>
  <c r="B5993" i="7"/>
  <c r="C5993" i="7"/>
  <c r="B5994" i="7"/>
  <c r="C5994" i="7"/>
  <c r="B5995" i="7"/>
  <c r="C5995" i="7"/>
  <c r="B5996" i="7"/>
  <c r="C5996" i="7"/>
  <c r="B5997" i="7"/>
  <c r="C5997" i="7"/>
  <c r="B5998" i="7"/>
  <c r="C5998" i="7"/>
  <c r="B5999" i="7"/>
  <c r="C5999" i="7"/>
  <c r="B6000" i="7"/>
  <c r="C6000" i="7"/>
  <c r="B6001" i="7"/>
  <c r="C6001" i="7"/>
  <c r="B6002" i="7"/>
  <c r="C6002" i="7"/>
  <c r="B6003" i="7"/>
  <c r="C6003" i="7"/>
  <c r="B6004" i="7"/>
  <c r="C6004" i="7"/>
  <c r="B6005" i="7"/>
  <c r="C6005" i="7"/>
  <c r="B6006" i="7"/>
  <c r="C6006" i="7"/>
  <c r="B6007" i="7"/>
  <c r="C6007" i="7"/>
  <c r="B6008" i="7"/>
  <c r="C6008" i="7"/>
  <c r="B6009" i="7"/>
  <c r="C6009" i="7"/>
  <c r="B6010" i="7"/>
  <c r="C6010" i="7"/>
  <c r="B6011" i="7"/>
  <c r="C6011" i="7"/>
  <c r="B6012" i="7"/>
  <c r="C6012" i="7"/>
  <c r="B6013" i="7"/>
  <c r="C6013" i="7"/>
  <c r="B6014" i="7"/>
  <c r="C6014" i="7"/>
  <c r="B6015" i="7"/>
  <c r="C6015" i="7"/>
  <c r="B6016" i="7"/>
  <c r="C6016" i="7"/>
  <c r="B6017" i="7"/>
  <c r="C6017" i="7"/>
  <c r="B6018" i="7"/>
  <c r="C6018" i="7"/>
  <c r="B6019" i="7"/>
  <c r="C6019" i="7"/>
  <c r="B6020" i="7"/>
  <c r="C6020" i="7"/>
  <c r="B6021" i="7"/>
  <c r="C6021" i="7"/>
  <c r="B6022" i="7"/>
  <c r="C6022" i="7"/>
  <c r="B6023" i="7"/>
  <c r="C6023" i="7"/>
  <c r="B6024" i="7"/>
  <c r="C6024" i="7"/>
  <c r="B6025" i="7"/>
  <c r="C6025" i="7"/>
  <c r="B6026" i="7"/>
  <c r="C6026" i="7"/>
  <c r="B6027" i="7"/>
  <c r="C6027" i="7"/>
  <c r="B6028" i="7"/>
  <c r="C6028" i="7"/>
  <c r="B6029" i="7"/>
  <c r="C6029" i="7"/>
  <c r="B6030" i="7"/>
  <c r="C6030" i="7"/>
  <c r="B6031" i="7"/>
  <c r="C6031" i="7"/>
  <c r="B6032" i="7"/>
  <c r="C6032" i="7"/>
  <c r="B6033" i="7"/>
  <c r="C6033" i="7"/>
  <c r="B6034" i="7"/>
  <c r="C6034" i="7"/>
  <c r="B6035" i="7"/>
  <c r="C6035" i="7"/>
  <c r="B6036" i="7"/>
  <c r="C6036" i="7"/>
  <c r="B6037" i="7"/>
  <c r="C6037" i="7"/>
  <c r="B6038" i="7"/>
  <c r="C6038" i="7"/>
  <c r="B6039" i="7"/>
  <c r="C6039" i="7"/>
  <c r="B6040" i="7"/>
  <c r="C6040" i="7"/>
  <c r="B6041" i="7"/>
  <c r="C6041" i="7"/>
  <c r="B6042" i="7"/>
  <c r="C6042" i="7"/>
  <c r="B6043" i="7"/>
  <c r="C6043" i="7"/>
  <c r="B6044" i="7"/>
  <c r="C6044" i="7"/>
  <c r="B6045" i="7"/>
  <c r="C6045" i="7"/>
  <c r="B6046" i="7"/>
  <c r="C6046" i="7"/>
  <c r="B6047" i="7"/>
  <c r="C6047" i="7"/>
  <c r="B6048" i="7"/>
  <c r="C6048" i="7"/>
  <c r="B6049" i="7"/>
  <c r="C6049" i="7"/>
  <c r="B6050" i="7"/>
  <c r="C6050" i="7"/>
  <c r="B6051" i="7"/>
  <c r="C6051" i="7"/>
  <c r="B6052" i="7"/>
  <c r="C6052" i="7"/>
  <c r="B6053" i="7"/>
  <c r="C6053" i="7"/>
  <c r="B6054" i="7"/>
  <c r="C6054" i="7"/>
  <c r="B6055" i="7"/>
  <c r="C6055" i="7"/>
  <c r="B6056" i="7"/>
  <c r="C6056" i="7"/>
  <c r="B6057" i="7"/>
  <c r="C6057" i="7"/>
  <c r="B6058" i="7"/>
  <c r="C6058" i="7"/>
  <c r="B6059" i="7"/>
  <c r="C6059" i="7"/>
  <c r="B6060" i="7"/>
  <c r="C6060" i="7"/>
  <c r="B6061" i="7"/>
  <c r="C6061" i="7"/>
  <c r="B6062" i="7"/>
  <c r="C6062" i="7"/>
  <c r="B6063" i="7"/>
  <c r="C6063" i="7"/>
  <c r="B6064" i="7"/>
  <c r="C6064" i="7"/>
  <c r="B6065" i="7"/>
  <c r="C6065" i="7"/>
  <c r="B6066" i="7"/>
  <c r="C6066" i="7"/>
  <c r="B6067" i="7"/>
  <c r="C6067" i="7"/>
  <c r="B6068" i="7"/>
  <c r="C6068" i="7"/>
  <c r="B6069" i="7"/>
  <c r="C6069" i="7"/>
  <c r="B6070" i="7"/>
  <c r="C6070" i="7"/>
  <c r="B6071" i="7"/>
  <c r="C6071" i="7"/>
  <c r="B6072" i="7"/>
  <c r="C6072" i="7"/>
  <c r="B6073" i="7"/>
  <c r="C6073" i="7"/>
  <c r="B6074" i="7"/>
  <c r="C6074" i="7"/>
  <c r="B6075" i="7"/>
  <c r="C6075" i="7"/>
  <c r="B6076" i="7"/>
  <c r="C6076" i="7"/>
  <c r="B6077" i="7"/>
  <c r="C6077" i="7"/>
  <c r="B6078" i="7"/>
  <c r="C6078" i="7"/>
  <c r="B6079" i="7"/>
  <c r="C6079" i="7"/>
  <c r="B6080" i="7"/>
  <c r="C6080" i="7"/>
  <c r="B6081" i="7"/>
  <c r="C6081" i="7"/>
  <c r="B6082" i="7"/>
  <c r="C6082" i="7"/>
  <c r="B6083" i="7"/>
  <c r="C6083" i="7"/>
  <c r="B6084" i="7"/>
  <c r="C6084" i="7"/>
  <c r="B6085" i="7"/>
  <c r="C6085" i="7"/>
  <c r="B6086" i="7"/>
  <c r="C6086" i="7"/>
  <c r="B6087" i="7"/>
  <c r="C6087" i="7"/>
  <c r="B6088" i="7"/>
  <c r="C6088" i="7"/>
  <c r="B6089" i="7"/>
  <c r="C6089" i="7"/>
  <c r="B6090" i="7"/>
  <c r="C6090" i="7"/>
  <c r="B6091" i="7"/>
  <c r="C6091" i="7"/>
  <c r="B6092" i="7"/>
  <c r="C6092" i="7"/>
  <c r="B6093" i="7"/>
  <c r="C6093" i="7"/>
  <c r="B6094" i="7"/>
  <c r="C6094" i="7"/>
  <c r="B6095" i="7"/>
  <c r="C6095" i="7"/>
  <c r="B6096" i="7"/>
  <c r="C6096" i="7"/>
  <c r="B6097" i="7"/>
  <c r="C6097" i="7"/>
  <c r="B6098" i="7"/>
  <c r="C6098" i="7"/>
  <c r="B6099" i="7"/>
  <c r="C6099" i="7"/>
  <c r="B6100" i="7"/>
  <c r="C6100" i="7"/>
  <c r="B6101" i="7"/>
  <c r="C6101" i="7"/>
  <c r="B6102" i="7"/>
  <c r="C6102" i="7"/>
  <c r="B6103" i="7"/>
  <c r="C6103" i="7"/>
  <c r="B6104" i="7"/>
  <c r="C6104" i="7"/>
  <c r="B6105" i="7"/>
  <c r="C6105" i="7"/>
  <c r="B6106" i="7"/>
  <c r="C6106" i="7"/>
  <c r="B6107" i="7"/>
  <c r="C6107" i="7"/>
  <c r="B6108" i="7"/>
  <c r="C6108" i="7"/>
  <c r="B6109" i="7"/>
  <c r="C6109" i="7"/>
  <c r="B6110" i="7"/>
  <c r="C6110" i="7"/>
  <c r="B6111" i="7"/>
  <c r="C6111" i="7"/>
  <c r="B6112" i="7"/>
  <c r="C6112" i="7"/>
  <c r="B6113" i="7"/>
  <c r="C6113" i="7"/>
  <c r="B6114" i="7"/>
  <c r="C6114" i="7"/>
  <c r="B6115" i="7"/>
  <c r="C6115" i="7"/>
  <c r="B6116" i="7"/>
  <c r="C6116" i="7"/>
  <c r="B6117" i="7"/>
  <c r="C6117" i="7"/>
  <c r="B6118" i="7"/>
  <c r="C6118" i="7"/>
  <c r="B6119" i="7"/>
  <c r="C6119" i="7"/>
  <c r="B6120" i="7"/>
  <c r="C6120" i="7"/>
  <c r="B6121" i="7"/>
  <c r="C6121" i="7"/>
  <c r="B6122" i="7"/>
  <c r="C6122" i="7"/>
  <c r="B6123" i="7"/>
  <c r="C6123" i="7"/>
  <c r="B6124" i="7"/>
  <c r="C6124" i="7"/>
  <c r="B6125" i="7"/>
  <c r="C6125" i="7"/>
  <c r="B6126" i="7"/>
  <c r="C6126" i="7"/>
  <c r="B6127" i="7"/>
  <c r="C6127" i="7"/>
  <c r="B6128" i="7"/>
  <c r="C6128" i="7"/>
  <c r="B6129" i="7"/>
  <c r="C6129" i="7"/>
  <c r="B6130" i="7"/>
  <c r="C6130" i="7"/>
  <c r="B6131" i="7"/>
  <c r="C6131" i="7"/>
  <c r="B6132" i="7"/>
  <c r="C6132" i="7"/>
  <c r="B6133" i="7"/>
  <c r="C6133" i="7"/>
  <c r="B6134" i="7"/>
  <c r="C6134" i="7"/>
  <c r="B6135" i="7"/>
  <c r="C6135" i="7"/>
  <c r="B6136" i="7"/>
  <c r="C6136" i="7"/>
  <c r="B6137" i="7"/>
  <c r="C6137" i="7"/>
  <c r="B6138" i="7"/>
  <c r="C6138" i="7"/>
  <c r="B6139" i="7"/>
  <c r="C6139" i="7"/>
  <c r="B6140" i="7"/>
  <c r="C6140" i="7"/>
  <c r="B6141" i="7"/>
  <c r="C6141" i="7"/>
  <c r="B6142" i="7"/>
  <c r="C6142" i="7"/>
  <c r="B6143" i="7"/>
  <c r="C6143" i="7"/>
  <c r="B6144" i="7"/>
  <c r="C6144" i="7"/>
  <c r="B6145" i="7"/>
  <c r="C6145" i="7"/>
  <c r="B6146" i="7"/>
  <c r="C6146" i="7"/>
  <c r="B6147" i="7"/>
  <c r="C6147" i="7"/>
  <c r="B6148" i="7"/>
  <c r="C6148" i="7"/>
  <c r="B6149" i="7"/>
  <c r="C6149" i="7"/>
  <c r="B6150" i="7"/>
  <c r="C6150" i="7"/>
  <c r="B6151" i="7"/>
  <c r="C6151" i="7"/>
  <c r="B6152" i="7"/>
  <c r="C6152" i="7"/>
  <c r="B6153" i="7"/>
  <c r="C6153" i="7"/>
  <c r="B6154" i="7"/>
  <c r="C6154" i="7"/>
  <c r="B6155" i="7"/>
  <c r="C6155" i="7"/>
  <c r="B6156" i="7"/>
  <c r="C6156" i="7"/>
  <c r="B6157" i="7"/>
  <c r="C6157" i="7"/>
  <c r="B6158" i="7"/>
  <c r="C6158" i="7"/>
  <c r="B6159" i="7"/>
  <c r="C6159" i="7"/>
  <c r="B6160" i="7"/>
  <c r="C6160" i="7"/>
  <c r="B6161" i="7"/>
  <c r="C6161" i="7"/>
  <c r="B6162" i="7"/>
  <c r="C6162" i="7"/>
  <c r="B6163" i="7"/>
  <c r="C6163" i="7"/>
  <c r="B6164" i="7"/>
  <c r="C6164" i="7"/>
  <c r="B6165" i="7"/>
  <c r="C6165" i="7"/>
  <c r="B6166" i="7"/>
  <c r="C6166" i="7"/>
  <c r="B6167" i="7"/>
  <c r="C6167" i="7"/>
  <c r="B6168" i="7"/>
  <c r="C6168" i="7"/>
  <c r="B6169" i="7"/>
  <c r="C6169" i="7"/>
  <c r="B6170" i="7"/>
  <c r="C6170" i="7"/>
  <c r="B6171" i="7"/>
  <c r="C6171" i="7"/>
  <c r="B6172" i="7"/>
  <c r="C6172" i="7"/>
  <c r="B6173" i="7"/>
  <c r="C6173" i="7"/>
  <c r="B6174" i="7"/>
  <c r="C6174" i="7"/>
  <c r="B6175" i="7"/>
  <c r="C6175" i="7"/>
  <c r="B6176" i="7"/>
  <c r="C6176" i="7"/>
  <c r="B6177" i="7"/>
  <c r="C6177" i="7"/>
  <c r="B6178" i="7"/>
  <c r="C6178" i="7"/>
  <c r="B6179" i="7"/>
  <c r="C6179" i="7"/>
  <c r="B6180" i="7"/>
  <c r="C6180" i="7"/>
  <c r="B6181" i="7"/>
  <c r="C6181" i="7"/>
  <c r="B6182" i="7"/>
  <c r="C6182" i="7"/>
  <c r="B6183" i="7"/>
  <c r="C6183" i="7"/>
  <c r="B6184" i="7"/>
  <c r="C6184" i="7"/>
  <c r="B6185" i="7"/>
  <c r="C6185" i="7"/>
  <c r="B6186" i="7"/>
  <c r="C6186" i="7"/>
  <c r="B6187" i="7"/>
  <c r="C6187" i="7"/>
  <c r="B6188" i="7"/>
  <c r="C6188" i="7"/>
  <c r="B6189" i="7"/>
  <c r="C6189" i="7"/>
  <c r="B6190" i="7"/>
  <c r="C6190" i="7"/>
  <c r="B6191" i="7"/>
  <c r="C6191" i="7"/>
  <c r="B6192" i="7"/>
  <c r="C6192" i="7"/>
  <c r="B6193" i="7"/>
  <c r="C6193" i="7"/>
  <c r="B6194" i="7"/>
  <c r="C6194" i="7"/>
  <c r="B6195" i="7"/>
  <c r="C6195" i="7"/>
  <c r="B6196" i="7"/>
  <c r="C6196" i="7"/>
  <c r="B6197" i="7"/>
  <c r="C6197" i="7"/>
  <c r="B6198" i="7"/>
  <c r="C6198" i="7"/>
  <c r="B6199" i="7"/>
  <c r="C6199" i="7"/>
  <c r="B6200" i="7"/>
  <c r="C6200" i="7"/>
  <c r="B6201" i="7"/>
  <c r="C6201" i="7"/>
  <c r="B6202" i="7"/>
  <c r="C6202" i="7"/>
  <c r="B6203" i="7"/>
  <c r="C6203" i="7"/>
  <c r="B6204" i="7"/>
  <c r="C6204" i="7"/>
  <c r="B6205" i="7"/>
  <c r="C6205" i="7"/>
  <c r="B6206" i="7"/>
  <c r="C6206" i="7"/>
  <c r="B6207" i="7"/>
  <c r="C6207" i="7"/>
  <c r="B6208" i="7"/>
  <c r="C6208" i="7"/>
  <c r="B6209" i="7"/>
  <c r="C6209" i="7"/>
  <c r="B6210" i="7"/>
  <c r="C6210" i="7"/>
  <c r="B6211" i="7"/>
  <c r="C6211" i="7"/>
  <c r="B6212" i="7"/>
  <c r="C6212" i="7"/>
  <c r="B6213" i="7"/>
  <c r="C6213" i="7"/>
  <c r="B6214" i="7"/>
  <c r="C6214" i="7"/>
  <c r="B6215" i="7"/>
  <c r="C6215" i="7"/>
  <c r="B6216" i="7"/>
  <c r="C6216" i="7"/>
  <c r="B6217" i="7"/>
  <c r="C6217" i="7"/>
  <c r="B6218" i="7"/>
  <c r="C6218" i="7"/>
  <c r="B6219" i="7"/>
  <c r="C6219" i="7"/>
  <c r="B6220" i="7"/>
  <c r="C6220" i="7"/>
  <c r="B6221" i="7"/>
  <c r="C6221" i="7"/>
  <c r="B6222" i="7"/>
  <c r="C6222" i="7"/>
  <c r="B6223" i="7"/>
  <c r="C6223" i="7"/>
  <c r="B6224" i="7"/>
  <c r="C6224" i="7"/>
  <c r="B6225" i="7"/>
  <c r="C6225" i="7"/>
  <c r="B6226" i="7"/>
  <c r="C6226" i="7"/>
  <c r="B6227" i="7"/>
  <c r="C6227" i="7"/>
  <c r="B6228" i="7"/>
  <c r="C6228" i="7"/>
  <c r="B6229" i="7"/>
  <c r="C6229" i="7"/>
  <c r="B6230" i="7"/>
  <c r="C6230" i="7"/>
  <c r="B6231" i="7"/>
  <c r="C6231" i="7"/>
  <c r="B6232" i="7"/>
  <c r="C6232" i="7"/>
  <c r="B6233" i="7"/>
  <c r="C6233" i="7"/>
  <c r="B6234" i="7"/>
  <c r="C6234" i="7"/>
  <c r="B6235" i="7"/>
  <c r="C6235" i="7"/>
  <c r="B6236" i="7"/>
  <c r="C6236" i="7"/>
  <c r="B6237" i="7"/>
  <c r="C6237" i="7"/>
  <c r="B6238" i="7"/>
  <c r="C6238" i="7"/>
  <c r="B6239" i="7"/>
  <c r="C6239" i="7"/>
  <c r="B6240" i="7"/>
  <c r="C6240" i="7"/>
  <c r="B6241" i="7"/>
  <c r="C6241" i="7"/>
  <c r="B6242" i="7"/>
  <c r="C6242" i="7"/>
  <c r="B6243" i="7"/>
  <c r="C6243" i="7"/>
  <c r="B6244" i="7"/>
  <c r="C6244" i="7"/>
  <c r="B6245" i="7"/>
  <c r="C6245" i="7"/>
  <c r="B6246" i="7"/>
  <c r="C6246" i="7"/>
  <c r="B6247" i="7"/>
  <c r="C6247" i="7"/>
  <c r="B6248" i="7"/>
  <c r="C6248" i="7"/>
  <c r="B6249" i="7"/>
  <c r="C6249" i="7"/>
  <c r="B6250" i="7"/>
  <c r="C6250" i="7"/>
  <c r="B6251" i="7"/>
  <c r="C6251" i="7"/>
  <c r="B6252" i="7"/>
  <c r="C6252" i="7"/>
  <c r="B6253" i="7"/>
  <c r="C6253" i="7"/>
  <c r="B6254" i="7"/>
  <c r="C6254" i="7"/>
  <c r="B6255" i="7"/>
  <c r="C6255" i="7"/>
  <c r="B6256" i="7"/>
  <c r="C6256" i="7"/>
  <c r="B6257" i="7"/>
  <c r="C6257" i="7"/>
  <c r="B6258" i="7"/>
  <c r="C6258" i="7"/>
  <c r="B6259" i="7"/>
  <c r="C6259" i="7"/>
  <c r="B6260" i="7"/>
  <c r="C6260" i="7"/>
  <c r="B6261" i="7"/>
  <c r="C6261" i="7"/>
  <c r="B6262" i="7"/>
  <c r="C6262" i="7"/>
  <c r="B6263" i="7"/>
  <c r="C6263" i="7"/>
  <c r="B6264" i="7"/>
  <c r="C6264" i="7"/>
  <c r="B6265" i="7"/>
  <c r="C6265" i="7"/>
  <c r="B6266" i="7"/>
  <c r="C6266" i="7"/>
  <c r="B6267" i="7"/>
  <c r="C6267" i="7"/>
  <c r="B6268" i="7"/>
  <c r="C6268" i="7"/>
  <c r="B6269" i="7"/>
  <c r="C6269" i="7"/>
  <c r="B6270" i="7"/>
  <c r="C6270" i="7"/>
  <c r="B6271" i="7"/>
  <c r="C6271" i="7"/>
  <c r="B6272" i="7"/>
  <c r="C6272" i="7"/>
  <c r="B6273" i="7"/>
  <c r="C6273" i="7"/>
  <c r="B6274" i="7"/>
  <c r="C6274" i="7"/>
  <c r="B6275" i="7"/>
  <c r="C6275" i="7"/>
  <c r="B6276" i="7"/>
  <c r="C6276" i="7"/>
  <c r="B6277" i="7"/>
  <c r="C6277" i="7"/>
  <c r="B6278" i="7"/>
  <c r="C6278" i="7"/>
  <c r="B6279" i="7"/>
  <c r="C6279" i="7"/>
  <c r="B6280" i="7"/>
  <c r="C6280" i="7"/>
  <c r="B6281" i="7"/>
  <c r="C6281" i="7"/>
  <c r="B6282" i="7"/>
  <c r="C6282" i="7"/>
  <c r="B6283" i="7"/>
  <c r="C6283" i="7"/>
  <c r="B6284" i="7"/>
  <c r="C6284" i="7"/>
  <c r="B6285" i="7"/>
  <c r="C6285" i="7"/>
  <c r="B6286" i="7"/>
  <c r="C6286" i="7"/>
  <c r="B6287" i="7"/>
  <c r="C6287" i="7"/>
  <c r="B6288" i="7"/>
  <c r="C6288" i="7"/>
  <c r="B6289" i="7"/>
  <c r="C6289" i="7"/>
  <c r="B6290" i="7"/>
  <c r="C6290" i="7"/>
  <c r="B6291" i="7"/>
  <c r="C6291" i="7"/>
  <c r="B6292" i="7"/>
  <c r="C6292" i="7"/>
  <c r="B6293" i="7"/>
  <c r="C6293" i="7"/>
  <c r="B6294" i="7"/>
  <c r="C6294" i="7"/>
  <c r="B6295" i="7"/>
  <c r="C6295" i="7"/>
  <c r="B6296" i="7"/>
  <c r="C6296" i="7"/>
  <c r="B6297" i="7"/>
  <c r="C6297" i="7"/>
  <c r="B6298" i="7"/>
  <c r="C6298" i="7"/>
  <c r="B6299" i="7"/>
  <c r="C6299" i="7"/>
  <c r="B6300" i="7"/>
  <c r="C6300" i="7"/>
  <c r="B6301" i="7"/>
  <c r="C6301" i="7"/>
  <c r="B6302" i="7"/>
  <c r="C6302" i="7"/>
  <c r="B6303" i="7"/>
  <c r="C6303" i="7"/>
  <c r="B6304" i="7"/>
  <c r="C6304" i="7"/>
  <c r="B6305" i="7"/>
  <c r="C6305" i="7"/>
  <c r="B6306" i="7"/>
  <c r="C6306" i="7"/>
  <c r="B6307" i="7"/>
  <c r="C6307" i="7"/>
  <c r="B6308" i="7"/>
  <c r="C6308" i="7"/>
  <c r="B6309" i="7"/>
  <c r="C6309" i="7"/>
  <c r="B6310" i="7"/>
  <c r="C6310" i="7"/>
  <c r="B6311" i="7"/>
  <c r="C6311" i="7"/>
  <c r="B6312" i="7"/>
  <c r="C6312" i="7"/>
  <c r="B6313" i="7"/>
  <c r="C6313" i="7"/>
  <c r="B6314" i="7"/>
  <c r="C6314" i="7"/>
  <c r="B6315" i="7"/>
  <c r="C6315" i="7"/>
  <c r="B6316" i="7"/>
  <c r="C6316" i="7"/>
  <c r="B6317" i="7"/>
  <c r="C6317" i="7"/>
  <c r="B6318" i="7"/>
  <c r="C6318" i="7"/>
  <c r="B6319" i="7"/>
  <c r="C6319" i="7"/>
  <c r="B6320" i="7"/>
  <c r="C6320" i="7"/>
  <c r="B6321" i="7"/>
  <c r="C6321" i="7"/>
  <c r="B6322" i="7"/>
  <c r="C6322" i="7"/>
  <c r="B6323" i="7"/>
  <c r="C6323" i="7"/>
  <c r="B6324" i="7"/>
  <c r="C6324" i="7"/>
  <c r="B6325" i="7"/>
  <c r="C6325" i="7"/>
  <c r="B6326" i="7"/>
  <c r="C6326" i="7"/>
  <c r="B6327" i="7"/>
  <c r="C6327" i="7"/>
  <c r="B6328" i="7"/>
  <c r="C6328" i="7"/>
  <c r="B6329" i="7"/>
  <c r="C6329" i="7"/>
  <c r="B6330" i="7"/>
  <c r="C6330" i="7"/>
  <c r="B6331" i="7"/>
  <c r="C6331" i="7"/>
  <c r="B6332" i="7"/>
  <c r="C6332" i="7"/>
  <c r="B6333" i="7"/>
  <c r="C6333" i="7"/>
  <c r="B6334" i="7"/>
  <c r="C6334" i="7"/>
  <c r="B6335" i="7"/>
  <c r="C6335" i="7"/>
  <c r="B6336" i="7"/>
  <c r="C6336" i="7"/>
  <c r="B6337" i="7"/>
  <c r="C6337" i="7"/>
  <c r="B6338" i="7"/>
  <c r="C6338" i="7"/>
  <c r="B6339" i="7"/>
  <c r="C6339" i="7"/>
  <c r="B6340" i="7"/>
  <c r="C6340" i="7"/>
  <c r="B6341" i="7"/>
  <c r="C6341" i="7"/>
  <c r="B6342" i="7"/>
  <c r="C6342" i="7"/>
  <c r="B6343" i="7"/>
  <c r="C6343" i="7"/>
  <c r="B6344" i="7"/>
  <c r="C6344" i="7"/>
  <c r="B6345" i="7"/>
  <c r="C6345" i="7"/>
  <c r="B6346" i="7"/>
  <c r="C6346" i="7"/>
  <c r="B6347" i="7"/>
  <c r="C6347" i="7"/>
  <c r="B6348" i="7"/>
  <c r="C6348" i="7"/>
  <c r="B6349" i="7"/>
  <c r="C6349" i="7"/>
  <c r="B6350" i="7"/>
  <c r="C6350" i="7"/>
  <c r="B6351" i="7"/>
  <c r="C6351" i="7"/>
  <c r="B6352" i="7"/>
  <c r="C6352" i="7"/>
  <c r="B6353" i="7"/>
  <c r="C6353" i="7"/>
  <c r="B6354" i="7"/>
  <c r="C6354" i="7"/>
  <c r="B6355" i="7"/>
  <c r="C6355" i="7"/>
  <c r="B6356" i="7"/>
  <c r="C6356" i="7"/>
  <c r="B6357" i="7"/>
  <c r="C6357" i="7"/>
  <c r="B6358" i="7"/>
  <c r="C6358" i="7"/>
  <c r="B6359" i="7"/>
  <c r="C6359" i="7"/>
  <c r="B6360" i="7"/>
  <c r="C6360" i="7"/>
  <c r="B6361" i="7"/>
  <c r="C6361" i="7"/>
  <c r="B6362" i="7"/>
  <c r="C6362" i="7"/>
  <c r="B6363" i="7"/>
  <c r="C6363" i="7"/>
  <c r="B6364" i="7"/>
  <c r="C6364" i="7"/>
  <c r="B6365" i="7"/>
  <c r="C6365" i="7"/>
  <c r="B6366" i="7"/>
  <c r="C6366" i="7"/>
  <c r="B6367" i="7"/>
  <c r="C6367" i="7"/>
  <c r="B6368" i="7"/>
  <c r="C6368" i="7"/>
  <c r="B6369" i="7"/>
  <c r="C6369" i="7"/>
  <c r="B6370" i="7"/>
  <c r="C6370" i="7"/>
  <c r="B6371" i="7"/>
  <c r="C6371" i="7"/>
  <c r="B6372" i="7"/>
  <c r="C6372" i="7"/>
  <c r="B6373" i="7"/>
  <c r="C6373" i="7"/>
  <c r="B6374" i="7"/>
  <c r="C6374" i="7"/>
  <c r="B6375" i="7"/>
  <c r="C6375" i="7"/>
  <c r="B6376" i="7"/>
  <c r="C6376" i="7"/>
  <c r="B6377" i="7"/>
  <c r="C6377" i="7"/>
  <c r="B6378" i="7"/>
  <c r="C6378" i="7"/>
  <c r="B6379" i="7"/>
  <c r="C6379" i="7"/>
  <c r="B6380" i="7"/>
  <c r="C6380" i="7"/>
  <c r="B6381" i="7"/>
  <c r="C6381" i="7"/>
  <c r="B6382" i="7"/>
  <c r="C6382" i="7"/>
  <c r="B6383" i="7"/>
  <c r="C6383" i="7"/>
  <c r="B6384" i="7"/>
  <c r="C6384" i="7"/>
  <c r="B6385" i="7"/>
  <c r="C6385" i="7"/>
  <c r="B6386" i="7"/>
  <c r="C6386" i="7"/>
  <c r="B6387" i="7"/>
  <c r="C6387" i="7"/>
  <c r="B6388" i="7"/>
  <c r="C6388" i="7"/>
  <c r="B6389" i="7"/>
  <c r="C6389" i="7"/>
  <c r="B6390" i="7"/>
  <c r="C6390" i="7"/>
  <c r="B6391" i="7"/>
  <c r="C6391" i="7"/>
  <c r="B6392" i="7"/>
  <c r="C6392" i="7"/>
  <c r="B6393" i="7"/>
  <c r="C6393" i="7"/>
  <c r="B6394" i="7"/>
  <c r="C6394" i="7"/>
  <c r="B6395" i="7"/>
  <c r="C6395" i="7"/>
  <c r="B6396" i="7"/>
  <c r="C6396" i="7"/>
  <c r="B6397" i="7"/>
  <c r="C6397" i="7"/>
  <c r="B6398" i="7"/>
  <c r="C6398" i="7"/>
  <c r="B6399" i="7"/>
  <c r="C6399" i="7"/>
  <c r="B6400" i="7"/>
  <c r="C6400" i="7"/>
  <c r="B6401" i="7"/>
  <c r="C6401" i="7"/>
  <c r="B6402" i="7"/>
  <c r="C6402" i="7"/>
  <c r="B6403" i="7"/>
  <c r="C6403" i="7"/>
  <c r="B6404" i="7"/>
  <c r="C6404" i="7"/>
  <c r="B6405" i="7"/>
  <c r="C6405" i="7"/>
  <c r="B6406" i="7"/>
  <c r="C6406" i="7"/>
  <c r="B6407" i="7"/>
  <c r="C6407" i="7"/>
  <c r="B6408" i="7"/>
  <c r="C6408" i="7"/>
  <c r="B6409" i="7"/>
  <c r="C6409" i="7"/>
  <c r="B6410" i="7"/>
  <c r="C6410" i="7"/>
  <c r="B6411" i="7"/>
  <c r="C6411" i="7"/>
  <c r="B6412" i="7"/>
  <c r="C6412" i="7"/>
  <c r="B6413" i="7"/>
  <c r="C6413" i="7"/>
  <c r="B6414" i="7"/>
  <c r="C6414" i="7"/>
  <c r="B6415" i="7"/>
  <c r="C6415" i="7"/>
  <c r="B6416" i="7"/>
  <c r="C6416" i="7"/>
  <c r="B6417" i="7"/>
  <c r="C6417" i="7"/>
  <c r="B6418" i="7"/>
  <c r="C6418" i="7"/>
  <c r="B6419" i="7"/>
  <c r="C6419" i="7"/>
  <c r="B6420" i="7"/>
  <c r="C6420" i="7"/>
  <c r="B6421" i="7"/>
  <c r="C6421" i="7"/>
  <c r="B6422" i="7"/>
  <c r="C6422" i="7"/>
  <c r="B6423" i="7"/>
  <c r="C6423" i="7"/>
  <c r="B6424" i="7"/>
  <c r="C6424" i="7"/>
  <c r="B6425" i="7"/>
  <c r="C6425" i="7"/>
  <c r="B6426" i="7"/>
  <c r="C6426" i="7"/>
  <c r="B6427" i="7"/>
  <c r="C6427" i="7"/>
  <c r="B6428" i="7"/>
  <c r="C6428" i="7"/>
  <c r="B6429" i="7"/>
  <c r="C6429" i="7"/>
  <c r="B6430" i="7"/>
  <c r="C6430" i="7"/>
  <c r="B6431" i="7"/>
  <c r="C6431" i="7"/>
  <c r="B6432" i="7"/>
  <c r="C6432" i="7"/>
  <c r="B6433" i="7"/>
  <c r="C6433" i="7"/>
  <c r="B6434" i="7"/>
  <c r="C6434" i="7"/>
  <c r="B6435" i="7"/>
  <c r="C6435" i="7"/>
  <c r="B6436" i="7"/>
  <c r="C6436" i="7"/>
  <c r="B6437" i="7"/>
  <c r="C6437" i="7"/>
  <c r="B6438" i="7"/>
  <c r="C6438" i="7"/>
  <c r="B6439" i="7"/>
  <c r="C6439" i="7"/>
  <c r="B6440" i="7"/>
  <c r="C6440" i="7"/>
  <c r="B6441" i="7"/>
  <c r="C6441" i="7"/>
  <c r="B6442" i="7"/>
  <c r="C6442" i="7"/>
  <c r="B6443" i="7"/>
  <c r="C6443" i="7"/>
  <c r="B6444" i="7"/>
  <c r="C6444" i="7"/>
  <c r="B6445" i="7"/>
  <c r="C6445" i="7"/>
  <c r="B6446" i="7"/>
  <c r="C6446" i="7"/>
  <c r="B6447" i="7"/>
  <c r="C6447" i="7"/>
  <c r="B6448" i="7"/>
  <c r="C6448" i="7"/>
  <c r="B6449" i="7"/>
  <c r="C6449" i="7"/>
  <c r="B6450" i="7"/>
  <c r="C6450" i="7"/>
  <c r="B6451" i="7"/>
  <c r="C6451" i="7"/>
  <c r="B6452" i="7"/>
  <c r="C6452" i="7"/>
  <c r="B6453" i="7"/>
  <c r="C6453" i="7"/>
  <c r="B6454" i="7"/>
  <c r="C6454" i="7"/>
  <c r="B6455" i="7"/>
  <c r="C6455" i="7"/>
  <c r="B6456" i="7"/>
  <c r="C6456" i="7"/>
  <c r="B6457" i="7"/>
  <c r="C6457" i="7"/>
  <c r="B6458" i="7"/>
  <c r="C6458" i="7"/>
  <c r="B6459" i="7"/>
  <c r="C6459" i="7"/>
  <c r="B6460" i="7"/>
  <c r="C6460" i="7"/>
  <c r="B6461" i="7"/>
  <c r="C6461" i="7"/>
  <c r="B6462" i="7"/>
  <c r="C6462" i="7"/>
  <c r="B6463" i="7"/>
  <c r="C6463" i="7"/>
  <c r="B6464" i="7"/>
  <c r="C6464" i="7"/>
  <c r="B6465" i="7"/>
  <c r="C6465" i="7"/>
  <c r="B6466" i="7"/>
  <c r="C6466" i="7"/>
  <c r="B6467" i="7"/>
  <c r="C6467" i="7"/>
  <c r="B6468" i="7"/>
  <c r="C6468" i="7"/>
  <c r="B6469" i="7"/>
  <c r="C6469" i="7"/>
  <c r="B6470" i="7"/>
  <c r="C6470" i="7"/>
  <c r="B6471" i="7"/>
  <c r="C6471" i="7"/>
  <c r="B6472" i="7"/>
  <c r="C6472" i="7"/>
  <c r="B6473" i="7"/>
  <c r="C6473" i="7"/>
  <c r="B6474" i="7"/>
  <c r="C6474" i="7"/>
  <c r="B6475" i="7"/>
  <c r="C6475" i="7"/>
  <c r="B6476" i="7"/>
  <c r="C6476" i="7"/>
  <c r="B6477" i="7"/>
  <c r="C6477" i="7"/>
  <c r="B6478" i="7"/>
  <c r="C6478" i="7"/>
  <c r="B6479" i="7"/>
  <c r="C6479" i="7"/>
  <c r="B6480" i="7"/>
  <c r="C6480" i="7"/>
  <c r="B6481" i="7"/>
  <c r="C6481" i="7"/>
  <c r="B6482" i="7"/>
  <c r="C6482" i="7"/>
  <c r="B6483" i="7"/>
  <c r="C6483" i="7"/>
  <c r="B6484" i="7"/>
  <c r="C6484" i="7"/>
  <c r="B6485" i="7"/>
  <c r="C6485" i="7"/>
  <c r="B6486" i="7"/>
  <c r="C6486" i="7"/>
  <c r="B6487" i="7"/>
  <c r="C6487" i="7"/>
  <c r="B6488" i="7"/>
  <c r="C6488" i="7"/>
  <c r="B6489" i="7"/>
  <c r="C6489" i="7"/>
  <c r="B6490" i="7"/>
  <c r="C6490" i="7"/>
  <c r="B6491" i="7"/>
  <c r="C6491" i="7"/>
  <c r="B6492" i="7"/>
  <c r="C6492" i="7"/>
  <c r="B6493" i="7"/>
  <c r="C6493" i="7"/>
  <c r="B6494" i="7"/>
  <c r="C6494" i="7"/>
  <c r="B6495" i="7"/>
  <c r="C6495" i="7"/>
  <c r="B6496" i="7"/>
  <c r="C6496" i="7"/>
  <c r="B6497" i="7"/>
  <c r="C6497" i="7"/>
  <c r="B6498" i="7"/>
  <c r="C6498" i="7"/>
  <c r="B6499" i="7"/>
  <c r="C6499" i="7"/>
  <c r="B6500" i="7"/>
  <c r="C6500" i="7"/>
  <c r="B6501" i="7"/>
  <c r="C6501" i="7"/>
  <c r="B6502" i="7"/>
  <c r="C6502" i="7"/>
  <c r="B6503" i="7"/>
  <c r="C6503" i="7"/>
  <c r="B6504" i="7"/>
  <c r="C6504" i="7"/>
  <c r="B6505" i="7"/>
  <c r="C6505" i="7"/>
  <c r="B6506" i="7"/>
  <c r="C6506" i="7"/>
  <c r="B6507" i="7"/>
  <c r="C6507" i="7"/>
  <c r="B6508" i="7"/>
  <c r="C6508" i="7"/>
  <c r="B6509" i="7"/>
  <c r="C6509" i="7"/>
  <c r="B6510" i="7"/>
  <c r="C6510" i="7"/>
  <c r="B6511" i="7"/>
  <c r="C6511" i="7"/>
  <c r="B6512" i="7"/>
  <c r="C6512" i="7"/>
  <c r="B6513" i="7"/>
  <c r="C6513" i="7"/>
  <c r="B6514" i="7"/>
  <c r="C6514" i="7"/>
  <c r="B6515" i="7"/>
  <c r="C6515" i="7"/>
  <c r="B6516" i="7"/>
  <c r="C6516" i="7"/>
  <c r="B6517" i="7"/>
  <c r="C6517" i="7"/>
  <c r="B6518" i="7"/>
  <c r="C6518" i="7"/>
  <c r="B6519" i="7"/>
  <c r="C6519" i="7"/>
  <c r="B6520" i="7"/>
  <c r="C6520" i="7"/>
  <c r="B6521" i="7"/>
  <c r="C6521" i="7"/>
  <c r="B6522" i="7"/>
  <c r="C6522" i="7"/>
  <c r="B6523" i="7"/>
  <c r="C6523" i="7"/>
  <c r="B6524" i="7"/>
  <c r="C6524" i="7"/>
  <c r="B6525" i="7"/>
  <c r="C6525" i="7"/>
  <c r="B6526" i="7"/>
  <c r="C6526" i="7"/>
  <c r="B6527" i="7"/>
  <c r="C6527" i="7"/>
  <c r="B6528" i="7"/>
  <c r="C6528" i="7"/>
  <c r="B6529" i="7"/>
  <c r="C6529" i="7"/>
  <c r="B6530" i="7"/>
  <c r="C6530" i="7"/>
  <c r="B6531" i="7"/>
  <c r="C6531" i="7"/>
  <c r="B6532" i="7"/>
  <c r="C6532" i="7"/>
  <c r="B6533" i="7"/>
  <c r="C6533" i="7"/>
  <c r="B6534" i="7"/>
  <c r="C6534" i="7"/>
  <c r="B6535" i="7"/>
  <c r="C6535" i="7"/>
  <c r="B6536" i="7"/>
  <c r="C6536" i="7"/>
  <c r="B6537" i="7"/>
  <c r="C6537" i="7"/>
  <c r="B6538" i="7"/>
  <c r="C6538" i="7"/>
  <c r="B6539" i="7"/>
  <c r="C6539" i="7"/>
  <c r="B6540" i="7"/>
  <c r="C6540" i="7"/>
  <c r="B6541" i="7"/>
  <c r="C6541" i="7"/>
  <c r="B6542" i="7"/>
  <c r="C6542" i="7"/>
  <c r="B6543" i="7"/>
  <c r="C6543" i="7"/>
  <c r="B6544" i="7"/>
  <c r="C6544" i="7"/>
  <c r="B6545" i="7"/>
  <c r="C6545" i="7"/>
  <c r="B6546" i="7"/>
  <c r="C6546" i="7"/>
  <c r="B6547" i="7"/>
  <c r="C6547" i="7"/>
  <c r="B6548" i="7"/>
  <c r="C6548" i="7"/>
  <c r="B6549" i="7"/>
  <c r="C6549" i="7"/>
  <c r="B6550" i="7"/>
  <c r="C6550" i="7"/>
  <c r="B6551" i="7"/>
  <c r="C6551" i="7"/>
  <c r="B6552" i="7"/>
  <c r="C6552" i="7"/>
  <c r="B6553" i="7"/>
  <c r="C6553" i="7"/>
  <c r="B6554" i="7"/>
  <c r="C6554" i="7"/>
  <c r="B6555" i="7"/>
  <c r="C6555" i="7"/>
  <c r="B6556" i="7"/>
  <c r="C6556" i="7"/>
  <c r="B6557" i="7"/>
  <c r="C6557" i="7"/>
  <c r="B6558" i="7"/>
  <c r="C6558" i="7"/>
  <c r="B6559" i="7"/>
  <c r="C6559" i="7"/>
  <c r="B6560" i="7"/>
  <c r="C6560" i="7"/>
  <c r="B6561" i="7"/>
  <c r="C6561" i="7"/>
  <c r="B6562" i="7"/>
  <c r="C6562" i="7"/>
  <c r="B6563" i="7"/>
  <c r="C6563" i="7"/>
  <c r="B6564" i="7"/>
  <c r="C6564" i="7"/>
  <c r="B6565" i="7"/>
  <c r="C6565" i="7"/>
  <c r="B6566" i="7"/>
  <c r="C6566" i="7"/>
  <c r="B6567" i="7"/>
  <c r="C6567" i="7"/>
  <c r="B6568" i="7"/>
  <c r="C6568" i="7"/>
  <c r="B6569" i="7"/>
  <c r="C6569" i="7"/>
  <c r="B6570" i="7"/>
  <c r="C6570" i="7"/>
  <c r="B6571" i="7"/>
  <c r="C6571" i="7"/>
  <c r="B6572" i="7"/>
  <c r="C6572" i="7"/>
  <c r="B6573" i="7"/>
  <c r="C6573" i="7"/>
  <c r="B6574" i="7"/>
  <c r="C6574" i="7"/>
  <c r="B6575" i="7"/>
  <c r="C6575" i="7"/>
  <c r="B6576" i="7"/>
  <c r="C6576" i="7"/>
  <c r="B6577" i="7"/>
  <c r="C6577" i="7"/>
  <c r="B6578" i="7"/>
  <c r="C6578" i="7"/>
  <c r="B6579" i="7"/>
  <c r="C6579" i="7"/>
  <c r="B6580" i="7"/>
  <c r="C6580" i="7"/>
  <c r="B6581" i="7"/>
  <c r="C6581" i="7"/>
  <c r="B6582" i="7"/>
  <c r="C6582" i="7"/>
  <c r="B6583" i="7"/>
  <c r="C6583" i="7"/>
  <c r="B6584" i="7"/>
  <c r="C6584" i="7"/>
  <c r="B6585" i="7"/>
  <c r="C6585" i="7"/>
  <c r="B6586" i="7"/>
  <c r="C6586" i="7"/>
  <c r="B6587" i="7"/>
  <c r="C6587" i="7"/>
  <c r="B6588" i="7"/>
  <c r="C6588" i="7"/>
  <c r="B6589" i="7"/>
  <c r="C6589" i="7"/>
  <c r="B6590" i="7"/>
  <c r="C6590" i="7"/>
  <c r="B6591" i="7"/>
  <c r="C6591" i="7"/>
  <c r="B6592" i="7"/>
  <c r="C6592" i="7"/>
  <c r="B6593" i="7"/>
  <c r="C6593" i="7"/>
  <c r="B6594" i="7"/>
  <c r="C6594" i="7"/>
  <c r="B6595" i="7"/>
  <c r="C6595" i="7"/>
  <c r="B6596" i="7"/>
  <c r="C6596" i="7"/>
  <c r="B6597" i="7"/>
  <c r="C6597" i="7"/>
  <c r="B6598" i="7"/>
  <c r="C6598" i="7"/>
  <c r="B6599" i="7"/>
  <c r="C6599" i="7"/>
  <c r="B6600" i="7"/>
  <c r="C6600" i="7"/>
  <c r="B6601" i="7"/>
  <c r="C6601" i="7"/>
  <c r="B6602" i="7"/>
  <c r="C6602" i="7"/>
  <c r="B6603" i="7"/>
  <c r="C6603" i="7"/>
  <c r="B6604" i="7"/>
  <c r="C6604" i="7"/>
  <c r="B6605" i="7"/>
  <c r="C6605" i="7"/>
  <c r="B6606" i="7"/>
  <c r="C6606" i="7"/>
  <c r="B6607" i="7"/>
  <c r="C6607" i="7"/>
  <c r="B6608" i="7"/>
  <c r="C6608" i="7"/>
  <c r="B6609" i="7"/>
  <c r="C6609" i="7"/>
  <c r="B6610" i="7"/>
  <c r="C6610" i="7"/>
  <c r="B6611" i="7"/>
  <c r="C6611" i="7"/>
  <c r="B6612" i="7"/>
  <c r="C6612" i="7"/>
  <c r="B6613" i="7"/>
  <c r="C6613" i="7"/>
  <c r="B6614" i="7"/>
  <c r="C6614" i="7"/>
  <c r="B6615" i="7"/>
  <c r="C6615" i="7"/>
  <c r="B6616" i="7"/>
  <c r="C6616" i="7"/>
  <c r="B6617" i="7"/>
  <c r="C6617" i="7"/>
  <c r="B6618" i="7"/>
  <c r="C6618" i="7"/>
  <c r="B6619" i="7"/>
  <c r="C6619" i="7"/>
  <c r="B6620" i="7"/>
  <c r="C6620" i="7"/>
  <c r="B6621" i="7"/>
  <c r="C6621" i="7"/>
  <c r="B6622" i="7"/>
  <c r="C6622" i="7"/>
  <c r="B6623" i="7"/>
  <c r="C6623" i="7"/>
  <c r="B6624" i="7"/>
  <c r="C6624" i="7"/>
  <c r="B6625" i="7"/>
  <c r="C6625" i="7"/>
  <c r="B6626" i="7"/>
  <c r="C6626" i="7"/>
  <c r="B6627" i="7"/>
  <c r="C6627" i="7"/>
  <c r="B6628" i="7"/>
  <c r="C6628" i="7"/>
  <c r="B6629" i="7"/>
  <c r="C6629" i="7"/>
  <c r="B6630" i="7"/>
  <c r="C6630" i="7"/>
  <c r="B6631" i="7"/>
  <c r="C6631" i="7"/>
  <c r="B6632" i="7"/>
  <c r="C6632" i="7"/>
  <c r="B6633" i="7"/>
  <c r="C6633" i="7"/>
  <c r="B6634" i="7"/>
  <c r="C6634" i="7"/>
  <c r="B6635" i="7"/>
  <c r="C6635" i="7"/>
  <c r="B6636" i="7"/>
  <c r="C6636" i="7"/>
  <c r="B6637" i="7"/>
  <c r="C6637" i="7"/>
  <c r="B6638" i="7"/>
  <c r="C6638" i="7"/>
  <c r="B6639" i="7"/>
  <c r="C6639" i="7"/>
  <c r="B6640" i="7"/>
  <c r="C6640" i="7"/>
  <c r="B6641" i="7"/>
  <c r="C6641" i="7"/>
  <c r="B6642" i="7"/>
  <c r="C6642" i="7"/>
  <c r="B6643" i="7"/>
  <c r="C6643" i="7"/>
  <c r="B6644" i="7"/>
  <c r="C6644" i="7"/>
  <c r="B6645" i="7"/>
  <c r="C6645" i="7"/>
  <c r="B6646" i="7"/>
  <c r="C6646" i="7"/>
  <c r="B6647" i="7"/>
  <c r="C6647" i="7"/>
  <c r="B6648" i="7"/>
  <c r="C6648" i="7"/>
  <c r="B6649" i="7"/>
  <c r="C6649" i="7"/>
  <c r="B6650" i="7"/>
  <c r="C6650" i="7"/>
  <c r="B6651" i="7"/>
  <c r="C6651" i="7"/>
  <c r="B6652" i="7"/>
  <c r="C6652" i="7"/>
  <c r="B6653" i="7"/>
  <c r="C6653" i="7"/>
  <c r="B6654" i="7"/>
  <c r="C6654" i="7"/>
  <c r="B6655" i="7"/>
  <c r="C6655" i="7"/>
  <c r="B6656" i="7"/>
  <c r="C6656" i="7"/>
  <c r="B6657" i="7"/>
  <c r="C6657" i="7"/>
  <c r="B6658" i="7"/>
  <c r="C6658" i="7"/>
  <c r="B6659" i="7"/>
  <c r="C6659" i="7"/>
  <c r="B6660" i="7"/>
  <c r="C6660" i="7"/>
  <c r="B6661" i="7"/>
  <c r="C6661" i="7"/>
  <c r="B6662" i="7"/>
  <c r="C6662" i="7"/>
  <c r="B6663" i="7"/>
  <c r="C6663" i="7"/>
  <c r="B6664" i="7"/>
  <c r="C6664" i="7"/>
  <c r="B6665" i="7"/>
  <c r="C6665" i="7"/>
  <c r="B6666" i="7"/>
  <c r="C6666" i="7"/>
  <c r="B6667" i="7"/>
  <c r="C6667" i="7"/>
  <c r="B6668" i="7"/>
  <c r="C6668" i="7"/>
  <c r="B6669" i="7"/>
  <c r="C6669" i="7"/>
  <c r="B6670" i="7"/>
  <c r="C6670" i="7"/>
  <c r="B6671" i="7"/>
  <c r="C6671" i="7"/>
  <c r="B6672" i="7"/>
  <c r="C6672" i="7"/>
  <c r="B6673" i="7"/>
  <c r="C6673" i="7"/>
  <c r="B6674" i="7"/>
  <c r="C6674" i="7"/>
  <c r="B6675" i="7"/>
  <c r="C6675" i="7"/>
  <c r="B6676" i="7"/>
  <c r="C6676" i="7"/>
  <c r="B6677" i="7"/>
  <c r="C6677" i="7"/>
  <c r="B6678" i="7"/>
  <c r="C6678" i="7"/>
  <c r="B6679" i="7"/>
  <c r="C6679" i="7"/>
  <c r="B6680" i="7"/>
  <c r="C6680" i="7"/>
  <c r="B6681" i="7"/>
  <c r="C6681" i="7"/>
  <c r="B6682" i="7"/>
  <c r="C6682" i="7"/>
  <c r="B6683" i="7"/>
  <c r="C6683" i="7"/>
  <c r="B6684" i="7"/>
  <c r="C6684" i="7"/>
  <c r="B6685" i="7"/>
  <c r="C6685" i="7"/>
  <c r="B6686" i="7"/>
  <c r="C6686" i="7"/>
  <c r="B6687" i="7"/>
  <c r="C6687" i="7"/>
  <c r="B6688" i="7"/>
  <c r="C6688" i="7"/>
  <c r="B6689" i="7"/>
  <c r="C6689" i="7"/>
  <c r="B6690" i="7"/>
  <c r="C6690" i="7"/>
  <c r="B6691" i="7"/>
  <c r="C6691" i="7"/>
  <c r="B6692" i="7"/>
  <c r="C6692" i="7"/>
  <c r="B6693" i="7"/>
  <c r="C6693" i="7"/>
  <c r="B6694" i="7"/>
  <c r="C6694" i="7"/>
  <c r="B6695" i="7"/>
  <c r="C6695" i="7"/>
  <c r="B6696" i="7"/>
  <c r="C6696" i="7"/>
  <c r="B6697" i="7"/>
  <c r="C6697" i="7"/>
  <c r="B6698" i="7"/>
  <c r="C6698" i="7"/>
  <c r="B6699" i="7"/>
  <c r="C6699" i="7"/>
  <c r="B6700" i="7"/>
  <c r="C6700" i="7"/>
  <c r="B6701" i="7"/>
  <c r="C6701" i="7"/>
  <c r="B6702" i="7"/>
  <c r="C6702" i="7"/>
  <c r="B6703" i="7"/>
  <c r="C6703" i="7"/>
  <c r="B6704" i="7"/>
  <c r="C6704" i="7"/>
  <c r="B6705" i="7"/>
  <c r="C6705" i="7"/>
  <c r="B6706" i="7"/>
  <c r="C6706" i="7"/>
  <c r="B6707" i="7"/>
  <c r="C6707" i="7"/>
  <c r="B6708" i="7"/>
  <c r="C6708" i="7"/>
  <c r="B6709" i="7"/>
  <c r="C6709" i="7"/>
  <c r="B6710" i="7"/>
  <c r="C6710" i="7"/>
  <c r="B6711" i="7"/>
  <c r="C6711" i="7"/>
  <c r="B6712" i="7"/>
  <c r="C6712" i="7"/>
  <c r="B6713" i="7"/>
  <c r="C6713" i="7"/>
  <c r="B6714" i="7"/>
  <c r="C6714" i="7"/>
  <c r="B6715" i="7"/>
  <c r="C6715" i="7"/>
  <c r="B6716" i="7"/>
  <c r="C6716" i="7"/>
  <c r="B6717" i="7"/>
  <c r="C6717" i="7"/>
  <c r="B6718" i="7"/>
  <c r="C6718" i="7"/>
  <c r="B6719" i="7"/>
  <c r="C6719" i="7"/>
  <c r="B6720" i="7"/>
  <c r="C6720" i="7"/>
  <c r="B6721" i="7"/>
  <c r="C6721" i="7"/>
  <c r="B6722" i="7"/>
  <c r="C6722" i="7"/>
  <c r="B6723" i="7"/>
  <c r="C6723" i="7"/>
  <c r="B6724" i="7"/>
  <c r="C6724" i="7"/>
  <c r="B6725" i="7"/>
  <c r="C6725" i="7"/>
  <c r="B6726" i="7"/>
  <c r="C6726" i="7"/>
  <c r="B6727" i="7"/>
  <c r="C6727" i="7"/>
  <c r="B6728" i="7"/>
  <c r="C6728" i="7"/>
  <c r="B6729" i="7"/>
  <c r="C6729" i="7"/>
  <c r="B6730" i="7"/>
  <c r="C6730" i="7"/>
  <c r="B6731" i="7"/>
  <c r="C6731" i="7"/>
  <c r="B6732" i="7"/>
  <c r="C6732" i="7"/>
  <c r="B6733" i="7"/>
  <c r="C6733" i="7"/>
  <c r="B6734" i="7"/>
  <c r="C6734" i="7"/>
  <c r="B6735" i="7"/>
  <c r="C6735" i="7"/>
  <c r="B6736" i="7"/>
  <c r="C6736" i="7"/>
  <c r="B6737" i="7"/>
  <c r="C6737" i="7"/>
  <c r="B6738" i="7"/>
  <c r="C6738" i="7"/>
  <c r="B6739" i="7"/>
  <c r="C6739" i="7"/>
  <c r="B6740" i="7"/>
  <c r="C6740" i="7"/>
  <c r="B6741" i="7"/>
  <c r="C6741" i="7"/>
  <c r="B6742" i="7"/>
  <c r="C6742" i="7"/>
  <c r="B6743" i="7"/>
  <c r="C6743" i="7"/>
  <c r="B6744" i="7"/>
  <c r="C6744" i="7"/>
  <c r="B6745" i="7"/>
  <c r="C6745" i="7"/>
  <c r="B6746" i="7"/>
  <c r="C6746" i="7"/>
  <c r="B6747" i="7"/>
  <c r="C6747" i="7"/>
  <c r="B6748" i="7"/>
  <c r="C6748" i="7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N443" i="6"/>
  <c r="N440" i="6" l="1"/>
  <c r="N441" i="6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1" i="1" l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N437" i="6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N436" i="6"/>
  <c r="N435" i="6"/>
  <c r="S2043" i="1"/>
  <c r="O2043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N432" i="6"/>
  <c r="N433" i="6"/>
  <c r="K2331" i="7"/>
  <c r="L2331" i="7" s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N429" i="6"/>
  <c r="N427" i="6"/>
  <c r="N428" i="6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N426" i="6" l="1"/>
  <c r="N425" i="6"/>
  <c r="N424" i="6"/>
  <c r="N423" i="6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71" i="6"/>
  <c r="B672" i="6"/>
  <c r="B673" i="6"/>
  <c r="B674" i="6"/>
  <c r="B675" i="6"/>
  <c r="B676" i="6"/>
  <c r="B677" i="6"/>
  <c r="B678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4" i="6"/>
  <c r="B713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4" i="6"/>
  <c r="B811" i="6"/>
  <c r="B812" i="6"/>
  <c r="B813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8" i="6"/>
  <c r="B839" i="6"/>
  <c r="B840" i="6"/>
  <c r="B841" i="6"/>
  <c r="B842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47" i="6"/>
  <c r="N48" i="6"/>
  <c r="N49" i="6"/>
  <c r="N50" i="6"/>
  <c r="N67" i="6"/>
  <c r="N68" i="6"/>
  <c r="N69" i="6"/>
  <c r="N70" i="6"/>
  <c r="N76" i="6"/>
  <c r="N77" i="6"/>
  <c r="N78" i="6"/>
  <c r="N104" i="6"/>
  <c r="N105" i="6"/>
  <c r="N106" i="6"/>
  <c r="N107" i="6"/>
  <c r="N126" i="6"/>
  <c r="N130" i="6"/>
  <c r="N135" i="6"/>
  <c r="N147" i="6"/>
  <c r="N148" i="6"/>
  <c r="N151" i="6"/>
  <c r="N161" i="6"/>
  <c r="N163" i="6"/>
  <c r="N164" i="6"/>
  <c r="N165" i="6"/>
  <c r="N171" i="6"/>
  <c r="N172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B31" i="10"/>
  <c r="C31" i="10"/>
  <c r="D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31" i="10" l="1"/>
  <c r="I31" i="10"/>
  <c r="H30" i="10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71" i="6"/>
  <c r="C672" i="6"/>
  <c r="C673" i="6"/>
  <c r="C674" i="6"/>
  <c r="C675" i="6"/>
  <c r="C676" i="6"/>
  <c r="C677" i="6"/>
  <c r="C678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4" i="6"/>
  <c r="C713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4" i="6"/>
  <c r="C811" i="6"/>
  <c r="C812" i="6"/>
  <c r="C813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8" i="6"/>
  <c r="C839" i="6"/>
  <c r="C840" i="6"/>
  <c r="C841" i="6"/>
  <c r="C842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l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4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4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mail. Charge 4OF752  nhưng Project đã đóng. Chuyển note file thành code 9322/9502/9504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7FF961CE-FE30-41B6-BE18-687D06459FFF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mail. Charge 4OF752  nhưng Project đã đóng. Chuyển note file thành code 9322/9502/9504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N3251" authorId="0" shapeId="0" xr:uid="{F7C63B36-E55B-4FF8-A2D5-E9F6BF032FDE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391" authorId="0" shapeId="0" xr:uid="{BC86683D-CF43-40FA-A93B-D3B5A43CE68C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421" authorId="0" shapeId="0" xr:uid="{44AB1B5C-52FB-4AEB-B76C-DE600F9EFC44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</commentList>
</comments>
</file>

<file path=xl/sharedStrings.xml><?xml version="1.0" encoding="utf-8"?>
<sst xmlns="http://schemas.openxmlformats.org/spreadsheetml/2006/main" count="81820" uniqueCount="7661">
  <si>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</si>
  <si>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</si>
  <si>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</si>
  <si>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</si>
  <si>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</si>
  <si>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</si>
  <si>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</si>
  <si>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</si>
  <si>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</si>
  <si>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</si>
  <si>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</si>
  <si>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</si>
  <si>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</si>
  <si>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</si>
  <si>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</si>
  <si>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</si>
  <si>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</si>
  <si>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</si>
  <si>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</si>
  <si>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</si>
  <si>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</si>
  <si>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</si>
  <si>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</si>
  <si>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</si>
  <si>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</si>
  <si>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</si>
  <si>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</si>
  <si>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</si>
  <si>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</si>
  <si>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</si>
  <si>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</si>
  <si>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</si>
  <si>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</si>
  <si>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</si>
  <si>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</si>
  <si>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</si>
  <si>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</si>
  <si>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</si>
  <si>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</si>
  <si>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</si>
  <si>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</si>
  <si>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</si>
  <si>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</si>
  <si>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</si>
  <si>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</si>
  <si>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</si>
  <si>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</si>
  <si>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</si>
  <si>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</si>
  <si>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</si>
  <si>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</si>
  <si>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</si>
  <si>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</si>
  <si>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</si>
  <si>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</si>
  <si>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</si>
  <si>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</si>
  <si>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</si>
  <si>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</si>
  <si>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</si>
  <si>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</si>
  <si>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</si>
  <si>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</si>
  <si>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</si>
  <si>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</si>
  <si>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</si>
  <si>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</si>
  <si>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</si>
  <si>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</si>
  <si>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</si>
  <si>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</si>
  <si>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</si>
  <si>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</si>
  <si>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</si>
  <si>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</si>
  <si>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</si>
  <si>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</si>
  <si>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</si>
  <si>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</si>
  <si>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</si>
  <si>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</si>
  <si>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</si>
  <si>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</si>
  <si>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</si>
  <si>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</si>
  <si>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</si>
  <si>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</si>
  <si>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</si>
  <si>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</si>
  <si>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</si>
  <si>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</si>
  <si>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</si>
  <si>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</si>
  <si>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</si>
  <si>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</si>
  <si>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</si>
  <si>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</si>
  <si>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</si>
  <si>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</si>
  <si>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</si>
  <si>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</si>
  <si>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</si>
  <si>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</si>
  <si>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</si>
  <si>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</si>
  <si>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</si>
  <si>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</si>
  <si>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</si>
  <si>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</si>
  <si>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</si>
  <si>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</si>
  <si>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</si>
  <si>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</si>
  <si>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</si>
  <si>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</si>
  <si>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</si>
  <si>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</si>
  <si>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</si>
  <si>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</si>
  <si>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</si>
  <si>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</si>
  <si>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</si>
  <si>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</si>
  <si>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</si>
  <si>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</si>
  <si>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</si>
  <si>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</si>
  <si>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</si>
  <si>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</si>
  <si>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</si>
  <si>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</si>
  <si>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</si>
  <si>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</si>
  <si>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</si>
  <si>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</si>
  <si>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</si>
  <si>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</si>
  <si>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</si>
  <si>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</si>
  <si>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</si>
  <si>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</si>
  <si>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</si>
  <si>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</si>
  <si>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</si>
  <si>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</si>
  <si>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</si>
  <si>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</si>
  <si>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</si>
  <si>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</si>
  <si>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</si>
  <si>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</si>
  <si>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</si>
  <si>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</si>
  <si>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</si>
  <si>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</si>
  <si>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</si>
  <si>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</si>
  <si>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</si>
  <si>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</si>
  <si>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</si>
  <si>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</si>
  <si>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</si>
  <si>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</si>
  <si>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</si>
  <si>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</si>
  <si>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</si>
  <si>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</si>
  <si>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</si>
  <si>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</si>
  <si>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</si>
  <si>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</si>
  <si>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</si>
  <si>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</si>
  <si>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</si>
  <si>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</si>
  <si>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</si>
  <si>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</si>
  <si>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</si>
  <si>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</si>
  <si>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</si>
  <si>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</si>
  <si>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</si>
  <si>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</si>
  <si>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</si>
  <si>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</si>
  <si>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</si>
  <si>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</si>
  <si>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</si>
  <si>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</si>
  <si>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</si>
  <si>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</si>
  <si>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</si>
  <si>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</si>
  <si>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</si>
  <si>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</si>
  <si>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</si>
  <si>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</si>
  <si>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</si>
  <si>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</si>
  <si>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</si>
  <si>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</si>
  <si>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</si>
  <si>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</si>
  <si>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</si>
  <si>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</si>
  <si>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</si>
  <si>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</si>
  <si>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</si>
  <si>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</si>
  <si>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</si>
  <si>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</si>
  <si>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</si>
  <si>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</si>
  <si>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</si>
  <si>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</si>
  <si>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</si>
  <si>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</si>
  <si>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</si>
  <si>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</si>
  <si>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</si>
  <si>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</si>
  <si>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</si>
  <si>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</si>
  <si>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</si>
  <si>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</si>
  <si>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</si>
  <si>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</si>
  <si>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</si>
  <si>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</si>
  <si>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</si>
  <si>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</si>
  <si>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</si>
  <si>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</si>
  <si>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</si>
  <si>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</si>
  <si>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</si>
  <si>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</si>
  <si>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</si>
  <si>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</si>
  <si>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</si>
  <si>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</si>
  <si>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</si>
  <si>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</si>
  <si>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</si>
  <si>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</si>
  <si>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</si>
  <si>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</si>
  <si>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</si>
  <si>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</si>
  <si>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</si>
  <si>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</si>
  <si>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</si>
  <si>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</si>
  <si>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</si>
  <si>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</si>
  <si>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</si>
  <si>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</si>
  <si>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</si>
  <si>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</si>
  <si>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</si>
  <si>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</si>
  <si>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</si>
  <si>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</si>
  <si>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</si>
  <si>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</si>
  <si>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</si>
  <si>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</si>
  <si>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</si>
  <si>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</si>
  <si>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</si>
  <si>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</si>
  <si>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</si>
  <si>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</si>
  <si>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</si>
  <si>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</si>
  <si>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</si>
  <si>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</si>
  <si>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</si>
  <si>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</si>
  <si>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</si>
  <si>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</si>
  <si>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</si>
  <si>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</si>
  <si>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</si>
  <si>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</si>
  <si>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</si>
  <si>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</si>
  <si>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</si>
  <si>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</si>
  <si>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</si>
  <si>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</si>
  <si>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</si>
  <si>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</si>
  <si>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</si>
  <si>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</si>
  <si>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</si>
  <si>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</si>
  <si>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</si>
  <si>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</si>
  <si>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</si>
  <si>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</si>
  <si>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</si>
  <si>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</si>
  <si>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</si>
  <si>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</si>
  <si>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</si>
  <si>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</si>
  <si>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</si>
  <si>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</si>
  <si>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</si>
  <si>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</si>
  <si>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</si>
  <si>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</si>
  <si>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</si>
  <si>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</si>
  <si>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</si>
  <si>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</si>
  <si>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</si>
  <si>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</si>
  <si>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</si>
  <si>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</si>
  <si>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</si>
  <si>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</si>
  <si>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</si>
  <si>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</si>
  <si>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</si>
  <si>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</si>
  <si>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</si>
  <si>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</si>
  <si>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</si>
  <si>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</si>
  <si>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</si>
  <si>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</si>
  <si>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</si>
  <si>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</si>
  <si>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</si>
  <si>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</si>
  <si>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</si>
  <si>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</si>
  <si>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</si>
  <si>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</si>
  <si>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</si>
  <si>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</si>
  <si>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</si>
  <si>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</si>
  <si>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</si>
  <si>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</si>
  <si>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</si>
  <si>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</si>
  <si>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</si>
  <si>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</si>
  <si>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</si>
  <si>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</si>
  <si>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</si>
  <si>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</si>
  <si>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</si>
  <si>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</si>
  <si>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</si>
  <si>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</si>
  <si>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</si>
  <si>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</si>
  <si>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</si>
  <si>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</si>
  <si>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</si>
  <si>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</si>
  <si>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</si>
  <si>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</si>
  <si>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</si>
  <si>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</si>
  <si>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</si>
  <si>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</si>
  <si>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</si>
  <si>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</si>
  <si>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</si>
  <si>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</si>
  <si>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</si>
  <si>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</si>
  <si>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</si>
  <si>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</si>
  <si>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</si>
  <si>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</si>
  <si>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</si>
  <si>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</si>
  <si>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</si>
  <si>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</si>
  <si>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</si>
  <si>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</si>
  <si>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</si>
  <si>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</si>
  <si>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</si>
  <si>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</si>
  <si>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</si>
  <si>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</si>
  <si>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</si>
  <si>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</si>
  <si>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</si>
  <si>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</si>
  <si>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</si>
  <si>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</si>
  <si>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</si>
  <si>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</si>
  <si>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</si>
  <si>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</si>
  <si>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</si>
  <si>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</si>
  <si>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</si>
  <si>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</si>
  <si>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</si>
  <si>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</si>
  <si>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</si>
  <si>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</si>
  <si>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</si>
  <si>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</si>
  <si>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</si>
  <si>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</si>
  <si>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</si>
  <si>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</si>
  <si>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</si>
  <si>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</si>
  <si>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</si>
  <si>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</si>
  <si>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</si>
  <si>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</si>
  <si>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</si>
  <si>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</si>
  <si>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</si>
  <si>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</si>
  <si>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</si>
  <si>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</si>
  <si>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</si>
  <si>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</si>
  <si>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</si>
  <si>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</si>
  <si>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</si>
  <si>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</si>
  <si>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</si>
  <si>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</si>
  <si>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</si>
  <si>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</si>
  <si>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</si>
  <si>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</si>
  <si>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</si>
  <si>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</si>
  <si>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</si>
  <si>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</si>
  <si>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</si>
  <si>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</si>
  <si>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</si>
  <si>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</si>
  <si>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</si>
  <si>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</si>
  <si>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</si>
  <si>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</si>
  <si>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</si>
  <si>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</si>
  <si>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</si>
  <si>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</si>
  <si>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</si>
  <si>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</si>
  <si>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</si>
  <si>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</si>
  <si>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</si>
  <si>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</si>
  <si>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</si>
  <si>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</si>
  <si>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</si>
  <si>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</si>
  <si>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</si>
  <si>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</si>
  <si>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</si>
  <si>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</si>
  <si>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</si>
  <si>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</si>
  <si>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</si>
  <si>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</si>
  <si>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</si>
  <si>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</si>
  <si>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</si>
  <si>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</si>
  <si>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</si>
  <si>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</si>
  <si>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</si>
  <si>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</si>
  <si>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</si>
  <si>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</si>
  <si>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</si>
  <si>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</si>
  <si>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</si>
  <si>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</si>
  <si>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</si>
  <si>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</si>
  <si>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</si>
  <si>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</si>
  <si>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</si>
  <si>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</si>
  <si>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</si>
  <si>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</si>
  <si>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</si>
  <si>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</si>
  <si>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</si>
  <si>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</si>
  <si>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</si>
  <si>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</si>
  <si>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</si>
  <si>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</si>
  <si>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</si>
  <si>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</si>
  <si>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</si>
  <si>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</si>
  <si>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</si>
  <si>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</si>
  <si>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</si>
  <si>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</si>
  <si>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</si>
  <si>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</si>
  <si>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</si>
  <si>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</si>
  <si>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</si>
  <si>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</si>
  <si>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</si>
  <si>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</si>
  <si>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</si>
  <si>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</si>
  <si>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</si>
  <si>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</si>
  <si>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</si>
  <si>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</si>
  <si>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</si>
  <si>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</si>
  <si>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</si>
  <si>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</si>
  <si>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</si>
  <si>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</si>
  <si>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</si>
  <si>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</si>
  <si>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</si>
  <si>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</si>
  <si>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</si>
  <si>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</si>
  <si>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</si>
  <si>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</si>
  <si>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</si>
  <si>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</si>
  <si>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</si>
  <si>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</si>
  <si>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</si>
  <si>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</si>
  <si>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</si>
  <si>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</si>
  <si>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</si>
  <si>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</si>
  <si>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</si>
  <si>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</si>
  <si>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</si>
  <si>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</si>
  <si>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</si>
  <si>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</si>
  <si>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</si>
  <si>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</si>
  <si>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</si>
  <si>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</si>
  <si>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</si>
  <si>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</si>
  <si>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</si>
  <si>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</si>
  <si>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</si>
  <si>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</si>
  <si>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</si>
  <si>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</si>
  <si>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</si>
  <si>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</si>
  <si>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</si>
  <si>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</si>
  <si>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</si>
  <si>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</si>
  <si>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</si>
  <si>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</si>
  <si>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</si>
  <si>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</si>
  <si>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</si>
  <si>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</si>
  <si>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</si>
  <si>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</si>
  <si>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</si>
  <si>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</si>
  <si>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</si>
  <si>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</si>
  <si>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</si>
  <si>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</si>
  <si>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</si>
  <si>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</si>
  <si>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</si>
  <si>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</si>
  <si>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</si>
  <si>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</si>
  <si>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</si>
  <si>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</si>
  <si>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</si>
  <si>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</si>
  <si>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</si>
  <si>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</si>
  <si>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</si>
  <si>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</si>
  <si>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</si>
  <si>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</si>
  <si>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</si>
  <si>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</si>
  <si>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</si>
  <si>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</si>
  <si>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</si>
  <si>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</si>
  <si>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</si>
  <si>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</si>
  <si>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</si>
  <si>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</si>
  <si>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</si>
  <si>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</si>
  <si>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</si>
  <si>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</si>
  <si>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</si>
  <si>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</si>
  <si>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</si>
  <si>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</si>
  <si>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</si>
  <si>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</si>
  <si>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</si>
  <si>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</si>
  <si>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</si>
  <si>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</si>
  <si>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</si>
  <si>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</si>
  <si>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</si>
  <si>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</si>
  <si>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</si>
  <si>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</si>
  <si>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</si>
  <si>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</si>
  <si>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</si>
  <si>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</si>
  <si>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</si>
  <si>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</si>
  <si>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</si>
  <si>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</si>
  <si>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</si>
  <si>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</si>
  <si>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</si>
  <si>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</si>
  <si>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</si>
  <si>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</si>
  <si>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</si>
  <si>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</si>
  <si>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</si>
  <si>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</si>
  <si>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</si>
  <si>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</si>
  <si>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</si>
  <si>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</si>
  <si>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</si>
  <si>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</si>
  <si>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</si>
  <si>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</si>
  <si>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</si>
  <si>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</si>
  <si>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</si>
  <si>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</si>
  <si>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</si>
  <si>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</si>
  <si>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</si>
  <si>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</si>
  <si>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</si>
  <si>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</si>
  <si>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</si>
  <si>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</si>
  <si>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</si>
  <si>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</si>
  <si>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</si>
  <si>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</si>
  <si>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</si>
  <si>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</si>
  <si>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</si>
  <si>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</si>
  <si>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</si>
  <si>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</si>
  <si>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</si>
  <si>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</si>
  <si>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</si>
  <si>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</si>
  <si>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</si>
  <si>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</si>
  <si>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</si>
  <si>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</si>
  <si>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</si>
  <si>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</si>
  <si>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</si>
  <si>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</si>
  <si>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</si>
  <si>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</si>
  <si>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</si>
  <si>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</si>
  <si>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</si>
  <si>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</si>
  <si>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</si>
  <si>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</si>
  <si>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</si>
  <si>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</si>
  <si>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</si>
  <si>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</si>
  <si>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</si>
  <si>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</si>
  <si>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</si>
  <si>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</si>
  <si>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</si>
  <si>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</si>
  <si>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</si>
  <si>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</si>
  <si>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</si>
  <si>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</si>
  <si>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</si>
  <si>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</si>
  <si>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</si>
  <si>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</si>
  <si>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</si>
  <si>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</si>
  <si>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</si>
  <si>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</si>
  <si>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</si>
  <si>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</si>
  <si>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</si>
  <si>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</si>
  <si>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</si>
  <si>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</si>
  <si>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</si>
  <si>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</si>
  <si>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</si>
  <si>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</si>
  <si>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</si>
  <si>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</si>
  <si>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</si>
  <si>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</si>
  <si>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</si>
  <si>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</si>
  <si>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</si>
  <si>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</si>
  <si>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</si>
  <si>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</si>
  <si>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</si>
  <si>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</si>
  <si>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</si>
  <si>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</si>
  <si>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</si>
  <si>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</si>
  <si>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</si>
  <si>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</si>
  <si>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</si>
  <si>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</si>
  <si>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</si>
  <si>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</si>
  <si>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</si>
  <si>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</si>
  <si>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</si>
  <si>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</si>
  <si>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</si>
  <si>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</si>
  <si>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</si>
  <si>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</si>
  <si>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</si>
  <si>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</si>
  <si>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</si>
  <si>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</si>
  <si>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</si>
  <si>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</si>
  <si>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</si>
  <si>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</si>
  <si>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</si>
  <si>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</si>
  <si>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</si>
  <si>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</si>
  <si>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</si>
  <si>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</si>
  <si>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</si>
  <si>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</si>
  <si>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</si>
  <si>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</si>
  <si>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</si>
  <si>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</si>
  <si>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</si>
  <si>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</si>
  <si>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</si>
  <si>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</si>
  <si>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</si>
  <si>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</si>
  <si>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</si>
  <si>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</si>
  <si>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</si>
  <si>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</si>
  <si>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</si>
  <si>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</si>
  <si>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</si>
  <si>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</si>
  <si>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</si>
  <si>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</si>
  <si>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</si>
  <si>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</si>
  <si>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</si>
  <si>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</si>
  <si>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</si>
  <si>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</si>
  <si>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</si>
  <si>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</si>
  <si>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</si>
  <si>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</si>
  <si>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</si>
  <si>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</si>
  <si>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</si>
  <si>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</si>
  <si>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</si>
  <si>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</si>
  <si>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</si>
  <si>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</si>
  <si>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</si>
  <si>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</si>
  <si>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</si>
  <si>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</si>
  <si>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</si>
  <si>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</si>
  <si>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</si>
  <si>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</si>
  <si>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</si>
  <si>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</si>
  <si>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</si>
  <si>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</si>
  <si>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</si>
  <si>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</si>
  <si>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</si>
  <si>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</si>
  <si>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</si>
  <si>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</si>
  <si>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</si>
  <si>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</si>
  <si>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</si>
  <si>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</si>
  <si>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</si>
  <si>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</si>
  <si>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</si>
  <si>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</si>
  <si>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</si>
  <si>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</si>
  <si>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</si>
  <si>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</si>
  <si>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</si>
  <si>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</si>
  <si>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</si>
  <si>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</si>
  <si>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</si>
  <si>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</si>
  <si>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</si>
  <si>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</si>
  <si>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</si>
  <si>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</si>
  <si>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</si>
  <si>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</si>
  <si>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</si>
  <si>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</si>
  <si>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</si>
  <si>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</si>
  <si>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</si>
  <si>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</si>
  <si>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</si>
  <si>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</si>
  <si>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</si>
  <si>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</si>
  <si>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</si>
  <si>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</si>
  <si>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</si>
  <si>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</si>
  <si>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</si>
  <si>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</si>
  <si>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</si>
  <si>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</si>
  <si>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</si>
  <si>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</si>
  <si>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</si>
  <si>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</si>
  <si>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</si>
  <si>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</si>
  <si>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</si>
  <si>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</si>
  <si>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</si>
  <si>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</si>
  <si>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</si>
  <si>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</si>
  <si>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</si>
  <si>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</si>
  <si>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</si>
  <si>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</si>
  <si>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</si>
  <si>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</si>
  <si>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</si>
  <si>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</si>
  <si>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</si>
  <si>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</si>
  <si>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</si>
  <si>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</si>
  <si>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</si>
  <si>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</si>
  <si>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</si>
  <si>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</si>
  <si>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</si>
  <si>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</si>
  <si>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</si>
  <si>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</si>
  <si>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</si>
  <si>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</si>
  <si>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</si>
  <si>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</si>
  <si>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</si>
  <si>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</si>
  <si>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</si>
  <si>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</si>
  <si>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</si>
  <si>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</si>
  <si>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</si>
  <si>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</si>
  <si>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</si>
  <si>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</si>
  <si>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</si>
  <si>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</si>
  <si>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</si>
  <si>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</si>
  <si>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</si>
  <si>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</si>
  <si>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</si>
  <si>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</si>
  <si>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</si>
  <si>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</si>
  <si>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</si>
  <si>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</si>
  <si>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</si>
  <si>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</si>
  <si>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</si>
  <si>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</si>
  <si>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</si>
  <si>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</si>
  <si>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</si>
  <si>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</si>
  <si>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</si>
  <si>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</si>
  <si>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</si>
  <si>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</si>
  <si>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</si>
  <si>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</si>
  <si>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</si>
  <si>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</si>
  <si>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</si>
  <si>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</si>
  <si>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</si>
  <si>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</si>
  <si>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</si>
  <si>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</si>
  <si>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</si>
  <si>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</si>
  <si>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</si>
  <si>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</si>
  <si>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</si>
  <si>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</si>
  <si>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</si>
  <si>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</si>
  <si>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</si>
  <si>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</si>
  <si>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</si>
  <si>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</si>
  <si>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</si>
  <si>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</si>
  <si>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</si>
  <si>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</si>
  <si>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</si>
  <si>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</si>
  <si>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</si>
  <si>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</si>
  <si>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</si>
  <si>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</si>
  <si>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</si>
  <si>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</si>
  <si>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</si>
  <si>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</si>
  <si>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</si>
  <si>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</si>
  <si>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</si>
  <si>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</si>
  <si>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</si>
  <si>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</si>
  <si>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</si>
  <si>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</si>
  <si>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</si>
  <si>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</si>
  <si>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</si>
  <si>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</si>
  <si>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</si>
  <si>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</si>
  <si>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</si>
  <si>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</si>
  <si>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</si>
  <si>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</si>
  <si>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</si>
  <si>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</si>
  <si>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</si>
  <si>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</si>
  <si>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</si>
  <si>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</si>
  <si>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</si>
  <si>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</si>
  <si>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</si>
  <si>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</si>
  <si>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</si>
  <si>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</si>
  <si>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</si>
  <si>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</si>
  <si>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</si>
  <si>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</si>
  <si>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</si>
  <si>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</si>
  <si>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</si>
  <si>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</si>
  <si>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</si>
  <si>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</si>
  <si>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</si>
  <si>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</si>
  <si>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</si>
  <si>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</si>
  <si>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</si>
  <si>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</si>
  <si>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</si>
  <si>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</si>
  <si>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</si>
  <si>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</si>
  <si>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</si>
  <si>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</si>
  <si>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</si>
  <si>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</si>
  <si>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</si>
  <si>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</si>
  <si>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</si>
  <si>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</si>
  <si>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</si>
  <si>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</si>
  <si>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</si>
  <si>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C2-122D</t>
  </si>
  <si>
    <t>Material issue P/N: 553965001-02 was deformed and NG dimension 64.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</si>
  <si>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</si>
  <si>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</si>
  <si>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</si>
  <si>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</si>
  <si>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</si>
  <si>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</si>
  <si>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</si>
  <si>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</si>
  <si>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</si>
  <si>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</si>
  <si>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</si>
  <si>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</si>
  <si>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</si>
  <si>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</si>
  <si>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</si>
  <si>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</si>
  <si>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</si>
  <si>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</si>
  <si>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</si>
  <si>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</si>
  <si>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</si>
  <si>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</si>
  <si>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</si>
  <si>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</si>
  <si>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</si>
  <si>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</si>
  <si>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</si>
  <si>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</si>
  <si>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</si>
  <si>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</si>
  <si>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</si>
  <si>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</si>
  <si>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</si>
  <si>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</si>
  <si>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</si>
  <si>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</si>
  <si>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</si>
  <si>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</si>
  <si>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</si>
  <si>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</si>
  <si>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</si>
  <si>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</si>
  <si>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</si>
  <si>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</si>
  <si>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</si>
  <si>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</si>
  <si>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</si>
  <si>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</si>
  <si>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</si>
  <si>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</si>
  <si>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</si>
  <si>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</si>
  <si>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</si>
  <si>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</si>
  <si>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</si>
  <si>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</si>
  <si>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</si>
  <si>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</si>
  <si>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</si>
  <si>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</si>
  <si>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</si>
  <si>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</si>
  <si>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</si>
  <si>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</si>
  <si>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</si>
  <si>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</si>
  <si>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</si>
  <si>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</si>
  <si>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</si>
  <si>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</si>
  <si>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</si>
  <si>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</si>
  <si>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</si>
  <si>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</si>
  <si>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</si>
  <si>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</si>
  <si>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</si>
  <si>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</si>
  <si>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</si>
  <si>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</si>
  <si>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</si>
  <si>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</si>
  <si>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</si>
  <si>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</si>
  <si>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</si>
  <si>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</si>
  <si>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</si>
  <si>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</si>
  <si>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</si>
  <si>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</si>
  <si>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</si>
  <si>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</si>
  <si>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</si>
  <si>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</si>
  <si>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</si>
  <si>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</si>
  <si>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</si>
  <si>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</si>
  <si>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</si>
  <si>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</si>
  <si>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</si>
  <si>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</si>
  <si>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</si>
  <si>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</si>
  <si>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</si>
  <si>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</si>
  <si>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</si>
  <si>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</si>
  <si>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</si>
  <si>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</si>
  <si>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</si>
  <si>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</si>
  <si>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</si>
  <si>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</si>
  <si>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</si>
  <si>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</si>
  <si>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</si>
  <si>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</si>
  <si>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</si>
  <si>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</si>
  <si>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</si>
  <si>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</si>
  <si>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</si>
  <si>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</si>
  <si>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</si>
  <si>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</si>
  <si>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</si>
  <si>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</si>
  <si>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</si>
  <si>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</si>
  <si>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</si>
  <si>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</si>
  <si>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</si>
  <si>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</si>
  <si>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</si>
  <si>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</si>
  <si>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</si>
  <si>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</si>
  <si>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</si>
  <si>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</si>
  <si>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</si>
  <si>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</si>
  <si>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</si>
  <si>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</si>
  <si>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</si>
  <si>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</si>
  <si>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</si>
  <si>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</si>
  <si>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</si>
  <si>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</si>
  <si>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</si>
  <si>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</si>
  <si>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</si>
  <si>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</si>
  <si>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</si>
  <si>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</si>
  <si>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</si>
  <si>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</si>
  <si>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</si>
  <si>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</si>
  <si>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</si>
  <si>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</si>
  <si>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</si>
  <si>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</si>
  <si>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</si>
  <si>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</si>
  <si>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</si>
  <si>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</si>
  <si>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</si>
  <si>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</si>
  <si>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</si>
  <si>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</si>
  <si>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</si>
  <si>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</si>
  <si>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</si>
  <si>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</si>
  <si>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</si>
  <si>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</si>
  <si>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</si>
  <si>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</si>
  <si>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</si>
  <si>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</si>
  <si>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</si>
  <si>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</si>
  <si>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</si>
  <si>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</si>
  <si>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</si>
  <si>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</si>
  <si>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</si>
  <si>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</si>
  <si>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</si>
  <si>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</si>
  <si>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</si>
  <si>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</si>
  <si>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</si>
  <si>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</si>
  <si>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</si>
  <si>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</si>
  <si>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</si>
  <si>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</si>
  <si>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</si>
  <si>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</si>
  <si>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</si>
  <si>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</si>
  <si>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</si>
  <si>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</si>
  <si>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</si>
  <si>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</si>
  <si>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</si>
  <si>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</si>
  <si>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</si>
  <si>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</si>
  <si>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</si>
  <si>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</si>
  <si>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</si>
  <si>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</si>
  <si>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</si>
  <si>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</si>
  <si>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</si>
  <si>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</si>
  <si>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</si>
  <si>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</si>
  <si>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</si>
  <si>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</si>
  <si>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</si>
  <si>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</si>
  <si>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</si>
  <si>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</si>
  <si>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</si>
  <si>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</si>
  <si>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</si>
  <si>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</si>
  <si>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</si>
  <si>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</si>
  <si>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</si>
  <si>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</si>
  <si>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</si>
  <si>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</si>
  <si>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</si>
  <si>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</si>
  <si>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</si>
  <si>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</si>
  <si>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</si>
  <si>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</si>
  <si>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</si>
  <si>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</si>
  <si>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</si>
  <si>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</si>
  <si>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</si>
  <si>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</si>
  <si>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</si>
  <si>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</si>
  <si>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</si>
  <si>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</si>
  <si>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</si>
  <si>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</si>
  <si>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</si>
  <si>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</si>
  <si>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</si>
  <si>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</si>
  <si>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</si>
  <si>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</si>
  <si>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</si>
  <si>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</si>
  <si>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</si>
  <si>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</si>
  <si>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</si>
  <si>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</si>
  <si>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</si>
  <si>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</si>
  <si>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</si>
  <si>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</si>
  <si>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</si>
  <si>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</si>
  <si>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</si>
  <si>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</si>
  <si>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</si>
  <si>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</si>
  <si>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</si>
  <si>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</si>
  <si>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</si>
  <si>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</si>
  <si>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</si>
  <si>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</si>
  <si>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</si>
  <si>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</si>
  <si>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</si>
  <si>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</si>
  <si>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</si>
  <si>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</si>
  <si>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</si>
  <si>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</si>
  <si>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</si>
  <si>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</si>
  <si>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</si>
  <si>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</si>
  <si>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</si>
  <si>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</si>
  <si>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</si>
  <si>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</si>
  <si>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</si>
  <si>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</si>
  <si>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</si>
  <si>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</si>
  <si>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</si>
  <si>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</si>
  <si>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</si>
  <si>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</si>
  <si>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</si>
  <si>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</si>
  <si>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</si>
  <si>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</si>
  <si>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</si>
  <si>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</si>
  <si>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</si>
  <si>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</si>
  <si>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</si>
  <si>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</si>
  <si>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</si>
  <si>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</si>
  <si>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</si>
  <si>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</si>
  <si>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</si>
  <si>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</si>
  <si>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</si>
  <si>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</si>
  <si>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</si>
  <si>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</si>
  <si>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</si>
  <si>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</si>
  <si>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</si>
  <si>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</si>
  <si>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</si>
  <si>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</si>
  <si>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</si>
  <si>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</si>
  <si>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</si>
  <si>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</si>
  <si>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</si>
  <si>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</si>
  <si>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</si>
  <si>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</si>
  <si>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</si>
  <si>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</si>
  <si>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</si>
  <si>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</si>
  <si>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</si>
  <si>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</si>
  <si>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</si>
  <si>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</si>
  <si>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</si>
  <si>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</si>
  <si>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</si>
  <si>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</si>
  <si>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</si>
  <si>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</si>
  <si>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</si>
  <si>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</si>
  <si>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</si>
  <si>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</si>
  <si>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</si>
  <si>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</si>
  <si>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</si>
  <si>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</si>
  <si>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</si>
  <si>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</si>
  <si>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</si>
  <si>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</si>
  <si>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</si>
  <si>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</si>
  <si>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</si>
  <si>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</si>
  <si>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</si>
  <si>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</si>
  <si>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</si>
  <si>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</si>
  <si>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</si>
  <si>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</si>
  <si>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</si>
  <si>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</si>
  <si>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</si>
  <si>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</si>
  <si>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</si>
  <si>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</si>
  <si>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</si>
  <si>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</si>
  <si>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</si>
  <si>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</si>
  <si>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</si>
  <si>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</si>
  <si>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</si>
  <si>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</si>
  <si>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</si>
  <si>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</si>
  <si>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</si>
  <si>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</si>
  <si>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</si>
  <si>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</si>
  <si>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</si>
  <si>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</si>
  <si>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</si>
  <si>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</si>
  <si>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</si>
  <si>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</si>
  <si>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</si>
  <si>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</si>
  <si>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</si>
  <si>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</si>
  <si>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</si>
  <si>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</si>
  <si>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</si>
  <si>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</si>
  <si>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</si>
  <si>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</si>
  <si>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</si>
  <si>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</si>
  <si>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</si>
  <si>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</si>
  <si>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</si>
  <si>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</si>
  <si>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</si>
  <si>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</si>
  <si>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</si>
  <si>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</si>
  <si>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</si>
  <si>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</si>
  <si>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</si>
  <si>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</si>
  <si>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</si>
  <si>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</si>
  <si>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</si>
  <si>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</si>
  <si>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</si>
  <si>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</si>
  <si>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</si>
  <si>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</si>
  <si>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</si>
  <si>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</si>
  <si>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</si>
  <si>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</si>
  <si>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</si>
  <si>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</si>
  <si>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</si>
  <si>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</si>
  <si>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</si>
  <si>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</si>
  <si>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</si>
  <si>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</si>
  <si>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</si>
  <si>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</si>
  <si>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</si>
  <si>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</si>
  <si>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</si>
  <si>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</si>
  <si>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</si>
  <si>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</si>
  <si>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</si>
  <si>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</si>
  <si>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</si>
  <si>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</si>
  <si>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</si>
  <si>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</si>
  <si>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</si>
  <si>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</si>
  <si>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</si>
  <si>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</si>
  <si>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</si>
  <si>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</si>
  <si>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</si>
  <si>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</si>
  <si>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</si>
  <si>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</si>
  <si>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</si>
  <si>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</si>
  <si>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</si>
  <si>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</si>
  <si>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</si>
  <si>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</si>
  <si>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</si>
  <si>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</si>
  <si>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</si>
  <si>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</si>
  <si>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</si>
  <si>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</si>
  <si>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</si>
  <si>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</si>
  <si>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</si>
  <si>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</si>
  <si>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</si>
  <si>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</si>
  <si>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</si>
  <si>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</si>
  <si>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</si>
  <si>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</si>
  <si>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</si>
  <si>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</si>
  <si>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</si>
  <si>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</si>
  <si>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</si>
  <si>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</si>
  <si>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</si>
  <si>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</si>
  <si>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</si>
  <si>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</si>
  <si>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</si>
  <si>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</si>
  <si>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</si>
  <si>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</si>
  <si>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</si>
  <si>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</si>
  <si>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</si>
  <si>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</si>
  <si>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</si>
  <si>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</si>
  <si>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</si>
  <si>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</si>
  <si>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</si>
  <si>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</si>
  <si>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</si>
  <si>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</si>
  <si>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</si>
  <si>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</si>
  <si>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</si>
  <si>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</si>
  <si>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</si>
  <si>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</si>
  <si>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</si>
  <si>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</si>
  <si>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</si>
  <si>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</si>
  <si>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</si>
  <si>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</si>
  <si>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</si>
  <si>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</si>
  <si>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</si>
  <si>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</si>
  <si>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</si>
  <si>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</si>
  <si>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</si>
  <si>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</si>
  <si>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</si>
  <si>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</si>
  <si>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</si>
  <si>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</si>
  <si>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</si>
  <si>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</si>
  <si>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</si>
  <si>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</si>
  <si>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</si>
  <si>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</si>
  <si>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</si>
  <si>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</si>
  <si>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</si>
  <si>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</si>
  <si>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</si>
  <si>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</si>
  <si>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</si>
  <si>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</si>
  <si>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</si>
  <si>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</si>
  <si>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</si>
  <si>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</si>
  <si>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</si>
  <si>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</si>
  <si>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</si>
  <si>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</si>
  <si>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</si>
  <si>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</si>
  <si>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</si>
  <si>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</si>
  <si>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</si>
  <si>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</si>
  <si>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</si>
  <si>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</si>
  <si>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</si>
  <si>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</si>
  <si>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</si>
  <si>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</si>
  <si>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</si>
  <si>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</si>
  <si>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</si>
  <si>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</si>
  <si>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</si>
  <si>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</si>
  <si>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</si>
  <si>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</si>
  <si>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</si>
  <si>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</si>
  <si>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</si>
  <si>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</si>
  <si>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</si>
  <si>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</si>
  <si>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</si>
  <si>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</si>
  <si>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</si>
  <si>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</si>
  <si>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</si>
  <si>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</si>
  <si>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</si>
  <si>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</si>
  <si>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</si>
  <si>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</si>
  <si>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</si>
  <si>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</si>
  <si>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</si>
  <si>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</si>
  <si>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</si>
  <si>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</si>
  <si>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</si>
  <si>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</si>
  <si>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</si>
  <si>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</si>
  <si>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</si>
  <si>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</si>
  <si>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</si>
  <si>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</si>
  <si>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</si>
  <si>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</si>
  <si>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</si>
  <si>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</si>
  <si>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</si>
  <si>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</si>
  <si>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</si>
  <si>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</si>
  <si>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</si>
  <si>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</si>
  <si>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</si>
  <si>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</si>
  <si>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</si>
  <si>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</si>
  <si>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</si>
  <si>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</si>
  <si>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</si>
  <si>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</si>
  <si>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</si>
  <si>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</si>
  <si>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</si>
  <si>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</si>
  <si>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</si>
  <si>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</si>
  <si>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</si>
  <si>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</si>
  <si>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</si>
  <si>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</si>
  <si>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</si>
  <si>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</si>
  <si>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</si>
  <si>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</si>
  <si>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</si>
  <si>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</si>
  <si>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</si>
  <si>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</si>
  <si>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</si>
  <si>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</si>
  <si>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</si>
  <si>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</si>
  <si>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</si>
  <si>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</si>
  <si>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</si>
  <si>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</si>
  <si>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</si>
  <si>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</si>
  <si>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</si>
  <si>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</si>
  <si>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</si>
  <si>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</si>
  <si>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</si>
  <si>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</si>
  <si>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</si>
  <si>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</si>
  <si>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</si>
  <si>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</si>
  <si>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</si>
  <si>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</si>
  <si>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</si>
  <si>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</si>
  <si>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</si>
  <si>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</si>
  <si>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</si>
  <si>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</si>
  <si>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</si>
  <si>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</si>
  <si>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</si>
  <si>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</si>
  <si>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</si>
  <si>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</si>
  <si>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</si>
  <si>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</si>
  <si>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</si>
  <si>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</si>
  <si>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</si>
  <si>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</si>
  <si>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</si>
  <si>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</si>
  <si>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</si>
  <si>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</si>
  <si>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</si>
  <si>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</si>
  <si>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</si>
  <si>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</si>
  <si>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</si>
  <si>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</si>
  <si>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</si>
  <si>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</si>
  <si>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</si>
  <si>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</si>
  <si>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</si>
  <si>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</si>
  <si>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</si>
  <si>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</si>
  <si>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</si>
  <si>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</si>
  <si>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</si>
  <si>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</si>
  <si>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</si>
  <si>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</si>
  <si>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</si>
  <si>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</si>
  <si>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</si>
  <si>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</si>
  <si>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</si>
  <si>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</si>
  <si>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</si>
  <si>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</si>
  <si>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</si>
  <si>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</si>
  <si>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</si>
  <si>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</si>
  <si>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</si>
  <si>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</si>
  <si>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</si>
  <si>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</si>
  <si>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</si>
  <si>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</si>
  <si>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</si>
  <si>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</si>
  <si>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</si>
  <si>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</si>
  <si>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</si>
  <si>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</si>
  <si>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</si>
  <si>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</si>
  <si>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</si>
  <si>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</si>
  <si>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</si>
  <si>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</si>
  <si>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</si>
  <si>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</si>
  <si>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</si>
  <si>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</si>
  <si>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</si>
  <si>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</si>
  <si>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</si>
  <si>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</si>
  <si>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</si>
  <si>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</si>
  <si>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</si>
  <si>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</si>
  <si>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</si>
  <si>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</si>
  <si>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</si>
  <si>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</si>
  <si>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</si>
  <si>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</si>
  <si>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</si>
  <si>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</si>
  <si>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</si>
  <si>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</si>
  <si>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</si>
  <si>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</si>
  <si>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</si>
  <si>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</si>
  <si>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</si>
  <si>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</si>
  <si>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</si>
  <si>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</si>
  <si>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</si>
  <si>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</si>
  <si>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</si>
  <si>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</si>
  <si>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</si>
  <si>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</si>
  <si>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</si>
  <si>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</si>
  <si>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</si>
  <si>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</si>
  <si>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</si>
  <si>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</si>
  <si>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</si>
  <si>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</si>
  <si>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</si>
  <si>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</si>
  <si>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</si>
  <si>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</si>
  <si>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</si>
  <si>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</si>
  <si>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</si>
  <si>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</si>
  <si>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</si>
  <si>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</si>
  <si>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</si>
  <si>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</si>
  <si>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</si>
  <si>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</si>
  <si>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</si>
  <si>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</si>
  <si>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</si>
  <si>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</si>
  <si>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</si>
  <si>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</si>
  <si>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</si>
  <si>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</si>
  <si>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</si>
  <si>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</si>
  <si>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</si>
  <si>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</si>
  <si>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</si>
  <si>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</si>
  <si>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</si>
  <si>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</si>
  <si>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</si>
  <si>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</si>
  <si>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</si>
  <si>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</si>
  <si>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</si>
  <si>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</si>
  <si>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</si>
  <si>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</si>
  <si>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</si>
  <si>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</si>
  <si>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</si>
  <si>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</si>
  <si>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</si>
  <si>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</si>
  <si>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</si>
  <si>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</si>
  <si>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</si>
  <si>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</si>
  <si>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</si>
  <si>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</si>
  <si>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</si>
  <si>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</si>
  <si>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</si>
  <si>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</si>
  <si>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</si>
  <si>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</si>
  <si>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</si>
  <si>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</si>
  <si>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</si>
  <si>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</si>
  <si>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</si>
  <si>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</si>
  <si>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</si>
  <si>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</si>
  <si>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</si>
  <si>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</si>
  <si>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</si>
  <si>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</si>
  <si>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</si>
  <si>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</si>
  <si>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</si>
  <si>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</si>
  <si>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</si>
  <si>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</si>
  <si>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</si>
  <si>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</si>
  <si>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</si>
  <si>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</si>
  <si>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</si>
  <si>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</si>
  <si>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</si>
  <si>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</si>
  <si>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</si>
  <si>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</si>
  <si>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</si>
  <si>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</si>
  <si>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</si>
  <si>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</si>
  <si>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</si>
  <si>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</si>
  <si>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</si>
  <si>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</si>
  <si>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</si>
  <si>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</si>
  <si>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</si>
  <si>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</si>
  <si>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</si>
  <si>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</si>
  <si>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</si>
  <si>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</si>
  <si>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</si>
  <si>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</si>
  <si>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</si>
  <si>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</si>
  <si>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</si>
  <si>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</si>
  <si>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</si>
  <si>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</si>
  <si>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</si>
  <si>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</si>
  <si>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</si>
  <si>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</si>
  <si>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</si>
  <si>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</si>
  <si>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</si>
  <si>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</si>
  <si>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</si>
  <si>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</si>
  <si>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</si>
  <si>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</si>
  <si>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</si>
  <si>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</si>
  <si>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</si>
  <si>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</si>
  <si>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</si>
  <si>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</si>
  <si>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</si>
  <si>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</si>
  <si>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</si>
  <si>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</si>
  <si>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</si>
  <si>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</si>
  <si>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</si>
  <si>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</si>
  <si>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</si>
  <si>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</si>
  <si>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</si>
  <si>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</si>
  <si>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</si>
  <si>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</si>
  <si>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</si>
  <si>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</si>
  <si>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</si>
  <si>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</si>
  <si>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</si>
  <si>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</si>
  <si>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</si>
  <si>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</si>
  <si>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</si>
  <si>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</si>
  <si>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</si>
  <si>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</si>
  <si>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</si>
  <si>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</si>
  <si>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</si>
  <si>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</si>
  <si>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</si>
  <si>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</si>
  <si>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</si>
  <si>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</si>
  <si>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</si>
  <si>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</si>
  <si>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</si>
  <si>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</si>
  <si>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</si>
  <si>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</si>
  <si>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</si>
  <si>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</si>
  <si>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</si>
  <si>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</si>
  <si>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</si>
  <si>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</si>
  <si>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</si>
  <si>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</si>
  <si>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</si>
  <si>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</si>
  <si>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</si>
  <si>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</si>
  <si>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</si>
  <si>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</si>
  <si>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</si>
  <si>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</si>
  <si>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</si>
  <si>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</si>
  <si>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</si>
  <si>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</si>
  <si>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</si>
  <si>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</si>
  <si>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</si>
  <si>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</si>
  <si>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</si>
  <si>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</si>
  <si>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</si>
  <si>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</si>
  <si>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</si>
  <si>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</si>
  <si>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</si>
  <si>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</si>
  <si>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</si>
  <si>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</si>
  <si>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</si>
  <si>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</si>
  <si>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</si>
  <si>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</si>
  <si>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</si>
  <si>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</si>
  <si>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</si>
  <si>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</si>
  <si>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</si>
  <si>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</si>
  <si>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</si>
  <si>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</si>
  <si>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</si>
  <si>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</si>
  <si>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</si>
  <si>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</si>
  <si>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</si>
  <si>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</si>
  <si>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</si>
  <si>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</si>
  <si>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</si>
  <si>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</si>
  <si>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</si>
  <si>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</si>
  <si>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</si>
  <si>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</si>
  <si>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</si>
  <si>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</si>
  <si>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</si>
  <si>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</si>
  <si>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</si>
  <si>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</si>
  <si>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</si>
  <si>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</si>
  <si>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</si>
  <si>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</si>
  <si>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</si>
  <si>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</si>
  <si>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</si>
  <si>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</si>
  <si>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</si>
  <si>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</si>
  <si>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</si>
  <si>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</si>
  <si>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</si>
  <si>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</si>
  <si>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</si>
  <si>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</si>
  <si>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</si>
  <si>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</si>
  <si>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</si>
  <si>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</si>
  <si>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</si>
  <si>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</si>
  <si>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</si>
  <si>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</si>
  <si>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</si>
  <si>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</si>
  <si>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</si>
  <si>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</si>
  <si>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</si>
  <si>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</si>
  <si>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</si>
  <si>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</si>
  <si>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</si>
  <si>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</si>
  <si>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</si>
  <si>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</si>
  <si>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</si>
  <si>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</si>
  <si>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</si>
  <si>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</si>
  <si>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</si>
  <si>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</si>
  <si>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</si>
  <si>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</si>
  <si>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</si>
  <si>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</si>
  <si>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</si>
  <si>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</si>
  <si>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</si>
  <si>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</si>
  <si>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</si>
  <si>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</si>
  <si>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</si>
  <si>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</si>
  <si>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</si>
  <si>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</si>
  <si>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</si>
  <si>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</si>
  <si>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</si>
  <si>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</si>
  <si>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</si>
  <si>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</si>
  <si>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</si>
  <si>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</si>
  <si>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</si>
  <si>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</si>
  <si>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</si>
  <si>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</si>
  <si>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</si>
  <si>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</si>
  <si>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</si>
  <si>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</si>
  <si>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</si>
  <si>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</si>
  <si>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</si>
  <si>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</si>
  <si>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</si>
  <si>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</si>
  <si>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</si>
  <si>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</si>
  <si>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</si>
  <si>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</si>
  <si>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</si>
  <si>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</si>
  <si>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</si>
  <si>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</si>
  <si>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</si>
  <si>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</si>
  <si>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</si>
  <si>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</si>
  <si>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</si>
  <si>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</si>
  <si>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</si>
  <si>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</si>
  <si>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</si>
  <si>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</si>
  <si>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</si>
  <si>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</si>
  <si>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</si>
  <si>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</si>
  <si>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</si>
  <si>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</si>
  <si>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</si>
  <si>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</si>
  <si>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</si>
  <si>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</si>
  <si>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</si>
  <si>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</si>
  <si>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</si>
  <si>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</si>
  <si>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</si>
  <si>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</si>
  <si>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</si>
  <si>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</si>
  <si>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</si>
  <si>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</si>
  <si>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</si>
  <si>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</si>
  <si>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</si>
  <si>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</si>
  <si>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</si>
  <si>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</si>
  <si>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</si>
  <si>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</si>
  <si>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</si>
  <si>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</si>
  <si>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</si>
  <si>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</si>
  <si>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</si>
  <si>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</si>
  <si>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</si>
  <si>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</si>
  <si>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</si>
  <si>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</si>
  <si>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</si>
  <si>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</si>
  <si>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</si>
  <si>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</si>
  <si>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</si>
  <si>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</si>
  <si>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</si>
  <si>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</si>
  <si>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</si>
  <si>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</si>
  <si>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</si>
  <si>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</si>
  <si>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</si>
  <si>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</si>
  <si>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</si>
  <si>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</si>
  <si>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</si>
  <si>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</si>
  <si>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</si>
  <si>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</si>
  <si>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</si>
  <si>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</si>
  <si>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</si>
  <si>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</si>
  <si>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</si>
  <si>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</si>
  <si>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</si>
  <si>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</si>
  <si>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</si>
  <si>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</si>
  <si>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</si>
  <si>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</si>
  <si>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</si>
  <si>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</si>
  <si>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</si>
  <si>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</si>
  <si>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</si>
  <si>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</si>
  <si>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</si>
  <si>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</si>
  <si>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</si>
  <si>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</si>
  <si>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</si>
  <si>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</si>
  <si>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</si>
  <si>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</si>
  <si>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</si>
  <si>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</si>
  <si>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</si>
  <si>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</si>
  <si>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</si>
  <si>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</si>
  <si>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</si>
  <si>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</si>
  <si>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</si>
  <si>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</si>
  <si>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</si>
  <si>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</si>
  <si>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</si>
  <si>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</si>
  <si>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</si>
  <si>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</si>
  <si>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</si>
  <si>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</si>
  <si>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</si>
  <si>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</si>
  <si>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</si>
  <si>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</si>
  <si>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</si>
  <si>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</si>
  <si>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</si>
  <si>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</si>
  <si>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</si>
  <si>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</si>
  <si>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</si>
  <si>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</si>
  <si>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</si>
  <si>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</si>
  <si>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</si>
  <si>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</si>
  <si>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</si>
  <si>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</si>
  <si>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</si>
  <si>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</si>
  <si>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</si>
  <si>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</si>
  <si>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</si>
  <si>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</si>
  <si>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</si>
  <si>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</si>
  <si>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</si>
  <si>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</si>
  <si>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</si>
  <si>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</si>
  <si>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</si>
  <si>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</si>
  <si>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</si>
  <si>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</si>
  <si>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</si>
  <si>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</si>
  <si>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</si>
  <si>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</si>
  <si>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</si>
  <si>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</si>
  <si>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</si>
  <si>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</si>
  <si>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</si>
  <si>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</si>
  <si>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</si>
  <si>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</si>
  <si>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</si>
  <si>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</si>
  <si>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</si>
  <si>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</si>
  <si>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</si>
  <si>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</si>
  <si>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</si>
  <si>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</si>
  <si>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</si>
  <si>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</si>
  <si>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</si>
  <si>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</si>
  <si>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</si>
  <si>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</si>
  <si>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</si>
  <si>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</si>
  <si>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</si>
  <si>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</si>
  <si>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</si>
  <si>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</si>
  <si>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</si>
  <si>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</si>
  <si>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</si>
  <si>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</si>
  <si>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</si>
  <si>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</si>
  <si>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</si>
  <si>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</si>
  <si>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</si>
  <si>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</si>
  <si>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</si>
  <si>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</si>
  <si>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</si>
  <si>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</si>
  <si>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</si>
  <si>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</si>
  <si>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</si>
  <si>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</si>
  <si>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</si>
  <si>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</si>
  <si>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</si>
  <si>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</si>
  <si>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</si>
  <si>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</si>
  <si>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</si>
  <si>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</si>
  <si>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</si>
  <si>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</si>
  <si>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</si>
  <si>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</si>
  <si>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</si>
  <si>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</si>
  <si>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</si>
  <si>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</si>
  <si>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</si>
  <si>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</si>
  <si>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</si>
  <si>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</si>
  <si>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</si>
  <si>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</si>
  <si>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</si>
  <si>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</si>
  <si>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</si>
  <si>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</si>
  <si>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</si>
  <si>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</si>
  <si>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</si>
  <si>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</si>
  <si>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</si>
  <si>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</si>
  <si>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</si>
  <si>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</si>
  <si>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</si>
  <si>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</si>
  <si>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</si>
  <si>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</si>
  <si>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</si>
  <si>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</si>
  <si>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</si>
  <si>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</si>
  <si>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</si>
  <si>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</si>
  <si>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</si>
  <si>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</si>
  <si>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</si>
  <si>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</si>
  <si>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</si>
  <si>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</si>
  <si>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</si>
  <si>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</si>
  <si>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</si>
  <si>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</si>
  <si>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</si>
  <si>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</si>
  <si>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</si>
  <si>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</si>
  <si>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</si>
  <si>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</si>
  <si>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</si>
  <si>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</si>
  <si>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</si>
  <si>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</si>
  <si>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</si>
  <si>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</si>
  <si>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</si>
  <si>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</si>
  <si>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</si>
  <si>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</si>
  <si>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</si>
  <si>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</si>
  <si>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</si>
  <si>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</si>
  <si>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</si>
  <si>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</si>
  <si>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</si>
  <si>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</si>
  <si>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</si>
  <si>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</si>
  <si>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</si>
  <si>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</si>
  <si>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</si>
  <si>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</si>
  <si>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</si>
  <si>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</si>
  <si>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</si>
  <si>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</si>
  <si>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</si>
  <si>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</si>
  <si>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</si>
  <si>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</si>
  <si>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</si>
  <si>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</si>
  <si>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</si>
  <si>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</si>
  <si>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</si>
  <si>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</si>
  <si>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</si>
  <si>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</si>
  <si>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</si>
  <si>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</si>
  <si>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</si>
  <si>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</si>
  <si>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</si>
  <si>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</si>
  <si>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</si>
  <si>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</si>
  <si>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</si>
  <si>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</si>
  <si>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</si>
  <si>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</si>
  <si>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</si>
  <si>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</si>
  <si>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</si>
  <si>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</si>
  <si>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</si>
  <si>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</si>
  <si>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Project code Z50722</t>
  </si>
  <si>
    <t>NPD</t>
  </si>
  <si>
    <t>C2114D</t>
  </si>
  <si>
    <t>C2122N</t>
  </si>
  <si>
    <t>C2101D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</si>
  <si>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</si>
  <si>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</si>
  <si>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</si>
  <si>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</si>
  <si>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</si>
  <si>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</si>
  <si>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</si>
  <si>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</si>
  <si>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</si>
  <si>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</si>
  <si>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</si>
  <si>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</si>
  <si>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</si>
  <si>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</si>
  <si>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</si>
  <si>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</si>
  <si>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</si>
  <si>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</si>
  <si>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</si>
  <si>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</si>
  <si>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</si>
  <si>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</si>
  <si>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</si>
  <si>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</si>
  <si>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</si>
  <si>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</si>
  <si>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</si>
  <si>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</si>
  <si>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</si>
  <si>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</si>
  <si>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</si>
  <si>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</si>
  <si>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</si>
  <si>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</si>
  <si>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</si>
  <si>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</si>
  <si>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</si>
  <si>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</si>
  <si>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</si>
  <si>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</si>
  <si>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</si>
  <si>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</si>
  <si>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</si>
  <si>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</si>
  <si>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</si>
  <si>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</si>
  <si>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</si>
  <si>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</si>
  <si>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</si>
  <si>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</si>
  <si>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</si>
  <si>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</si>
  <si>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</si>
  <si>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</si>
  <si>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</si>
  <si>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</si>
  <si>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</si>
  <si>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</si>
  <si>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</si>
  <si>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</si>
  <si>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</si>
  <si>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</si>
  <si>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</si>
  <si>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</si>
  <si>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</si>
  <si>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</si>
  <si>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</si>
  <si>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</si>
  <si>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</si>
  <si>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</si>
  <si>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</si>
  <si>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</si>
  <si>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</si>
  <si>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</si>
  <si>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</si>
  <si>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</si>
  <si>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</si>
  <si>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</si>
  <si>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</si>
  <si>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</si>
  <si>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</si>
  <si>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</si>
  <si>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</si>
  <si>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</si>
  <si>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</si>
  <si>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</si>
  <si>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</si>
  <si>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</si>
  <si>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</si>
  <si>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</si>
  <si>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</si>
  <si>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</si>
  <si>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</si>
  <si>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</si>
  <si>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</si>
  <si>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</si>
  <si>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</si>
  <si>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</si>
  <si>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</si>
  <si>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</si>
  <si>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</si>
  <si>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</si>
  <si>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</si>
  <si>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</si>
  <si>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</si>
  <si>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</si>
  <si>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</si>
  <si>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</si>
  <si>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</si>
  <si>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</si>
  <si>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</si>
  <si>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</si>
  <si>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</si>
  <si>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</si>
  <si>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</si>
  <si>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</si>
  <si>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</si>
  <si>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</si>
  <si>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</si>
  <si>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</si>
  <si>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</si>
  <si>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</si>
  <si>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</si>
  <si>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</si>
  <si>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</si>
  <si>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</si>
  <si>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</si>
  <si>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</si>
  <si>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</si>
  <si>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</si>
  <si>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</si>
  <si>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</si>
  <si>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</si>
  <si>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</si>
  <si>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</si>
  <si>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</si>
  <si>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</si>
  <si>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</si>
  <si>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</si>
  <si>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</si>
  <si>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</si>
  <si>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</si>
  <si>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</si>
  <si>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</si>
  <si>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</si>
  <si>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</si>
  <si>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</si>
  <si>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</si>
  <si>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</si>
  <si>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</si>
  <si>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</si>
  <si>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</si>
  <si>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</si>
  <si>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</si>
  <si>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</si>
  <si>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</si>
  <si>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</si>
  <si>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</si>
  <si>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</si>
  <si>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</si>
  <si>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</si>
  <si>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</si>
  <si>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</si>
  <si>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</si>
  <si>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</si>
  <si>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</si>
  <si>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</si>
  <si>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</si>
  <si>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</si>
  <si>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</si>
  <si>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</si>
  <si>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</si>
  <si>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</si>
  <si>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</si>
  <si>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</si>
  <si>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</si>
  <si>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</si>
  <si>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</si>
  <si>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</si>
  <si>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</si>
  <si>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</si>
  <si>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</si>
  <si>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</si>
  <si>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</si>
  <si>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</si>
  <si>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</si>
  <si>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</si>
  <si>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</si>
  <si>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</si>
  <si>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</si>
  <si>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</si>
  <si>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</si>
  <si>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</si>
  <si>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</si>
  <si>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</si>
  <si>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</si>
  <si>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</si>
  <si>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</si>
  <si>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</si>
  <si>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</si>
  <si>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</si>
  <si>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</si>
  <si>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</si>
  <si>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</si>
  <si>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</si>
  <si>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</si>
  <si>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</si>
  <si>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</si>
  <si>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</si>
  <si>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</si>
  <si>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</si>
  <si>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</si>
  <si>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</si>
  <si>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</si>
  <si>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</si>
  <si>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</si>
  <si>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</si>
  <si>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</si>
  <si>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</si>
  <si>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</si>
  <si>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</si>
  <si>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</si>
  <si>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</si>
  <si>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</si>
  <si>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</si>
  <si>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</si>
  <si>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</si>
  <si>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</si>
  <si>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</si>
  <si>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</si>
  <si>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</si>
  <si>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</si>
  <si>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</si>
  <si>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</si>
  <si>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</si>
  <si>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</si>
  <si>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</si>
  <si>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</si>
  <si>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</si>
  <si>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</si>
  <si>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</si>
  <si>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</si>
  <si>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</si>
  <si>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</si>
  <si>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</si>
  <si>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</si>
  <si>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</si>
  <si>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</si>
  <si>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</si>
  <si>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</si>
  <si>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</si>
  <si>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</si>
  <si>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</si>
  <si>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</si>
  <si>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</si>
  <si>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</si>
  <si>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</si>
  <si>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</si>
  <si>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</si>
  <si>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</si>
  <si>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</si>
  <si>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</si>
  <si>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</si>
  <si>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</si>
  <si>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</si>
  <si>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</si>
  <si>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</si>
  <si>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</si>
  <si>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</si>
  <si>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</si>
  <si>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</si>
  <si>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</si>
  <si>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</si>
  <si>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</si>
  <si>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</si>
  <si>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</si>
  <si>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</si>
  <si>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</si>
  <si>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</si>
  <si>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</si>
  <si>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</si>
  <si>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</si>
  <si>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</si>
  <si>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</si>
  <si>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</si>
  <si>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</si>
  <si>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</si>
  <si>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</si>
  <si>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</si>
  <si>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</si>
  <si>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</si>
  <si>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</si>
  <si>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</si>
  <si>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</si>
  <si>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</si>
  <si>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</si>
  <si>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</si>
  <si>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</si>
  <si>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</si>
  <si>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</si>
  <si>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</si>
  <si>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</si>
  <si>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</si>
  <si>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</si>
  <si>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</si>
  <si>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</si>
  <si>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</si>
  <si>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</si>
  <si>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</si>
  <si>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</si>
  <si>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</si>
  <si>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</si>
  <si>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</si>
  <si>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</si>
  <si>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</si>
  <si>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</si>
  <si>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</si>
  <si>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</si>
  <si>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</si>
  <si>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</si>
  <si>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</si>
  <si>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</si>
  <si>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</si>
  <si>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</si>
  <si>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</si>
  <si>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</si>
  <si>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</si>
  <si>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</si>
  <si>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</si>
  <si>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</si>
  <si>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</si>
  <si>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</si>
  <si>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</si>
  <si>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</si>
  <si>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</si>
  <si>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</si>
  <si>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</si>
  <si>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</si>
  <si>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</si>
  <si>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</si>
  <si>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</si>
  <si>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</si>
  <si>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</si>
  <si>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</si>
  <si>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</si>
  <si>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</si>
  <si>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</si>
  <si>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</si>
  <si>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</si>
  <si>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</si>
  <si>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</si>
  <si>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</si>
  <si>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</si>
  <si>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</si>
  <si>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</si>
  <si>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</si>
  <si>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</si>
  <si>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</si>
  <si>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</si>
  <si>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</si>
  <si>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</si>
  <si>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</si>
  <si>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</si>
  <si>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</si>
  <si>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</si>
  <si>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</si>
  <si>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</si>
  <si>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</si>
  <si>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</si>
  <si>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</si>
  <si>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</si>
  <si>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</si>
  <si>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</si>
  <si>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</si>
  <si>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</si>
  <si>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</si>
  <si>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</si>
  <si>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</si>
  <si>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</si>
  <si>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</si>
  <si>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</si>
  <si>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</si>
  <si>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</si>
  <si>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</si>
  <si>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</si>
  <si>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</si>
  <si>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</si>
  <si>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</si>
  <si>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</si>
  <si>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</si>
  <si>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</si>
  <si>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</si>
  <si>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</si>
  <si>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</si>
  <si>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</si>
  <si>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</si>
  <si>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</si>
  <si>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</si>
  <si>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</si>
  <si>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</si>
  <si>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</si>
  <si>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</si>
  <si>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</si>
  <si>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</si>
  <si>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</si>
  <si>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</si>
  <si>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</si>
  <si>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</si>
  <si>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</si>
  <si>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</si>
  <si>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</si>
  <si>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</si>
  <si>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</si>
  <si>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</si>
  <si>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</si>
  <si>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</si>
  <si>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</si>
  <si>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</si>
  <si>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</si>
  <si>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</si>
  <si>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</si>
  <si>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</si>
  <si>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</si>
  <si>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</si>
  <si>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</si>
  <si>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</si>
  <si>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</si>
  <si>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</si>
  <si>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</si>
  <si>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</si>
  <si>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</si>
  <si>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</si>
  <si>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</si>
  <si>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</si>
  <si>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</si>
  <si>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</si>
  <si>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</si>
  <si>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</si>
  <si>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</si>
  <si>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</si>
  <si>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</si>
  <si>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</si>
  <si>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</si>
  <si>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</si>
  <si>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</si>
  <si>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</si>
  <si>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</si>
  <si>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</si>
  <si>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</si>
  <si>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</si>
  <si>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</si>
  <si>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</si>
  <si>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</si>
  <si>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</si>
  <si>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</si>
  <si>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</si>
  <si>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</si>
  <si>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</si>
  <si>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</si>
  <si>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</si>
  <si>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</si>
  <si>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</si>
  <si>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</si>
  <si>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</si>
  <si>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</si>
  <si>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</si>
  <si>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</si>
  <si>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</si>
  <si>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</si>
  <si>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</si>
  <si>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</si>
  <si>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</si>
  <si>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</si>
  <si>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</si>
  <si>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</si>
  <si>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</si>
  <si>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</si>
  <si>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</si>
  <si>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</si>
  <si>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</si>
  <si>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</si>
  <si>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</si>
  <si>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</si>
  <si>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</si>
  <si>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</si>
  <si>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</si>
  <si>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</si>
  <si>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</si>
  <si>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</si>
  <si>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</si>
  <si>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</si>
  <si>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</si>
  <si>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</si>
  <si>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</si>
  <si>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</si>
  <si>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</si>
  <si>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</si>
  <si>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</si>
  <si>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</si>
  <si>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</si>
  <si>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</si>
  <si>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</si>
  <si>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</si>
  <si>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</si>
  <si>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</si>
  <si>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</si>
  <si>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</si>
  <si>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</si>
  <si>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</si>
  <si>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</si>
  <si>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</si>
  <si>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</si>
  <si>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</si>
  <si>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</si>
  <si>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</si>
  <si>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</si>
  <si>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</si>
  <si>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</si>
  <si>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</si>
  <si>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</si>
  <si>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</si>
  <si>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</si>
  <si>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</si>
  <si>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</si>
  <si>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</si>
  <si>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</si>
  <si>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</si>
  <si>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</si>
  <si>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</si>
  <si>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</si>
  <si>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</si>
  <si>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</si>
  <si>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</si>
  <si>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</si>
  <si>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</si>
  <si>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</si>
  <si>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</si>
  <si>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</si>
  <si>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</si>
  <si>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</si>
  <si>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</si>
  <si>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</si>
  <si>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</si>
  <si>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</si>
  <si>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</si>
  <si>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</si>
  <si>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</si>
  <si>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</si>
  <si>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</si>
  <si>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</si>
  <si>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</si>
  <si>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</si>
  <si>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</si>
  <si>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</si>
  <si>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</si>
  <si>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</si>
  <si>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</si>
  <si>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</si>
  <si>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</si>
  <si>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</si>
  <si>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</si>
  <si>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</si>
  <si>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</si>
  <si>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</si>
  <si>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</si>
  <si>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</si>
  <si>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</si>
  <si>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</si>
  <si>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</si>
  <si>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</si>
  <si>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</si>
  <si>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</si>
  <si>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</si>
  <si>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</si>
  <si>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</si>
  <si>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</si>
  <si>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</si>
  <si>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</si>
  <si>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</si>
  <si>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</si>
  <si>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</si>
  <si>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</si>
  <si>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</si>
  <si>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</si>
  <si>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</si>
  <si>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</si>
  <si>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</si>
  <si>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</si>
  <si>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</si>
  <si>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</si>
  <si>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</si>
  <si>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</si>
  <si>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</si>
  <si>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</si>
  <si>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</si>
  <si>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</si>
  <si>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</si>
  <si>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</si>
  <si>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</si>
  <si>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</si>
  <si>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</si>
  <si>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</si>
  <si>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</si>
  <si>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</si>
  <si>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</si>
  <si>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</si>
  <si>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</si>
  <si>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</si>
  <si>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</si>
  <si>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</si>
  <si>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</si>
  <si>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</si>
  <si>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</si>
  <si>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</si>
  <si>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</si>
  <si>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</si>
  <si>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</si>
  <si>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</si>
  <si>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</si>
  <si>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</si>
  <si>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</si>
  <si>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</si>
  <si>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</si>
  <si>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</si>
  <si>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</si>
  <si>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</si>
  <si>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</si>
  <si>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</si>
  <si>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</si>
  <si>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</si>
  <si>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</si>
  <si>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</si>
  <si>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</si>
  <si>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</si>
  <si>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</si>
  <si>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</si>
  <si>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</si>
  <si>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</si>
  <si>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</si>
  <si>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</si>
  <si>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</si>
  <si>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</si>
  <si>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</si>
  <si>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</si>
  <si>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</si>
  <si>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</si>
  <si>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</si>
  <si>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</si>
  <si>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</si>
  <si>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</si>
  <si>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</si>
  <si>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</si>
  <si>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</si>
  <si>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</si>
  <si>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</si>
  <si>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</si>
  <si>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</si>
  <si>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</si>
  <si>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</si>
  <si>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</si>
  <si>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</si>
  <si>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</si>
  <si>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</si>
  <si>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</si>
  <si>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</si>
  <si>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</si>
  <si>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</si>
  <si>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</si>
  <si>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</si>
  <si>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</si>
  <si>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</si>
  <si>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</si>
  <si>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</si>
  <si>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</si>
  <si>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</si>
  <si>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</si>
  <si>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</si>
  <si>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</si>
  <si>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</si>
  <si>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</si>
  <si>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</si>
  <si>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</si>
  <si>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</si>
  <si>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</si>
  <si>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</si>
  <si>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</si>
  <si>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</si>
  <si>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</si>
  <si>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</si>
  <si>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</si>
  <si>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</si>
  <si>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</si>
  <si>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</si>
  <si>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</si>
  <si>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</si>
  <si>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</si>
  <si>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</si>
  <si>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</si>
  <si>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</si>
  <si>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</si>
  <si>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</si>
  <si>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</si>
  <si>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</si>
  <si>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</si>
  <si>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</si>
  <si>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</si>
  <si>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</si>
  <si>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</si>
  <si>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</si>
  <si>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</si>
  <si>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</si>
  <si>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</si>
  <si>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</si>
  <si>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</si>
  <si>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</si>
  <si>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</si>
  <si>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</si>
  <si>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</si>
  <si>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</si>
  <si>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</si>
  <si>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</si>
  <si>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</si>
  <si>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</si>
  <si>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</si>
  <si>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</si>
  <si>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</si>
  <si>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</si>
  <si>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</si>
  <si>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</si>
  <si>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</si>
  <si>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</si>
  <si>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</si>
  <si>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</si>
  <si>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</si>
  <si>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</si>
  <si>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</si>
  <si>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</si>
  <si>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</si>
  <si>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</si>
  <si>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</si>
  <si>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</si>
  <si>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</si>
  <si>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</si>
  <si>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</si>
  <si>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</si>
  <si>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</si>
  <si>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</si>
  <si>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</si>
  <si>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</si>
  <si>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</si>
  <si>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</si>
  <si>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</si>
  <si>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</si>
  <si>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</si>
  <si>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</si>
  <si>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</si>
  <si>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</si>
  <si>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</si>
  <si>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</si>
  <si>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</si>
  <si>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</si>
  <si>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</si>
  <si>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</si>
  <si>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</si>
  <si>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</si>
  <si>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</si>
  <si>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</si>
  <si>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</si>
  <si>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</si>
  <si>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</si>
  <si>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</si>
  <si>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</si>
  <si>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</si>
  <si>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</si>
  <si>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</si>
  <si>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</si>
  <si>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</si>
  <si>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</si>
  <si>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</si>
  <si>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</si>
  <si>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</si>
  <si>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</si>
  <si>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</si>
  <si>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</si>
  <si>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</si>
  <si>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</si>
  <si>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</si>
  <si>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</si>
  <si>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</si>
  <si>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</si>
  <si>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</si>
  <si>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</si>
  <si>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</si>
  <si>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</si>
  <si>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</si>
  <si>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</si>
  <si>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</si>
  <si>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</si>
  <si>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</si>
  <si>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</si>
  <si>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</si>
  <si>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</si>
  <si>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</si>
  <si>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</si>
  <si>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</si>
  <si>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</si>
  <si>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</si>
  <si>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</si>
  <si>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</si>
  <si>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</si>
  <si>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</si>
  <si>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</si>
  <si>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</si>
  <si>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</si>
  <si>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</si>
  <si>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</si>
  <si>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</si>
  <si>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</si>
  <si>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</si>
  <si>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</si>
  <si>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</si>
  <si>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</si>
  <si>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</si>
  <si>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</si>
  <si>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</si>
  <si>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</si>
  <si>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</si>
  <si>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</si>
  <si>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</si>
  <si>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</si>
  <si>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</si>
  <si>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</si>
  <si>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</si>
  <si>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</si>
  <si>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</si>
  <si>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</si>
  <si>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</si>
  <si>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</si>
  <si>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</si>
  <si>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</si>
  <si>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</si>
  <si>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</si>
  <si>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</si>
  <si>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</si>
  <si>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</si>
  <si>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</si>
  <si>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</si>
  <si>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</si>
  <si>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</si>
  <si>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</si>
  <si>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</si>
  <si>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</si>
  <si>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</si>
  <si>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</si>
  <si>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</si>
  <si>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</si>
  <si>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</si>
  <si>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</si>
  <si>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</si>
  <si>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</si>
  <si>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</si>
  <si>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</si>
  <si>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</si>
  <si>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</si>
  <si>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</si>
  <si>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</si>
  <si>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</si>
  <si>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</si>
  <si>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</si>
  <si>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</si>
  <si>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</si>
  <si>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</si>
  <si>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</si>
  <si>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</si>
  <si>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</si>
  <si>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</si>
  <si>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</si>
  <si>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</si>
  <si>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</si>
  <si>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</si>
  <si>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</si>
  <si>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</si>
  <si>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</si>
  <si>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</si>
  <si>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</si>
  <si>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</si>
  <si>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</si>
  <si>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</si>
  <si>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</si>
  <si>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</si>
  <si>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</si>
  <si>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</si>
  <si>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</si>
  <si>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</si>
  <si>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</si>
  <si>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</si>
  <si>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</si>
  <si>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</si>
  <si>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</si>
  <si>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</si>
  <si>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</si>
  <si>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</si>
  <si>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</si>
  <si>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</si>
  <si>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</si>
  <si>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</si>
  <si>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</si>
  <si>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</si>
  <si>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</si>
  <si>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</si>
  <si>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</si>
  <si>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</si>
  <si>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</si>
  <si>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</si>
  <si>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</si>
  <si>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</si>
  <si>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</si>
  <si>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</si>
  <si>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</si>
  <si>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</si>
  <si>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</si>
  <si>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</si>
  <si>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</si>
  <si>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</si>
  <si>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</si>
  <si>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</si>
  <si>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</si>
  <si>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</si>
  <si>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</si>
  <si>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</si>
  <si>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</si>
  <si>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</si>
  <si>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</si>
  <si>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</si>
  <si>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</si>
  <si>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</si>
  <si>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</si>
  <si>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</si>
  <si>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</si>
  <si>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</si>
  <si>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</si>
  <si>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</si>
  <si>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</si>
  <si>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</si>
  <si>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</si>
  <si>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</si>
  <si>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</si>
  <si>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</si>
  <si>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</si>
  <si>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</si>
  <si>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</si>
  <si>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</si>
  <si>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</si>
  <si>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</si>
  <si>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</si>
  <si>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</si>
  <si>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</si>
  <si>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</si>
  <si>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</si>
  <si>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</si>
  <si>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</si>
  <si>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</si>
  <si>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</si>
  <si>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</si>
  <si>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</si>
  <si>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</si>
  <si>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</si>
  <si>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</si>
  <si>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</si>
  <si>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</si>
  <si>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</si>
  <si>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</si>
  <si>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</si>
  <si>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</si>
  <si>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</si>
  <si>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</si>
  <si>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</si>
  <si>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</si>
  <si>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</si>
  <si>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</si>
  <si>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</si>
  <si>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</si>
  <si>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</si>
  <si>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</si>
  <si>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</si>
  <si>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</si>
  <si>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</si>
  <si>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</si>
  <si>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</si>
  <si>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</si>
  <si>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</si>
  <si>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</si>
  <si>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</si>
  <si>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</si>
  <si>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</si>
  <si>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</si>
  <si>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</si>
  <si>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</si>
  <si>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</si>
  <si>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</si>
  <si>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</si>
  <si>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</si>
  <si>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</si>
  <si>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</si>
  <si>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</si>
  <si>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</si>
  <si>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</si>
  <si>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</si>
  <si>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</si>
  <si>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</si>
  <si>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</si>
  <si>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</si>
  <si>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</si>
  <si>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</si>
  <si>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</si>
  <si>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</si>
  <si>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</si>
  <si>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</si>
  <si>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</si>
  <si>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</si>
  <si>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</si>
  <si>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</si>
  <si>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</si>
  <si>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</si>
  <si>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</si>
  <si>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</si>
  <si>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</si>
  <si>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</si>
  <si>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</si>
  <si>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</si>
  <si>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</si>
  <si>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</si>
  <si>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</si>
  <si>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</si>
  <si>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</si>
  <si>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</si>
  <si>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</si>
  <si>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</si>
  <si>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</si>
  <si>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</si>
  <si>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</si>
  <si>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</si>
  <si>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</si>
  <si>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</si>
  <si>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</si>
  <si>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</si>
  <si>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</si>
  <si>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</si>
  <si>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</si>
  <si>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</si>
  <si>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</si>
  <si>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</si>
  <si>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</si>
  <si>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</si>
  <si>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</si>
  <si>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</si>
  <si>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</si>
  <si>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</si>
  <si>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</si>
  <si>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</si>
  <si>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</si>
  <si>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</si>
  <si>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</si>
  <si>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</si>
  <si>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</si>
  <si>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</si>
  <si>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</si>
  <si>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</si>
  <si>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</si>
  <si>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</si>
  <si>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</si>
  <si>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</si>
  <si>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</si>
  <si>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</si>
  <si>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</si>
  <si>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</si>
  <si>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</si>
  <si>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</si>
  <si>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</si>
  <si>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</si>
  <si>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</si>
  <si>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</si>
  <si>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</si>
  <si>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RW_W13_2026_095297205DG9_032-PMC11</t>
  </si>
  <si>
    <t>IPQC finding- the capacitor was broken. As aligned in MRB meeting, need open job for sorting.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</si>
  <si>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</si>
  <si>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</si>
  <si>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</si>
  <si>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</si>
  <si>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</si>
  <si>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</si>
  <si>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</si>
  <si>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</si>
  <si>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</si>
  <si>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</si>
  <si>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</si>
  <si>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</si>
  <si>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</si>
  <si>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</si>
  <si>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</si>
  <si>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</si>
  <si>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</si>
  <si>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</si>
  <si>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</si>
  <si>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</si>
  <si>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</si>
  <si>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</si>
  <si>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</si>
  <si>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</si>
  <si>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</si>
  <si>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</si>
  <si>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</si>
  <si>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</si>
  <si>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</si>
  <si>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</si>
  <si>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</si>
  <si>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</si>
  <si>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</si>
  <si>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</si>
  <si>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</si>
  <si>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</si>
  <si>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</si>
  <si>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</si>
  <si>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</si>
  <si>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</si>
  <si>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</si>
  <si>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</si>
  <si>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</si>
  <si>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</si>
  <si>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</si>
  <si>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</si>
  <si>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</si>
  <si>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</si>
  <si>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</si>
  <si>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</si>
  <si>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</si>
  <si>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</si>
  <si>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</si>
  <si>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</si>
  <si>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</si>
  <si>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</si>
  <si>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</si>
  <si>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</si>
  <si>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</si>
  <si>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</si>
  <si>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</si>
  <si>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</si>
  <si>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</si>
  <si>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</si>
  <si>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</si>
  <si>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</si>
  <si>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</si>
  <si>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</si>
  <si>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</si>
  <si>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</si>
  <si>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</si>
  <si>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</si>
  <si>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</si>
  <si>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</si>
  <si>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</si>
  <si>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</si>
  <si>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</si>
  <si>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</si>
  <si>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</si>
  <si>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</si>
  <si>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</si>
  <si>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</si>
  <si>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</si>
  <si>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</si>
  <si>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</si>
  <si>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</si>
  <si>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</si>
  <si>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</si>
  <si>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</si>
  <si>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</si>
  <si>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</si>
  <si>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</si>
  <si>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</si>
  <si>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</si>
  <si>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</si>
  <si>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</si>
  <si>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</si>
  <si>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</si>
  <si>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</si>
  <si>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</si>
  <si>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</si>
  <si>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</si>
  <si>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</si>
  <si>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</si>
  <si>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</si>
  <si>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</si>
  <si>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</si>
  <si>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</si>
  <si>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</si>
  <si>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</si>
  <si>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</si>
  <si>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</si>
  <si>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</si>
  <si>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</si>
  <si>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</si>
  <si>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</si>
  <si>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</si>
  <si>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</si>
  <si>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</si>
  <si>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</si>
  <si>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</si>
  <si>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</si>
  <si>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</si>
  <si>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</si>
  <si>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</si>
  <si>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</si>
  <si>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</si>
  <si>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</si>
  <si>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</si>
  <si>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</si>
  <si>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</si>
  <si>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</si>
  <si>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</si>
  <si>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</si>
  <si>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</si>
  <si>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</si>
  <si>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</si>
  <si>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</si>
  <si>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</si>
  <si>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</si>
  <si>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</si>
  <si>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</si>
  <si>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</si>
  <si>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</si>
  <si>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</si>
  <si>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</si>
  <si>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</si>
  <si>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</si>
  <si>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</si>
  <si>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</si>
  <si>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</si>
  <si>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</si>
  <si>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</si>
  <si>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</si>
  <si>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</si>
  <si>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</si>
  <si>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</si>
  <si>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</si>
  <si>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</si>
  <si>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</si>
  <si>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</si>
  <si>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</si>
  <si>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</si>
  <si>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</si>
  <si>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</si>
  <si>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</si>
  <si>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</si>
  <si>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</si>
  <si>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</si>
  <si>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</si>
  <si>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RW040096003PK-2613R-PS5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</si>
  <si>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</si>
  <si>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</si>
  <si>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</si>
  <si>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</si>
  <si>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</si>
  <si>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</si>
  <si>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</si>
  <si>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</si>
  <si>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</si>
  <si>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</si>
  <si>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</si>
  <si>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</si>
  <si>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</si>
  <si>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</si>
  <si>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</si>
  <si>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</si>
  <si>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</si>
  <si>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</si>
  <si>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</si>
  <si>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</si>
  <si>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</si>
  <si>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</si>
  <si>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</si>
  <si>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</si>
  <si>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</si>
  <si>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</si>
  <si>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</si>
  <si>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</si>
  <si>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</si>
  <si>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</si>
  <si>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</si>
  <si>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</si>
  <si>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</si>
  <si>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</si>
  <si>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</si>
  <si>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</si>
  <si>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</si>
  <si>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</si>
  <si>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</si>
  <si>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</si>
  <si>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</si>
  <si>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</si>
  <si>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</si>
  <si>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</si>
  <si>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</si>
  <si>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</si>
  <si>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</si>
  <si>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</si>
  <si>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</si>
  <si>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</si>
  <si>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</si>
  <si>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</si>
  <si>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</si>
  <si>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</si>
  <si>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</si>
  <si>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</si>
  <si>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</si>
  <si>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</si>
  <si>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</si>
  <si>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</si>
  <si>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</si>
  <si>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</si>
  <si>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</si>
  <si>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</si>
  <si>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</si>
  <si>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</si>
  <si>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</si>
  <si>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</si>
  <si>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</si>
  <si>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</si>
  <si>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</si>
  <si>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</si>
  <si>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</si>
  <si>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</si>
  <si>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</si>
  <si>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</si>
  <si>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</si>
  <si>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</si>
  <si>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</si>
  <si>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</si>
  <si>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</si>
  <si>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</si>
  <si>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</si>
  <si>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</si>
  <si>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</si>
  <si>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</si>
  <si>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</si>
  <si>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</si>
  <si>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</si>
  <si>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</si>
  <si>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</si>
  <si>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</si>
  <si>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</si>
  <si>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</si>
  <si>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</si>
  <si>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</si>
  <si>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</si>
  <si>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</si>
  <si>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</si>
  <si>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</si>
  <si>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</si>
  <si>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</si>
  <si>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</si>
  <si>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</si>
  <si>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</si>
  <si>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</si>
  <si>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</si>
  <si>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</si>
  <si>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</si>
  <si>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</si>
  <si>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</si>
  <si>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</si>
  <si>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</si>
  <si>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</si>
  <si>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</si>
  <si>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</si>
  <si>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</si>
  <si>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</si>
  <si>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</si>
  <si>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</si>
  <si>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</si>
  <si>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</si>
  <si>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</si>
  <si>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</si>
  <si>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</si>
  <si>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</si>
  <si>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</si>
  <si>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</si>
  <si>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</si>
  <si>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</si>
  <si>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</si>
  <si>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</si>
  <si>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</si>
  <si>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</si>
  <si>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</si>
  <si>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</si>
  <si>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</si>
  <si>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</si>
  <si>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</si>
  <si>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</si>
  <si>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</si>
  <si>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</si>
  <si>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</si>
  <si>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</si>
  <si>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</si>
  <si>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</si>
  <si>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</si>
  <si>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</si>
  <si>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</si>
  <si>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</si>
  <si>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</si>
  <si>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</si>
  <si>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</si>
  <si>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</si>
  <si>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</si>
  <si>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010854019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</si>
  <si>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</si>
  <si>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</si>
  <si>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</si>
  <si>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</si>
  <si>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</si>
  <si>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</si>
  <si>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</si>
  <si>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</si>
  <si>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</si>
  <si>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</si>
  <si>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</si>
  <si>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</si>
  <si>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</si>
  <si>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</si>
  <si>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</si>
  <si>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</si>
  <si>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</si>
  <si>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</si>
  <si>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</si>
  <si>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</si>
  <si>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</si>
  <si>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</si>
  <si>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</si>
  <si>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</si>
  <si>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</si>
  <si>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</si>
  <si>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</si>
  <si>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</si>
  <si>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</si>
  <si>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</si>
  <si>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</si>
  <si>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</si>
  <si>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</si>
  <si>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</si>
  <si>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</si>
  <si>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</si>
  <si>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</si>
  <si>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</si>
  <si>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</si>
  <si>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</si>
  <si>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</si>
  <si>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</si>
  <si>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</si>
  <si>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</si>
  <si>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</si>
  <si>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</si>
  <si>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</si>
  <si>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</si>
  <si>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</si>
  <si>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</si>
  <si>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</si>
  <si>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</si>
  <si>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</si>
  <si>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</si>
  <si>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</si>
  <si>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</si>
  <si>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</si>
  <si>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</si>
  <si>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</si>
  <si>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</si>
  <si>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</si>
  <si>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</si>
  <si>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</si>
  <si>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</si>
  <si>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</si>
  <si>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</si>
  <si>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</si>
  <si>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</si>
  <si>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</si>
  <si>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</si>
  <si>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</si>
  <si>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</si>
  <si>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</si>
  <si>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</si>
  <si>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</si>
  <si>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</si>
  <si>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</si>
  <si>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</si>
  <si>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</si>
  <si>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</si>
  <si>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</si>
  <si>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</si>
  <si>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</si>
  <si>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</si>
  <si>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</si>
  <si>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</si>
  <si>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</si>
  <si>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</si>
  <si>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</si>
  <si>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</si>
  <si>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</si>
  <si>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</si>
  <si>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</si>
  <si>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</si>
  <si>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</si>
  <si>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</si>
  <si>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</si>
  <si>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</si>
  <si>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</si>
  <si>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</si>
  <si>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</si>
  <si>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</si>
  <si>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</si>
  <si>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</si>
  <si>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</si>
  <si>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</si>
  <si>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</si>
  <si>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</si>
  <si>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</si>
  <si>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</si>
  <si>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</si>
  <si>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</si>
  <si>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</si>
  <si>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</si>
  <si>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</si>
  <si>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</si>
  <si>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</si>
  <si>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</si>
  <si>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</si>
  <si>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</si>
  <si>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</si>
  <si>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</si>
  <si>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</si>
  <si>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</si>
  <si>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</si>
  <si>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</si>
  <si>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</si>
  <si>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</si>
  <si>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</si>
  <si>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</si>
  <si>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</si>
  <si>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</si>
  <si>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</si>
  <si>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</si>
  <si>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</si>
  <si>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</si>
  <si>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</si>
  <si>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</si>
  <si>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</si>
  <si>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</si>
  <si>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</si>
  <si>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</si>
  <si>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</si>
  <si>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</si>
  <si>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</si>
  <si>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</si>
  <si>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</si>
  <si>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</si>
  <si>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</si>
  <si>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</si>
  <si>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</si>
  <si>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</si>
  <si>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</si>
  <si>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</si>
  <si>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</si>
  <si>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</si>
  <si>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</si>
  <si>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</si>
  <si>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</si>
  <si>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</si>
  <si>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</si>
  <si>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</si>
  <si>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</si>
  <si>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</si>
  <si>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</si>
  <si>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</si>
  <si>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</si>
  <si>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</si>
  <si>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</si>
  <si>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</si>
  <si>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</si>
  <si>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</si>
  <si>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</si>
  <si>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</si>
  <si>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</si>
  <si>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</si>
  <si>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</si>
  <si>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</si>
  <si>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</si>
  <si>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</si>
  <si>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</si>
  <si>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</si>
  <si>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</si>
  <si>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</si>
  <si>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</si>
  <si>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</si>
  <si>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</si>
  <si>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</si>
  <si>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</si>
  <si>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</si>
  <si>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</si>
  <si>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</si>
  <si>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</si>
  <si>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</si>
  <si>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</si>
  <si>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</si>
  <si>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</si>
  <si>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</si>
  <si>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</si>
  <si>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</si>
  <si>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</si>
  <si>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</si>
  <si>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</si>
  <si>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</si>
  <si>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</si>
  <si>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</si>
  <si>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</si>
  <si>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</si>
  <si>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</si>
  <si>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</si>
  <si>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</si>
  <si>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</si>
  <si>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</si>
  <si>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</si>
  <si>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</si>
  <si>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</si>
  <si>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</si>
  <si>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</si>
  <si>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</si>
  <si>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</si>
  <si>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</si>
  <si>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</si>
  <si>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</si>
  <si>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</si>
  <si>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</si>
  <si>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</si>
  <si>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</si>
  <si>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</si>
  <si>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</si>
  <si>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</si>
  <si>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</si>
  <si>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</si>
  <si>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</si>
  <si>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</si>
  <si>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</si>
  <si>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</si>
  <si>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</si>
  <si>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</si>
  <si>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</si>
  <si>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</si>
  <si>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</si>
  <si>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</si>
  <si>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</si>
  <si>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</si>
  <si>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</si>
  <si>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</si>
  <si>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</si>
  <si>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</si>
  <si>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</si>
  <si>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</si>
  <si>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</si>
  <si>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</si>
  <si>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</si>
  <si>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</si>
  <si>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</si>
  <si>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</si>
  <si>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</si>
  <si>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</si>
  <si>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</si>
  <si>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</si>
  <si>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</si>
  <si>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</si>
  <si>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</si>
  <si>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</si>
  <si>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</si>
  <si>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</si>
  <si>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</si>
  <si>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</si>
  <si>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</si>
  <si>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</si>
  <si>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</si>
  <si>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</si>
  <si>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</si>
  <si>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</si>
  <si>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</si>
  <si>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</si>
  <si>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</si>
  <si>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</si>
  <si>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</si>
  <si>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</si>
  <si>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</si>
  <si>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</si>
  <si>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</si>
  <si>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</si>
  <si>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</si>
  <si>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</si>
  <si>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</si>
  <si>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</si>
  <si>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</si>
  <si>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</si>
  <si>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</si>
  <si>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</si>
  <si>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</si>
  <si>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</si>
  <si>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</si>
  <si>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</si>
  <si>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</si>
  <si>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</si>
  <si>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</si>
  <si>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</si>
  <si>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</si>
  <si>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</si>
  <si>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</si>
  <si>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</si>
  <si>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</si>
  <si>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</si>
  <si>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</si>
  <si>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</si>
  <si>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</si>
  <si>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</si>
  <si>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</si>
  <si>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</si>
  <si>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</si>
  <si>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</si>
  <si>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</si>
  <si>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</si>
  <si>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</si>
  <si>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</si>
  <si>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</si>
  <si>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</si>
  <si>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</si>
  <si>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</si>
  <si>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</si>
  <si>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</si>
  <si>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</si>
  <si>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</si>
  <si>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</si>
  <si>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</si>
  <si>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</si>
  <si>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</si>
  <si>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</si>
  <si>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</si>
  <si>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</si>
  <si>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</si>
  <si>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</si>
  <si>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</si>
  <si>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</si>
  <si>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</si>
  <si>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</si>
  <si>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</si>
  <si>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</si>
  <si>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</si>
  <si>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</si>
  <si>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</si>
  <si>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</si>
  <si>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</si>
  <si>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</si>
  <si>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</si>
  <si>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</si>
  <si>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</si>
  <si>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</si>
  <si>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</si>
  <si>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</si>
  <si>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</si>
  <si>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</si>
  <si>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</si>
  <si>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</si>
  <si>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</si>
  <si>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</si>
  <si>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</si>
  <si>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</si>
  <si>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</si>
  <si>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</si>
  <si>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</si>
  <si>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</si>
  <si>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</si>
  <si>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</si>
  <si>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</si>
  <si>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</si>
  <si>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</si>
  <si>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</si>
  <si>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</si>
  <si>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</si>
  <si>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</si>
  <si>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</si>
  <si>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</si>
  <si>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</si>
  <si>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</si>
  <si>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</si>
  <si>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</si>
  <si>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</si>
  <si>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</si>
  <si>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</si>
  <si>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</si>
  <si>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</si>
  <si>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</si>
  <si>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</si>
  <si>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</si>
  <si>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</si>
  <si>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</si>
  <si>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</si>
  <si>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</si>
  <si>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</si>
  <si>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</si>
  <si>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</si>
  <si>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</si>
  <si>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</si>
  <si>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</si>
  <si>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</si>
  <si>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</si>
  <si>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</si>
  <si>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</si>
  <si>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</si>
  <si>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</si>
  <si>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</si>
  <si>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</si>
  <si>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</si>
  <si>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</si>
  <si>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</si>
  <si>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</si>
  <si>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</si>
  <si>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</si>
  <si>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</si>
  <si>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</si>
  <si>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</si>
  <si>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</si>
  <si>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</si>
  <si>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</si>
  <si>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</si>
  <si>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</si>
  <si>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</si>
  <si>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</si>
  <si>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</si>
  <si>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</si>
  <si>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</si>
  <si>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</si>
  <si>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</si>
  <si>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</si>
  <si>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</si>
  <si>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</si>
  <si>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</si>
  <si>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</si>
  <si>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</si>
  <si>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</si>
  <si>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</si>
  <si>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</si>
  <si>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</si>
  <si>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</si>
  <si>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</si>
  <si>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</si>
  <si>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</si>
  <si>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</si>
  <si>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</si>
  <si>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</si>
  <si>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</si>
  <si>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</si>
  <si>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</si>
  <si>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</si>
  <si>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</si>
  <si>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</si>
  <si>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</si>
  <si>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</si>
  <si>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</si>
  <si>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</si>
  <si>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</si>
  <si>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</si>
  <si>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</si>
  <si>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</si>
  <si>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</si>
  <si>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</si>
  <si>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</si>
  <si>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</si>
  <si>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</si>
  <si>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</si>
  <si>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</si>
  <si>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</si>
  <si>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</si>
  <si>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</si>
  <si>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</si>
  <si>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</si>
  <si>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</si>
  <si>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</si>
  <si>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</si>
  <si>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</si>
  <si>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</si>
  <si>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</si>
  <si>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</si>
  <si>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</si>
  <si>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</si>
  <si>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</si>
  <si>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</si>
  <si>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</si>
  <si>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</si>
  <si>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</si>
  <si>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</si>
  <si>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</si>
  <si>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</si>
  <si>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</si>
  <si>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</si>
  <si>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</si>
  <si>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</si>
  <si>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</si>
  <si>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</si>
  <si>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</si>
  <si>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</si>
  <si>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</si>
  <si>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</si>
  <si>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</si>
  <si>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</si>
  <si>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</si>
  <si>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</si>
  <si>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</si>
  <si>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</si>
  <si>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</si>
  <si>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</si>
  <si>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</si>
  <si>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</si>
  <si>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</si>
  <si>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</si>
  <si>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</si>
  <si>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</si>
  <si>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</si>
  <si>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</si>
  <si>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</si>
  <si>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</si>
  <si>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</si>
  <si>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</si>
  <si>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</si>
  <si>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</si>
  <si>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</si>
  <si>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</si>
  <si>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</si>
  <si>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</si>
  <si>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</si>
  <si>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</si>
  <si>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</si>
  <si>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</si>
  <si>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</si>
  <si>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</si>
  <si>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</si>
  <si>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</si>
  <si>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</si>
  <si>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</si>
  <si>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</si>
  <si>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</si>
  <si>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</si>
  <si>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</si>
  <si>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</si>
  <si>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</si>
  <si>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</si>
  <si>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</si>
  <si>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</si>
  <si>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</si>
  <si>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</si>
  <si>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</si>
  <si>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</si>
  <si>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</si>
  <si>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</si>
  <si>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</si>
  <si>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</si>
  <si>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</si>
  <si>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</si>
  <si>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</si>
  <si>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</si>
  <si>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</si>
  <si>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</si>
  <si>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</si>
  <si>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</si>
  <si>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</si>
  <si>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</si>
  <si>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</si>
  <si>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</si>
  <si>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</si>
  <si>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</si>
  <si>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</si>
  <si>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</si>
  <si>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</si>
  <si>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</si>
  <si>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</si>
  <si>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</si>
  <si>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</si>
  <si>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</si>
  <si>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</si>
  <si>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</si>
  <si>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</si>
  <si>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</si>
  <si>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</si>
  <si>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</si>
  <si>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</si>
  <si>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</si>
  <si>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</si>
  <si>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</si>
  <si>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</si>
  <si>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</si>
  <si>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</si>
  <si>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</si>
  <si>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</si>
  <si>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</si>
  <si>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</si>
  <si>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</si>
  <si>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</si>
  <si>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</si>
  <si>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</si>
  <si>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</si>
  <si>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</si>
  <si>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</si>
  <si>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</si>
  <si>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</si>
  <si>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</si>
  <si>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</si>
  <si>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</si>
  <si>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</si>
  <si>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</si>
  <si>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</si>
  <si>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</si>
  <si>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</si>
  <si>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</si>
  <si>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</si>
  <si>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</si>
  <si>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</si>
  <si>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</si>
  <si>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</si>
  <si>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</si>
  <si>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</si>
  <si>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</si>
  <si>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</si>
  <si>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</si>
  <si>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</si>
  <si>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</si>
  <si>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</si>
  <si>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</si>
  <si>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</si>
  <si>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</si>
  <si>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</si>
  <si>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</si>
  <si>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</si>
  <si>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</si>
  <si>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</si>
  <si>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</si>
  <si>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</si>
  <si>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</si>
  <si>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</si>
  <si>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</si>
  <si>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</si>
  <si>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</si>
  <si>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</si>
  <si>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</si>
  <si>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</si>
  <si>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</si>
  <si>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</si>
  <si>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</si>
  <si>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</si>
  <si>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</si>
  <si>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</si>
  <si>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</si>
  <si>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</si>
  <si>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</si>
  <si>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</si>
  <si>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</si>
  <si>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</si>
  <si>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</si>
  <si>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</si>
  <si>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</si>
  <si>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</si>
  <si>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</si>
  <si>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</si>
  <si>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</si>
  <si>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</si>
  <si>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</si>
  <si>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</si>
  <si>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</si>
  <si>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</si>
  <si>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</si>
  <si>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</si>
  <si>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</si>
  <si>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</si>
  <si>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</si>
  <si>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</si>
  <si>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</si>
  <si>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</si>
  <si>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</si>
  <si>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</si>
  <si>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</si>
  <si>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</si>
  <si>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</si>
  <si>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</si>
  <si>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</si>
  <si>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</si>
  <si>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</si>
  <si>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</si>
  <si>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</si>
  <si>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</si>
  <si>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</si>
  <si>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</si>
  <si>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</si>
  <si>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</si>
  <si>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</si>
  <si>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</si>
  <si>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</si>
  <si>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</si>
  <si>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</si>
  <si>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</si>
  <si>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</si>
  <si>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</si>
  <si>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</si>
  <si>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</si>
  <si>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</si>
  <si>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</si>
  <si>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</si>
  <si>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</si>
  <si>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</si>
  <si>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</si>
  <si>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</si>
  <si>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</si>
  <si>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</si>
  <si>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</si>
  <si>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</si>
  <si>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</si>
  <si>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</si>
  <si>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</si>
  <si>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</si>
  <si>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</si>
  <si>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</si>
  <si>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</si>
  <si>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</si>
  <si>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</si>
  <si>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</si>
  <si>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</si>
  <si>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</si>
  <si>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</si>
  <si>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</si>
  <si>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>Appearance issue (black dot, smudge color, white mark)</t>
  </si>
  <si>
    <t>533082002-07 &amp; 533083003-06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</si>
  <si>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</si>
  <si>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</si>
  <si>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</si>
  <si>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</si>
  <si>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</si>
  <si>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</si>
  <si>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</si>
  <si>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</si>
  <si>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</si>
  <si>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</si>
  <si>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</si>
  <si>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</si>
  <si>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</si>
  <si>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</si>
  <si>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</si>
  <si>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</si>
  <si>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</si>
  <si>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</si>
  <si>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</si>
  <si>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</si>
  <si>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</si>
  <si>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</si>
  <si>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</si>
  <si>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</si>
  <si>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</si>
  <si>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</si>
  <si>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</si>
  <si>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</si>
  <si>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</si>
  <si>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</si>
  <si>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</si>
  <si>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</si>
  <si>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</si>
  <si>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</si>
  <si>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</si>
  <si>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</si>
  <si>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</si>
  <si>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</si>
  <si>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</si>
  <si>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</si>
  <si>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</si>
  <si>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</si>
  <si>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</si>
  <si>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</si>
  <si>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</si>
  <si>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</si>
  <si>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</si>
  <si>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</si>
  <si>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</si>
  <si>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</si>
  <si>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</si>
  <si>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</si>
  <si>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</si>
  <si>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</si>
  <si>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>Scratch on the surface</t>
  </si>
  <si>
    <t>554583001-1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</si>
  <si>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</si>
  <si>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</si>
  <si>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</si>
  <si>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</si>
  <si>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</si>
  <si>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</si>
  <si>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</si>
  <si>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</si>
  <si>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</si>
  <si>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</si>
  <si>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</si>
  <si>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</si>
  <si>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</si>
  <si>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</si>
  <si>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</si>
  <si>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</si>
  <si>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</si>
  <si>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</si>
  <si>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</si>
  <si>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</si>
  <si>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</si>
  <si>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</si>
  <si>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</si>
  <si>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</si>
  <si>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</si>
  <si>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</si>
  <si>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</si>
  <si>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</si>
  <si>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</si>
  <si>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</si>
  <si>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</si>
  <si>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</si>
  <si>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</si>
  <si>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</si>
  <si>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</si>
  <si>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</si>
  <si>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</si>
  <si>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</si>
  <si>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</si>
  <si>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</si>
  <si>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</si>
  <si>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</si>
  <si>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</si>
  <si>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</si>
  <si>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</si>
  <si>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</si>
  <si>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</si>
  <si>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</si>
  <si>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</si>
  <si>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</si>
  <si>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</si>
  <si>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</si>
  <si>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</si>
  <si>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</si>
  <si>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</si>
  <si>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</si>
  <si>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</si>
  <si>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</si>
  <si>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</si>
  <si>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</si>
  <si>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</si>
  <si>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</si>
  <si>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</si>
  <si>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</si>
  <si>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</si>
  <si>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</si>
  <si>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</si>
  <si>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</si>
  <si>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</si>
  <si>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</si>
  <si>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</si>
  <si>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</si>
  <si>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</si>
  <si>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</si>
  <si>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</si>
  <si>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</si>
  <si>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</si>
  <si>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</si>
  <si>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</si>
  <si>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</si>
  <si>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</si>
  <si>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</si>
  <si>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</si>
  <si>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</si>
  <si>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</si>
  <si>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</si>
  <si>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</si>
  <si>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</si>
  <si>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</si>
  <si>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</si>
  <si>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</si>
  <si>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</si>
  <si>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</si>
  <si>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</si>
  <si>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</si>
  <si>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</si>
  <si>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</si>
  <si>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</si>
  <si>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</si>
  <si>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</si>
  <si>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</si>
  <si>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</si>
  <si>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</si>
  <si>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</si>
  <si>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</si>
  <si>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</si>
  <si>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</si>
  <si>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</si>
  <si>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</si>
  <si>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</si>
  <si>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</si>
  <si>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</si>
  <si>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</si>
  <si>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</si>
  <si>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</si>
  <si>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</si>
  <si>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</si>
  <si>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</si>
  <si>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</si>
  <si>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</si>
  <si>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</si>
  <si>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</si>
  <si>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</si>
  <si>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</si>
  <si>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</si>
  <si>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</si>
  <si>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</si>
  <si>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</si>
  <si>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</si>
  <si>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</si>
  <si>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</si>
  <si>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</si>
  <si>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</si>
  <si>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</si>
  <si>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</si>
  <si>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</si>
  <si>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</si>
  <si>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</si>
  <si>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</si>
  <si>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</si>
  <si>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</si>
  <si>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</si>
  <si>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</si>
  <si>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</si>
  <si>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</si>
  <si>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</si>
  <si>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</si>
  <si>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</si>
  <si>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</si>
  <si>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</si>
  <si>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</si>
  <si>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</si>
  <si>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</si>
  <si>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</si>
  <si>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</si>
  <si>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</si>
  <si>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</si>
  <si>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</si>
  <si>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</si>
  <si>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</si>
  <si>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</si>
  <si>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</si>
  <si>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</si>
  <si>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</si>
  <si>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</si>
  <si>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</si>
  <si>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</si>
  <si>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</si>
  <si>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</si>
  <si>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</si>
  <si>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</si>
  <si>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</si>
  <si>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</si>
  <si>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</si>
  <si>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</si>
  <si>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</si>
  <si>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</si>
  <si>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</si>
  <si>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</si>
  <si>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</si>
  <si>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</si>
  <si>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</si>
  <si>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</si>
  <si>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</si>
  <si>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</si>
  <si>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</si>
  <si>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</si>
  <si>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</si>
  <si>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</si>
  <si>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</si>
  <si>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</si>
  <si>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</si>
  <si>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</si>
  <si>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</si>
  <si>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</si>
  <si>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</si>
  <si>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</si>
  <si>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</si>
  <si>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</si>
  <si>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</si>
  <si>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</si>
  <si>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</si>
  <si>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</si>
  <si>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</si>
  <si>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</si>
  <si>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</si>
  <si>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</si>
  <si>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</si>
  <si>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</si>
  <si>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</si>
  <si>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</si>
  <si>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</si>
  <si>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</si>
  <si>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</si>
  <si>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</si>
  <si>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</si>
  <si>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</si>
  <si>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</si>
  <si>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</si>
  <si>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</si>
  <si>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</si>
  <si>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</si>
  <si>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</si>
  <si>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</si>
  <si>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</si>
  <si>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</si>
  <si>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</si>
  <si>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</si>
  <si>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</si>
  <si>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</si>
  <si>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</si>
  <si>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</si>
  <si>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</si>
  <si>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</si>
  <si>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</si>
  <si>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</si>
  <si>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</si>
  <si>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</si>
  <si>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</si>
  <si>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</si>
  <si>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</si>
  <si>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</si>
  <si>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</si>
  <si>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</si>
  <si>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</si>
  <si>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</si>
  <si>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</si>
  <si>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</si>
  <si>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</si>
  <si>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</si>
  <si>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</si>
  <si>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</si>
  <si>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</si>
  <si>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</si>
  <si>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</si>
  <si>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</si>
  <si>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</si>
  <si>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</si>
  <si>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</si>
  <si>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</si>
  <si>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</si>
  <si>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</si>
  <si>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</si>
  <si>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</si>
  <si>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</si>
  <si>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</si>
  <si>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</si>
  <si>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</si>
  <si>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</si>
  <si>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</si>
  <si>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</si>
  <si>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</si>
  <si>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</si>
  <si>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</si>
  <si>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</si>
  <si>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</si>
  <si>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</si>
  <si>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</si>
  <si>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</si>
  <si>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</si>
  <si>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</si>
  <si>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</si>
  <si>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</si>
  <si>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</si>
  <si>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</si>
  <si>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</si>
  <si>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</si>
  <si>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</si>
  <si>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</si>
  <si>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</si>
  <si>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</si>
  <si>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</si>
  <si>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</si>
  <si>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</si>
  <si>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</si>
  <si>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</si>
  <si>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</si>
  <si>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</si>
  <si>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</si>
  <si>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</si>
  <si>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</si>
  <si>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</si>
  <si>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</si>
  <si>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</si>
  <si>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</si>
  <si>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</si>
  <si>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</si>
  <si>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</si>
  <si>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</si>
  <si>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</si>
  <si>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</si>
  <si>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</si>
  <si>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</si>
  <si>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</si>
  <si>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</si>
  <si>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</si>
  <si>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</si>
  <si>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</si>
  <si>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</si>
  <si>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</si>
  <si>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</si>
  <si>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</si>
  <si>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</si>
  <si>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</si>
  <si>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</si>
  <si>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</si>
  <si>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</si>
  <si>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</si>
  <si>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</si>
  <si>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</si>
  <si>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</si>
  <si>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</si>
  <si>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</si>
  <si>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</si>
  <si>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</si>
  <si>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</si>
  <si>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</si>
  <si>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</si>
  <si>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</si>
  <si>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</si>
  <si>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</si>
  <si>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</si>
  <si>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</si>
  <si>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</si>
  <si>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</si>
  <si>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</si>
  <si>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</si>
  <si>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</si>
  <si>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</si>
  <si>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</si>
  <si>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</si>
  <si>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</si>
  <si>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</si>
  <si>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</si>
  <si>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</si>
  <si>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</si>
  <si>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</si>
  <si>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</si>
  <si>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</si>
  <si>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</si>
  <si>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</si>
  <si>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</si>
  <si>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</si>
  <si>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</si>
  <si>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</si>
  <si>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</si>
  <si>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</si>
  <si>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</si>
  <si>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</si>
  <si>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</si>
  <si>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</si>
  <si>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</si>
  <si>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</si>
  <si>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</si>
  <si>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</si>
  <si>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</si>
  <si>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</si>
  <si>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</si>
  <si>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</si>
  <si>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</si>
  <si>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</si>
  <si>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</si>
  <si>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</si>
  <si>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</si>
  <si>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</si>
  <si>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</si>
  <si>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</si>
  <si>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</si>
  <si>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</si>
  <si>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</si>
  <si>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</si>
  <si>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</si>
  <si>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</si>
  <si>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</si>
  <si>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</si>
  <si>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</si>
  <si>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</si>
  <si>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</si>
  <si>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</si>
  <si>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</si>
  <si>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</si>
  <si>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</si>
  <si>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</si>
  <si>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</si>
  <si>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</si>
  <si>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</si>
  <si>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</si>
  <si>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</si>
  <si>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</si>
  <si>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</si>
  <si>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</si>
  <si>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</si>
  <si>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</si>
  <si>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</si>
  <si>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</si>
  <si>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</si>
  <si>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</si>
  <si>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</si>
  <si>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</si>
  <si>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</si>
  <si>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</si>
  <si>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</si>
  <si>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</si>
  <si>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</si>
  <si>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</si>
  <si>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</si>
  <si>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</si>
  <si>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</si>
  <si>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</si>
  <si>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</si>
  <si>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</si>
  <si>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</si>
  <si>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</si>
  <si>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</si>
  <si>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</si>
  <si>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</si>
  <si>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</si>
  <si>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</si>
  <si>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</si>
  <si>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</si>
  <si>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</si>
  <si>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</si>
  <si>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</si>
  <si>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</si>
  <si>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</si>
  <si>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</si>
  <si>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</si>
  <si>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</si>
  <si>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</si>
  <si>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</si>
  <si>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</si>
  <si>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</si>
  <si>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</si>
  <si>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</si>
  <si>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</si>
  <si>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</si>
  <si>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</si>
  <si>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</si>
  <si>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</si>
  <si>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</si>
  <si>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</si>
  <si>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</si>
  <si>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</si>
  <si>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</si>
  <si>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</si>
  <si>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</si>
  <si>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</si>
  <si>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</si>
  <si>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</si>
  <si>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</si>
  <si>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</si>
  <si>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</si>
  <si>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</si>
  <si>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</si>
  <si>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</si>
  <si>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</si>
  <si>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</si>
  <si>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</si>
  <si>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</si>
  <si>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</si>
  <si>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</si>
  <si>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</si>
  <si>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</si>
  <si>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</si>
  <si>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</si>
  <si>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</si>
  <si>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</si>
  <si>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</si>
  <si>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</si>
  <si>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</si>
  <si>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</si>
  <si>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</si>
  <si>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</si>
  <si>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</si>
  <si>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</si>
  <si>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</si>
  <si>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</si>
  <si>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</si>
  <si>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</si>
  <si>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</si>
  <si>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</si>
  <si>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</si>
  <si>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</si>
  <si>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</si>
  <si>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</si>
  <si>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</si>
  <si>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</si>
  <si>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</si>
  <si>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</si>
  <si>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</si>
  <si>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</si>
  <si>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</si>
  <si>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</si>
  <si>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</si>
  <si>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</si>
  <si>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</si>
  <si>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</si>
  <si>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</si>
  <si>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</si>
  <si>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</si>
  <si>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</si>
  <si>
    <t>RW011008017DP-2615R-PS5</t>
  </si>
  <si>
    <t>RW062032003PK-2613A-PS5</t>
  </si>
  <si>
    <t>RW062032003PK-2617G-PS5</t>
  </si>
  <si>
    <t>VN260181</t>
  </si>
  <si>
    <t>ORT finding-Tool#4: after 13,9 hours, the tool stopped working and the light flashed continuously. As aligned in MRB meeting, need open job for rework.</t>
  </si>
  <si>
    <t>RW_095112109_524pcs_PMC11</t>
  </si>
  <si>
    <t>RW_095329403_180pcs_PMC11</t>
  </si>
  <si>
    <t>VN260328</t>
  </si>
  <si>
    <t>IPQC finding-Issue #1: Wrong screw used, Issue #2: Chain assembled in reverse.As aligned in MRB meeting, need open job for sorting all stocks.</t>
  </si>
  <si>
    <t>VN260315</t>
  </si>
  <si>
    <t>Using incorrect manual.</t>
  </si>
  <si>
    <t>C2-115</t>
  </si>
  <si>
    <t>PO_130597184_132-PMC14</t>
  </si>
  <si>
    <t>PO_2026_130879001_PP_verify_test_machine-PMC14</t>
  </si>
  <si>
    <t>W19_2026_095550202_008-PMC11</t>
  </si>
  <si>
    <t>000996993</t>
  </si>
  <si>
    <t>W20_2026_000996993-FMP_001-PMC18</t>
  </si>
  <si>
    <t>W20_2026_095119109-087-PMC11</t>
  </si>
  <si>
    <t>W20_2026_095396302-036-PMC11</t>
  </si>
  <si>
    <t>095798201</t>
  </si>
  <si>
    <t>W20_2026_095798201_005-PMC11</t>
  </si>
  <si>
    <t>W22_2026_000996663-027-PMC18</t>
  </si>
  <si>
    <t>W24_2026_000996444-024-PMC18</t>
  </si>
  <si>
    <t>095739002</t>
  </si>
  <si>
    <t>Wk22_2026_095739002-032-PMC11</t>
  </si>
  <si>
    <t>001706016PK-2623A-PS3</t>
  </si>
  <si>
    <t>010683024</t>
  </si>
  <si>
    <t>010683024DP-2623A-PS2-ROW</t>
  </si>
  <si>
    <t>010799104DP-2623A-PS9-ROW</t>
  </si>
  <si>
    <t>010964178PK-2623A-PS3</t>
  </si>
  <si>
    <t>011278015</t>
  </si>
  <si>
    <t>011278015DP-2622A-PS2-ROW</t>
  </si>
  <si>
    <t>011362017DP-2622A-PS2</t>
  </si>
  <si>
    <t>030287009DP-2623A-PS8</t>
  </si>
  <si>
    <t>317279003DZ-2625A-PS2</t>
  </si>
  <si>
    <t>130615002DG9</t>
  </si>
  <si>
    <t>PO_130615002DG9-170-PMC14</t>
  </si>
  <si>
    <t>The selling machine is broken.</t>
  </si>
  <si>
    <t>ME setup line failed at station 30, step 2.</t>
  </si>
  <si>
    <t>The high-rise building is broken.</t>
  </si>
  <si>
    <t>095277401</t>
  </si>
  <si>
    <t>SPL_2025_095277401_PP_PMC11</t>
  </si>
  <si>
    <t>Raw material NG, PN 580783001</t>
  </si>
  <si>
    <t>PO_130606098_006_PMC17</t>
  </si>
  <si>
    <t>The touch welding machine, the semi-finished product testing machine, and the broken casing screw gun are all faulty.</t>
  </si>
  <si>
    <t>011110020DP-2623A-PS2-ROW</t>
  </si>
  <si>
    <t>011294013</t>
  </si>
  <si>
    <t>011294013DP-2622A-PS9</t>
  </si>
  <si>
    <t>MQA - Analysis</t>
  </si>
  <si>
    <t>C2047D</t>
  </si>
  <si>
    <t xml:space="preserve">C2143N </t>
  </si>
  <si>
    <t>IQC/MQA</t>
  </si>
  <si>
    <t>The stamping machine lost power.</t>
  </si>
  <si>
    <t>Raymond Pham Gia Thien</t>
  </si>
  <si>
    <t>Rework_130878003_sorting_TN5-PMC14</t>
  </si>
  <si>
    <t>Raw material NG, PN 308693009</t>
  </si>
  <si>
    <t>Qiteng</t>
  </si>
  <si>
    <t>RWQB159349005CS-2544A-PS7</t>
  </si>
  <si>
    <t>RW001350008PK-2623B-PS7-ROW</t>
  </si>
  <si>
    <t>VN260299</t>
  </si>
  <si>
    <t>Reworking the PCBA in QB of R09850 VE due to most updated.As aligned in MRB meeting, need open job for rework.</t>
  </si>
  <si>
    <t>Project code Z50896</t>
  </si>
  <si>
    <t>Z50896</t>
  </si>
  <si>
    <t>VN260305</t>
  </si>
  <si>
    <t>FAI finding - Serial number on S/N label is discontinuous. (printing room)</t>
  </si>
  <si>
    <t>PO_130597093_65-PMC14</t>
  </si>
  <si>
    <t>PO_130597093_66-PMC14</t>
  </si>
  <si>
    <t>PO_130597291_018-PMC17</t>
  </si>
  <si>
    <t>PO_130597315_FMP_001_PMC17</t>
  </si>
  <si>
    <t>PO_130597397_FMP_01_PMC17</t>
  </si>
  <si>
    <t>PO_130615001DG9_538-PMC14</t>
  </si>
  <si>
    <t>PO_130615001DG9_541-PMC14</t>
  </si>
  <si>
    <t>130615035DG9</t>
  </si>
  <si>
    <t>SPL_2026_130615035DG9_PP-PMC14</t>
  </si>
  <si>
    <t>SPL_PO_130597401_PPtestline121_PMC14</t>
  </si>
  <si>
    <t>SPL_PO_130597401_PPtestline144_PMC14</t>
  </si>
  <si>
    <t>SPL_PO_130868001_PP_PMC17</t>
  </si>
  <si>
    <t>W20_2026_095248012-016-PMC11</t>
  </si>
  <si>
    <t>096920001</t>
  </si>
  <si>
    <t>W20_2026_096920001-FMP_001-PMC11</t>
  </si>
  <si>
    <t>095249103</t>
  </si>
  <si>
    <t>W21_2026_095249103_017-PMC11</t>
  </si>
  <si>
    <t>W22_2026_095479204_018-PMC11</t>
  </si>
  <si>
    <t>W22_2026_095875305_003-PMC11</t>
  </si>
  <si>
    <t>W22_2026_096812001_024-PMC11</t>
  </si>
  <si>
    <t>010627035</t>
  </si>
  <si>
    <t>010627035DP-2622A-PS9-ROW</t>
  </si>
  <si>
    <t>010821104</t>
  </si>
  <si>
    <t>010821104DP-2623A-PS9-ROW</t>
  </si>
  <si>
    <t>011008017DP-2623A-PS2</t>
  </si>
  <si>
    <t>011146014DP-2623A-PS9-ROW</t>
  </si>
  <si>
    <t>011243016DP-2622A-PS10-ROW</t>
  </si>
  <si>
    <t>011484001DP-2623A-PS2</t>
  </si>
  <si>
    <t>204208029PK-2623A-PS10</t>
  </si>
  <si>
    <t>305681015DZ-2625A-PS2</t>
  </si>
  <si>
    <t>W20_2026_095760003-056-PMC11</t>
  </si>
  <si>
    <t>The stamping machine is leaking oil.</t>
  </si>
  <si>
    <t>Raw material NG, PN 319129001</t>
  </si>
  <si>
    <t>Shortage material, PN 524577001</t>
  </si>
  <si>
    <t>054376001</t>
  </si>
  <si>
    <t>054376001DP-2622A-PS9-ROW</t>
  </si>
  <si>
    <t>PO_130597197_037-PMC17</t>
  </si>
  <si>
    <t>The semi-finished product testing machine is broken.</t>
  </si>
  <si>
    <t>JINHUA SKY TALENT POWER TOOLS  Co.,LTD</t>
  </si>
  <si>
    <t>RW011342006DP-2622A-PS7-ROW</t>
  </si>
  <si>
    <t>C2030N</t>
  </si>
  <si>
    <t xml:space="preserve">VN260297 </t>
  </si>
  <si>
    <t>VN260298</t>
  </si>
  <si>
    <t>FAI finding- using wrong material: motor ass'y .As aligned in MRB meeting, need open job for sorting.</t>
  </si>
  <si>
    <t>RW011342001DP-2620A-PS7</t>
  </si>
  <si>
    <t>Rework_130879003_sorting_TN5-PMC14</t>
  </si>
  <si>
    <t>RW_2026_095717102-MRB#VN260316-PMC11</t>
  </si>
  <si>
    <t>RW_2026_096720001-MRB#VN260307-PMC11</t>
  </si>
  <si>
    <t>VN260316</t>
  </si>
  <si>
    <t>VN260307</t>
  </si>
  <si>
    <t xml:space="preserve">The middle tube plastic connector assembly wrong direction Root cause: Production misassembly </t>
  </si>
  <si>
    <t>tool does not work</t>
  </si>
  <si>
    <t>C2012D</t>
  </si>
  <si>
    <t>PO_130597093_67-PMC14</t>
  </si>
  <si>
    <t>PO_130606093_015-PMC17</t>
  </si>
  <si>
    <t>W21_2026_095709102_007-PMC11</t>
  </si>
  <si>
    <t>W22_2026_095283305_022-PMC11</t>
  </si>
  <si>
    <t>W22_2026_095419318_004-PMC11</t>
  </si>
  <si>
    <t>W24_2026_000996573-033-PMC18</t>
  </si>
  <si>
    <t>W24_2026_000996932-022-PMC18</t>
  </si>
  <si>
    <t>W25_2026_003015002DG9-032-PMC18</t>
  </si>
  <si>
    <t>Wk21_2026_095112109-106-PMC11</t>
  </si>
  <si>
    <t>011163009DP-2623A-PS9</t>
  </si>
  <si>
    <t>011364020DP-2623A-PS9-ROW</t>
  </si>
  <si>
    <t>011499002DP-2623A-PS9</t>
  </si>
  <si>
    <t>030247012DP-2624A-PS8</t>
  </si>
  <si>
    <t>317339001DZ-2625B-PS2</t>
  </si>
  <si>
    <t>W24_2026_130868002_002_PMC17</t>
  </si>
  <si>
    <t>RW030287006DP-2620A-PS7</t>
  </si>
  <si>
    <t>VN260278</t>
  </si>
  <si>
    <t>After sort from MRB#VN260247, found more 73 pcs NG.As aligned in MRB meeting, need open job for rework.</t>
  </si>
  <si>
    <t>CV001515022PK-2619A-PS3</t>
  </si>
  <si>
    <t>VN260286</t>
  </si>
  <si>
    <t>RW030248025DP-2621A-PS7</t>
  </si>
  <si>
    <t>VN260338</t>
  </si>
  <si>
    <t>IPQC finding-Packed wrong manual. As aligned in MRB meeting, need open job for sorting in stock.</t>
  </si>
  <si>
    <t>C2-088</t>
  </si>
  <si>
    <t>PO_130615018DG9_98-PMC14</t>
  </si>
  <si>
    <t>PO_130615021DG9_46-PMC14</t>
  </si>
  <si>
    <t>130667004DG9</t>
  </si>
  <si>
    <t>PO_130667004DG9_229-PMC14</t>
  </si>
  <si>
    <t>PO_130667012DG9_77-PMC14</t>
  </si>
  <si>
    <t>W21_2026_095208101_036-PMC11</t>
  </si>
  <si>
    <t>W24_2026_002990003DG9-075-PMC18</t>
  </si>
  <si>
    <t>000996483</t>
  </si>
  <si>
    <t>W25_2026_000996483-014-PMC18</t>
  </si>
  <si>
    <t>Wk22_2026_000996975-044-PMC11</t>
  </si>
  <si>
    <t>Wk23_2026_000996486-111-PMC11</t>
  </si>
  <si>
    <t>001606211</t>
  </si>
  <si>
    <t>001606211PK-2624A-PS3</t>
  </si>
  <si>
    <t>011342005DP-2624A-PS2-ROW</t>
  </si>
  <si>
    <t>011347013DG9</t>
  </si>
  <si>
    <t>011347013DG9DP-2619A-PS2</t>
  </si>
  <si>
    <t>011404003DP-2623A-PS9-ROW</t>
  </si>
  <si>
    <t>159316008CS-2624A-PS2</t>
  </si>
  <si>
    <t>230527007GB-2625A-PS2</t>
  </si>
  <si>
    <t>230840007GB-2625A-PS2</t>
  </si>
  <si>
    <t>291102002GB-2625A-PS8</t>
  </si>
  <si>
    <t>292086004GB-2624A-PS8</t>
  </si>
  <si>
    <t>316292007DZ-2625A-PS2</t>
  </si>
  <si>
    <t>318972002DZ-2625A-PS10</t>
  </si>
  <si>
    <t>PO_130597250_011-PMC17</t>
  </si>
  <si>
    <t>PO_130597380_018-PMC17</t>
  </si>
  <si>
    <t>PO_130597401_050-PMC17</t>
  </si>
  <si>
    <t>IE updated wrong actual headcount vs. PMC plan (PMC: 26HC, IE routing: 20HC).</t>
  </si>
  <si>
    <t>011374001DP-2624A-PS9</t>
  </si>
  <si>
    <t>PO_130690040_008_PMC17</t>
  </si>
  <si>
    <t>PO_130597291_016-PMC17</t>
  </si>
  <si>
    <t>PO_130597315_002_PMC17</t>
  </si>
  <si>
    <t>C2007N</t>
  </si>
  <si>
    <t>Nguyễn Quốc Hào</t>
  </si>
  <si>
    <t>RW001690099PK-2621A-PS6-ROW</t>
  </si>
  <si>
    <t xml:space="preserve">VN260329 </t>
  </si>
  <si>
    <t>RW001690100PK-2621A-PS6-ROW</t>
  </si>
  <si>
    <t>Customer request air shipment.As aligned in MRB meeting, need open job for rework. RB4L30X2#001690100</t>
  </si>
  <si>
    <t>Customer request air shipment.As aligned in MRB meeting, need open job for rework. RB4L30#001690099</t>
  </si>
  <si>
    <t>RW_SPL_2026_095789401_PP-PMC11</t>
  </si>
  <si>
    <t>RW_SPL_2026_W25_096631305_PP_PMC11</t>
  </si>
  <si>
    <t>NG PE film length</t>
  </si>
  <si>
    <t>Qui teng</t>
  </si>
  <si>
    <t>308693010
308693011
308693009</t>
  </si>
  <si>
    <t>QITENG INDUSTRY (H.K.) CO.,LIMITED</t>
  </si>
  <si>
    <t>RW062032003PK-2617H-PS5</t>
  </si>
  <si>
    <t>RW011342001DP-2621A-PS7</t>
  </si>
  <si>
    <t>RW011342006DP-2622B-PS7-ROW</t>
  </si>
  <si>
    <t>RW011504001DP-2621B-PS7</t>
  </si>
  <si>
    <t>RW011504003DP-2621D-PS7</t>
  </si>
  <si>
    <t>VN260326</t>
  </si>
  <si>
    <t>OQC finding-LED cover cracked</t>
  </si>
  <si>
    <t>PO_130597184_199-PMC14</t>
  </si>
  <si>
    <t>PO_130597185_207-PMC14</t>
  </si>
  <si>
    <t>PO_130615033DG9_08-PMC14</t>
  </si>
  <si>
    <t>W22_2026_095172207_012-PMC11</t>
  </si>
  <si>
    <t>W22_2026_095482103_012-PMC11</t>
  </si>
  <si>
    <t>003013018DG9</t>
  </si>
  <si>
    <t>W23_2025_003013018DG9-014-PMC11</t>
  </si>
  <si>
    <t>W24_2026_000995002-136-PMC18</t>
  </si>
  <si>
    <t>Wk22_2026_096779001DG9-031-PMC11</t>
  </si>
  <si>
    <t>Wk23_2026_000996676-090-PMC11</t>
  </si>
  <si>
    <t>010919011DP-2623A-PS2</t>
  </si>
  <si>
    <t>011065010</t>
  </si>
  <si>
    <t>011065010DP-2622A-PS2</t>
  </si>
  <si>
    <t>011390003DP-2625A-PS2-ROW</t>
  </si>
  <si>
    <t>030041030DP-2623A-PS8</t>
  </si>
  <si>
    <t>159283005CS-2624A-PS9</t>
  </si>
  <si>
    <t>316292011DZ-2625A-PS2</t>
  </si>
  <si>
    <t>317336002DZ-2625A-PS2</t>
  </si>
  <si>
    <t>011381009</t>
  </si>
  <si>
    <t>PR011381009DP-2625A-PS9-ROW</t>
  </si>
  <si>
    <t>The tool is not functioning because the inductor coil touched the debug pin when the operator routed the wire according to the WI. -&gt; Risk stems from the wiring method and design.</t>
  </si>
  <si>
    <t>The 3/4 erosion mold cannot be classified.</t>
  </si>
  <si>
    <t>PO_130597245_033-PMC17</t>
  </si>
  <si>
    <t>The impact wrench is malfunctioning.</t>
  </si>
  <si>
    <t>IE+NPI</t>
  </si>
  <si>
    <t>C2025N</t>
  </si>
  <si>
    <t xml:space="preserve">Phùng Hoàng Trung </t>
  </si>
  <si>
    <t>RW030287006DP-2619A-PS7</t>
  </si>
  <si>
    <t xml:space="preserve">VN260241 </t>
  </si>
  <si>
    <t>IPQC finding: Used wrong Rotor. As aligned in MRB meeting, need open job for rework.</t>
  </si>
  <si>
    <t>RW_2026_096531201-MRB#VN260331-PMC11</t>
  </si>
  <si>
    <t>RW_W20_2026_095760003-056-PMC11</t>
  </si>
  <si>
    <t>VN260331</t>
  </si>
  <si>
    <t>Data label wrong format. Root cause: Inpropriate printing Cost center: Production (Printing room).</t>
  </si>
  <si>
    <t>VN260340</t>
  </si>
  <si>
    <t>IPQC finding-Tool not functioning. As aligned in MRB meeting, need open job for sorting.</t>
  </si>
  <si>
    <t>NPI/IE</t>
  </si>
  <si>
    <t>W20_2026_095119109_088-PMC11</t>
  </si>
  <si>
    <t>Wk23_2026_095297205DG9-034-PMC11</t>
  </si>
  <si>
    <t>Wk22_2026_095443002-174-PMC11</t>
  </si>
  <si>
    <t>PO_130615014DG9_119-PMC14</t>
  </si>
  <si>
    <t>Wk23_2026_002990003DG9-076-PMC11</t>
  </si>
  <si>
    <t>W22_2026_000996041-125-PMC18</t>
  </si>
  <si>
    <t>W22_2026_000996865-029-PMC18</t>
  </si>
  <si>
    <t>010854019DP-2624A-PS9-ROW</t>
  </si>
  <si>
    <t>011104018</t>
  </si>
  <si>
    <t>011104018DP-2624A-PS10-ROW</t>
  </si>
  <si>
    <t>011118022DP-2620E-PS2</t>
  </si>
  <si>
    <t>011292012DP-2624A-PS2-ROW</t>
  </si>
  <si>
    <t>030383007DP-2624A-PS10</t>
  </si>
  <si>
    <t>313157004DZ-2625A-PS10</t>
  </si>
  <si>
    <t>317342003DZ-2625A-PS2</t>
  </si>
  <si>
    <t>PO_130597368_006-PMC17</t>
  </si>
  <si>
    <t>PO_130597401_063-PMC17</t>
  </si>
  <si>
    <t>The button-making machine is broken.</t>
  </si>
  <si>
    <t>The stamping machine at station 2 is broken.</t>
  </si>
  <si>
    <t>Wk23_2026_096785202-003-PMC11</t>
  </si>
  <si>
    <t>Raw material NG. PN 548884002</t>
  </si>
  <si>
    <t>Vũ Đức Duy</t>
  </si>
  <si>
    <t>Nguyễn Quốc Hào + Phan Tấn Lực</t>
  </si>
  <si>
    <t>PCBA issue. Sort 6321pcs battery</t>
  </si>
  <si>
    <t>RW011492001DP-2620A-PS7</t>
  </si>
  <si>
    <t>VN260312</t>
  </si>
  <si>
    <t>IPQC finding-Motor mounting deformed</t>
  </si>
  <si>
    <t>C2-103</t>
  </si>
  <si>
    <t>PO_130597401_077-PMC17</t>
  </si>
  <si>
    <t>PO_130597339_004_PMC17</t>
  </si>
  <si>
    <t>PO_130597380_031-PMC17</t>
  </si>
  <si>
    <t>The supplier failed to deliver the 16:00 shipment (actual receipt was zero). The night shift JIT team requested an urgent replenishment and communicated the stopline time, but the vendor missed the deadline.</t>
  </si>
  <si>
    <t>Good Mark</t>
  </si>
  <si>
    <t>CV011059013DP-2618B-PS7-ROW</t>
  </si>
  <si>
    <t>RW010627035DP-2623A-PS7-ROW</t>
  </si>
  <si>
    <t>RW011238019DP-2621C-PS7</t>
  </si>
  <si>
    <t xml:space="preserve">VN260339 </t>
  </si>
  <si>
    <t>IPQC finding- Housing gap at the handle area. As aligned in MRB meeting, need open job for Sorting.</t>
  </si>
  <si>
    <t>VN260296</t>
  </si>
  <si>
    <t>Crimping dimension out of spec</t>
  </si>
  <si>
    <t>Wk23_2026_095877001-039-PMC11</t>
  </si>
  <si>
    <t>Wk22_2026_095249103-018-PMC11</t>
  </si>
  <si>
    <t>PO_130615018DG9_99-PMC14</t>
  </si>
  <si>
    <t>PO_130667012DG9_78-PMC14</t>
  </si>
  <si>
    <t>PO_130670008_55-PMC14</t>
  </si>
  <si>
    <t>W20_2026_095930826_032-PMC14</t>
  </si>
  <si>
    <t>Wk23_2026_000996952-014-PMC11</t>
  </si>
  <si>
    <t>Wk23_2026_000996992-027-PMC11</t>
  </si>
  <si>
    <t>Wk23_2026_000995038-002-PMC11</t>
  </si>
  <si>
    <t>001406006PK-2625A-PS3-ROW</t>
  </si>
  <si>
    <t>010831004DP-2622A-PS2</t>
  </si>
  <si>
    <t>011231011DP-2623A-PS9</t>
  </si>
  <si>
    <t>011339002DP-2623A-PS2</t>
  </si>
  <si>
    <t>011385001DP-2624A-PS2</t>
  </si>
  <si>
    <t>030218010DP-2621A-PS9</t>
  </si>
  <si>
    <t>030243009DP-2624A-PS8</t>
  </si>
  <si>
    <t>030384006DP-2624A-PS10</t>
  </si>
  <si>
    <t>PO_130597380_044-PMC17</t>
  </si>
  <si>
    <t>The strap welding machine is broken.</t>
  </si>
  <si>
    <t>Wk23_2026_096812001-025-PMC11</t>
  </si>
  <si>
    <t>Raw material NG, PN 644605001</t>
  </si>
  <si>
    <t>Raw material NG, PN 564194001</t>
  </si>
  <si>
    <t>HONG KONG SHAN YUAN CO., LIMITED</t>
  </si>
  <si>
    <t xml:space="preserve">Phạm Nguyễn Nhựt Huy </t>
  </si>
  <si>
    <t>Phan Tấn Lực</t>
  </si>
  <si>
    <t>RW011504003DP-2621A-PS7</t>
  </si>
  <si>
    <t>VN260290</t>
  </si>
  <si>
    <t>The US team has confirmed agreement to proceed with the rework metal housing.As aligned in MRB meeting, need open job for rework.</t>
  </si>
  <si>
    <t>W21_2026_096871304-008-PMC11</t>
  </si>
  <si>
    <t>Wk23_2026_095283305-023-PMC11</t>
  </si>
  <si>
    <t>Wk23_2026_095419201-012-PMC11</t>
  </si>
  <si>
    <t>PO_130615001DG9_544-PMC14</t>
  </si>
  <si>
    <t>PO_130667028DG9_05_PMC14</t>
  </si>
  <si>
    <t>Wk23_2026_002997240-098-PMC11</t>
  </si>
  <si>
    <t>Wk24_2026_000996496-122-PMC11</t>
  </si>
  <si>
    <t>Wk24_2026_000996498-025-PMC11</t>
  </si>
  <si>
    <t>W22_2026_096816002-023-PMC18</t>
  </si>
  <si>
    <t>010894013</t>
  </si>
  <si>
    <t>010894013DP-2624A-PS2-ROW</t>
  </si>
  <si>
    <t>011474002DP-2624A-PS10-ROW</t>
  </si>
  <si>
    <t>011438004DP-2623A-PS2</t>
  </si>
  <si>
    <t>011032029DP-2624A-PS9-ROW</t>
  </si>
  <si>
    <t>313113021DZ-2626A-PS10</t>
  </si>
  <si>
    <t>010885008DP-2621A-PS2</t>
  </si>
  <si>
    <t>011397003DP-2622A-PS2-ROW</t>
  </si>
  <si>
    <t>Wk22_2026_095249103-019-PMC11</t>
  </si>
  <si>
    <t>W21_2026_096920001_002-PMC11</t>
  </si>
  <si>
    <t>The function testing machine is broken.</t>
  </si>
  <si>
    <t>Wk22_2026_095760004-030-PMC11</t>
  </si>
  <si>
    <t>PO_130597243_012_PMC17</t>
  </si>
  <si>
    <t>The welding machine is not sticking.</t>
  </si>
  <si>
    <t>RW011492001DP-2623B-PS7</t>
  </si>
  <si>
    <t>VN260337</t>
  </si>
  <si>
    <t>IPQC finding-poor soldering issue. As aligned in MRB meeting, need open job for sorting in stock.</t>
  </si>
  <si>
    <t>Anh Maxx</t>
  </si>
  <si>
    <t>Ha Phuc Manh</t>
  </si>
  <si>
    <t>W23_2026_130597401_084-PMC17</t>
  </si>
  <si>
    <t>Shortage material, PN 541183006, 316478003</t>
  </si>
  <si>
    <t>000996042</t>
  </si>
  <si>
    <t>W22_2026_000996042-040-PMC18</t>
  </si>
  <si>
    <t>Wk22_2026_095709002-012-PMC11</t>
  </si>
  <si>
    <t>Wk23_2026_003013501DG9-034-PMC11</t>
  </si>
  <si>
    <t>Wk23_2026_095393101-009-PMC11</t>
  </si>
  <si>
    <t>Wk23_2026_095443002-175-PMC11</t>
  </si>
  <si>
    <t>095724201</t>
  </si>
  <si>
    <t>Wk23_2026_095724201-005-PMC11</t>
  </si>
  <si>
    <t>Wk23_2026_096779010-049-PMC11</t>
  </si>
  <si>
    <t>000995045</t>
  </si>
  <si>
    <t>Wk24_2026_000995045-005-PMC11</t>
  </si>
  <si>
    <t>000996595</t>
  </si>
  <si>
    <t>Wk24_2026_000996595-008-PMC11</t>
  </si>
  <si>
    <t>010727007DP-2625A-PS9-ROW</t>
  </si>
  <si>
    <t>010799104DP-2625A-PS9-ROW</t>
  </si>
  <si>
    <t>010928011DP-2625B-PS2-ROW</t>
  </si>
  <si>
    <t>011114021DP-2625A-PS2</t>
  </si>
  <si>
    <t>011254021DP-2623A-PS2</t>
  </si>
  <si>
    <t>011304014DP-2624A-PS9</t>
  </si>
  <si>
    <t>011393002DP-2625A-PS2-ROW</t>
  </si>
  <si>
    <t>159356005CS-2625A-PS2</t>
  </si>
  <si>
    <t>312982004DZ-2625A-PS2</t>
  </si>
  <si>
    <t>315290004DZ-2625A-PS2</t>
  </si>
  <si>
    <t>317279009DZ-2625A-PS2</t>
  </si>
  <si>
    <t>317339001DZ-2625C-PS2</t>
  </si>
  <si>
    <t>Raw material NG, PN 549030001</t>
  </si>
  <si>
    <t>541183006, 316478003</t>
  </si>
  <si>
    <t>PCBA issue. Sort 6321pcs</t>
  </si>
  <si>
    <t>PO_130658012DG9_40-PMC14</t>
  </si>
  <si>
    <t>PO_130658016DG9_03-PMC14</t>
  </si>
  <si>
    <t>095632321</t>
  </si>
  <si>
    <t>SPL_2026_W20_095632321 _PP-PMC14</t>
  </si>
  <si>
    <t>W20_2026_095930826_108930826_034-PMC14</t>
  </si>
  <si>
    <t>W21_2026_095628003_63_PMC11</t>
  </si>
  <si>
    <t>Wk22_2026_096753002-012-PMC11</t>
  </si>
  <si>
    <t>Wk23_2026_095112109-107-PMC11</t>
  </si>
  <si>
    <t>011163009DP-2625A-PS9-ROW</t>
  </si>
  <si>
    <t>011208016</t>
  </si>
  <si>
    <t>011208016DP-2624A-PS2-ROW</t>
  </si>
  <si>
    <t>011294008DP-2624A-PS9-ROW</t>
  </si>
  <si>
    <t>011308002DP-2625A-PS2</t>
  </si>
  <si>
    <t>011309016DP-2625A-PS9-ROW</t>
  </si>
  <si>
    <t>030298025</t>
  </si>
  <si>
    <t>030298025DP-2625A-PS8</t>
  </si>
  <si>
    <t>159202007CS-2625A-PS2</t>
  </si>
  <si>
    <t>315289004DZ-2625A-PS2</t>
  </si>
  <si>
    <t>PO_130878003_07_PMC14</t>
  </si>
  <si>
    <t>The test machine number 2 is broken</t>
  </si>
  <si>
    <t>W24_2026_130606098_009_PMC17</t>
  </si>
  <si>
    <t>The stamping machine and the finished product testing machine are broken.</t>
  </si>
  <si>
    <t>W25_2026_130868002_003_PMC17</t>
  </si>
  <si>
    <t>The touch welding machine, semi-finished product testing machine, and finished product testing machine are malfunctioning.</t>
  </si>
  <si>
    <t>C2029N</t>
  </si>
  <si>
    <t>C2-142D</t>
  </si>
  <si>
    <t>OPEE -Analysis</t>
  </si>
  <si>
    <t>580783001
658995001</t>
  </si>
  <si>
    <t>HK YOUHUIYU
SU ZHOU</t>
  </si>
  <si>
    <t>RW_2026_096785201-MRB#VN260349-PMC11</t>
  </si>
  <si>
    <t>VN260349</t>
  </si>
  <si>
    <t>UST finding: The cap of tank can not hold the wand tube.</t>
  </si>
  <si>
    <t>RW011274007DP-2623A-PS7</t>
  </si>
  <si>
    <t>VN260335</t>
  </si>
  <si>
    <t>MRB#VN260182 sorted and found more NG.As aligned in MRB meeting, need open job for rework.</t>
  </si>
  <si>
    <t>Z50224</t>
  </si>
  <si>
    <t>Harry</t>
  </si>
  <si>
    <t>C2-104</t>
  </si>
  <si>
    <t>PO_130597181_262-PMC14</t>
  </si>
  <si>
    <t>W24_2025_000996467-049-PMC11</t>
  </si>
  <si>
    <t>Wk22_2026_095709102-009-PMC11</t>
  </si>
  <si>
    <t>Wk24_2026_095119202-012-PMC11</t>
  </si>
  <si>
    <t>Wk24_2026_096863001-039-PMC11</t>
  </si>
  <si>
    <t>010825011</t>
  </si>
  <si>
    <t>010825011DP-2625A-PS9-ROW</t>
  </si>
  <si>
    <t>011081008DP-2625A-PS2</t>
  </si>
  <si>
    <t>011092015DP-2624A-PS2</t>
  </si>
  <si>
    <t>011283006</t>
  </si>
  <si>
    <t>011283006DP-2625A-PS9-ROW</t>
  </si>
  <si>
    <t>030383010</t>
  </si>
  <si>
    <t>030383010DP-2625A-PS10</t>
  </si>
  <si>
    <t>313157004DZ-2626A-PS10</t>
  </si>
  <si>
    <t>315630004DZ-2625A-PS2</t>
  </si>
  <si>
    <t>095930815</t>
  </si>
  <si>
    <t>SPL_2026_W18_095930815_PP_FF-PMC14</t>
  </si>
  <si>
    <t>Raw material NG, PN 280758068</t>
  </si>
  <si>
    <t>W24_2026_130597380_058-PMC17</t>
  </si>
  <si>
    <t>W24_2026_130597401_087-PMC17</t>
  </si>
  <si>
    <t>The functional testing machine is broken.</t>
  </si>
  <si>
    <t>011202012DP-2625A-PS2</t>
  </si>
  <si>
    <t>Raw material NG, PN 542621001</t>
  </si>
  <si>
    <t>Chao Jun</t>
  </si>
  <si>
    <t>RW_2026_096785202-MRB#VN260350-PMC11</t>
  </si>
  <si>
    <t>VN260350</t>
  </si>
  <si>
    <t>The cap of tank cannot hold the wand tube</t>
  </si>
  <si>
    <t>096799002</t>
  </si>
  <si>
    <t>Wk24_2026_096799002-005-PMC11</t>
  </si>
  <si>
    <t>096657201</t>
  </si>
  <si>
    <t>W24_2025_096657201-005-PMC11</t>
  </si>
  <si>
    <t>Wk24_2026_095834301-061-PMC11</t>
  </si>
  <si>
    <t>W24_2026_095930777_002-PMC14</t>
  </si>
  <si>
    <t>W21_2026_095930826_035-PMC14</t>
  </si>
  <si>
    <t>010476030</t>
  </si>
  <si>
    <t>010476030DP-2623A-PS2-ROW</t>
  </si>
  <si>
    <t>010945025</t>
  </si>
  <si>
    <t>010945025DP-2625A-PS2-ROW</t>
  </si>
  <si>
    <t>011492004</t>
  </si>
  <si>
    <t>011492004DP-2624A-PS9</t>
  </si>
  <si>
    <t>030243009DP-2625A-PS8</t>
  </si>
  <si>
    <t>230747003GB-2625B-PS2</t>
  </si>
  <si>
    <t>290061081GB-2626A-PS8</t>
  </si>
  <si>
    <t>317342001DZ-2626A-PS2</t>
  </si>
  <si>
    <t>319123015DZ-2625A-PS2</t>
  </si>
  <si>
    <t>W24_2026_130597401_095-PMC17</t>
  </si>
  <si>
    <t>The test machine number 1 is broken</t>
  </si>
  <si>
    <t>011110020DP-2626A-PS2-ROW</t>
  </si>
  <si>
    <t>011504003DP-2625C-PS9</t>
  </si>
  <si>
    <t>The clamshell machine is broken.</t>
  </si>
  <si>
    <t>C2001N</t>
  </si>
  <si>
    <t>C2-144D</t>
  </si>
  <si>
    <t>Support OPEE</t>
  </si>
  <si>
    <t>25RI22</t>
  </si>
  <si>
    <t>Pham Thi Thanh Nhan</t>
  </si>
  <si>
    <t>RW_2026_130597243_PMC17</t>
  </si>
  <si>
    <t>Weak welding</t>
  </si>
  <si>
    <t>VN260351</t>
  </si>
  <si>
    <t>RW_2026_000996483-MRB#VN260346-PMC11</t>
  </si>
  <si>
    <t>VN260346</t>
  </si>
  <si>
    <t>Gift box has abnormal color – lighter than normal</t>
  </si>
  <si>
    <t>011235019</t>
  </si>
  <si>
    <t>011060020</t>
  </si>
  <si>
    <t>011130007</t>
  </si>
  <si>
    <t>030421007</t>
  </si>
  <si>
    <t>161024004</t>
  </si>
  <si>
    <t>011235019DP-2623C-PS9</t>
  </si>
  <si>
    <t>Wk24_2026_096631301-021-PMC11</t>
  </si>
  <si>
    <t>Wk24_2026_096797001-030-PMC11</t>
  </si>
  <si>
    <t>W24_2025_095393301-081-PMC11</t>
  </si>
  <si>
    <t>W24_2025_096870001-026-PMC11</t>
  </si>
  <si>
    <t>W24_2025_000996721-044-PMC11</t>
  </si>
  <si>
    <t>Wk23_2026_000996658-038-PMC11</t>
  </si>
  <si>
    <t>W24_2025_003013502DG9-030-PMC11</t>
  </si>
  <si>
    <t>011060020DP-2624A-PS2-ROW</t>
  </si>
  <si>
    <t>011130007DP-2625A-PS2</t>
  </si>
  <si>
    <t>011146012DP-2626B-PS9</t>
  </si>
  <si>
    <t>011220025DP-2625A-PS2</t>
  </si>
  <si>
    <t>011238013DP-2626APS2-ROW</t>
  </si>
  <si>
    <t>011292021DP-2624A-PS2-ROW</t>
  </si>
  <si>
    <t>030421007DP-2623A-PS8-ROW</t>
  </si>
  <si>
    <t>161024004CS-2626A-PS10</t>
  </si>
  <si>
    <t>230868002GB-2626A-PS2</t>
  </si>
  <si>
    <t>290188004GB-2626A-PS8</t>
  </si>
  <si>
    <t>306527006DZ-2626A-PS2</t>
  </si>
  <si>
    <t>Raw material NG. PN 644605001</t>
  </si>
  <si>
    <t>W25_2026_130868002_004_PMC17</t>
  </si>
  <si>
    <t>The performance tester and welding machine are broken.</t>
  </si>
  <si>
    <t>The battery balancing machine, soldering iron, and impact wrench are broken.</t>
  </si>
  <si>
    <t>C2149N</t>
  </si>
  <si>
    <t>545861001, 545862002, 545863001</t>
  </si>
  <si>
    <t>Shortage material, PN 545861001, 545862002, 545863001</t>
  </si>
  <si>
    <t>Wk21_2026_095760003-057-PMC11</t>
  </si>
  <si>
    <t>Wk24_2026_096727302DG9-012-PMC11</t>
  </si>
  <si>
    <t>W24_2025_096779010-050-PMC11</t>
  </si>
  <si>
    <t>W24_2026_095110107_006-PMC11</t>
  </si>
  <si>
    <t>PO_130597181_263-PMC14</t>
  </si>
  <si>
    <t>PO_130477019_83-PMC14</t>
  </si>
  <si>
    <t>W24_2025_000996992-028-PMC11</t>
  </si>
  <si>
    <t>000995051</t>
  </si>
  <si>
    <t>Wk24_2026_000995051-FMP_001-PMC11</t>
  </si>
  <si>
    <t>001690099PK-2626A-PS3-ROW</t>
  </si>
  <si>
    <t>010821104DP-2626A-PS9-ROW</t>
  </si>
  <si>
    <t>010955034</t>
  </si>
  <si>
    <t>010955034DP-2622A-PS2-ROW</t>
  </si>
  <si>
    <t>011211021DP-2625A-PS2</t>
  </si>
  <si>
    <t>011274007DP-2625A-PS2</t>
  </si>
  <si>
    <t>159438007CS-2626A-PS2</t>
  </si>
  <si>
    <t>290061082GB-2626A-PS8</t>
  </si>
  <si>
    <t>292086004GB-2626A-PS8</t>
  </si>
  <si>
    <t>312980004DZ-2626A-PS2</t>
  </si>
  <si>
    <t>315636002DZ-2626A-PS10</t>
  </si>
  <si>
    <t>010964255</t>
  </si>
  <si>
    <t>PR010964255PK-2626B-PS3</t>
  </si>
  <si>
    <t>054196128</t>
  </si>
  <si>
    <t>PR054196128PK-2624C-PS3-ROW</t>
  </si>
  <si>
    <t>SPL_PO_130429427_PP_PMC17</t>
  </si>
  <si>
    <t>Raw material NG. PN 638004025</t>
  </si>
  <si>
    <t>The testing machine at station 4 is broken.</t>
  </si>
  <si>
    <t>YU XIN</t>
  </si>
  <si>
    <t>C2006D</t>
  </si>
  <si>
    <t>Hỗ trợ WH FG</t>
  </si>
  <si>
    <t>Z41048</t>
  </si>
  <si>
    <t>24UI09</t>
  </si>
  <si>
    <t>Rework_130597243_weldingissue_PMC17</t>
  </si>
  <si>
    <t>VN260370</t>
  </si>
  <si>
    <t>RW_2026_096866001-MRB#VN260292_PMC11</t>
  </si>
  <si>
    <t>VN260292</t>
  </si>
  <si>
    <t>After sorting from MRB#VN260239, found more 31 pcs NG (attached mail). As aligned in MRB meeting, need open job for rework.</t>
  </si>
  <si>
    <t>RW011504003DP-2623D-PS7</t>
  </si>
  <si>
    <t>VN260347</t>
  </si>
  <si>
    <t>FGs sorted for LED crack long time but now no identify failure and quantity from PROD</t>
  </si>
  <si>
    <t>W24_2025_095646004-059-PMC11</t>
  </si>
  <si>
    <t>W20_2026_095558302_54_PMC11</t>
  </si>
  <si>
    <t>PO_130597185_208-PMC14</t>
  </si>
  <si>
    <t>PO_130658012DG9_41-PMC14</t>
  </si>
  <si>
    <t>W25_2026_095632304_011-PMC14</t>
  </si>
  <si>
    <t>W24_2025_000996455-062-PMC11</t>
  </si>
  <si>
    <t>000996394</t>
  </si>
  <si>
    <t>W24_2025_000996394-009-PMC11</t>
  </si>
  <si>
    <t>001690090PK-2625A-PS3</t>
  </si>
  <si>
    <t>010448024DP-2626A-PS9-ROW</t>
  </si>
  <si>
    <t>010910019DP-2626A-PS2-ROW</t>
  </si>
  <si>
    <t>011316010DP-2626A-PS2-ROW</t>
  </si>
  <si>
    <t>030248025DP-2625A-PS8</t>
  </si>
  <si>
    <t>030319004DP-2623A-PS8-MX</t>
  </si>
  <si>
    <t>062039001DP-2625A-PS10</t>
  </si>
  <si>
    <t>W22_2026_095172302_013-PMC11</t>
  </si>
  <si>
    <t>The motor is malfunctioning.</t>
  </si>
  <si>
    <t>C2888D</t>
  </si>
  <si>
    <t>Kim Chi</t>
  </si>
  <si>
    <t>Hỗ trợ WH 3F</t>
  </si>
  <si>
    <t>Nguyen Van Tho</t>
  </si>
  <si>
    <t>RW011229004DP-2622A-PS7</t>
  </si>
  <si>
    <t>VN260341</t>
  </si>
  <si>
    <t>OQC finding-Tool not functioning. As aligned in MRB meeting, need open job for sorting.</t>
  </si>
  <si>
    <t>C2-038N.</t>
  </si>
  <si>
    <t>Raw material NG. PN 544416001, 544415001</t>
  </si>
  <si>
    <t>Raw material NG. PN 549030001</t>
  </si>
  <si>
    <t>011118027</t>
  </si>
  <si>
    <t>011118027DP-2621A-PS2</t>
  </si>
  <si>
    <t>011342006</t>
  </si>
  <si>
    <t>011342006DP-2626A-PS2-ROW</t>
  </si>
  <si>
    <t>544416001, 544415001</t>
  </si>
  <si>
    <t>Raw material NG. PN 528200001</t>
  </si>
  <si>
    <t>Minh Hao</t>
  </si>
  <si>
    <t>Rework_W26_2026_130597176_Overdue-PMC14</t>
  </si>
  <si>
    <t>C2-041D</t>
  </si>
  <si>
    <t>C2-47BD</t>
  </si>
  <si>
    <t>C2-47BN</t>
  </si>
  <si>
    <t>C2-104D</t>
  </si>
  <si>
    <t>W22_2026_095392202_30_PMC11</t>
  </si>
  <si>
    <t>PO_130667012DG9_79-PMC14</t>
  </si>
  <si>
    <t>PO_130597181_264-PMC14</t>
  </si>
  <si>
    <t>PO_130597185_210-PMC14</t>
  </si>
  <si>
    <t>PO_130597187_54_PMC14</t>
  </si>
  <si>
    <t>000996972</t>
  </si>
  <si>
    <t>W24_2025_000996972-016-PMC11</t>
  </si>
  <si>
    <t>W25_2025_000996489-028-PMC11</t>
  </si>
  <si>
    <t>000996459</t>
  </si>
  <si>
    <t>W25_2026_000996459-032-PMC11</t>
  </si>
  <si>
    <t>011193011</t>
  </si>
  <si>
    <t>011193011DP-2626A-PS2</t>
  </si>
  <si>
    <t>011213005DP-2626A-PS2</t>
  </si>
  <si>
    <t>030221018</t>
  </si>
  <si>
    <t>030221018DP-2624A-PS8</t>
  </si>
  <si>
    <t>062032004PK-2626A-PS10-ROW</t>
  </si>
  <si>
    <t>319458001DZ-2627A-PS10-CPT</t>
  </si>
  <si>
    <t>W24_2025_000996676-091-PMC11</t>
  </si>
  <si>
    <t>Raw material NG. PN 986001161, 986001162</t>
  </si>
  <si>
    <t>Wk23_2026_095329403-003-PMC11</t>
  </si>
  <si>
    <t>Raw material NG. PN 539731001, 539733001</t>
  </si>
  <si>
    <t>109945015CS-2626A-PS2</t>
  </si>
  <si>
    <t>Raw material NG. PN 536136001</t>
  </si>
  <si>
    <t>The press stroke is incomplete, resulting in cylinder air leakage.</t>
  </si>
  <si>
    <t>SPL_PO_130429425_PP_PMC17</t>
  </si>
  <si>
    <t>Finished product tester and soldering machine are damaged.</t>
  </si>
  <si>
    <t>W25_2026_130868014_013-PMC17</t>
  </si>
  <si>
    <t>PCBA soldering machine instability.</t>
  </si>
  <si>
    <t>W26_2026_130606093_034_PMC17</t>
  </si>
  <si>
    <t>010448024DP-2627A-PS9-CPT-ROW</t>
  </si>
  <si>
    <t>011092015DP-2625A-PS2</t>
  </si>
  <si>
    <t>Shortage material, PN 316586006</t>
  </si>
  <si>
    <t>011118027DP-2625A-PS2</t>
  </si>
  <si>
    <t>Shortage material, PN 543678001</t>
  </si>
  <si>
    <t>W25_2026_130868002_006_PMC17</t>
  </si>
  <si>
    <t>Shortage material, PN 316707020, 316708020, 316707028, 316708028</t>
  </si>
  <si>
    <t>030191010DP-2624A-PS8</t>
  </si>
  <si>
    <t>Housing cracked during tightening at station C06.</t>
  </si>
  <si>
    <t>Project code Z50511</t>
  </si>
  <si>
    <t>986001161, 986001162</t>
  </si>
  <si>
    <t>539731001, 539733001</t>
  </si>
  <si>
    <t>316707020, 316708020, 316707028, 316708028</t>
  </si>
  <si>
    <t>C2-139D</t>
  </si>
  <si>
    <t>KIEN XUONG</t>
  </si>
  <si>
    <t>Long aging  130597176</t>
  </si>
  <si>
    <t>RW159202007CS-2625A-PS7</t>
  </si>
  <si>
    <t>VN260357</t>
  </si>
  <si>
    <t>Crack Rear case *5/5pcs</t>
  </si>
  <si>
    <t>RW011278011DP-2621A-PS7</t>
  </si>
  <si>
    <t>RW011192006DP-2613R-PS7</t>
  </si>
  <si>
    <t>VN260221</t>
  </si>
  <si>
    <t>EOL finding-The LED brightness is weak. During rework, found NG open MRB</t>
  </si>
  <si>
    <t>C2-149D</t>
  </si>
  <si>
    <t>C2-021D</t>
  </si>
  <si>
    <t>C2-041N</t>
  </si>
  <si>
    <t>C2-116N</t>
  </si>
  <si>
    <t>W21_2026_095930826_037-PMC14</t>
  </si>
  <si>
    <t>W21_2026_096785001_009-PMC11</t>
  </si>
  <si>
    <t>W24_2025_095112109-108-PMC11</t>
  </si>
  <si>
    <t>Wk24_2026_095798301-011-PMC11</t>
  </si>
  <si>
    <t>001597606PK-2626A-PS3</t>
  </si>
  <si>
    <t>001597607PK-2626A-PS3</t>
  </si>
  <si>
    <t>011093008DP-2625A-PS2</t>
  </si>
  <si>
    <t>030287009DP-2626A-PS8</t>
  </si>
  <si>
    <t>030369004DP-2626A-PS8</t>
  </si>
  <si>
    <t>062031003DP-2626A-PS10-ROW</t>
  </si>
  <si>
    <t>161032004CS-2627A-PS10-CPT</t>
  </si>
  <si>
    <t>W24_2025_095835104DG9-013-PMC11</t>
  </si>
  <si>
    <t>The feature-testing unit has encountered an issue and is currently awaiting analysis from the PIE team</t>
  </si>
  <si>
    <t>W25_2026_130597401_124-PMC17</t>
  </si>
  <si>
    <t>Issue caused by glue and coating intrusion into the weld area. Under PIE analysis</t>
  </si>
  <si>
    <t>Shortage material, PN 539731001, 539733001</t>
  </si>
  <si>
    <t>109945015</t>
  </si>
  <si>
    <t>010964255PK-2626A-PS3</t>
  </si>
  <si>
    <t>The high-frequency pressing machine is broken.</t>
  </si>
  <si>
    <t>Kim Diep</t>
  </si>
  <si>
    <t>C2-48AN</t>
  </si>
  <si>
    <t>C2-089N</t>
  </si>
  <si>
    <t>C2-121N</t>
  </si>
  <si>
    <t>C2-151AN</t>
  </si>
  <si>
    <t>W25_2025_095875301-039-PMC11</t>
  </si>
  <si>
    <t>W25_2026_003013439DG9-069-PMC11</t>
  </si>
  <si>
    <t>011163028DP-2626B-PS9</t>
  </si>
  <si>
    <t>011229004DP-2626A-PS2</t>
  </si>
  <si>
    <t>011230028DP-2626B-PS9</t>
  </si>
  <si>
    <t>011497001</t>
  </si>
  <si>
    <t>011497001DP-2626B-PS9-MX</t>
  </si>
  <si>
    <t>030191010DP-2626A-PS8</t>
  </si>
  <si>
    <t>030383010DP-2626A-PS10</t>
  </si>
  <si>
    <t>305681015DZ-2626C-PS2</t>
  </si>
  <si>
    <t>230868002GB-2627A-PS2-CPT</t>
  </si>
  <si>
    <t>290061082GB-2627A-PS8-CPT</t>
  </si>
  <si>
    <t>300003120DZ-2627A-PS8-CPT</t>
  </si>
  <si>
    <t>PO_130597243_013_PMC17</t>
  </si>
  <si>
    <t>Shortage material, PN 541327003, 316707014, 316708014</t>
  </si>
  <si>
    <t>W23_2026_130597401_083-PMC17</t>
  </si>
  <si>
    <t>011159011</t>
  </si>
  <si>
    <t>011159011DP-2626B-PS9</t>
  </si>
  <si>
    <t>Raw material NG, PN 312399003. Awaiting analysis from the PIE team</t>
  </si>
  <si>
    <t>W25_2026_095930845DG9_108930845_005-PMC14</t>
  </si>
  <si>
    <t>Raw material NG, PN 529907020</t>
  </si>
  <si>
    <t>IE routing setup does not match the actual output.</t>
  </si>
  <si>
    <t>Project code Z41328</t>
  </si>
  <si>
    <t>Nguyen Quoc Tan</t>
  </si>
  <si>
    <t>541327003, 316707014, 316708014</t>
  </si>
  <si>
    <t>RW030290006DP-2624A-PS9</t>
  </si>
  <si>
    <t>VN260352</t>
  </si>
  <si>
    <t>Packing with wrong saw blade * NG 3 / 3 pcs</t>
  </si>
  <si>
    <t>RW010928011DP-2625B-PS7-ROW</t>
  </si>
  <si>
    <t>VN260355</t>
  </si>
  <si>
    <t>Grease tube components fell off</t>
  </si>
  <si>
    <t>C2-141N</t>
  </si>
  <si>
    <t>C2-048N</t>
  </si>
  <si>
    <t>C2-023N</t>
  </si>
  <si>
    <t>C2-48AD</t>
  </si>
  <si>
    <t>C2-043N</t>
  </si>
  <si>
    <t>130531009DG9</t>
  </si>
  <si>
    <t>PO_130531009DG9_16_PMC14</t>
  </si>
  <si>
    <t>W21_2026_095558201_43_PMC11</t>
  </si>
  <si>
    <t>W22_2025_095119109-090-PMC11</t>
  </si>
  <si>
    <t>W25_2025_095782002DG9-032-PMC11</t>
  </si>
  <si>
    <t>W25_2025_095809304-008-PMC11</t>
  </si>
  <si>
    <t>W26_2026_000996486-115-PMC11</t>
  </si>
  <si>
    <t>W26_2026_000996498-026-PMC11</t>
  </si>
  <si>
    <t>Wk24_2026_096912001-013-PMC11</t>
  </si>
  <si>
    <t>011339002DP-2626A-PS2</t>
  </si>
  <si>
    <t>011060006DP-2626A-PS2</t>
  </si>
  <si>
    <t>230896003GB-2627A-PS2-CPT</t>
  </si>
  <si>
    <t>317336001DZ-2627A-PS2-CPT-ROW</t>
  </si>
  <si>
    <t>030333010</t>
  </si>
  <si>
    <t>030333010DP-2626A-PS8-ROW</t>
  </si>
  <si>
    <t>030333016DP-2626A-PS8</t>
  </si>
  <si>
    <t>001606236</t>
  </si>
  <si>
    <t>001606236PK-2626A-PS3</t>
  </si>
  <si>
    <t>001515025</t>
  </si>
  <si>
    <t>001515025PK-2627A-PS3-CPT-ROW</t>
  </si>
  <si>
    <t>Raw material NG, PN 518921016</t>
  </si>
  <si>
    <t>C2047N</t>
  </si>
  <si>
    <t>Xuân Đình</t>
  </si>
  <si>
    <t>317339001DZ-2626B-PS2</t>
  </si>
  <si>
    <t>317339001</t>
  </si>
  <si>
    <t>Shortage material, PN 317015001</t>
  </si>
  <si>
    <t>RW011274007DP-2626A-PS7</t>
  </si>
  <si>
    <t>VN260386</t>
  </si>
  <si>
    <t>Customer finding-12 FGs missing anvial and other accessories, they request to sorting in stocks. As aligned in MRB meeting, need an open job for AQL sorting sampling 0.1 double time.</t>
  </si>
  <si>
    <t>VN260311</t>
  </si>
  <si>
    <t>Use Test  finding: 18V Stapler Failed Safety Function During Use Test</t>
  </si>
  <si>
    <t>C2-025N</t>
  </si>
  <si>
    <t>C2-043D</t>
  </si>
  <si>
    <t>C2-099N</t>
  </si>
  <si>
    <t>C2-095N</t>
  </si>
  <si>
    <t>C2-147N</t>
  </si>
  <si>
    <t>C2-124N</t>
  </si>
  <si>
    <t>C2-123N</t>
  </si>
  <si>
    <t>C2-137N</t>
  </si>
  <si>
    <t>C2-133N</t>
  </si>
  <si>
    <t>C2-151N</t>
  </si>
  <si>
    <t>C2-102N</t>
  </si>
  <si>
    <t>C2-083N</t>
  </si>
  <si>
    <t>C2-087N</t>
  </si>
  <si>
    <t>C2-103N</t>
  </si>
  <si>
    <t>C2-088N</t>
  </si>
  <si>
    <t>C2-090N</t>
  </si>
  <si>
    <t>C2-086N</t>
  </si>
  <si>
    <t>C2-085N</t>
  </si>
  <si>
    <t>C2-092N</t>
  </si>
  <si>
    <t>C2-081N</t>
  </si>
  <si>
    <t>C2-082N</t>
  </si>
  <si>
    <t>C2-115N</t>
  </si>
  <si>
    <t>C2-104N</t>
  </si>
  <si>
    <t>C2-091N</t>
  </si>
  <si>
    <t>W22_2026_095959201_012-PMC11</t>
  </si>
  <si>
    <t>W24_2025_096798201-010-PMC11</t>
  </si>
  <si>
    <t>W25_2026_095504203-027-PMC11</t>
  </si>
  <si>
    <t>095241011</t>
  </si>
  <si>
    <t>Wk23_2026_095241011-015-PMC11</t>
  </si>
  <si>
    <t>010924002DP-2626A-PS2</t>
  </si>
  <si>
    <t>010831004DP-2626A-PS2</t>
  </si>
  <si>
    <t>011059015DP-2626A-PS2-ROW</t>
  </si>
  <si>
    <t>011031034DP-2626A-PS2-ROW</t>
  </si>
  <si>
    <t>011396010DP-2626A-PS2</t>
  </si>
  <si>
    <t>315636001DZ-2626B-PS10</t>
  </si>
  <si>
    <t>206157008PK-2626A-PS10</t>
  </si>
  <si>
    <t>206264007PK-2626A-PS10</t>
  </si>
  <si>
    <t>Wk24_2026_096799001-007-PMC11</t>
  </si>
  <si>
    <t>Raw material NG, PN 541715001</t>
  </si>
  <si>
    <t>PO_130429425_FMP_001_PMC17</t>
  </si>
  <si>
    <t>The semi-finished product testing machine, soldering machine, and casing screw gun are all broken.</t>
  </si>
  <si>
    <t>PO_130597245_013-PMC17</t>
  </si>
  <si>
    <t>The reverse polarity tester, soldering iron, and heat press are broken.</t>
  </si>
  <si>
    <t>W24_2026_130597200_020_PMC17</t>
  </si>
  <si>
    <t>The stamping machine and the screw gun are broken.</t>
  </si>
  <si>
    <t>W24_2026_130597296_007_PMC17</t>
  </si>
  <si>
    <t>W26_2026_130606093_037-PMC17</t>
  </si>
  <si>
    <t>W26_2026_130606093_040-PMC17</t>
  </si>
  <si>
    <t>PO_130597182_145-PMC14</t>
  </si>
  <si>
    <t>PO_130597185_209-PMC14</t>
  </si>
  <si>
    <t>W24_2026_130597401_085-PMC17</t>
  </si>
  <si>
    <t>PO_130858001DG9_58-PMC14</t>
  </si>
  <si>
    <t>PO_130615001DG9_547-PMC14</t>
  </si>
  <si>
    <t>PO_130649001_184v1-PMC14</t>
  </si>
  <si>
    <t>W24_2026_095632304_010-PMC14</t>
  </si>
  <si>
    <t>PO_130597247_008_PMC17</t>
  </si>
  <si>
    <t>PO_130597250_013-PMC17</t>
  </si>
  <si>
    <t>PO_130597283_032-PMC17</t>
  </si>
  <si>
    <t>PO_130597387_002_PMC17</t>
  </si>
  <si>
    <t>PO_130597406_03_PMC17</t>
  </si>
  <si>
    <t>PO_130690056_003_PMC17</t>
  </si>
  <si>
    <t>W24_2026_130597245_053-PMC17</t>
  </si>
  <si>
    <t>W24_2026_130868014_011-PMC17</t>
  </si>
  <si>
    <t>W25_2026_130597197_059-PMC17</t>
  </si>
  <si>
    <t>W25_2026_130597245_058-PMC17</t>
  </si>
  <si>
    <t>W25_2026_130597250_017-PMC17</t>
  </si>
  <si>
    <t>W25_2026_130597401_112-PMC17</t>
  </si>
  <si>
    <t>W25_2026_130868002_008_PMC17</t>
  </si>
  <si>
    <t>W25_2026_130868014_015-PMC17</t>
  </si>
  <si>
    <t>W26_2026_130540052_012-PMC17</t>
  </si>
  <si>
    <t>W26_2026_130597197_062-PMC17</t>
  </si>
  <si>
    <t>W26_2026_130597371_004_PMC17</t>
  </si>
  <si>
    <t>W26_2026_130597371_006_PMC17</t>
  </si>
  <si>
    <t>062039001DP-2626A-PS10</t>
  </si>
  <si>
    <t>RW030227005DP-2624A-PS7</t>
  </si>
  <si>
    <t>VN260354</t>
  </si>
  <si>
    <t>Screws not fastened completely * 2 NG / 2 pcs</t>
  </si>
  <si>
    <t>RW011278016DP-2619A-PS7</t>
  </si>
  <si>
    <t>C2-025D</t>
  </si>
  <si>
    <t>C2-150AN</t>
  </si>
  <si>
    <t>C2-150BN</t>
  </si>
  <si>
    <t>W25_2026_095443002-176-PMC11</t>
  </si>
  <si>
    <t>W25_2026_095393102-078-PMC11</t>
  </si>
  <si>
    <t>W25_2025_095297205DG9-035-PMC11</t>
  </si>
  <si>
    <t>W22_2025_095709102-010-PMC11</t>
  </si>
  <si>
    <t>W21_2026_095628003_65_PMC11</t>
  </si>
  <si>
    <t>PO_130597184_203-PMC14</t>
  </si>
  <si>
    <t>W25_2026_000996721-045-PMC11</t>
  </si>
  <si>
    <t>003014124</t>
  </si>
  <si>
    <t>W25_2026_003014124-10-PMC11</t>
  </si>
  <si>
    <t>011397009DP-2626A-PS2</t>
  </si>
  <si>
    <t>010877147</t>
  </si>
  <si>
    <t>010877147DP-2627A-PS2-CPT-ROW</t>
  </si>
  <si>
    <t>230868002GB-2628A-PS2-CPT</t>
  </si>
  <si>
    <t>030421007DP-2626A-PS8-ROW</t>
  </si>
  <si>
    <t>001606206DG9</t>
  </si>
  <si>
    <t>001606206DG9PK-2627A-PS3-CPT</t>
  </si>
  <si>
    <t>011249028</t>
  </si>
  <si>
    <t>011249028DP-2625A-PS2</t>
  </si>
  <si>
    <t>030221018DP-2624A-PS8-MX</t>
  </si>
  <si>
    <t>W21_2026_095826932_108826932_010-PMC14</t>
  </si>
  <si>
    <t>Raw material NG, PN 518728221</t>
  </si>
  <si>
    <t>095826932</t>
  </si>
  <si>
    <t>W21_2026_095826932_010-PMC14</t>
  </si>
  <si>
    <t>C2044D</t>
  </si>
  <si>
    <t>C2050N</t>
  </si>
  <si>
    <t>Hỗ trợ SQE sort PN 220029016</t>
  </si>
  <si>
    <t>BC0036</t>
  </si>
  <si>
    <t>Kayn Nguyen Trung Kien</t>
  </si>
  <si>
    <t>Lending manpower to rework thread in PN 546872001</t>
  </si>
  <si>
    <t>25UI47</t>
  </si>
  <si>
    <t>Support sorting to support F2 and QR code failure analysis</t>
  </si>
  <si>
    <t>Macus + Rio</t>
  </si>
  <si>
    <t>C2-023D</t>
  </si>
  <si>
    <t>C2-151B</t>
  </si>
  <si>
    <t>001350009</t>
  </si>
  <si>
    <t>001350009PK-2625A-PS3-ROW</t>
  </si>
  <si>
    <t>Power off</t>
  </si>
  <si>
    <t>001597627</t>
  </si>
  <si>
    <t>001597627PK-2625B-PS3</t>
  </si>
  <si>
    <t>001597633</t>
  </si>
  <si>
    <t>001597633PK-2625A-PS3</t>
  </si>
  <si>
    <t>001606237PK-2625A-PS3</t>
  </si>
  <si>
    <t>011092015DP-2625D-PS2</t>
  </si>
  <si>
    <t>011114021DP-2625B-PS2</t>
  </si>
  <si>
    <t>011243018DP-2625A-PS10</t>
  </si>
  <si>
    <t>011283004DP-2625A-PS9</t>
  </si>
  <si>
    <t>011374024</t>
  </si>
  <si>
    <t>011374024DP-2623A-PS9-ROW</t>
  </si>
  <si>
    <t>011509001DP-2625C-PS10</t>
  </si>
  <si>
    <t>030198006DP-2625A-PS8</t>
  </si>
  <si>
    <t>030291002DP-2625B-PS8</t>
  </si>
  <si>
    <t>054196118</t>
  </si>
  <si>
    <t>054196118PK-2625A-PS3</t>
  </si>
  <si>
    <t>159356005CS-2625C-PS2</t>
  </si>
  <si>
    <t>161032004CS-2626A-PS10</t>
  </si>
  <si>
    <t>290102013GB-2626A-PS8</t>
  </si>
  <si>
    <t>313113022DZ-2626A-PS10</t>
  </si>
  <si>
    <t>315630004DZ-2625B-PS2</t>
  </si>
  <si>
    <t>316292012DZ-2625A-PS2</t>
  </si>
  <si>
    <t>011364003</t>
  </si>
  <si>
    <t>PR011364003DP-2625A-PS9-ROW</t>
  </si>
  <si>
    <t>106169030</t>
  </si>
  <si>
    <t>QB2106169030CS-2614B-PS11VN</t>
  </si>
  <si>
    <t>SAM106369005CS-2616A-PS11VN</t>
  </si>
  <si>
    <t>PO_130540070_023-PMC17</t>
  </si>
  <si>
    <t>PO_130540070_026-PMC17</t>
  </si>
  <si>
    <t>PO_130597197_033-PMC17</t>
  </si>
  <si>
    <t>PO_130597283_029-PMC17</t>
  </si>
  <si>
    <t>PO_130597368_010-PMC17</t>
  </si>
  <si>
    <t>PO_130597380_033-PMC17</t>
  </si>
  <si>
    <t>PO_130597380_042-PMC17</t>
  </si>
  <si>
    <t>PO_130597390_002_PMC17</t>
  </si>
  <si>
    <t>130606086DG9</t>
  </si>
  <si>
    <t>PO_130606086DG9_002_PMC17</t>
  </si>
  <si>
    <t>PO_130690055-007-PMC17</t>
  </si>
  <si>
    <t>PO_130690056_002_PMC17</t>
  </si>
  <si>
    <t>PO_130868014_006-PMC17</t>
  </si>
  <si>
    <t>W23_2026_130597401_082-PMC17</t>
  </si>
  <si>
    <t>W23_2026_130597412_03_PMC17</t>
  </si>
  <si>
    <t>W23_2026_240260003_009-PMC17</t>
  </si>
  <si>
    <t>W24_2026_130597197_046-PMC17</t>
  </si>
  <si>
    <t>W24_2026_130597245_047-PMC17</t>
  </si>
  <si>
    <t>W24_2026_130597245_048-PMC17</t>
  </si>
  <si>
    <t>W24_2026_130597368_012-PMC17</t>
  </si>
  <si>
    <t>W24_2026_130597417_002_PMC17</t>
  </si>
  <si>
    <t>W24_2026_130606098_010_PMC17</t>
  </si>
  <si>
    <t>W25_2026_130597380_077-PMC17</t>
  </si>
  <si>
    <t>W25_2026_130597380_081-PMC17</t>
  </si>
  <si>
    <t>095794005</t>
  </si>
  <si>
    <t>SPL_2026_W16_095794005_EB_localization_NPD01</t>
  </si>
  <si>
    <t>096920002</t>
  </si>
  <si>
    <t>W21_2026_096920002_002-PMC11</t>
  </si>
  <si>
    <t>W24_2025_002997240-099-PMC11</t>
  </si>
  <si>
    <t>W24_2025_003013501DG9-035-PMC11</t>
  </si>
  <si>
    <t>PO_130858001DG9_53-PMC14</t>
  </si>
  <si>
    <t>PO_130658013DG9_10-PMC14</t>
  </si>
  <si>
    <t>PO_130615001DG9_542-PMC14</t>
  </si>
  <si>
    <t>PO_130597184_201-PMC14</t>
  </si>
  <si>
    <t>W21_2026_095930826_108930826_035-PMC14</t>
  </si>
  <si>
    <t>W19_2026_095930810_108930808_023-PMC14</t>
  </si>
  <si>
    <t>W19_2026_095930810_023-PMC14</t>
  </si>
  <si>
    <t>W24_2026_095930845DG9_004-PMC14</t>
  </si>
  <si>
    <t>RW011206022DP-2626A-PS7-ROW</t>
  </si>
  <si>
    <t>VN260384</t>
  </si>
  <si>
    <t>Using wrong part screw</t>
  </si>
  <si>
    <t>RW_SPL_2025_095277401_PP_PMC11</t>
  </si>
  <si>
    <t>Project code 24AI47</t>
  </si>
  <si>
    <t>C2-47AD</t>
  </si>
  <si>
    <t>PO_130878003_08_PMC14</t>
  </si>
  <si>
    <t>W24_2025_095366204-016-PMC11</t>
  </si>
  <si>
    <t>W25_2026_000996041-128-PMC11</t>
  </si>
  <si>
    <t>W25_2026_000996710-019-PMC11</t>
  </si>
  <si>
    <t>W25_2026_130878004_FMP_01_PMC14</t>
  </si>
  <si>
    <t>W26_2026_003013439DG9-070-PMC11</t>
  </si>
  <si>
    <t>W26_2026_095393202-083-PMC11</t>
  </si>
  <si>
    <t>W26_2026_095798201-006-PMC11</t>
  </si>
  <si>
    <t>Wk23_2026_095759004-023-PMC11</t>
  </si>
  <si>
    <t>011342014</t>
  </si>
  <si>
    <t>PR011342014DP-2627-PS2-CPT-MX</t>
  </si>
  <si>
    <t>011374005</t>
  </si>
  <si>
    <t>PR011374005DP-2626A-PS9-ROW</t>
  </si>
  <si>
    <t>030412004</t>
  </si>
  <si>
    <t>030412004DP-2626A-PS8</t>
  </si>
  <si>
    <t>011308002DP-2626A-PS2</t>
  </si>
  <si>
    <t>159344004</t>
  </si>
  <si>
    <t>159344004CS-2628B-PS9-CPT</t>
  </si>
  <si>
    <t>030248025DP-2626A-PS8</t>
  </si>
  <si>
    <t>010821107</t>
  </si>
  <si>
    <t>PR010821107DP-2627A-PS9-CPT-ROW</t>
  </si>
  <si>
    <t>030421002DP-2626A-PS8</t>
  </si>
  <si>
    <t>Raw material NG, PN 544358001, 544359001</t>
  </si>
  <si>
    <t>PO_130429427_FMP_001_PMC17</t>
  </si>
  <si>
    <t>The semi-finished product testing machine and the glue dispensing machine are broken.</t>
  </si>
  <si>
    <t>Unstable PCBA firmware flashing. Failure rate 60%.</t>
  </si>
  <si>
    <t>C2002N</t>
  </si>
  <si>
    <t>C2142N</t>
  </si>
  <si>
    <t>C2-149N</t>
  </si>
  <si>
    <t>Rework_130690055_ledissue-PMC17</t>
  </si>
  <si>
    <t>LED remains ON after cable unplug. Charge and discharge test</t>
  </si>
  <si>
    <t>1F</t>
  </si>
  <si>
    <t>C2-133D</t>
  </si>
  <si>
    <t>C2-141D</t>
  </si>
  <si>
    <t>C2-142N</t>
  </si>
  <si>
    <t>PO_130615001DG9_552-PMC14</t>
  </si>
  <si>
    <t>PO_130615001DG9_553-PMC14</t>
  </si>
  <si>
    <t>PO_130879003_08-PMC14</t>
  </si>
  <si>
    <t>W24_2025_096774001-032-PMC11</t>
  </si>
  <si>
    <t>W25_2026_000996986-019-PMC11</t>
  </si>
  <si>
    <t>000996195</t>
  </si>
  <si>
    <t>W26_2026_000996195-030-PMC11</t>
  </si>
  <si>
    <t>W26_2026_000996469-21-PMC11</t>
  </si>
  <si>
    <t>W26_2026_000996658-041-PMC11</t>
  </si>
  <si>
    <t>W26_2026_095443001-111-PMC11</t>
  </si>
  <si>
    <t>Wk22_2026_095760003-058-PMC11</t>
  </si>
  <si>
    <t>Wk23_2026_096866001-050-PMC11</t>
  </si>
  <si>
    <t>011220037</t>
  </si>
  <si>
    <t>011220037DP-2627A-PS2-CPT-ROW</t>
  </si>
  <si>
    <t>011292012DP-2628A-PS2-CPT-ROW</t>
  </si>
  <si>
    <t>011485001DP-2627A-PS9-CPT</t>
  </si>
  <si>
    <t>001597605</t>
  </si>
  <si>
    <t>001597605PK-2627A-PS3-CPT</t>
  </si>
  <si>
    <t>W26_2026_000996721-046-PMC11</t>
  </si>
  <si>
    <t>Raw material NG, PN 921228028</t>
  </si>
  <si>
    <t>030409002DP-2627B-PS10-CPT</t>
  </si>
  <si>
    <t>Raw material NG, PN 316364001</t>
  </si>
  <si>
    <t>130645014DG9</t>
  </si>
  <si>
    <t>W26_2026_130645014DG9_FMP_001_PMC17</t>
  </si>
  <si>
    <t>Shortage material, PN 316064002, 316142002, 318482014, 371645001</t>
  </si>
  <si>
    <t>Test machine number 1 keeps failing.</t>
  </si>
  <si>
    <t>W26_2026_130597371_003_PMC17</t>
  </si>
  <si>
    <t>The performance tester, impact wrench, and LED tester are all broken.</t>
  </si>
  <si>
    <t>W24_2026_130597380_061-PMC17</t>
  </si>
  <si>
    <t>The touch soldering machine, battery balancing machine, and heat press are broken.</t>
  </si>
  <si>
    <t>W25_2026_130597283_040-PMC17</t>
  </si>
  <si>
    <t>316064002, 316142002, 318482014, 371645001</t>
  </si>
  <si>
    <t>C2019N</t>
  </si>
  <si>
    <t>C2017N</t>
  </si>
  <si>
    <t>Tran Van Hiep</t>
  </si>
  <si>
    <t>Viết Hòa</t>
  </si>
  <si>
    <t>New method study</t>
  </si>
  <si>
    <t>Thanh Tùng</t>
  </si>
  <si>
    <t>VN260310</t>
  </si>
  <si>
    <t>RW011235012DP-2626A-PS7-ROW</t>
  </si>
  <si>
    <t>VN260372</t>
  </si>
  <si>
    <t>Blank label was printed in an incorrect format (PDS463)</t>
  </si>
  <si>
    <t>RW011504003DP-2625D-PS7</t>
  </si>
  <si>
    <t>RW010448024DP-2625A-PS7-ROW</t>
  </si>
  <si>
    <t>Rework_130606157_forcesorting_PMC17</t>
  </si>
  <si>
    <t>VN260391</t>
  </si>
  <si>
    <t>Charging and discharging times are out of spec.</t>
  </si>
  <si>
    <t>VN260371</t>
  </si>
  <si>
    <t>VN260382</t>
  </si>
  <si>
    <t>OQC finding-Missing rubber</t>
  </si>
  <si>
    <t>25AI17</t>
  </si>
  <si>
    <t>25RI14</t>
  </si>
  <si>
    <t>MQA investigate</t>
  </si>
  <si>
    <t>C2-111N</t>
  </si>
  <si>
    <t>C2-101N</t>
  </si>
  <si>
    <t>W25_2026_096920002-005-PMC11</t>
  </si>
  <si>
    <t>W25_2025_095419201-013-PMC11</t>
  </si>
  <si>
    <t>PO_2026_130879001_03-PMC14</t>
  </si>
  <si>
    <t>W26_2026_000996987-043-PMC11</t>
  </si>
  <si>
    <t>159114017CS-2628A-PS2-CPT</t>
  </si>
  <si>
    <t>316038014DZ-2629A-PS10-CPT</t>
  </si>
  <si>
    <t>305454009DZ-2628B-PS2-CPT</t>
  </si>
  <si>
    <t>011241007DP-2626A-PS2</t>
  </si>
  <si>
    <t>030333012</t>
  </si>
  <si>
    <t>030333012DP-2627A-PS8-CPT-ROW</t>
  </si>
  <si>
    <t>011263016</t>
  </si>
  <si>
    <t>PP011263016DP-2627B-PS10-CPT</t>
  </si>
  <si>
    <t>106384009CS-2628A-PS10-CPT</t>
  </si>
  <si>
    <t>106425002CS-2627A-PS10</t>
  </si>
  <si>
    <t>011509001DP-2626A-PS10</t>
  </si>
  <si>
    <t>313113021DZ-2629A-PS10-CPT</t>
  </si>
  <si>
    <t>062113022DP-2626A-PS10</t>
  </si>
  <si>
    <t>204200004PK-2625A-PS10-CPT</t>
  </si>
  <si>
    <t>206998001PK-2628A-PS10-CPT</t>
  </si>
  <si>
    <t>SPL_PO_130868013_PP_PMC17</t>
  </si>
  <si>
    <t>Raw material NG, PN 316707027, 317708027</t>
  </si>
  <si>
    <t>ME team provided the wrong mold</t>
  </si>
  <si>
    <t>W27_2026_130606134_006_PMC17</t>
  </si>
  <si>
    <t>The screw tightening machine, laser welder, and spot welder keep breaking down.</t>
  </si>
  <si>
    <t>The battery balancer, soldering machine, and functional tester are broken.</t>
  </si>
  <si>
    <t>PO_130429427_002_PMC17</t>
  </si>
  <si>
    <t>The housing screw tightening machine and the semi-finished product tester are broken.</t>
  </si>
  <si>
    <t>316707027, 317708027</t>
  </si>
  <si>
    <t>Good View</t>
  </si>
  <si>
    <t>C2052N</t>
  </si>
  <si>
    <t>Marcus + Rio</t>
  </si>
  <si>
    <t>Minh Tri</t>
  </si>
  <si>
    <t>Hỗ trợ OPEE</t>
  </si>
  <si>
    <t>Jun</t>
  </si>
  <si>
    <t>May</t>
  </si>
  <si>
    <t>Jason Li Sheng Ping (CN.DGRYOBI-Eng) 李盛平 </t>
  </si>
  <si>
    <t>Danny Wang Zheng Jun (CN.DGOP-NPI1) 王正軍</t>
  </si>
  <si>
    <t>Ivan Pham Nguyen Nhut Huy</t>
  </si>
  <si>
    <t>C2-123D</t>
  </si>
  <si>
    <t>C2-151BD</t>
  </si>
  <si>
    <t>W26_2026_096833001-004-PMC11</t>
  </si>
  <si>
    <t>W24_2025_096531201-048-PMC11</t>
  </si>
  <si>
    <t>W26_2026_095834102-050-PMC11</t>
  </si>
  <si>
    <t>W26_2026_000996107-016-PMC11</t>
  </si>
  <si>
    <t>003013410DG9</t>
  </si>
  <si>
    <t>W24_2026_003013410DG9-004-PMC18</t>
  </si>
  <si>
    <t>011235026</t>
  </si>
  <si>
    <t>011235026DP-2629A-PS9-CPT-ROW</t>
  </si>
  <si>
    <t>011362019</t>
  </si>
  <si>
    <t>011362019DP-2627A-PS2-CPT-ROW</t>
  </si>
  <si>
    <t>010821112</t>
  </si>
  <si>
    <t>010821112DP-2627A-PS9-CPT-ROW</t>
  </si>
  <si>
    <t>206163002PK-2628A-PS10-CPT</t>
  </si>
  <si>
    <t>206306007PK-2629A-PS10-CPT</t>
  </si>
  <si>
    <t>206817004PK-2629A-PS10-CPT</t>
  </si>
  <si>
    <t>The saw blade tester is broken</t>
  </si>
  <si>
    <t>The glue dispenser, automatic screwdriver, and soldering machine are broken</t>
  </si>
  <si>
    <t>PO_130597291_023-PMC17</t>
  </si>
  <si>
    <t>096725030</t>
  </si>
  <si>
    <t>SPL_2026_096725030_PP_PMC11</t>
  </si>
  <si>
    <t>Raw material NG, PN 318188015</t>
  </si>
  <si>
    <t>PO_130858001DG9_61-PMC14</t>
  </si>
  <si>
    <t>Raw material NG, PN 316702011</t>
  </si>
  <si>
    <t>W25_2026_095930845DG9_005-PMC14</t>
  </si>
  <si>
    <t>Raw material NG, PN 524001028, 524001027</t>
  </si>
  <si>
    <t>054197047</t>
  </si>
  <si>
    <t>PR054197047PK-2627C-PS3-CPT</t>
  </si>
  <si>
    <t>011124022</t>
  </si>
  <si>
    <t>PR011124022DP-2627-PS2-CPT-ROW</t>
  </si>
  <si>
    <t>C2139N</t>
  </si>
  <si>
    <t>Le Tai</t>
  </si>
  <si>
    <t>Raw material NG. 683159001</t>
  </si>
  <si>
    <t>YEUK TONE</t>
  </si>
  <si>
    <t>524001028, 524001027</t>
  </si>
  <si>
    <t>RW_2026_095392202-PMC11</t>
  </si>
  <si>
    <t>Cutting the wire to the wrong diameter size. Power wire was broken</t>
  </si>
  <si>
    <t>RW_2026_095558302-MRB#VN260373-PMC11</t>
  </si>
  <si>
    <t>VN260373</t>
  </si>
  <si>
    <t>OQC finding-Tool functioning intermittently</t>
  </si>
  <si>
    <t>RWPR010955048DP-2625A-PS7</t>
  </si>
  <si>
    <t>VN260381</t>
  </si>
  <si>
    <t>FAI finding-Incorrect DMC code information on SN label. As aligned in MRB meeting, need an open job for rework.</t>
  </si>
  <si>
    <t>Project team</t>
  </si>
  <si>
    <t xml:space="preserve">SQE </t>
  </si>
  <si>
    <t>W25_2026_096776001-014-PMC11</t>
  </si>
  <si>
    <t>W26_2026_095550202-009-PMC11</t>
  </si>
  <si>
    <t>W27_2026_000996467-050-PMC11</t>
  </si>
  <si>
    <t>030319004DP-2625B-PS8</t>
  </si>
  <si>
    <t>011231011DP-2628A-PS9-CPT</t>
  </si>
  <si>
    <t>011316008DP-2627A-PS2-CPT</t>
  </si>
  <si>
    <t>011381009DP-2628A-PS9-CPT-ROW</t>
  </si>
  <si>
    <t>054390001</t>
  </si>
  <si>
    <t>054390001DP-2627A-PS2-CPT</t>
  </si>
  <si>
    <t>062027006</t>
  </si>
  <si>
    <t>062027006DP-2627A-PS10-CPT-ROW</t>
  </si>
  <si>
    <t>109476012CS-2627A-PS2-CPT-ROW</t>
  </si>
  <si>
    <t>230868002GB-2628B-PS2-CPT</t>
  </si>
  <si>
    <t>319736002DZ-2627A-PS3-CPT</t>
  </si>
  <si>
    <t>The testing machine, soldering machine, and screw gun are broken.</t>
  </si>
  <si>
    <t>W25_2026_130868002_011_PMC17</t>
  </si>
  <si>
    <t>Testing machine No. 3 and the screw gun are broken.</t>
  </si>
  <si>
    <t>C2998N</t>
  </si>
  <si>
    <t>C2139D</t>
  </si>
  <si>
    <t>V22146</t>
  </si>
  <si>
    <t>CV230747003GB-2625B-PS7</t>
  </si>
  <si>
    <t>RW011203004DP-2626A-PS12-ROW</t>
  </si>
  <si>
    <t>RW030421007DP-2626A-PS7-ROW</t>
  </si>
  <si>
    <t>VN260392</t>
  </si>
  <si>
    <t>PMC request to do convert job. As aligned in MRB meeting, need an open job for convert from sub assembly 230747006 =&gt; 230747003</t>
  </si>
  <si>
    <t>VN260365</t>
  </si>
  <si>
    <t>EOL finding: Cracked Ring gear 1/820 pcs . As aligned in MRB meeting, need open job for AQL sorting.</t>
  </si>
  <si>
    <t>VN260395</t>
  </si>
  <si>
    <t>OQC finding: QCC head can’t rotate. As aligned in MRB meeting, need open job for AQL sorting.</t>
  </si>
  <si>
    <t>CPT-Hi-Volume</t>
  </si>
  <si>
    <t>W26_2026_095959201-013-PMC11</t>
  </si>
  <si>
    <t>W24_2025_095709102-011-PMC11</t>
  </si>
  <si>
    <t>W23_2025_095119109-093-PMC11</t>
  </si>
  <si>
    <t>PO_130879003_09-PMC14</t>
  </si>
  <si>
    <t>000996484</t>
  </si>
  <si>
    <t>W27_2026_000996484-017-PMC11</t>
  </si>
  <si>
    <t>109686030CS-2627A-PS2-CPT-ROW</t>
  </si>
  <si>
    <t>315296004DZ-2629A-PS2-CPT</t>
  </si>
  <si>
    <t>315295002DZ-2629A-PS2-CPT</t>
  </si>
  <si>
    <t>030400015DP-2628A-PS2-CPT-ROW</t>
  </si>
  <si>
    <t>010964134PK-2625B-PS3</t>
  </si>
  <si>
    <t>011263016DP-2627A-PS10-CPT</t>
  </si>
  <si>
    <t>PO_130429427_003_PMC17</t>
  </si>
  <si>
    <t>The performance testing machine and the soldering iron are broken.</t>
  </si>
  <si>
    <t>W26_2026_130868002_012_PMC17</t>
  </si>
  <si>
    <t>543596001, 543597001</t>
  </si>
  <si>
    <t>C2011N</t>
  </si>
  <si>
    <t>C2042D</t>
  </si>
  <si>
    <t>C2135N</t>
  </si>
  <si>
    <t>RWPR011497001DP-2625B-PS7-MX</t>
  </si>
  <si>
    <t>VN260367 </t>
  </si>
  <si>
    <t>Using wrong grease in gearbox</t>
  </si>
  <si>
    <t>RW062032003PK-2626D-PS7</t>
  </si>
  <si>
    <t>RW062032003PK-2614A-PS5</t>
  </si>
  <si>
    <t>VN260140</t>
  </si>
  <si>
    <t>RW_2026_095393301-MRB#VN260369-PMC11</t>
  </si>
  <si>
    <t>RW_W07_2026_095875301_023-PMC11</t>
  </si>
  <si>
    <t>VN260369</t>
  </si>
  <si>
    <t>EOL finding- Giftbox was scratched. As aligned in MRB meeting, need open job for rework</t>
  </si>
  <si>
    <t>VN260390</t>
  </si>
  <si>
    <t>OQC finding-The unit no function . As aligned in MRB meeting, need an open job for sorting.</t>
  </si>
  <si>
    <t>C2-132D</t>
  </si>
  <si>
    <t>Fail performance testing</t>
  </si>
  <si>
    <t>Raw material NG. PN 524001027, 524001028</t>
  </si>
  <si>
    <t>W26_2026_095419202-007-PMC11</t>
  </si>
  <si>
    <t>W26_2026_095482103-013-PMC11</t>
  </si>
  <si>
    <t>W27_2026_130667012DG9_80-PMC14</t>
  </si>
  <si>
    <t>011254021DP-2628A-PS2-CPT</t>
  </si>
  <si>
    <t>319328007DZ-2629A-PS2-CPT</t>
  </si>
  <si>
    <t>230747006GB-2625B-PS2</t>
  </si>
  <si>
    <t>011374004</t>
  </si>
  <si>
    <t>PR011374004DP-2627A-PS9-CPT-ROW</t>
  </si>
  <si>
    <t>011146012DP-2628A-PS9-CPT</t>
  </si>
  <si>
    <t>011230028DP-2628A-PS9-CPT</t>
  </si>
  <si>
    <t>030345005</t>
  </si>
  <si>
    <t>PR030345005DP-2626-PS8</t>
  </si>
  <si>
    <t>030319007</t>
  </si>
  <si>
    <t>PR030319007DP-2627-PS2-CPT</t>
  </si>
  <si>
    <t>011373004DP-2628A-PS9-CPT-ROW</t>
  </si>
  <si>
    <t>W26_2026_130597401_145-PMC17</t>
  </si>
  <si>
    <t>W26_2026_130606093_046-PMC17</t>
  </si>
  <si>
    <t>011104017DP-2627A-PS10-CPT-ROW</t>
  </si>
  <si>
    <t>Raw material NG. PN 536504003</t>
  </si>
  <si>
    <t>Raw material NG. PN 536760001</t>
  </si>
  <si>
    <t>095760005</t>
  </si>
  <si>
    <t>SPL_Aug_PP_095760005_PMC11</t>
  </si>
  <si>
    <t>Raw material NG. PN 532421004,  532422004</t>
  </si>
  <si>
    <t>EEC-TS</t>
  </si>
  <si>
    <t>532421004,  532422004</t>
  </si>
  <si>
    <t>Red Sun</t>
  </si>
  <si>
    <t>544358001, 544359001</t>
  </si>
  <si>
    <t>VIET NAM HAI THAO</t>
  </si>
  <si>
    <t>PMG</t>
  </si>
  <si>
    <t>Marcus Duong Gia Quyen</t>
  </si>
  <si>
    <t>Phạm Bá Phú</t>
  </si>
  <si>
    <t>Nguyễn Việt Anh</t>
  </si>
  <si>
    <t>Hoang Dinh Trung</t>
  </si>
  <si>
    <t>W07_2026_095110107-007-PMC11</t>
  </si>
  <si>
    <t>W26_2026_095297205DG9-036-PMC11</t>
  </si>
  <si>
    <t>W26_2026_095632308_011-PMC14</t>
  </si>
  <si>
    <t>W26_2026_096727027DG9-032-PMC11</t>
  </si>
  <si>
    <t>010898007DP-2625A-PS2</t>
  </si>
  <si>
    <t>001597597</t>
  </si>
  <si>
    <t>001597597PK-2628A-PS3-CPT</t>
  </si>
  <si>
    <t>010683019DP-2627A-PS2-CPT-ROW</t>
  </si>
  <si>
    <t>011208015</t>
  </si>
  <si>
    <t>011208015DP-2627A-PS2-CPT-ROW</t>
  </si>
  <si>
    <t>011268017DP-2627A-PS2-CPT</t>
  </si>
  <si>
    <t>011306014</t>
  </si>
  <si>
    <t>011306014DP-2627A-PS2-CPT-ROW</t>
  </si>
  <si>
    <t>011309021</t>
  </si>
  <si>
    <t>011309021DP-2628A-PS9-CPT-ROW</t>
  </si>
  <si>
    <t>011364025</t>
  </si>
  <si>
    <t>011364025DP-2628A-PS9-CPT</t>
  </si>
  <si>
    <t>011376015</t>
  </si>
  <si>
    <t>011376015DP-2628A-PS9-CPT-ROW</t>
  </si>
  <si>
    <t>011438004DP-2628A-PS2-CPT</t>
  </si>
  <si>
    <t>062030015</t>
  </si>
  <si>
    <t>062030015DP-2627A-PS10-CPT-ROW</t>
  </si>
  <si>
    <t>159117002CS-2629A-PS9-CPT</t>
  </si>
  <si>
    <t>315636001DZ-2629A-PS10-CPT</t>
  </si>
  <si>
    <t>319074001DZ-2629A-PS2-CPT</t>
  </si>
  <si>
    <t>W26_2026_130868002_013_PMC17</t>
  </si>
  <si>
    <t>The impact wrench and laser welding machine are broken.</t>
  </si>
  <si>
    <t>C2044N</t>
  </si>
  <si>
    <t>Nguyen Trung Van</t>
  </si>
  <si>
    <t>C2-131N</t>
  </si>
  <si>
    <t>Rework_130830001DG9_weldingissue_PMC14</t>
  </si>
  <si>
    <t>RW_SPL_2026_095279401_PP_PMC11</t>
  </si>
  <si>
    <t>RW_2026_096727302DG9-MRB#VN260396_PMC11</t>
  </si>
  <si>
    <t>VN260396</t>
  </si>
  <si>
    <t>OQC finding The unit no function </t>
  </si>
  <si>
    <t>C2039N</t>
  </si>
  <si>
    <t>C2-143AD</t>
  </si>
  <si>
    <t>C2-143BD</t>
  </si>
  <si>
    <t>W26_2026_095241010-091-PMC11</t>
  </si>
  <si>
    <t>W26_2026_095443001-112-PMC11</t>
  </si>
  <si>
    <t>W26_2026_095875301-040-PMC11</t>
  </si>
  <si>
    <t>W27_2026_000996932-024-PMC11</t>
  </si>
  <si>
    <t>000996715</t>
  </si>
  <si>
    <t>W28_2026_000996715-017-PMC11</t>
  </si>
  <si>
    <t>PO_130678002DG9_34A-PMC14</t>
  </si>
  <si>
    <t>003013460DG9</t>
  </si>
  <si>
    <t>W17_2026_003013460DG9_18_PMC14</t>
  </si>
  <si>
    <t>W21_2026_095930826_108930826_038-PMC14</t>
  </si>
  <si>
    <t>W21_2026_095930826_038-PMC14</t>
  </si>
  <si>
    <t>095826013</t>
  </si>
  <si>
    <t>W26_2026_095826013_004-PMC14</t>
  </si>
  <si>
    <t>011336001DP-2627A-PS2-CPT</t>
  </si>
  <si>
    <t>159200003CS-2628A-PS2-CPT</t>
  </si>
  <si>
    <t>161030007CS-2627A-PS10-CPT</t>
  </si>
  <si>
    <t>290061297GB-2629A-PS2-CPT</t>
  </si>
  <si>
    <t>319066001DZ-2629A-PS2-CPT</t>
  </si>
  <si>
    <t>319127001DZ-2629A-PS2-CPT</t>
  </si>
  <si>
    <t>290188004GB-2629A-PS2-CPT</t>
  </si>
  <si>
    <t>305681015DZ-2629D-PS2-CPT</t>
  </si>
  <si>
    <t>159344004CS-2629C-PS9-CPT</t>
  </si>
  <si>
    <t>030221018DP-2627A-PS2-CPT</t>
  </si>
  <si>
    <t>159264016CS-2627A-PS2-CPT</t>
  </si>
  <si>
    <t>W26_2026_095930506_108930506_006-PMC14</t>
  </si>
  <si>
    <t>Housing NG, PN 524001027, 524001028</t>
  </si>
  <si>
    <t>053799101</t>
  </si>
  <si>
    <t>053799101DP-2629A-PS9-CPT-ROW</t>
  </si>
  <si>
    <t>Raw material NG, PN 930011748</t>
  </si>
  <si>
    <t>011385001DP-2626A-PS2</t>
  </si>
  <si>
    <t>W26_2026_130597401_132-PMC17</t>
  </si>
  <si>
    <t>W26_2026_130597250_023-PMC17</t>
  </si>
  <si>
    <t>WI steps between K01 and K02 are ambiguous; unable to follow the process.</t>
  </si>
  <si>
    <t>Station 5 is stiff and difficult to operate, impacting output and efficiency.</t>
  </si>
  <si>
    <t>W13_2026_095392202_008-PMC11</t>
  </si>
  <si>
    <t>Station 11.2: Failed UPH standard. (WI: 45s vs. Actual: 60s).</t>
  </si>
  <si>
    <t>RW062032003PK-2626E-PS7</t>
  </si>
  <si>
    <t>RW159202007CS-2625B-PS7</t>
  </si>
  <si>
    <t>RW001597632PK-2624A-PS7-ROW</t>
  </si>
  <si>
    <t>VN260380</t>
  </si>
  <si>
    <t>After sorting from MRB#VN260357, find more NG . As aligned in MRB meeting, need an open job for rework.</t>
  </si>
  <si>
    <t>VN260353</t>
  </si>
  <si>
    <t>Missing manual during packing</t>
  </si>
  <si>
    <t>C2-131D</t>
  </si>
  <si>
    <t>RW_2026_096833001-MRB#VN260402_PMC11</t>
  </si>
  <si>
    <t>VN260402</t>
  </si>
  <si>
    <t>OQC finding- Wrong One + Pole Hedge label. As aligned in MRB meeting, need open job for Sorting.</t>
  </si>
  <si>
    <t>C2-124D</t>
  </si>
  <si>
    <t>C2-149AD</t>
  </si>
  <si>
    <t>C2-117N</t>
  </si>
  <si>
    <t>W27_2026_095283305-024-PMC11</t>
  </si>
  <si>
    <t>W26_2026_095248012-017-PMC11</t>
  </si>
  <si>
    <t>W26_2026_095646003-016-PMC11</t>
  </si>
  <si>
    <t>W27_2026_095504206-026-PMC11</t>
  </si>
  <si>
    <t>W26_2026_095558302-055-PMC11</t>
  </si>
  <si>
    <t>W26_2026_096812001-026-PMC11</t>
  </si>
  <si>
    <t>W27_2026_095817304-070-PMC11</t>
  </si>
  <si>
    <t>PO_130597185_211-PMC14</t>
  </si>
  <si>
    <t>W21_2026_095930810_108930808_027-PMC14</t>
  </si>
  <si>
    <t>W27_2026_000996721-047-PMC11</t>
  </si>
  <si>
    <t>W27_2026_000996467-051-PMC11</t>
  </si>
  <si>
    <t>W27_2026_000996975-046-PMC11</t>
  </si>
  <si>
    <t>011390009</t>
  </si>
  <si>
    <t>011390009DP-2628A-PS2-CPT</t>
  </si>
  <si>
    <t>030243009DP-2628A-PS2-CPT</t>
  </si>
  <si>
    <t>292086005GB-2629A-PS2-CPT</t>
  </si>
  <si>
    <t>109476012CS-2628A-PS2-CPT-ROW</t>
  </si>
  <si>
    <t>030191010DP-2628A-PS2-CPT</t>
  </si>
  <si>
    <t>W25_2026_130597390_005_PMC17</t>
  </si>
  <si>
    <t>Raw material, PN 528547005</t>
  </si>
  <si>
    <t>The screw gun and the semi-finished product testing machine are broken.</t>
  </si>
  <si>
    <t>Cell Quality</t>
  </si>
  <si>
    <t>Poor welding. Re-laser welding at Core +, Core -</t>
  </si>
  <si>
    <t>RW062032003PK-2626A-PS7</t>
  </si>
  <si>
    <t>RW011202012DP-2625A-PS7</t>
  </si>
  <si>
    <t>RW011504003DP-2625C-PS7</t>
  </si>
  <si>
    <t>RWCV011092016DP-2620A-PS7</t>
  </si>
  <si>
    <t>VN260356</t>
  </si>
  <si>
    <t>VN260359</t>
  </si>
  <si>
    <t>After sorting from MRB#VN260290, MQA found more NG relate to material . As aligned in MRB meeting, need open job for sorting.</t>
  </si>
  <si>
    <t>VN260345</t>
  </si>
  <si>
    <t>PROD request to create job rework add BOM. As aligned in MRB meeting, need open job for rework.</t>
  </si>
  <si>
    <t>C2-132N</t>
  </si>
  <si>
    <t>W26_2026_096870002DG9-018-PMC11</t>
  </si>
  <si>
    <t>095381202</t>
  </si>
  <si>
    <t>W26_2026_095381202-013-PMC11</t>
  </si>
  <si>
    <t>095419317</t>
  </si>
  <si>
    <t>W26_2026_095419317-FMP_001-PMC11</t>
  </si>
  <si>
    <t>W27_2026_130667012DG9_81-PMC14</t>
  </si>
  <si>
    <t>000996497</t>
  </si>
  <si>
    <t>W27_2026_000996497-033-PMC11</t>
  </si>
  <si>
    <t>W27_2026_000996041-130-PMC11</t>
  </si>
  <si>
    <t>W27_2026_000996663-029-PMC11</t>
  </si>
  <si>
    <t>010955048</t>
  </si>
  <si>
    <t>010955048DP-2625A-PS2</t>
  </si>
  <si>
    <t>291102002GB-2629A-PS2-CPT</t>
  </si>
  <si>
    <t>306527006DZ-2629A-PS2-CPT</t>
  </si>
  <si>
    <t>300003120DZ-2629A-PS2-CPT</t>
  </si>
  <si>
    <t>230868002GB-2629B-PS2-CPT</t>
  </si>
  <si>
    <t>011238019DP-2627A-PS2-CPT</t>
  </si>
  <si>
    <t>062034002DP-2629A-PS10-CPT</t>
  </si>
  <si>
    <t>010821111</t>
  </si>
  <si>
    <t>010821111DP-2628A-PS9-CPT-ROW</t>
  </si>
  <si>
    <t>W26_2026_130597197_066-PMC17</t>
  </si>
  <si>
    <t>W26_2026_130645014DG9_004_PMC17</t>
  </si>
  <si>
    <t>W28_2026_130868002_015_PMC17</t>
  </si>
  <si>
    <t>RW011504003DP-2625A-PS7</t>
  </si>
  <si>
    <t>VN260383</t>
  </si>
  <si>
    <t>Missing insulating plate</t>
  </si>
  <si>
    <t>W26_2026_095540201-026-PMC11</t>
  </si>
  <si>
    <t>W27_2026_095297206-016-PMC11</t>
  </si>
  <si>
    <t>W26_2026_095875301-041-PMC11</t>
  </si>
  <si>
    <t>095410201</t>
  </si>
  <si>
    <t>W27_2026_095410201-024-PMC11</t>
  </si>
  <si>
    <t>W27_2026_000996987-044-PMC11</t>
  </si>
  <si>
    <t>W27_2026_002997282-111-PMC11</t>
  </si>
  <si>
    <t>002997571</t>
  </si>
  <si>
    <t>W26_2026_002997571-20-PMC11</t>
  </si>
  <si>
    <t>W27_2026_003015017DG9-043-PMC11</t>
  </si>
  <si>
    <t>W27_2026_000996476-087-PMC11</t>
  </si>
  <si>
    <t>011278011DP-2627A-PS2-CPT</t>
  </si>
  <si>
    <t>010627035DP-2629A-PS9-CPT-ROW</t>
  </si>
  <si>
    <t>312980004DZ-2629A-PS2-CPT</t>
  </si>
  <si>
    <t>317279003DZ-2630A-PS2-CPT-ROW</t>
  </si>
  <si>
    <t>011374001DP-2628A-PS9-CPT</t>
  </si>
  <si>
    <t>011404003DP-2629A-PS9-CPT-ROW</t>
  </si>
  <si>
    <t>011504001</t>
  </si>
  <si>
    <t>011504001DP-2629B-PS9-CPT</t>
  </si>
  <si>
    <t>010964199PK-2628A-PS3-CPT</t>
  </si>
  <si>
    <t>W26_2026_130597401_141-PMC17</t>
  </si>
  <si>
    <t>The soldering machine and the semi-finished product testing machine are broken.</t>
  </si>
  <si>
    <t>Raw material, PN 530455007</t>
  </si>
  <si>
    <t>Customer request to convert from model 001515024 to 001515022  .As aligned in MRB meeting, need open job for convert. Dept code 1403</t>
  </si>
  <si>
    <t>W26_2026_130879003_012-PMC14</t>
  </si>
  <si>
    <t>011118027DP-2628A-PS2-CPT</t>
  </si>
  <si>
    <t>159304006CS-2628A-PS2-CPT</t>
  </si>
  <si>
    <t>062006010DP-2629A-PS10-CPT</t>
  </si>
  <si>
    <t>062027006DP-2629A-PS10-CPT-ROW</t>
  </si>
  <si>
    <t>PO_130429427_006_PMC17</t>
  </si>
  <si>
    <t>Pending MQA investigate</t>
  </si>
  <si>
    <t>2322/9811</t>
  </si>
  <si>
    <t>9281/9811</t>
  </si>
  <si>
    <t>9545/9811</t>
  </si>
  <si>
    <t>9811/9330</t>
  </si>
  <si>
    <t>9330/9811</t>
  </si>
  <si>
    <t>C2-096N</t>
  </si>
  <si>
    <t>RW062032003PK-2626B-PS7</t>
  </si>
  <si>
    <t>VN260325</t>
  </si>
  <si>
    <t>C2-135D</t>
  </si>
  <si>
    <t>000996732</t>
  </si>
  <si>
    <t>W10_2026_000996732-010-PMC11</t>
  </si>
  <si>
    <t>W26_2026_096833001-006-PMC11</t>
  </si>
  <si>
    <t>W27_2026_095393201-050-PMC11</t>
  </si>
  <si>
    <t>W28_2026_130615014DG9_125-PMC14</t>
  </si>
  <si>
    <t>Wk22_2026_095760003-059-PMC11</t>
  </si>
  <si>
    <t>W28_2026_000996972-017-PMC11</t>
  </si>
  <si>
    <t>Raw material NG, PN 921288006</t>
  </si>
  <si>
    <t>011203013</t>
  </si>
  <si>
    <t>011203013DP-2630A-PS2-CPT-ROW</t>
  </si>
  <si>
    <t>010945025DP-2629A-PS2-CPT-ROW</t>
  </si>
  <si>
    <t>315630004DZ-2630B-PS2-CPT-ROW</t>
  </si>
  <si>
    <t>030289007DP-2628A-PS2-CPT</t>
  </si>
  <si>
    <t>316292011DZ-2629A-PS2-CPT</t>
  </si>
  <si>
    <t>Raw material NG, PN 681963001</t>
  </si>
  <si>
    <t>030246030</t>
  </si>
  <si>
    <t>PR030246030DP-2627-PS8-CPT-MX</t>
  </si>
  <si>
    <t>Raw material NG, PN 640925006</t>
  </si>
  <si>
    <t>W29_2026_130514052_003_PMC17</t>
  </si>
  <si>
    <t>Laser engraving machine, soldering machine, connector assembly machine, and semi-finished product testing machine are broken.</t>
  </si>
  <si>
    <t>The soldering machine, battery charger, and semi-finished product tester are broken.</t>
  </si>
  <si>
    <t>W28_2026_130868002_017_PMC17</t>
  </si>
  <si>
    <t>The welding machine and the semi-finished product testing machine are broken.</t>
  </si>
  <si>
    <t>C2027D</t>
  </si>
  <si>
    <t>Cố dịnh hỗ trợ PMC</t>
  </si>
  <si>
    <t>Margaret Truong Thi Lan Huong</t>
  </si>
  <si>
    <t>BR Vina</t>
  </si>
  <si>
    <t>YUEQING</t>
  </si>
  <si>
    <t>Shun King</t>
  </si>
  <si>
    <t>C2-134D</t>
  </si>
  <si>
    <t>W27_2026_000996457-020-PMC11</t>
  </si>
  <si>
    <t>W27_2026_003013439DG9-071-PMC11</t>
  </si>
  <si>
    <t>W27_2026_095353201-010-PMC11</t>
  </si>
  <si>
    <t>W27_2026_095393101-010-PMC11</t>
  </si>
  <si>
    <t>W27_2026_096532201-015-PMC11</t>
  </si>
  <si>
    <t>W27_2026_096785202-004-PMC11</t>
  </si>
  <si>
    <t>W27_2026_096812001-027-PMC11</t>
  </si>
  <si>
    <t>000996393</t>
  </si>
  <si>
    <t>W28_2026_000996393-007-PMC11</t>
  </si>
  <si>
    <t>W28_2026_000996467-053-PMC11</t>
  </si>
  <si>
    <t>W28_2026_000996486-117-PMC11</t>
  </si>
  <si>
    <t>W28_2026_095834301-062-PMC11</t>
  </si>
  <si>
    <t>W28_2026_130658005DG9_16-PMC14</t>
  </si>
  <si>
    <t>011292034</t>
  </si>
  <si>
    <t>PR011292034DP-2629A-PS2-CPT-MX</t>
  </si>
  <si>
    <t>010897002DP-2628B-PS2-CPT</t>
  </si>
  <si>
    <t>011271002DP-2628A-PS2-CPT</t>
  </si>
  <si>
    <t>011339002DP-2627A-PS2-CPT</t>
  </si>
  <si>
    <t>318125009DZ-2629A-PS2-CPT</t>
  </si>
  <si>
    <t>230747006GB-2630A-PS2-CPT</t>
  </si>
  <si>
    <t>011235028</t>
  </si>
  <si>
    <t>011235028DP-2629A-PS9-CPT-ROW</t>
  </si>
  <si>
    <t>062024010DP-2629A-PS10-CPT</t>
  </si>
  <si>
    <t>010799109</t>
  </si>
  <si>
    <t>PR010799109DP-2629A-PS9-CPT-ROW</t>
  </si>
  <si>
    <t>161021003CS-2628A-PS10-CPT</t>
  </si>
  <si>
    <t>Shortage material, PN 541461002</t>
  </si>
  <si>
    <t>The screw tightening gun is broken.</t>
  </si>
  <si>
    <t>W27_2026_130597289_021_PMC17</t>
  </si>
  <si>
    <t>The finished product tester is broken.</t>
  </si>
  <si>
    <t>The soldering gun is clogged.</t>
  </si>
  <si>
    <t>C2002D</t>
  </si>
  <si>
    <t>C2029D</t>
  </si>
  <si>
    <t>RW011274007DP-2616A-PS7</t>
  </si>
  <si>
    <t>RW011328002DP-2625A-PS7</t>
  </si>
  <si>
    <t>RW010945024DP-2628E-PS7</t>
  </si>
  <si>
    <t>RW062032003PK-2626C-PS7</t>
  </si>
  <si>
    <t>VN260319</t>
  </si>
  <si>
    <t>Missing part: Switch NG</t>
  </si>
  <si>
    <t>VN260321</t>
  </si>
  <si>
    <t>Missing part: Housing, motor, magazine NG</t>
  </si>
  <si>
    <t xml:space="preserve">VN260375 </t>
  </si>
  <si>
    <t>OQC finding- Giftbox shows discoloration. As aligned in MRB meeting, need open job for Sorting.</t>
  </si>
  <si>
    <t>C2-045N</t>
  </si>
  <si>
    <t>C2-120N</t>
  </si>
  <si>
    <t>W22_2026_000996986-022-PMC11</t>
  </si>
  <si>
    <t>W26_2026_095724301-029-PMC11</t>
  </si>
  <si>
    <t>096620202DG9</t>
  </si>
  <si>
    <t>W27_2026_096620202DG9-007-PMC11</t>
  </si>
  <si>
    <t>W43_2026_000996658-043-PMC11</t>
  </si>
  <si>
    <t>W45_2026_000996560-045-PMC11</t>
  </si>
  <si>
    <t>W76_2026_000996780-076-PMC11</t>
  </si>
  <si>
    <t>315267001DZ-2630A-PS2-CPT</t>
  </si>
  <si>
    <t>315289004DZ-2630A-PS2-CPT</t>
  </si>
  <si>
    <t>010476029</t>
  </si>
  <si>
    <t>010476029DP-2628B-PS2-CPT-ROW</t>
  </si>
  <si>
    <t>010894013DP-2627A-PS2-CPT-ROW</t>
  </si>
  <si>
    <t>106383013CS-2629A-PS10-CPT</t>
  </si>
  <si>
    <t>W24_2026_130597380_065-PMC17</t>
  </si>
  <si>
    <t>C2038D</t>
  </si>
  <si>
    <t>Alice Luo Shao Lin</t>
  </si>
  <si>
    <t>313786003-01/315926003-01 SYF supplier</t>
  </si>
  <si>
    <t>Loki+Riddle</t>
  </si>
  <si>
    <t>RW010945024DP-2628G-PS7</t>
  </si>
  <si>
    <t>After sorting, found more NG 48 pcs. As aligned in MRB meeting, need to open job rework.</t>
  </si>
  <si>
    <t>Rework_095930845DG9_Replacehousing-PMC14</t>
  </si>
  <si>
    <t>P/N : 524001027-03 LEFT HOUSING RYi818BGVNM : At Port 1, Housing Cracking at Screw Boss Due to Supplier Material/ Molding Defect (MING SHING supplier)</t>
  </si>
  <si>
    <t>W26_2026_096774002-057-PMC11</t>
  </si>
  <si>
    <t>W24_2026_130597401_086-PMC17</t>
  </si>
  <si>
    <t>W45_2026_000996987-045-PMC11</t>
  </si>
  <si>
    <t>011397003DP-2629A-PS2-CPT-ROW</t>
  </si>
  <si>
    <t>030218013</t>
  </si>
  <si>
    <t>030218013DP-2629A-PS2-CPT</t>
  </si>
  <si>
    <t>030248025DP-2628A-PS2-CPT</t>
  </si>
  <si>
    <t>230527007</t>
  </si>
  <si>
    <t>230527007GB-2631B-PS2-CPT-ROW</t>
  </si>
  <si>
    <t>319123015</t>
  </si>
  <si>
    <t>319123015DZ-2629A-PS2-CPT</t>
  </si>
  <si>
    <t>030287009DP-2628A-PS2-CPT</t>
  </si>
  <si>
    <t>010854019DP-2629A-PS9-CPT-ROW</t>
  </si>
  <si>
    <t>010964199PK-2629A-PS3-CPT</t>
  </si>
  <si>
    <t>010910019DP-2627A-PS2-CPT-ROW</t>
  </si>
  <si>
    <t>W25_2026_130868014_025-PMC17</t>
  </si>
  <si>
    <t>W28_2026_130597395_005_PMC17</t>
  </si>
  <si>
    <t>206817009</t>
  </si>
  <si>
    <t>206817009PK-2628A-PS10-CPT</t>
  </si>
  <si>
    <t>W28_2026_130597382_004-PMC17</t>
  </si>
  <si>
    <t>053964019</t>
  </si>
  <si>
    <t>PR053964019PK-2629C-PS3-CPT</t>
  </si>
  <si>
    <t>Raw material NG, PN 910006971</t>
  </si>
  <si>
    <t>Raw material NG, PN 100737011</t>
  </si>
  <si>
    <t>TOP LINK</t>
  </si>
  <si>
    <t>RW054092002DP-2626A-PS7</t>
  </si>
  <si>
    <t>RWQB111994015PK-2625A-PS7VN</t>
  </si>
  <si>
    <t>RW_2026_095798301-MRB#VN260388-PMC11</t>
  </si>
  <si>
    <t>RW_SPL_2026_096847201_PP-PMC11</t>
  </si>
  <si>
    <t xml:space="preserve">VN260406 </t>
  </si>
  <si>
    <t>Project code Z50303</t>
  </si>
  <si>
    <t>Z50303</t>
  </si>
  <si>
    <t>MPM request to create job rework add BOM. As aligned in MRB meeting, need open job for rework.</t>
  </si>
  <si>
    <t>VN260389</t>
  </si>
  <si>
    <t>Project team request to rework . As aligned in MRB meeting, need an open job for rework.</t>
  </si>
  <si>
    <t>Project code 275202</t>
  </si>
  <si>
    <t>VN260388</t>
  </si>
  <si>
    <t>IPQC finding-Wrong assembly sequence at station 19. As aligned in MRB meeting, need an open job for sorting &amp; rework.</t>
  </si>
  <si>
    <t>C2-121D</t>
  </si>
  <si>
    <t>W28_2026_095450203-004-PMC11</t>
  </si>
  <si>
    <t>W36_2026_095392202-036-PMC11</t>
  </si>
  <si>
    <t>W28_2026_095959201-014-PMC11</t>
  </si>
  <si>
    <t>W25_2026_130597401_118-PMC17</t>
  </si>
  <si>
    <t>W28_2026_130667013DG9_91-PMC14</t>
  </si>
  <si>
    <t>W28_2026_130667012DG9_82-PMC14</t>
  </si>
  <si>
    <t>W27_2026_130879002_FMP_01-PMC14</t>
  </si>
  <si>
    <t>000995039</t>
  </si>
  <si>
    <t>W28_2026_000995039-002-PMC11</t>
  </si>
  <si>
    <t>W34_2026_000996661-034-PMC11</t>
  </si>
  <si>
    <t>W118_2026_000996486-118-PMC11</t>
  </si>
  <si>
    <t>W32_2026_000996992-032-PMC11</t>
  </si>
  <si>
    <t>062113022DP-2629A-PS10-CPT</t>
  </si>
  <si>
    <t>011483001</t>
  </si>
  <si>
    <t>011483001DP-2628A-PS2-CPT</t>
  </si>
  <si>
    <t>319328002DZ-2630A-PS2-CPT</t>
  </si>
  <si>
    <t>319328007DZ-2630A-PS2-CPT</t>
  </si>
  <si>
    <t>319328009DZ-2630A-PS2-CPT</t>
  </si>
  <si>
    <t>312980004DZ-2630A-PS2-CPT</t>
  </si>
  <si>
    <t>319349013DZ-2630A-PS2-CPT</t>
  </si>
  <si>
    <t>313165004DZ-2630A-PS10-CPT</t>
  </si>
  <si>
    <t>062039001DP-2629A-PS10-CPT</t>
  </si>
  <si>
    <t>010476030DP-2628A-PS2-CPT-ROW</t>
  </si>
  <si>
    <t>030412004DP-2628B-PS2-CPT</t>
  </si>
  <si>
    <t>001690100PK-2630A-PS3-CPT-ROW</t>
  </si>
  <si>
    <t>011229004DP-2628A-PS2-CPT</t>
  </si>
  <si>
    <t>010919011DP-2627A-PS2-CPT</t>
  </si>
  <si>
    <t>011248012DP-2628A-PS2-CPT</t>
  </si>
  <si>
    <t>011104013DP-2629A-PS10-CPT</t>
  </si>
  <si>
    <t>W27_2026_130868001_009_PMC17</t>
  </si>
  <si>
    <t>W28_2026_130868002_019_PMC17</t>
  </si>
  <si>
    <t>206686004PK-2629A-PS10-CPT</t>
  </si>
  <si>
    <t>206686005PK-2629A-PS10-CPT</t>
  </si>
  <si>
    <t>Raw material NG, PN 543598001</t>
  </si>
  <si>
    <t>W29_2026_130868002_025_PMC17</t>
  </si>
  <si>
    <t xml:space="preserve">GOOD VIEW </t>
  </si>
  <si>
    <t>C2091D</t>
  </si>
  <si>
    <t xml:space="preserve">Rubber seal pressed out of specification </t>
  </si>
  <si>
    <t xml:space="preserve">Motor no-load current out of specification </t>
  </si>
  <si>
    <t>RE: Summary Lending - Rework - Linedown manhours - 07.Jul</t>
  </si>
  <si>
    <t>RW062032003PK-2626F-PS7</t>
  </si>
  <si>
    <t>RW_W08_2026_095443001_MRB# VN260409-PMC11</t>
  </si>
  <si>
    <t>VN260409</t>
  </si>
  <si>
    <t>ME set up the press fixture is not set up properly</t>
  </si>
  <si>
    <t>C2-147D</t>
  </si>
  <si>
    <t>C2-149AN</t>
  </si>
  <si>
    <t>W26_2026_095785101-21-PMC11</t>
  </si>
  <si>
    <t>W27_2026_095241010-092-PMC11</t>
  </si>
  <si>
    <t>W27_2026_095835104DG9-014-PMC11</t>
  </si>
  <si>
    <t>W26_2026_095119109-94-PMC11</t>
  </si>
  <si>
    <t>W45_2026_096725026-045-PMC11</t>
  </si>
  <si>
    <t>W109_2026_095112109-109-PMC11</t>
  </si>
  <si>
    <t>W29_2026_130667028DG9_007_PMC14</t>
  </si>
  <si>
    <t>W29_2026_130667001DG9_76-PMC14</t>
  </si>
  <si>
    <t>PO_130597049_404-PMC14</t>
  </si>
  <si>
    <t>W28_2026_095632308_012-PMC14</t>
  </si>
  <si>
    <t>011059011</t>
  </si>
  <si>
    <t>011059011DP-2628A-PS2-CPT</t>
  </si>
  <si>
    <t>011203004DP-2629A-PS2-CPT</t>
  </si>
  <si>
    <t>011114021DP-2629A-PS2-CPT</t>
  </si>
  <si>
    <t>011308002DP-2629A-PS2-CPT</t>
  </si>
  <si>
    <t>011205002DP-2629A-PS2-CPT</t>
  </si>
  <si>
    <t>305681015DZ-2630A-PS2-CPT</t>
  </si>
  <si>
    <t>312982004DZ-2630A-PS2-CPT</t>
  </si>
  <si>
    <t>315295003DZ-2631A-PS2-CPT</t>
  </si>
  <si>
    <t>317279007DZ-2631A-PS2-CPT</t>
  </si>
  <si>
    <t>319158003DZ-2629A-PS2-CPT</t>
  </si>
  <si>
    <t>109448011CS-2631A-PS9-CPT-ROW</t>
  </si>
  <si>
    <t>001690064PK-2629A-PS3-CPT</t>
  </si>
  <si>
    <t>011449002DP-2629A-PS2-CPT</t>
  </si>
  <si>
    <t>011396013DP-2628A-PS2-CPT</t>
  </si>
  <si>
    <t>W26_2026_130597339_010-PMC17</t>
  </si>
  <si>
    <t>Raw material NG, PN 537189002</t>
  </si>
  <si>
    <t>W27_2026_130597387_004_PMC17</t>
  </si>
  <si>
    <t>The screw gun, semi-finished product testing machine, and stamping machine are broken.</t>
  </si>
  <si>
    <t>RW030421002DP-2628A-PS14</t>
  </si>
  <si>
    <t>RW_W27_2026_095540201-027-PMC11</t>
  </si>
  <si>
    <t>VN260394</t>
  </si>
  <si>
    <t>VN260411</t>
  </si>
  <si>
    <t>IPQC finding-The C-ring not fully inserted. As aligned in MRB meeting, need to open job sorting &amp; rework.</t>
  </si>
  <si>
    <t>C2-135N</t>
  </si>
  <si>
    <t>W124_2026_000996496-124-PMC11</t>
  </si>
  <si>
    <t>W12_2026_095564202-012-PMC11</t>
  </si>
  <si>
    <t>W28_2026_130879003_013-PMC14</t>
  </si>
  <si>
    <t>W29_2026_130615021DG9_47-PMC14</t>
  </si>
  <si>
    <t>W32_2026_000996865-032-PMC11</t>
  </si>
  <si>
    <t>W37_2026_095396302-037-PMC11</t>
  </si>
  <si>
    <t>030198006DP-2629A-PS2-CPT</t>
  </si>
  <si>
    <t>030298028</t>
  </si>
  <si>
    <t>030298028DP-2629A-PS2-CPT-ROW</t>
  </si>
  <si>
    <t>011159025DP-2629A-PS9-CPT-ROW</t>
  </si>
  <si>
    <t>001690064PK-2630A-PS3-CPT</t>
  </si>
  <si>
    <t>W29_2026_130606086DG9_006_PMC17</t>
  </si>
  <si>
    <t>206474002DP-2630A-PS10-CPT</t>
  </si>
  <si>
    <t>206613043PK-2630A-PS10-CPT</t>
  </si>
  <si>
    <t>206998001PK-2630A-PS10-CPT</t>
  </si>
  <si>
    <t>Raw material NG, PN 539111003</t>
  </si>
  <si>
    <t>011277017</t>
  </si>
  <si>
    <t>011277017DP-2629A-PS2-CPT</t>
  </si>
  <si>
    <t>Raw material NG, PN 292092004.</t>
  </si>
  <si>
    <t>W25_2026_130868014_027-PMC17</t>
  </si>
  <si>
    <t>The battery loader on the production line is broken.</t>
  </si>
  <si>
    <t>SPL_PO_130690036_EB2_PMC17</t>
  </si>
  <si>
    <t>Rotong</t>
  </si>
  <si>
    <t>C2033N</t>
  </si>
  <si>
    <t>RW062031003DP-2626A-PS7-ROW</t>
  </si>
  <si>
    <t>RW_W16_2026_000996459TV5FGs_PMC18</t>
  </si>
  <si>
    <t>RW_W16_2026_000996495TV5FGs_PMC18</t>
  </si>
  <si>
    <t xml:space="preserve">VN260377 </t>
  </si>
  <si>
    <t>IPQC finding- Laser beam is misaligned in the X and Y axes. As aligned in MRB meeting, need open job for Sorting.</t>
  </si>
  <si>
    <t>Replace Clam Shell, display tray, tray cover, label</t>
  </si>
  <si>
    <t>Job 1F, 2F không tham gia họp hay approve rw flow</t>
  </si>
  <si>
    <t>C2026D</t>
  </si>
  <si>
    <t>C2034N</t>
  </si>
  <si>
    <t>Gia Thinh</t>
  </si>
  <si>
    <t>W07_2026_095877301-007-PMC11</t>
  </si>
  <si>
    <t>W27_2026_095443001-114-PMC11</t>
  </si>
  <si>
    <t>030291002DP-2630A-PS2-CPT</t>
  </si>
  <si>
    <t>106248033CS-2630A-PS2-CPT</t>
  </si>
  <si>
    <t>159230009CS-2630A-PS9-CPT</t>
  </si>
  <si>
    <t>030290006</t>
  </si>
  <si>
    <t>030290006DP-2629A-PS2-CPT</t>
  </si>
  <si>
    <t>030246030DP-2627A-PS8-CPT-MX</t>
  </si>
  <si>
    <t>001690089PK-2630A-PS3-CPT</t>
  </si>
  <si>
    <t>001406006PK-2630A-PS3-CPT-ROW</t>
  </si>
  <si>
    <t>011093008DP-2629B-PS2-CPT</t>
  </si>
  <si>
    <t>011393002DP-2629A-PS2-CPT-ROW</t>
  </si>
  <si>
    <t>011292034DP-2630A-PS2-CPT-MX</t>
  </si>
  <si>
    <t>062030013</t>
  </si>
  <si>
    <t>062030013DP-2629A-PS10-CPT</t>
  </si>
  <si>
    <t>159458005CS-2630A-PS9-CPT</t>
  </si>
  <si>
    <t>159493002CS-2630A-PS9-CPT</t>
  </si>
  <si>
    <t>W26_2026_096833001-007-PMC11</t>
  </si>
  <si>
    <t>The testing machine is unstable.</t>
  </si>
  <si>
    <t>W28_2026_130597388_002_PMC17</t>
  </si>
  <si>
    <t>011254021DP-2630A-PS2-CPT</t>
  </si>
  <si>
    <t>Raw material NG, PN 742786002</t>
  </si>
  <si>
    <t>Raw material NG, PN 292092004</t>
  </si>
  <si>
    <t>305681015DZ-2631D-PS2-CPT</t>
  </si>
  <si>
    <t>Raw material NG, PN 615364001</t>
  </si>
  <si>
    <t>Kangping</t>
  </si>
  <si>
    <t>Weida</t>
  </si>
  <si>
    <t>RW_2026_003013479-002997999-PMC11</t>
  </si>
  <si>
    <t>RW062032003PK-2626A-PS7-PO</t>
  </si>
  <si>
    <t>RW109686030CS-2628B-PS7-CPT-ROW</t>
  </si>
  <si>
    <t>VN260412</t>
  </si>
  <si>
    <t>OQC finding-Tool had abnormal sound</t>
  </si>
  <si>
    <t>Rework old FGs. Convert model (from 003013479 to 002997999)</t>
  </si>
  <si>
    <t>W30_2026_095877001-040-PMC11</t>
  </si>
  <si>
    <t>W50_2026_096531201-050-PMC11</t>
  </si>
  <si>
    <t>W84_2026_095403201-084-PMC11</t>
  </si>
  <si>
    <t>W12_2026_095419202-012-PMC11</t>
  </si>
  <si>
    <t>W28_2026_130597184_206-PMC14</t>
  </si>
  <si>
    <t>W28_2026_130879003_014-PMC14</t>
  </si>
  <si>
    <t>011081021DG9</t>
  </si>
  <si>
    <t>011081021DG9DP-2628A-PS2-CPT</t>
  </si>
  <si>
    <t>030247012DP-2627F-PS8-CPT</t>
  </si>
  <si>
    <t>056243005DP-2630A-PS2-CPT</t>
  </si>
  <si>
    <t>319349009DZ-2630A-PS2-CPT</t>
  </si>
  <si>
    <t>305681015DZ-2631B-PS2-CPT</t>
  </si>
  <si>
    <t>318597003DZ-2631A-PS10-CPT</t>
  </si>
  <si>
    <t>011092015DP-2629B-PS2-CPT</t>
  </si>
  <si>
    <t>011200035</t>
  </si>
  <si>
    <t>PR011200035DP-2629-PS2-CPT</t>
  </si>
  <si>
    <t>010821103</t>
  </si>
  <si>
    <t>010821103DP-2629A-PS9-CPT-ROW</t>
  </si>
  <si>
    <t>011374020DP-2629B-PS9-CPT</t>
  </si>
  <si>
    <t>030169026DP-2626A-PS8-CPT-TF</t>
  </si>
  <si>
    <t>010799108</t>
  </si>
  <si>
    <t>PR010799108DP-2631A-PS9-CPT-ROW</t>
  </si>
  <si>
    <t>W28_2026_130858001DG9_69-PMC14</t>
  </si>
  <si>
    <t>The pin crimping machine, soldering machine, and semi-finished product testing machine are broken.</t>
  </si>
  <si>
    <t>The rework method is improper and lacks step-by-step instructions for bearing disassembly.</t>
  </si>
  <si>
    <t>RW-Sorting_W04_2026_095297206_012-PMC11</t>
  </si>
  <si>
    <t>RW_W11_2026_096620202DG9_006-PMC11</t>
  </si>
  <si>
    <t xml:space="preserve">VN260410 </t>
  </si>
  <si>
    <t>EOL finding- Wrong Bump Knob used. As aligned in MRB meeting, need open job for Sorting.</t>
  </si>
  <si>
    <t>Pressing wrong dimension pinion to motor shaft</t>
  </si>
  <si>
    <t>VN260429</t>
  </si>
  <si>
    <t>C2-097N</t>
  </si>
  <si>
    <t>W28_2026_095504206-028-PMC11</t>
  </si>
  <si>
    <t>W112_2026_002997282-112-PMC11</t>
  </si>
  <si>
    <t>W25_2026_000996631-025-PMC11</t>
  </si>
  <si>
    <t>W29_2026_000996434-081-PMC11</t>
  </si>
  <si>
    <t>010928014DP-2630A-PS2-CPT-ROW</t>
  </si>
  <si>
    <t>011390004</t>
  </si>
  <si>
    <t>011390004DP-2629A-PS2-CPT-ROW</t>
  </si>
  <si>
    <t>030319007DP-2629B-PS2-CPT</t>
  </si>
  <si>
    <t>317339001DZ-2631A-PS2-CPT</t>
  </si>
  <si>
    <t>011146014DP-2631A-PS9-CPT-ROW</t>
  </si>
  <si>
    <t>010854019DP-2630A-PS9-CPT-ROW</t>
  </si>
  <si>
    <t>010534035</t>
  </si>
  <si>
    <t>010534035DP-2627A-PS9-CPT-ROW</t>
  </si>
  <si>
    <t>315636002DZ-2631A-PS10-CPT</t>
  </si>
  <si>
    <t>204204005PK-2629A-PS10-CPT</t>
  </si>
  <si>
    <t>206200008PK-2630A-PS10-CPT</t>
  </si>
  <si>
    <t>W29_2026_096833001-008-PMC11</t>
  </si>
  <si>
    <t>Shortage material, PN 921099072, 930098315, 930098316, 930098317, 930098318</t>
  </si>
  <si>
    <t>W29_2026_130597187_56v1-PMC14</t>
  </si>
  <si>
    <t>001429484</t>
  </si>
  <si>
    <t>PR001429484PK-2630B-PS3-CPT-ROW</t>
  </si>
  <si>
    <t>Raw material NG. PN 910010465</t>
  </si>
  <si>
    <t>053799102</t>
  </si>
  <si>
    <t>PR053799102DP-2630A-PS9-CPT-ROW</t>
  </si>
  <si>
    <t>Raw material NG. PN 930020296</t>
  </si>
  <si>
    <t>921099072, 930098315, 930098316, 930098317, 930098318</t>
  </si>
  <si>
    <t>Nguyễn Đức Đẹp</t>
  </si>
  <si>
    <t xml:space="preserve">Required material code not found in released BOM. Regarding to packaging issue, record for PGP </t>
  </si>
  <si>
    <t>C2015N</t>
  </si>
  <si>
    <t>C2016N</t>
  </si>
  <si>
    <t>C2017D</t>
  </si>
  <si>
    <t>C2-47AN</t>
  </si>
  <si>
    <t>C2-149BD</t>
  </si>
  <si>
    <t>010945024DP-2630A-PS2-CPT</t>
  </si>
  <si>
    <t>010955048DP-2625A-PS2-CPT</t>
  </si>
  <si>
    <t>010964134PK-2628A-PS3-CPT</t>
  </si>
  <si>
    <t>011153018</t>
  </si>
  <si>
    <t>011153018DP-2631A-PS9-CPT-ROW</t>
  </si>
  <si>
    <t>011163028DP-2630A-PS9-CPT</t>
  </si>
  <si>
    <t>011208016DP-2630A-PS2-CPT-ROW</t>
  </si>
  <si>
    <t>011220034DP-2630A-PS2-CPT</t>
  </si>
  <si>
    <t>011474003DP-2630A-PS10-CPT-ROW</t>
  </si>
  <si>
    <t>030221018DP-2629B-PS2-CPT</t>
  </si>
  <si>
    <t>030369004DP-2629A-PS2-CPT</t>
  </si>
  <si>
    <t>062026008</t>
  </si>
  <si>
    <t>062026008DP-2630A-PS10-CPT-ROW</t>
  </si>
  <si>
    <t>106425002CS-2630A-PS10-CPT</t>
  </si>
  <si>
    <t>109627022CS-2631A-PS9-CPT-ROW</t>
  </si>
  <si>
    <t>206163004PK-2629A-PS10-CPT</t>
  </si>
  <si>
    <t>206817009PK-2630A-PS10-CPT</t>
  </si>
  <si>
    <t>230527007GB-2631C-PS2-CPT-ROW</t>
  </si>
  <si>
    <t>317342003DZ-2631A-PS2-CPT</t>
  </si>
  <si>
    <t>095241016</t>
  </si>
  <si>
    <t>W27_2026_095241016-FMP_001-PMC11</t>
  </si>
  <si>
    <t>095546002</t>
  </si>
  <si>
    <t>W27_2026_095546002-FMP_001-PMC11</t>
  </si>
  <si>
    <t>W27_2026_095717102-007-PMC11</t>
  </si>
  <si>
    <t>W27_2026_095930506_007-PMC14</t>
  </si>
  <si>
    <t>W29_2026_000995039-004-PMC11</t>
  </si>
  <si>
    <t>W29_2026_000996467-054-PMC11</t>
  </si>
  <si>
    <t>W29_2026_095646004-061-PMC11</t>
  </si>
  <si>
    <t>W29_2026_130597184_207-PMC14</t>
  </si>
  <si>
    <t>W31_2026_095930810_033-PMC14</t>
  </si>
  <si>
    <t>Raw material NG, PN 290361168</t>
  </si>
  <si>
    <t>EAGLE</t>
  </si>
  <si>
    <t>RW316292007DZ-2630A-PS14-CPT-ROW</t>
  </si>
  <si>
    <t>053799102DP-2630A-PS9-CPT-ROW</t>
  </si>
  <si>
    <t>Raw material NG, PN 930020296</t>
  </si>
  <si>
    <t>W51_2026_095393201-051-PMC11</t>
  </si>
  <si>
    <t>011390001DP-2631A-PS2-CPT</t>
  </si>
  <si>
    <t>030421002DP-2629C-PS2-CPT</t>
  </si>
  <si>
    <t>319328028DZ-2630A-PS10-CPT</t>
  </si>
  <si>
    <t>010853022</t>
  </si>
  <si>
    <t>010853022DP-2631A-PS9-CPT-ROW</t>
  </si>
  <si>
    <t>011211008DP-2630A-PS2-CPT</t>
  </si>
  <si>
    <t>011333006</t>
  </si>
  <si>
    <t>011333006DP-2630A-PS2-CPT</t>
  </si>
  <si>
    <t>030218013DP-2629B-PS2-CPT</t>
  </si>
  <si>
    <t>062027007</t>
  </si>
  <si>
    <t>062027007DP-2631A-PS10-CPT-ROW</t>
  </si>
  <si>
    <t>W28_2026_130868002_024_PMC17</t>
  </si>
  <si>
    <t>C2998D</t>
  </si>
  <si>
    <t>Hỗ trợ WH 1F</t>
  </si>
  <si>
    <t>Hỗ trợ WH D2</t>
  </si>
  <si>
    <t>Việt Anh mượn</t>
  </si>
  <si>
    <t>Project code Z51437</t>
  </si>
  <si>
    <t>QB159458003CS-2627B-PS11VN-CPT</t>
  </si>
  <si>
    <t>Shortage material, PN 282323001</t>
  </si>
  <si>
    <t>Genbyte</t>
  </si>
  <si>
    <t>RW316292007DZ-2626A-PS7</t>
  </si>
  <si>
    <t xml:space="preserve">VN260405 </t>
  </si>
  <si>
    <t>EOL finding - Cylinder’s force lower than spec. As aligned in MRB meeting, need to open job rework.</t>
  </si>
  <si>
    <t>PIE request- sorting sub-assembly before provide for console line.As aligned in MRB meeting, need open job for sorting.</t>
  </si>
  <si>
    <t>VN260448</t>
  </si>
  <si>
    <t>RW010799109DP-2629A-PS7-CPT-ROW</t>
  </si>
  <si>
    <t>RW011325007DP-2629A-PS14-CPT-ROW</t>
  </si>
  <si>
    <t>RW316292012DZ-2629A-PS9-CPT</t>
  </si>
  <si>
    <t>VN260446</t>
  </si>
  <si>
    <t>OQC finding- Missing 2 shipping mark labels (P/N: 950003999-01).As aligned in MRB meeting, need open job for rework.</t>
  </si>
  <si>
    <t>VN260428</t>
  </si>
  <si>
    <t>FAI finding-Incorrect CE doc version on rating label &amp; non-continuous SN with previous Job. As aligned in MRB meeting, need open job for rework.  </t>
  </si>
  <si>
    <t>W29_2026_000996952-015-PMC11</t>
  </si>
  <si>
    <t>W28_2026_095297206-017-PMC11</t>
  </si>
  <si>
    <t>W29_2026_095119202-013-PMC11</t>
  </si>
  <si>
    <t>W30_2026_096727027DG9-033-PMC11</t>
  </si>
  <si>
    <t>130858005DG9</t>
  </si>
  <si>
    <t>SPL_PO_130858005DG9_PP_PMC14</t>
  </si>
  <si>
    <t>W30_2026_130858001DG9_71-PMC14</t>
  </si>
  <si>
    <t>W28_2026_130615001DG9_562-PMC14</t>
  </si>
  <si>
    <t>W28_2026_130879003_014v1-PMC14</t>
  </si>
  <si>
    <t>159245002CS-2631A-PS2-CPT</t>
  </si>
  <si>
    <t>011060022DP-2631A-PS2-CPT-ROW</t>
  </si>
  <si>
    <t>315262009DZ-2631A-PS2-CPT</t>
  </si>
  <si>
    <t>305454010DZ-2632A-PS2-CPT</t>
  </si>
  <si>
    <t>305681015DZ-2632A-PS2-CPT</t>
  </si>
  <si>
    <t>011364003DP-2631A-PS9-CPT-ROW</t>
  </si>
  <si>
    <t>010945024DP-2630B-PS2-CPT</t>
  </si>
  <si>
    <t>Raw material NG, PN 536136001</t>
  </si>
  <si>
    <t>RW054196114PK-2628A-PS14-CPT-ROW</t>
  </si>
  <si>
    <t>VN260431</t>
  </si>
  <si>
    <t>Customer complaint: The electric wire layout wrong position</t>
  </si>
  <si>
    <t>RW_W18_2026_096833002_002-PMC11</t>
  </si>
  <si>
    <t>VN260433</t>
  </si>
  <si>
    <t>The screw has grease inside the screw thread.</t>
  </si>
  <si>
    <t>RW_W26_2026_096833001-004-PMC11</t>
  </si>
  <si>
    <t>VN260432</t>
  </si>
  <si>
    <t>The unit is working abnormally (UST issue) Root cause: The screw has grease inside the screw thread.</t>
  </si>
  <si>
    <t>Rework_130868002_PCBAissue_PMC17</t>
  </si>
  <si>
    <t>C2-143D</t>
  </si>
  <si>
    <t>VN260455</t>
  </si>
  <si>
    <t>Battery pack blinking 4 LEDs during the discharge.</t>
  </si>
  <si>
    <t>RW010799104DP-2628A-PS14-ROW</t>
  </si>
  <si>
    <t>VN260379</t>
  </si>
  <si>
    <t>OQC finding-Failed hammer mode &amp; missing function test mark. As aligned in MRB meeting, need open job for sorting.</t>
  </si>
  <si>
    <t>RW011342005DP-2629A-PS14-CPT-ROW</t>
  </si>
  <si>
    <t>VN260437</t>
  </si>
  <si>
    <t>FAI finding: Wrong blade packed</t>
  </si>
  <si>
    <t>RW011342015DP-2629A-PS14-CPT</t>
  </si>
  <si>
    <t>VN260438</t>
  </si>
  <si>
    <t>RW040096004DP-2629A-PS14-CPT</t>
  </si>
  <si>
    <t>RW109627022CS-2630A-PS7-CPT-ROW</t>
  </si>
  <si>
    <t>VN260436</t>
  </si>
  <si>
    <t>NPI found probes failure on air leakage re-test.</t>
  </si>
  <si>
    <t>Project code 4OF987</t>
  </si>
  <si>
    <t>4OF987</t>
  </si>
  <si>
    <t>VN260417</t>
  </si>
  <si>
    <t>OQC finding-Short shot on saw bar assy.As aligned in MRB meeting, need open job for sorting.</t>
  </si>
  <si>
    <t>C2-050AD</t>
  </si>
  <si>
    <t>C2-050AN</t>
  </si>
  <si>
    <t>C2-050BD</t>
  </si>
  <si>
    <t>W41_2026_095799011-041-PMC11</t>
  </si>
  <si>
    <t>W29_2026_000996932-025-PMC11</t>
  </si>
  <si>
    <t>000996976</t>
  </si>
  <si>
    <t>W29_2026_000996976-004-PMC11</t>
  </si>
  <si>
    <t>W29_2026_003014124-012-PMC11</t>
  </si>
  <si>
    <t>W29_2026_002997988-019-PMC11</t>
  </si>
  <si>
    <t>W30_2026_000995039-005-PMC11</t>
  </si>
  <si>
    <t>W29_2026_095628003-070-PMC11</t>
  </si>
  <si>
    <t>W29_2026_000996986-024-PMC11</t>
  </si>
  <si>
    <t>W30_2026_130597401_179-PMC17</t>
  </si>
  <si>
    <t>011397003DP-2631A-PS2-CPT-ROW</t>
  </si>
  <si>
    <t>315630005DZ-2631A-PS2-CPT</t>
  </si>
  <si>
    <t>315295002DZ-2632A-PS2-CPT</t>
  </si>
  <si>
    <t>011292035</t>
  </si>
  <si>
    <t>011292035DP-2631A-PS2-CPT</t>
  </si>
  <si>
    <t>054373003</t>
  </si>
  <si>
    <t>054373003DP-2629A-PS9-CPT</t>
  </si>
  <si>
    <t>030412004DP-2629A-PS2-CPT</t>
  </si>
  <si>
    <t>011252024</t>
  </si>
  <si>
    <t>011252024DP-2630A-PS2-CPT</t>
  </si>
  <si>
    <t>030426002DP-2631A-PS10-CPT</t>
  </si>
  <si>
    <t>W25_2026_130597380_076-PMC17</t>
  </si>
  <si>
    <t xml:space="preserve">4OF987 </t>
  </si>
  <si>
    <t>Zoe Nguyen Thi Hoai Ngan</t>
  </si>
  <si>
    <t>support NPI Battery team packing batteries for shipment to the US/PRC</t>
  </si>
  <si>
    <t>support re-inspect</t>
  </si>
  <si>
    <t>teardown 665201</t>
  </si>
  <si>
    <t>Support sort PCBA 300w</t>
  </si>
  <si>
    <t>C2031D</t>
  </si>
  <si>
    <t>Support CPT-1F</t>
  </si>
  <si>
    <t>CPT-1F</t>
  </si>
  <si>
    <t>Support 80V gen1 resume line. Qty 3000pcs</t>
  </si>
  <si>
    <t>Heleen Pham Thi Thanh Nhan</t>
  </si>
  <si>
    <t>C2-143AN</t>
  </si>
  <si>
    <t>C2-114D</t>
  </si>
  <si>
    <t>RW316292011DZ-2629A-PS7-CPT</t>
  </si>
  <si>
    <t>RW316292009DZ-2630A-PS14-CPT</t>
  </si>
  <si>
    <t>RW011342015DP-2628B-PS14-CPT</t>
  </si>
  <si>
    <t>VN260403</t>
  </si>
  <si>
    <t>VN260449</t>
  </si>
  <si>
    <t>VN260440</t>
  </si>
  <si>
    <t>OQC finding - Abnormal tool operation. As aligned in MRB meeting, need open job for sorting.</t>
  </si>
  <si>
    <t>Z30121</t>
  </si>
  <si>
    <t>Project code Z30121</t>
  </si>
  <si>
    <t>C2-048D</t>
  </si>
  <si>
    <t>W29_2026_095248012-020-PMC11</t>
  </si>
  <si>
    <t>W30_2026_095817304-073-PMC11</t>
  </si>
  <si>
    <t>W14_2026_095709002-014-PMC11</t>
  </si>
  <si>
    <t>W28_2026_095172207-013-PMC11</t>
  </si>
  <si>
    <t>W15_2026_095835104DG9-015-PMC11</t>
  </si>
  <si>
    <t>W29_2026_000996987-046-PMC11</t>
  </si>
  <si>
    <t>W25_2026_130597401_122-PMC17</t>
  </si>
  <si>
    <t>W30_2026_130597180_143-PMC14</t>
  </si>
  <si>
    <t>W30_2026_130667028DG9_008_PMC14</t>
  </si>
  <si>
    <t>011356010DP-2630A-PS2-CPT</t>
  </si>
  <si>
    <t>317279009DZ-2632A-PS2-CPT</t>
  </si>
  <si>
    <t>290061081GB-2632A-PS2-CPT</t>
  </si>
  <si>
    <t>159438007CS-2632A-PS2-CPT</t>
  </si>
  <si>
    <t>011192006DP-2630A-PS2-CPT</t>
  </si>
  <si>
    <t>010627029</t>
  </si>
  <si>
    <t>010627029DP-2631A-PS9-CPT-ROW</t>
  </si>
  <si>
    <t>001606206DG9PK-2631A-PS3-CPT</t>
  </si>
  <si>
    <t>054493005DP-2630A-PS9-CPT</t>
  </si>
  <si>
    <t>062024007DP-2632A-PS10-CPT-ROW</t>
  </si>
  <si>
    <t>204204005PK-2630B-PS10-CPT</t>
  </si>
  <si>
    <t>206686005PK-2629B-PS10-CPT</t>
  </si>
  <si>
    <t>W29_2026_130597197_078-PMC17</t>
  </si>
  <si>
    <t>W30_2026_130597401_169-PMC17</t>
  </si>
  <si>
    <t>W28_2026_130597382_009-PMC17</t>
  </si>
  <si>
    <t>MC/PMC</t>
  </si>
  <si>
    <t>Hỗ trợ QE sort PCBA</t>
  </si>
  <si>
    <t>Rework_130690065_ledissue-PMC17</t>
  </si>
  <si>
    <t>C2-143N</t>
  </si>
  <si>
    <t>RW010945024DP-2628C-PS7</t>
  </si>
  <si>
    <t>VN260374</t>
  </si>
  <si>
    <t>OQC finding- Giftbox shows discoloration. As aligned in MRB meeting, need open job for Rework.</t>
  </si>
  <si>
    <t>VN260414</t>
  </si>
  <si>
    <t>RW010928009DP-2626A-PS14</t>
  </si>
  <si>
    <t>VN260430</t>
  </si>
  <si>
    <t>OQC finding-Tool had abnormal sound.As aligned in MRB meeting, need open job for sorting.</t>
  </si>
  <si>
    <t>RW001597578PK-2631A-PS14-CPT-ROW</t>
  </si>
  <si>
    <t>VN260444</t>
  </si>
  <si>
    <t>OQC finding- Serial number is not continuous with the previous job.As aligned in MRB meeting, need open job for rework.</t>
  </si>
  <si>
    <t>C2-050BN</t>
  </si>
  <si>
    <t>C2-045D</t>
  </si>
  <si>
    <t>010894013DP-2631A-PS2-CPT-ROW</t>
  </si>
  <si>
    <t>011155043DP-2630A-PS9-CPT</t>
  </si>
  <si>
    <t>011238013DP-2630A-PS2-CPT-ROW</t>
  </si>
  <si>
    <t>011328020</t>
  </si>
  <si>
    <t>011328020DP-2630A-PS2-CPT</t>
  </si>
  <si>
    <t>011374005DP-2631A-PS9-CPT-ROW</t>
  </si>
  <si>
    <t>030333010DP-2630A-PS2-CPT-ROW</t>
  </si>
  <si>
    <t>159202007CS-2631A-PS2-CPT</t>
  </si>
  <si>
    <t>230747003GB-2632A-PS2-CPT</t>
  </si>
  <si>
    <t>290061296GB-2632A-PS2-CPT</t>
  </si>
  <si>
    <t>292086005GB-2632A-PS2-CPT</t>
  </si>
  <si>
    <t>292086006GB-2632A-PS2-CPT</t>
  </si>
  <si>
    <t>315630004DZ-2632A-PS2-CPT</t>
  </si>
  <si>
    <t>W29_2026_000996498-028-PMC11</t>
  </si>
  <si>
    <t>W29_2026_095443001-115-PMC11</t>
  </si>
  <si>
    <t>W29_2026_130879001_08-PMC14</t>
  </si>
  <si>
    <t>W30_2026_000996041-133-PMC11</t>
  </si>
  <si>
    <t>W30_2026_000996469-026-PMC11</t>
  </si>
  <si>
    <t>W30_2026_096785201-003-PMC11</t>
  </si>
  <si>
    <t>W30_2026_130597187_57-PMC14</t>
  </si>
  <si>
    <t>W31_2026_095558302-057-PMC11</t>
  </si>
  <si>
    <t>095923313</t>
  </si>
  <si>
    <t>W31_2026_095923313-002-PMC11</t>
  </si>
  <si>
    <t>W31_2026_130667001DG9_78-PMC14</t>
  </si>
  <si>
    <t>The laser engraver is producing inconsistent color.</t>
  </si>
  <si>
    <t>W30_2026_000996732-011-PMC11</t>
  </si>
  <si>
    <t>The high-rise machinery is broken.</t>
  </si>
  <si>
    <t>W27_2026_130597197_074-PMC17</t>
  </si>
  <si>
    <t>Loki</t>
  </si>
  <si>
    <t>Hỗ trợ xử lý job lỗi vật tư đầu vào sai blister card</t>
  </si>
  <si>
    <t>Hỗ trợ PIE sort 681963001-01</t>
  </si>
  <si>
    <t>Hỗ trợ ME sort hàng khu vực EEC</t>
  </si>
  <si>
    <t>Hỗ trợ ME cố định</t>
  </si>
  <si>
    <t>RW_W20_2026_095410201-022-PMC11</t>
  </si>
  <si>
    <t>RW010727007DP-2629B-PS14-CPT-ROW</t>
  </si>
  <si>
    <t>RW_W11_2026_096753002_003-PMC11</t>
  </si>
  <si>
    <t>VN260416</t>
  </si>
  <si>
    <t>OQC finding-Safety lock button works abnormally.As aligned in MRB meeting, need open job for sorting.</t>
  </si>
  <si>
    <t>VN260453</t>
  </si>
  <si>
    <t>OQC Finding: Blade operating abnormally . As aligned in MRB meeting, need to open Rework Job</t>
  </si>
  <si>
    <t>V22110</t>
  </si>
  <si>
    <t>Project code V22110</t>
  </si>
  <si>
    <t>Replace motor and pinion</t>
  </si>
  <si>
    <t>W25_2026_130597380_090-PMC17</t>
  </si>
  <si>
    <t>096847201</t>
  </si>
  <si>
    <t>W27_2026_096847201_02_PMC11</t>
  </si>
  <si>
    <t>W30_2026_003013502DG9-032-PMC11</t>
  </si>
  <si>
    <t>W30_2026_095419318-005-PMC11</t>
  </si>
  <si>
    <t>W30_2026_095646004-062-PMC11</t>
  </si>
  <si>
    <t>W30_2026_096531202-028-PMC11</t>
  </si>
  <si>
    <t>109476012CS-2632A-PS2-CPT-ROW</t>
  </si>
  <si>
    <t>011008016DP-2623A-PS2-CPT-ROW</t>
  </si>
  <si>
    <t>313113021DZ-2633A-PS10-CPT</t>
  </si>
  <si>
    <t>011211024DP-2631A-PS2-CPT</t>
  </si>
  <si>
    <t>109910012CS-2632A-PS2-CPT-ROW</t>
  </si>
  <si>
    <t>159114017CS-2632A-PS2-CPT</t>
  </si>
  <si>
    <t>315295002DZ-2633A-PS2-CPT-ROW</t>
  </si>
  <si>
    <t>230527007GB-2632A-PS2-CPT-ROW</t>
  </si>
  <si>
    <t>319158003DZ-2632A-PS2-CPT</t>
  </si>
  <si>
    <t>317336002DZ-2632A-PS2-CPT</t>
  </si>
  <si>
    <t>317339001DZ-2632A-PS2-CPT</t>
  </si>
  <si>
    <t>030246030DP-2630A-PS2-CPT-MX</t>
  </si>
  <si>
    <t>030319007DP-2630A-PS2-CPT</t>
  </si>
  <si>
    <t>011278015DP-2630A-PS2-CPT-ROW</t>
  </si>
  <si>
    <t>030041031</t>
  </si>
  <si>
    <t>030041031DP-2629A-PS2-CPT</t>
  </si>
  <si>
    <t>204580043PK-2631A-PS10-CPT</t>
  </si>
  <si>
    <t>206479002PK-2630A-PS10-CPT</t>
  </si>
  <si>
    <t>W30_2026_130597401_172-PMC17</t>
  </si>
  <si>
    <t>W28_2026_130868017_004_PMC17</t>
  </si>
  <si>
    <t>W26_2026_096920002-006-PMC11</t>
  </si>
  <si>
    <t>Raw material NG, PN 615873002</t>
  </si>
  <si>
    <t>Raw material NG, PN 921363001</t>
  </si>
  <si>
    <t>Dongguan</t>
  </si>
  <si>
    <t>C2008D</t>
  </si>
  <si>
    <t>RW_2026_130645014DG9_Sortingbattery-PMC17</t>
  </si>
  <si>
    <t>VN260476</t>
  </si>
  <si>
    <t>Battery cannot charged.</t>
  </si>
  <si>
    <t>Hỗ trợ IE</t>
  </si>
  <si>
    <t>Mitsu Nguyen Thanh Tu</t>
  </si>
  <si>
    <t>W25_2026_096753002-013-PMC11</t>
  </si>
  <si>
    <t>095112202</t>
  </si>
  <si>
    <t>W14_2026_095112202_018_PMC11</t>
  </si>
  <si>
    <t>W30_2026_095724301-031-PMC11</t>
  </si>
  <si>
    <t>W30_2026_096631301-022-PMC11</t>
  </si>
  <si>
    <t>W29_2026_095760005-FMP_001-PMC11</t>
  </si>
  <si>
    <t>002997238</t>
  </si>
  <si>
    <t>W30_2026_002997238-005-PMC11</t>
  </si>
  <si>
    <t>W31_2026_000995038-008-PMC11</t>
  </si>
  <si>
    <t>W32_2026_130667001DG9_80-PMC14</t>
  </si>
  <si>
    <t>053202001DP-2631A-PS2-CPT</t>
  </si>
  <si>
    <t>319158002DZ-2633A-PS2-CPT-ROW</t>
  </si>
  <si>
    <t>317336001DZ-2633A-PS2-CPT-ROW</t>
  </si>
  <si>
    <t>230747003GB-2633A-PS2-CPT-ROW</t>
  </si>
  <si>
    <t>315630004DZ-2633A-PS2-CPT-ROW</t>
  </si>
  <si>
    <t>317279003DZ-2633A-PS2-CPT-ROW</t>
  </si>
  <si>
    <t>317342003DZ-2632A-PS2-CPT</t>
  </si>
  <si>
    <t>011325007DP-2632A-PS9-CPT-ROW</t>
  </si>
  <si>
    <t>011381009DP-2630A-PS9-CPT-ROW</t>
  </si>
  <si>
    <t>011504003DP-2631B-PS9-CPT</t>
  </si>
  <si>
    <t>159306004CS-2632A-PS2-CPT</t>
  </si>
  <si>
    <t>030287009DP-2632A-PS2-CPT</t>
  </si>
  <si>
    <t>030218013DP-2632A-PS2-CPT</t>
  </si>
  <si>
    <t>204753029PK-2630A-PS10-CPT</t>
  </si>
  <si>
    <t>206196008PK-2630A-PS10-CPT</t>
  </si>
  <si>
    <t>W29_2026_130868002_032_PMC17</t>
  </si>
  <si>
    <t>The balance machine is broken.</t>
  </si>
  <si>
    <t>RW_W27_2026_095546002-MRB#VN260460-PMC11</t>
  </si>
  <si>
    <t>VN260460</t>
  </si>
  <si>
    <t>RW_SPL_Aug_PP_095798003_PMC11</t>
  </si>
  <si>
    <t>Warning and QR label wrong position.</t>
  </si>
  <si>
    <t>W30_2026_095709102-013-PMC11</t>
  </si>
  <si>
    <t>095279401</t>
  </si>
  <si>
    <t>W017_2026_095279401_FMP_001-PMC11</t>
  </si>
  <si>
    <t>W31_2026_000996434-084-PMC11</t>
  </si>
  <si>
    <t>000996479</t>
  </si>
  <si>
    <t>W31_2026_000996479-028-PMC11</t>
  </si>
  <si>
    <t>W33_2026_003014124-014-PMC11</t>
  </si>
  <si>
    <t>W31_2026_130597187_58-PMC14</t>
  </si>
  <si>
    <t>W31_2026_130597180_144-PMC14</t>
  </si>
  <si>
    <t>W31_2026_130597185_216-PMC14</t>
  </si>
  <si>
    <t>W31_2026_130597182_154-PMC14</t>
  </si>
  <si>
    <t>W30_2026_000996986-025-PMC11</t>
  </si>
  <si>
    <t>159344004CS-2630A-PS9-CPT</t>
  </si>
  <si>
    <t>011213005DP-2632A-PS2-CPT</t>
  </si>
  <si>
    <t>315295002DZ-2633A-PS10-CPT</t>
  </si>
  <si>
    <t>315296004DZ-2633A-PS10-CPT</t>
  </si>
  <si>
    <t>316292007DZ-2633A-PS10-CPT</t>
  </si>
  <si>
    <t>317279003DZ-2633A-PS10-CPT</t>
  </si>
  <si>
    <t>SAM230075028GB-2632A-PS9VN-CPT</t>
  </si>
  <si>
    <t>290011089GB-2633A-PS2-CPT-ROW</t>
  </si>
  <si>
    <t>011492001DP-2631A-PS9-CPT</t>
  </si>
  <si>
    <t>159254005CS-2632A-PS2-CPT</t>
  </si>
  <si>
    <t>109627022CS-2633A-PS9-CPT-ROW</t>
  </si>
  <si>
    <t>030291002DP-2632A-PS2-CPT</t>
  </si>
  <si>
    <t>011235025DP-2631A-PS9-CPT-ROW</t>
  </si>
  <si>
    <t>062032004PK-2632A-PS10-CPT-ROW</t>
  </si>
  <si>
    <t>010964264</t>
  </si>
  <si>
    <t>PR010964264PK-2631B-PS3-CPT-ROW</t>
  </si>
  <si>
    <t>206866003PK-2631A-PS10-CPT</t>
  </si>
  <si>
    <t>011241007DP-2632A-PS2-CPT</t>
  </si>
  <si>
    <t>The screwdriver scratched the screw.</t>
  </si>
  <si>
    <t>W28_2026_130597382_012-PMC17</t>
  </si>
  <si>
    <t>W29_2026_130868017_011_PMC17</t>
  </si>
  <si>
    <t>The screw gun malfunctioned</t>
  </si>
  <si>
    <t>W30_2026_130868002_035-PMC17</t>
  </si>
  <si>
    <t>The semi-finished goods testing machine and the spot welding machine are broken.</t>
  </si>
  <si>
    <t>095743002</t>
  </si>
  <si>
    <t>W30_2026_095743002-030-PMC11</t>
  </si>
  <si>
    <t>The feature testing machine is broken.</t>
  </si>
  <si>
    <t>W27_2026_096753002-014-PMC11</t>
  </si>
  <si>
    <t>Raw material NG, PN 643262001, 539366001</t>
  </si>
  <si>
    <t xml:space="preserve">NPI/EE/MQA/PE </t>
  </si>
  <si>
    <t>RWQB159443004CS-2623C-PS14VN-CPT</t>
  </si>
  <si>
    <t>NPI request- rework the Elevator Piston 307026004 from the QB tools R16GN18X (159443004) to qualify the improvements</t>
  </si>
  <si>
    <t>VN260447</t>
  </si>
  <si>
    <t>Project code Z60240</t>
  </si>
  <si>
    <t>Z60240</t>
  </si>
  <si>
    <t>Hỗ trợ WH JIT</t>
  </si>
  <si>
    <t>W31_2026_095875002-040-PMC11</t>
  </si>
  <si>
    <t>W30_2026_095628003-071-PMC11</t>
  </si>
  <si>
    <t>003013499DG9</t>
  </si>
  <si>
    <t>W29_2026_003013499DG9-002-PMC11</t>
  </si>
  <si>
    <t>W33_2026_003013502DG9-033-PMC11</t>
  </si>
  <si>
    <t>002997368DG9</t>
  </si>
  <si>
    <t>W31_2026_002997368DG9-030-PMC11</t>
  </si>
  <si>
    <t>W31_2026_130649007_40-PMC14</t>
  </si>
  <si>
    <t>W31_2026_000996488-117-PMC11</t>
  </si>
  <si>
    <t>W32_2026_000996487-052-PMC11</t>
  </si>
  <si>
    <t>W32_2026_000996975-048-PMC11</t>
  </si>
  <si>
    <t>W30_2026_000996780-077-PMC11</t>
  </si>
  <si>
    <t>011362020</t>
  </si>
  <si>
    <t>011362020DP-2632A-PS2-CPT-ROW</t>
  </si>
  <si>
    <t>316292007DZ-2633A-PS2-CPT-ROW</t>
  </si>
  <si>
    <t>312982004DZ-2632A-PS2-CPT</t>
  </si>
  <si>
    <t>011309023</t>
  </si>
  <si>
    <t>011309023DP-2632A-PS9-CPT</t>
  </si>
  <si>
    <t>010964264PK-2631A-PS3-CPT-ROW</t>
  </si>
  <si>
    <t>011081008DP-2625A-PS2-CPT</t>
  </si>
  <si>
    <t>011249012DP-2630A-PS2-CPT-ROW</t>
  </si>
  <si>
    <t>011499002DP-2632A-PS9-CPT</t>
  </si>
  <si>
    <t>W31_2026_095396302-038-PMC11</t>
  </si>
  <si>
    <t>Station 12: Broken shaft, defective magnet stamping die, waiting for PIE analysis.</t>
  </si>
  <si>
    <t>Raw material NG, PN 643262001</t>
  </si>
  <si>
    <t>APE/QE</t>
  </si>
  <si>
    <t>9322/9502</t>
  </si>
  <si>
    <t>APE/QE/Prod</t>
  </si>
  <si>
    <t>9322/9502/9811</t>
  </si>
  <si>
    <t>Prod/WH/SQE</t>
  </si>
  <si>
    <t>9811/9281/Supplier</t>
  </si>
  <si>
    <t>PIE/MQA</t>
  </si>
  <si>
    <t>9322/9504</t>
  </si>
  <si>
    <t>APE/IE/Prod</t>
  </si>
  <si>
    <t>9322/9545/9811</t>
  </si>
  <si>
    <t>Outsource Sourcing Management</t>
  </si>
  <si>
    <t>9545/9811/9330</t>
  </si>
  <si>
    <t xml:space="preserve">PIE/MQA </t>
  </si>
  <si>
    <t>ZheJiang</t>
  </si>
  <si>
    <t>RW011504003DP-2631A-PS7-CPT</t>
  </si>
  <si>
    <t>RW011504003DP-2631B-PS7-CPT</t>
  </si>
  <si>
    <t>VN260484</t>
  </si>
  <si>
    <t>VN260483</t>
  </si>
  <si>
    <t>LED does not work</t>
  </si>
  <si>
    <t>Clamshell detached, current on hold 408 pcs (Pallet 1 - 10) awaiting AQL sorting.</t>
  </si>
  <si>
    <t>RW011092015DP-2628A-PS14</t>
  </si>
  <si>
    <t>VN260361</t>
  </si>
  <si>
    <t>Tool works abnormally: No nail output on 3rd shot.</t>
  </si>
  <si>
    <t>RW030218013DP-2630A-PS12-CPT</t>
  </si>
  <si>
    <t>RW316292010DZ-2631A-PS14-CPT</t>
  </si>
  <si>
    <t>VN260441</t>
  </si>
  <si>
    <t>OQC finding - OQC finding: Output shaft rotates abnormally. As aligned in MRB meeting, need open job for sorting.</t>
  </si>
  <si>
    <t>NPI/PIE/IE/QE/EE</t>
  </si>
  <si>
    <t>VN260470</t>
  </si>
  <si>
    <t>C2007D</t>
  </si>
  <si>
    <t>W30_2026_095835104DG9-017-PMC11</t>
  </si>
  <si>
    <t>W30_2026_000996987-050-PMC11</t>
  </si>
  <si>
    <t>W31_2026_130597184_210-PMC14</t>
  </si>
  <si>
    <t>W31_2026_130667013DG9_93-PMC14</t>
  </si>
  <si>
    <t>W31_2026_095930810_034-PMC14</t>
  </si>
  <si>
    <t>011274007DP-2632A-PS2-CPT</t>
  </si>
  <si>
    <t>159200003CS-2632A-PS2-CPT</t>
  </si>
  <si>
    <t>161021004CS-2633B-PS10-CPT</t>
  </si>
  <si>
    <t>030412004DP-2629B-PS2-CPT</t>
  </si>
  <si>
    <t>011153015DP-2632A-PS9-CPT</t>
  </si>
  <si>
    <t>030400014</t>
  </si>
  <si>
    <t>PR030400014DP-2631-PS2-CPT-ROW</t>
  </si>
  <si>
    <t>011308008</t>
  </si>
  <si>
    <t>011308008DP-2632A-PS2-CPT</t>
  </si>
  <si>
    <t>010915029</t>
  </si>
  <si>
    <t>010915029DP-2631A-PS2-CPT</t>
  </si>
  <si>
    <t>011509001DP-2631B-PS10-CPT</t>
  </si>
  <si>
    <t>The fixture mold is difficult to operate.</t>
  </si>
  <si>
    <t>W28_2026_130597382_013-PMC17</t>
  </si>
  <si>
    <t>W30_2026_130868001_025-PMC17</t>
  </si>
  <si>
    <t>W28_2026_130868013_006_PMC17</t>
  </si>
  <si>
    <t>W30_2026_130868002_039-PMC17</t>
  </si>
  <si>
    <t>The laser welding machine and the finished product testing machine are broken.</t>
  </si>
  <si>
    <t>C2-122N</t>
  </si>
  <si>
    <t>C2-058N</t>
  </si>
  <si>
    <t>RW316292011DZ-2629A-PS14-CPT</t>
  </si>
  <si>
    <t>W31_2026_095550202-010-PMC11</t>
  </si>
  <si>
    <t>W30_2026_096785202-005-PMC11</t>
  </si>
  <si>
    <t>W03_2026_095277401_FMP_001-PMC11</t>
  </si>
  <si>
    <t>W30_2026_095293402-006-PMC11</t>
  </si>
  <si>
    <t>W33_2026_000996663-033-PMC11</t>
  </si>
  <si>
    <t>W31_2026_130667028DG9_009_PMC14</t>
  </si>
  <si>
    <t>011229008DP-2631A-PS2-CPT-ROW</t>
  </si>
  <si>
    <t>159304006CS-2632A-PS2-CPT</t>
  </si>
  <si>
    <t>109476012CS-2633A-PS2-CPT-ROW</t>
  </si>
  <si>
    <t>010919011DP-2632A-PS2-CPT</t>
  </si>
  <si>
    <t>010964264PK-2632A-PS3-CPT-ROW</t>
  </si>
  <si>
    <t>011093026DP-2632A-PS2-CPT</t>
  </si>
  <si>
    <t>159208008CS-2632A-PS2-CPT</t>
  </si>
  <si>
    <t>011362017DP-2632A-PS2-CPT</t>
  </si>
  <si>
    <t>011485002DP-2632A-PS9-CPT-ROW</t>
  </si>
  <si>
    <t>030403003DP-2633A-PS10-CPT</t>
  </si>
  <si>
    <t>011493003DP-2632A-PS9-CPT-ROW</t>
  </si>
  <si>
    <t>W30_2026_130597197_082-PMC17</t>
  </si>
  <si>
    <t>W26_2026_130597394_004_PMC17</t>
  </si>
  <si>
    <t>SPL_PO_130868018_PP_PMC17</t>
  </si>
  <si>
    <t>SPL_PO_130868022_PP_PMC17</t>
  </si>
  <si>
    <t>W28_2026_130868017_005_PMC17</t>
  </si>
  <si>
    <t>062113022DP-2633A-PS10-CPT</t>
  </si>
  <si>
    <t>Raw material NG, PN 316622006</t>
  </si>
  <si>
    <t>Long Bao</t>
  </si>
  <si>
    <t>W30_2026_130868014_046-PMC17</t>
  </si>
  <si>
    <t>W30_2026_130868013_007_PMC17</t>
  </si>
  <si>
    <t>W30_2026_130868002_038-PMC17</t>
  </si>
  <si>
    <t>W30_2026_130597390_025-PMC17</t>
  </si>
  <si>
    <t>011093026</t>
  </si>
  <si>
    <t>Raw material NG, PN 644187002</t>
  </si>
  <si>
    <t>Toan Luc</t>
  </si>
  <si>
    <t>The screw gun and laser welding machine are broken.</t>
  </si>
  <si>
    <t>The slaser welding machine  is broken.</t>
  </si>
  <si>
    <t>Die casting housing was broken after unit running test</t>
  </si>
  <si>
    <t>RW040096004DP-2631A-PS14-CPT</t>
  </si>
  <si>
    <t>Rework_130597099_MRB#VN260479_PMC14</t>
  </si>
  <si>
    <t>Cylinder’s force lower than spec. As aligned in MRB meeting, need to open job rework.</t>
  </si>
  <si>
    <t>VN260486</t>
  </si>
  <si>
    <t>Probes failure on air leakage re-test - requested to retest third times</t>
  </si>
  <si>
    <t>VN260479</t>
  </si>
  <si>
    <t>Fail pull force test &amp; weak welding (date code TM24396N)</t>
  </si>
  <si>
    <t>C2-144N</t>
  </si>
  <si>
    <t>W31_2026_095617004-024-PMC11</t>
  </si>
  <si>
    <t>W33_2026_096752001-032-PMC11</t>
  </si>
  <si>
    <t>W29_2026_095112109-110-PMC11</t>
  </si>
  <si>
    <t>W30_2026_095119109-097-PMC11</t>
  </si>
  <si>
    <t>W33_2026_000996041-134-PMC11</t>
  </si>
  <si>
    <t>W32_2026_003013502DG9-034-PMC11</t>
  </si>
  <si>
    <t>W33_2026_000996721-050-PMC11</t>
  </si>
  <si>
    <t>W32_2026_130667001DG9_79-PMC14</t>
  </si>
  <si>
    <t>W32_2026_130597181_268-PMC14</t>
  </si>
  <si>
    <t>010928009DP-2632A-PS2-CPT</t>
  </si>
  <si>
    <t>PR011292032DP-2632-PS2-CPT</t>
  </si>
  <si>
    <t>011479001DP-2632A-PS9-CPT</t>
  </si>
  <si>
    <t>030221018DP-2632A-PS2-CPT</t>
  </si>
  <si>
    <t>030248025DP-2631A-PS2-CPT</t>
  </si>
  <si>
    <t>159283005CS-2633A-PS9-CPT</t>
  </si>
  <si>
    <t>011325011DP-2632A-PS9-CPT</t>
  </si>
  <si>
    <t>011271002DP-2632A-PS2-CPT</t>
  </si>
  <si>
    <t>053799102DP-2632A-PS9-CPT-ROW</t>
  </si>
  <si>
    <t>W29_2026_130868001_020_PMC17</t>
  </si>
  <si>
    <t>The semi-finished product testing machine and the D-tech machine are broken.</t>
  </si>
  <si>
    <t>RW011092015DP-2627D-PS14-CPT</t>
  </si>
  <si>
    <t>RW011092015DP-2625A-PS7</t>
  </si>
  <si>
    <t>OQC finding: Tool not functioning.</t>
  </si>
  <si>
    <t>VN260400</t>
  </si>
  <si>
    <t>VN260324</t>
  </si>
  <si>
    <t>Need to rework part NG: Magazine NG (not missing part)</t>
  </si>
  <si>
    <t>RW001700022PK-2629A-PS14-CPT</t>
  </si>
  <si>
    <t>VN260434</t>
  </si>
  <si>
    <t>FAI/RTS finding-No date code and QR code on rating label. As aligned in MRB meeting, need open job for sorting.</t>
  </si>
  <si>
    <t>W30_2026_095739002-034-PMC11</t>
  </si>
  <si>
    <t>W32_2026_000996987-052-PMC11</t>
  </si>
  <si>
    <t>W32_2026_000995038-009-PMC11</t>
  </si>
  <si>
    <t>W33_2026_000996986-026-PMC11</t>
  </si>
  <si>
    <t>159264016CS-2632A-PS2-CPT</t>
  </si>
  <si>
    <t>305454009DZ-2634A-PS2-CPT</t>
  </si>
  <si>
    <t>230747003GB-2634A-PS2-CPT-ROW</t>
  </si>
  <si>
    <t>315630004DZ-2634A-PS2-CPT-ROW</t>
  </si>
  <si>
    <t>319158002DZ-2634A-PS2-CPT-ROW</t>
  </si>
  <si>
    <t>315295002DZ-2634A-PS2-CPT-ROW</t>
  </si>
  <si>
    <t>030289007DP-2633A-PS2-CPT</t>
  </si>
  <si>
    <t>011374001DP-2632A-PS9-CPT</t>
  </si>
  <si>
    <t>011371008DP-2632A-PS9-CPT</t>
  </si>
  <si>
    <t>W30_2026_130868014_047-PMC17</t>
  </si>
  <si>
    <t>W28_2026_130597289_028_PMC17</t>
  </si>
  <si>
    <t>204256003PK-2633A-PS10-CPT</t>
  </si>
  <si>
    <t>206249023PK-2633A-PS10-CPT</t>
  </si>
  <si>
    <t>204580043PK-2633A-PS10-CPT</t>
  </si>
  <si>
    <t>206173006PK-2632B-PS10-CPT</t>
  </si>
  <si>
    <t>206252005PK-2632A-PS10-CPT</t>
  </si>
  <si>
    <t>011371008</t>
  </si>
  <si>
    <t>W29_2026_130597284_026_PMC17</t>
  </si>
  <si>
    <t>W29_2026_130868001_015_PMC17</t>
  </si>
  <si>
    <t>The function machine is not working.</t>
  </si>
  <si>
    <t>W31_2026_095817304-075-PMC11</t>
  </si>
  <si>
    <t>W30_2026_130858005DG9_FMP_001_PMC14</t>
  </si>
  <si>
    <t>030169026DP-2630A-PS2-CPT</t>
  </si>
  <si>
    <t>290061296GB-2634A-PS2-CPT</t>
  </si>
  <si>
    <t>011393001DP-2632A-PS2-CPT</t>
  </si>
  <si>
    <t>010831004DP-2632A-PS2-CPT</t>
  </si>
  <si>
    <t>062030015DP-2631A-PS10-CPT-ROW</t>
  </si>
  <si>
    <t>290061296</t>
  </si>
  <si>
    <t>W30_2026_130868001_021-PMC17</t>
  </si>
  <si>
    <t>W30_2026_130868017_014-PMC17</t>
  </si>
  <si>
    <t>W32_2026_095817304-076-PMC11</t>
  </si>
  <si>
    <t>Raw material NG, PN 637158001</t>
  </si>
  <si>
    <t>Lien Vinh</t>
  </si>
  <si>
    <t>The laser machine is broken.</t>
  </si>
  <si>
    <t>C2057N</t>
  </si>
  <si>
    <t>C2033D</t>
  </si>
  <si>
    <t>Hỗ trợ WH FG - cố định</t>
  </si>
  <si>
    <t>Hỗ trợ Facility</t>
  </si>
  <si>
    <t>Lê Hữu Phước</t>
  </si>
  <si>
    <t>Đức Hùng</t>
  </si>
  <si>
    <t>RW010799108DP-2631A-PS7-CPT-ROW</t>
  </si>
  <si>
    <t>VN260445</t>
  </si>
  <si>
    <t>FAI finding- Incorrect Order Number and S/N sequence did not continue from the previous job.As aligned in MRB meeting, need open job for rework.</t>
  </si>
  <si>
    <t>RW030412004DP-2628B-PS14-CPT</t>
  </si>
  <si>
    <t>VN260439</t>
  </si>
  <si>
    <t>Tool not functioning</t>
  </si>
  <si>
    <t>RW_2026_096531201-MRB#VN260459-PMC11</t>
  </si>
  <si>
    <t>VN260459</t>
  </si>
  <si>
    <t>The machine is not properly set up.</t>
  </si>
  <si>
    <t>9322/9502/9504</t>
  </si>
  <si>
    <t>9504/9322</t>
  </si>
  <si>
    <t>C2028D</t>
  </si>
  <si>
    <t>Hỗ trợ WH RM</t>
  </si>
  <si>
    <t>Nguyen Dang Quang</t>
  </si>
  <si>
    <t>Hỗ trợ WH TPT4</t>
  </si>
  <si>
    <t>W33_2026_095835104DG9-018-PMC11</t>
  </si>
  <si>
    <t>W32_2026_096657201-006-PMC11</t>
  </si>
  <si>
    <t>W32_2026_095834201-045-PMC11</t>
  </si>
  <si>
    <t>W30_2026_096785002-019-PMC11</t>
  </si>
  <si>
    <t>W32_2026_130597187_59-PMC14</t>
  </si>
  <si>
    <t>W30_2026_130879001_09-PMC14</t>
  </si>
  <si>
    <t>W31_2026_130878004_04_PMC14</t>
  </si>
  <si>
    <t>W32_2026_130597182_155-PMC14</t>
  </si>
  <si>
    <t>011396014DP-2633A-PS2-CPT-ROW</t>
  </si>
  <si>
    <t>159438007CS-2633A-PS2-CPT</t>
  </si>
  <si>
    <t>161028001CS-2633A-PS10-CPT</t>
  </si>
  <si>
    <t>056243005DP-2632A-PS2-CPT</t>
  </si>
  <si>
    <t>290102013GB-2634A-PS2-CPT</t>
  </si>
  <si>
    <t>315295002DZ-2634B-PS2-CPT-ROW</t>
  </si>
  <si>
    <t>317279003DZ-2634B-PS2-CPT-ROW</t>
  </si>
  <si>
    <t>011381003DP-2632A-PS9-CPT-ROW</t>
  </si>
  <si>
    <t>159356005CS-2633A-PS2-CPT</t>
  </si>
  <si>
    <t>010808008DP-2631A-PS2-CPT-ROW</t>
  </si>
  <si>
    <t>001690083PK-2627A-PS3-CPT-ROW</t>
  </si>
  <si>
    <t>206201008PK-2633A-PS10-CPT</t>
  </si>
  <si>
    <t>206221003PK-2633A-PS10-CPT</t>
  </si>
  <si>
    <t>206456004PK-2633A-PS10-CPT</t>
  </si>
  <si>
    <t>011396014</t>
  </si>
  <si>
    <t>011381003</t>
  </si>
  <si>
    <t>010808008</t>
  </si>
  <si>
    <t>W31_2026_130868017_024-PMC17</t>
  </si>
  <si>
    <t>ZHEJIANG</t>
  </si>
  <si>
    <t>Khoa</t>
  </si>
  <si>
    <t>RW_2026_096620201-MRB# VN260496 -PMC11</t>
  </si>
  <si>
    <t>VN260496</t>
  </si>
  <si>
    <t>IPQC finding: Used wrong material “Plastic Deck assy”</t>
  </si>
  <si>
    <t>RW011325007DP-2632A-PS7-CPT-ROW</t>
  </si>
  <si>
    <t>VN260493</t>
  </si>
  <si>
    <t>Customer complaint-the stator is not aligned with the protruding rib on the gearbox &amp; Motor insulator spacer (P/N 531835001) was missing.As aligned in MRB meeting, need open job for sorting &amp; rework.</t>
  </si>
  <si>
    <t>RW011325004DP-2634A-PS7-CPT-ROW</t>
  </si>
  <si>
    <t>Visual inspection NG atthe housing edges</t>
  </si>
  <si>
    <t>Document Issue</t>
  </si>
  <si>
    <t>C2093D</t>
  </si>
  <si>
    <t>C2081D</t>
  </si>
  <si>
    <t>C2119D</t>
  </si>
  <si>
    <t>Alden</t>
  </si>
  <si>
    <t>anh Tùng</t>
  </si>
  <si>
    <t>Lê Hữu Phước + Nhựt Đăng</t>
  </si>
  <si>
    <t>W31_2026_095798301-012-PMC11</t>
  </si>
  <si>
    <t>W32_2026_095504203-029-PMC11</t>
  </si>
  <si>
    <t>W29_2026_095172208DG9-012-PMC11</t>
  </si>
  <si>
    <t>W33_2026_130615018DG9_101-PMC14</t>
  </si>
  <si>
    <t>095172208DG9</t>
  </si>
  <si>
    <t>011342001DP-2632A-PS2-CPT</t>
  </si>
  <si>
    <t>011117002DP-2632A-PS9-CPT</t>
  </si>
  <si>
    <t>313113021DZ-2634A-PS10-CPT</t>
  </si>
  <si>
    <t>316292007DZ-2634B-PS2-CPT-ROW</t>
  </si>
  <si>
    <t>317339001DZ-2634A-PS2-CPT-ROW</t>
  </si>
  <si>
    <t>317342001DZ-2634A-PS2-CPT-ROW</t>
  </si>
  <si>
    <t>230747003GB-2634B-PS2-CPT-ROW</t>
  </si>
  <si>
    <t>315630004DZ-2634B-PS2-CPT-ROW</t>
  </si>
  <si>
    <t>319158002DZ-2634B-PS2-CPT-ROW</t>
  </si>
  <si>
    <t>011050036DP-2632A-PS9-CPT</t>
  </si>
  <si>
    <t>010924002DP-2632A-PS2-CPT</t>
  </si>
  <si>
    <t>159107004CS-2633A-PS2-CPT</t>
  </si>
  <si>
    <t>011509001DP-2632A-PS10-CPT</t>
  </si>
  <si>
    <t>062024007DP-2634B-PS10-CPT-ROW</t>
  </si>
  <si>
    <t>W32_2026_130597380_098-PMC17</t>
  </si>
  <si>
    <t>011050036</t>
  </si>
  <si>
    <t>PCB ASSY\18V BLOWER, VAC</t>
  </si>
  <si>
    <t>The soldering machines weld points are not satisfactory.</t>
  </si>
  <si>
    <t>The M17 pressure testing stations machine is unusable.</t>
  </si>
  <si>
    <t>The blade doesnt fit the casing; awaiting PIE analysis.</t>
  </si>
  <si>
    <t>The soldering irons power supply has failed.</t>
  </si>
  <si>
    <t>The welding machines cylinder is broken.</t>
  </si>
  <si>
    <t>The BOM is missing part numbers, and the WI hasnt been updated.</t>
  </si>
  <si>
    <t>NPI hasnt returned the motor yet. PN 743040001</t>
  </si>
  <si>
    <t>The hot-melt glue process at Station 06 doesnt align with actual operations.</t>
  </si>
  <si>
    <t>Station 30s test machine is broken.</t>
  </si>
  <si>
    <t>MEs mold is scratching the material.</t>
  </si>
  <si>
    <t>Threading at station N02 is difficult; the stations welding machine is broken.</t>
  </si>
  <si>
    <t>The semi-finished products screw gun is broken.</t>
  </si>
  <si>
    <t>ME team hasnt provided the mold yet.</t>
  </si>
  <si>
    <t>MEs screw vending machine scratched the housing.</t>
  </si>
  <si>
    <t>ME hasnt set up the line yet.</t>
  </si>
  <si>
    <t>The suppliers stock is damaged, so they cant fulfill the delivery.</t>
  </si>
  <si>
    <t>The power cut impacted the equipments performance.</t>
  </si>
  <si>
    <t>The stamping machine doesnt have enough force.</t>
  </si>
  <si>
    <t>The screw tightening machines gripper arm is broken.</t>
  </si>
  <si>
    <t>The screw-driving machines coordinates are misaligned.</t>
  </si>
  <si>
    <t>W32_2026_096620201-008-PMC11</t>
  </si>
  <si>
    <t>W29_2026_130615001DG9_568-PMC14</t>
  </si>
  <si>
    <t>Test machine number 2 is broken.</t>
  </si>
  <si>
    <t>W30_2026_095798003-FMP_001-PMC11</t>
  </si>
  <si>
    <t>095798003</t>
  </si>
  <si>
    <t>Missing fixture at station 9</t>
  </si>
  <si>
    <t>W32_2026_095799001-030-PMC11</t>
  </si>
  <si>
    <t>ME is unable to provide materials for station 3</t>
  </si>
  <si>
    <t>Issue at station 3</t>
  </si>
  <si>
    <t>C2-084N</t>
  </si>
  <si>
    <t>W29_2026_130597284_027_PMC17</t>
  </si>
  <si>
    <t>W31_2026_130597284_030_PMC17</t>
  </si>
  <si>
    <t>W28_2026_130597283_050-PMC17</t>
  </si>
  <si>
    <t>W29_2026_130597339_016-PMC17</t>
  </si>
  <si>
    <t>W30_2026_130868001_023-PMC17</t>
  </si>
  <si>
    <t>W31_2026_130868001_034-PMC17</t>
  </si>
  <si>
    <t>W30_2026_130597390_028-PMC17</t>
  </si>
  <si>
    <t>W30_2026_130597390_032-PMC17</t>
  </si>
  <si>
    <t>W29_2026_130597382_022-PMC17</t>
  </si>
  <si>
    <t>W30_2026_130597390_026-PMC17</t>
  </si>
  <si>
    <t>W30_2026_130540070_042-PMC17</t>
  </si>
  <si>
    <t>W30_2026_130540052_029-PMC17</t>
  </si>
  <si>
    <t>W33_2026_130606034_006_PMC17</t>
  </si>
  <si>
    <t>W30_2026_130597395_008_PMC17</t>
  </si>
  <si>
    <t>W28_2026_130597382_014-PMC17</t>
  </si>
  <si>
    <t>W31_2026_130730056_002_PMC17</t>
  </si>
  <si>
    <t>W30_2026_130868014_056-PMC17</t>
  </si>
  <si>
    <t>W30_2026_130868014_049-PMC17</t>
  </si>
  <si>
    <t>W32_2026_130868002_043-PMC17</t>
  </si>
  <si>
    <t>W30_2026_130868001_027-PMC17</t>
  </si>
  <si>
    <t>W30_2026_130597289_032_PMC17</t>
  </si>
  <si>
    <t>W30_2026_130597390_023-PMC17</t>
  </si>
  <si>
    <t>W29_2026_130868017_010_PMC17</t>
  </si>
  <si>
    <t>Finished goods testing machine and battery balancing machine</t>
  </si>
  <si>
    <t>The lid assembly machine is broken</t>
  </si>
  <si>
    <t>The soldering machine lost power</t>
  </si>
  <si>
    <t>The laser marking machine is broken</t>
  </si>
  <si>
    <t>W27_2026_130868018_FMP_001_PMC17</t>
  </si>
  <si>
    <t>130868018</t>
  </si>
  <si>
    <t>The screw driving machine is broken</t>
  </si>
  <si>
    <t>The performance testing machine is broken</t>
  </si>
  <si>
    <t>The screw driving machine and the laser marking machine are broken</t>
  </si>
  <si>
    <t>The screw driving machine and the soldering machine are broken</t>
  </si>
  <si>
    <t>The screw driving machine, soldering machine, and semi-finished goods testing machine are broken</t>
  </si>
  <si>
    <t>The spot welding machine is broken, and the terminal crimping machine is stamping at the wrong coordinates</t>
  </si>
  <si>
    <t>The casing screw driving machine, soldering machine, and finished goods testing machine are broken</t>
  </si>
  <si>
    <t>The glue dispensing machine is broken</t>
  </si>
  <si>
    <t>The laser spot welding machine is broken</t>
  </si>
  <si>
    <t>The screw driving machine and the semi-finished goods testing machine are broken</t>
  </si>
  <si>
    <t>The semi-finished goods testing machine is broken</t>
  </si>
  <si>
    <t>The screw driving machine and the performance testing machine are broken</t>
  </si>
  <si>
    <t>W33_2026_130597415DG9_003_PMC17</t>
  </si>
  <si>
    <t>130597415DG9</t>
  </si>
  <si>
    <t>Raw material NG, PN 318102011</t>
  </si>
  <si>
    <t>Hỗ trợ SQE sort liệu, PN 316478001</t>
  </si>
  <si>
    <t>Charged full to supplier</t>
  </si>
  <si>
    <t>VN260330</t>
  </si>
  <si>
    <t>RW030369004DP-2629A-PS14-CPT</t>
  </si>
  <si>
    <t>VN260457</t>
  </si>
  <si>
    <t>No grease applied to the output shaft</t>
  </si>
  <si>
    <t>RW030247012DP-2628C-PS14-CPT</t>
  </si>
  <si>
    <t>VN260473</t>
  </si>
  <si>
    <t>IPQC Finding: Missing 4 Screw</t>
  </si>
  <si>
    <t>RW054092002DP-2632A-PS14-CPT</t>
  </si>
  <si>
    <t>VN260503</t>
  </si>
  <si>
    <t>OQC Finding: The safety switch is stuck: NG 1/2 pcs</t>
  </si>
  <si>
    <t>RW_2026_095381202-MRB# VN260497-PMC11</t>
  </si>
  <si>
    <t>VN260497</t>
  </si>
  <si>
    <t>OQC finding: Tool runs intermittently – NG 1/2pcs</t>
  </si>
  <si>
    <t>C2102N</t>
  </si>
  <si>
    <t>C2001D</t>
  </si>
  <si>
    <t>Hào + Đạt</t>
  </si>
  <si>
    <t>Ted</t>
  </si>
  <si>
    <t>Hỗ trợ WH cố định</t>
  </si>
  <si>
    <t>Bui Minh Tuan (VN.OP-NPI)</t>
  </si>
  <si>
    <t>C2-150BD</t>
  </si>
  <si>
    <t>W32_2026_095877001-042-PMC11</t>
  </si>
  <si>
    <t>RW_GI_2026_000996865-PMC11</t>
  </si>
  <si>
    <t>W33_2026_095546001DG9-011-PMC11</t>
  </si>
  <si>
    <t>W32_2026_000996721-051-PMC11</t>
  </si>
  <si>
    <t>W32_2026_095396301-034-PMC11</t>
  </si>
  <si>
    <t>W31_2026_095930826_044-PMC14</t>
  </si>
  <si>
    <t>W30_2026_095930506_008-PMC14</t>
  </si>
  <si>
    <t>011483001DP-2632A-PS2-CPT</t>
  </si>
  <si>
    <t>161021003CS-2634A-PS10-CPT-ROW</t>
  </si>
  <si>
    <t>317336001DZ-2635B-PS2-CPT-ROW</t>
  </si>
  <si>
    <t>306527007DZ-2634A-PS2-CPT-ROW</t>
  </si>
  <si>
    <t>011032029DP-2633A-PS9-CPT-ROW</t>
  </si>
  <si>
    <t>011163009DP-2632A-PS9-CPT</t>
  </si>
  <si>
    <t>159220008CS-2633A-PS2-CPT</t>
  </si>
  <si>
    <t>159304006CS-2633A-PS2-CPT</t>
  </si>
  <si>
    <t>011415001DP-2632A-PS2-CPT</t>
  </si>
  <si>
    <t>030384006DP-2632A-PS10-CPT</t>
  </si>
  <si>
    <t>011231011DP-2633A-PS9-CPT</t>
  </si>
  <si>
    <t>PR011381008DP-2633A-PS9-CPT-ROW</t>
  </si>
  <si>
    <t>W30_2026_130868017_016-PMC17</t>
  </si>
  <si>
    <t>W32_2026_130690053_048-PMC17</t>
  </si>
  <si>
    <t>W29_2026_130868025_002_PMC17</t>
  </si>
  <si>
    <t>W30_2026_130868002_041-PMC17</t>
  </si>
  <si>
    <t>W31_2026_130868017_022-PMC17</t>
  </si>
  <si>
    <t>011381008</t>
  </si>
  <si>
    <t>Raw material NG, PN 742842001</t>
  </si>
  <si>
    <t>Raw material NG, PN 539177003</t>
  </si>
  <si>
    <t>The wiring process in steps C04, C05, C06, and C07 is difficult to operate.</t>
  </si>
  <si>
    <t>The LED testing machine is broken.</t>
  </si>
  <si>
    <t>The glue dispensing machine is broken.</t>
  </si>
  <si>
    <t>Hỗ trợ 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</si>
</sst>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0" fillId="0" borderId="15" xfId="0" applyBorder="1" applyAlignment="1">
      <alignment horizontal="center" vertical="center"/>
    </xf>
    <xf numFmtId="0" fontId="36" fillId="0" borderId="1" xfId="0" applyFont="1" applyBorder="1" applyAlignment="1">
      <alignment horizontal="left" vertical="center" wrapText="1"/>
    </xf>
    <xf numFmtId="0" fontId="15" fillId="9" borderId="1" xfId="0" applyFont="1" applyFill="1" applyBorder="1" applyAlignment="1">
      <alignment horizontal="center" vertical="center" wrapText="1"/>
    </xf>
    <xf numFmtId="20" fontId="20" fillId="0" borderId="1" xfId="0" applyNumberFormat="1" applyFont="1" applyBorder="1" applyAlignment="1">
      <alignment vertical="center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3"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41.61357465278" createdVersion="8" refreshedVersion="8" minRefreshableVersion="3" recordCount="964" xr:uid="{B54B8A91-0949-4C0F-A894-82A4432F2BF0}">
  <cacheSource type="worksheet">
    <worksheetSource ref="A2:P4408" sheet="Rework"/>
  </cacheSource>
  <cacheFields count="16">
    <cacheField name="Date" numFmtId="0">
      <sharedItems containsNonDate="0" containsDate="1" containsString="0" containsBlank="1" minDate="2025-12-22T00:00:00" maxDate="2026-08-07T00:00:00" count="190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9T00:00:00"/>
        <d v="2026-06-10T00:00:00"/>
        <d v="2026-06-11T00:00:00"/>
        <d v="2026-06-13T00:00:00"/>
        <d v="2026-06-14T00:00:00"/>
        <d v="2026-06-15T00:00:00"/>
        <d v="2026-06-16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m/>
        <d v="2026-08-02T00:00:00" u="1"/>
        <d v="2026-06-17T00:00:00" u="1"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81.5"/>
    </cacheField>
    <cacheField name="Responsible Dept." numFmtId="0">
      <sharedItems containsBlank="1" count="108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Customer"/>
        <s v="WH"/>
        <s v="Project code 4OF752"/>
        <s v="Operation"/>
        <s v="Project code Z50144"/>
        <s v="WH/MC"/>
        <s v="Project code Z50401"/>
        <s v="Project code 24AI28"/>
        <s v="APE/QE/MQA"/>
        <s v="Prod/ME"/>
        <s v="Project code 24UI28"/>
        <s v="Cell Quality "/>
        <s v="Dept code 2731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Outsource Sourcing Management"/>
        <s v="Factory Management - VN"/>
        <s v="NPI/EE/MQA/PE "/>
        <s v="PIE/MQA "/>
        <s v="PGP"/>
        <s v="USA teams 45% (Eng, PGP, PM, QA)_x000a_Asia teams 55% (NPI, QE, PGP, OOBA, Production)"/>
        <s v="IE/PROD/ME"/>
        <s v="IE"/>
        <s v="APE/NPI/QE"/>
        <s v="QE"/>
        <s v="WH/SQE"/>
        <s v="US"/>
        <s v="US Packaging Team"/>
        <s v="Project code Z50896"/>
        <s v="Project team"/>
        <s v="NPI/IE"/>
        <s v="SQE "/>
        <s v="APE/QE"/>
        <s v="Cell Quality"/>
        <s v="APE/QE/Prod"/>
        <s v="Project code Z30121"/>
        <s v="Prod/WH/SQE"/>
        <s v="MC/PMC"/>
        <s v="Project code Z50303"/>
        <s v="Project code 275202"/>
        <s v="PIE"/>
        <s v="PIE/MQA"/>
        <s v="Project code 4OF987"/>
        <s v="APE/IE/Prod"/>
        <s v="Project code V22110"/>
        <s v="Project code Z60240"/>
        <s v="NPI/PIE/IE/QE/EE"/>
        <s v="EEC"/>
        <m/>
        <s v="PE/MQA " u="1"/>
        <s v="Under IE Investigation" u="1"/>
        <s v="PE/MQA" u="1"/>
        <s v="Be confirming" u="1"/>
        <s v="MQA investigate" u="1"/>
        <s v="Prod/IE" u="1"/>
        <s v="NPI+EE+MQA+PE " u="1"/>
        <s v="PE+MQA " u="1"/>
        <s v="APE/QE/PDN" u="1"/>
        <s v="PE+MQA" u="1"/>
        <s v="Project team/SQE " u="1"/>
        <s v="Dept code 1403" u="1"/>
        <s v="Project team/SQE" u="1"/>
        <s v="APE/MQA" u="1"/>
        <s v="PROD/WH/SQE " u="1"/>
        <s v="ME/Prod" u="1"/>
        <s v="WH/PROD/SQE" u="1"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1403" maxValue="275202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41.613614930553" createdVersion="8" refreshedVersion="8" minRefreshableVersion="3" recordCount="6999" xr:uid="{F38C6708-8AB4-4265-B189-B820EAAB51DB}">
  <cacheSource type="worksheet">
    <worksheetSource ref="A2:Q8630" sheet="Lending"/>
  </cacheSource>
  <cacheFields count="17">
    <cacheField name="Date" numFmtId="0">
      <sharedItems containsNonDate="0" containsDate="1" containsString="0" containsBlank="1" minDate="2025-12-22T00:00:00" maxDate="2026-08-07T00:00:00" count="213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29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s v="CPT-Hi-Volume"/>
        <s v="QE"/>
        <s v="CPT-1F"/>
        <s v="PMG"/>
        <s v="PMC"/>
        <s v="OEM"/>
        <s v="IE"/>
        <s v="Facility"/>
        <m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41.724457060183" createdVersion="8" refreshedVersion="8" minRefreshableVersion="3" recordCount="4446" xr:uid="{09BEEADF-7F4E-4BF8-83C7-EDC4CAD1815D}">
  <cacheSource type="worksheet">
    <worksheetSource ref="A2:AA4448" sheet="Quality &amp; Downtime"/>
  </cacheSource>
  <cacheFields count="27">
    <cacheField name="Date" numFmtId="15">
      <sharedItems containsNonDate="0" containsDate="1" containsString="0" containsBlank="1" minDate="2026-01-01T00:00:00" maxDate="2026-08-07T00:00:00" count="200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Blank="1" containsMixedTypes="1" containsNumber="1" containsInteger="1" minValue="1" maxValue="22"/>
    </cacheField>
    <cacheField name="Product" numFmtId="0">
      <sharedItems containsBlank="1" containsMixedTypes="1" containsNumber="1" containsInteger="1" minValue="1597454" maxValue="319736002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3:00" maxDate="1900-01-24T00:00:00"/>
    </cacheField>
    <cacheField name="Downtime (Hr)" numFmtId="0">
      <sharedItems containsString="0" containsBlank="1" containsNumber="1" minValue="0.05" maxValue="10.5"/>
    </cacheField>
    <cacheField name="Manpower" numFmtId="0">
      <sharedItems containsString="0" containsBlank="1" containsNumber="1" minValue="0.2" maxValue="220"/>
    </cacheField>
    <cacheField name="Manpower_PC" numFmtId="0">
      <sharedItems containsBlank="1"/>
    </cacheField>
    <cacheField name="Total Man. Hour" numFmtId="0">
      <sharedItems containsString="0" containsBlank="1" containsNumber="1" minValue="2.0000000000000004E-2" maxValue="352"/>
    </cacheField>
    <cacheField name="Initial Owner" numFmtId="0">
      <sharedItems containsBlank="1" count="29">
        <s v="IE Training"/>
        <s v="Changeover"/>
        <s v="PIE - Analysis"/>
        <s v="OPEE -Analysis"/>
        <s v="SQE"/>
        <s v="ME"/>
        <s v="IE"/>
        <s v="NPI"/>
        <s v="Facility"/>
        <s v="PMC"/>
        <s v="PGP"/>
        <s v="QE"/>
        <s v="NPD"/>
        <s v="EE"/>
        <s v="QM - Analysis"/>
        <s v="IQC/MQA"/>
        <s v="MQA - Analysis"/>
        <s v="Production"/>
        <s v="QM"/>
        <s v="QEO"/>
        <s v="EEC"/>
        <m/>
        <s v="WH" u="1"/>
        <s v="PE" u="1"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0073701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8004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4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3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1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1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1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1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1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1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3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3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1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1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Customer request"/>
    <m/>
    <m/>
  </r>
  <r>
    <x v="11"/>
    <n v="2"/>
    <s v="Jan"/>
    <s v="C2-042"/>
    <s v="Hi Mix"/>
    <s v="OP"/>
    <n v="9812"/>
    <s v="RW_W02_2026_095403201_072-PMC11"/>
    <n v="16"/>
    <x v="8"/>
    <n v="9811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Customer request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201N"/>
    <s v="Hi Mix"/>
    <s v="CPT"/>
    <n v="9812"/>
    <s v="RW040063015DP-2602R-PS5"/>
    <n v="14.16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1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42"/>
    <s v="Hi Mix"/>
    <s v="OP"/>
    <n v="9812"/>
    <s v="RW_W03_2026-095875004-041-PMC11"/>
    <n v="24"/>
    <x v="8"/>
    <n v="9811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03D"/>
    <s v="Hi Mix"/>
    <s v="CPT"/>
    <n v="9812"/>
    <s v="RW011210012DP-2603R-PS5"/>
    <n v="2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4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"/>
    <m/>
    <m/>
  </r>
  <r>
    <x v="24"/>
    <n v="4"/>
    <s v="Jan"/>
    <s v="C2-042"/>
    <s v="Hi Mix"/>
    <s v="OP"/>
    <n v="9812"/>
    <s v="RW_W03_2026-095875004-041-PMC11"/>
    <n v="80"/>
    <x v="8"/>
    <n v="9811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1"/>
    <m/>
    <s v="Reflash firmware "/>
    <s v="N/A"/>
    <s v="Customer request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1"/>
    <m/>
    <s v="Reflash firmware "/>
    <s v="N/A"/>
    <s v="Customer request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"/>
    <m/>
    <m/>
  </r>
  <r>
    <x v="25"/>
    <n v="4"/>
    <s v="Jan"/>
    <s v="C2-142B"/>
    <s v="EEC"/>
    <s v="OP"/>
    <n v="9814"/>
    <s v="Rework_FW_130670006_PMC14"/>
    <n v="4"/>
    <x v="11"/>
    <m/>
    <s v="Reflash firmware "/>
    <s v="N/A"/>
    <s v="Customer request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32N"/>
    <s v="Hi Mix"/>
    <s v="CPT"/>
    <n v="9812"/>
    <s v="RW030198006DP-2603R-PS5"/>
    <n v="46"/>
    <x v="8"/>
    <n v="9811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"/>
    <m/>
    <m/>
  </r>
  <r>
    <x v="27"/>
    <n v="5"/>
    <s v="Jan"/>
    <s v="C2-060D"/>
    <s v="Hi Mix"/>
    <s v="CPT"/>
    <n v="9812"/>
    <s v="CV001597609PK-2551B-PS5"/>
    <n v="2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30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32N"/>
    <s v="Hi Mix"/>
    <s v="CPT"/>
    <n v="9812"/>
    <s v="RW030198006DP-2603R-PS5"/>
    <n v="63"/>
    <x v="8"/>
    <n v="9811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1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1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"/>
    <m/>
    <m/>
  </r>
  <r>
    <x v="28"/>
    <n v="5"/>
    <s v="Jan"/>
    <s v="C2-060D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32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1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D"/>
    <s v="Hi Mix"/>
    <s v="CPT"/>
    <n v="9812"/>
    <s v="CV001597609PK-2551F-PS5"/>
    <n v="40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2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42"/>
    <s v="Hi Mix"/>
    <s v="OP"/>
    <n v="9812"/>
    <s v="RW_W04_2026_095798002_FMP_001-PMC11"/>
    <n v="28"/>
    <x v="8"/>
    <n v="9811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60D"/>
    <s v="Hi Mix"/>
    <s v="CPT"/>
    <n v="9812"/>
    <s v="CV001597609PK-2551F-PS5"/>
    <n v="36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42"/>
    <s v="Hi Mix"/>
    <s v="OP"/>
    <n v="9812"/>
    <s v="RW_W04_2026_095798002_FMP_001-PMC11"/>
    <n v="24"/>
    <x v="8"/>
    <n v="9811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"/>
    <m/>
    <m/>
  </r>
  <r>
    <x v="31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1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1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1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4"/>
    <s v="9504/9322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1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1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1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1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19"/>
    <s v="9322/9502/9504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1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0"/>
    <s v="9811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1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1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"/>
    <m/>
    <m/>
  </r>
  <r>
    <x v="39"/>
    <n v="7"/>
    <s v="Feb"/>
    <s v="C2-201D"/>
    <s v="Hi Mix"/>
    <s v="CPT"/>
    <n v="9812"/>
    <s v="RW040096004DP-2606S-PS5"/>
    <n v="87"/>
    <x v="8"/>
    <n v="9811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19"/>
    <s v="9322/9502/9504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"/>
    <m/>
    <m/>
  </r>
  <r>
    <x v="41"/>
    <n v="7"/>
    <s v="Feb"/>
    <s v="C2-173D"/>
    <s v="Hi Mix"/>
    <s v="CPT"/>
    <n v="9812"/>
    <s v="RW040096003PK-2607R-PS5"/>
    <n v="43.98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1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1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1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0"/>
    <s v="9811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1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1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1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1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1"/>
    <s v="24UI28"/>
    <s v="SOC out of spec =&gt; Discharging the battery"/>
    <s v="N/A"/>
    <s v="Customer request"/>
    <m/>
    <m/>
  </r>
  <r>
    <x v="47"/>
    <n v="9"/>
    <s v="Feb"/>
    <s v="C2-138"/>
    <s v="EEC"/>
    <s v="OP"/>
    <n v="9814"/>
    <s v="Rework_130615018DG9_ORTissue_PMC14"/>
    <n v="32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1"/>
    <s v="24UI28"/>
    <s v="SOC out of spec =&gt; Discharging the battery"/>
    <s v="N/A"/>
    <s v="Customer request"/>
    <m/>
    <m/>
  </r>
  <r>
    <x v="48"/>
    <n v="9"/>
    <s v="Feb"/>
    <s v="C2-138"/>
    <s v="Hi Mix"/>
    <s v="OP"/>
    <n v="9812"/>
    <s v="Rework_130615018DG9_ORTissue_PMC14"/>
    <n v="48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3"/>
    <n v="2731"/>
    <s v="US team request to remove 100% pack-in card. As aligned in MRB meeting, need open job for rework"/>
    <s v="VN260084"/>
    <s v="Customer request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9"/>
    <n v="9"/>
    <s v="Feb"/>
    <s v="C2-119"/>
    <s v="EEC"/>
    <s v="OP"/>
    <n v="9814"/>
    <s v="RW_SP_6010618_CIXICITY_3500-25031792_207014001-PMC18"/>
    <n v="20"/>
    <x v="11"/>
    <m/>
    <s v="Long aging battery"/>
    <s v="N/A"/>
    <s v="Customer request"/>
    <m/>
    <m/>
  </r>
  <r>
    <x v="49"/>
    <n v="9"/>
    <s v="Feb"/>
    <s v="C2-131"/>
    <s v="EEC"/>
    <s v="OP"/>
    <n v="9814"/>
    <s v="Rework_130830001DG9_SOCissue_PMC14"/>
    <n v="60"/>
    <x v="21"/>
    <s v="24UI28"/>
    <s v="SOC out of spec =&gt; Discharging the battery"/>
    <s v="N/A"/>
    <s v="Customer request"/>
    <m/>
    <m/>
  </r>
  <r>
    <x v="49"/>
    <n v="9"/>
    <s v="Feb"/>
    <s v="C2-138"/>
    <s v="EEC"/>
    <s v="OP"/>
    <n v="9814"/>
    <s v="Rework_130667012DG9_ORTissue_PMC14"/>
    <n v="47.999999999999993"/>
    <x v="22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3"/>
    <n v="2731"/>
    <s v="US team request to remove 100% pack-in card. As aligned in MRB meeting, need open job for rework"/>
    <s v="VN260084"/>
    <s v="Customer request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0"/>
    <n v="10"/>
    <s v="Mar"/>
    <s v="C2-119"/>
    <s v="EEC"/>
    <s v="OP"/>
    <n v="9814"/>
    <s v="RW_SP_6010618_CIXICITY_3500-25031792_207014001-PMC18"/>
    <n v="70.91"/>
    <x v="11"/>
    <m/>
    <s v="Long aging battery"/>
    <s v="N/A"/>
    <s v="Customer request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1"/>
    <n v="10"/>
    <s v="Mar"/>
    <s v="C2-201D"/>
    <s v="Hi Mix"/>
    <s v="CPT"/>
    <n v="9812"/>
    <s v="RW011479004DP-2607R-PS5"/>
    <n v="128"/>
    <x v="23"/>
    <n v="2731"/>
    <s v="US team request to remove 100% pack-in card. As aligned in MRB meeting, need open job for rework"/>
    <s v="VN260084"/>
    <s v="Customer request"/>
    <m/>
    <m/>
  </r>
  <r>
    <x v="51"/>
    <n v="10"/>
    <s v="Mar"/>
    <s v="C2-131"/>
    <s v="EEC"/>
    <s v="OP"/>
    <n v="9814"/>
    <s v="Rework_130830001DG9_SOCissue_PMC14"/>
    <n v="11"/>
    <x v="21"/>
    <s v="24UI28"/>
    <s v="SOC out of spec =&gt; Discharging the battery"/>
    <s v="N/A"/>
    <s v="Customer request"/>
    <m/>
    <m/>
  </r>
  <r>
    <x v="51"/>
    <n v="10"/>
    <s v="Mar"/>
    <s v="C2-138"/>
    <s v="EEC"/>
    <s v="OP"/>
    <n v="9814"/>
    <s v="Rework_130667012DG9_ORTissue_PMC14"/>
    <n v="12"/>
    <x v="22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2"/>
    <n v="10"/>
    <s v="Mar"/>
    <s v="C2-132"/>
    <s v="EEC"/>
    <s v="OP"/>
    <n v="9814"/>
    <s v="Rework_130667013DG9_ORTissue_PMC14"/>
    <n v="45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5"/>
    <s v="9545/9811"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 (Document)/ Workmanship issue"/>
    <m/>
    <m/>
  </r>
  <r>
    <x v="53"/>
    <n v="10"/>
    <s v="Mar"/>
    <s v="C2-138"/>
    <s v="EEC"/>
    <s v="OP"/>
    <n v="9814"/>
    <s v="Rework_130667013DG9_ORTissue_PMC14"/>
    <n v="32.5"/>
    <x v="22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4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2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1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1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5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5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6"/>
    <s v="Z50154"/>
    <s v="Motor fan broken issue in EB2 (Please see enclosed email for details)"/>
    <s v="VN260103"/>
    <s v="Customer request"/>
    <m/>
    <m/>
  </r>
  <r>
    <x v="59"/>
    <n v="11"/>
    <s v="Mar"/>
    <s v="C2-002D"/>
    <s v="Hi Mix"/>
    <s v="CPT"/>
    <n v="9812"/>
    <s v="RW011114011DP-2609R-PS5"/>
    <n v="69"/>
    <x v="8"/>
    <n v="9811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46N"/>
    <s v="Hi Mix"/>
    <s v="CPT"/>
    <n v="9812"/>
    <s v="RW062032003PK-2609B-PS5"/>
    <n v="26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171D"/>
    <s v="Hi Mix"/>
    <s v="CPT"/>
    <n v="9812"/>
    <s v="RW062032003PK-2609F-PS5"/>
    <n v="340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05D"/>
    <s v="Hi Mix"/>
    <s v="CPT"/>
    <n v="9812"/>
    <s v="RWEB2159245004CS-2610R-PS5VN"/>
    <n v="56"/>
    <x v="26"/>
    <s v="Z50154"/>
    <s v="Motor fan broken issue in EB2 (Please see enclosed email for details)"/>
    <s v="VN260103"/>
    <s v="Customer request"/>
    <m/>
    <m/>
  </r>
  <r>
    <x v="59"/>
    <n v="11"/>
    <s v="Mar"/>
    <s v="C2-042"/>
    <s v="Hi Mix"/>
    <s v="OP"/>
    <n v="9812"/>
    <s v="RW_W09_2026_096785002_017-PMC11"/>
    <n v="108"/>
    <x v="8"/>
    <n v="9811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1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N"/>
    <s v="Hi Mix"/>
    <s v="CPT"/>
    <n v="9812"/>
    <s v="RW062032003PK-2609F-PS5"/>
    <n v="23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D"/>
    <s v="Hi Mix"/>
    <s v="CPT"/>
    <n v="9812"/>
    <s v="RW062039001PK-2610R-PS5"/>
    <n v="40"/>
    <x v="8"/>
    <n v="9811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"/>
    <m/>
    <m/>
  </r>
  <r>
    <x v="61"/>
    <n v="11"/>
    <s v="Mar"/>
    <s v="C2-173D"/>
    <s v="Hi Mix"/>
    <s v="CPT"/>
    <n v="9812"/>
    <s v="RW062032003PK-2609A-PS5"/>
    <n v="2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B-PS5"/>
    <n v="16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C-PS5"/>
    <n v="7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F-PS5"/>
    <n v="154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172D"/>
    <s v="Hi Mix"/>
    <s v="CPT"/>
    <n v="9812"/>
    <s v="RW062032003PK-2609F-PS5"/>
    <n v="46.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10N"/>
    <s v="Hi Mix"/>
    <s v="CPT"/>
    <n v="9812"/>
    <s v="RW062032003PK-2609G-PS5"/>
    <n v="209.3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201D"/>
    <s v="Hi Mix"/>
    <s v="CPT"/>
    <n v="9812"/>
    <s v="CV010686061DP-2610R-PS5"/>
    <n v="36"/>
    <x v="23"/>
    <n v="2731"/>
    <s v="MPS request rework. As aligned in MRB meeting, need open job for rework"/>
    <s v="VN260104"/>
    <s v="Customer request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1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4"/>
    <n v="12"/>
    <s v="Mar"/>
    <s v="C2-173N"/>
    <s v="Hi Mix"/>
    <s v="CPT"/>
    <n v="9812"/>
    <s v="RW062032003PK-2609G-PS5"/>
    <n v="257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36D"/>
    <s v="Hi Mix"/>
    <s v="CPT"/>
    <n v="9812"/>
    <s v="RW001597535DG9PK-2611R-PS5"/>
    <n v="30"/>
    <x v="20"/>
    <s v="9811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1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0"/>
    <s v="9811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D-PS5"/>
    <n v="2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H-PS5"/>
    <n v="14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39D"/>
    <s v="Hi Mix"/>
    <s v="CPT"/>
    <n v="9812"/>
    <s v="RW001606250PK-2611R-PS5"/>
    <n v="38.999999999999993"/>
    <x v="27"/>
    <m/>
    <s v="Incorrect Customer model 001606250 (OK: AC84024SB/ NG: AC840024SB) - PGP and MPM found this issue."/>
    <s v="VN260116"/>
    <s v="Customer request"/>
    <m/>
    <m/>
  </r>
  <r>
    <x v="66"/>
    <n v="12"/>
    <s v="Mar"/>
    <s v="C2-042N"/>
    <s v="Hi Mix"/>
    <s v="CPT"/>
    <n v="9812"/>
    <s v="RW011081008DP-2611R-PS5"/>
    <n v="12.48"/>
    <x v="8"/>
    <n v="9811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0"/>
    <s v="9811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10N"/>
    <s v="Hi Mix"/>
    <s v="CPT"/>
    <n v="9812"/>
    <s v="RW062032003PK-2609H-PS5"/>
    <n v="27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42"/>
    <s v="Hi Mix"/>
    <s v="OP"/>
    <n v="9812"/>
    <s v="RW_W11_2026_095817304_062-PMC11"/>
    <n v="48"/>
    <x v="8"/>
    <n v="9811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28"/>
    <s v="9038/8330/9502"/>
    <s v="Lens issue. Rework Karcher"/>
    <s v="N/A"/>
    <s v="Customer request"/>
    <m/>
    <m/>
  </r>
  <r>
    <x v="67"/>
    <n v="12"/>
    <s v="Mar"/>
    <s v="C2-201D"/>
    <s v="Hi Mix"/>
    <s v="CPT"/>
    <n v="9812"/>
    <s v="RW011385001DP-2612R-PS5"/>
    <n v="64"/>
    <x v="8"/>
    <n v="9811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10N"/>
    <s v="Hi Mix"/>
    <s v="CPT"/>
    <n v="9812"/>
    <s v="RW062032003PK-2609E-PS5"/>
    <n v="11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171D"/>
    <s v="Hi Mix"/>
    <s v="CPT"/>
    <n v="9812"/>
    <s v="RW062032003PK-2609H-PS5"/>
    <n v="12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42"/>
    <s v="Hi Mix"/>
    <s v="OP"/>
    <n v="9812"/>
    <s v="RW_W11_2026_095817304_062-PMC11"/>
    <n v="42"/>
    <x v="8"/>
    <n v="9811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28"/>
    <s v="9038/8330/9502"/>
    <s v="Lens issue. Rework Karcher"/>
    <s v="N/A"/>
    <s v="Customer request"/>
    <m/>
    <m/>
  </r>
  <r>
    <x v="68"/>
    <n v="12"/>
    <s v="Mar"/>
    <s v="C2-010N"/>
    <s v="Hi Mix"/>
    <s v="CPT"/>
    <n v="9812"/>
    <s v="RW062032003PK-2609E-PS5"/>
    <n v="290.3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73D"/>
    <s v="Hi Mix"/>
    <s v="CPT"/>
    <n v="9812"/>
    <s v="RW062032003PK-2609H-PS5"/>
    <n v="102.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40"/>
    <s v="EEC"/>
    <s v="OP"/>
    <n v="9814"/>
    <s v="Rework_002990391_Lenissue_PMC14"/>
    <n v="80"/>
    <x v="28"/>
    <s v="9038/8330/9502"/>
    <s v="Lens issue. Rework Karcher"/>
    <s v="N/A"/>
    <s v="Customer request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29"/>
    <s v="Z50614"/>
    <s v="Project team request rework samples of CSB135VE project. As aligned in MRB meeting, need open job for rework."/>
    <s v="VN260123"/>
    <s v="Customer request"/>
    <m/>
    <m/>
  </r>
  <r>
    <x v="70"/>
    <n v="13"/>
    <s v="Mar"/>
    <s v="C2-131"/>
    <s v="EEC"/>
    <s v="OP"/>
    <n v="9814"/>
    <s v="Rework_130667012DG9_ORTissue_PMC14"/>
    <n v="16"/>
    <x v="22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1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10D"/>
    <s v="Hi Mix"/>
    <s v="CPT"/>
    <n v="9812"/>
    <s v="RW062032003PK-2609E-PS5"/>
    <n v="26.7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0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0"/>
    <s v="25UI02"/>
    <s v="Add a cover up label on the gift box and reprint the shipping mark label"/>
    <s v="N/A"/>
    <s v="Customer request"/>
    <m/>
    <m/>
  </r>
  <r>
    <x v="72"/>
    <n v="13"/>
    <s v="Mar"/>
    <s v="C2-140"/>
    <s v="EEC"/>
    <s v="OP"/>
    <n v="9814"/>
    <s v="Rework_002997761_Lenissue_PMC14"/>
    <n v="158"/>
    <x v="28"/>
    <s v="9038/8330/9502"/>
    <s v="Rework Karcher. Lens issue"/>
    <s v="N/A"/>
    <s v="Customer request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0"/>
    <s v="25UI02"/>
    <s v="Add a cover up label on the gift box and reprint the shipping mark label"/>
    <s v="N/A"/>
    <s v="Customer request"/>
    <m/>
    <m/>
  </r>
  <r>
    <x v="73"/>
    <n v="13"/>
    <s v="Mar"/>
    <s v="C2-042"/>
    <s v="Hi Mix"/>
    <s v="OP"/>
    <n v="9812"/>
    <s v="RW_W12_2026_095110106_022-PMC11"/>
    <n v="16"/>
    <x v="31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1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28"/>
    <s v="9038/8330/9502"/>
    <s v="Rework Karcher. Lens issue"/>
    <s v="N/A"/>
    <s v="Customer request"/>
    <m/>
    <m/>
  </r>
  <r>
    <x v="74"/>
    <n v="13"/>
    <s v="Mar"/>
    <s v="C2-140"/>
    <s v="EEC"/>
    <s v="OP"/>
    <n v="9814"/>
    <s v="Rework_003013466_Lenissue_PMC14"/>
    <n v="24"/>
    <x v="28"/>
    <s v="9038/8330/9502"/>
    <s v="Rework Karcher. Lens issue"/>
    <s v="N/A"/>
    <s v="Customer request"/>
    <m/>
    <m/>
  </r>
  <r>
    <x v="75"/>
    <n v="13"/>
    <s v="Mar"/>
    <s v="C2-042"/>
    <s v="Hi Mix"/>
    <s v="OP"/>
    <n v="9812"/>
    <s v="RW_W13_2026_096871304_FMP_001-PMC11"/>
    <n v="112"/>
    <x v="8"/>
    <n v="9811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28"/>
    <s v="9038/8330/9502"/>
    <s v="Rework Karcher. Lens issue"/>
    <s v="N/A"/>
    <s v="Customer request"/>
    <m/>
    <m/>
  </r>
  <r>
    <x v="76"/>
    <n v="14"/>
    <s v="Mar"/>
    <s v="C2-024"/>
    <s v="Hi Mix"/>
    <s v="OP"/>
    <n v="9812"/>
    <s v="RW_W13_2026_095805309_007_PMC11"/>
    <n v="60"/>
    <x v="8"/>
    <n v="9811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1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28"/>
    <s v="9038/8330/9502"/>
    <s v="Rework Karcher. Lens issue"/>
    <s v="N/A"/>
    <s v="Customer request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2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1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1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28"/>
    <s v="9038/8330/9502"/>
    <s v="Rework Karcher. Lens issue"/>
    <s v="N/A"/>
    <s v="Customer request"/>
    <m/>
    <m/>
  </r>
  <r>
    <x v="78"/>
    <n v="14"/>
    <s v="Apr"/>
    <s v="C2-010N"/>
    <s v="Hi Mix"/>
    <s v="CPT"/>
    <n v="9812"/>
    <s v="RW010915023DP-2613R-PS5"/>
    <n v="54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1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28"/>
    <s v="9038/8330/9502"/>
    <s v="Rework Karcher. Lens issue"/>
    <s v="N/A"/>
    <s v="Customer request"/>
    <m/>
    <m/>
  </r>
  <r>
    <x v="79"/>
    <n v="14"/>
    <s v="Apr"/>
    <s v="C2-010N"/>
    <s v="Hi Mix"/>
    <s v="CPT"/>
    <n v="9812"/>
    <s v="RW010915023DP-2613R-PS5"/>
    <n v="10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1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79"/>
    <n v="14"/>
    <s v="Apr"/>
    <s v="C2-042"/>
    <s v="Hi Mix"/>
    <s v="OP"/>
    <n v="9812"/>
    <s v="RW_W13_2026_096871304_FMP_001-PMC11"/>
    <n v="48"/>
    <x v="8"/>
    <n v="9811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28"/>
    <s v="9038/8330/9502"/>
    <s v="Rework Karcher. Lens issue"/>
    <s v="N/A"/>
    <s v="Customer request"/>
    <m/>
    <m/>
  </r>
  <r>
    <x v="79"/>
    <n v="14"/>
    <s v="Apr"/>
    <s v="C2-140"/>
    <s v="EEC"/>
    <s v="OP"/>
    <n v="9814"/>
    <s v="Rework_130615001DG9_datalabel_PMC14"/>
    <n v="22"/>
    <x v="8"/>
    <n v="9813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4"/>
    <n v="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1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5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5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6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1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7"/>
    <s v="9322/9504"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1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1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8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3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5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9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1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0"/>
    <s v="9545/9811/9330"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1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1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8"/>
    <n v="9811"/>
    <s v="OQC finding-Failed the no load speed at 1st level (Spec: 6300-7700 RPM; Act: ~1250 RPM). As aligned in MRB meeting, need open job for sorting."/>
    <s v="VN260189"/>
    <s v="Workmanship issue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1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1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9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4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1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1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1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1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1"/>
    <n v="9545"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1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1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1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1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2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2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4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3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1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3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4"/>
    <s v="Supplier"/>
    <s v="Packed wrong circular saw blade "/>
    <s v="VN260236"/>
    <s v="Material issue"/>
    <m/>
    <s v="Charged full to supplier"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4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3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5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22"/>
    <s v="Supplier"/>
    <s v="IPQC finding - Incorrect Characters in QR Code Printing​."/>
    <s v="VN260183"/>
    <s v="Fill in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4"/>
    <s v="9504/9322"/>
    <s v="OQC finding-Tool not functioning. As aligned in MRB meeting, need open job for sorting."/>
    <s v="VN260237"/>
    <s v="Method issue"/>
    <m/>
    <m/>
  </r>
  <r>
    <x v="104"/>
    <n v="19"/>
    <s v="May"/>
    <s v="C2-027N"/>
    <s v="Hi Mix"/>
    <s v="CPT"/>
    <n v="9812"/>
    <s v="RW011192017DP-2618A-PS7-ROW"/>
    <n v="20"/>
    <x v="8"/>
    <n v="9811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22"/>
    <s v="Supplier"/>
    <s v="IPQC finding - Incorrect Characters in QR Code Printing​."/>
    <s v="VN260183"/>
    <s v="Fill in"/>
    <m/>
    <m/>
  </r>
  <r>
    <x v="105"/>
    <n v="19"/>
    <s v="May"/>
    <s v="C2-042"/>
    <s v="Hi Mix"/>
    <s v="OP"/>
    <n v="9812"/>
    <s v="RW_2026_096866001_Sorting_PMC11"/>
    <n v="42.01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20"/>
    <s v="9330/9811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1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6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1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6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1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6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1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1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3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1"/>
    <n v="2731"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1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1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1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1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1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0"/>
    <s v="9330/9811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1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1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3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3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1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5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1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5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5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4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1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1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5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5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10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22"/>
    <s v="May"/>
    <s v="C2-172N"/>
    <s v="Hi Mix"/>
    <s v="CPT"/>
    <n v="9812"/>
    <s v="RW062032003PK-2613A-PS5"/>
    <n v="3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F-PS5"/>
    <n v="13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173N"/>
    <s v="Hi Mix"/>
    <s v="CPT"/>
    <n v="9812"/>
    <s v="RW062032003PK-2617G-PS5"/>
    <n v="14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L-PS5"/>
    <n v="2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07N"/>
    <s v="Hi Mix"/>
    <s v="CPT"/>
    <n v="9812"/>
    <s v="RW011008017DP-2615R-PS5"/>
    <n v="160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5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5"/>
    <n v="22"/>
    <s v="May"/>
    <s v="C2-042"/>
    <s v="Hi Mix"/>
    <s v="OP"/>
    <n v="9812"/>
    <s v="RW_095329403_180pcs_PMC11"/>
    <n v="12"/>
    <x v="8"/>
    <n v="9811"/>
    <s v="Using incorrect manual."/>
    <s v="VN260315"/>
    <s v="Workmanship issue"/>
    <m/>
    <m/>
  </r>
  <r>
    <x v="126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6"/>
    <n v="22"/>
    <s v="May"/>
    <s v="C2-042"/>
    <s v="Hi Mix"/>
    <s v="OP"/>
    <n v="9812"/>
    <s v="RW_095329403_180pcs_PMC11"/>
    <n v="24"/>
    <x v="8"/>
    <n v="9811"/>
    <s v="Using incorrect manual."/>
    <s v="VN260315"/>
    <s v="Workmanship issue"/>
    <m/>
    <m/>
  </r>
  <r>
    <x v="126"/>
    <n v="22"/>
    <s v="May"/>
    <s v="C2-142"/>
    <s v="EEC"/>
    <s v="OP"/>
    <n v="9814"/>
    <s v="Rework_130878003_sorting_TN5-PMC14"/>
    <n v="120"/>
    <x v="0"/>
    <s v="Supplier"/>
    <s v="PCBA issue. Sort 6321pcs"/>
    <s v="N/A"/>
    <s v="Material issue (Quality)"/>
    <m/>
    <m/>
  </r>
  <r>
    <x v="126"/>
    <n v="22"/>
    <s v="May"/>
    <s v="C2-010D"/>
    <s v="Hi Mix"/>
    <s v="CPT"/>
    <n v="9812"/>
    <s v="RW062032003PK-2613A-PS5"/>
    <n v="3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10D"/>
    <s v="Hi Mix"/>
    <s v="CPT"/>
    <n v="9812"/>
    <s v="RW062032003PK-2617G-PS5"/>
    <n v="279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05D"/>
    <s v="Hi Mix"/>
    <s v="CPT"/>
    <n v="9812"/>
    <s v="RWQB159349005CS-2544A-PS7"/>
    <n v="84"/>
    <x v="47"/>
    <s v="Z50896"/>
    <s v="Reworking the PCBA in QB of R09850 VE due to most updated.As aligned in MRB meeting, need open job for rework."/>
    <s v="VN260299"/>
    <s v="Material issue"/>
    <m/>
    <m/>
  </r>
  <r>
    <x v="126"/>
    <n v="22"/>
    <s v="May"/>
    <s v="C2-036D"/>
    <s v="Hi Mix"/>
    <s v="CPT"/>
    <n v="9812"/>
    <s v="RW001350008PK-2623B-PS7-ROW"/>
    <n v="28"/>
    <x v="8"/>
    <n v="9811"/>
    <s v="FAI finding - Serial number on S/N label is discontinuous. (printing room)"/>
    <s v="VN260305"/>
    <s v="Workmanship issue"/>
    <m/>
    <m/>
  </r>
  <r>
    <x v="127"/>
    <n v="22"/>
    <s v="May"/>
    <s v="C2030N"/>
    <s v="Hi Mix"/>
    <s v="CPT"/>
    <n v="9812"/>
    <s v="RW011342006DP-2622A-PS7-ROW"/>
    <n v="66"/>
    <x v="8"/>
    <n v="9811"/>
    <s v="FAI finding- using wrong material: motor ass'y .As aligned in MRB meeting, need open job for sorting."/>
    <s v="VN260297 "/>
    <s v="Material issue"/>
    <m/>
    <m/>
  </r>
  <r>
    <x v="127"/>
    <n v="22"/>
    <s v="May"/>
    <s v="C2030N"/>
    <s v="Hi Mix"/>
    <s v="CPT"/>
    <n v="9812"/>
    <s v="RW011342001DP-2620A-PS7"/>
    <n v="46"/>
    <x v="8"/>
    <n v="9811"/>
    <s v="FAI finding- using wrong material: motor ass'y .As aligned in MRB meeting, need open job for sorting."/>
    <s v="VN260298"/>
    <s v="Material issue"/>
    <m/>
    <m/>
  </r>
  <r>
    <x v="127"/>
    <n v="22"/>
    <s v="May"/>
    <s v="C2-010D"/>
    <s v="Hi Mix"/>
    <s v="CPT"/>
    <n v="9812"/>
    <s v="RW062032003PK-2613A-PS5"/>
    <n v="8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10D"/>
    <s v="Hi Mix"/>
    <s v="CPT"/>
    <n v="9812"/>
    <s v="RW062032003PK-2617L-PS5"/>
    <n v="1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05D"/>
    <s v="Hi Mix"/>
    <s v="CPT"/>
    <n v="9812"/>
    <s v="RWQB159349005CS-2544A-PS7"/>
    <n v="56"/>
    <x v="47"/>
    <s v="Z50896"/>
    <s v="Reworking the PCBA in QB of R09850 VE due to most updated.As aligned in MRB meeting, need open job for rework."/>
    <s v="VN260299"/>
    <s v="Material issue"/>
    <m/>
    <m/>
  </r>
  <r>
    <x v="127"/>
    <n v="22"/>
    <s v="May"/>
    <s v="C2-042"/>
    <s v="Hi Mix"/>
    <s v="OP"/>
    <n v="9812"/>
    <s v="RW_095112109_524pcs_PMC11"/>
    <n v="10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7"/>
    <n v="22"/>
    <s v="May"/>
    <s v="C2-142"/>
    <s v="EEC"/>
    <s v="OP"/>
    <n v="9814"/>
    <s v="Rework_130878003_sorting_TN5-PMC14"/>
    <n v="12"/>
    <x v="0"/>
    <s v="Supplier"/>
    <s v="PCBA issue. Sort 6321pcs"/>
    <s v="N/A"/>
    <s v="Material issue (Quality)"/>
    <m/>
    <m/>
  </r>
  <r>
    <x v="127"/>
    <n v="22"/>
    <s v="May"/>
    <s v="C2-142"/>
    <s v="EEC"/>
    <s v="OP"/>
    <n v="9814"/>
    <s v="Rework_130879003_sorting_TN5-PMC14"/>
    <n v="46"/>
    <x v="0"/>
    <s v="Supplier"/>
    <s v="PCBA issue. Sort 6321pcs battery"/>
    <s v="N/A"/>
    <s v="Material issue (Quality)"/>
    <m/>
    <m/>
  </r>
  <r>
    <x v="127"/>
    <n v="22"/>
    <s v="May"/>
    <s v="C2-042"/>
    <s v="Hi Mix"/>
    <s v="OP"/>
    <n v="9812"/>
    <s v="RW_2026_095717102-MRB#VN260316-PMC11"/>
    <n v="10"/>
    <x v="8"/>
    <n v="9811"/>
    <s v="The middle tube plastic connector assembly wrong direction Root cause: Production misassembly "/>
    <s v="VN260316"/>
    <s v="Workmanship issue"/>
    <m/>
    <m/>
  </r>
  <r>
    <x v="127"/>
    <n v="22"/>
    <s v="May"/>
    <s v="C2-042"/>
    <s v="Hi Mix"/>
    <s v="OP"/>
    <n v="9812"/>
    <s v="RW_2026_096720001-MRB#VN260307-PMC11"/>
    <n v="20"/>
    <x v="37"/>
    <s v="9322/9504"/>
    <s v="tool does not work"/>
    <s v="VN260307"/>
    <s v="Fill in"/>
    <m/>
    <m/>
  </r>
  <r>
    <x v="128"/>
    <n v="23"/>
    <s v="Jun"/>
    <s v="C2-142"/>
    <s v="EEC"/>
    <s v="OP"/>
    <n v="9814"/>
    <s v="Rework_130878003_sorting_TN5-PMC14"/>
    <n v="247"/>
    <x v="0"/>
    <s v="Supplier"/>
    <s v="PCBA issue. Sort 6321pcs"/>
    <s v="N/A"/>
    <s v="Material issue (Quality)"/>
    <m/>
    <m/>
  </r>
  <r>
    <x v="128"/>
    <n v="23"/>
    <s v="Jun"/>
    <s v="C2-033N"/>
    <s v="Hi Mix"/>
    <s v="CPT"/>
    <n v="9812"/>
    <s v="RW030287006DP-2620A-PS7"/>
    <n v="24"/>
    <x v="0"/>
    <s v="Supplier"/>
    <s v="After sort from MRB#VN260247, found more 73 pcs NG.As aligned in MRB meeting, need open job for rework."/>
    <s v="VN260278"/>
    <s v="Material issue (Quality)"/>
    <m/>
    <m/>
  </r>
  <r>
    <x v="128"/>
    <n v="23"/>
    <s v="Jun"/>
    <s v="C2-036D"/>
    <s v="Hi Mix"/>
    <s v="CPT"/>
    <n v="9812"/>
    <s v="CV001515022PK-2619A-PS3"/>
    <n v="24.5"/>
    <x v="11"/>
    <n v="1403"/>
    <s v="Customer request to convert from model 001515024 to 001515022  .As aligned in MRB meeting, need open job for convert. Dept code 1403"/>
    <s v="VN260286"/>
    <s v="Customer request"/>
    <m/>
    <m/>
  </r>
  <r>
    <x v="128"/>
    <n v="23"/>
    <s v="Jun"/>
    <s v="C2-142"/>
    <s v="EEC"/>
    <s v="OP"/>
    <n v="9814"/>
    <s v="Rework_130879003_sorting_TN5-PMC14"/>
    <n v="143.99999999999997"/>
    <x v="0"/>
    <s v="Supplier"/>
    <s v="PCBA issue. Sort 6321pcs battery"/>
    <s v="N/A"/>
    <s v="Material issue (Quality)"/>
    <m/>
    <m/>
  </r>
  <r>
    <x v="128"/>
    <n v="23"/>
    <s v="Jun"/>
    <s v="C2-013N"/>
    <s v="Hi Mix"/>
    <s v="CPT"/>
    <n v="9812"/>
    <s v="RW030248025DP-2621A-PS7"/>
    <n v="105"/>
    <x v="8"/>
    <n v="9811"/>
    <s v="IPQC finding-Packed wrong manual. As aligned in MRB meeting, need open job for sorting in stock."/>
    <s v="VN260338"/>
    <s v="Workmanship issue"/>
    <m/>
    <m/>
  </r>
  <r>
    <x v="128"/>
    <n v="23"/>
    <s v="Jun"/>
    <s v="C2-007N"/>
    <s v="Hi Mix"/>
    <s v="CPT"/>
    <n v="9812"/>
    <s v="RW011008017DP-2615R-PS5"/>
    <n v="108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8"/>
    <n v="23"/>
    <s v="Jun"/>
    <s v="C2-173N"/>
    <s v="Hi Mix"/>
    <s v="CPT"/>
    <n v="9812"/>
    <s v="RW062032003PK-2617G-PS5"/>
    <n v="3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54D"/>
    <s v="Hi Mix"/>
    <s v="CPT"/>
    <n v="9812"/>
    <s v="RW001690099PK-2621A-PS6-ROW"/>
    <n v="60"/>
    <x v="11"/>
    <n v="2731"/>
    <s v="Customer request air shipment.As aligned in MRB meeting, need open job for rework. RB4L30#001690099"/>
    <s v="VN260329 "/>
    <s v="Customer request"/>
    <m/>
    <m/>
  </r>
  <r>
    <x v="129"/>
    <n v="23"/>
    <s v="Jun"/>
    <s v="C2-054D"/>
    <s v="Hi Mix"/>
    <s v="CPT"/>
    <n v="9812"/>
    <s v="RW001690100PK-2621A-PS6-ROW"/>
    <n v="40"/>
    <x v="8"/>
    <n v="9811"/>
    <s v="Customer request air shipment.As aligned in MRB meeting, need open job for rework. RB4L30X2#001690100"/>
    <s v="VN260330"/>
    <s v="Customer request"/>
    <m/>
    <m/>
  </r>
  <r>
    <x v="129"/>
    <n v="23"/>
    <s v="Jun"/>
    <s v="C2-040"/>
    <s v="Hi Mix"/>
    <s v="OP"/>
    <n v="9812"/>
    <s v="RW_SPL_2026_095789401_PP-PMC11"/>
    <n v="6"/>
    <x v="8"/>
    <n v="9811"/>
    <s v="NG PE film length"/>
    <s v="N/A"/>
    <s v="Workmanship issue"/>
    <m/>
    <m/>
  </r>
  <r>
    <x v="129"/>
    <n v="23"/>
    <s v="Jun"/>
    <s v="C2-040"/>
    <s v="Hi Mix"/>
    <s v="OP"/>
    <n v="9812"/>
    <s v="RW_SPL_2026_W25_096631305_PP_PMC11"/>
    <n v="10"/>
    <x v="8"/>
    <n v="9811"/>
    <m/>
    <s v="N/A"/>
    <s v="Workmanship issue"/>
    <m/>
    <m/>
  </r>
  <r>
    <x v="129"/>
    <n v="23"/>
    <s v="Jun"/>
    <s v="C2-172N"/>
    <s v="Hi Mix"/>
    <s v="CPT"/>
    <n v="9812"/>
    <s v="RW062032003PK-2613A-PS5"/>
    <n v="14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G-PS5"/>
    <n v="16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H-PS5"/>
    <n v="31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201D"/>
    <s v="Hi Mix"/>
    <s v="CPT"/>
    <n v="9812"/>
    <s v="RW011342001DP-2621A-PS7"/>
    <n v="152"/>
    <x v="8"/>
    <n v="9811"/>
    <s v="FAI finding- using wrong material: motor ass'y .As aligned in MRB meeting, need open job for sorting."/>
    <s v="VN260298"/>
    <s v="Workmanship issue"/>
    <m/>
    <m/>
  </r>
  <r>
    <x v="129"/>
    <n v="23"/>
    <s v="Jun"/>
    <s v="C2-030N"/>
    <s v="Hi Mix"/>
    <s v="CPT"/>
    <n v="9812"/>
    <s v="RW011342006DP-2622B-PS7-ROW"/>
    <n v="12.5"/>
    <x v="8"/>
    <n v="9811"/>
    <s v="FAI finding- using wrong material: motor ass'y .As aligned in MRB meeting, need open job for sorting."/>
    <s v="VN260297 "/>
    <s v="Material issue"/>
    <m/>
    <m/>
  </r>
  <r>
    <x v="129"/>
    <n v="23"/>
    <s v="Jun"/>
    <s v="C2-044N"/>
    <s v="Hi Mix"/>
    <s v="CPT"/>
    <n v="9812"/>
    <s v="RW011504001DP-2621B-PS7"/>
    <n v="30"/>
    <x v="48"/>
    <m/>
    <s v="OQC finding-LED cover cracked"/>
    <s v="VN260325"/>
    <s v="Material issue"/>
    <m/>
    <m/>
  </r>
  <r>
    <x v="129"/>
    <n v="23"/>
    <s v="Jun"/>
    <s v="C2-044N"/>
    <s v="Hi Mix"/>
    <s v="CPT"/>
    <n v="9812"/>
    <s v="RW011504003DP-2621D-PS7"/>
    <n v="18"/>
    <x v="48"/>
    <m/>
    <s v="OQC finding-LED cover cracked"/>
    <s v="VN260326"/>
    <s v="Material issue"/>
    <m/>
    <m/>
  </r>
  <r>
    <x v="129"/>
    <n v="23"/>
    <s v="Jun"/>
    <s v="C2-012D"/>
    <s v="Hi Mix"/>
    <s v="CPT"/>
    <n v="9812"/>
    <s v="RW030287006DP-2619A-PS7"/>
    <n v="47"/>
    <x v="0"/>
    <s v="Supplier"/>
    <s v="IPQC finding: Used wrong Rotor. As aligned in MRB meeting, need open job for rework."/>
    <s v="VN260241 "/>
    <s v="Material issue (Quality)"/>
    <m/>
    <m/>
  </r>
  <r>
    <x v="130"/>
    <n v="23"/>
    <s v="Jun"/>
    <s v="C2-010D"/>
    <s v="Hi Mix"/>
    <s v="CPT"/>
    <n v="9812"/>
    <s v="RW062032003PK-2617H-PS5"/>
    <n v="15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0"/>
    <n v="23"/>
    <s v="Jun"/>
    <s v="C2-042"/>
    <s v="Hi Mix"/>
    <s v="OP"/>
    <n v="9812"/>
    <s v="RW_2026_096531201-MRB#VN260331-PMC11"/>
    <n v="36"/>
    <x v="8"/>
    <n v="9811"/>
    <s v="Data label wrong format. Root cause: Inpropriate printing Cost center: Production (Printing room)."/>
    <s v="VN260331"/>
    <s v="Workmanship issue"/>
    <m/>
    <m/>
  </r>
  <r>
    <x v="130"/>
    <n v="23"/>
    <s v="Jun"/>
    <s v="C2-042"/>
    <s v="Hi Mix"/>
    <s v="OP"/>
    <n v="9812"/>
    <s v="RW_W20_2026_095760003-056-PMC11"/>
    <n v="108"/>
    <x v="49"/>
    <m/>
    <s v="IPQC finding-Tool not functioning. As aligned in MRB meeting, need open job for sorting."/>
    <s v="VN260340"/>
    <s v="Material issue"/>
    <m/>
    <m/>
  </r>
  <r>
    <x v="131"/>
    <n v="23"/>
    <s v="Jun"/>
    <s v="C2-201D"/>
    <s v="Hi Mix"/>
    <s v="CPT"/>
    <n v="9812"/>
    <s v="RW011492001DP-2620A-PS7"/>
    <n v="12.5"/>
    <x v="8"/>
    <n v="9811"/>
    <s v="IPQC finding-Motor mounting deformed"/>
    <s v="VN260312"/>
    <s v="Workmanship issue"/>
    <m/>
    <m/>
  </r>
  <r>
    <x v="131"/>
    <n v="23"/>
    <s v="Jun"/>
    <s v="C2-201D"/>
    <s v="Hi Mix"/>
    <s v="CPT"/>
    <n v="9812"/>
    <s v="CV011059013DP-2618B-PS7-ROW"/>
    <n v="16"/>
    <x v="14"/>
    <n v="2731"/>
    <s v="Convert model from 011092027 to 011092016. As aligned in MRB meeting, need open job for convert."/>
    <s v="VN260255"/>
    <s v="Factory management issue"/>
    <m/>
    <m/>
  </r>
  <r>
    <x v="131"/>
    <n v="23"/>
    <s v="Jun"/>
    <s v="C2-003N"/>
    <s v="Hi Mix"/>
    <s v="CPT"/>
    <n v="9812"/>
    <s v="RW010627035DP-2623A-PS7-ROW"/>
    <n v="60"/>
    <x v="8"/>
    <n v="9811"/>
    <s v="IPQC finding- Housing gap at the handle area. As aligned in MRB meeting, need open job for Sorting."/>
    <s v="VN260339 "/>
    <s v="Workmanship issue"/>
    <m/>
    <m/>
  </r>
  <r>
    <x v="131"/>
    <n v="23"/>
    <s v="Jun"/>
    <s v="C2-201N"/>
    <s v="Hi Mix"/>
    <s v="CPT"/>
    <n v="9812"/>
    <s v="RW011238019DP-2621C-PS7"/>
    <n v="104"/>
    <x v="10"/>
    <n v="9330"/>
    <s v="Crimping dimension out of spec"/>
    <s v="VN260296"/>
    <s v="Machine issue"/>
    <m/>
    <m/>
  </r>
  <r>
    <x v="131"/>
    <n v="23"/>
    <s v="Jun"/>
    <s v="C2-201D"/>
    <s v="Hi Mix"/>
    <s v="CPT"/>
    <n v="9812"/>
    <s v="RW011342001DP-2621A-PS7"/>
    <n v="36"/>
    <x v="8"/>
    <n v="9811"/>
    <s v="FAI finding- using wrong material: motor ass'y .As aligned in MRB meeting, need open job for sorting."/>
    <s v="VN260298"/>
    <s v="Workmanship issue"/>
    <m/>
    <m/>
  </r>
  <r>
    <x v="131"/>
    <n v="23"/>
    <s v="Jun"/>
    <s v="C2-201D"/>
    <s v="Hi Mix"/>
    <s v="CPT"/>
    <n v="9812"/>
    <s v="RW011342006DP-2622B-PS7-ROW"/>
    <n v="32"/>
    <x v="8"/>
    <n v="9811"/>
    <s v="FAI finding- using wrong material: motor ass'y .As aligned in MRB meeting, need open job for sorting."/>
    <s v="VN260297 "/>
    <s v="Material issue"/>
    <m/>
    <m/>
  </r>
  <r>
    <x v="131"/>
    <n v="23"/>
    <s v="Jun"/>
    <s v="C2-044N"/>
    <s v="Hi Mix"/>
    <s v="CPT"/>
    <n v="9812"/>
    <s v="RW011504003DP-2621D-PS7"/>
    <n v="20"/>
    <x v="48"/>
    <m/>
    <s v="OQC finding-LED cover cracked"/>
    <s v="VN260326"/>
    <s v="Fill in"/>
    <m/>
    <m/>
  </r>
  <r>
    <x v="131"/>
    <n v="23"/>
    <s v="Jun"/>
    <s v="C2-044N"/>
    <s v="Hi Mix"/>
    <s v="CPT"/>
    <n v="9812"/>
    <s v="RW011504003DP-2621D-PS7"/>
    <n v="68"/>
    <x v="50"/>
    <s v="Supplier"/>
    <s v="OQC finding-LED cover cracked"/>
    <s v="VN260326"/>
    <s v="Fill in"/>
    <m/>
    <m/>
  </r>
  <r>
    <x v="131"/>
    <n v="23"/>
    <s v="Jun"/>
    <s v="C2-173N"/>
    <s v="Hi Mix"/>
    <s v="CPT"/>
    <n v="9812"/>
    <s v="RW062032003PK-2617H-PS5"/>
    <n v="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1"/>
    <n v="23"/>
    <s v="Jun"/>
    <s v="C2-042"/>
    <s v="Hi Mix"/>
    <s v="OP"/>
    <n v="9812"/>
    <s v="RW_2026_096531201-MRB#VN260331-PMC11"/>
    <n v="41"/>
    <x v="8"/>
    <n v="9811"/>
    <s v="Data label wrong format. Root cause: Inpropriate printing Cost center: Production (Printing room)."/>
    <s v="VN260331"/>
    <s v="Workmanship issue"/>
    <m/>
    <m/>
  </r>
  <r>
    <x v="131"/>
    <n v="23"/>
    <s v="Jun"/>
    <s v="C2-042"/>
    <s v="Hi Mix"/>
    <s v="OP"/>
    <n v="9812"/>
    <s v="RW_W20_2026_095760003-056-PMC11"/>
    <n v="8"/>
    <x v="49"/>
    <m/>
    <s v="IPQC finding-Tool not functioning. As aligned in MRB meeting, need open job for sorting."/>
    <s v="VN260340"/>
    <s v="Material issue"/>
    <m/>
    <m/>
  </r>
  <r>
    <x v="132"/>
    <n v="23"/>
    <s v="Jun"/>
    <s v="C2-044N"/>
    <s v="Hi Mix"/>
    <s v="CPT"/>
    <n v="9812"/>
    <s v="RW011504003DP-2621A-PS7"/>
    <n v="125.5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2"/>
    <n v="23"/>
    <s v="Jun"/>
    <s v="C2-010D"/>
    <s v="Hi Mix"/>
    <s v="CPT"/>
    <n v="9812"/>
    <s v="RW062032003PK-2617H-PS5"/>
    <n v="5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3"/>
    <n v="23"/>
    <s v="Jun"/>
    <s v="C2-201D"/>
    <s v="Hi Mix"/>
    <s v="CPT"/>
    <n v="9812"/>
    <s v="RW011492001DP-2623B-PS7"/>
    <n v="2"/>
    <x v="20"/>
    <s v="9811/9330"/>
    <s v="IPQC finding-poor soldering issue. As aligned in MRB meeting, need open job for sorting in stock."/>
    <s v="VN260337"/>
    <s v="Machine issue/Workmanship issue"/>
    <m/>
    <m/>
  </r>
  <r>
    <x v="133"/>
    <n v="23"/>
    <s v="Jun"/>
    <s v="C2-008D"/>
    <s v="Hi Mix"/>
    <s v="CPT"/>
    <n v="9812"/>
    <s v="RW011504003DP-2621A-PS7"/>
    <n v="164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3"/>
    <n v="23"/>
    <s v="Jun"/>
    <s v="C2-010D"/>
    <s v="Hi Mix"/>
    <s v="CPT"/>
    <n v="9812"/>
    <s v="RW062032003PK-2617H-PS5"/>
    <n v="16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4"/>
    <n v="24"/>
    <s v="Jun"/>
    <s v="C2-042"/>
    <s v="Hi Mix"/>
    <s v="OP"/>
    <n v="9812"/>
    <s v="RW_2026_096785201-MRB#VN260349-PMC11"/>
    <n v="48"/>
    <x v="51"/>
    <s v="9322/9502"/>
    <s v="UST finding: The cap of tank can not hold the wand tube."/>
    <s v="VN260349"/>
    <s v="Fill in"/>
    <m/>
    <m/>
  </r>
  <r>
    <x v="134"/>
    <n v="24"/>
    <s v="Jun"/>
    <s v="C2-001N"/>
    <s v="Hi Mix"/>
    <s v="CPT"/>
    <n v="9812"/>
    <s v="RW011274007DP-2623A-PS7"/>
    <n v="16.8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201D"/>
    <s v="Hi Mix"/>
    <s v="CPT"/>
    <n v="9812"/>
    <s v="RW011274007DP-2623A-PS7"/>
    <n v="18.7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042"/>
    <s v="Hi Mix"/>
    <s v="OP"/>
    <n v="9812"/>
    <s v="RW_2026_096785201-MRB#VN260349-PMC11"/>
    <n v="25"/>
    <x v="51"/>
    <s v="9322/9502"/>
    <s v="UST finding: The cap of tank can not hold the wand tube."/>
    <s v="VN260349"/>
    <s v="Fill in"/>
    <m/>
    <m/>
  </r>
  <r>
    <x v="135"/>
    <n v="24"/>
    <s v="Jun"/>
    <s v="C2-042"/>
    <s v="Hi Mix"/>
    <s v="OP"/>
    <n v="9812"/>
    <s v="RW_2026_096785202-MRB#VN260350-PMC11"/>
    <n v="15"/>
    <x v="51"/>
    <s v="9322/9502"/>
    <s v="The cap of tank cannot hold the wand tube"/>
    <s v="VN260350"/>
    <s v="Fill in"/>
    <m/>
    <m/>
  </r>
  <r>
    <x v="136"/>
    <n v="24"/>
    <s v="Jun"/>
    <s v="C2-124"/>
    <s v="EEC"/>
    <s v="OP"/>
    <n v="9814"/>
    <s v="RW_2026_130597243_PMC17"/>
    <n v="47"/>
    <x v="10"/>
    <n v="9330"/>
    <s v="Weak welding"/>
    <s v="VN260351"/>
    <s v="Machine issue"/>
    <m/>
    <m/>
  </r>
  <r>
    <x v="136"/>
    <n v="24"/>
    <s v="Jun"/>
    <s v="C2-042"/>
    <s v="Hi Mix"/>
    <s v="OP"/>
    <n v="9812"/>
    <s v="RW_2026_000996483-MRB#VN260346-PMC11"/>
    <n v="12"/>
    <x v="0"/>
    <s v="Supplier"/>
    <s v="Gift box has abnormal color – lighter than normal"/>
    <s v="VN260346"/>
    <s v="Material issue (Quality)"/>
    <m/>
    <m/>
  </r>
  <r>
    <x v="137"/>
    <n v="24"/>
    <s v="Jun"/>
    <s v="C2-124"/>
    <s v="EEC"/>
    <s v="OP"/>
    <n v="9814"/>
    <s v="Rework_130597243_weldingissue_PMC17"/>
    <n v="8"/>
    <x v="10"/>
    <n v="9330"/>
    <s v="Weak welding"/>
    <s v="VN260370"/>
    <s v="Machine issue"/>
    <m/>
    <m/>
  </r>
  <r>
    <x v="137"/>
    <n v="24"/>
    <s v="Jun"/>
    <s v="C2-040"/>
    <s v="Hi Mix"/>
    <s v="OP"/>
    <n v="9812"/>
    <s v="RW_2026_096866001-MRB#VN260292_PMC11"/>
    <n v="32"/>
    <x v="8"/>
    <n v="9811"/>
    <s v="After sorting from MRB#VN260239, found more 31 pcs NG (attached mail). As aligned in MRB meeting, need open job for rework."/>
    <s v="VN260292"/>
    <s v="Workmanship issue"/>
    <m/>
    <m/>
  </r>
  <r>
    <x v="137"/>
    <n v="24"/>
    <s v="Jun"/>
    <s v="C2-201D"/>
    <s v="Hi Mix"/>
    <s v="CPT"/>
    <n v="9812"/>
    <s v="RW011504003DP-2623D-PS7"/>
    <n v="22"/>
    <x v="48"/>
    <m/>
    <s v="FGs sorted for LED crack long time but now no identify failure and quantity from PROD"/>
    <s v="VN260347"/>
    <s v="Fill in"/>
    <m/>
    <m/>
  </r>
  <r>
    <x v="138"/>
    <n v="25"/>
    <s v="Jun"/>
    <s v="C2-201D"/>
    <s v="Hi Mix"/>
    <s v="CPT"/>
    <n v="9812"/>
    <s v="RW011229004DP-2622A-PS7"/>
    <n v="56"/>
    <x v="8"/>
    <n v="9811"/>
    <s v="OQC finding-Tool not functioning. As aligned in MRB meeting, need open job for sorting."/>
    <s v="VN260341"/>
    <s v="Workmanship issue"/>
    <m/>
    <m/>
  </r>
  <r>
    <x v="138"/>
    <n v="25"/>
    <s v="Jun"/>
    <s v="C2-201D"/>
    <s v="Hi Mix"/>
    <s v="CPT"/>
    <n v="9812"/>
    <s v="RW011238019DP-2621C-PS7"/>
    <n v="12.99"/>
    <x v="10"/>
    <n v="9330"/>
    <s v="Crimping dimension out of spec"/>
    <s v="VN260296"/>
    <s v="Machine issue"/>
    <m/>
    <m/>
  </r>
  <r>
    <x v="138"/>
    <n v="25"/>
    <s v="Jun"/>
    <s v="C2-201D"/>
    <s v="Hi Mix"/>
    <s v="CPT"/>
    <n v="9812"/>
    <s v="RW011504003DP-2623D-PS7"/>
    <n v="22"/>
    <x v="0"/>
    <s v="Supplier"/>
    <s v="FGs sorted for LED crack long time but now no identify failure and quantity from PROD"/>
    <s v="VN260347"/>
    <s v="Material issue (Quality)"/>
    <m/>
    <m/>
  </r>
  <r>
    <x v="139"/>
    <n v="25"/>
    <s v="Jun"/>
    <s v="C2-124"/>
    <s v="EEC"/>
    <s v="OP"/>
    <n v="9814"/>
    <s v="RW_2026_130597243_PMC17"/>
    <n v="80"/>
    <x v="10"/>
    <n v="9330"/>
    <s v="Weak welding"/>
    <s v="VN260351"/>
    <s v="Machine issue"/>
    <m/>
    <m/>
  </r>
  <r>
    <x v="139"/>
    <n v="25"/>
    <s v="Jun"/>
    <s v="C2-124"/>
    <s v="EEC"/>
    <s v="OP"/>
    <n v="9814"/>
    <s v="RW_W15_2026_130597176-PMC14"/>
    <n v="16"/>
    <x v="8"/>
    <n v="9813"/>
    <s v="Replace data label"/>
    <s v="VN260183"/>
    <s v="Workmanship issue"/>
    <m/>
    <m/>
  </r>
  <r>
    <x v="139"/>
    <n v="25"/>
    <s v="Jun"/>
    <s v="C2-124"/>
    <s v="EEC"/>
    <s v="OP"/>
    <n v="9814"/>
    <s v="Rework_W26_2026_130597176_Overdue-PMC14"/>
    <n v="16"/>
    <x v="52"/>
    <s v="Supplier"/>
    <s v="Long aging  130597176"/>
    <s v="N/A"/>
    <s v="Fill in"/>
    <m/>
    <m/>
  </r>
  <r>
    <x v="140"/>
    <n v="25"/>
    <s v="Jun"/>
    <s v="C2-008N"/>
    <s v="Hi Mix"/>
    <s v="CPT"/>
    <n v="9812"/>
    <s v="RW159202007CS-2625A-PS7"/>
    <n v="56"/>
    <x v="0"/>
    <s v="Supplier"/>
    <s v="Crack Rear case *5/5pcs"/>
    <s v="VN260357"/>
    <s v="Material issue (Quality)"/>
    <m/>
    <m/>
  </r>
  <r>
    <x v="140"/>
    <n v="25"/>
    <s v="Jun"/>
    <s v="C2-201D"/>
    <s v="Hi Mix"/>
    <s v="CPT"/>
    <n v="9812"/>
    <s v="RW011192006DP-2613R-PS7"/>
    <n v="4"/>
    <x v="0"/>
    <s v="Supplier"/>
    <s v="EOL finding-The LED brightness is weak. During rework, found NG open MRB"/>
    <s v="VN260221"/>
    <s v="Material issue (Quality)"/>
    <m/>
    <m/>
  </r>
  <r>
    <x v="141"/>
    <n v="25"/>
    <s v="Jun"/>
    <s v="C2-013N"/>
    <s v="Hi Mix"/>
    <s v="CPT"/>
    <n v="9812"/>
    <s v="RW030290006DP-2624A-PS9"/>
    <n v="88"/>
    <x v="44"/>
    <s v="Supplier"/>
    <s v="Packing with wrong saw blade * NG 3 / 3 pcs"/>
    <s v="VN260352"/>
    <s v="Fill in"/>
    <m/>
    <s v="Charged full to supplier"/>
  </r>
  <r>
    <x v="141"/>
    <n v="25"/>
    <s v="Jun"/>
    <s v="C2-201D"/>
    <s v="Hi Mix"/>
    <s v="CPT"/>
    <n v="9812"/>
    <s v="RW010928011DP-2625B-PS7-ROW"/>
    <n v="140"/>
    <x v="20"/>
    <s v="9811/9330"/>
    <s v="Grease tube components fell off"/>
    <s v="VN260355"/>
    <s v="Machine issue/Workmanship issue"/>
    <m/>
    <m/>
  </r>
  <r>
    <x v="142"/>
    <n v="25"/>
    <s v="Jun"/>
    <s v="C2-047N"/>
    <s v="Hi Mix"/>
    <s v="CPT"/>
    <n v="9812"/>
    <s v="RW011274007DP-2626A-PS7"/>
    <n v="56"/>
    <x v="8"/>
    <n v="9811"/>
    <s v="Customer finding-12 FGs missing anvial and other accessories, they request to sorting in stocks. As aligned in MRB meeting, need an open job for AQL sorting sampling 0.1 double time."/>
    <s v="VN260386"/>
    <s v="Workmanship issue"/>
    <m/>
    <m/>
  </r>
  <r>
    <x v="142"/>
    <n v="25"/>
    <s v="Jun"/>
    <s v="C2-047N"/>
    <s v="Hi Mix"/>
    <s v="CPT"/>
    <n v="9812"/>
    <s v="RW011278011DP-2621A-PS7"/>
    <n v="318.27"/>
    <x v="0"/>
    <s v="Supplier"/>
    <s v="Use Test  finding: 18V Stapler Failed Safety Function During Use Test"/>
    <s v="VN260310"/>
    <s v="Material issue (Quality)"/>
    <m/>
    <m/>
  </r>
  <r>
    <x v="143"/>
    <n v="25"/>
    <s v="Jun"/>
    <s v="C2-013D"/>
    <s v="Hi Mix"/>
    <s v="CPT"/>
    <n v="9812"/>
    <s v="RW030227005DP-2624A-PS7"/>
    <n v="24"/>
    <x v="0"/>
    <s v="Supplier"/>
    <s v="Screws not fastened completely * 2 NG / 2 pcs"/>
    <s v="VN260354"/>
    <s v="Material issue (Quality)"/>
    <m/>
    <m/>
  </r>
  <r>
    <x v="143"/>
    <n v="25"/>
    <s v="Jun"/>
    <s v="C2-201D"/>
    <s v="Hi Mix"/>
    <s v="CPT"/>
    <n v="9812"/>
    <s v="RW011278011DP-2621A-PS7"/>
    <n v="48"/>
    <x v="0"/>
    <s v="Supplier"/>
    <s v="Use Test  finding: 18V Stapler Failed Safety Function During Use Test"/>
    <s v="VN260310"/>
    <s v="Material issue (Quality)"/>
    <m/>
    <m/>
  </r>
  <r>
    <x v="143"/>
    <n v="25"/>
    <s v="Jun"/>
    <s v="C2-201D"/>
    <s v="Hi Mix"/>
    <s v="CPT"/>
    <n v="9812"/>
    <s v="RW011278016DP-2619A-PS7"/>
    <n v="39"/>
    <x v="0"/>
    <s v="Supplier"/>
    <s v="Use Test  finding: 18V Stapler Failed Safety Function During Use Test"/>
    <s v="VN260311"/>
    <s v="Material issue (Quality)"/>
    <m/>
    <m/>
  </r>
  <r>
    <x v="144"/>
    <n v="26"/>
    <s v="Jun"/>
    <s v="C2-201D"/>
    <s v="Hi Mix"/>
    <s v="CPT"/>
    <n v="9812"/>
    <s v="RW011206022DP-2626A-PS7-ROW"/>
    <n v="48"/>
    <x v="53"/>
    <s v="9322/9502/9811"/>
    <s v="Using wrong part screw"/>
    <s v="VN260384"/>
    <s v="Fill in"/>
    <m/>
    <m/>
  </r>
  <r>
    <x v="144"/>
    <n v="26"/>
    <s v="Jun"/>
    <s v="C2-040D"/>
    <s v="Hi Mix"/>
    <s v="OP"/>
    <n v="9812"/>
    <s v="RW_SPL_2025_095277401_PP_PMC11"/>
    <n v="18"/>
    <x v="8"/>
    <n v="9811"/>
    <m/>
    <s v="N/A"/>
    <s v="Workmanship issue"/>
    <m/>
    <m/>
  </r>
  <r>
    <x v="145"/>
    <n v="26"/>
    <s v="Jun"/>
    <s v="C2-149N"/>
    <s v="EEC"/>
    <s v="OP"/>
    <n v="9814"/>
    <s v="Rework_130690055_ledissue-PMC17"/>
    <n v="55.5"/>
    <x v="54"/>
    <s v="Z30121"/>
    <s v="LED remains ON after cable unplug. Charge and discharge test"/>
    <s v="N/A"/>
    <s v="Other"/>
    <m/>
    <m/>
  </r>
  <r>
    <x v="146"/>
    <n v="26"/>
    <s v="Jun"/>
    <s v="C2-201N"/>
    <s v="Hi Mix"/>
    <s v="CPT"/>
    <n v="9812"/>
    <s v="RW011235012DP-2626A-PS7-ROW"/>
    <n v="40"/>
    <x v="8"/>
    <n v="9811"/>
    <s v="Blank label was printed in an incorrect format (PDS463)"/>
    <s v="VN260372"/>
    <s v="Workmanship issue"/>
    <m/>
    <m/>
  </r>
  <r>
    <x v="146"/>
    <n v="26"/>
    <s v="Jun"/>
    <s v="C2-201D"/>
    <s v="Hi Mix"/>
    <s v="CPT"/>
    <n v="9812"/>
    <s v="RW011504003DP-2625D-PS7"/>
    <n v="23.984999999999999"/>
    <x v="48"/>
    <m/>
    <s v="The LED cover cracked"/>
    <s v="VN260371"/>
    <s v="Fill in"/>
    <m/>
    <m/>
  </r>
  <r>
    <x v="146"/>
    <n v="26"/>
    <s v="Jun"/>
    <s v="C2-201D"/>
    <s v="Hi Mix"/>
    <s v="CPT"/>
    <n v="9812"/>
    <s v="RW011504003DP-2625D-PS7"/>
    <n v="23.984999999999999"/>
    <x v="0"/>
    <s v="Supplier"/>
    <s v="The LED cover cracked"/>
    <s v="VN260371"/>
    <s v="Material issue (Quality)"/>
    <m/>
    <m/>
  </r>
  <r>
    <x v="146"/>
    <n v="26"/>
    <s v="Jun"/>
    <s v="C2-201D"/>
    <s v="Hi Mix"/>
    <s v="CPT"/>
    <n v="9812"/>
    <s v="RW010448024DP-2625A-PS7-ROW"/>
    <n v="24.03"/>
    <x v="8"/>
    <n v="9811"/>
    <s v="OQC finding-Missing rubber"/>
    <s v="VN260382"/>
    <s v="Workmanship issue"/>
    <m/>
    <m/>
  </r>
  <r>
    <x v="146"/>
    <n v="26"/>
    <s v="Jun"/>
    <s v="C2-088N"/>
    <s v="EEC"/>
    <s v="CPT"/>
    <n v="9814"/>
    <s v="Rework_130606157_forcesorting_PMC17"/>
    <n v="7"/>
    <x v="10"/>
    <n v="9330"/>
    <s v="Charging and discharging times are out of spec."/>
    <s v="VN260391"/>
    <s v="Machine issue"/>
    <m/>
    <m/>
  </r>
  <r>
    <x v="146"/>
    <n v="26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47"/>
    <n v="26"/>
    <s v="Jun"/>
    <s v="C2-201D"/>
    <s v="Hi Mix"/>
    <s v="CPT"/>
    <n v="9812"/>
    <s v="RW010448024DP-2625A-PS7-ROW"/>
    <n v="64"/>
    <x v="8"/>
    <n v="9811"/>
    <s v="OQC finding-Missing rubber"/>
    <s v="VN260382"/>
    <s v="Workmanship issue"/>
    <m/>
    <m/>
  </r>
  <r>
    <x v="147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8"/>
    <n v="26"/>
    <s v="Jun"/>
    <s v="C2-040D"/>
    <s v="Hi Mix"/>
    <s v="OP"/>
    <n v="9812"/>
    <s v="RW_2026_095392202-PMC11"/>
    <n v="218"/>
    <x v="8"/>
    <n v="9811"/>
    <s v="Cutting the wire to the wrong diameter size. Power wire was broken"/>
    <s v="N/A"/>
    <s v="Workmanship issue"/>
    <m/>
    <m/>
  </r>
  <r>
    <x v="148"/>
    <n v="26"/>
    <s v="Jun"/>
    <s v="C2-042D"/>
    <s v="Hi Mix"/>
    <s v="OP"/>
    <n v="9812"/>
    <s v="RW_2026_095558302-MRB#VN260373-PMC11"/>
    <n v="134"/>
    <x v="8"/>
    <n v="9811"/>
    <s v="OQC finding-Tool functioning intermittently"/>
    <s v="VN260373"/>
    <s v="Workmanship issue"/>
    <m/>
    <m/>
  </r>
  <r>
    <x v="148"/>
    <n v="26"/>
    <s v="Jun"/>
    <s v="C2-201N"/>
    <s v="Hi Mix"/>
    <s v="CPT"/>
    <n v="9812"/>
    <s v="RWPR010955048DP-2625A-PS7"/>
    <n v="32"/>
    <x v="8"/>
    <n v="9811"/>
    <s v="FAI finding-Incorrect DMC code information on SN label. As aligned in MRB meeting, need an open job for rework."/>
    <s v="VN260381"/>
    <s v="Workmanship issue"/>
    <m/>
    <m/>
  </r>
  <r>
    <x v="148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9"/>
    <n v="26"/>
    <s v="Jun"/>
    <s v="C2-003D"/>
    <s v="Hi Mix"/>
    <s v="CPT"/>
    <n v="9812"/>
    <s v="CV230747003GB-2625B-PS7"/>
    <n v="90"/>
    <x v="55"/>
    <s v="9811/9281/Supplier"/>
    <s v="PMC request to do convert job. As aligned in MRB meeting, need an open job for convert from sub assembly 230747006 =&gt; 230747003"/>
    <s v="VN260392"/>
    <s v="Fill in"/>
    <m/>
    <m/>
  </r>
  <r>
    <x v="149"/>
    <n v="26"/>
    <s v="Jun"/>
    <s v="C2-003N"/>
    <s v="Hi Mix"/>
    <s v="CPT"/>
    <n v="9812"/>
    <s v="RW011203004DP-2626A-PS12-ROW"/>
    <n v="30"/>
    <x v="0"/>
    <s v="Supplier"/>
    <s v="EOL finding: Cracked Ring gear 1/820 pcs . As aligned in MRB meeting, need open job for AQL sorting."/>
    <s v="VN260365"/>
    <s v="Material issue (Quality)"/>
    <m/>
    <m/>
  </r>
  <r>
    <x v="149"/>
    <n v="26"/>
    <s v="Jun"/>
    <s v="C2-032D"/>
    <s v="Hi Mix"/>
    <s v="CPT"/>
    <n v="9812"/>
    <s v="RW030421007DP-2626A-PS7-ROW"/>
    <n v="28"/>
    <x v="43"/>
    <n v="9502"/>
    <s v="OQC finding: QCC head can’t rotate. As aligned in MRB meeting, need open job for AQL sorting."/>
    <s v="VN260395"/>
    <s v="Fill in"/>
    <m/>
    <m/>
  </r>
  <r>
    <x v="149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9"/>
    <n v="26"/>
    <s v="Jun"/>
    <s v="C2-040D"/>
    <s v="Hi Mix"/>
    <s v="OP"/>
    <n v="9812"/>
    <s v="RW_2026_095392202-PMC11"/>
    <n v="148.00000000000003"/>
    <x v="8"/>
    <n v="9811"/>
    <s v="Cutting the wire to the wrong diameter size. Power wire was broken"/>
    <s v="N/A"/>
    <s v="Workmanship issue"/>
    <m/>
    <m/>
  </r>
  <r>
    <x v="150"/>
    <n v="27"/>
    <s v="Jun"/>
    <s v="C2-049N"/>
    <s v="Hi Mix"/>
    <s v="CPT"/>
    <n v="9812"/>
    <s v="RWPR011497001DP-2625B-PS7-MX"/>
    <n v="49"/>
    <x v="8"/>
    <n v="9811"/>
    <s v="Using wrong grease in gearbox"/>
    <s v="VN260367 "/>
    <s v="Workmanship issue"/>
    <m/>
    <m/>
  </r>
  <r>
    <x v="150"/>
    <n v="27"/>
    <s v="Jun"/>
    <s v="C2-172N"/>
    <s v="Hi Mix"/>
    <s v="CPT"/>
    <n v="9812"/>
    <s v="RW062032003PK-2626D-PS7"/>
    <n v="112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173D"/>
    <s v="Hi Mix"/>
    <s v="CPT"/>
    <n v="9812"/>
    <s v="RW062032003PK-2617H-PS5"/>
    <n v="11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50"/>
    <n v="27"/>
    <s v="Jun"/>
    <s v="C2-173D"/>
    <s v="Hi Mix"/>
    <s v="CPT"/>
    <n v="9812"/>
    <s v="RW062032003PK-2614A-PS5"/>
    <n v="60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50"/>
    <n v="27"/>
    <s v="Jun"/>
    <s v="C2-025N"/>
    <s v="Hi Mix"/>
    <s v="OP"/>
    <n v="9812"/>
    <s v="RW_2026_095393301-MRB#VN260369-PMC11"/>
    <n v="8"/>
    <x v="0"/>
    <s v="Supplier"/>
    <s v="EOL finding- Giftbox was scratched. As aligned in MRB meeting, need open job for rework"/>
    <s v="VN260369"/>
    <s v="Material issue (Quality)"/>
    <m/>
    <m/>
  </r>
  <r>
    <x v="150"/>
    <n v="27"/>
    <s v="Jun"/>
    <s v="C2-042D"/>
    <s v="Hi Mix"/>
    <s v="OP"/>
    <n v="9812"/>
    <s v="RW_W07_2026_095875301_023-PMC11"/>
    <n v="56"/>
    <x v="8"/>
    <n v="9811"/>
    <s v="OQC finding-The unit no function . As aligned in MRB meeting, need an open job for sorting."/>
    <s v="VN260390"/>
    <s v="Workmanship issue"/>
    <m/>
    <m/>
  </r>
  <r>
    <x v="151"/>
    <n v="27"/>
    <s v="Jun"/>
    <s v="C2-010D"/>
    <s v="Hi Mix"/>
    <s v="CPT"/>
    <n v="9812"/>
    <s v="RW062032003PK-2614A-PS5"/>
    <n v="244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173N"/>
    <s v="Hi Mix"/>
    <s v="CPT"/>
    <n v="9812"/>
    <s v="RW062032003PK-2617H-PS5"/>
    <n v="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51"/>
    <n v="27"/>
    <s v="Jun"/>
    <s v="C2-172N"/>
    <s v="Hi Mix"/>
    <s v="CPT"/>
    <n v="9812"/>
    <s v="RW062032003PK-2626D-PS7"/>
    <n v="158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52"/>
    <n v="27"/>
    <s v="Jul"/>
    <s v="C2-172N"/>
    <s v="Hi Mix"/>
    <s v="CPT"/>
    <n v="9812"/>
    <s v="RW062032003PK-2626D-PS7"/>
    <n v="340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173N"/>
    <s v="Hi Mix"/>
    <s v="CPT"/>
    <n v="9812"/>
    <s v="RW062032003PK-2614A-PS5"/>
    <n v="146.5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088N"/>
    <s v="EEC"/>
    <s v="CPT"/>
    <n v="9814"/>
    <s v="Rework_130690055_ledissue-PMC17"/>
    <n v="160"/>
    <x v="54"/>
    <s v="Z30121"/>
    <s v="LED remains ON after cable unplug. Charge and discharge test"/>
    <s v="N/A"/>
    <s v="Other"/>
    <m/>
    <m/>
  </r>
  <r>
    <x v="152"/>
    <n v="27"/>
    <s v="Jul"/>
    <s v="C2-131N"/>
    <s v="EEC"/>
    <s v="OP"/>
    <n v="9814"/>
    <s v="Rework_130830001DG9_weldingissue_PMC14"/>
    <n v="34.5"/>
    <x v="43"/>
    <n v="9502"/>
    <s v="Poor welding. Re-laser welding at Core +, Core -"/>
    <s v="N/A"/>
    <s v="Fill in"/>
    <m/>
    <m/>
  </r>
  <r>
    <x v="152"/>
    <n v="27"/>
    <s v="Jul"/>
    <s v="C2-040D"/>
    <s v="Hi Mix"/>
    <s v="OP"/>
    <n v="9812"/>
    <s v="RW_SPL_2026_095279401_PP_PMC11"/>
    <n v="6"/>
    <x v="8"/>
    <n v="9811"/>
    <m/>
    <s v="N/A"/>
    <s v="Workmanship issue"/>
    <m/>
    <m/>
  </r>
  <r>
    <x v="152"/>
    <n v="27"/>
    <s v="Jul"/>
    <s v="C2-042N"/>
    <s v="Hi Mix"/>
    <s v="OP"/>
    <n v="9812"/>
    <s v="RW_2026_096727302DG9-MRB#VN260396_PMC11"/>
    <n v="17.5"/>
    <x v="8"/>
    <n v="9811"/>
    <s v="OQC finding The unit no function "/>
    <s v="VN260396"/>
    <s v="Workmanship issue"/>
    <m/>
    <m/>
  </r>
  <r>
    <x v="153"/>
    <n v="27"/>
    <s v="Jul"/>
    <s v="C2-171N"/>
    <s v="Hi Mix"/>
    <s v="CPT"/>
    <n v="9812"/>
    <s v="RW062032003PK-2626E-PS7"/>
    <n v="198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173N"/>
    <s v="Hi Mix"/>
    <s v="CPT"/>
    <n v="9812"/>
    <s v="RW062032003PK-2614A-PS5"/>
    <n v="459.5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010D"/>
    <s v="Hi Mix"/>
    <s v="CPT"/>
    <n v="9812"/>
    <s v="RW062032003PK-2626D-PS7"/>
    <n v="184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201N"/>
    <s v="Hi Mix"/>
    <s v="CPT"/>
    <n v="9812"/>
    <s v="RW159202007CS-2625B-PS7"/>
    <n v="55"/>
    <x v="0"/>
    <s v="Supplier"/>
    <s v="After sorting from MRB#VN260357, find more NG . As aligned in MRB meeting, need an open job for rework."/>
    <s v="VN260380"/>
    <s v="Material issue (Quality)"/>
    <m/>
    <m/>
  </r>
  <r>
    <x v="153"/>
    <n v="27"/>
    <s v="Jul"/>
    <s v="C2-052D"/>
    <s v="Hi Mix"/>
    <s v="CPT"/>
    <n v="9812"/>
    <s v="RW001597632PK-2624A-PS7-ROW"/>
    <n v="92"/>
    <x v="56"/>
    <m/>
    <s v="Missing manual during packing"/>
    <s v="VN260353"/>
    <s v="Fill in"/>
    <m/>
    <m/>
  </r>
  <r>
    <x v="153"/>
    <n v="27"/>
    <s v="Jul"/>
    <s v="C2-088N"/>
    <s v="EEC"/>
    <s v="CPT"/>
    <n v="9814"/>
    <s v="Rework_130690055_ledissue-PMC17"/>
    <n v="275"/>
    <x v="54"/>
    <s v="Z30121"/>
    <s v="LED remains ON after cable unplug. Charge and discharge test"/>
    <s v="N/A"/>
    <s v="Other"/>
    <m/>
    <m/>
  </r>
  <r>
    <x v="153"/>
    <n v="27"/>
    <s v="Jul"/>
    <s v="C2-131D"/>
    <s v="EEC"/>
    <s v="OP"/>
    <n v="9814"/>
    <s v="Rework_130830001DG9_weldingissue_PMC14"/>
    <n v="40.75"/>
    <x v="43"/>
    <n v="9502"/>
    <s v="Poor welding. Re-laser welding at Core +, Core -"/>
    <s v="N/A"/>
    <s v="Fill in"/>
    <m/>
    <m/>
  </r>
  <r>
    <x v="153"/>
    <n v="27"/>
    <s v="Jul"/>
    <s v="C2-042D"/>
    <s v="Hi Mix"/>
    <s v="OP"/>
    <n v="9812"/>
    <s v="RW_2026_096833001-MRB#VN260402_PMC11"/>
    <n v="72"/>
    <x v="55"/>
    <s v="9811/9281/Supplier"/>
    <s v="OQC finding- Wrong One + Pole Hedge label. As aligned in MRB meeting, need open job for Sorting."/>
    <s v="VN260402"/>
    <s v="Fill in"/>
    <m/>
    <m/>
  </r>
  <r>
    <x v="153"/>
    <n v="27"/>
    <s v="Jul"/>
    <s v="C2-042D"/>
    <s v="Hi Mix"/>
    <s v="OP"/>
    <n v="9812"/>
    <s v="RW_2026_096727302DG9-MRB#VN260396_PMC11"/>
    <n v="36"/>
    <x v="8"/>
    <n v="9811"/>
    <s v="OQC finding The unit no function "/>
    <s v="VN260396"/>
    <s v="Workmanship issue"/>
    <m/>
    <m/>
  </r>
  <r>
    <x v="154"/>
    <n v="27"/>
    <s v="Jul"/>
    <s v="C2-010D"/>
    <s v="Hi Mix"/>
    <s v="CPT"/>
    <n v="9812"/>
    <s v="RW062032003PK-2614A-PS5"/>
    <n v="5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10D"/>
    <s v="Hi Mix"/>
    <s v="CPT"/>
    <n v="9812"/>
    <s v="RW062032003PK-2626A-PS7"/>
    <n v="32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22D"/>
    <s v="Hi Mix"/>
    <s v="CPT"/>
    <n v="9812"/>
    <s v="RW062032003PK-2626E-PS7"/>
    <n v="481.5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03D"/>
    <s v="Hi Mix"/>
    <s v="CPT"/>
    <n v="9812"/>
    <s v="RW011202012DP-2625A-PS7"/>
    <n v="13"/>
    <x v="0"/>
    <s v="Supplier"/>
    <s v="Crack Rear case *5/5pcs"/>
    <s v="VN260356"/>
    <s v="Material issue (Quality)"/>
    <m/>
    <m/>
  </r>
  <r>
    <x v="154"/>
    <n v="27"/>
    <s v="Jul"/>
    <s v="C2-044N"/>
    <s v="Hi Mix"/>
    <s v="CPT"/>
    <n v="9812"/>
    <s v="RW011504003DP-2625C-PS7"/>
    <n v="25"/>
    <x v="0"/>
    <s v="Supplier"/>
    <s v="After sorting from MRB#VN260290, MQA found more NG relate to material . As aligned in MRB meeting, need open job for sorting."/>
    <s v="VN260359"/>
    <s v="Material issue (Quality)"/>
    <m/>
    <m/>
  </r>
  <r>
    <x v="154"/>
    <n v="27"/>
    <s v="Jul"/>
    <s v="C2-201N"/>
    <s v="Hi Mix"/>
    <s v="CPT"/>
    <n v="9812"/>
    <s v="RWCV011092016DP-2620A-PS7"/>
    <n v="32"/>
    <x v="8"/>
    <n v="9811"/>
    <s v="PROD request to create job rework add BOM. As aligned in MRB meeting, need open job for rework."/>
    <s v="VN260345"/>
    <s v="Workmanship issue"/>
    <m/>
    <m/>
  </r>
  <r>
    <x v="154"/>
    <n v="27"/>
    <s v="Jul"/>
    <s v="C2-042D"/>
    <s v="Hi Mix"/>
    <s v="OP"/>
    <n v="9812"/>
    <s v="RW_2026_096833001-MRB#VN260402_PMC11"/>
    <n v="36"/>
    <x v="55"/>
    <s v="9811/9281/Supplier"/>
    <s v="OQC finding- Wrong One + Pole Hedge label. As aligned in MRB meeting, need open job for Sorting."/>
    <s v="VN260402"/>
    <s v="Fill in"/>
    <m/>
    <m/>
  </r>
  <r>
    <x v="155"/>
    <n v="27"/>
    <s v="Jul"/>
    <s v="C2-022D"/>
    <s v="Hi Mix"/>
    <s v="CPT"/>
    <n v="9812"/>
    <s v="RW062032003PK-2626E-PS7"/>
    <n v="188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10D"/>
    <s v="Hi Mix"/>
    <s v="CPT"/>
    <n v="9812"/>
    <s v="RW062032003PK-2626A-PS7"/>
    <n v="371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31D"/>
    <s v="Hi Mix"/>
    <s v="CPT"/>
    <n v="9812"/>
    <s v="RW011504003DP-2625A-PS7"/>
    <n v="8"/>
    <x v="8"/>
    <n v="9811"/>
    <s v="Missing insulating plate"/>
    <s v="VN260383"/>
    <s v="Workmanship issue"/>
    <m/>
    <m/>
  </r>
  <r>
    <x v="156"/>
    <n v="28"/>
    <s v="Jul"/>
    <s v="C2-173D"/>
    <s v="Hi Mix"/>
    <s v="CPT"/>
    <n v="9812"/>
    <s v="RW062032003PK-2626A-PS7"/>
    <n v="35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173N"/>
    <s v="Hi Mix"/>
    <s v="CPT"/>
    <n v="9812"/>
    <s v="RW062032003PK-2626B-PS7"/>
    <n v="3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096N"/>
    <s v="EEC"/>
    <s v="CPT"/>
    <n v="9814"/>
    <s v="Rework_130690055_ledissue-PMC17"/>
    <n v="196"/>
    <x v="54"/>
    <s v="Z30121"/>
    <s v="LED remains ON after cable unplug. Charge and discharge test"/>
    <s v="N/A"/>
    <s v="Other"/>
    <m/>
    <m/>
  </r>
  <r>
    <x v="157"/>
    <n v="28"/>
    <s v="Jul"/>
    <s v="C2-010N"/>
    <s v="Hi Mix"/>
    <s v="CPT"/>
    <n v="9812"/>
    <s v="RW062032003PK-2626B-PS7"/>
    <n v="424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173D"/>
    <s v="Hi Mix"/>
    <s v="CPT"/>
    <n v="9812"/>
    <s v="RW062032003PK-2626B-PS7"/>
    <n v="66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042N"/>
    <s v="Hi Mix"/>
    <s v="CPT"/>
    <n v="9812"/>
    <s v="RW010928011DP-2625B-PS7-ROW"/>
    <n v="80"/>
    <x v="20"/>
    <s v="9811/9330"/>
    <s v="Grease tube components fell off"/>
    <s v="VN260355"/>
    <s v="Machine issue/Workmanship issue"/>
    <m/>
    <m/>
  </r>
  <r>
    <x v="158"/>
    <n v="28"/>
    <s v="Jul"/>
    <s v="C2-201D"/>
    <s v="Hi Mix"/>
    <s v="CPT"/>
    <n v="9812"/>
    <s v="RW011274007DP-2616A-PS7"/>
    <n v="20.009999999999998"/>
    <x v="8"/>
    <n v="9811"/>
    <s v="Missing part: Switch NG"/>
    <s v="VN260319"/>
    <s v="Workmanship issue"/>
    <m/>
    <m/>
  </r>
  <r>
    <x v="158"/>
    <n v="28"/>
    <s v="Jul"/>
    <s v="C2-201D"/>
    <s v="Hi Mix"/>
    <s v="CPT"/>
    <n v="9812"/>
    <s v="RW011328002DP-2625A-PS7"/>
    <n v="3.99"/>
    <x v="8"/>
    <n v="9811"/>
    <s v="Missing part: Housing, motor, magazine NG"/>
    <s v="VN260321"/>
    <s v="Workmanship issue"/>
    <m/>
    <m/>
  </r>
  <r>
    <x v="158"/>
    <n v="28"/>
    <s v="Jul"/>
    <s v="C2-009N"/>
    <s v="Hi Mix"/>
    <s v="CPT"/>
    <n v="9812"/>
    <s v="RW010945024DP-2628E-PS7"/>
    <n v="11.5"/>
    <x v="0"/>
    <s v="Supplier"/>
    <s v="OQC finding- Giftbox shows discoloration. As aligned in MRB meeting, need open job for Sorting."/>
    <s v="VN260375 "/>
    <s v="Material issue (Quality)"/>
    <m/>
    <m/>
  </r>
  <r>
    <x v="158"/>
    <n v="28"/>
    <s v="Jul"/>
    <s v="C2-010N"/>
    <s v="Hi Mix"/>
    <s v="CPT"/>
    <n v="9812"/>
    <s v="RW062032003PK-2626C-PS7"/>
    <n v="346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009N"/>
    <s v="Hi Mix"/>
    <s v="CPT"/>
    <n v="9812"/>
    <s v="RW010945024DP-2628G-PS7"/>
    <n v="124"/>
    <x v="0"/>
    <s v="Supplier"/>
    <s v="After sorting, found more NG 48 pcs. As aligned in MRB meeting, need to open job rework."/>
    <s v="VN260414"/>
    <s v="Material issue (Quality)"/>
    <m/>
    <m/>
  </r>
  <r>
    <x v="159"/>
    <n v="28"/>
    <s v="Jul"/>
    <s v="C2-010N"/>
    <s v="Hi Mix"/>
    <s v="CPT"/>
    <n v="9812"/>
    <s v="RW062032003PK-2626C-PS7"/>
    <n v="310.5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151N"/>
    <s v="EEC"/>
    <s v="OP"/>
    <n v="9814"/>
    <s v="Rework_095930845DG9_Replacehousing-PMC14"/>
    <n v="72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030D"/>
    <s v="Hi Mix"/>
    <s v="CPT"/>
    <n v="9812"/>
    <s v="RW054092002DP-2626A-PS7"/>
    <n v="188"/>
    <x v="57"/>
    <s v="Z50303"/>
    <s v="MPM request to create job rework add BOM. As aligned in MRB meeting, need open job for rework."/>
    <s v="VN260406 "/>
    <s v="Other"/>
    <m/>
    <m/>
  </r>
  <r>
    <x v="160"/>
    <n v="28"/>
    <s v="Jul"/>
    <s v="C2-173D"/>
    <s v="Hi Mix"/>
    <s v="CPT"/>
    <n v="9812"/>
    <s v="RW062032003PK-2626C-PS7"/>
    <n v="296.00000000000006"/>
    <x v="11"/>
    <m/>
    <s v="As confirmed from US, team discussed and need to rework all FGs return. As aligned in MRB meeting, need open job for rework. WO#404716 "/>
    <s v="VN260140"/>
    <s v="Customer request"/>
    <m/>
    <m/>
  </r>
  <r>
    <x v="160"/>
    <n v="28"/>
    <s v="Jul"/>
    <s v="C2-006D"/>
    <s v="Hi Mix"/>
    <s v="CPT"/>
    <n v="9812"/>
    <s v="RWQB111994015PK-2625A-PS7VN"/>
    <n v="4"/>
    <x v="58"/>
    <n v="275202"/>
    <s v="Project team request to rework . As aligned in MRB meeting, need an open job for rework."/>
    <s v="VN260389"/>
    <s v="Other"/>
    <m/>
    <m/>
  </r>
  <r>
    <x v="160"/>
    <n v="28"/>
    <s v="Jul"/>
    <s v="C2-041D"/>
    <s v="Hi Mix"/>
    <s v="OP"/>
    <n v="9812"/>
    <s v="RW_2026_095798301-MRB#VN260388-PMC11"/>
    <n v="150"/>
    <x v="8"/>
    <n v="9811"/>
    <s v="IPQC finding-Wrong assembly sequence at station 19. As aligned in MRB meeting, need an open job for sorting &amp; rework."/>
    <s v="VN260388"/>
    <s v="Workmanship issue"/>
    <m/>
    <m/>
  </r>
  <r>
    <x v="160"/>
    <n v="28"/>
    <s v="Jul"/>
    <s v="C2-040D"/>
    <s v="Hi Mix"/>
    <s v="OP"/>
    <n v="9812"/>
    <s v="RW_SPL_2026_096847201_PP-PMC11"/>
    <n v="8"/>
    <x v="8"/>
    <n v="9811"/>
    <m/>
    <s v="N/A"/>
    <s v="Workmanship issue"/>
    <m/>
    <m/>
  </r>
  <r>
    <x v="160"/>
    <n v="28"/>
    <s v="Jul"/>
    <s v="C2-151BD"/>
    <s v="EEC"/>
    <s v="OP"/>
    <n v="9814"/>
    <s v="Rework_095930845DG9_Replacehousing-PMC14"/>
    <n v="16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117N"/>
    <s v="EEC"/>
    <s v="CPT"/>
    <n v="9814"/>
    <s v="Rework_130690055_ledissue-PMC17"/>
    <n v="287.5"/>
    <x v="54"/>
    <s v="Z30121"/>
    <s v="LED remains ON after cable unplug. Charge and discharge test"/>
    <s v="N/A"/>
    <s v="Other"/>
    <m/>
    <m/>
  </r>
  <r>
    <x v="161"/>
    <n v="28"/>
    <s v="Jul"/>
    <s v="C2-201N"/>
    <s v="Hi Mix"/>
    <s v="CPT"/>
    <n v="9812"/>
    <s v="RW054092002DP-2626A-PS7"/>
    <n v="68"/>
    <x v="57"/>
    <s v="Z50303"/>
    <s v="MPM request to create job rework add BOM. As aligned in MRB meeting, need open job for rework."/>
    <s v="VN260406 "/>
    <s v="Other"/>
    <m/>
    <m/>
  </r>
  <r>
    <x v="161"/>
    <n v="28"/>
    <s v="Jul"/>
    <s v="C2-173D"/>
    <s v="Hi Mix"/>
    <s v="CPT"/>
    <n v="9812"/>
    <s v="RW062032003PK-2626C-PS7"/>
    <n v="44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10N"/>
    <s v="Hi Mix"/>
    <s v="CPT"/>
    <n v="9812"/>
    <s v="RW062032003PK-2626F-PS7"/>
    <n v="300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40D"/>
    <s v="Hi Mix"/>
    <s v="OP"/>
    <n v="9812"/>
    <s v="RW_W08_2026_095443001_MRB# VN260409-PMC11"/>
    <n v="40"/>
    <x v="10"/>
    <n v="9330"/>
    <s v="ME set up the press fixture is not set up properly"/>
    <s v="VN260409"/>
    <s v="Machine issue"/>
    <m/>
    <m/>
  </r>
  <r>
    <x v="161"/>
    <n v="28"/>
    <s v="Jul"/>
    <s v="C2-088N"/>
    <s v="EEC"/>
    <s v="OP"/>
    <n v="9814"/>
    <s v="Rework_130690055_ledissue-PMC17"/>
    <n v="120"/>
    <x v="54"/>
    <s v="Z30121"/>
    <s v="LED remains ON after cable unplug. Charge and discharge test"/>
    <s v="N/A"/>
    <s v="Other"/>
    <m/>
    <m/>
  </r>
  <r>
    <x v="162"/>
    <n v="29"/>
    <s v="Jul"/>
    <s v="C2-012N"/>
    <s v="Hi Mix"/>
    <s v="CPT"/>
    <n v="9812"/>
    <s v="RW030421002DP-2628A-PS14"/>
    <n v="2.5"/>
    <x v="43"/>
    <n v="9502"/>
    <s v="OQC finding: QCC head can’t rotate. As aligned in MRB meeting, need open job for AQL sorting."/>
    <s v="VN260394"/>
    <s v="Fill in"/>
    <m/>
    <m/>
  </r>
  <r>
    <x v="162"/>
    <n v="29"/>
    <s v="Jul"/>
    <s v="C2-173D"/>
    <s v="Hi Mix"/>
    <s v="CPT"/>
    <n v="9812"/>
    <s v="RW062032003PK-2626F-PS7"/>
    <n v="138"/>
    <x v="11"/>
    <m/>
    <s v="As confirmed from US, team discussed and need to rework all FGs return. As aligned in MRB meeting, need open job for rework. WO#404716 "/>
    <s v="VN260140"/>
    <s v="Customer request"/>
    <m/>
    <m/>
  </r>
  <r>
    <x v="162"/>
    <n v="29"/>
    <s v="Jul"/>
    <s v="C2-040D"/>
    <s v="Hi Mix"/>
    <s v="OP"/>
    <n v="9812"/>
    <s v="RW_W27_2026_095540201-027-PMC11"/>
    <n v="24"/>
    <x v="8"/>
    <n v="9811"/>
    <s v="IPQC finding-The C-ring not fully inserted. As aligned in MRB meeting, need to open job sorting &amp; rework."/>
    <s v="VN260411"/>
    <s v="Workmanship issue"/>
    <m/>
    <m/>
  </r>
  <r>
    <x v="163"/>
    <n v="29"/>
    <s v="Jul"/>
    <s v="C2-010N"/>
    <s v="Hi Mix"/>
    <s v="CPT"/>
    <n v="9812"/>
    <s v="RW062031003DP-2626A-PS7-ROW"/>
    <n v="10.8"/>
    <x v="8"/>
    <n v="9811"/>
    <s v="IPQC finding- Laser beam is misaligned in the X and Y axes. As aligned in MRB meeting, need open job for Sorting."/>
    <s v="VN260377 "/>
    <s v="Workmanship issue"/>
    <m/>
    <m/>
  </r>
  <r>
    <x v="163"/>
    <n v="29"/>
    <s v="Jul"/>
    <s v="C2-201D"/>
    <s v="Hi Mix"/>
    <s v="CPT"/>
    <n v="9812"/>
    <s v="RW062032003PK-2626A-PS7"/>
    <n v="1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C-PS7"/>
    <n v="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D-PS7"/>
    <n v="69.2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40D"/>
    <s v="Hi Mix"/>
    <s v="OP"/>
    <n v="9812"/>
    <s v="RW_W16_2026_000996459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16_2026_000996495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27_2026_095540201-027-PMC11"/>
    <n v="30"/>
    <x v="8"/>
    <n v="9811"/>
    <s v="IPQC finding-The C-ring not fully inserted. As aligned in MRB meeting, need to open job sorting &amp; rework."/>
    <s v="VN260411"/>
    <s v="Workmanship issue"/>
    <m/>
    <m/>
  </r>
  <r>
    <x v="164"/>
    <n v="29"/>
    <s v="Jul"/>
    <s v="C2-040D"/>
    <s v="Hi Mix"/>
    <s v="OP"/>
    <n v="9812"/>
    <s v="RW_2026_003013479-002997999-PMC11"/>
    <n v="48"/>
    <x v="35"/>
    <n v="9038"/>
    <s v="Rework old FGs. Convert model (from 003013479 to 002997999)"/>
    <s v="N/A"/>
    <s v="Customer request"/>
    <m/>
    <m/>
  </r>
  <r>
    <x v="164"/>
    <n v="29"/>
    <s v="Jul"/>
    <s v="C2-201D"/>
    <s v="Hi Mix"/>
    <s v="CPT"/>
    <n v="9812"/>
    <s v="RW062032003PK-2626A-PS7-PO"/>
    <n v="242"/>
    <x v="11"/>
    <m/>
    <s v="As confirmed from US, team discussed and need to rework all FGs return. As aligned in MRB meeting, need open job for rework. WO#404716 "/>
    <s v="VN260140"/>
    <s v="Customer request"/>
    <m/>
    <m/>
  </r>
  <r>
    <x v="164"/>
    <n v="29"/>
    <s v="Jul"/>
    <s v="C2-009N"/>
    <s v="Hi Mix"/>
    <s v="CPT"/>
    <n v="9812"/>
    <s v="RW109686030CS-2628B-PS7-CPT-ROW"/>
    <n v="119"/>
    <x v="8"/>
    <n v="9811"/>
    <s v="OQC finding-Tool had abnormal sound"/>
    <s v="VN260412"/>
    <s v="Workmanship issue"/>
    <m/>
    <m/>
  </r>
  <r>
    <x v="165"/>
    <n v="29"/>
    <s v="Jul"/>
    <s v="C2-040D"/>
    <s v="Hi Mix"/>
    <s v="OP"/>
    <n v="9812"/>
    <s v="RW-Sorting_W04_2026_095297206_012-PMC11"/>
    <n v="56"/>
    <x v="0"/>
    <s v="Supplier"/>
    <s v="EOL finding- Wrong Bump Knob used. As aligned in MRB meeting, need open job for Sorting."/>
    <s v="VN260410 "/>
    <s v="Material issue (Quality)"/>
    <m/>
    <m/>
  </r>
  <r>
    <x v="165"/>
    <n v="29"/>
    <s v="Jul"/>
    <s v="C2-040D"/>
    <s v="Hi Mix"/>
    <s v="OP"/>
    <n v="9812"/>
    <s v="RW_W11_2026_096620202DG9_006-PMC11"/>
    <n v="28"/>
    <x v="8"/>
    <n v="9811"/>
    <s v="Pressing wrong dimension pinion to motor shaft"/>
    <s v="VN260429"/>
    <s v="Workmanship issue"/>
    <m/>
    <m/>
  </r>
  <r>
    <x v="165"/>
    <n v="29"/>
    <s v="Jul"/>
    <s v="C2-010N"/>
    <s v="Hi Mix"/>
    <s v="CPT"/>
    <n v="9812"/>
    <s v="RW109686030CS-2628B-PS7-CPT-ROW"/>
    <n v="156.5"/>
    <x v="8"/>
    <n v="9811"/>
    <s v="OQC finding-Tool had abnormal sound"/>
    <s v="VN260412"/>
    <s v="Workmanship issue"/>
    <m/>
    <m/>
  </r>
  <r>
    <x v="164"/>
    <n v="29"/>
    <s v="Jul"/>
    <s v="C2-097N"/>
    <s v="EEC"/>
    <s v="CPT"/>
    <n v="9814"/>
    <s v="Rework_130690055_ledissue-PMC17"/>
    <n v="216"/>
    <x v="54"/>
    <s v="Z30121"/>
    <s v="LED remains ON after cable unplug. Charge and discharge test"/>
    <s v="N/A"/>
    <s v="Other"/>
    <m/>
    <m/>
  </r>
  <r>
    <x v="165"/>
    <n v="29"/>
    <s v="Jul"/>
    <s v="C2-097N"/>
    <s v="EEC"/>
    <s v="CPT"/>
    <n v="9814"/>
    <s v="Rework_130690055_ledissue-PMC17"/>
    <n v="218"/>
    <x v="54"/>
    <s v="Z30121"/>
    <s v="LED remains ON after cable unplug. Charge and discharge test"/>
    <s v="N/A"/>
    <s v="Other"/>
    <m/>
    <m/>
  </r>
  <r>
    <x v="166"/>
    <n v="29"/>
    <s v="Jul"/>
    <s v="C2-040D"/>
    <s v="Hi Mix"/>
    <s v="OP"/>
    <n v="9812"/>
    <s v="RW_W11_2026_096620202DG9_006-PMC11"/>
    <n v="56"/>
    <x v="8"/>
    <n v="9811"/>
    <s v="Pressing wrong dimension pinion to motor shaft"/>
    <s v="VN260429"/>
    <s v="Workmanship issue"/>
    <m/>
    <m/>
  </r>
  <r>
    <x v="166"/>
    <n v="29"/>
    <s v="Jul"/>
    <s v="C2-088N"/>
    <s v="EEC"/>
    <s v="CPT"/>
    <n v="9814"/>
    <s v="Rework_130690055_ledissue-PMC17"/>
    <n v="198"/>
    <x v="54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26A-PS7"/>
    <n v="40"/>
    <x v="0"/>
    <s v="Supplier"/>
    <s v="EOL finding - Cylinder’s force lower than spec. As aligned in MRB meeting, need to open job rework."/>
    <s v="VN260405 "/>
    <s v="Material issue (Quality)"/>
    <m/>
    <m/>
  </r>
  <r>
    <x v="167"/>
    <n v="29"/>
    <s v="Jul"/>
    <s v="C2-040D"/>
    <s v="Hi Mix"/>
    <s v="OP"/>
    <n v="9812"/>
    <s v="RW_W11_2026_096620202DG9_006-PMC11"/>
    <n v="16"/>
    <x v="8"/>
    <n v="9811"/>
    <s v="Pressing wrong dimension pinion to motor shaft"/>
    <s v="VN260429"/>
    <s v="Workmanship issue"/>
    <m/>
    <m/>
  </r>
  <r>
    <x v="167"/>
    <n v="29"/>
    <s v="Jul"/>
    <s v="C2-088N"/>
    <s v="EEC"/>
    <s v="CPT"/>
    <n v="9814"/>
    <s v="Rework_130690055_ledissue-PMC17"/>
    <n v="228"/>
    <x v="54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30A-PS14-CPT-ROW"/>
    <n v="4"/>
    <x v="59"/>
    <n v="9322"/>
    <s v="PIE request- sorting sub-assembly before provide for console line.As aligned in MRB meeting, need open job for sorting."/>
    <s v="VN260448"/>
    <s v="Method issue (Document)"/>
    <m/>
    <m/>
  </r>
  <r>
    <x v="168"/>
    <n v="30"/>
    <s v="Jul"/>
    <s v="C2-055N"/>
    <s v="Hi Mix"/>
    <s v="CPT"/>
    <n v="9812"/>
    <s v="RW010799109DP-2629A-PS7-CPT-ROW"/>
    <n v="224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201D"/>
    <s v="Hi Mix"/>
    <s v="CPT"/>
    <n v="9812"/>
    <s v="RW011325007DP-2629A-PS14-CPT-ROW"/>
    <n v="18"/>
    <x v="8"/>
    <n v="9811"/>
    <s v="FAI finding-Incorrect CE doc version on rating label &amp; non-continuous SN with previous Job. As aligned in MRB meeting, need open job for rework.  "/>
    <s v="VN260428"/>
    <s v="Workmanship issue"/>
    <m/>
    <m/>
  </r>
  <r>
    <x v="168"/>
    <n v="30"/>
    <s v="Jul"/>
    <s v="C2-016N"/>
    <s v="Hi Mix"/>
    <s v="CPT"/>
    <n v="9812"/>
    <s v="RW316292012DZ-2629A-PS9-CPT"/>
    <n v="88.5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088N"/>
    <s v="EEC"/>
    <s v="CPT"/>
    <n v="9814"/>
    <s v="Rework_130690055_ledissue-PMC17"/>
    <n v="295"/>
    <x v="54"/>
    <s v="Z30121"/>
    <s v="LED remains ON after cable unplug. Charge and discharge test"/>
    <s v="N/A"/>
    <s v="Other"/>
    <m/>
    <m/>
  </r>
  <r>
    <x v="169"/>
    <n v="30"/>
    <s v="Jul"/>
    <s v="C2-025D"/>
    <s v="Hi Mix"/>
    <s v="OP"/>
    <n v="9812"/>
    <s v="RW_W18_2026_096833002_002-PMC11"/>
    <n v="52"/>
    <x v="8"/>
    <n v="9811"/>
    <s v="The screw has grease inside the screw thread."/>
    <s v="VN260433"/>
    <s v="Workmanship issue"/>
    <m/>
    <m/>
  </r>
  <r>
    <x v="169"/>
    <n v="30"/>
    <s v="Jul"/>
    <s v="C2-025D"/>
    <s v="Hi Mix"/>
    <s v="OP"/>
    <n v="9812"/>
    <s v="RW_W26_2026_096833001-004-PMC11"/>
    <n v="368"/>
    <x v="8"/>
    <n v="9811"/>
    <s v="The unit is working abnormally (UST issue) Root cause: The screw has grease inside the screw thread."/>
    <s v="VN260432"/>
    <s v="Workmanship issue"/>
    <m/>
    <m/>
  </r>
  <r>
    <x v="169"/>
    <n v="30"/>
    <s v="Jul"/>
    <s v="C2-143D"/>
    <s v="EEC"/>
    <s v="OP"/>
    <n v="9814"/>
    <s v="Rework_130868002_PCBAissue_PMC17"/>
    <n v="6"/>
    <x v="0"/>
    <s v="Supplier"/>
    <s v="Battery pack blinking 4 LEDs during the discharge."/>
    <s v="VN260455"/>
    <s v="Material issue (Quality)"/>
    <m/>
    <m/>
  </r>
  <r>
    <x v="169"/>
    <n v="30"/>
    <s v="Jul"/>
    <s v="C2-031N"/>
    <s v="Hi Mix"/>
    <s v="CPT"/>
    <n v="9812"/>
    <s v="RW010799104DP-2628A-PS14-ROW"/>
    <n v="40"/>
    <x v="8"/>
    <n v="9811"/>
    <s v="OQC finding-Failed hammer mode &amp; missing function test mark. As aligned in MRB meeting, need open job for sorting."/>
    <s v="VN260379"/>
    <s v="Workmanship issue"/>
    <m/>
    <m/>
  </r>
  <r>
    <x v="169"/>
    <n v="30"/>
    <s v="Jul"/>
    <s v="C2-028N"/>
    <s v="Hi Mix"/>
    <s v="CPT"/>
    <n v="9812"/>
    <s v="RW011342005DP-2629A-PS14-CPT-ROW"/>
    <n v="48"/>
    <x v="9"/>
    <s v="9281/9811"/>
    <s v="FAI finding: Wrong blade packed"/>
    <s v="VN260437"/>
    <s v="Fill in"/>
    <m/>
    <m/>
  </r>
  <r>
    <x v="169"/>
    <n v="30"/>
    <s v="Jul"/>
    <s v="C2-028N"/>
    <s v="Hi Mix"/>
    <s v="CPT"/>
    <n v="9812"/>
    <s v="RW011342015DP-2629A-PS14-CPT"/>
    <n v="80"/>
    <x v="9"/>
    <s v="9281/9811"/>
    <s v="FAI finding: Wrong blade packed"/>
    <s v="VN260438"/>
    <s v="Fill in"/>
    <m/>
    <m/>
  </r>
  <r>
    <x v="169"/>
    <n v="30"/>
    <s v="Jul"/>
    <s v="C2-015N"/>
    <s v="Hi Mix"/>
    <s v="CPT"/>
    <n v="9812"/>
    <s v="RW054196114PK-2628A-PS14-CPT-ROW"/>
    <n v="252"/>
    <x v="60"/>
    <s v="9322/9504"/>
    <s v="Customer complaint: The electric wire layout wrong position"/>
    <s v="VN260431"/>
    <s v="Fill in"/>
    <m/>
    <m/>
  </r>
  <r>
    <x v="169"/>
    <n v="30"/>
    <s v="Jul"/>
    <s v="C2-016D"/>
    <s v="Hi Mix"/>
    <s v="CPT"/>
    <n v="9812"/>
    <s v="RW316292012DZ-2629A-PS9-CPT"/>
    <n v="144"/>
    <x v="8"/>
    <n v="9811"/>
    <s v="OQC finding- Missing 2 shipping mark labels (P/N: 950003999-01).As aligned in MRB meeting, need open job for rework."/>
    <s v="VN260446"/>
    <s v="Workmanship issue"/>
    <m/>
    <m/>
  </r>
  <r>
    <x v="169"/>
    <n v="30"/>
    <s v="Jul"/>
    <s v="C2-088N"/>
    <s v="EEC"/>
    <s v="CPT"/>
    <n v="9814"/>
    <s v="Rework_130690055_ledissue-PMC17"/>
    <n v="186"/>
    <x v="54"/>
    <s v="Z30121"/>
    <s v="LED remains ON after cable unplug. Charge and discharge test"/>
    <s v="N/A"/>
    <s v="Other"/>
    <m/>
    <m/>
  </r>
  <r>
    <x v="169"/>
    <n v="30"/>
    <s v="Jul"/>
    <s v="C2-010D"/>
    <s v="Hi Mix"/>
    <s v="CPT"/>
    <n v="9812"/>
    <s v="RW040096004DP-2629A-PS14-CPT"/>
    <n v="96"/>
    <x v="61"/>
    <s v="4OF987"/>
    <s v="NPI found probes failure on air leakage re-test."/>
    <s v="VN260436"/>
    <s v="Other"/>
    <m/>
    <m/>
  </r>
  <r>
    <x v="169"/>
    <n v="30"/>
    <s v="Jul"/>
    <s v="C2-201D"/>
    <s v="Hi Mix"/>
    <s v="CPT"/>
    <n v="9812"/>
    <s v="RW109627022CS-2630A-PS7-CPT-ROW"/>
    <n v="4"/>
    <x v="41"/>
    <n v="9545"/>
    <s v="OQC finding-Short shot on saw bar assy.As aligned in MRB meeting, need open job for sorting."/>
    <s v="VN260417"/>
    <s v="Fill in"/>
    <m/>
    <m/>
  </r>
  <r>
    <x v="170"/>
    <n v="30"/>
    <s v="Jul"/>
    <s v="C2-010D"/>
    <s v="Hi Mix"/>
    <s v="CPT"/>
    <n v="9812"/>
    <s v="RW040096004DP-2629A-PS14-CPT"/>
    <n v="156"/>
    <x v="61"/>
    <s v="4OF987"/>
    <s v="NPI found probes failure on air leakage re-test."/>
    <s v="VN260436"/>
    <s v="Other"/>
    <m/>
    <m/>
  </r>
  <r>
    <x v="170"/>
    <n v="30"/>
    <s v="Jul"/>
    <s v="C2-015D"/>
    <s v="Hi Mix"/>
    <s v="CPT"/>
    <n v="9812"/>
    <s v="RW054196114PK-2628A-PS14-CPT-ROW"/>
    <n v="159.50000000000003"/>
    <x v="60"/>
    <s v="9322/9504"/>
    <s v="Customer complaint: The electric wire layout wrong position"/>
    <s v="VN260431"/>
    <s v="Fill in"/>
    <m/>
    <m/>
  </r>
  <r>
    <x v="170"/>
    <n v="30"/>
    <s v="Jul"/>
    <s v="C2-016D"/>
    <s v="Hi Mix"/>
    <s v="CPT"/>
    <n v="9812"/>
    <s v="RW316292011DZ-2629A-PS7-CPT"/>
    <n v="36"/>
    <x v="0"/>
    <s v="Supplier"/>
    <s v="EOL finding - Cylinder’s force lower than spec. As aligned in MRB meeting, need to open job rework."/>
    <s v="VN260403"/>
    <s v="Material issue (Quality)"/>
    <m/>
    <m/>
  </r>
  <r>
    <x v="170"/>
    <n v="30"/>
    <s v="Jul"/>
    <s v="C2-016D"/>
    <s v="Hi Mix"/>
    <s v="CPT"/>
    <n v="9812"/>
    <s v="RW316292012DZ-2629A-PS9-CPT"/>
    <n v="60"/>
    <x v="8"/>
    <n v="9811"/>
    <s v="OQC finding- Missing 2 shipping mark labels (P/N: 950003999-01).As aligned in MRB meeting, need open job for rework."/>
    <s v="VN260446"/>
    <s v="Workmanship issue"/>
    <m/>
    <m/>
  </r>
  <r>
    <x v="170"/>
    <n v="30"/>
    <s v="Jul"/>
    <s v="C2-016N"/>
    <s v="Hi Mix"/>
    <s v="CPT"/>
    <n v="9812"/>
    <s v="RW316292009DZ-2630A-PS14-CPT"/>
    <n v="3"/>
    <x v="59"/>
    <n v="9322"/>
    <s v="PIE request- sorting sub-assembly before provide for console line.As aligned in MRB meeting, need open job for sorting."/>
    <s v="VN260449"/>
    <s v="Method issue (Document)"/>
    <m/>
    <m/>
  </r>
  <r>
    <x v="170"/>
    <n v="30"/>
    <s v="Jul"/>
    <s v="C2-028N"/>
    <s v="Hi Mix"/>
    <s v="CPT"/>
    <n v="9812"/>
    <s v="RW011342015DP-2628B-PS14-CPT"/>
    <n v="30"/>
    <x v="0"/>
    <s v="Supplier"/>
    <s v="OQC finding - Abnormal tool operation. As aligned in MRB meeting, need open job for sorting."/>
    <s v="VN260440"/>
    <s v="Material issue (Quality)"/>
    <m/>
    <m/>
  </r>
  <r>
    <x v="170"/>
    <n v="30"/>
    <s v="Jul"/>
    <s v="C2-025D"/>
    <s v="Hi Mix"/>
    <s v="OP"/>
    <n v="9812"/>
    <s v="RW_W26_2026_096833001-004-PMC11"/>
    <n v="132"/>
    <x v="8"/>
    <n v="9811"/>
    <s v="The unit is working abnormally (UST issue) Root cause: The screw has grease inside the screw thread."/>
    <s v="VN260432"/>
    <s v="Workmanship issue"/>
    <m/>
    <m/>
  </r>
  <r>
    <x v="170"/>
    <n v="30"/>
    <s v="Jul"/>
    <s v="C2-143AN"/>
    <s v="EEC"/>
    <s v="OP"/>
    <n v="9814"/>
    <s v="Rework_130690055_ledissue-PMC17"/>
    <n v="297"/>
    <x v="54"/>
    <s v="Z30121"/>
    <s v="LED remains ON after cable unplug. Charge and discharge test"/>
    <s v="N/A"/>
    <s v="Other"/>
    <m/>
    <m/>
  </r>
  <r>
    <x v="170"/>
    <n v="30"/>
    <s v="Jul"/>
    <s v="C2-114D"/>
    <s v="EEC"/>
    <s v="OP"/>
    <n v="9814"/>
    <s v="Rework_130868002_PCBAissue_PMC17"/>
    <n v="101.99999999999999"/>
    <x v="0"/>
    <s v="Supplier"/>
    <s v="Battery pack blinking 4 LEDs during the discharge."/>
    <s v="VN260455"/>
    <s v="Material issue (Quality)"/>
    <m/>
    <m/>
  </r>
  <r>
    <x v="171"/>
    <n v="30"/>
    <s v="Jul"/>
    <s v="C2-015D"/>
    <s v="Hi Mix"/>
    <s v="CPT"/>
    <n v="9812"/>
    <s v="RW054196114PK-2628A-PS14-CPT-ROW"/>
    <n v="411.5"/>
    <x v="60"/>
    <s v="9322/9504"/>
    <s v="Customer complaint: The electric wire layout wrong position"/>
    <s v="VN260431"/>
    <s v="Fill in"/>
    <m/>
    <m/>
  </r>
  <r>
    <x v="171"/>
    <n v="30"/>
    <s v="Jul"/>
    <s v="C2-143AD"/>
    <s v="EEC"/>
    <s v="OP"/>
    <n v="9814"/>
    <s v="Rework_130868002_PCBAissue_PMC17"/>
    <n v="60"/>
    <x v="0"/>
    <s v="Supplier"/>
    <s v="Battery pack blinking 4 LEDs during the discharge."/>
    <s v="VN260455"/>
    <s v="Material issue (Quality)"/>
    <m/>
    <m/>
  </r>
  <r>
    <x v="171"/>
    <n v="30"/>
    <s v="Jul"/>
    <s v="C2-143N"/>
    <s v="EEC"/>
    <s v="OP"/>
    <n v="9814"/>
    <s v="Rework_130690065_ledissue-PMC17"/>
    <n v="32"/>
    <x v="54"/>
    <s v="Z30121"/>
    <s v="LED remains ON after cable unplug. Charge and discharge test"/>
    <s v="N/A"/>
    <s v="Other"/>
    <m/>
    <m/>
  </r>
  <r>
    <x v="171"/>
    <n v="30"/>
    <s v="Jul"/>
    <s v="C2-201D"/>
    <s v="Hi Mix"/>
    <s v="CPT"/>
    <n v="9812"/>
    <s v="RW010945024DP-2628C-PS7"/>
    <n v="13"/>
    <x v="0"/>
    <s v="Supplier"/>
    <s v="OQC finding- Giftbox shows discoloration. As aligned in MRB meeting, need open job for Rework."/>
    <s v="VN260374"/>
    <s v="Material issue (Quality)"/>
    <m/>
    <m/>
  </r>
  <r>
    <x v="171"/>
    <n v="30"/>
    <s v="Jul"/>
    <s v="C2-201D"/>
    <s v="Hi Mix"/>
    <s v="CPT"/>
    <n v="9812"/>
    <s v="RW010928009DP-2626A-PS14"/>
    <n v="72"/>
    <x v="60"/>
    <s v="9322/9504"/>
    <s v="OQC finding-Tool had abnormal sound.As aligned in MRB meeting, need open job for sorting."/>
    <s v="VN260430"/>
    <s v="Fill in"/>
    <m/>
    <m/>
  </r>
  <r>
    <x v="171"/>
    <n v="30"/>
    <s v="Jul"/>
    <s v="C2-010D"/>
    <s v="Hi Mix"/>
    <s v="CPT"/>
    <n v="9812"/>
    <s v="RW040096004DP-2629A-PS14-CPT"/>
    <n v="80"/>
    <x v="61"/>
    <s v="4OF987"/>
    <s v="NPI found probes failure on air leakage re-test."/>
    <s v="VN260436"/>
    <s v="Other"/>
    <m/>
    <m/>
  </r>
  <r>
    <x v="171"/>
    <n v="30"/>
    <s v="Jul"/>
    <s v="C2-003D"/>
    <s v="Hi Mix"/>
    <s v="CPT"/>
    <n v="9812"/>
    <s v="RW011342015DP-2628B-PS14-CPT"/>
    <n v="56"/>
    <x v="0"/>
    <s v="Supplier"/>
    <s v="OQC finding - Abnormal tool operation. As aligned in MRB meeting, need open job for sorting."/>
    <s v="VN260440"/>
    <s v="Material issue (Quality)"/>
    <m/>
    <m/>
  </r>
  <r>
    <x v="171"/>
    <n v="30"/>
    <s v="Jul"/>
    <s v="C2-054N"/>
    <s v="Hi Mix"/>
    <s v="CPT"/>
    <n v="9812"/>
    <s v="RW001597578PK-2631A-PS14-CPT-ROW"/>
    <n v="34"/>
    <x v="8"/>
    <n v="9811"/>
    <s v="OQC finding- Serial number is not continuous with the previous job.As aligned in MRB meeting, need open job for rework."/>
    <s v="VN260444"/>
    <s v="Workmanship issue"/>
    <m/>
    <m/>
  </r>
  <r>
    <x v="172"/>
    <n v="30"/>
    <s v="Jul"/>
    <s v="C2-201D"/>
    <s v="Hi Mix"/>
    <s v="CPT"/>
    <n v="9812"/>
    <s v="RW010727007DP-2629B-PS14-CPT-ROW"/>
    <n v="29"/>
    <x v="62"/>
    <s v="9322/9545/9811"/>
    <s v="OQC finding-Safety lock button works abnormally.As aligned in MRB meeting, need open job for sorting."/>
    <s v="VN260416"/>
    <s v="Fill in"/>
    <m/>
    <m/>
  </r>
  <r>
    <x v="172"/>
    <n v="30"/>
    <s v="Jul"/>
    <s v="C2-015D"/>
    <s v="Hi Mix"/>
    <s v="CPT"/>
    <n v="9812"/>
    <s v="RW054196114PK-2628A-PS14-CPT-ROW"/>
    <n v="263.5"/>
    <x v="60"/>
    <s v="9322/9504"/>
    <s v="Customer complaint: The electric wire layout wrong position"/>
    <s v="VN260431"/>
    <s v="Fill in"/>
    <m/>
    <m/>
  </r>
  <r>
    <x v="172"/>
    <n v="30"/>
    <s v="Jul"/>
    <s v="C2-043N"/>
    <s v="Hi Mix"/>
    <s v="OP"/>
    <n v="9812"/>
    <s v="RW_W11_2026_096753002_003-PMC11"/>
    <n v="106"/>
    <x v="63"/>
    <s v="V22110"/>
    <s v="Replace motor and pinion"/>
    <s v="N/A"/>
    <s v="Other"/>
    <m/>
    <m/>
  </r>
  <r>
    <x v="172"/>
    <n v="30"/>
    <s v="Jul"/>
    <s v="C2-040D"/>
    <s v="Hi Mix"/>
    <s v="OP"/>
    <n v="9812"/>
    <s v="RW-Sorting_W04_2026_095297206_012-PMC11"/>
    <n v="8"/>
    <x v="0"/>
    <s v="Supplier"/>
    <s v="EOL finding- Wrong Bump Knob used. As aligned in MRB meeting, need open job for Sorting."/>
    <s v="VN260410 "/>
    <s v="Material issue (Quality)"/>
    <m/>
    <m/>
  </r>
  <r>
    <x v="172"/>
    <n v="30"/>
    <s v="Jul"/>
    <s v="C2-040D"/>
    <s v="Hi Mix"/>
    <s v="OP"/>
    <n v="9812"/>
    <s v="RW_W20_2026_095410201-022-PMC11"/>
    <n v="36"/>
    <x v="8"/>
    <n v="9811"/>
    <s v="OQC Finding: Blade operating abnormally . As aligned in MRB meeting, need to open Rework Job"/>
    <s v="VN260453"/>
    <s v="Workmanship issue"/>
    <m/>
    <m/>
  </r>
  <r>
    <x v="172"/>
    <n v="30"/>
    <s v="Jul"/>
    <s v="C2-143N"/>
    <s v="EEC"/>
    <s v="OP"/>
    <n v="9814"/>
    <s v="Rework_130690065_ledissue-PMC17"/>
    <n v="32"/>
    <x v="54"/>
    <s v="Z30121"/>
    <s v="LED remains ON after cable unplug. Charge and discharge test"/>
    <s v="N/A"/>
    <s v="Other"/>
    <m/>
    <m/>
  </r>
  <r>
    <x v="173"/>
    <n v="30"/>
    <s v="Jul"/>
    <s v="C2-101D"/>
    <s v="EEC"/>
    <s v="CPT"/>
    <n v="9814"/>
    <s v="RW_2026_130645014DG9_Sortingbattery-PMC17"/>
    <n v="93.5"/>
    <x v="0"/>
    <s v="Supplier"/>
    <s v="Battery cannot charged."/>
    <s v="VN260476"/>
    <s v="Material issue (Quality)"/>
    <m/>
    <m/>
  </r>
  <r>
    <x v="173"/>
    <n v="30"/>
    <s v="Jul"/>
    <s v="C2-025D"/>
    <s v="Hi Mix"/>
    <s v="OP"/>
    <n v="9812"/>
    <s v="RW_W11_2026_096753002_003-PMC11"/>
    <n v="34"/>
    <x v="63"/>
    <s v="V22110"/>
    <s v="Replace motor and pinion"/>
    <s v="N/A"/>
    <s v="Other"/>
    <m/>
    <m/>
  </r>
  <r>
    <x v="173"/>
    <n v="30"/>
    <s v="Jul"/>
    <s v="C2-096N"/>
    <s v="EEC"/>
    <s v="CPT"/>
    <n v="9814"/>
    <s v="Rework_130690065_ledissue-PMC17"/>
    <n v="64"/>
    <x v="54"/>
    <s v="Z30121"/>
    <s v="LED remains ON after cable unplug. Charge and discharge test"/>
    <s v="N/A"/>
    <s v="Other"/>
    <m/>
    <m/>
  </r>
  <r>
    <x v="173"/>
    <n v="30"/>
    <s v="Jul"/>
    <s v="C2-201D"/>
    <s v="Hi Mix"/>
    <s v="CPT"/>
    <n v="9812"/>
    <s v="RW011342015DP-2629A-PS14-CPT"/>
    <n v="12"/>
    <x v="9"/>
    <s v="9281/9811"/>
    <s v="FAI finding: Wrong blade packed"/>
    <s v="VN260438"/>
    <s v="Fill in"/>
    <m/>
    <m/>
  </r>
  <r>
    <x v="174"/>
    <n v="31"/>
    <s v="Jul"/>
    <s v="C2-040D"/>
    <s v="Hi Mix"/>
    <s v="OP"/>
    <n v="9812"/>
    <s v="RW_SPL_Aug_PP_095798003_PMC11"/>
    <n v="35"/>
    <x v="8"/>
    <n v="9811"/>
    <m/>
    <s v="N/A"/>
    <s v="Workmanship issue"/>
    <m/>
    <m/>
  </r>
  <r>
    <x v="174"/>
    <n v="31"/>
    <s v="Jul"/>
    <s v="C2-040D"/>
    <s v="Hi Mix"/>
    <s v="OP"/>
    <n v="9812"/>
    <s v="RW_W27_2026_095546002-MRB#VN260460-PMC11"/>
    <n v="5"/>
    <x v="41"/>
    <n v="9545"/>
    <s v="Warning and QR label wrong position."/>
    <s v="VN260460"/>
    <s v="Fill in"/>
    <m/>
    <m/>
  </r>
  <r>
    <x v="174"/>
    <n v="31"/>
    <s v="Jul"/>
    <s v="C2-096N"/>
    <s v="EEC"/>
    <s v="CPT"/>
    <n v="9814"/>
    <s v="Rework_130690065_ledissue-PMC17"/>
    <n v="36"/>
    <x v="54"/>
    <s v="Z30121"/>
    <s v="LED remains ON after cable unplug. Charge and discharge test"/>
    <s v="N/A"/>
    <s v="Other"/>
    <m/>
    <m/>
  </r>
  <r>
    <x v="175"/>
    <n v="31"/>
    <s v="Jul"/>
    <s v="C2-005D"/>
    <s v="Hi Mix"/>
    <s v="CPT"/>
    <n v="9812"/>
    <s v="RWQB159443004CS-2623C-PS14VN-CPT"/>
    <n v="36"/>
    <x v="64"/>
    <s v="Z60240"/>
    <s v="NPI request- rework the Elevator Piston 307026004 from the QB tools R16GN18X (159443004) to qualify the improvements"/>
    <s v="VN260447"/>
    <s v="Fill in"/>
    <m/>
    <m/>
  </r>
  <r>
    <x v="175"/>
    <n v="31"/>
    <s v="Jul"/>
    <s v="C2-096N"/>
    <s v="EEC"/>
    <s v="CPT"/>
    <n v="9814"/>
    <s v="Rework_130690065_ledissue-PMC17"/>
    <n v="36"/>
    <x v="54"/>
    <s v="Z30121"/>
    <s v="LED remains ON after cable unplug. Charge and discharge test"/>
    <s v="N/A"/>
    <s v="Other"/>
    <m/>
    <m/>
  </r>
  <r>
    <x v="176"/>
    <n v="31"/>
    <s v="Jul"/>
    <s v="C2-049N"/>
    <s v="Hi Mix"/>
    <s v="CPT"/>
    <n v="9812"/>
    <s v="RW011504003DP-2631A-PS7-CPT"/>
    <n v="60"/>
    <x v="0"/>
    <s v="Supplier"/>
    <s v="LED does not work"/>
    <s v="VN260483"/>
    <s v="Material issue (Quality)"/>
    <m/>
    <m/>
  </r>
  <r>
    <x v="176"/>
    <n v="31"/>
    <s v="Jul"/>
    <s v="C2-049N"/>
    <s v="Hi Mix"/>
    <s v="CPT"/>
    <n v="9812"/>
    <s v="RW011504003DP-2631B-PS7-CPT"/>
    <n v="36"/>
    <x v="10"/>
    <n v="9330"/>
    <s v="Clamshell detached, current on hold 408 pcs (Pallet 1 - 10) awaiting AQL sorting."/>
    <s v="VN260484"/>
    <s v="Machine issue"/>
    <m/>
    <m/>
  </r>
  <r>
    <x v="176"/>
    <n v="31"/>
    <s v="Jul"/>
    <s v="C2-096N"/>
    <s v="EEC"/>
    <s v="CPT"/>
    <n v="9814"/>
    <s v="Rework_130690065_ledissue-PMC17"/>
    <n v="32"/>
    <x v="54"/>
    <s v="Z30121"/>
    <s v="LED remains ON after cable unplug. Charge and discharge test"/>
    <s v="N/A"/>
    <s v="Fill in"/>
    <m/>
    <m/>
  </r>
  <r>
    <x v="176"/>
    <n v="31"/>
    <s v="Jul"/>
    <s v="C2-009N"/>
    <s v="Hi Mix"/>
    <s v="CPT"/>
    <n v="9812"/>
    <s v="RW011092015DP-2628A-PS14"/>
    <n v="16"/>
    <x v="0"/>
    <s v="Supplier"/>
    <s v="Tool works abnormally: No nail output on 3rd shot."/>
    <s v="VN260361"/>
    <s v="Material issue (Quality)"/>
    <m/>
    <m/>
  </r>
  <r>
    <x v="176"/>
    <n v="31"/>
    <s v="Jul"/>
    <s v="C2-051D"/>
    <s v="Hi Mix"/>
    <s v="CPT"/>
    <n v="9812"/>
    <s v="RW030218013DP-2630A-PS12-CPT"/>
    <n v="128.5"/>
    <x v="65"/>
    <m/>
    <s v="OQC finding - OQC finding: Output shaft rotates abnormally. As aligned in MRB meeting, need open job for sorting."/>
    <s v="VN260441"/>
    <s v="Fill in"/>
    <m/>
    <m/>
  </r>
  <r>
    <x v="176"/>
    <n v="31"/>
    <s v="Jul"/>
    <s v="C2-018D"/>
    <s v="Hi Mix"/>
    <s v="CPT"/>
    <n v="9812"/>
    <s v="RW316292010DZ-2631A-PS14-CPT"/>
    <n v="12"/>
    <x v="59"/>
    <n v="9322"/>
    <s v="Cylinder’s force lower than spec. As aligned in MRB meeting, need to open job rework."/>
    <s v="VN260470"/>
    <s v="Method issue (Document)"/>
    <m/>
    <m/>
  </r>
  <r>
    <x v="177"/>
    <n v="31"/>
    <s v="Jul"/>
    <s v="C2-018N"/>
    <s v="Hi Mix"/>
    <s v="CPT"/>
    <n v="9812"/>
    <s v="RW316292011DZ-2629A-PS14-CPT"/>
    <n v="16"/>
    <x v="59"/>
    <n v="9322"/>
    <s v="Cylinder’s force lower than spec. As aligned in MRB meeting, need to open job rework."/>
    <s v="VN260470"/>
    <s v="Method issue (Document)"/>
    <m/>
    <m/>
  </r>
  <r>
    <x v="177"/>
    <n v="31"/>
    <s v="Jul"/>
    <s v="C2-051D"/>
    <s v="Hi Mix"/>
    <s v="CPT"/>
    <n v="9812"/>
    <s v="RW030218013DP-2630A-PS12-CPT"/>
    <n v="168"/>
    <x v="65"/>
    <m/>
    <s v="OQC finding - OQC finding: Output shaft rotates abnormally. As aligned in MRB meeting, need open job for sorting."/>
    <s v="VN260441"/>
    <s v="Fill in"/>
    <m/>
    <m/>
  </r>
  <r>
    <x v="178"/>
    <n v="31"/>
    <s v="Jul"/>
    <s v="C2-015D"/>
    <s v="Hi Mix"/>
    <s v="CPT"/>
    <n v="9812"/>
    <s v="RW316292011DZ-2629A-PS14-CPT"/>
    <n v="23"/>
    <x v="59"/>
    <n v="9322"/>
    <s v="Cylinder’s force lower than spec. As aligned in MRB meeting, need to open job rework."/>
    <s v="VN260470"/>
    <s v="Method issue (Document)"/>
    <m/>
    <m/>
  </r>
  <r>
    <x v="178"/>
    <n v="31"/>
    <s v="Jul"/>
    <s v="C2-010D"/>
    <s v="Hi Mix"/>
    <s v="CPT"/>
    <n v="9812"/>
    <s v="RW040096004DP-2631A-PS14-CPT"/>
    <n v="120"/>
    <x v="61"/>
    <s v="4OF987"/>
    <s v="Probes failure on air leakage re-test - requested to retest third times"/>
    <s v="VN260486"/>
    <s v="Other"/>
    <m/>
    <m/>
  </r>
  <r>
    <x v="178"/>
    <n v="31"/>
    <s v="Jul"/>
    <s v="C2-143BD"/>
    <s v="EEC"/>
    <s v="OP"/>
    <n v="9814"/>
    <s v="Rework_130597099_MRB#VN260479_PMC14"/>
    <n v="132"/>
    <x v="66"/>
    <n v="9502"/>
    <s v="Fail pull force test &amp; weak welding (date code TM24396N)"/>
    <s v="VN260479"/>
    <s v="Fill in"/>
    <m/>
    <m/>
  </r>
  <r>
    <x v="179"/>
    <n v="31"/>
    <s v="Aug"/>
    <s v="C2-009N"/>
    <s v="Hi Mix"/>
    <s v="CPT"/>
    <n v="9812"/>
    <s v="RW011092015DP-2627D-PS14-CPT"/>
    <n v="311.5"/>
    <x v="8"/>
    <n v="9811"/>
    <s v="OQC finding: Tool not functioning."/>
    <s v="VN260400"/>
    <s v="Workmanship issue"/>
    <m/>
    <m/>
  </r>
  <r>
    <x v="179"/>
    <n v="31"/>
    <s v="Aug"/>
    <s v="C2-010D"/>
    <s v="Hi Mix"/>
    <s v="CPT"/>
    <n v="9812"/>
    <s v="RW040096004DP-2631A-PS14-CPT"/>
    <n v="132"/>
    <x v="61"/>
    <s v="4OF987"/>
    <s v="Probes failure on air leakage re-test - requested to retest third times"/>
    <s v="VN260486"/>
    <s v="Other"/>
    <m/>
    <m/>
  </r>
  <r>
    <x v="179"/>
    <n v="31"/>
    <s v="Aug"/>
    <s v="C2-018D"/>
    <s v="Hi Mix"/>
    <s v="CPT"/>
    <n v="9812"/>
    <s v="RW316292011DZ-2629A-PS14-CPT"/>
    <n v="12"/>
    <x v="59"/>
    <n v="9322"/>
    <s v="Cylinder’s force lower than spec. As aligned in MRB meeting, need to open job rework."/>
    <s v="VN260470"/>
    <s v="Method issue (Document)"/>
    <m/>
    <m/>
  </r>
  <r>
    <x v="179"/>
    <n v="31"/>
    <s v="Aug"/>
    <s v="C2-046D"/>
    <s v="Hi Mix"/>
    <s v="CPT"/>
    <n v="9812"/>
    <s v="RW011092015DP-2625A-PS7"/>
    <n v="4"/>
    <x v="8"/>
    <n v="9811"/>
    <s v="Need to rework part NG: Magazine NG (not missing part)"/>
    <s v="VN260324"/>
    <s v="Workmanship issue"/>
    <m/>
    <m/>
  </r>
  <r>
    <x v="180"/>
    <n v="32"/>
    <s v="Aug"/>
    <s v="C2-054D"/>
    <s v="Hi Mix"/>
    <s v="CPT"/>
    <n v="9812"/>
    <s v="RW001700022PK-2629A-PS14-CPT"/>
    <n v="32"/>
    <x v="8"/>
    <n v="9811"/>
    <s v="FAI/RTS finding-No date code and QR code on rating label. As aligned in MRB meeting, need open job for sorting."/>
    <s v="VN260434"/>
    <s v="Workmanship issue"/>
    <m/>
    <m/>
  </r>
  <r>
    <x v="181"/>
    <n v="32"/>
    <s v="Aug"/>
    <s v="C2-055D"/>
    <s v="Hi Mix"/>
    <s v="CPT"/>
    <n v="9812"/>
    <s v="RW010799108DP-2631A-PS7-CPT-ROW"/>
    <n v="82.5"/>
    <x v="8"/>
    <n v="9811"/>
    <s v="FAI finding- Incorrect Order Number and S/N sequence did not continue from the previous job.As aligned in MRB meeting, need open job for rework."/>
    <s v="VN260445"/>
    <s v="Workmanship issue"/>
    <m/>
    <m/>
  </r>
  <r>
    <x v="181"/>
    <n v="32"/>
    <s v="Aug"/>
    <s v="C2-033N"/>
    <s v="Hi Mix"/>
    <s v="CPT"/>
    <n v="9812"/>
    <s v="RW030412004DP-2628B-PS14-CPT"/>
    <n v="144"/>
    <x v="20"/>
    <s v="9811/9330"/>
    <s v="Tool not functioning"/>
    <s v="VN260439"/>
    <s v="Fill in"/>
    <m/>
    <m/>
  </r>
  <r>
    <x v="181"/>
    <n v="32"/>
    <s v="Aug"/>
    <s v="C2-042N"/>
    <s v="Hi Mix"/>
    <s v="OP"/>
    <n v="9812"/>
    <s v="RW_2026_096531201-MRB#VN260459-PMC11"/>
    <n v="24"/>
    <x v="10"/>
    <n v="9330"/>
    <s v="The machine is not properly set up."/>
    <s v="VN260459"/>
    <s v="Machine issue"/>
    <m/>
    <m/>
  </r>
  <r>
    <x v="182"/>
    <n v="32"/>
    <s v="Aug"/>
    <s v="C2-012D"/>
    <s v="Hi Mix"/>
    <s v="CPT"/>
    <n v="9812"/>
    <s v="RW030412004DP-2628B-PS14-CPT"/>
    <n v="305.5"/>
    <x v="20"/>
    <s v="9811/9330"/>
    <s v="Tool not functioning"/>
    <s v="VN260439"/>
    <s v="Fill in"/>
    <m/>
    <m/>
  </r>
  <r>
    <x v="182"/>
    <n v="32"/>
    <s v="Aug"/>
    <s v="C2-021N"/>
    <s v="Hi Mix"/>
    <s v="OP"/>
    <n v="9812"/>
    <s v="RW_2026_096620201-MRB# VN260496 -PMC11"/>
    <n v="100"/>
    <x v="8"/>
    <n v="9811"/>
    <s v="IPQC finding: Used wrong material “Plastic Deck assy”"/>
    <s v="VN260496"/>
    <s v="Workmanship issue"/>
    <m/>
    <m/>
  </r>
  <r>
    <x v="182"/>
    <n v="32"/>
    <s v="Aug"/>
    <s v="C2-201N"/>
    <s v="Hi Mix"/>
    <s v="CPT"/>
    <n v="9812"/>
    <s v="RW011325007DP-2632A-PS7-CPT-ROW"/>
    <n v="100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2"/>
    <n v="32"/>
    <s v="Aug"/>
    <s v="C2-201N"/>
    <s v="Hi Mix"/>
    <s v="CPT"/>
    <n v="9812"/>
    <s v="RW011325004DP-2634A-PS7-CPT-ROW"/>
    <n v="100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2"/>
    <n v="32"/>
    <s v="Aug"/>
    <s v="C2-201N"/>
    <s v="Hi Mix"/>
    <s v="CPT"/>
    <n v="9812"/>
    <s v="RW011504003DP-2621A-PS7"/>
    <n v="8"/>
    <x v="14"/>
    <n v="2731"/>
    <s v="Visual inspection NG atthe housing edges"/>
    <s v="VN260290"/>
    <s v="Factory management issue"/>
    <m/>
    <m/>
  </r>
  <r>
    <x v="182"/>
    <n v="32"/>
    <s v="Aug"/>
    <s v="C2-172D"/>
    <s v="Hi Mix"/>
    <s v="CPT"/>
    <n v="9812"/>
    <s v="RW040096004DP-2631A-PS14-CPT"/>
    <n v="5.5"/>
    <x v="61"/>
    <s v="4OF987"/>
    <s v="Probes failure on air leakage re-test - requested to retest third times"/>
    <s v="VN260486"/>
    <s v="Other"/>
    <m/>
    <m/>
  </r>
  <r>
    <x v="183"/>
    <n v="32"/>
    <s v="Aug"/>
    <s v="C2-053N"/>
    <s v="Hi Mix"/>
    <s v="CPT"/>
    <n v="9812"/>
    <s v="RW030369004DP-2629A-PS14-CPT"/>
    <n v="72"/>
    <x v="8"/>
    <n v="9811"/>
    <s v="No grease applied to the output shaft"/>
    <s v="VN260457"/>
    <s v="Workmanship issue"/>
    <m/>
    <m/>
  </r>
  <r>
    <x v="183"/>
    <n v="32"/>
    <s v="Aug"/>
    <s v="C2-051N"/>
    <s v="Hi Mix"/>
    <s v="CPT"/>
    <n v="9812"/>
    <s v="RW030247012DP-2628C-PS14-CPT"/>
    <n v="63"/>
    <x v="8"/>
    <n v="9811"/>
    <s v="IPQC Finding: Missing 4 Screw"/>
    <s v="VN260473"/>
    <s v="Workmanship issue"/>
    <m/>
    <m/>
  </r>
  <r>
    <x v="183"/>
    <n v="32"/>
    <s v="Aug"/>
    <s v="C2-012D"/>
    <s v="Hi Mix"/>
    <s v="CPT"/>
    <n v="9812"/>
    <s v="RW030412004DP-2628B-PS14-CPT"/>
    <n v="96"/>
    <x v="20"/>
    <s v="9811/9330"/>
    <s v="Tool not functioning"/>
    <s v="VN260439"/>
    <s v="Fill in"/>
    <m/>
    <m/>
  </r>
  <r>
    <x v="183"/>
    <n v="32"/>
    <s v="Aug"/>
    <s v="C2-201D"/>
    <s v="Hi Mix"/>
    <s v="CPT"/>
    <n v="9812"/>
    <s v="RW011325004DP-2634A-PS7-CPT-ROW"/>
    <n v="152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3"/>
    <n v="32"/>
    <s v="Aug"/>
    <s v="C2-009D"/>
    <s v="Hi Mix"/>
    <s v="CPT"/>
    <n v="9812"/>
    <s v="RW054092002DP-2632A-PS14-CPT"/>
    <n v="165"/>
    <x v="0"/>
    <s v="Supplier"/>
    <s v="OQC Finding: The safety switch is stuck: NG 1/2 pcs"/>
    <s v="VN260503"/>
    <s v="Material issue (Quality)"/>
    <m/>
    <m/>
  </r>
  <r>
    <x v="183"/>
    <n v="32"/>
    <s v="Aug"/>
    <s v="C2-040D"/>
    <s v="Hi Mix"/>
    <s v="OP"/>
    <n v="9812"/>
    <s v="RW_2026_095381202-MRB# VN260497-PMC11"/>
    <n v="76"/>
    <x v="0"/>
    <s v="Supplier"/>
    <s v="OQC finding: Tool runs intermittently – NG 1/2pcs"/>
    <s v="VN260497"/>
    <s v="Material issue (Quality)"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n v="0"/>
    <s v="Jan"/>
    <m/>
    <m/>
    <m/>
    <m/>
    <m/>
    <m/>
    <x v="67"/>
    <m/>
    <m/>
    <m/>
    <m/>
    <m/>
    <m/>
  </r>
  <r>
    <x v="184"/>
    <m/>
    <m/>
    <m/>
    <m/>
    <m/>
    <m/>
    <m/>
    <m/>
    <x v="67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99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6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7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7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8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n v="273124"/>
    <m/>
    <m/>
  </r>
  <r>
    <x v="119"/>
    <n v="17"/>
    <s v="Apr"/>
    <s v="LAB"/>
    <s v="EEC"/>
    <s v="CPT"/>
    <n v="9814"/>
    <n v="2"/>
    <n v="8"/>
    <n v="2"/>
    <n v="10"/>
    <n v="20"/>
    <s v="Hỗ trợ LAB"/>
    <x v="0"/>
    <n v="273124"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n v="273124"/>
    <m/>
    <m/>
  </r>
  <r>
    <x v="121"/>
    <n v="18"/>
    <s v="Apr"/>
    <s v="LAB"/>
    <s v="EEC"/>
    <s v="CPT"/>
    <n v="9814"/>
    <n v="3"/>
    <n v="8"/>
    <n v="2"/>
    <n v="10"/>
    <n v="30"/>
    <s v="Hỗ trợ LAB"/>
    <x v="0"/>
    <n v="273124"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n v="273124"/>
    <m/>
    <m/>
  </r>
  <r>
    <x v="122"/>
    <n v="18"/>
    <s v="Apr"/>
    <s v="LAB"/>
    <s v="EEC"/>
    <s v="CPT"/>
    <n v="9814"/>
    <n v="1"/>
    <n v="8"/>
    <n v="1"/>
    <n v="9"/>
    <n v="9"/>
    <s v="Hỗ trợ LAB"/>
    <x v="0"/>
    <n v="273124"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LAB"/>
    <s v="EEC"/>
    <s v="CPT"/>
    <n v="9814"/>
    <n v="6"/>
    <n v="8"/>
    <n v="2"/>
    <n v="10"/>
    <n v="60"/>
    <s v="Hỗ trợ LAB"/>
    <x v="0"/>
    <n v="273124"/>
    <m/>
    <m/>
  </r>
  <r>
    <x v="124"/>
    <n v="19"/>
    <s v="May"/>
    <s v="LAB"/>
    <s v="EEC"/>
    <s v="CPT"/>
    <n v="9814"/>
    <n v="1"/>
    <n v="8"/>
    <n v="1"/>
    <n v="9"/>
    <n v="9"/>
    <s v="Hỗ trợ LAB"/>
    <x v="0"/>
    <n v="273124"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5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5"/>
    <n v="19"/>
    <s v="May"/>
    <s v="LAB"/>
    <s v="EEC"/>
    <s v="CPT"/>
    <n v="9814"/>
    <n v="1"/>
    <n v="8"/>
    <n v="3"/>
    <n v="11"/>
    <n v="11"/>
    <s v="Hỗ trợ LAB"/>
    <x v="0"/>
    <n v="273124"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6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n v="273124"/>
    <m/>
    <m/>
  </r>
  <r>
    <x v="127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8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n v="273124"/>
    <m/>
    <m/>
  </r>
  <r>
    <x v="129"/>
    <n v="19"/>
    <s v="May"/>
    <s v="LAB"/>
    <s v="EEC"/>
    <s v="CPT"/>
    <n v="9814"/>
    <n v="3"/>
    <n v="8"/>
    <n v="2"/>
    <n v="10"/>
    <n v="30"/>
    <s v="Hỗ trợ LAB"/>
    <x v="0"/>
    <n v="273124"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n v="273124"/>
    <m/>
    <m/>
  </r>
  <r>
    <x v="131"/>
    <n v="20"/>
    <s v="May"/>
    <s v="LAB"/>
    <s v="EEC"/>
    <s v="CPT"/>
    <n v="9814"/>
    <n v="5"/>
    <n v="8"/>
    <n v="2"/>
    <n v="10"/>
    <n v="50"/>
    <s v="Hỗ trợ LAB"/>
    <x v="0"/>
    <n v="273124"/>
    <m/>
    <m/>
  </r>
  <r>
    <x v="131"/>
    <n v="20"/>
    <s v="May"/>
    <s v="LAB"/>
    <s v="EEC"/>
    <s v="CPT"/>
    <n v="9814"/>
    <n v="1"/>
    <n v="4"/>
    <n v="2"/>
    <n v="6"/>
    <n v="6"/>
    <s v="Hỗ trợ LAB"/>
    <x v="0"/>
    <n v="273124"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n v="273124"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n v="273124"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n v="273124"/>
    <m/>
    <m/>
  </r>
  <r>
    <x v="139"/>
    <n v="21"/>
    <s v="May"/>
    <s v="LAB"/>
    <s v="EEC"/>
    <s v="CPT"/>
    <n v="9814"/>
    <n v="3"/>
    <n v="8"/>
    <n v="1"/>
    <n v="9"/>
    <n v="27"/>
    <s v="Hỗ trợ LAB"/>
    <x v="0"/>
    <n v="273124"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n v="273124"/>
    <m/>
    <m/>
  </r>
  <r>
    <x v="140"/>
    <n v="21"/>
    <s v="May"/>
    <s v="LAB"/>
    <s v="EEC"/>
    <s v="CPT"/>
    <n v="9814"/>
    <n v="1"/>
    <n v="8"/>
    <n v="3"/>
    <n v="11"/>
    <n v="11"/>
    <s v="Hỗ trợ LAB"/>
    <x v="0"/>
    <n v="273124"/>
    <m/>
    <m/>
  </r>
  <r>
    <x v="140"/>
    <n v="21"/>
    <s v="May"/>
    <s v="LAB"/>
    <s v="EEC"/>
    <s v="CPT"/>
    <n v="9814"/>
    <n v="4"/>
    <n v="8"/>
    <n v="1"/>
    <n v="9"/>
    <n v="36"/>
    <s v="Hỗ trợ LAB"/>
    <x v="0"/>
    <n v="273124"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n v="273124"/>
    <m/>
    <m/>
  </r>
  <r>
    <x v="141"/>
    <n v="21"/>
    <s v="May"/>
    <s v="LAB"/>
    <s v="EEC"/>
    <s v="CPT"/>
    <n v="9814"/>
    <n v="2"/>
    <n v="8"/>
    <n v="1"/>
    <n v="9"/>
    <n v="18"/>
    <s v="Hỗ trợ LAB"/>
    <x v="0"/>
    <n v="273124"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2"/>
    <n v="21"/>
    <s v="May"/>
    <s v="LAB"/>
    <s v="EEC"/>
    <s v="CPT"/>
    <n v="9814"/>
    <n v="1"/>
    <n v="8"/>
    <n v="1"/>
    <n v="9"/>
    <n v="9"/>
    <s v="Hỗ trợ LAB"/>
    <x v="0"/>
    <n v="273124"/>
    <m/>
    <m/>
  </r>
  <r>
    <x v="142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3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n v="9812"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n v="9812"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n v="9812"/>
    <m/>
    <m/>
  </r>
  <r>
    <x v="143"/>
    <n v="21"/>
    <s v="May"/>
    <s v="C2035N"/>
    <s v="Hi.mix"/>
    <s v="CPT"/>
    <n v="9812"/>
    <n v="1"/>
    <n v="8"/>
    <n v="1"/>
    <n v="9"/>
    <n v="9"/>
    <s v="Support run line CPT-2F TC2"/>
    <x v="6"/>
    <n v="9814"/>
    <m/>
    <m/>
  </r>
  <r>
    <x v="143"/>
    <n v="21"/>
    <s v="May"/>
    <s v="C2037N"/>
    <s v="Hi.mix"/>
    <s v="CPT"/>
    <n v="9812"/>
    <n v="1"/>
    <n v="8"/>
    <n v="2"/>
    <n v="10"/>
    <n v="10"/>
    <s v="Support run line CPT-2F TC2"/>
    <x v="6"/>
    <n v="9814"/>
    <m/>
    <m/>
  </r>
  <r>
    <x v="143"/>
    <n v="21"/>
    <s v="May"/>
    <s v="C2037N"/>
    <s v="Hi.mix"/>
    <s v="CPT"/>
    <n v="9812"/>
    <n v="7"/>
    <n v="8"/>
    <n v="3"/>
    <n v="11"/>
    <n v="77"/>
    <s v="Support run line CPT-2F TC2"/>
    <x v="6"/>
    <n v="9814"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n v="9812"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n v="9812"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n v="9812"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n v="9814"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n v="9814"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n v="9814"/>
    <m/>
    <m/>
  </r>
  <r>
    <x v="145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5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n v="9330"/>
    <s v="Thanh Tùng"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n v="9812"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n v="9812"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n v="9812"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n v="9812"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n v="9812"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n v="9814"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n v="9814"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6"/>
    <n v="9814"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6"/>
    <n v="9814"/>
    <m/>
    <m/>
  </r>
  <r>
    <x v="146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6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DC-D"/>
    <s v="Hi.mix"/>
    <s v="CPT"/>
    <n v="9812"/>
    <n v="2"/>
    <n v="8"/>
    <n v="4"/>
    <n v="12"/>
    <n v="24"/>
    <s v="Hỗ trợ ME"/>
    <x v="3"/>
    <n v="9330"/>
    <s v="Thanh Tùng"/>
    <m/>
  </r>
  <r>
    <x v="146"/>
    <n v="22"/>
    <s v="May"/>
    <s v="C2013N"/>
    <s v="Hi.mix"/>
    <s v="CPT"/>
    <n v="9812"/>
    <n v="7"/>
    <n v="8"/>
    <m/>
    <n v="8"/>
    <n v="56"/>
    <s v="Support 1F"/>
    <x v="20"/>
    <n v="9808"/>
    <m/>
    <m/>
  </r>
  <r>
    <x v="146"/>
    <n v="22"/>
    <s v="May"/>
    <s v="C2012N"/>
    <s v="Hi.mix"/>
    <s v="CPT"/>
    <n v="9812"/>
    <n v="8"/>
    <n v="8"/>
    <n v="1"/>
    <n v="9"/>
    <n v="72"/>
    <s v="Support 1F"/>
    <x v="20"/>
    <n v="9808"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Raymond Pham Gia Thie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n v="9812"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n v="9812"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n v="9812"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n v="9814"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n v="9814"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n v="9814"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n v="9814"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n v="9814"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n v="9814"/>
    <m/>
    <m/>
  </r>
  <r>
    <x v="147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7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7"/>
    <n v="22"/>
    <s v="May"/>
    <s v="DC-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1"/>
    <n v="8"/>
    <n v="0.5"/>
    <n v="8.5"/>
    <n v="8.5"/>
    <s v="Support 1F"/>
    <x v="20"/>
    <n v="9808"/>
    <m/>
    <m/>
  </r>
  <r>
    <x v="147"/>
    <n v="22"/>
    <s v="May"/>
    <s v="C2012N"/>
    <s v="Hi.mix"/>
    <s v="CPT"/>
    <n v="9812"/>
    <n v="2"/>
    <n v="8"/>
    <n v="1"/>
    <n v="9"/>
    <n v="18"/>
    <s v="Support 1F"/>
    <x v="20"/>
    <n v="9808"/>
    <m/>
    <m/>
  </r>
  <r>
    <x v="147"/>
    <n v="22"/>
    <s v="May"/>
    <s v="C2013N"/>
    <s v="Hi.mix"/>
    <s v="CPT"/>
    <n v="9812"/>
    <n v="1"/>
    <n v="8"/>
    <n v="1.5"/>
    <n v="9.5"/>
    <n v="9.5"/>
    <s v="Support 1F"/>
    <x v="20"/>
    <n v="9808"/>
    <m/>
    <m/>
  </r>
  <r>
    <x v="147"/>
    <n v="22"/>
    <s v="May"/>
    <s v="C2012N"/>
    <s v="Hi.mix"/>
    <s v="CPT"/>
    <n v="9812"/>
    <n v="6"/>
    <n v="8"/>
    <n v="3.5"/>
    <n v="11.5"/>
    <n v="69"/>
    <s v="Support 1F"/>
    <x v="20"/>
    <n v="9808"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s v="25UI24"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s v="25UI24"/>
    <s v="Nguyen Anh Tri"/>
    <m/>
  </r>
  <r>
    <x v="147"/>
    <n v="22"/>
    <s v="May"/>
    <s v="C2055D"/>
    <s v="Hi.mix"/>
    <s v="CPT"/>
    <n v="9812"/>
    <n v="3"/>
    <n v="8"/>
    <n v="4"/>
    <n v="12"/>
    <n v="36"/>
    <s v="Support NPI"/>
    <x v="14"/>
    <s v="Z41048"/>
    <s v="Anh Maxx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Raymond Pham Gia Thien"/>
    <m/>
  </r>
  <r>
    <x v="147"/>
    <n v="22"/>
    <s v="May"/>
    <s v="C2021N"/>
    <s v="Hi.mix"/>
    <s v="OP"/>
    <n v="9812"/>
    <n v="2"/>
    <n v="8"/>
    <m/>
    <n v="8"/>
    <n v="16"/>
    <s v="Support 1F"/>
    <x v="20"/>
    <n v="9808"/>
    <m/>
    <m/>
  </r>
  <r>
    <x v="147"/>
    <n v="22"/>
    <s v="May"/>
    <s v="C2045N"/>
    <s v="Hi.mix"/>
    <s v="OP"/>
    <n v="9812"/>
    <n v="4"/>
    <n v="8"/>
    <n v="1"/>
    <n v="9"/>
    <n v="36"/>
    <s v="Support 1F"/>
    <x v="20"/>
    <n v="9808"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n v="9814"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n v="9814"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n v="9814"/>
    <m/>
    <m/>
  </r>
  <r>
    <x v="148"/>
    <n v="22"/>
    <s v="May"/>
    <s v="LAB"/>
    <s v="EEC"/>
    <s v="CPT"/>
    <n v="9814"/>
    <n v="1"/>
    <n v="4"/>
    <n v="2"/>
    <n v="6"/>
    <n v="6"/>
    <s v="Hỗ trợ LAB"/>
    <x v="0"/>
    <n v="273124"/>
    <m/>
    <m/>
  </r>
  <r>
    <x v="148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8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15D"/>
    <s v="EEC"/>
    <s v="CPT"/>
    <n v="9814"/>
    <n v="1"/>
    <n v="7"/>
    <m/>
    <n v="7"/>
    <n v="7"/>
    <s v="Hỗ trợ PIE"/>
    <x v="7"/>
    <n v="9322"/>
    <s v="Nguyen So Ni"/>
    <m/>
  </r>
  <r>
    <x v="148"/>
    <n v="22"/>
    <s v="May"/>
    <s v="C2115D"/>
    <s v="EEC"/>
    <s v="CPT"/>
    <n v="9814"/>
    <n v="1"/>
    <n v="8"/>
    <n v="4"/>
    <n v="12"/>
    <n v="12"/>
    <s v="Hỗ trợ PIE"/>
    <x v="7"/>
    <s v="Z40644"/>
    <s v="Nguyen So Ni"/>
    <m/>
  </r>
  <r>
    <x v="148"/>
    <n v="22"/>
    <s v="May"/>
    <s v="DC-D"/>
    <s v="Hi.mix"/>
    <s v="CPT"/>
    <n v="9812"/>
    <n v="2"/>
    <n v="8"/>
    <m/>
    <n v="8"/>
    <n v="16"/>
    <s v="Hỗ trợ ME"/>
    <x v="3"/>
    <n v="9330"/>
    <s v="Thanh Tùng"/>
    <m/>
  </r>
  <r>
    <x v="148"/>
    <n v="22"/>
    <s v="May"/>
    <s v="DC-N"/>
    <s v="Hi.mix"/>
    <s v="CPT"/>
    <n v="9812"/>
    <n v="3"/>
    <n v="8"/>
    <n v="4"/>
    <n v="12"/>
    <n v="36"/>
    <s v="Hỗ trợ ME"/>
    <x v="3"/>
    <n v="9330"/>
    <s v="Thanh Tùng"/>
    <m/>
  </r>
  <r>
    <x v="148"/>
    <n v="22"/>
    <s v="May"/>
    <s v="C2172D"/>
    <s v="Hi.mix"/>
    <s v="CPT"/>
    <n v="9812"/>
    <n v="2"/>
    <n v="8"/>
    <m/>
    <n v="8"/>
    <n v="16"/>
    <s v="Support run line OP-2F TC5"/>
    <x v="1"/>
    <n v="9812"/>
    <m/>
    <m/>
  </r>
  <r>
    <x v="148"/>
    <n v="22"/>
    <s v="May"/>
    <s v="C2047D"/>
    <s v="Hi.mix"/>
    <s v="OP"/>
    <n v="9812"/>
    <n v="1"/>
    <n v="0"/>
    <n v="3.5"/>
    <n v="3.5"/>
    <n v="3.5"/>
    <s v="Support run line CPT-2F TC2"/>
    <x v="6"/>
    <n v="9814"/>
    <m/>
    <m/>
  </r>
  <r>
    <x v="148"/>
    <n v="22"/>
    <s v="May"/>
    <s v="C2050D"/>
    <s v="Hi.mix"/>
    <s v="OP"/>
    <n v="9812"/>
    <n v="17"/>
    <n v="8"/>
    <n v="4"/>
    <n v="12"/>
    <n v="204"/>
    <s v="Support run line CPT-2F TC2"/>
    <x v="6"/>
    <n v="9814"/>
    <m/>
    <m/>
  </r>
  <r>
    <x v="148"/>
    <n v="22"/>
    <s v="May"/>
    <s v="C2121D"/>
    <s v="EEC"/>
    <s v="OP"/>
    <n v="9814"/>
    <n v="2"/>
    <n v="8"/>
    <n v="2"/>
    <n v="10"/>
    <n v="20"/>
    <s v="Support run line CPT-2F TC2"/>
    <x v="6"/>
    <n v="9814"/>
    <m/>
    <m/>
  </r>
  <r>
    <x v="148"/>
    <n v="22"/>
    <s v="May"/>
    <s v="C2143N "/>
    <s v="EEC"/>
    <s v="OP"/>
    <n v="9814"/>
    <n v="1"/>
    <n v="8"/>
    <n v="3.5"/>
    <n v="11.5"/>
    <n v="11.5"/>
    <s v="Support run line CPT-2F TC2"/>
    <x v="6"/>
    <n v="9814"/>
    <m/>
    <m/>
  </r>
  <r>
    <x v="148"/>
    <n v="22"/>
    <s v="May"/>
    <s v="C2114D"/>
    <s v="EEC"/>
    <s v="OP"/>
    <n v="9814"/>
    <n v="10"/>
    <n v="8"/>
    <n v="4"/>
    <n v="12"/>
    <n v="120"/>
    <s v="Support run line CPT-2F TC2"/>
    <x v="6"/>
    <n v="9814"/>
    <m/>
    <m/>
  </r>
  <r>
    <x v="148"/>
    <n v="22"/>
    <s v="May"/>
    <s v="C2009N"/>
    <s v="Hi.mix"/>
    <s v="CPT"/>
    <n v="9812"/>
    <n v="1"/>
    <n v="8"/>
    <m/>
    <n v="8"/>
    <n v="8"/>
    <s v="Support run line CPT-2F TC2"/>
    <x v="6"/>
    <n v="9814"/>
    <m/>
    <m/>
  </r>
  <r>
    <x v="148"/>
    <n v="22"/>
    <s v="May"/>
    <s v="C2009N"/>
    <s v="Hi.mix"/>
    <s v="CPT"/>
    <n v="9812"/>
    <n v="1"/>
    <n v="8"/>
    <n v="2.5"/>
    <n v="10.5"/>
    <n v="10.5"/>
    <s v="Support run line CPT-2F TC2"/>
    <x v="6"/>
    <n v="9814"/>
    <m/>
    <m/>
  </r>
  <r>
    <x v="149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9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9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9"/>
    <n v="22"/>
    <s v="May"/>
    <s v="DC-N"/>
    <s v="Hi.mix"/>
    <s v="CPT"/>
    <n v="9812"/>
    <n v="2"/>
    <n v="8"/>
    <m/>
    <n v="8"/>
    <n v="16"/>
    <s v="Hỗ trợ ME"/>
    <x v="3"/>
    <n v="9330"/>
    <s v="Thanh Tùng"/>
    <m/>
  </r>
  <r>
    <x v="149"/>
    <n v="22"/>
    <s v="May"/>
    <s v="C2045N"/>
    <s v="Hi.mix"/>
    <s v="OP"/>
    <n v="9812"/>
    <n v="3"/>
    <n v="8"/>
    <m/>
    <n v="8"/>
    <n v="24"/>
    <s v="Support 1F"/>
    <x v="20"/>
    <n v="9808"/>
    <m/>
    <m/>
  </r>
  <r>
    <x v="149"/>
    <n v="22"/>
    <s v="May"/>
    <s v="C2045N"/>
    <s v="Hi.mix"/>
    <s v="OP"/>
    <n v="9812"/>
    <n v="3"/>
    <n v="8"/>
    <n v="1"/>
    <n v="9"/>
    <n v="27"/>
    <s v="Support 1F"/>
    <x v="20"/>
    <n v="9808"/>
    <m/>
    <m/>
  </r>
  <r>
    <x v="149"/>
    <n v="22"/>
    <s v="May"/>
    <s v="C2045N"/>
    <s v="Hi.mix"/>
    <s v="OP"/>
    <n v="9812"/>
    <n v="1"/>
    <n v="8"/>
    <n v="2"/>
    <n v="10"/>
    <n v="10"/>
    <s v="Support 1F"/>
    <x v="20"/>
    <n v="9808"/>
    <m/>
    <m/>
  </r>
  <r>
    <x v="150"/>
    <n v="22"/>
    <s v="May"/>
    <s v="LAB"/>
    <s v="EEC"/>
    <s v="CPT"/>
    <n v="9814"/>
    <n v="2"/>
    <n v="8"/>
    <m/>
    <n v="8"/>
    <n v="16"/>
    <s v="Hỗ trợ LAB"/>
    <x v="0"/>
    <n v="273124"/>
    <m/>
    <m/>
  </r>
  <r>
    <x v="150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012D"/>
    <s v="Hi.mix"/>
    <s v="CPT"/>
    <n v="9812"/>
    <n v="3"/>
    <n v="8"/>
    <m/>
    <n v="8"/>
    <n v="24"/>
    <s v="Support 1F"/>
    <x v="20"/>
    <n v="9808"/>
    <m/>
    <m/>
  </r>
  <r>
    <x v="150"/>
    <n v="22"/>
    <s v="May"/>
    <s v="C2012D"/>
    <s v="Hi.mix"/>
    <s v="CPT"/>
    <n v="9812"/>
    <n v="12"/>
    <n v="8"/>
    <n v="3.5"/>
    <n v="11.5"/>
    <n v="138"/>
    <s v="Support 1F"/>
    <x v="20"/>
    <n v="9808"/>
    <m/>
    <m/>
  </r>
  <r>
    <x v="150"/>
    <n v="22"/>
    <s v="May"/>
    <s v="C2023N"/>
    <s v="Hi.mix"/>
    <s v="OP"/>
    <n v="9812"/>
    <n v="2"/>
    <n v="8"/>
    <n v="2"/>
    <n v="10"/>
    <n v="20"/>
    <s v="Support run line CPT-2F TC2"/>
    <x v="6"/>
    <n v="9814"/>
    <m/>
    <m/>
  </r>
  <r>
    <x v="150"/>
    <n v="22"/>
    <s v="May"/>
    <s v="C2041N"/>
    <s v="Hi.mix"/>
    <s v="OP"/>
    <n v="9812"/>
    <n v="3"/>
    <n v="8"/>
    <n v="4"/>
    <n v="12"/>
    <n v="36"/>
    <s v="Support run line CPT-2F TC2"/>
    <x v="6"/>
    <n v="9814"/>
    <m/>
    <m/>
  </r>
  <r>
    <x v="150"/>
    <n v="22"/>
    <s v="May"/>
    <s v="C2050D"/>
    <s v="Hi.mix"/>
    <s v="OP"/>
    <n v="9812"/>
    <n v="8"/>
    <n v="8"/>
    <m/>
    <n v="8"/>
    <n v="64"/>
    <s v="Support run line CPT-2F TC2"/>
    <x v="5"/>
    <n v="9812"/>
    <m/>
    <m/>
  </r>
  <r>
    <x v="150"/>
    <n v="22"/>
    <s v="May"/>
    <s v="C2047D"/>
    <s v="Hi.mix"/>
    <s v="OP"/>
    <n v="9812"/>
    <n v="2"/>
    <n v="8"/>
    <n v="4"/>
    <n v="12"/>
    <n v="24"/>
    <s v="Support run line CPT-2F TC2"/>
    <x v="5"/>
    <n v="9812"/>
    <m/>
    <m/>
  </r>
  <r>
    <x v="150"/>
    <n v="22"/>
    <s v="May"/>
    <s v="C2121D"/>
    <s v="EEC"/>
    <s v="OP"/>
    <n v="9814"/>
    <n v="1"/>
    <n v="8"/>
    <n v="2"/>
    <n v="10"/>
    <n v="10"/>
    <s v="Support run line CPT-2F TC2"/>
    <x v="6"/>
    <n v="9814"/>
    <m/>
    <m/>
  </r>
  <r>
    <x v="150"/>
    <n v="22"/>
    <s v="May"/>
    <s v="C2143N "/>
    <s v="EEC"/>
    <s v="OP"/>
    <n v="9814"/>
    <n v="2"/>
    <n v="8"/>
    <n v="3.5"/>
    <n v="11.5"/>
    <n v="23"/>
    <s v="Support run line CPT-2F TC2"/>
    <x v="6"/>
    <n v="9814"/>
    <m/>
    <m/>
  </r>
  <r>
    <x v="150"/>
    <n v="22"/>
    <s v="May"/>
    <s v="C2114D"/>
    <s v="EEC"/>
    <s v="OP"/>
    <n v="9814"/>
    <n v="35"/>
    <n v="8"/>
    <n v="4"/>
    <n v="12"/>
    <n v="420"/>
    <s v="Support run line CPT-2F TC2"/>
    <x v="6"/>
    <n v="9814"/>
    <m/>
    <m/>
  </r>
  <r>
    <x v="150"/>
    <n v="22"/>
    <s v="May"/>
    <s v="C2045N"/>
    <s v="Hi.mix"/>
    <s v="OP"/>
    <n v="9812"/>
    <n v="3"/>
    <n v="8"/>
    <n v="4"/>
    <n v="12"/>
    <n v="36"/>
    <s v="Hỗ trợ ME"/>
    <x v="3"/>
    <n v="9330"/>
    <s v="Phan Tấn Lực"/>
    <m/>
  </r>
  <r>
    <x v="151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1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007N"/>
    <s v="Hi.mix"/>
    <s v="CPT"/>
    <n v="9812"/>
    <n v="2"/>
    <n v="8"/>
    <m/>
    <n v="8"/>
    <n v="16"/>
    <s v="Hỗ trợ ME"/>
    <x v="3"/>
    <n v="9330"/>
    <s v="Nguyễn Quốc Hào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Z41048"/>
    <s v="Anh Maxx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25UI24"/>
    <s v="Nguyen Anh Tri"/>
    <m/>
  </r>
  <r>
    <x v="151"/>
    <n v="23"/>
    <s v="Jun"/>
    <s v="C2021N"/>
    <s v="Hi.mix"/>
    <s v="OP"/>
    <n v="9812"/>
    <n v="1"/>
    <n v="8"/>
    <m/>
    <n v="8"/>
    <n v="8"/>
    <s v="Support run line CPT-2F TC2"/>
    <x v="6"/>
    <n v="9814"/>
    <m/>
    <m/>
  </r>
  <r>
    <x v="151"/>
    <n v="23"/>
    <s v="Jun"/>
    <s v="C2045N"/>
    <s v="Hi.mix"/>
    <s v="OP"/>
    <n v="9812"/>
    <n v="1"/>
    <n v="8"/>
    <n v="1.5"/>
    <n v="9.5"/>
    <n v="9.5"/>
    <s v="Support run line CPT-2F TC2"/>
    <x v="6"/>
    <n v="9814"/>
    <m/>
    <m/>
  </r>
  <r>
    <x v="151"/>
    <n v="23"/>
    <s v="Jun"/>
    <s v="C2023N"/>
    <s v="Hi.mix"/>
    <s v="OP"/>
    <n v="9812"/>
    <n v="6"/>
    <n v="8"/>
    <m/>
    <n v="8"/>
    <n v="48"/>
    <s v="Support run line CPT-2F TC2"/>
    <x v="5"/>
    <n v="9812"/>
    <m/>
    <m/>
  </r>
  <r>
    <x v="151"/>
    <n v="23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1"/>
    <n v="23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1"/>
    <n v="23"/>
    <s v="Jun"/>
    <s v="C2025D"/>
    <s v="Hi.mix"/>
    <s v="OP"/>
    <n v="9812"/>
    <n v="11"/>
    <n v="8"/>
    <n v="4"/>
    <n v="12"/>
    <n v="132"/>
    <s v="Support run line CPT-2F TC2"/>
    <x v="5"/>
    <n v="9812"/>
    <m/>
    <m/>
  </r>
  <r>
    <x v="151"/>
    <n v="23"/>
    <s v="Jun"/>
    <s v="C2121D"/>
    <s v="EEC"/>
    <s v="OP"/>
    <n v="9814"/>
    <n v="3"/>
    <n v="8"/>
    <n v="2"/>
    <n v="10"/>
    <n v="30"/>
    <s v="Support run line CPT-2F TC2"/>
    <x v="6"/>
    <n v="9814"/>
    <m/>
    <m/>
  </r>
  <r>
    <x v="151"/>
    <n v="23"/>
    <s v="Jun"/>
    <s v="C2143N "/>
    <s v="EEC"/>
    <s v="OP"/>
    <n v="9814"/>
    <n v="34"/>
    <n v="8"/>
    <n v="4"/>
    <n v="12"/>
    <n v="408"/>
    <s v="Support run line CPT-2F TC2"/>
    <x v="6"/>
    <n v="9814"/>
    <m/>
    <m/>
  </r>
  <r>
    <x v="151"/>
    <n v="23"/>
    <s v="Jun"/>
    <s v="C2009N"/>
    <s v="Hi.mix"/>
    <s v="CPT"/>
    <n v="9812"/>
    <n v="1"/>
    <n v="8"/>
    <m/>
    <n v="8"/>
    <n v="8"/>
    <s v="Support run line CPT-2F TC2"/>
    <x v="6"/>
    <n v="9814"/>
    <m/>
    <m/>
  </r>
  <r>
    <x v="151"/>
    <n v="23"/>
    <s v="Jun"/>
    <s v="C2009N"/>
    <s v="Hi.mix"/>
    <s v="CPT"/>
    <n v="9812"/>
    <n v="1"/>
    <n v="8"/>
    <n v="1.5"/>
    <n v="9.5"/>
    <n v="9.5"/>
    <s v="Support run line CPT-2F TC2"/>
    <x v="6"/>
    <n v="9814"/>
    <m/>
    <m/>
  </r>
  <r>
    <x v="151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2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2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025N"/>
    <s v="Hi.mix"/>
    <s v="CPT"/>
    <n v="9812"/>
    <n v="2"/>
    <n v="8"/>
    <m/>
    <n v="8"/>
    <n v="16"/>
    <s v="Hỗ trợ ME"/>
    <x v="3"/>
    <n v="9330"/>
    <s v="Nguyễn Quốc Hào"/>
    <m/>
  </r>
  <r>
    <x v="152"/>
    <n v="23"/>
    <s v="Jun"/>
    <s v="C2046D"/>
    <s v="Hi.mix"/>
    <s v="CPT"/>
    <n v="9812"/>
    <n v="2"/>
    <n v="8"/>
    <m/>
    <n v="8"/>
    <n v="16"/>
    <s v="Hỗ trợ NPI"/>
    <x v="14"/>
    <n v="275205"/>
    <s v="Phùng Hoàng Trung 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47"/>
    <s v="Anh Maxx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24"/>
    <s v="Nguyen Anh Tri"/>
    <m/>
  </r>
  <r>
    <x v="152"/>
    <n v="23"/>
    <s v="Jun"/>
    <s v="C2023N"/>
    <s v="Hi.mix"/>
    <s v="OP"/>
    <n v="9812"/>
    <n v="13"/>
    <n v="8"/>
    <m/>
    <n v="8"/>
    <n v="104"/>
    <s v="Support run line CPT-2F TC2"/>
    <x v="5"/>
    <n v="9812"/>
    <m/>
    <m/>
  </r>
  <r>
    <x v="152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2"/>
    <n v="23"/>
    <s v="Jun"/>
    <s v="C2047D"/>
    <s v="Hi.mix"/>
    <s v="OP"/>
    <n v="9812"/>
    <n v="8"/>
    <n v="8"/>
    <n v="3"/>
    <n v="11"/>
    <n v="88"/>
    <s v="Support run line CPT-2F TC2"/>
    <x v="5"/>
    <n v="9812"/>
    <m/>
    <m/>
  </r>
  <r>
    <x v="152"/>
    <n v="23"/>
    <s v="Jun"/>
    <s v="C2123D"/>
    <s v="EEC"/>
    <s v="OP"/>
    <n v="9814"/>
    <n v="1"/>
    <n v="8"/>
    <n v="1.5"/>
    <n v="9.5"/>
    <n v="9.5"/>
    <s v="Support run line CPT-2F TC2"/>
    <x v="6"/>
    <n v="9814"/>
    <m/>
    <m/>
  </r>
  <r>
    <x v="152"/>
    <n v="23"/>
    <s v="Jun"/>
    <s v="C2124D"/>
    <s v="EEC"/>
    <s v="OP"/>
    <n v="9814"/>
    <n v="1"/>
    <n v="8"/>
    <n v="2.5"/>
    <n v="10.5"/>
    <n v="10.5"/>
    <s v="Support run line CPT-2F TC2"/>
    <x v="6"/>
    <n v="9814"/>
    <m/>
    <m/>
  </r>
  <r>
    <x v="152"/>
    <n v="23"/>
    <s v="Jun"/>
    <s v="C2147D"/>
    <s v="EEC"/>
    <s v="OP"/>
    <n v="9814"/>
    <n v="1"/>
    <n v="8"/>
    <n v="3.5"/>
    <n v="11.5"/>
    <n v="11.5"/>
    <s v="Support run line CPT-2F TC2"/>
    <x v="6"/>
    <n v="9814"/>
    <m/>
    <m/>
  </r>
  <r>
    <x v="152"/>
    <n v="23"/>
    <s v="Jun"/>
    <s v="C2114D"/>
    <s v="EEC"/>
    <s v="OP"/>
    <n v="9814"/>
    <n v="1"/>
    <n v="8"/>
    <n v="3.75"/>
    <n v="11.75"/>
    <n v="11.75"/>
    <s v="Support run line CPT-2F TC2"/>
    <x v="6"/>
    <n v="9814"/>
    <m/>
    <m/>
  </r>
  <r>
    <x v="152"/>
    <n v="23"/>
    <s v="Jun"/>
    <s v="C2121D"/>
    <s v="EEC"/>
    <s v="OP"/>
    <n v="9814"/>
    <n v="47"/>
    <n v="8"/>
    <n v="4"/>
    <n v="12"/>
    <n v="564"/>
    <s v="Support run line CPT-2F TC2"/>
    <x v="6"/>
    <n v="9814"/>
    <m/>
    <m/>
  </r>
  <r>
    <x v="152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3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3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010D"/>
    <s v="Hi.mix"/>
    <s v="CPT"/>
    <n v="9812"/>
    <n v="4"/>
    <n v="8"/>
    <m/>
    <n v="8"/>
    <n v="32"/>
    <s v="Hỗ trợ NPI"/>
    <x v="14"/>
    <s v="25AI17"/>
    <s v="Vũ Đức Duy"/>
    <m/>
  </r>
  <r>
    <x v="153"/>
    <n v="23"/>
    <s v="Jun"/>
    <s v="C2172D"/>
    <s v="Hi.mix"/>
    <s v="CPT"/>
    <n v="9812"/>
    <n v="3"/>
    <n v="8"/>
    <n v="2"/>
    <n v="10"/>
    <n v="30"/>
    <s v="Hỗ trợ NPI"/>
    <x v="14"/>
    <s v="25RI14"/>
    <s v="Vũ Đức Duy"/>
    <m/>
  </r>
  <r>
    <x v="153"/>
    <n v="23"/>
    <s v="Jun"/>
    <s v="C2172D"/>
    <s v="Hi.mix"/>
    <s v="CPT"/>
    <n v="9812"/>
    <n v="3"/>
    <n v="8"/>
    <n v="4"/>
    <n v="12"/>
    <n v="36"/>
    <s v="Hỗ trợ NPI"/>
    <x v="14"/>
    <n v="275201"/>
    <s v="Ha Phuc Manh"/>
    <m/>
  </r>
  <r>
    <x v="153"/>
    <n v="23"/>
    <s v="Jun"/>
    <s v="C2045N"/>
    <s v="Hi.mix"/>
    <s v="OP"/>
    <n v="9812"/>
    <n v="1"/>
    <n v="8"/>
    <n v="1.5"/>
    <n v="9.5"/>
    <n v="9.5"/>
    <s v="Hỗ trợ ME"/>
    <x v="3"/>
    <n v="9330"/>
    <s v="Nguyễn Quốc Hào + Phan Tấn Lực"/>
    <m/>
  </r>
  <r>
    <x v="153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3"/>
    <n v="23"/>
    <s v="Jun"/>
    <s v="C2051N"/>
    <s v="Hi.mix"/>
    <s v="OP"/>
    <n v="9812"/>
    <n v="5"/>
    <n v="8"/>
    <n v="3"/>
    <n v="11"/>
    <n v="55"/>
    <s v="Support 1F"/>
    <x v="20"/>
    <n v="9808"/>
    <m/>
    <m/>
  </r>
  <r>
    <x v="153"/>
    <n v="23"/>
    <s v="Jun"/>
    <s v="C2051N"/>
    <s v="Hi.mix"/>
    <s v="OP"/>
    <n v="9812"/>
    <n v="1"/>
    <n v="8"/>
    <n v="3.5"/>
    <n v="11.5"/>
    <n v="11.5"/>
    <s v="Support 1F"/>
    <x v="20"/>
    <n v="9808"/>
    <m/>
    <m/>
  </r>
  <r>
    <x v="153"/>
    <n v="23"/>
    <s v="Jun"/>
    <s v="C2051N"/>
    <s v="Hi.mix"/>
    <s v="OP"/>
    <n v="9812"/>
    <n v="1"/>
    <n v="8"/>
    <n v="3.75"/>
    <n v="11.75"/>
    <n v="11.75"/>
    <s v="Support 1F"/>
    <x v="20"/>
    <n v="9808"/>
    <m/>
    <m/>
  </r>
  <r>
    <x v="153"/>
    <n v="23"/>
    <s v="Jun"/>
    <s v="C2025N"/>
    <s v="Hi.mix"/>
    <s v="OP"/>
    <n v="9812"/>
    <n v="7"/>
    <n v="8"/>
    <n v="4"/>
    <n v="12"/>
    <n v="84"/>
    <s v="Support 1F"/>
    <x v="20"/>
    <n v="9808"/>
    <m/>
    <m/>
  </r>
  <r>
    <x v="153"/>
    <n v="23"/>
    <s v="Jun"/>
    <s v="C2050D"/>
    <s v="Hi.mix"/>
    <s v="OP"/>
    <n v="9812"/>
    <n v="54"/>
    <n v="8"/>
    <m/>
    <n v="8"/>
    <n v="432"/>
    <s v="Support run line CPT-2F TC2"/>
    <x v="5"/>
    <n v="9812"/>
    <m/>
    <m/>
  </r>
  <r>
    <x v="153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3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3"/>
    <n v="23"/>
    <s v="Jun"/>
    <s v="C2021D"/>
    <s v="Hi.mix"/>
    <s v="OP"/>
    <n v="9812"/>
    <n v="2"/>
    <n v="8"/>
    <n v="2"/>
    <n v="10"/>
    <n v="20"/>
    <s v="Support run line CPT-2F TC2"/>
    <x v="5"/>
    <n v="9812"/>
    <m/>
    <m/>
  </r>
  <r>
    <x v="153"/>
    <n v="23"/>
    <s v="Jun"/>
    <s v="C2048D"/>
    <s v="Hi.mix"/>
    <s v="OP"/>
    <n v="9812"/>
    <n v="2"/>
    <n v="8"/>
    <n v="2.5"/>
    <n v="10.5"/>
    <n v="21"/>
    <s v="Support run line CPT-2F TC2"/>
    <x v="5"/>
    <n v="9812"/>
    <m/>
    <m/>
  </r>
  <r>
    <x v="153"/>
    <n v="23"/>
    <s v="Jun"/>
    <s v="C2045N"/>
    <s v="Hi.mix"/>
    <s v="OP"/>
    <n v="9812"/>
    <n v="1"/>
    <n v="8"/>
    <n v="3.25"/>
    <n v="11.25"/>
    <n v="11.25"/>
    <s v="Support run line CPT-2F TC2"/>
    <x v="5"/>
    <n v="9812"/>
    <m/>
    <m/>
  </r>
  <r>
    <x v="153"/>
    <n v="23"/>
    <s v="Jun"/>
    <s v="C2041D"/>
    <s v="Hi.mix"/>
    <s v="OP"/>
    <n v="9812"/>
    <n v="5"/>
    <n v="8"/>
    <n v="3.5"/>
    <n v="11.5"/>
    <n v="57.5"/>
    <s v="Support run line CPT-2F TC2"/>
    <x v="5"/>
    <n v="9812"/>
    <m/>
    <m/>
  </r>
  <r>
    <x v="153"/>
    <n v="23"/>
    <s v="Jun"/>
    <s v="C2123D"/>
    <s v="EEC"/>
    <s v="OP"/>
    <n v="9814"/>
    <n v="1"/>
    <n v="8"/>
    <m/>
    <n v="8"/>
    <n v="8"/>
    <s v="Support run line CPT-2F TC2"/>
    <x v="6"/>
    <n v="9814"/>
    <m/>
    <m/>
  </r>
  <r>
    <x v="153"/>
    <n v="23"/>
    <s v="Jun"/>
    <s v="C2124D"/>
    <s v="EEC"/>
    <s v="OP"/>
    <n v="9814"/>
    <n v="1"/>
    <n v="8"/>
    <n v="1.5"/>
    <n v="9.5"/>
    <n v="9.5"/>
    <s v="Support run line CPT-2F TC2"/>
    <x v="6"/>
    <n v="9814"/>
    <m/>
    <m/>
  </r>
  <r>
    <x v="153"/>
    <n v="23"/>
    <s v="Jun"/>
    <s v="C2147D"/>
    <s v="EEC"/>
    <s v="OP"/>
    <n v="9814"/>
    <n v="55"/>
    <n v="8"/>
    <n v="4"/>
    <n v="12"/>
    <n v="660"/>
    <s v="Support run line CPT-2F TC2"/>
    <x v="6"/>
    <n v="9814"/>
    <m/>
    <m/>
  </r>
  <r>
    <x v="153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4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4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4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010D"/>
    <s v="Hi.mix"/>
    <s v="CPT"/>
    <n v="9812"/>
    <n v="3"/>
    <n v="8"/>
    <n v="2"/>
    <n v="10"/>
    <n v="30"/>
    <s v="Hỗ trợ NPI"/>
    <x v="14"/>
    <s v="25UI24"/>
    <s v="Phạm Nguyễn Nhựt Huy "/>
    <m/>
  </r>
  <r>
    <x v="154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4"/>
    <n v="23"/>
    <s v="Jun"/>
    <s v="C2040D"/>
    <s v="Hi.mix"/>
    <s v="OP"/>
    <n v="9812"/>
    <n v="2"/>
    <n v="8"/>
    <n v="4"/>
    <n v="12"/>
    <n v="24"/>
    <s v="Hỗ trợ NPI"/>
    <x v="14"/>
    <s v="25UI47"/>
    <s v="Anh Maxx"/>
    <m/>
  </r>
  <r>
    <x v="154"/>
    <n v="23"/>
    <s v="Jun"/>
    <s v="C2040D"/>
    <s v="Hi.mix"/>
    <s v="OP"/>
    <n v="9812"/>
    <n v="4"/>
    <n v="8"/>
    <n v="4"/>
    <n v="12"/>
    <n v="48"/>
    <s v="Hỗ trợ NPI"/>
    <x v="14"/>
    <s v="25UI24"/>
    <s v="Nguyen Anh Tri"/>
    <m/>
  </r>
  <r>
    <x v="154"/>
    <n v="23"/>
    <s v="Jun"/>
    <s v="C2025N"/>
    <s v="Hi.mix"/>
    <s v="OP"/>
    <n v="9812"/>
    <n v="35"/>
    <n v="8"/>
    <m/>
    <n v="8"/>
    <n v="280"/>
    <s v="Support run line CPT-2F TC2"/>
    <x v="5"/>
    <n v="9812"/>
    <m/>
    <m/>
  </r>
  <r>
    <x v="154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4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4"/>
    <n v="23"/>
    <s v="Jun"/>
    <s v="C2050D"/>
    <s v="Hi.mix"/>
    <s v="OP"/>
    <n v="9812"/>
    <n v="5"/>
    <n v="8"/>
    <n v="2.5"/>
    <n v="10.5"/>
    <n v="52.5"/>
    <s v="Support run line CPT-2F TC2"/>
    <x v="5"/>
    <n v="9812"/>
    <m/>
    <m/>
  </r>
  <r>
    <x v="154"/>
    <n v="23"/>
    <s v="Jun"/>
    <s v="C2021D"/>
    <s v="Hi.mix"/>
    <s v="OP"/>
    <n v="9812"/>
    <n v="1"/>
    <n v="8"/>
    <n v="2.75"/>
    <n v="10.75"/>
    <n v="10.75"/>
    <s v="Support run line CPT-2F TC2"/>
    <x v="5"/>
    <n v="9812"/>
    <m/>
    <m/>
  </r>
  <r>
    <x v="154"/>
    <n v="23"/>
    <s v="Jun"/>
    <s v="C2048D"/>
    <s v="Hi.mix"/>
    <s v="OP"/>
    <n v="9812"/>
    <n v="15"/>
    <n v="8"/>
    <n v="3"/>
    <n v="11"/>
    <n v="165"/>
    <s v="Support run line CPT-2F TC2"/>
    <x v="5"/>
    <n v="9812"/>
    <m/>
    <m/>
  </r>
  <r>
    <x v="154"/>
    <n v="23"/>
    <s v="Jun"/>
    <s v="C2045N"/>
    <s v="Hi.mix"/>
    <s v="OP"/>
    <n v="9812"/>
    <n v="1"/>
    <n v="8"/>
    <n v="3.5"/>
    <n v="11.5"/>
    <n v="11.5"/>
    <s v="Support run line CPT-2F TC2"/>
    <x v="5"/>
    <n v="9812"/>
    <m/>
    <m/>
  </r>
  <r>
    <x v="154"/>
    <n v="23"/>
    <s v="Jun"/>
    <s v="C2041D"/>
    <s v="Hi.mix"/>
    <s v="OP"/>
    <n v="9812"/>
    <n v="28"/>
    <n v="8"/>
    <n v="4"/>
    <n v="12"/>
    <n v="336"/>
    <s v="Support run line CPT-2F TC2"/>
    <x v="5"/>
    <n v="9812"/>
    <m/>
    <m/>
  </r>
  <r>
    <x v="154"/>
    <n v="23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5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5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5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5"/>
    <n v="23"/>
    <s v="Jun"/>
    <s v="C2040D"/>
    <s v="Hi.mix"/>
    <s v="OP"/>
    <n v="9812"/>
    <n v="2"/>
    <n v="8"/>
    <n v="4"/>
    <n v="12"/>
    <n v="24"/>
    <s v="Hỗ trợ NPI"/>
    <x v="14"/>
    <s v="25UI24"/>
    <s v="Nguyen Anh Tri"/>
    <m/>
  </r>
  <r>
    <x v="155"/>
    <n v="23"/>
    <s v="Jun"/>
    <s v="C2025N"/>
    <s v="Hi.mix"/>
    <s v="OP"/>
    <n v="9812"/>
    <n v="11"/>
    <n v="8"/>
    <m/>
    <n v="8"/>
    <n v="88"/>
    <s v="Support run line CPT-2F TC2"/>
    <x v="5"/>
    <n v="9812"/>
    <m/>
    <m/>
  </r>
  <r>
    <x v="155"/>
    <n v="23"/>
    <s v="Jun"/>
    <s v="C2050D"/>
    <s v="Hi.mix"/>
    <s v="OP"/>
    <n v="9812"/>
    <n v="9"/>
    <n v="8"/>
    <n v="1.5"/>
    <n v="9.5"/>
    <n v="85.5"/>
    <s v="Support run line CPT-2F TC2"/>
    <x v="5"/>
    <n v="9812"/>
    <m/>
    <m/>
  </r>
  <r>
    <x v="155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5"/>
    <n v="23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55"/>
    <n v="23"/>
    <s v="Jun"/>
    <s v="C2021D"/>
    <s v="Hi.mix"/>
    <s v="OP"/>
    <n v="9812"/>
    <n v="2"/>
    <n v="8"/>
    <n v="3"/>
    <n v="11"/>
    <n v="22"/>
    <s v="Support run line CPT-2F TC2"/>
    <x v="5"/>
    <n v="9812"/>
    <m/>
    <m/>
  </r>
  <r>
    <x v="155"/>
    <n v="23"/>
    <s v="Jun"/>
    <s v="C2048D"/>
    <s v="Hi.mix"/>
    <s v="OP"/>
    <n v="9812"/>
    <n v="23"/>
    <n v="8"/>
    <n v="4"/>
    <n v="12"/>
    <n v="276"/>
    <s v="Support run line CPT-2F TC2"/>
    <x v="5"/>
    <n v="9812"/>
    <m/>
    <m/>
  </r>
  <r>
    <x v="155"/>
    <n v="23"/>
    <s v="Jun"/>
    <s v="C2131N"/>
    <s v="EEC"/>
    <s v="OP"/>
    <n v="9814"/>
    <n v="3"/>
    <n v="8"/>
    <m/>
    <n v="8"/>
    <n v="24"/>
    <s v="Support run line CPT-2F TC2"/>
    <x v="5"/>
    <n v="9812"/>
    <m/>
    <m/>
  </r>
  <r>
    <x v="155"/>
    <n v="23"/>
    <s v="Jun"/>
    <s v="C2147D"/>
    <s v="EEC"/>
    <s v="OP"/>
    <n v="9814"/>
    <n v="45"/>
    <n v="8"/>
    <n v="4"/>
    <n v="12"/>
    <n v="540"/>
    <s v="Support run line CPT-2F TC2"/>
    <x v="6"/>
    <n v="9814"/>
    <m/>
    <m/>
  </r>
  <r>
    <x v="156"/>
    <n v="23"/>
    <s v="Jun"/>
    <s v="LAB"/>
    <s v="EEC"/>
    <s v="CPT"/>
    <n v="9814"/>
    <n v="2"/>
    <n v="8"/>
    <m/>
    <n v="8"/>
    <n v="16"/>
    <s v="Hỗ trợ LAB"/>
    <x v="0"/>
    <n v="273124"/>
    <m/>
    <m/>
  </r>
  <r>
    <x v="156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6"/>
    <n v="23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56"/>
    <n v="23"/>
    <s v="Jun"/>
    <s v="C2050D"/>
    <s v="Hi.mix"/>
    <s v="OP"/>
    <n v="9812"/>
    <n v="1"/>
    <n v="8"/>
    <n v="0.5"/>
    <n v="8.5"/>
    <n v="8.5"/>
    <s v="Support run line CPT-2F TC2"/>
    <x v="5"/>
    <n v="9812"/>
    <m/>
    <m/>
  </r>
  <r>
    <x v="156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6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6"/>
    <n v="23"/>
    <s v="Jun"/>
    <s v="C2021D"/>
    <s v="Hi.mix"/>
    <s v="OP"/>
    <n v="9812"/>
    <n v="9"/>
    <n v="8"/>
    <n v="4"/>
    <n v="12"/>
    <n v="108"/>
    <s v="Support run line CPT-2F TC2"/>
    <x v="5"/>
    <n v="9812"/>
    <m/>
    <m/>
  </r>
  <r>
    <x v="156"/>
    <n v="23"/>
    <s v="Jun"/>
    <s v="C2048D"/>
    <s v="Hi.mix"/>
    <s v="OP"/>
    <n v="9812"/>
    <n v="1"/>
    <n v="8"/>
    <m/>
    <n v="8"/>
    <n v="8"/>
    <s v="Support run line CPT-2F TC2"/>
    <x v="6"/>
    <n v="9814"/>
    <m/>
    <m/>
  </r>
  <r>
    <x v="156"/>
    <n v="23"/>
    <s v="Jun"/>
    <s v="C2147D"/>
    <s v="EEC"/>
    <s v="OP"/>
    <n v="9814"/>
    <n v="37"/>
    <n v="8"/>
    <n v="4"/>
    <n v="12"/>
    <n v="444"/>
    <s v="Support run line CPT-2F TC2"/>
    <x v="6"/>
    <n v="9814"/>
    <m/>
    <m/>
  </r>
  <r>
    <x v="157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57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57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7"/>
    <n v="24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57"/>
    <n v="24"/>
    <s v="Jun"/>
    <s v="C2050D"/>
    <s v="Hi.mix"/>
    <s v="OP"/>
    <n v="9812"/>
    <n v="4"/>
    <n v="8"/>
    <n v="1"/>
    <n v="9"/>
    <n v="36"/>
    <s v="Support run line CPT-2F TC2"/>
    <x v="5"/>
    <n v="9812"/>
    <m/>
    <m/>
  </r>
  <r>
    <x v="157"/>
    <n v="24"/>
    <s v="Jun"/>
    <s v="C2047D"/>
    <s v="Hi.mix"/>
    <s v="OP"/>
    <n v="9812"/>
    <n v="4"/>
    <n v="8"/>
    <n v="2"/>
    <n v="10"/>
    <n v="40"/>
    <s v="Support run line CPT-2F TC2"/>
    <x v="5"/>
    <n v="9812"/>
    <m/>
    <m/>
  </r>
  <r>
    <x v="157"/>
    <n v="24"/>
    <s v="Jun"/>
    <s v="C2050D"/>
    <s v="Hi.mix"/>
    <s v="OP"/>
    <n v="9812"/>
    <n v="24"/>
    <n v="8"/>
    <n v="2.5"/>
    <n v="10.5"/>
    <n v="252"/>
    <s v="Support run line CPT-2F TC2"/>
    <x v="5"/>
    <n v="9812"/>
    <m/>
    <m/>
  </r>
  <r>
    <x v="157"/>
    <n v="24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7"/>
    <n v="24"/>
    <s v="Jun"/>
    <s v="C2021D"/>
    <s v="Hi.mix"/>
    <s v="OP"/>
    <n v="9812"/>
    <n v="4"/>
    <n v="8"/>
    <n v="3.5"/>
    <n v="11.5"/>
    <n v="46"/>
    <s v="Support run line CPT-2F TC2"/>
    <x v="5"/>
    <n v="9812"/>
    <m/>
    <m/>
  </r>
  <r>
    <x v="157"/>
    <n v="24"/>
    <s v="Jun"/>
    <s v="C2048D"/>
    <s v="Hi.mix"/>
    <s v="OP"/>
    <n v="9812"/>
    <n v="28"/>
    <n v="8"/>
    <n v="4"/>
    <n v="12"/>
    <n v="336"/>
    <s v="Support run line CPT-2F TC2"/>
    <x v="6"/>
    <n v="9814"/>
    <m/>
    <m/>
  </r>
  <r>
    <x v="157"/>
    <n v="24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7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7"/>
    <n v="24"/>
    <s v="Jun"/>
    <s v="1F"/>
    <s v="Hi.mix"/>
    <s v="CPT"/>
    <n v="9812"/>
    <n v="2"/>
    <n v="8"/>
    <n v="0"/>
    <n v="8"/>
    <n v="16"/>
    <s v="Support 1F"/>
    <x v="20"/>
    <n v="9808"/>
    <m/>
    <m/>
  </r>
  <r>
    <x v="157"/>
    <n v="24"/>
    <s v="Jun"/>
    <s v="1F"/>
    <s v="Hi.mix"/>
    <s v="CPT"/>
    <n v="9812"/>
    <n v="1"/>
    <n v="8"/>
    <n v="2"/>
    <n v="10"/>
    <n v="10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7"/>
    <n v="24"/>
    <s v="Jun"/>
    <s v="1F"/>
    <s v="Hi.mix"/>
    <s v="CPT"/>
    <n v="9812"/>
    <n v="4"/>
    <n v="8"/>
    <n v="4"/>
    <n v="12"/>
    <n v="48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1"/>
    <n v="8"/>
    <n v="3.5"/>
    <n v="11.5"/>
    <n v="126.5"/>
    <s v="Support 1F"/>
    <x v="20"/>
    <n v="9808"/>
    <m/>
    <m/>
  </r>
  <r>
    <x v="157"/>
    <n v="24"/>
    <s v="Jun"/>
    <s v="1F"/>
    <s v="Hi.mix"/>
    <s v="CPT"/>
    <n v="9812"/>
    <n v="10"/>
    <n v="8"/>
    <n v="4"/>
    <n v="12"/>
    <n v="120"/>
    <s v="Support 1F"/>
    <x v="20"/>
    <n v="9808"/>
    <m/>
    <m/>
  </r>
  <r>
    <x v="158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58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8"/>
    <n v="24"/>
    <s v="Jun"/>
    <s v="C2045N"/>
    <s v="Hi.mix"/>
    <s v="OP"/>
    <n v="9812"/>
    <n v="4"/>
    <n v="8"/>
    <n v="2"/>
    <n v="10"/>
    <n v="40"/>
    <s v="Hỗ trợ NPI"/>
    <x v="14"/>
    <s v="Z50224"/>
    <s v="Harry"/>
    <m/>
  </r>
  <r>
    <x v="158"/>
    <n v="24"/>
    <s v="Jun"/>
    <s v="C2025N"/>
    <s v="Hi.mix"/>
    <s v="OP"/>
    <n v="9812"/>
    <n v="15"/>
    <n v="8"/>
    <m/>
    <n v="8"/>
    <n v="120"/>
    <s v="Support run line CPT-2F TC2"/>
    <x v="5"/>
    <n v="9812"/>
    <m/>
    <m/>
  </r>
  <r>
    <x v="158"/>
    <n v="24"/>
    <s v="Jun"/>
    <s v="C2050D"/>
    <s v="Hi.mix"/>
    <s v="OP"/>
    <n v="9812"/>
    <n v="9"/>
    <n v="8"/>
    <n v="2"/>
    <n v="10"/>
    <n v="90"/>
    <s v="Support run line CPT-2F TC2"/>
    <x v="5"/>
    <n v="9812"/>
    <m/>
    <m/>
  </r>
  <r>
    <x v="158"/>
    <n v="24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8"/>
    <n v="24"/>
    <s v="Jun"/>
    <s v="C2050D"/>
    <s v="Hi.mix"/>
    <s v="OP"/>
    <n v="9812"/>
    <n v="46"/>
    <n v="8"/>
    <n v="4"/>
    <n v="12"/>
    <n v="552"/>
    <s v="Support run line CPT-2F TC2"/>
    <x v="5"/>
    <n v="9812"/>
    <m/>
    <m/>
  </r>
  <r>
    <x v="158"/>
    <n v="24"/>
    <s v="Jun"/>
    <s v="C2147D"/>
    <s v="EEC"/>
    <s v="OP"/>
    <n v="9814"/>
    <n v="42"/>
    <n v="8"/>
    <n v="4"/>
    <n v="12"/>
    <n v="504"/>
    <s v="Support run line CPT-2F TC2"/>
    <x v="6"/>
    <n v="9814"/>
    <m/>
    <m/>
  </r>
  <r>
    <x v="158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8"/>
    <n v="24"/>
    <s v="Jun"/>
    <s v="1F"/>
    <s v="Hi.mix"/>
    <s v="CPT"/>
    <n v="9812"/>
    <n v="2"/>
    <n v="8"/>
    <n v="3"/>
    <n v="11"/>
    <n v="22"/>
    <s v="Support 1F"/>
    <x v="20"/>
    <n v="9808"/>
    <m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59"/>
    <n v="24"/>
    <s v="Jun"/>
    <s v="LAB"/>
    <s v="EEC"/>
    <s v="CPT"/>
    <n v="9814"/>
    <n v="1.5"/>
    <n v="8"/>
    <m/>
    <n v="8"/>
    <n v="12"/>
    <s v="Hỗ trợ LAB"/>
    <x v="0"/>
    <n v="273124"/>
    <m/>
    <m/>
  </r>
  <r>
    <x v="159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007N"/>
    <s v="Hi.mix"/>
    <s v="CPT"/>
    <n v="9812"/>
    <n v="10"/>
    <n v="8"/>
    <m/>
    <n v="8"/>
    <n v="80"/>
    <s v="Support run line OP-2F TC5"/>
    <x v="1"/>
    <n v="9812"/>
    <m/>
    <m/>
  </r>
  <r>
    <x v="159"/>
    <n v="24"/>
    <s v="Jun"/>
    <s v="C2001N"/>
    <s v="Hi.mix"/>
    <s v="CPT"/>
    <n v="9812"/>
    <n v="6"/>
    <n v="8"/>
    <n v="2"/>
    <n v="10"/>
    <n v="60"/>
    <s v="Support run line OP-2F TC5"/>
    <x v="1"/>
    <n v="9812"/>
    <m/>
    <m/>
  </r>
  <r>
    <x v="159"/>
    <n v="24"/>
    <s v="Jun"/>
    <s v="C2045N"/>
    <s v="Hi.mix"/>
    <s v="OP"/>
    <n v="9812"/>
    <n v="2"/>
    <n v="8"/>
    <m/>
    <n v="8"/>
    <n v="16"/>
    <s v="Hỗ trợ ME"/>
    <x v="3"/>
    <n v="9330"/>
    <s v="Nguyễn Quốc Hào + Phan Tấn Lực"/>
    <m/>
  </r>
  <r>
    <x v="159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59"/>
    <n v="24"/>
    <s v="Jun"/>
    <s v="C2025N"/>
    <s v="Hi.mix"/>
    <s v="OP"/>
    <n v="9812"/>
    <n v="49"/>
    <n v="8"/>
    <m/>
    <n v="8"/>
    <n v="392"/>
    <s v="Support run line CPT-2F TC2"/>
    <x v="5"/>
    <n v="9812"/>
    <m/>
    <m/>
  </r>
  <r>
    <x v="159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59"/>
    <n v="24"/>
    <s v="Jun"/>
    <s v="C2047D"/>
    <s v="Hi.mix"/>
    <s v="OP"/>
    <n v="9812"/>
    <n v="46"/>
    <n v="8"/>
    <n v="4"/>
    <n v="12"/>
    <n v="552"/>
    <s v="Support run line CPT-2F TC2"/>
    <x v="5"/>
    <n v="9812"/>
    <m/>
    <m/>
  </r>
  <r>
    <x v="159"/>
    <n v="24"/>
    <s v="Jun"/>
    <s v="C2124N"/>
    <s v="EEC"/>
    <s v="OP"/>
    <n v="9814"/>
    <n v="7"/>
    <n v="8"/>
    <n v="2"/>
    <n v="10"/>
    <n v="70"/>
    <s v="Support run line CPT-2F TC2"/>
    <x v="6"/>
    <n v="9814"/>
    <m/>
    <m/>
  </r>
  <r>
    <x v="159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59"/>
    <n v="24"/>
    <s v="Jun"/>
    <s v="C2-144D"/>
    <s v="EEC"/>
    <s v="OP"/>
    <n v="9814"/>
    <n v="5"/>
    <n v="6.5"/>
    <m/>
    <n v="6.5"/>
    <n v="32.5"/>
    <s v="Support OPEE"/>
    <x v="19"/>
    <s v="25RI22"/>
    <s v="Pham Thi Thanh Nhan"/>
    <m/>
  </r>
  <r>
    <x v="159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9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9"/>
    <n v="24"/>
    <s v="Jun"/>
    <s v="1F"/>
    <s v="Hi.mix"/>
    <s v="CPT"/>
    <n v="9812"/>
    <n v="12"/>
    <n v="8"/>
    <n v="0"/>
    <n v="8"/>
    <n v="96"/>
    <s v="Support 1F"/>
    <x v="20"/>
    <n v="9808"/>
    <m/>
    <m/>
  </r>
  <r>
    <x v="159"/>
    <n v="24"/>
    <s v="Jun"/>
    <s v="1F"/>
    <s v="Hi.mix"/>
    <s v="CPT"/>
    <n v="9812"/>
    <n v="9"/>
    <n v="8"/>
    <n v="4"/>
    <n v="12"/>
    <n v="108"/>
    <s v="Support 1F"/>
    <x v="20"/>
    <n v="9808"/>
    <m/>
    <m/>
  </r>
  <r>
    <x v="160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60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007N"/>
    <s v="Hi.mix"/>
    <s v="CPT"/>
    <n v="9812"/>
    <n v="2"/>
    <n v="8"/>
    <n v="1.5"/>
    <n v="9.5"/>
    <n v="19"/>
    <s v="Support run line OP-2F TC5"/>
    <x v="1"/>
    <n v="9812"/>
    <m/>
    <m/>
  </r>
  <r>
    <x v="160"/>
    <n v="24"/>
    <s v="Jun"/>
    <s v="C2001N"/>
    <s v="Hi.mix"/>
    <s v="CPT"/>
    <n v="9812"/>
    <n v="2"/>
    <n v="8"/>
    <n v="2"/>
    <n v="10"/>
    <n v="20"/>
    <s v="Support run line OP-2F TC5"/>
    <x v="1"/>
    <n v="9812"/>
    <m/>
    <m/>
  </r>
  <r>
    <x v="160"/>
    <n v="24"/>
    <s v="Jun"/>
    <s v="C2045N"/>
    <s v="Hi.mix"/>
    <s v="OP"/>
    <n v="9812"/>
    <n v="2"/>
    <n v="8"/>
    <n v="2"/>
    <n v="10"/>
    <n v="20"/>
    <s v="Hỗ trợ ME"/>
    <x v="3"/>
    <n v="9330"/>
    <s v="Nguyễn Quốc Hào + Phan Tấn Lực"/>
    <m/>
  </r>
  <r>
    <x v="160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0"/>
    <n v="24"/>
    <s v="Jun"/>
    <s v="C2021D"/>
    <s v="Hi.mix"/>
    <s v="OP"/>
    <n v="9812"/>
    <n v="3"/>
    <n v="8"/>
    <m/>
    <n v="8"/>
    <n v="24"/>
    <s v="Hỗ trợ ME"/>
    <x v="3"/>
    <n v="9330"/>
    <s v="Phan Tấn Lực"/>
    <m/>
  </r>
  <r>
    <x v="160"/>
    <n v="24"/>
    <s v="Jun"/>
    <s v="C2025N"/>
    <s v="Hi.mix"/>
    <s v="OP"/>
    <n v="9812"/>
    <n v="6"/>
    <n v="8"/>
    <m/>
    <n v="8"/>
    <n v="48"/>
    <s v="Support run line CPT-2F TC2"/>
    <x v="5"/>
    <n v="9812"/>
    <m/>
    <m/>
  </r>
  <r>
    <x v="160"/>
    <n v="24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60"/>
    <n v="24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60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0"/>
    <n v="24"/>
    <s v="Jun"/>
    <s v="C2047D"/>
    <s v="Hi.mix"/>
    <s v="OP"/>
    <n v="9812"/>
    <n v="90"/>
    <n v="8"/>
    <n v="4"/>
    <n v="12"/>
    <n v="1080"/>
    <s v="Support run line CPT-2F TC2"/>
    <x v="5"/>
    <n v="9812"/>
    <m/>
    <m/>
  </r>
  <r>
    <x v="160"/>
    <n v="24"/>
    <s v="Jun"/>
    <s v="C2149N"/>
    <s v="EEC"/>
    <s v="OP"/>
    <n v="9814"/>
    <n v="2"/>
    <n v="8"/>
    <n v="2"/>
    <n v="10"/>
    <n v="20"/>
    <s v="Support run line OP-2F TC5"/>
    <x v="1"/>
    <n v="9812"/>
    <m/>
    <m/>
  </r>
  <r>
    <x v="160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60"/>
    <n v="24"/>
    <s v="Jun"/>
    <s v="C2-144D"/>
    <s v="EEC"/>
    <s v="OP"/>
    <n v="9814"/>
    <n v="5"/>
    <n v="8"/>
    <m/>
    <n v="8"/>
    <n v="40"/>
    <s v="Support OPEE"/>
    <x v="19"/>
    <s v="25RI22"/>
    <s v="Pham Thi Thanh Nhan"/>
    <m/>
  </r>
  <r>
    <x v="160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60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60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61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61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007N"/>
    <s v="Hi.mix"/>
    <s v="CPT"/>
    <n v="9812"/>
    <n v="4"/>
    <n v="8"/>
    <m/>
    <n v="8"/>
    <n v="32"/>
    <s v="Support run line OP-2F TC5"/>
    <x v="1"/>
    <n v="9812"/>
    <m/>
    <m/>
  </r>
  <r>
    <x v="161"/>
    <n v="24"/>
    <s v="Jun"/>
    <s v="C2007N"/>
    <s v="Hi.mix"/>
    <s v="CPT"/>
    <n v="9812"/>
    <n v="3"/>
    <n v="8"/>
    <n v="2"/>
    <n v="10"/>
    <n v="30"/>
    <s v="Support run line OP-2F TC5"/>
    <x v="1"/>
    <n v="9812"/>
    <m/>
    <m/>
  </r>
  <r>
    <x v="161"/>
    <n v="24"/>
    <s v="Jun"/>
    <s v="C2007N"/>
    <s v="Hi.mix"/>
    <s v="CPT"/>
    <n v="9812"/>
    <n v="1"/>
    <n v="8"/>
    <n v="4"/>
    <n v="12"/>
    <n v="12"/>
    <s v="Support run line OP-2F TC5"/>
    <x v="1"/>
    <n v="9812"/>
    <m/>
    <m/>
  </r>
  <r>
    <x v="161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1"/>
    <n v="24"/>
    <s v="Jun"/>
    <s v="C2010N"/>
    <s v="Hi.mix"/>
    <s v="CPT"/>
    <n v="9812"/>
    <n v="4"/>
    <n v="8"/>
    <n v="4"/>
    <n v="12"/>
    <n v="48"/>
    <s v="Hỗ trợ WH FG"/>
    <x v="9"/>
    <n v="9281"/>
    <s v="Kim Chi"/>
    <m/>
  </r>
  <r>
    <x v="161"/>
    <n v="24"/>
    <s v="Jun"/>
    <s v="C2001N"/>
    <s v="Hi.mix"/>
    <s v="CPT"/>
    <n v="9812"/>
    <n v="3"/>
    <n v="8"/>
    <m/>
    <n v="8"/>
    <n v="24"/>
    <s v="Hỗ trợ ME"/>
    <x v="3"/>
    <n v="9330"/>
    <s v="Phan Tấn Lực"/>
    <m/>
  </r>
  <r>
    <x v="161"/>
    <n v="24"/>
    <s v="Jun"/>
    <s v="C2006D"/>
    <s v="Hi.mix"/>
    <s v="CPT"/>
    <n v="9812"/>
    <n v="2"/>
    <n v="8"/>
    <m/>
    <n v="8"/>
    <n v="16"/>
    <s v="Hỗ trợ NPI"/>
    <x v="14"/>
    <s v="Z41048"/>
    <s v="Macus + Rio"/>
    <m/>
  </r>
  <r>
    <x v="161"/>
    <n v="24"/>
    <s v="Jun"/>
    <s v="C2-054D"/>
    <s v="Hi.mix"/>
    <s v="CPT"/>
    <n v="9812"/>
    <n v="2"/>
    <n v="8"/>
    <n v="4"/>
    <n v="12"/>
    <n v="24"/>
    <s v="Hỗ trợ ME"/>
    <x v="3"/>
    <n v="9330"/>
    <s v="Phan Tấn Lực"/>
    <m/>
  </r>
  <r>
    <x v="161"/>
    <n v="24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1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61"/>
    <n v="24"/>
    <s v="Jun"/>
    <s v="C2040D"/>
    <s v="Hi.mix"/>
    <s v="OP"/>
    <n v="9812"/>
    <n v="2"/>
    <n v="8"/>
    <m/>
    <n v="8"/>
    <n v="16"/>
    <s v="Hỗ trợ NPI"/>
    <x v="14"/>
    <s v="24UI09"/>
    <s v="Trần Duy Gia Thịnh"/>
    <m/>
  </r>
  <r>
    <x v="161"/>
    <n v="24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61"/>
    <n v="24"/>
    <s v="Jun"/>
    <s v="C2050D"/>
    <s v="Hi.mix"/>
    <s v="OP"/>
    <n v="9812"/>
    <n v="6"/>
    <n v="8"/>
    <n v="2"/>
    <n v="10"/>
    <n v="60"/>
    <s v="Support run line CPT-2F TC2"/>
    <x v="5"/>
    <n v="9812"/>
    <m/>
    <m/>
  </r>
  <r>
    <x v="161"/>
    <n v="24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61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1"/>
    <n v="24"/>
    <s v="Jun"/>
    <s v="C2047D"/>
    <s v="Hi.mix"/>
    <s v="OP"/>
    <n v="9812"/>
    <n v="91"/>
    <n v="8"/>
    <n v="4"/>
    <n v="12"/>
    <n v="1092"/>
    <s v="Support run line CPT-2F TC2"/>
    <x v="5"/>
    <n v="9812"/>
    <m/>
    <m/>
  </r>
  <r>
    <x v="161"/>
    <n v="24"/>
    <s v="Jun"/>
    <s v="C2021D"/>
    <s v="Hi.mix"/>
    <s v="OP"/>
    <n v="9812"/>
    <n v="7"/>
    <n v="8"/>
    <m/>
    <n v="8"/>
    <n v="56"/>
    <s v="Support 1F"/>
    <x v="20"/>
    <n v="9808"/>
    <m/>
    <m/>
  </r>
  <r>
    <x v="161"/>
    <n v="24"/>
    <s v="Jun"/>
    <s v="C2021D"/>
    <s v="Hi.mix"/>
    <s v="OP"/>
    <n v="9812"/>
    <n v="1"/>
    <n v="8"/>
    <n v="3.5"/>
    <n v="11.5"/>
    <n v="11.5"/>
    <s v="Support 1F"/>
    <x v="20"/>
    <n v="9808"/>
    <m/>
    <m/>
  </r>
  <r>
    <x v="161"/>
    <n v="24"/>
    <s v="Jun"/>
    <s v="C2021D"/>
    <s v="Hi.mix"/>
    <s v="OP"/>
    <n v="9812"/>
    <n v="11"/>
    <n v="8"/>
    <n v="4"/>
    <n v="12"/>
    <n v="132"/>
    <s v="Support 1F"/>
    <x v="20"/>
    <n v="9808"/>
    <m/>
    <m/>
  </r>
  <r>
    <x v="161"/>
    <n v="24"/>
    <s v="Jun"/>
    <s v="C2143N"/>
    <s v="EEC"/>
    <s v="OP"/>
    <n v="9814"/>
    <n v="54"/>
    <n v="8"/>
    <n v="4"/>
    <n v="12"/>
    <n v="648"/>
    <s v="Support run line CPT-2F TC2"/>
    <x v="6"/>
    <n v="9814"/>
    <m/>
    <m/>
  </r>
  <r>
    <x v="161"/>
    <n v="24"/>
    <s v="Jun"/>
    <s v="C2-144D"/>
    <s v="EEC"/>
    <s v="OP"/>
    <n v="9814"/>
    <n v="3"/>
    <n v="8"/>
    <m/>
    <n v="8"/>
    <n v="24"/>
    <s v="Support OPEE"/>
    <x v="19"/>
    <s v="25RI22"/>
    <s v="Pham Thi Thanh Nhan"/>
    <m/>
  </r>
  <r>
    <x v="161"/>
    <n v="24"/>
    <s v="Jun"/>
    <s v="1F"/>
    <s v="Hi.mix"/>
    <s v="CPT"/>
    <n v="9812"/>
    <n v="6"/>
    <n v="8"/>
    <n v="4"/>
    <n v="12"/>
    <n v="72"/>
    <s v="Support 1F"/>
    <x v="20"/>
    <n v="9808"/>
    <m/>
    <m/>
  </r>
  <r>
    <x v="161"/>
    <n v="24"/>
    <s v="Jun"/>
    <s v="1F"/>
    <s v="Hi.mix"/>
    <s v="CPT"/>
    <n v="9812"/>
    <n v="19"/>
    <n v="8"/>
    <n v="4"/>
    <n v="12"/>
    <n v="228"/>
    <s v="Support 1F"/>
    <x v="20"/>
    <n v="9808"/>
    <m/>
    <m/>
  </r>
  <r>
    <x v="162"/>
    <n v="24"/>
    <s v="Jun"/>
    <s v="LAB"/>
    <s v="EEC"/>
    <s v="CPT"/>
    <n v="9814"/>
    <n v="1"/>
    <n v="8"/>
    <m/>
    <n v="8"/>
    <n v="8"/>
    <s v="Hỗ trợ LAB"/>
    <x v="0"/>
    <n v="273124"/>
    <m/>
    <m/>
  </r>
  <r>
    <x v="162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62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042N"/>
    <s v="Hi.mix"/>
    <s v="CPT"/>
    <n v="9812"/>
    <n v="1"/>
    <n v="8"/>
    <n v="2.25"/>
    <n v="10.25"/>
    <n v="10.25"/>
    <s v="Support 1F"/>
    <x v="20"/>
    <n v="9808"/>
    <m/>
    <m/>
  </r>
  <r>
    <x v="162"/>
    <n v="24"/>
    <s v="Jun"/>
    <s v="C2042N"/>
    <s v="Hi.mix"/>
    <s v="CPT"/>
    <n v="9812"/>
    <n v="1"/>
    <n v="8"/>
    <n v="2.5"/>
    <n v="10.5"/>
    <n v="10.5"/>
    <s v="Support 1F"/>
    <x v="20"/>
    <n v="9808"/>
    <m/>
    <m/>
  </r>
  <r>
    <x v="162"/>
    <n v="24"/>
    <s v="Jun"/>
    <s v="C2042N"/>
    <s v="Hi.mix"/>
    <s v="CPT"/>
    <n v="9812"/>
    <n v="15"/>
    <n v="8"/>
    <n v="3"/>
    <n v="11"/>
    <n v="165"/>
    <s v="Support 1F"/>
    <x v="20"/>
    <n v="9808"/>
    <m/>
    <m/>
  </r>
  <r>
    <x v="162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2"/>
    <n v="24"/>
    <s v="Jun"/>
    <s v="C2010N"/>
    <s v="Hi.mix"/>
    <s v="CPT"/>
    <n v="9812"/>
    <n v="3"/>
    <n v="8"/>
    <n v="4"/>
    <n v="12"/>
    <n v="36"/>
    <s v="Hỗ trợ WH FG"/>
    <x v="9"/>
    <n v="9281"/>
    <s v="Kim Chi"/>
    <m/>
  </r>
  <r>
    <x v="162"/>
    <n v="24"/>
    <s v="Jun"/>
    <s v="C2-054D"/>
    <s v="Hi.mix"/>
    <s v="CPT"/>
    <n v="9812"/>
    <n v="1"/>
    <n v="8"/>
    <n v="4"/>
    <n v="12"/>
    <n v="12"/>
    <s v="Hỗ trợ ME"/>
    <x v="3"/>
    <n v="9330"/>
    <s v="Phan Tấn Lực"/>
    <m/>
  </r>
  <r>
    <x v="162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2"/>
    <n v="24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62"/>
    <n v="24"/>
    <s v="Jun"/>
    <s v="C2025N"/>
    <s v="Hi.mix"/>
    <s v="OP"/>
    <n v="9812"/>
    <n v="6"/>
    <n v="8"/>
    <n v="2"/>
    <n v="10"/>
    <n v="60"/>
    <s v="Support run line CPT-2F TC2"/>
    <x v="5"/>
    <n v="9812"/>
    <m/>
    <m/>
  </r>
  <r>
    <x v="162"/>
    <n v="24"/>
    <s v="Jun"/>
    <s v="C2050D"/>
    <s v="Hi.mix"/>
    <s v="OP"/>
    <n v="9812"/>
    <n v="2"/>
    <n v="8"/>
    <n v="2.5"/>
    <n v="10.5"/>
    <n v="21"/>
    <s v="Support run line CPT-2F TC2"/>
    <x v="5"/>
    <n v="9812"/>
    <m/>
    <m/>
  </r>
  <r>
    <x v="162"/>
    <n v="24"/>
    <s v="Jun"/>
    <s v="C2025N"/>
    <s v="Hi.mix"/>
    <s v="OP"/>
    <n v="9812"/>
    <n v="2"/>
    <n v="8"/>
    <n v="3"/>
    <n v="11"/>
    <n v="22"/>
    <s v="Support run line CPT-2F TC2"/>
    <x v="5"/>
    <n v="9812"/>
    <m/>
    <m/>
  </r>
  <r>
    <x v="162"/>
    <n v="24"/>
    <s v="Jun"/>
    <s v="C2025N"/>
    <s v="Hi.mix"/>
    <s v="OP"/>
    <n v="9812"/>
    <n v="4"/>
    <n v="8"/>
    <n v="3.5"/>
    <n v="11.5"/>
    <n v="46"/>
    <s v="Support run line CPT-2F TC2"/>
    <x v="5"/>
    <n v="9812"/>
    <m/>
    <m/>
  </r>
  <r>
    <x v="162"/>
    <n v="24"/>
    <s v="Jun"/>
    <s v="C2050D"/>
    <s v="Hi.mix"/>
    <s v="OP"/>
    <n v="9812"/>
    <n v="3"/>
    <n v="8"/>
    <n v="3.75"/>
    <n v="11.75"/>
    <n v="35.25"/>
    <s v="Support run line CPT-2F TC2"/>
    <x v="5"/>
    <n v="9812"/>
    <m/>
    <m/>
  </r>
  <r>
    <x v="162"/>
    <n v="24"/>
    <s v="Jun"/>
    <s v="C2047D"/>
    <s v="Hi.mix"/>
    <s v="OP"/>
    <n v="9812"/>
    <n v="93"/>
    <n v="8"/>
    <n v="4"/>
    <n v="12"/>
    <n v="1116"/>
    <s v="Support run line CPT-2F TC2"/>
    <x v="5"/>
    <n v="9812"/>
    <m/>
    <m/>
  </r>
  <r>
    <x v="162"/>
    <n v="24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2"/>
    <n v="24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2"/>
    <n v="24"/>
    <s v="Jun"/>
    <s v="C2123N"/>
    <s v="EEC"/>
    <s v="OP"/>
    <n v="9814"/>
    <n v="6"/>
    <n v="8"/>
    <n v="2"/>
    <n v="10"/>
    <n v="60"/>
    <s v="Support run line CPT-2F TC2"/>
    <x v="6"/>
    <n v="9814"/>
    <m/>
    <m/>
  </r>
  <r>
    <x v="162"/>
    <n v="24"/>
    <s v="Jun"/>
    <s v="C2124N"/>
    <s v="EEC"/>
    <s v="OP"/>
    <n v="9814"/>
    <n v="4"/>
    <n v="8"/>
    <n v="2.5"/>
    <n v="10.5"/>
    <n v="42"/>
    <s v="Support run line CPT-2F TC2"/>
    <x v="6"/>
    <n v="9814"/>
    <m/>
    <m/>
  </r>
  <r>
    <x v="162"/>
    <n v="24"/>
    <s v="Jun"/>
    <s v="C2147N"/>
    <s v="EEC"/>
    <s v="OP"/>
    <n v="9814"/>
    <n v="1"/>
    <n v="8"/>
    <n v="3"/>
    <n v="11"/>
    <n v="11"/>
    <s v="Support run line CPT-2F TC2"/>
    <x v="6"/>
    <n v="9814"/>
    <m/>
    <m/>
  </r>
  <r>
    <x v="162"/>
    <n v="24"/>
    <s v="Jun"/>
    <s v="C2133N"/>
    <s v="EEC"/>
    <s v="OP"/>
    <n v="9814"/>
    <n v="39"/>
    <n v="8"/>
    <n v="4"/>
    <n v="12"/>
    <n v="468"/>
    <s v="Support run line CPT-2F TC2"/>
    <x v="6"/>
    <n v="9814"/>
    <m/>
    <m/>
  </r>
  <r>
    <x v="162"/>
    <n v="24"/>
    <s v="Jun"/>
    <s v="C2121N"/>
    <s v="EEC"/>
    <s v="OP"/>
    <n v="9814"/>
    <n v="4"/>
    <n v="8"/>
    <m/>
    <n v="8"/>
    <n v="32"/>
    <s v="Hỗ trợ WH 3F"/>
    <x v="9"/>
    <n v="9281"/>
    <s v="Nguyen Van Tho"/>
    <m/>
  </r>
  <r>
    <x v="162"/>
    <n v="24"/>
    <s v="Jun"/>
    <s v="1F"/>
    <s v="Hi.mix"/>
    <s v="CPT"/>
    <n v="9812"/>
    <n v="2"/>
    <n v="8"/>
    <n v="3.5"/>
    <n v="11.5"/>
    <n v="23"/>
    <s v="Support 1F"/>
    <x v="20"/>
    <n v="9808"/>
    <m/>
    <m/>
  </r>
  <r>
    <x v="162"/>
    <n v="24"/>
    <s v="Jun"/>
    <s v="1F"/>
    <s v="Hi.mix"/>
    <s v="CPT"/>
    <n v="9812"/>
    <n v="5"/>
    <n v="8"/>
    <n v="4"/>
    <n v="12"/>
    <n v="60"/>
    <s v="Support 1F"/>
    <x v="20"/>
    <n v="9808"/>
    <m/>
    <m/>
  </r>
  <r>
    <x v="162"/>
    <n v="24"/>
    <s v="Jun"/>
    <s v="1F"/>
    <s v="Hi.mix"/>
    <s v="CPT"/>
    <n v="9812"/>
    <n v="17"/>
    <n v="8"/>
    <n v="4"/>
    <n v="12"/>
    <n v="204"/>
    <s v="Support 1F"/>
    <x v="20"/>
    <n v="9808"/>
    <m/>
    <m/>
  </r>
  <r>
    <x v="162"/>
    <n v="24"/>
    <s v="Jun"/>
    <s v="1F"/>
    <s v="Hi.mix"/>
    <s v="CPT"/>
    <n v="9812"/>
    <n v="1"/>
    <n v="8"/>
    <n v="3.75"/>
    <n v="11.75"/>
    <n v="11.75"/>
    <s v="Support 1F"/>
    <x v="20"/>
    <n v="9808"/>
    <m/>
    <m/>
  </r>
  <r>
    <x v="163"/>
    <n v="25"/>
    <s v="Jun"/>
    <s v="DC-OP"/>
    <s v="Hi.mix"/>
    <s v="OP"/>
    <n v="9812"/>
    <n v="1"/>
    <m/>
    <n v="4"/>
    <n v="4"/>
    <n v="4"/>
    <s v="Support run line CPT-2F TC2"/>
    <x v="5"/>
    <n v="9812"/>
    <m/>
    <m/>
  </r>
  <r>
    <x v="163"/>
    <n v="25"/>
    <s v="Jun"/>
    <s v="DC-OP"/>
    <s v="Hi.mix"/>
    <s v="OP"/>
    <n v="9812"/>
    <n v="6"/>
    <m/>
    <n v="9"/>
    <n v="9"/>
    <n v="54"/>
    <s v="Support run line CPT-2F TC2"/>
    <x v="5"/>
    <n v="9812"/>
    <m/>
    <m/>
  </r>
  <r>
    <x v="163"/>
    <n v="25"/>
    <s v="Jun"/>
    <s v="DC-OP"/>
    <s v="Hi.mix"/>
    <s v="OP"/>
    <n v="9812"/>
    <n v="3"/>
    <m/>
    <n v="10"/>
    <n v="10"/>
    <n v="30"/>
    <s v="Support run line CPT-2F TC2"/>
    <x v="5"/>
    <n v="9812"/>
    <m/>
    <m/>
  </r>
  <r>
    <x v="163"/>
    <n v="25"/>
    <s v="Jun"/>
    <s v="DC-OP"/>
    <s v="Hi.mix"/>
    <s v="OP"/>
    <n v="9812"/>
    <n v="1"/>
    <m/>
    <n v="10.5"/>
    <n v="10.5"/>
    <n v="10.5"/>
    <s v="Support run line CPT-2F TC2"/>
    <x v="5"/>
    <n v="9812"/>
    <m/>
    <m/>
  </r>
  <r>
    <x v="163"/>
    <n v="25"/>
    <s v="Jun"/>
    <s v="DC-OP"/>
    <s v="Hi.mix"/>
    <s v="OP"/>
    <n v="9812"/>
    <n v="25"/>
    <m/>
    <n v="11"/>
    <n v="11"/>
    <n v="275"/>
    <s v="Support run line CPT-2F TC2"/>
    <x v="5"/>
    <n v="9812"/>
    <m/>
    <m/>
  </r>
  <r>
    <x v="163"/>
    <n v="25"/>
    <s v="Jun"/>
    <s v="DC-OP"/>
    <s v="Hi.mix"/>
    <s v="OP"/>
    <n v="9812"/>
    <n v="2"/>
    <m/>
    <n v="11.5"/>
    <n v="11.5"/>
    <n v="23"/>
    <s v="Support run line CPT-2F TC2"/>
    <x v="5"/>
    <n v="9812"/>
    <m/>
    <m/>
  </r>
  <r>
    <x v="163"/>
    <n v="25"/>
    <s v="Jun"/>
    <s v="DC-OP"/>
    <s v="Hi.mix"/>
    <s v="OP"/>
    <n v="9812"/>
    <n v="2"/>
    <m/>
    <n v="11.75"/>
    <n v="11.75"/>
    <n v="23.5"/>
    <s v="Support run line CPT-2F TC2"/>
    <x v="5"/>
    <n v="9812"/>
    <m/>
    <m/>
  </r>
  <r>
    <x v="163"/>
    <n v="25"/>
    <s v="Jun"/>
    <s v="DC-OP"/>
    <s v="Hi.mix"/>
    <s v="OP"/>
    <n v="9812"/>
    <n v="117"/>
    <m/>
    <n v="12"/>
    <n v="12"/>
    <n v="1404"/>
    <s v="Support run line CPT-2F TC2"/>
    <x v="5"/>
    <n v="9812"/>
    <m/>
    <m/>
  </r>
  <r>
    <x v="163"/>
    <n v="25"/>
    <s v="Jun"/>
    <s v="1F"/>
    <s v="Hi.mix"/>
    <s v="CPT"/>
    <n v="9812"/>
    <n v="2"/>
    <n v="0"/>
    <n v="12"/>
    <n v="12"/>
    <n v="24"/>
    <s v="Support 1F"/>
    <x v="20"/>
    <n v="9808"/>
    <m/>
    <m/>
  </r>
  <r>
    <x v="163"/>
    <n v="25"/>
    <s v="Jun"/>
    <s v="1F"/>
    <s v="Hi.mix"/>
    <s v="CPT"/>
    <n v="9812"/>
    <n v="10"/>
    <n v="0"/>
    <n v="12"/>
    <n v="12"/>
    <n v="120"/>
    <s v="Support 1F"/>
    <x v="20"/>
    <n v="9808"/>
    <m/>
    <m/>
  </r>
  <r>
    <x v="164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4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4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4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4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4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4"/>
    <n v="25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4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4"/>
    <n v="25"/>
    <s v="Jun"/>
    <s v="C2025N"/>
    <s v="Hi.mix"/>
    <s v="OP"/>
    <n v="9812"/>
    <n v="8"/>
    <n v="8"/>
    <m/>
    <n v="8"/>
    <n v="64"/>
    <s v="Support run line CPT-2F TC2"/>
    <x v="5"/>
    <n v="9812"/>
    <m/>
    <m/>
  </r>
  <r>
    <x v="164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4"/>
    <n v="25"/>
    <s v="Jun"/>
    <s v="C2050D"/>
    <s v="Hi.mix"/>
    <s v="OP"/>
    <n v="9812"/>
    <n v="2"/>
    <n v="8"/>
    <n v="2"/>
    <n v="10"/>
    <n v="20"/>
    <s v="Support run line CPT-2F TC2"/>
    <x v="5"/>
    <n v="9812"/>
    <m/>
    <m/>
  </r>
  <r>
    <x v="164"/>
    <n v="25"/>
    <s v="Jun"/>
    <s v="C2025N"/>
    <s v="Hi.mix"/>
    <s v="OP"/>
    <n v="9812"/>
    <n v="3"/>
    <n v="8"/>
    <n v="3.5"/>
    <n v="11.5"/>
    <n v="34.5"/>
    <s v="Support run line CPT-2F TC2"/>
    <x v="5"/>
    <n v="9812"/>
    <m/>
    <m/>
  </r>
  <r>
    <x v="164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4"/>
    <n v="25"/>
    <s v="Jun"/>
    <s v="C2050D"/>
    <s v="Hi.mix"/>
    <s v="OP"/>
    <n v="9812"/>
    <n v="44"/>
    <n v="8"/>
    <n v="4"/>
    <n v="12"/>
    <n v="528"/>
    <s v="Support run line CPT-2F TC2"/>
    <x v="5"/>
    <n v="9812"/>
    <m/>
    <m/>
  </r>
  <r>
    <x v="164"/>
    <n v="25"/>
    <s v="Jun"/>
    <s v="C2888D"/>
    <s v="Hi.mix"/>
    <s v="OP"/>
    <n v="9812"/>
    <n v="4"/>
    <n v="8"/>
    <m/>
    <n v="8"/>
    <n v="32"/>
    <s v="Hỗ trợ WH 3F"/>
    <x v="9"/>
    <n v="9281"/>
    <s v="Nguyen Van Tho"/>
    <m/>
  </r>
  <r>
    <x v="164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2.5"/>
    <n v="10.5"/>
    <n v="10.5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4"/>
    <n v="12"/>
    <n v="12"/>
    <s v="Hỗ trợ WH 3F"/>
    <x v="9"/>
    <n v="9281"/>
    <s v="Nguyen Van Tho"/>
    <m/>
  </r>
  <r>
    <x v="164"/>
    <n v="25"/>
    <s v="Jun"/>
    <s v="C2133N"/>
    <s v="EEC"/>
    <s v="OP"/>
    <n v="9814"/>
    <n v="34"/>
    <n v="8"/>
    <n v="4"/>
    <n v="12"/>
    <n v="408"/>
    <s v="Support run line CPT-2F TC2"/>
    <x v="6"/>
    <n v="9814"/>
    <m/>
    <m/>
  </r>
  <r>
    <x v="164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4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4"/>
    <n v="25"/>
    <s v="Jun"/>
    <s v="1F"/>
    <s v="Hi.mix"/>
    <s v="CPT"/>
    <n v="9812"/>
    <n v="1"/>
    <n v="8"/>
    <n v="2"/>
    <n v="10"/>
    <n v="10"/>
    <s v="Support 1F"/>
    <x v="20"/>
    <n v="9808"/>
    <m/>
    <m/>
  </r>
  <r>
    <x v="164"/>
    <n v="25"/>
    <s v="Jun"/>
    <s v="1F"/>
    <s v="Hi.mix"/>
    <s v="CPT"/>
    <n v="9812"/>
    <n v="1"/>
    <n v="8"/>
    <n v="3"/>
    <n v="11"/>
    <n v="11"/>
    <s v="Support 1F"/>
    <x v="20"/>
    <n v="9808"/>
    <m/>
    <m/>
  </r>
  <r>
    <x v="164"/>
    <n v="25"/>
    <s v="Jun"/>
    <s v="1F"/>
    <s v="Hi.mix"/>
    <s v="CPT"/>
    <n v="9812"/>
    <n v="5"/>
    <n v="8"/>
    <n v="4"/>
    <n v="12"/>
    <n v="60"/>
    <s v="Support 1F"/>
    <x v="20"/>
    <n v="9808"/>
    <m/>
    <m/>
  </r>
  <r>
    <x v="164"/>
    <n v="25"/>
    <s v="Jun"/>
    <s v="1F"/>
    <s v="Hi.mix"/>
    <s v="CPT"/>
    <n v="9812"/>
    <n v="3"/>
    <n v="8"/>
    <n v="2"/>
    <n v="10"/>
    <n v="30"/>
    <s v="Support 1F"/>
    <x v="20"/>
    <n v="9808"/>
    <m/>
    <m/>
  </r>
  <r>
    <x v="164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4"/>
    <n v="25"/>
    <s v="Jun"/>
    <s v="1F"/>
    <s v="Hi.mix"/>
    <s v="CPT"/>
    <n v="9812"/>
    <n v="16"/>
    <n v="8"/>
    <n v="4"/>
    <n v="12"/>
    <n v="192"/>
    <s v="Support 1F"/>
    <x v="20"/>
    <n v="9808"/>
    <m/>
    <m/>
  </r>
  <r>
    <x v="164"/>
    <n v="25"/>
    <s v="Jun"/>
    <s v="C2048N"/>
    <s v="Hi.mix"/>
    <s v="OP"/>
    <n v="9812"/>
    <n v="4"/>
    <n v="8"/>
    <n v="1"/>
    <n v="9"/>
    <n v="36"/>
    <s v="Support 1F"/>
    <x v="20"/>
    <n v="9808"/>
    <m/>
    <m/>
  </r>
  <r>
    <x v="164"/>
    <n v="25"/>
    <s v="Jun"/>
    <s v="C2048N"/>
    <s v="Hi.mix"/>
    <s v="OP"/>
    <n v="9812"/>
    <n v="7"/>
    <n v="8"/>
    <n v="2"/>
    <n v="10"/>
    <n v="70"/>
    <s v="Support 1F"/>
    <x v="20"/>
    <n v="9808"/>
    <m/>
    <m/>
  </r>
  <r>
    <x v="164"/>
    <n v="25"/>
    <s v="Jun"/>
    <s v="C2048N"/>
    <s v="Hi.mix"/>
    <s v="OP"/>
    <n v="9812"/>
    <n v="2"/>
    <n v="8"/>
    <n v="3.5"/>
    <n v="11.5"/>
    <n v="23"/>
    <s v="Support 1F"/>
    <x v="20"/>
    <n v="9808"/>
    <m/>
    <m/>
  </r>
  <r>
    <x v="165"/>
    <n v="25"/>
    <s v="Jun"/>
    <s v="LAB"/>
    <s v="EEC"/>
    <s v="CPT"/>
    <n v="9814"/>
    <n v="2"/>
    <n v="8"/>
    <n v="2"/>
    <n v="10"/>
    <n v="20"/>
    <s v="Hỗ trợ LAB"/>
    <x v="0"/>
    <n v="273124"/>
    <m/>
    <m/>
  </r>
  <r>
    <x v="165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007N"/>
    <s v="Hi.mix"/>
    <s v="CPT"/>
    <n v="9812"/>
    <n v="10"/>
    <n v="8"/>
    <n v="2"/>
    <n v="10"/>
    <n v="100"/>
    <s v="Support 1F"/>
    <x v="20"/>
    <n v="9808"/>
    <m/>
    <m/>
  </r>
  <r>
    <x v="165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5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5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5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5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5"/>
    <n v="25"/>
    <s v="Jun"/>
    <s v="C2055D"/>
    <s v="Hi.mix"/>
    <s v="CPT"/>
    <n v="9812"/>
    <n v="5"/>
    <n v="8"/>
    <n v="2"/>
    <n v="10"/>
    <n v="50"/>
    <s v="Support run line OP-2F TC5"/>
    <x v="1"/>
    <n v="9812"/>
    <m/>
    <m/>
  </r>
  <r>
    <x v="165"/>
    <n v="25"/>
    <s v="Jun"/>
    <s v="C2051D"/>
    <s v="Hi.mix"/>
    <s v="CPT"/>
    <n v="9812"/>
    <n v="1"/>
    <n v="8"/>
    <n v="4"/>
    <n v="12"/>
    <n v="12"/>
    <s v="Support run line OP-2F TC5"/>
    <x v="1"/>
    <n v="9812"/>
    <m/>
    <m/>
  </r>
  <r>
    <x v="165"/>
    <n v="25"/>
    <s v="Jun"/>
    <s v="C2039D"/>
    <s v="Hi.mix"/>
    <s v="CPT"/>
    <n v="9812"/>
    <n v="1"/>
    <n v="8"/>
    <n v="4"/>
    <n v="12"/>
    <n v="12"/>
    <s v="Hỗ trợ WH FG"/>
    <x v="9"/>
    <n v="9281"/>
    <s v="Kim Chi"/>
    <m/>
  </r>
  <r>
    <x v="165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5"/>
    <n v="25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65"/>
    <n v="25"/>
    <s v="Jun"/>
    <s v="C2025N"/>
    <s v="Hi.mix"/>
    <s v="OP"/>
    <n v="9812"/>
    <n v="2"/>
    <n v="8"/>
    <n v="1.5"/>
    <n v="9.5"/>
    <n v="19"/>
    <s v="Support run line CPT-2F TC2"/>
    <x v="5"/>
    <n v="9812"/>
    <m/>
    <m/>
  </r>
  <r>
    <x v="165"/>
    <n v="25"/>
    <s v="Jun"/>
    <s v="C2050D"/>
    <s v="Hi.mix"/>
    <s v="OP"/>
    <n v="9812"/>
    <n v="3"/>
    <n v="8"/>
    <n v="2"/>
    <n v="10"/>
    <n v="30"/>
    <s v="Support run line CPT-2F TC2"/>
    <x v="5"/>
    <n v="9812"/>
    <m/>
    <m/>
  </r>
  <r>
    <x v="165"/>
    <n v="25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65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5"/>
    <n v="25"/>
    <s v="Jun"/>
    <s v="C2050D"/>
    <s v="Hi.mix"/>
    <s v="OP"/>
    <n v="9812"/>
    <n v="66"/>
    <n v="8"/>
    <n v="4"/>
    <n v="12"/>
    <n v="792"/>
    <s v="Support run line CPT-2F TC2"/>
    <x v="5"/>
    <n v="9812"/>
    <m/>
    <m/>
  </r>
  <r>
    <x v="165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5"/>
    <n v="25"/>
    <s v="Jun"/>
    <s v="C2045D"/>
    <s v="Hi.mix"/>
    <s v="OP"/>
    <n v="9812"/>
    <n v="2"/>
    <n v="8"/>
    <n v="4"/>
    <n v="12"/>
    <n v="24"/>
    <s v="Hỗ trợ WH 3F"/>
    <x v="9"/>
    <n v="9281"/>
    <s v="Nguyen Van Tho"/>
    <m/>
  </r>
  <r>
    <x v="165"/>
    <n v="25"/>
    <s v="Jun"/>
    <s v="C2133N"/>
    <s v="EEC"/>
    <s v="OP"/>
    <n v="9814"/>
    <n v="37"/>
    <n v="8"/>
    <n v="4"/>
    <n v="12"/>
    <n v="444"/>
    <s v="Support run line CPT-2F TC2"/>
    <x v="6"/>
    <n v="9814"/>
    <m/>
    <m/>
  </r>
  <r>
    <x v="165"/>
    <n v="25"/>
    <s v="Jun"/>
    <s v="C2121N"/>
    <s v="EEC"/>
    <s v="OP"/>
    <n v="9814"/>
    <n v="3"/>
    <n v="8"/>
    <n v="4"/>
    <n v="12"/>
    <n v="36"/>
    <s v="Hỗ trợ WH 3F"/>
    <x v="9"/>
    <n v="9281"/>
    <s v="Nguyen Van Tho"/>
    <m/>
  </r>
  <r>
    <x v="165"/>
    <n v="25"/>
    <s v="Jun"/>
    <s v="C2-139D"/>
    <s v="EEC"/>
    <s v="OP"/>
    <n v="9814"/>
    <n v="4"/>
    <n v="8"/>
    <m/>
    <n v="8"/>
    <n v="32"/>
    <s v="Support OPEE"/>
    <x v="19"/>
    <s v="25RI22"/>
    <s v="Pham Thi Thanh Nhan"/>
    <m/>
  </r>
  <r>
    <x v="165"/>
    <n v="25"/>
    <s v="Jun"/>
    <s v="1F"/>
    <s v="Hi.mix"/>
    <s v="CPT"/>
    <n v="9812"/>
    <n v="7"/>
    <n v="8"/>
    <n v="4"/>
    <n v="12"/>
    <n v="84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5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5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6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6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6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007N"/>
    <s v="Hi.mix"/>
    <s v="CPT"/>
    <n v="9812"/>
    <n v="12"/>
    <n v="8"/>
    <n v="2"/>
    <n v="10"/>
    <n v="120"/>
    <s v="Support 1F"/>
    <x v="20"/>
    <n v="9808"/>
    <m/>
    <m/>
  </r>
  <r>
    <x v="166"/>
    <n v="25"/>
    <s v="Jun"/>
    <s v="C2007N"/>
    <s v="Hi.mix"/>
    <s v="CPT"/>
    <n v="9812"/>
    <n v="2"/>
    <n v="8"/>
    <n v="2.5"/>
    <n v="10.5"/>
    <n v="21"/>
    <s v="Support 1F"/>
    <x v="20"/>
    <n v="9808"/>
    <m/>
    <m/>
  </r>
  <r>
    <x v="166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C2047D"/>
    <s v="Hi.mix"/>
    <s v="CPT"/>
    <n v="9812"/>
    <n v="7"/>
    <n v="8"/>
    <m/>
    <n v="8"/>
    <n v="56"/>
    <s v="Support run line OP-2F TC5"/>
    <x v="1"/>
    <n v="9812"/>
    <m/>
    <m/>
  </r>
  <r>
    <x v="166"/>
    <n v="25"/>
    <s v="Jun"/>
    <s v="C2047D"/>
    <s v="Hi.mix"/>
    <s v="CPT"/>
    <n v="9812"/>
    <n v="6"/>
    <n v="8"/>
    <n v="1.5"/>
    <n v="9.5"/>
    <n v="57"/>
    <s v="Support run line OP-2F TC5"/>
    <x v="1"/>
    <n v="9812"/>
    <m/>
    <m/>
  </r>
  <r>
    <x v="166"/>
    <n v="25"/>
    <s v="Jun"/>
    <s v="C2047D"/>
    <s v="Hi.mix"/>
    <s v="CPT"/>
    <n v="9812"/>
    <n v="8"/>
    <n v="8"/>
    <n v="2"/>
    <n v="10"/>
    <n v="80"/>
    <s v="Support run line OP-2F TC5"/>
    <x v="1"/>
    <n v="9812"/>
    <m/>
    <m/>
  </r>
  <r>
    <x v="166"/>
    <n v="25"/>
    <s v="Jun"/>
    <s v="C2047D"/>
    <s v="Hi.mix"/>
    <s v="CPT"/>
    <n v="9812"/>
    <n v="1"/>
    <n v="8"/>
    <n v="4"/>
    <n v="12"/>
    <n v="12"/>
    <s v="Support run line OP-2F TC5"/>
    <x v="1"/>
    <n v="9812"/>
    <m/>
    <m/>
  </r>
  <r>
    <x v="166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6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6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6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6"/>
    <n v="25"/>
    <s v="Jun"/>
    <s v="C2-008D"/>
    <s v="Hi.mix"/>
    <s v="CPT"/>
    <n v="9812"/>
    <n v="22"/>
    <m/>
    <n v="1.5"/>
    <n v="1.5"/>
    <n v="33"/>
    <s v="New method study"/>
    <x v="3"/>
    <s v="Project code Z41328"/>
    <s v="Nguyen Quoc Tan"/>
    <m/>
  </r>
  <r>
    <x v="166"/>
    <n v="25"/>
    <s v="Jun"/>
    <s v="C2039D"/>
    <s v="Hi.mix"/>
    <s v="CPT"/>
    <n v="9812"/>
    <n v="7"/>
    <n v="8"/>
    <m/>
    <n v="8"/>
    <n v="56"/>
    <s v="Hỗ trợ WH FG"/>
    <x v="9"/>
    <n v="9281"/>
    <s v="Kim Chi"/>
    <m/>
  </r>
  <r>
    <x v="166"/>
    <n v="25"/>
    <s v="Jun"/>
    <s v="C2039D"/>
    <s v="Hi.mix"/>
    <s v="CPT"/>
    <n v="9812"/>
    <n v="1"/>
    <n v="8"/>
    <n v="2"/>
    <n v="10"/>
    <n v="10"/>
    <s v="Hỗ trợ WH FG"/>
    <x v="9"/>
    <n v="9281"/>
    <s v="Kim Chi"/>
    <m/>
  </r>
  <r>
    <x v="166"/>
    <n v="25"/>
    <s v="Jun"/>
    <s v="C2039D"/>
    <s v="Hi.mix"/>
    <s v="CPT"/>
    <n v="9812"/>
    <n v="1"/>
    <n v="8"/>
    <n v="3"/>
    <n v="11"/>
    <n v="11"/>
    <s v="Hỗ trợ WH FG"/>
    <x v="9"/>
    <n v="9281"/>
    <s v="Kim Chi"/>
    <m/>
  </r>
  <r>
    <x v="166"/>
    <n v="25"/>
    <s v="Jun"/>
    <s v="C2039D"/>
    <s v="Hi.mix"/>
    <s v="CPT"/>
    <n v="9812"/>
    <n v="7"/>
    <n v="8"/>
    <n v="4"/>
    <n v="12"/>
    <n v="84"/>
    <s v="Hỗ trợ WH FG"/>
    <x v="9"/>
    <n v="9281"/>
    <s v="Kim Chi"/>
    <m/>
  </r>
  <r>
    <x v="166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6"/>
    <n v="25"/>
    <s v="Jun"/>
    <s v="C2025N"/>
    <s v="Hi.mix"/>
    <s v="OP"/>
    <n v="9812"/>
    <n v="18"/>
    <n v="8"/>
    <m/>
    <n v="8"/>
    <n v="144"/>
    <s v="Support run line CPT-2F TC2"/>
    <x v="5"/>
    <n v="9812"/>
    <m/>
    <m/>
  </r>
  <r>
    <x v="166"/>
    <n v="25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66"/>
    <n v="25"/>
    <s v="Jun"/>
    <s v="C2050D"/>
    <s v="Hi.mix"/>
    <s v="OP"/>
    <n v="9812"/>
    <n v="1"/>
    <n v="8"/>
    <n v="3"/>
    <n v="11"/>
    <n v="11"/>
    <s v="Support run line CPT-2F TC2"/>
    <x v="5"/>
    <n v="9812"/>
    <m/>
    <m/>
  </r>
  <r>
    <x v="166"/>
    <n v="25"/>
    <s v="Jun"/>
    <s v="C2050D"/>
    <s v="Hi.mix"/>
    <s v="OP"/>
    <n v="9812"/>
    <n v="2"/>
    <n v="8"/>
    <n v="3.25"/>
    <n v="11.25"/>
    <n v="22.5"/>
    <s v="Support run line CPT-2F TC2"/>
    <x v="5"/>
    <n v="9812"/>
    <m/>
    <m/>
  </r>
  <r>
    <x v="166"/>
    <n v="25"/>
    <s v="Jun"/>
    <s v="C2025N"/>
    <s v="Hi.mix"/>
    <s v="OP"/>
    <n v="9812"/>
    <n v="31"/>
    <n v="8"/>
    <n v="3.5"/>
    <n v="11.5"/>
    <n v="356.5"/>
    <s v="Support run line CPT-2F TC2"/>
    <x v="5"/>
    <n v="9812"/>
    <m/>
    <m/>
  </r>
  <r>
    <x v="166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6"/>
    <n v="25"/>
    <s v="Jun"/>
    <s v="C2050D"/>
    <s v="Hi.mix"/>
    <s v="OP"/>
    <n v="9812"/>
    <n v="43"/>
    <n v="8"/>
    <n v="4"/>
    <n v="12"/>
    <n v="516"/>
    <s v="Support run line CPT-2F TC2"/>
    <x v="5"/>
    <n v="9812"/>
    <m/>
    <m/>
  </r>
  <r>
    <x v="166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6"/>
    <n v="25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6"/>
    <n v="25"/>
    <s v="Jun"/>
    <s v="C2133N"/>
    <s v="EEC"/>
    <s v="OP"/>
    <n v="9814"/>
    <n v="40"/>
    <n v="8"/>
    <n v="4"/>
    <n v="12"/>
    <n v="480"/>
    <s v="Support run line CPT-2F TC2"/>
    <x v="6"/>
    <n v="9814"/>
    <m/>
    <m/>
  </r>
  <r>
    <x v="166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6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6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6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6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1F"/>
    <s v="Hi.mix"/>
    <s v="CPT"/>
    <n v="9812"/>
    <n v="17"/>
    <n v="8"/>
    <n v="4"/>
    <n v="12"/>
    <n v="204"/>
    <s v="Support 1F"/>
    <x v="20"/>
    <n v="9808"/>
    <m/>
    <m/>
  </r>
  <r>
    <x v="166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7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7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7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007N"/>
    <s v="Hi.mix"/>
    <s v="CPT"/>
    <n v="9812"/>
    <n v="7"/>
    <n v="8"/>
    <m/>
    <n v="8"/>
    <n v="56"/>
    <s v="Support 1F"/>
    <x v="20"/>
    <n v="9808"/>
    <m/>
    <m/>
  </r>
  <r>
    <x v="167"/>
    <n v="25"/>
    <s v="Jun"/>
    <s v="C2007N"/>
    <s v="Hi.mix"/>
    <s v="CPT"/>
    <n v="9812"/>
    <n v="8"/>
    <n v="8"/>
    <n v="1"/>
    <n v="9"/>
    <n v="72"/>
    <s v="Support 1F"/>
    <x v="20"/>
    <n v="9808"/>
    <m/>
    <m/>
  </r>
  <r>
    <x v="167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C2007N"/>
    <s v="Hi.mix"/>
    <s v="CPT"/>
    <n v="9812"/>
    <n v="2"/>
    <n v="8"/>
    <n v="1.5"/>
    <n v="9.5"/>
    <n v="19"/>
    <s v="Support 1F"/>
    <x v="20"/>
    <n v="9808"/>
    <m/>
    <m/>
  </r>
  <r>
    <x v="167"/>
    <n v="25"/>
    <s v="Jun"/>
    <s v="C2007N"/>
    <s v="Hi.mix"/>
    <s v="CPT"/>
    <n v="9812"/>
    <n v="10"/>
    <n v="8"/>
    <n v="3.5"/>
    <n v="11.5"/>
    <n v="115"/>
    <s v="Support 1F"/>
    <x v="20"/>
    <n v="9808"/>
    <m/>
    <m/>
  </r>
  <r>
    <x v="167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7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7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7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7"/>
    <n v="25"/>
    <s v="Jun"/>
    <s v="C2-027D"/>
    <s v="Hi.mix"/>
    <s v="CPT"/>
    <n v="9812"/>
    <n v="13"/>
    <n v="2.17"/>
    <m/>
    <n v="2.17"/>
    <n v="28.21"/>
    <s v="New method study"/>
    <x v="3"/>
    <s v="Project code Z41328"/>
    <s v="Nguyen Quoc Tan"/>
    <m/>
  </r>
  <r>
    <x v="167"/>
    <n v="25"/>
    <s v="Jun"/>
    <s v="C2029N"/>
    <s v="Hi.mix"/>
    <s v="CPT"/>
    <n v="9812"/>
    <n v="2"/>
    <n v="8"/>
    <m/>
    <n v="8"/>
    <n v="16"/>
    <s v="Support run line CPT-2F TC2"/>
    <x v="6"/>
    <n v="9814"/>
    <m/>
    <m/>
  </r>
  <r>
    <x v="167"/>
    <n v="25"/>
    <s v="Jun"/>
    <s v="C2028N"/>
    <s v="Hi.mix"/>
    <s v="CPT"/>
    <n v="9812"/>
    <n v="1"/>
    <n v="8"/>
    <n v="1.5"/>
    <n v="9.5"/>
    <n v="9.5"/>
    <s v="Support run line CPT-2F TC2"/>
    <x v="6"/>
    <n v="9814"/>
    <m/>
    <m/>
  </r>
  <r>
    <x v="167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7"/>
    <n v="25"/>
    <s v="Jun"/>
    <s v="C2045N"/>
    <s v="Hi.mix"/>
    <s v="OP"/>
    <n v="9812"/>
    <n v="1"/>
    <n v="8"/>
    <n v="4"/>
    <n v="12"/>
    <n v="12"/>
    <s v="Lending manpower to rework thread in PN 546872001"/>
    <x v="10"/>
    <s v="Supplier"/>
    <s v="Xuân Đình"/>
    <m/>
  </r>
  <r>
    <x v="167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7"/>
    <n v="25"/>
    <s v="Jun"/>
    <s v="C2025N"/>
    <s v="Hi.mix"/>
    <s v="OP"/>
    <n v="9812"/>
    <n v="23"/>
    <n v="8"/>
    <n v="2"/>
    <n v="10"/>
    <n v="230"/>
    <s v="Support run line CPT-2F TC2"/>
    <x v="5"/>
    <n v="9812"/>
    <m/>
    <m/>
  </r>
  <r>
    <x v="167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7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7"/>
    <n v="25"/>
    <s v="Jun"/>
    <s v="C2025N"/>
    <s v="Hi.mix"/>
    <s v="OP"/>
    <n v="9812"/>
    <n v="2"/>
    <n v="8"/>
    <n v="3.5"/>
    <n v="11.5"/>
    <n v="23"/>
    <s v="Support run line CPT-2F TC2"/>
    <x v="5"/>
    <n v="9812"/>
    <m/>
    <m/>
  </r>
  <r>
    <x v="167"/>
    <n v="25"/>
    <s v="Jun"/>
    <s v="C2025N"/>
    <s v="Hi.mix"/>
    <s v="OP"/>
    <n v="9812"/>
    <n v="6"/>
    <n v="8"/>
    <n v="4"/>
    <n v="12"/>
    <n v="72"/>
    <s v="Support run line CPT-2F TC2"/>
    <x v="5"/>
    <n v="9812"/>
    <m/>
    <m/>
  </r>
  <r>
    <x v="167"/>
    <n v="25"/>
    <s v="Jun"/>
    <s v="C2047N"/>
    <s v="Hi.mix"/>
    <s v="OP"/>
    <n v="9812"/>
    <n v="2"/>
    <n v="8"/>
    <n v="2"/>
    <n v="10"/>
    <n v="20"/>
    <s v="Support run line CPT-2F TC2"/>
    <x v="6"/>
    <n v="9814"/>
    <m/>
    <m/>
  </r>
  <r>
    <x v="167"/>
    <n v="25"/>
    <s v="Jun"/>
    <s v="C2025N"/>
    <s v="Hi.mix"/>
    <s v="OP"/>
    <n v="9812"/>
    <n v="1"/>
    <n v="8"/>
    <n v="4"/>
    <n v="12"/>
    <n v="12"/>
    <s v="Support run line CPT-2F TC2"/>
    <x v="6"/>
    <n v="9814"/>
    <m/>
    <m/>
  </r>
  <r>
    <x v="167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7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7"/>
    <n v="25"/>
    <s v="Jun"/>
    <s v="C2045D"/>
    <s v="Hi.mix"/>
    <s v="OP"/>
    <n v="9812"/>
    <n v="15"/>
    <n v="8"/>
    <n v="4"/>
    <n v="12"/>
    <n v="180"/>
    <s v="Hỗ trợ WH 3F"/>
    <x v="9"/>
    <n v="9281"/>
    <s v="Nguyen Van Tho"/>
    <m/>
  </r>
  <r>
    <x v="167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7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7"/>
    <n v="25"/>
    <s v="Jun"/>
    <s v="C2-139D"/>
    <s v="EEC"/>
    <s v="OP"/>
    <n v="9814"/>
    <n v="2"/>
    <n v="8"/>
    <m/>
    <n v="8"/>
    <n v="16"/>
    <s v="Support OPEE"/>
    <x v="19"/>
    <s v="25RI22"/>
    <s v="Pham Thi Thanh Nhan"/>
    <m/>
  </r>
  <r>
    <x v="167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7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7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8"/>
    <n v="25"/>
    <s v="Jun"/>
    <s v="LAB"/>
    <s v="EEC"/>
    <s v="CPT"/>
    <n v="9814"/>
    <n v="1"/>
    <n v="4"/>
    <n v="2"/>
    <n v="6"/>
    <n v="6"/>
    <s v="Hỗ trợ LAB"/>
    <x v="0"/>
    <n v="273124"/>
    <m/>
    <m/>
  </r>
  <r>
    <x v="168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8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007N"/>
    <s v="Hi.mix"/>
    <s v="CPT"/>
    <n v="9812"/>
    <n v="4"/>
    <n v="8"/>
    <m/>
    <n v="8"/>
    <n v="32"/>
    <s v="Support 1F"/>
    <x v="20"/>
    <n v="9808"/>
    <m/>
    <m/>
  </r>
  <r>
    <x v="168"/>
    <n v="25"/>
    <s v="Jun"/>
    <s v="C2007N"/>
    <s v="Hi.mix"/>
    <s v="CPT"/>
    <n v="9812"/>
    <n v="1"/>
    <n v="8"/>
    <n v="1"/>
    <n v="9"/>
    <n v="9"/>
    <s v="Support 1F"/>
    <x v="20"/>
    <n v="9808"/>
    <m/>
    <m/>
  </r>
  <r>
    <x v="168"/>
    <n v="25"/>
    <s v="Jun"/>
    <s v="C2007N"/>
    <s v="Hi.mix"/>
    <s v="CPT"/>
    <n v="9812"/>
    <n v="6"/>
    <n v="8"/>
    <n v="2"/>
    <n v="10"/>
    <n v="60"/>
    <s v="Support 1F"/>
    <x v="20"/>
    <n v="9808"/>
    <m/>
    <m/>
  </r>
  <r>
    <x v="168"/>
    <n v="25"/>
    <s v="Jun"/>
    <s v="C2010N"/>
    <s v="Hi.mix"/>
    <s v="CPT"/>
    <n v="9812"/>
    <n v="5"/>
    <n v="8"/>
    <m/>
    <n v="8"/>
    <n v="40"/>
    <s v="Hỗ trợ WH 3F"/>
    <x v="9"/>
    <n v="9281"/>
    <s v="Nguyen Van Tho"/>
    <m/>
  </r>
  <r>
    <x v="168"/>
    <n v="25"/>
    <s v="Jun"/>
    <s v="C2010N"/>
    <s v="Hi.mix"/>
    <s v="CPT"/>
    <n v="9812"/>
    <n v="3"/>
    <n v="8"/>
    <n v="2"/>
    <n v="10"/>
    <n v="30"/>
    <s v="Hỗ trợ WH 3F"/>
    <x v="9"/>
    <n v="9281"/>
    <s v="Nguyen Van Tho"/>
    <m/>
  </r>
  <r>
    <x v="168"/>
    <n v="25"/>
    <s v="Jun"/>
    <s v="C2010N"/>
    <s v="Hi.mix"/>
    <s v="CPT"/>
    <n v="9812"/>
    <n v="7"/>
    <n v="8"/>
    <n v="2.5"/>
    <n v="10.5"/>
    <n v="73.5"/>
    <s v="Hỗ trợ WH 3F"/>
    <x v="9"/>
    <n v="9281"/>
    <s v="Nguyen Van Tho"/>
    <m/>
  </r>
  <r>
    <x v="168"/>
    <n v="25"/>
    <s v="Jun"/>
    <s v="C2010N"/>
    <s v="Hi.mix"/>
    <s v="CPT"/>
    <n v="9812"/>
    <n v="1"/>
    <n v="8"/>
    <n v="3.5"/>
    <n v="11.5"/>
    <n v="11.5"/>
    <s v="Hỗ trợ WH 3F"/>
    <x v="9"/>
    <n v="9281"/>
    <s v="Nguyen Van Tho"/>
    <m/>
  </r>
  <r>
    <x v="168"/>
    <n v="25"/>
    <s v="Jun"/>
    <s v="C2010N"/>
    <s v="Hi.mix"/>
    <s v="CPT"/>
    <n v="9812"/>
    <n v="2"/>
    <n v="8"/>
    <n v="3.75"/>
    <n v="11.75"/>
    <n v="23.5"/>
    <s v="Hỗ trợ WH 3F"/>
    <x v="9"/>
    <n v="9281"/>
    <s v="Nguyen Van Tho"/>
    <m/>
  </r>
  <r>
    <x v="168"/>
    <n v="25"/>
    <s v="Jun"/>
    <s v="C2010N"/>
    <s v="Hi.mix"/>
    <s v="CPT"/>
    <n v="9812"/>
    <n v="9"/>
    <n v="8"/>
    <n v="4"/>
    <n v="12"/>
    <n v="108"/>
    <s v="Hỗ trợ WH 3F"/>
    <x v="9"/>
    <n v="9281"/>
    <s v="Nguyen Van Tho"/>
    <m/>
  </r>
  <r>
    <x v="168"/>
    <n v="25"/>
    <s v="Jun"/>
    <s v="C2047D"/>
    <s v="Hi.mix"/>
    <s v="CPT"/>
    <n v="9812"/>
    <n v="5"/>
    <n v="8"/>
    <m/>
    <n v="8"/>
    <n v="40"/>
    <s v="Hỗ trợ WH FG"/>
    <x v="9"/>
    <n v="9281"/>
    <s v="Kim Chi"/>
    <m/>
  </r>
  <r>
    <x v="168"/>
    <n v="25"/>
    <s v="Jun"/>
    <s v="C2047D"/>
    <s v="Hi.mix"/>
    <s v="CPT"/>
    <n v="9812"/>
    <n v="1"/>
    <n v="8"/>
    <n v="2"/>
    <n v="10"/>
    <n v="10"/>
    <s v="Hỗ trợ WH FG"/>
    <x v="9"/>
    <n v="9281"/>
    <s v="Kim Chi"/>
    <m/>
  </r>
  <r>
    <x v="168"/>
    <n v="25"/>
    <s v="Jun"/>
    <s v="C2172D"/>
    <s v="Hi.mix"/>
    <s v="CPT"/>
    <n v="9812"/>
    <n v="8"/>
    <n v="8"/>
    <n v="4"/>
    <n v="12"/>
    <n v="96"/>
    <s v="Hỗ trợ WH FG"/>
    <x v="9"/>
    <n v="9281"/>
    <s v="Kim Chi"/>
    <m/>
  </r>
  <r>
    <x v="168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Phan Tấn Lực"/>
    <m/>
  </r>
  <r>
    <x v="168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8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8"/>
    <n v="25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68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8"/>
    <n v="25"/>
    <s v="Jun"/>
    <s v="C2050D"/>
    <s v="Hi.mix"/>
    <s v="OP"/>
    <n v="9812"/>
    <n v="5"/>
    <n v="8"/>
    <n v="3"/>
    <n v="11"/>
    <n v="55"/>
    <s v="Support run line CPT-2F TC2"/>
    <x v="5"/>
    <n v="9812"/>
    <m/>
    <m/>
  </r>
  <r>
    <x v="168"/>
    <n v="25"/>
    <s v="Jun"/>
    <s v="C2050D"/>
    <s v="Hi.mix"/>
    <s v="OP"/>
    <n v="9812"/>
    <n v="14"/>
    <n v="8"/>
    <n v="4"/>
    <n v="12"/>
    <n v="168"/>
    <s v="Support run line CPT-2F TC2"/>
    <x v="5"/>
    <n v="9812"/>
    <m/>
    <m/>
  </r>
  <r>
    <x v="168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8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8"/>
    <n v="25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68"/>
    <n v="25"/>
    <s v="Jun"/>
    <s v="C2045D"/>
    <s v="Hi.mix"/>
    <s v="OP"/>
    <n v="9812"/>
    <n v="12"/>
    <n v="8"/>
    <n v="4"/>
    <n v="12"/>
    <n v="144"/>
    <s v="Hỗ trợ WH 3F"/>
    <x v="9"/>
    <n v="9281"/>
    <s v="Nguyen Van Tho"/>
    <m/>
  </r>
  <r>
    <x v="168"/>
    <n v="25"/>
    <s v="Jun"/>
    <s v="C2021D"/>
    <s v="Hi.mix"/>
    <s v="OP"/>
    <n v="9812"/>
    <n v="1"/>
    <n v="8"/>
    <m/>
    <n v="8"/>
    <n v="8"/>
    <s v="Support 1F"/>
    <x v="20"/>
    <n v="9808"/>
    <m/>
    <m/>
  </r>
  <r>
    <x v="168"/>
    <n v="25"/>
    <s v="Jun"/>
    <s v="C2021D"/>
    <s v="Hi.mix"/>
    <s v="OP"/>
    <n v="9812"/>
    <n v="6"/>
    <n v="8"/>
    <n v="2"/>
    <n v="10"/>
    <n v="60"/>
    <s v="Support 1F"/>
    <x v="20"/>
    <n v="9808"/>
    <m/>
    <m/>
  </r>
  <r>
    <x v="168"/>
    <n v="25"/>
    <s v="Jun"/>
    <s v="C2021D"/>
    <s v="Hi.mix"/>
    <s v="OP"/>
    <n v="9812"/>
    <n v="8"/>
    <n v="8"/>
    <n v="3.5"/>
    <n v="11.5"/>
    <n v="92"/>
    <s v="Support 1F"/>
    <x v="20"/>
    <n v="9808"/>
    <m/>
    <m/>
  </r>
  <r>
    <x v="168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8"/>
    <n v="25"/>
    <s v="Jun"/>
    <s v="C2121N"/>
    <s v="EEC"/>
    <s v="OP"/>
    <n v="9814"/>
    <n v="2"/>
    <n v="8"/>
    <m/>
    <n v="8"/>
    <n v="16"/>
    <s v="Hỗ trợ WH 3F"/>
    <x v="9"/>
    <n v="9281"/>
    <s v="Nguyen Van Tho"/>
    <m/>
  </r>
  <r>
    <x v="168"/>
    <n v="25"/>
    <s v="Jun"/>
    <s v="C2121N"/>
    <s v="EEC"/>
    <s v="OP"/>
    <n v="9814"/>
    <n v="6"/>
    <n v="8"/>
    <n v="4"/>
    <n v="12"/>
    <n v="72"/>
    <s v="Hỗ trợ WH 3F"/>
    <x v="9"/>
    <n v="9281"/>
    <s v="Nguyen Van Tho"/>
    <m/>
  </r>
  <r>
    <x v="168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8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8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9"/>
    <n v="25"/>
    <s v="Jun"/>
    <s v="LAB"/>
    <s v="EEC"/>
    <s v="CPT"/>
    <n v="9814"/>
    <n v="2"/>
    <n v="8"/>
    <m/>
    <n v="8"/>
    <n v="16"/>
    <s v="Hỗ trợ LAB"/>
    <x v="0"/>
    <n v="273124"/>
    <m/>
    <m/>
  </r>
  <r>
    <x v="169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007N"/>
    <s v="Hi.mix"/>
    <s v="CPT"/>
    <n v="9812"/>
    <n v="4"/>
    <n v="8"/>
    <n v="3.5"/>
    <n v="11.5"/>
    <n v="46"/>
    <s v="Support 1F"/>
    <x v="20"/>
    <n v="9808"/>
    <m/>
    <m/>
  </r>
  <r>
    <x v="169"/>
    <n v="25"/>
    <s v="Jun"/>
    <s v="C2044D"/>
    <s v="Hi.mix"/>
    <s v="CPT"/>
    <n v="9812"/>
    <n v="5"/>
    <n v="8"/>
    <m/>
    <n v="8"/>
    <n v="40"/>
    <s v="Hỗ trợ WH 3F"/>
    <x v="9"/>
    <n v="9281"/>
    <s v="Nguyen Van Tho"/>
    <m/>
  </r>
  <r>
    <x v="169"/>
    <n v="25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69"/>
    <n v="25"/>
    <s v="Jun"/>
    <s v="C2047D"/>
    <s v="Hi.mix"/>
    <s v="CPT"/>
    <n v="9812"/>
    <n v="2"/>
    <n v="8"/>
    <n v="0.5"/>
    <n v="8.5"/>
    <n v="17"/>
    <s v="Hỗ trợ WH FG"/>
    <x v="9"/>
    <n v="9281"/>
    <s v="Kim Chi"/>
    <m/>
  </r>
  <r>
    <x v="169"/>
    <n v="25"/>
    <s v="Jun"/>
    <s v="C2172D"/>
    <s v="Hi.mix"/>
    <s v="CPT"/>
    <n v="9812"/>
    <n v="5"/>
    <n v="8"/>
    <n v="4"/>
    <n v="12"/>
    <n v="60"/>
    <s v="Hỗ trợ WH FG"/>
    <x v="9"/>
    <n v="9281"/>
    <s v="Kim Chi"/>
    <m/>
  </r>
  <r>
    <x v="169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9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9"/>
    <n v="25"/>
    <s v="Jun"/>
    <s v="C2048N"/>
    <s v="Hi.mix"/>
    <s v="OP"/>
    <n v="9812"/>
    <n v="1"/>
    <n v="8"/>
    <n v="2"/>
    <n v="10"/>
    <n v="10"/>
    <s v="Hỗ trợ SQE sort PN 220029016"/>
    <x v="10"/>
    <s v="Supplier"/>
    <m/>
    <m/>
  </r>
  <r>
    <x v="169"/>
    <n v="25"/>
    <s v="Jun"/>
    <s v="C2025N"/>
    <s v="Hi.mix"/>
    <s v="OP"/>
    <n v="9812"/>
    <n v="21"/>
    <n v="8"/>
    <m/>
    <n v="8"/>
    <n v="168"/>
    <s v="Support run line CPT-2F TC2"/>
    <x v="5"/>
    <n v="9812"/>
    <m/>
    <m/>
  </r>
  <r>
    <x v="169"/>
    <n v="25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69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9"/>
    <n v="25"/>
    <s v="Jun"/>
    <s v="C2025N"/>
    <s v="Hi.mix"/>
    <s v="OP"/>
    <n v="9812"/>
    <n v="2"/>
    <n v="8"/>
    <n v="1.75"/>
    <n v="9.75"/>
    <n v="19.5"/>
    <s v="Support run line CPT-2F TC2"/>
    <x v="5"/>
    <n v="9812"/>
    <m/>
    <m/>
  </r>
  <r>
    <x v="169"/>
    <n v="25"/>
    <s v="Jun"/>
    <s v="C2050D"/>
    <s v="Hi.mix"/>
    <s v="OP"/>
    <n v="9812"/>
    <n v="11"/>
    <n v="8"/>
    <n v="2"/>
    <n v="10"/>
    <n v="110"/>
    <s v="Support run line CPT-2F TC2"/>
    <x v="5"/>
    <n v="9812"/>
    <m/>
    <m/>
  </r>
  <r>
    <x v="169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9"/>
    <n v="25"/>
    <s v="Jun"/>
    <s v="C2050D"/>
    <s v="Hi.mix"/>
    <s v="OP"/>
    <n v="9812"/>
    <n v="2"/>
    <n v="8"/>
    <n v="4"/>
    <n v="12"/>
    <n v="24"/>
    <s v="Support run line CPT-2F TC2"/>
    <x v="5"/>
    <n v="9812"/>
    <m/>
    <m/>
  </r>
  <r>
    <x v="169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9"/>
    <n v="25"/>
    <s v="Jun"/>
    <s v="C2888D"/>
    <s v="Hi.mix"/>
    <s v="OP"/>
    <n v="9812"/>
    <n v="4"/>
    <n v="8"/>
    <n v="2"/>
    <n v="10"/>
    <n v="40"/>
    <s v="Hỗ trợ WH 3F"/>
    <x v="9"/>
    <n v="9281"/>
    <s v="Nguyen Van Tho"/>
    <m/>
  </r>
  <r>
    <x v="169"/>
    <n v="25"/>
    <s v="Jun"/>
    <s v="C2888D"/>
    <s v="Hi.mix"/>
    <s v="OP"/>
    <n v="9812"/>
    <n v="2"/>
    <n v="8"/>
    <n v="2.5"/>
    <n v="10.5"/>
    <n v="21"/>
    <s v="Hỗ trợ WH 3F"/>
    <x v="9"/>
    <n v="9281"/>
    <s v="Nguyen Van Tho"/>
    <m/>
  </r>
  <r>
    <x v="169"/>
    <n v="25"/>
    <s v="Jun"/>
    <s v="C2045D"/>
    <s v="Hi.mix"/>
    <s v="OP"/>
    <n v="9812"/>
    <n v="5"/>
    <n v="8"/>
    <n v="4"/>
    <n v="12"/>
    <n v="60"/>
    <s v="Hỗ trợ WH 3F"/>
    <x v="9"/>
    <n v="9281"/>
    <s v="Nguyen Van Tho"/>
    <m/>
  </r>
  <r>
    <x v="169"/>
    <n v="25"/>
    <s v="Jun"/>
    <s v="C2050N"/>
    <s v="Hi.mix"/>
    <s v="OP"/>
    <n v="9812"/>
    <n v="11"/>
    <n v="8"/>
    <n v="4"/>
    <n v="12"/>
    <n v="132"/>
    <s v="Hỗ trợ WH FG"/>
    <x v="9"/>
    <n v="9281"/>
    <s v="Kim Chi"/>
    <m/>
  </r>
  <r>
    <x v="169"/>
    <n v="25"/>
    <s v="Jun"/>
    <s v="C2021D"/>
    <s v="Hi.mix"/>
    <s v="OP"/>
    <n v="9812"/>
    <n v="2"/>
    <n v="8"/>
    <n v="2"/>
    <n v="10"/>
    <n v="20"/>
    <s v="Support 1F"/>
    <x v="20"/>
    <n v="9808"/>
    <m/>
    <m/>
  </r>
  <r>
    <x v="169"/>
    <n v="25"/>
    <s v="Jun"/>
    <s v="C2021D"/>
    <s v="Hi.mix"/>
    <s v="OP"/>
    <n v="9812"/>
    <n v="5"/>
    <n v="8"/>
    <n v="3"/>
    <n v="11"/>
    <n v="55"/>
    <s v="Support 1F"/>
    <x v="20"/>
    <n v="9808"/>
    <m/>
    <m/>
  </r>
  <r>
    <x v="169"/>
    <n v="25"/>
    <s v="Jun"/>
    <s v="C2021D"/>
    <s v="Hi.mix"/>
    <s v="OP"/>
    <n v="9812"/>
    <n v="2"/>
    <n v="8"/>
    <n v="3.5"/>
    <n v="11.5"/>
    <n v="23"/>
    <s v="Support 1F"/>
    <x v="20"/>
    <n v="9808"/>
    <m/>
    <m/>
  </r>
  <r>
    <x v="169"/>
    <n v="25"/>
    <s v="Jun"/>
    <s v="C2021D"/>
    <s v="Hi.mix"/>
    <s v="OP"/>
    <n v="9812"/>
    <n v="2"/>
    <n v="8"/>
    <n v="4"/>
    <n v="12"/>
    <n v="24"/>
    <s v="Support 1F"/>
    <x v="20"/>
    <n v="9808"/>
    <m/>
    <m/>
  </r>
  <r>
    <x v="169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9"/>
    <n v="25"/>
    <s v="Jun"/>
    <s v="C2121N"/>
    <s v="EEC"/>
    <s v="OP"/>
    <n v="9814"/>
    <n v="1"/>
    <n v="8"/>
    <m/>
    <n v="8"/>
    <n v="8"/>
    <s v="Hỗ trợ WH 3F"/>
    <x v="9"/>
    <n v="9281"/>
    <s v="Nguyen Van Tho"/>
    <m/>
  </r>
  <r>
    <x v="169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9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9"/>
    <n v="25"/>
    <s v="Jun"/>
    <s v="1F"/>
    <s v="Hi.mix"/>
    <s v="CPT"/>
    <n v="9812"/>
    <n v="1"/>
    <n v="8"/>
    <n v="2.5"/>
    <n v="10.5"/>
    <n v="10.5"/>
    <s v="Support 1F"/>
    <x v="20"/>
    <n v="9808"/>
    <m/>
    <m/>
  </r>
  <r>
    <x v="169"/>
    <n v="25"/>
    <s v="Jun"/>
    <s v="1F"/>
    <s v="Hi.mix"/>
    <s v="CPT"/>
    <n v="9812"/>
    <n v="2"/>
    <n v="8"/>
    <n v="2"/>
    <n v="10"/>
    <n v="20"/>
    <s v="Support 1F"/>
    <x v="20"/>
    <n v="9808"/>
    <m/>
    <m/>
  </r>
  <r>
    <x v="169"/>
    <n v="25"/>
    <s v="Jun"/>
    <s v="1F"/>
    <s v="Hi.mix"/>
    <s v="CPT"/>
    <n v="9812"/>
    <n v="19"/>
    <n v="8"/>
    <n v="4"/>
    <n v="12"/>
    <n v="228"/>
    <s v="Support 1F"/>
    <x v="20"/>
    <n v="9808"/>
    <m/>
    <m/>
  </r>
  <r>
    <x v="169"/>
    <n v="25"/>
    <s v="Jun"/>
    <s v="1F"/>
    <s v="Hi.mix"/>
    <s v="CPT"/>
    <n v="9812"/>
    <n v="1"/>
    <n v="8"/>
    <n v="1.5"/>
    <n v="9.5"/>
    <n v="9.5"/>
    <s v="Support 1F"/>
    <x v="20"/>
    <n v="9808"/>
    <m/>
    <m/>
  </r>
  <r>
    <x v="170"/>
    <n v="26"/>
    <s v="Jun"/>
    <s v="LAB"/>
    <s v="EEC"/>
    <s v="CPT"/>
    <n v="9814"/>
    <n v="2"/>
    <n v="8"/>
    <m/>
    <n v="8"/>
    <n v="16"/>
    <s v="Hỗ trợ LAB"/>
    <x v="0"/>
    <m/>
    <m/>
    <m/>
  </r>
  <r>
    <x v="170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002N"/>
    <s v="Hi.mix"/>
    <s v="CPT"/>
    <n v="9812"/>
    <n v="9"/>
    <n v="8"/>
    <m/>
    <n v="8"/>
    <n v="72"/>
    <s v="Support CPT-1F"/>
    <x v="22"/>
    <n v="9808"/>
    <m/>
    <m/>
  </r>
  <r>
    <x v="170"/>
    <n v="26"/>
    <s v="Jun"/>
    <s v="C2002N"/>
    <s v="Hi.mix"/>
    <s v="CPT"/>
    <n v="9812"/>
    <n v="5"/>
    <n v="8"/>
    <n v="1"/>
    <n v="9"/>
    <n v="45"/>
    <s v="Support CPT-1F"/>
    <x v="22"/>
    <n v="9808"/>
    <m/>
    <m/>
  </r>
  <r>
    <x v="170"/>
    <n v="26"/>
    <s v="Jun"/>
    <s v="C2044D"/>
    <s v="Hi.mix"/>
    <s v="CPT"/>
    <n v="9812"/>
    <n v="15"/>
    <n v="8"/>
    <m/>
    <n v="8"/>
    <n v="120"/>
    <s v="Hỗ trợ WH 3F"/>
    <x v="9"/>
    <n v="9281"/>
    <s v="Nguyen Van Tho"/>
    <m/>
  </r>
  <r>
    <x v="170"/>
    <n v="26"/>
    <s v="Jun"/>
    <s v="C2044D"/>
    <s v="Hi.mix"/>
    <s v="CPT"/>
    <n v="9812"/>
    <n v="1"/>
    <n v="8"/>
    <n v="4"/>
    <n v="12"/>
    <n v="12"/>
    <s v="Hỗ trợ WH 3F"/>
    <x v="9"/>
    <n v="9281"/>
    <s v="Nguyen Van Tho"/>
    <m/>
  </r>
  <r>
    <x v="170"/>
    <n v="26"/>
    <s v="Jun"/>
    <s v="C2047D"/>
    <s v="Hi.mix"/>
    <s v="CPT"/>
    <n v="9812"/>
    <n v="7"/>
    <n v="8"/>
    <n v="2"/>
    <n v="10"/>
    <n v="70"/>
    <s v="Hỗ trợ WH FG"/>
    <x v="9"/>
    <n v="9281"/>
    <s v="Kim Chi"/>
    <m/>
  </r>
  <r>
    <x v="170"/>
    <n v="26"/>
    <s v="Jun"/>
    <s v="C2047D"/>
    <s v="Hi.mix"/>
    <s v="CPT"/>
    <n v="9812"/>
    <n v="6"/>
    <n v="8"/>
    <n v="3.5"/>
    <n v="11.5"/>
    <n v="69"/>
    <s v="Hỗ trợ WH FG"/>
    <x v="9"/>
    <n v="9281"/>
    <s v="Kim Chi"/>
    <m/>
  </r>
  <r>
    <x v="170"/>
    <n v="26"/>
    <s v="Jun"/>
    <s v="C2172D"/>
    <s v="Hi.mix"/>
    <s v="CPT"/>
    <n v="9812"/>
    <n v="2"/>
    <n v="8"/>
    <n v="4"/>
    <n v="12"/>
    <n v="24"/>
    <s v="Hỗ trợ WH FG"/>
    <x v="9"/>
    <n v="9281"/>
    <s v="Kim Chi"/>
    <m/>
  </r>
  <r>
    <x v="170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0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0"/>
    <n v="26"/>
    <s v="Jun"/>
    <s v="C2025N"/>
    <s v="Hi.mix"/>
    <s v="OP"/>
    <n v="9812"/>
    <n v="26"/>
    <n v="8"/>
    <n v="2"/>
    <n v="10"/>
    <n v="260"/>
    <s v="Support run line CPT-2F TC2"/>
    <x v="5"/>
    <n v="9812"/>
    <m/>
    <m/>
  </r>
  <r>
    <x v="170"/>
    <n v="26"/>
    <s v="Jun"/>
    <s v="C2025N"/>
    <s v="Hi.mix"/>
    <s v="OP"/>
    <n v="9812"/>
    <n v="1"/>
    <n v="8"/>
    <n v="3.5"/>
    <n v="11.5"/>
    <n v="11.5"/>
    <s v="Support run line CPT-2F TC2"/>
    <x v="5"/>
    <n v="9812"/>
    <m/>
    <m/>
  </r>
  <r>
    <x v="170"/>
    <n v="26"/>
    <s v="Jun"/>
    <s v="C2025N"/>
    <s v="Hi.mix"/>
    <s v="OP"/>
    <n v="9812"/>
    <n v="3"/>
    <n v="8"/>
    <n v="4"/>
    <n v="12"/>
    <n v="36"/>
    <s v="Support run line CPT-2F TC2"/>
    <x v="5"/>
    <n v="9812"/>
    <m/>
    <m/>
  </r>
  <r>
    <x v="170"/>
    <n v="26"/>
    <s v="Jun"/>
    <s v="C2025N"/>
    <s v="Hi.mix"/>
    <s v="OP"/>
    <n v="9812"/>
    <n v="1"/>
    <n v="8"/>
    <m/>
    <n v="8"/>
    <n v="8"/>
    <s v="Support run line CPT-2F TC2"/>
    <x v="6"/>
    <n v="9814"/>
    <m/>
    <m/>
  </r>
  <r>
    <x v="170"/>
    <n v="26"/>
    <s v="Jun"/>
    <s v="C2025N"/>
    <s v="Hi.mix"/>
    <s v="OP"/>
    <n v="9812"/>
    <n v="1"/>
    <n v="8"/>
    <n v="1.5"/>
    <n v="9.5"/>
    <n v="9.5"/>
    <s v="Support run line CPT-2F TC2"/>
    <x v="6"/>
    <n v="9814"/>
    <m/>
    <m/>
  </r>
  <r>
    <x v="170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170"/>
    <n v="26"/>
    <s v="Jun"/>
    <s v="C2045D"/>
    <s v="Hi.mix"/>
    <s v="OP"/>
    <n v="9812"/>
    <n v="4"/>
    <n v="8"/>
    <n v="4"/>
    <n v="12"/>
    <n v="48"/>
    <s v="Hỗ trợ WH 3F"/>
    <x v="9"/>
    <n v="9281"/>
    <s v="Nguyen Van Tho"/>
    <m/>
  </r>
  <r>
    <x v="170"/>
    <n v="26"/>
    <s v="Jun"/>
    <s v="C2021D"/>
    <s v="Hi.mix"/>
    <s v="OP"/>
    <n v="9812"/>
    <n v="12"/>
    <n v="8"/>
    <m/>
    <n v="8"/>
    <n v="96"/>
    <s v="Support CPT-1F"/>
    <x v="22"/>
    <n v="9808"/>
    <m/>
    <m/>
  </r>
  <r>
    <x v="170"/>
    <n v="26"/>
    <s v="Jun"/>
    <s v="C2021D"/>
    <s v="Hi.mix"/>
    <s v="OP"/>
    <n v="9812"/>
    <n v="2"/>
    <n v="8"/>
    <n v="1"/>
    <n v="9"/>
    <n v="18"/>
    <s v="Support CPT-1F"/>
    <x v="22"/>
    <n v="9808"/>
    <m/>
    <m/>
  </r>
  <r>
    <x v="170"/>
    <n v="26"/>
    <s v="Jun"/>
    <s v="C2021D"/>
    <s v="Hi.mix"/>
    <s v="OP"/>
    <n v="9812"/>
    <n v="13"/>
    <n v="8"/>
    <n v="3.5"/>
    <n v="11.5"/>
    <n v="149.5"/>
    <s v="Support CPT-1F"/>
    <x v="22"/>
    <n v="9808"/>
    <m/>
    <m/>
  </r>
  <r>
    <x v="170"/>
    <n v="26"/>
    <s v="Jun"/>
    <s v="C2133N"/>
    <s v="EEC"/>
    <s v="OP"/>
    <n v="9814"/>
    <n v="76"/>
    <n v="8"/>
    <n v="4"/>
    <n v="12"/>
    <n v="912"/>
    <s v="Support run line CPT-2F TC2"/>
    <x v="6"/>
    <n v="9814"/>
    <m/>
    <m/>
  </r>
  <r>
    <x v="170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1"/>
    <n v="26"/>
    <s v="Jun"/>
    <s v="LAB"/>
    <s v="EEC"/>
    <s v="CPT"/>
    <n v="9814"/>
    <n v="1"/>
    <n v="8"/>
    <m/>
    <n v="8"/>
    <n v="8"/>
    <s v="Hỗ trợ LAB"/>
    <x v="0"/>
    <m/>
    <m/>
    <m/>
  </r>
  <r>
    <x v="171"/>
    <n v="26"/>
    <s v="Jun"/>
    <s v="LAB"/>
    <s v="EEC"/>
    <s v="CPT"/>
    <n v="9814"/>
    <n v="1"/>
    <n v="8"/>
    <n v="2"/>
    <n v="10"/>
    <n v="10"/>
    <s v="Hỗ trợ LAB"/>
    <x v="0"/>
    <m/>
    <m/>
    <m/>
  </r>
  <r>
    <x v="171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1"/>
    <n v="26"/>
    <s v="Jun"/>
    <s v="C2047D"/>
    <s v="Hi.mix"/>
    <s v="CPT"/>
    <n v="9812"/>
    <n v="5"/>
    <n v="8"/>
    <n v="1.5"/>
    <n v="9.5"/>
    <n v="47.5"/>
    <s v="Hỗ trợ WH 1F"/>
    <x v="9"/>
    <n v="9281"/>
    <s v="Kim Chi"/>
    <m/>
  </r>
  <r>
    <x v="171"/>
    <n v="26"/>
    <s v="Jun"/>
    <s v="C2047D"/>
    <s v="Hi.mix"/>
    <s v="CPT"/>
    <n v="9812"/>
    <n v="1"/>
    <n v="8"/>
    <n v="3.5"/>
    <n v="11.5"/>
    <n v="11.5"/>
    <s v="Hỗ trợ WH 1F"/>
    <x v="9"/>
    <n v="9281"/>
    <s v="Kim Chi"/>
    <m/>
  </r>
  <r>
    <x v="171"/>
    <n v="26"/>
    <s v="Jun"/>
    <s v="C2172D"/>
    <s v="Hi.mix"/>
    <s v="CPT"/>
    <n v="9812"/>
    <n v="4"/>
    <n v="8"/>
    <n v="4"/>
    <n v="12"/>
    <n v="48"/>
    <s v="Hỗ trợ WH 1F"/>
    <x v="9"/>
    <n v="9281"/>
    <s v="Kim Chi"/>
    <m/>
  </r>
  <r>
    <x v="171"/>
    <n v="26"/>
    <s v="Jun"/>
    <s v="C2-172D"/>
    <s v="Hi.mix"/>
    <s v="CPT"/>
    <n v="9812"/>
    <n v="4"/>
    <n v="8"/>
    <m/>
    <n v="8"/>
    <n v="32"/>
    <s v="Support NPI"/>
    <x v="14"/>
    <s v="Z40644"/>
    <s v="Tran Van Hiep"/>
    <m/>
  </r>
  <r>
    <x v="171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1"/>
    <n v="26"/>
    <s v="Jun"/>
    <s v="C2013N"/>
    <s v="Hi.mix"/>
    <s v="CPT"/>
    <n v="9812"/>
    <n v="3"/>
    <n v="8"/>
    <m/>
    <n v="8"/>
    <n v="24"/>
    <s v="Support CPT-1F"/>
    <x v="22"/>
    <n v="9808"/>
    <m/>
    <m/>
  </r>
  <r>
    <x v="171"/>
    <n v="26"/>
    <s v="Jun"/>
    <s v="C2019N"/>
    <s v="Hi.mix"/>
    <s v="CPT"/>
    <n v="9812"/>
    <n v="2"/>
    <n v="8"/>
    <n v="2"/>
    <n v="10"/>
    <n v="20"/>
    <s v="Support CPT-1F"/>
    <x v="22"/>
    <n v="9808"/>
    <m/>
    <m/>
  </r>
  <r>
    <x v="171"/>
    <n v="26"/>
    <s v="Jun"/>
    <s v="C2017N"/>
    <s v="Hi.mix"/>
    <s v="CPT"/>
    <n v="9812"/>
    <n v="1"/>
    <n v="8"/>
    <n v="2.5"/>
    <n v="10.5"/>
    <n v="10.5"/>
    <s v="Support CPT-1F"/>
    <x v="22"/>
    <n v="9808"/>
    <m/>
    <m/>
  </r>
  <r>
    <x v="171"/>
    <n v="26"/>
    <s v="Jun"/>
    <s v="C2013N"/>
    <s v="Hi.mix"/>
    <s v="CPT"/>
    <n v="9812"/>
    <n v="11"/>
    <n v="8"/>
    <n v="2"/>
    <n v="10"/>
    <n v="110"/>
    <s v="Support run line OP-2F TC5"/>
    <x v="1"/>
    <n v="9812"/>
    <m/>
    <m/>
  </r>
  <r>
    <x v="171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1"/>
    <n v="26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71"/>
    <n v="26"/>
    <s v="Jun"/>
    <s v="C2025N"/>
    <s v="Hi.mix"/>
    <s v="OP"/>
    <n v="9812"/>
    <n v="3"/>
    <n v="8"/>
    <n v="2"/>
    <n v="10"/>
    <n v="30"/>
    <s v="Support run line CPT-2F TC2"/>
    <x v="5"/>
    <n v="9812"/>
    <m/>
    <m/>
  </r>
  <r>
    <x v="171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1"/>
    <n v="26"/>
    <s v="Jun"/>
    <s v="C2025N"/>
    <s v="Hi.mix"/>
    <s v="OP"/>
    <n v="9812"/>
    <n v="60"/>
    <n v="8"/>
    <n v="4"/>
    <n v="12"/>
    <n v="720"/>
    <s v="Support run line CPT-2F TC2"/>
    <x v="5"/>
    <n v="9812"/>
    <m/>
    <m/>
  </r>
  <r>
    <x v="171"/>
    <n v="26"/>
    <s v="Jun"/>
    <s v="C2888D"/>
    <s v="Hi.mix"/>
    <s v="OP"/>
    <n v="9812"/>
    <n v="1"/>
    <n v="8"/>
    <n v="2"/>
    <n v="10"/>
    <n v="10"/>
    <s v="Hỗ trợ WH FG"/>
    <x v="9"/>
    <n v="9281"/>
    <s v="Kim Chi"/>
    <m/>
  </r>
  <r>
    <x v="171"/>
    <n v="26"/>
    <s v="Jun"/>
    <s v="C2888D"/>
    <s v="Hi.mix"/>
    <s v="OP"/>
    <n v="9812"/>
    <n v="2"/>
    <n v="8"/>
    <n v="3.5"/>
    <n v="11.5"/>
    <n v="23"/>
    <s v="Hỗ trợ WH FG"/>
    <x v="9"/>
    <n v="9281"/>
    <s v="Kim Chi"/>
    <m/>
  </r>
  <r>
    <x v="171"/>
    <n v="26"/>
    <s v="Jun"/>
    <s v="C2888D"/>
    <s v="Hi.mix"/>
    <s v="OP"/>
    <n v="9812"/>
    <n v="3"/>
    <n v="8"/>
    <n v="4"/>
    <n v="12"/>
    <n v="36"/>
    <s v="Hỗ trợ WH FG"/>
    <x v="9"/>
    <n v="9281"/>
    <s v="Kim Chi"/>
    <m/>
  </r>
  <r>
    <x v="171"/>
    <n v="26"/>
    <s v="Jun"/>
    <s v="C2133N"/>
    <s v="EEC"/>
    <s v="OP"/>
    <n v="9814"/>
    <n v="49"/>
    <n v="8"/>
    <n v="4"/>
    <n v="12"/>
    <n v="588"/>
    <s v="Support run line CPT-2F TC2"/>
    <x v="6"/>
    <n v="9814"/>
    <m/>
    <m/>
  </r>
  <r>
    <x v="171"/>
    <n v="26"/>
    <s v="Jun"/>
    <s v="C2142N"/>
    <s v="EEC"/>
    <s v="OP"/>
    <n v="9814"/>
    <n v="2"/>
    <n v="8"/>
    <n v="4"/>
    <n v="12"/>
    <n v="24"/>
    <s v="Hỗ trợ WH 3F"/>
    <x v="9"/>
    <n v="9281"/>
    <s v="Nguyen Van Tho"/>
    <m/>
  </r>
  <r>
    <x v="172"/>
    <n v="26"/>
    <s v="Jun"/>
    <s v="LAB"/>
    <s v="EEC"/>
    <s v="CPT"/>
    <n v="9814"/>
    <n v="2"/>
    <n v="8"/>
    <m/>
    <n v="8"/>
    <n v="16"/>
    <s v="Hỗ trợ LAB"/>
    <x v="0"/>
    <m/>
    <m/>
    <m/>
  </r>
  <r>
    <x v="172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005D"/>
    <s v="Hi.mix"/>
    <s v="CPT"/>
    <n v="9812"/>
    <n v="6"/>
    <n v="8"/>
    <m/>
    <n v="8"/>
    <n v="48"/>
    <s v="Hỗ trợ NPI"/>
    <x v="14"/>
    <s v="Z41048"/>
    <s v="Marcus + Rio"/>
    <m/>
  </r>
  <r>
    <x v="172"/>
    <n v="26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2"/>
    <n v="26"/>
    <s v="Jun"/>
    <s v="C2142N"/>
    <s v="Hi.mix"/>
    <s v="CPT"/>
    <n v="9812"/>
    <n v="1"/>
    <n v="8"/>
    <n v="3"/>
    <n v="11"/>
    <n v="11"/>
    <s v="Hỗ trợ WH 3F"/>
    <x v="9"/>
    <n v="9281"/>
    <s v="Nguyen Van Tho"/>
    <m/>
  </r>
  <r>
    <x v="172"/>
    <n v="26"/>
    <s v="Jun"/>
    <s v="C2142N"/>
    <s v="Hi.mix"/>
    <s v="CPT"/>
    <n v="9812"/>
    <n v="5"/>
    <n v="8"/>
    <n v="4"/>
    <n v="12"/>
    <n v="60"/>
    <s v="Hỗ trợ WH 3F"/>
    <x v="9"/>
    <n v="9281"/>
    <s v="Nguyen Van Tho"/>
    <m/>
  </r>
  <r>
    <x v="172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2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2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2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2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2"/>
    <n v="26"/>
    <s v="Jun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Minh Tri"/>
    <m/>
  </r>
  <r>
    <x v="172"/>
    <n v="26"/>
    <s v="Jun"/>
    <s v="C2013N"/>
    <s v="Hi.mix"/>
    <s v="CPT"/>
    <n v="9812"/>
    <n v="2"/>
    <n v="8"/>
    <m/>
    <n v="8"/>
    <n v="16"/>
    <s v="Support CPT-1F"/>
    <x v="22"/>
    <n v="9808"/>
    <m/>
    <m/>
  </r>
  <r>
    <x v="172"/>
    <n v="26"/>
    <s v="Jun"/>
    <s v="C2055N"/>
    <s v="Hi.mix"/>
    <s v="CPT"/>
    <n v="9812"/>
    <n v="1"/>
    <n v="8"/>
    <m/>
    <n v="8"/>
    <n v="8"/>
    <s v="Support run line OP-2F TC5"/>
    <x v="1"/>
    <n v="9812"/>
    <m/>
    <m/>
  </r>
  <r>
    <x v="172"/>
    <n v="26"/>
    <s v="Jun"/>
    <s v="C2013N"/>
    <s v="Hi.mix"/>
    <s v="CPT"/>
    <n v="9812"/>
    <n v="2"/>
    <n v="8"/>
    <n v="1"/>
    <n v="9"/>
    <n v="18"/>
    <s v="Support run line OP-2F TC5"/>
    <x v="1"/>
    <n v="9812"/>
    <m/>
    <m/>
  </r>
  <r>
    <x v="172"/>
    <n v="26"/>
    <s v="Jun"/>
    <s v="C2052N"/>
    <s v="Hi.mix"/>
    <s v="CPT"/>
    <n v="9812"/>
    <n v="8"/>
    <n v="8"/>
    <n v="2"/>
    <n v="10"/>
    <n v="80"/>
    <s v="Support run line OP-2F TC5"/>
    <x v="1"/>
    <n v="9812"/>
    <m/>
    <m/>
  </r>
  <r>
    <x v="172"/>
    <n v="26"/>
    <s v="Jun"/>
    <s v="C2045N"/>
    <s v="Hi.mix"/>
    <s v="OP"/>
    <n v="9812"/>
    <n v="2"/>
    <n v="8"/>
    <n v="2"/>
    <n v="10"/>
    <n v="20"/>
    <s v="Hỗ trợ ME cố định"/>
    <x v="3"/>
    <n v="9330"/>
    <s v="Nguyễn Quốc Hào + Phan Tấn Lực"/>
    <m/>
  </r>
  <r>
    <x v="172"/>
    <n v="26"/>
    <s v="Jun"/>
    <s v="C2025N"/>
    <s v="Hi.mix"/>
    <s v="OP"/>
    <n v="9812"/>
    <n v="4"/>
    <n v="8"/>
    <n v="1"/>
    <n v="9"/>
    <n v="36"/>
    <s v="Support run line CPT-2F TC2"/>
    <x v="5"/>
    <n v="9812"/>
    <m/>
    <m/>
  </r>
  <r>
    <x v="172"/>
    <n v="26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72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2"/>
    <n v="26"/>
    <s v="Jun"/>
    <s v="C2025N"/>
    <s v="Hi.mix"/>
    <s v="OP"/>
    <n v="9812"/>
    <n v="2"/>
    <n v="8"/>
    <n v="2.5"/>
    <n v="10.5"/>
    <n v="21"/>
    <s v="Support run line CPT-2F TC2"/>
    <x v="5"/>
    <n v="9812"/>
    <m/>
    <m/>
  </r>
  <r>
    <x v="172"/>
    <n v="26"/>
    <s v="Jun"/>
    <s v="C2025N"/>
    <s v="Hi.mix"/>
    <s v="OP"/>
    <n v="9812"/>
    <n v="3"/>
    <n v="8"/>
    <n v="3"/>
    <n v="11"/>
    <n v="33"/>
    <s v="Support run line CPT-2F TC2"/>
    <x v="5"/>
    <n v="9812"/>
    <m/>
    <m/>
  </r>
  <r>
    <x v="172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2"/>
    <n v="26"/>
    <s v="Jun"/>
    <s v="C2025N"/>
    <s v="Hi.mix"/>
    <s v="OP"/>
    <n v="9812"/>
    <n v="50"/>
    <n v="8"/>
    <n v="4"/>
    <n v="12"/>
    <n v="600"/>
    <s v="Support run line CPT-2F TC2"/>
    <x v="5"/>
    <n v="9812"/>
    <m/>
    <m/>
  </r>
  <r>
    <x v="172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2"/>
    <n v="26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72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2"/>
    <n v="26"/>
    <s v="Jun"/>
    <s v="C2133N"/>
    <s v="EEC"/>
    <s v="OP"/>
    <n v="9814"/>
    <n v="58"/>
    <n v="8"/>
    <n v="4"/>
    <n v="12"/>
    <n v="696"/>
    <s v="Support run line CPT-2F TC2"/>
    <x v="6"/>
    <n v="9814"/>
    <m/>
    <m/>
  </r>
  <r>
    <x v="172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2"/>
    <n v="26"/>
    <s v="Jun"/>
    <s v="C2099D"/>
    <s v="EEC"/>
    <s v="CPT"/>
    <n v="9814"/>
    <n v="4"/>
    <n v="8"/>
    <m/>
    <n v="8"/>
    <n v="32"/>
    <s v="Hỗ trợ OPEE"/>
    <x v="19"/>
    <s v="25RI22"/>
    <s v="Heleen Pham Thi Thanh Nhan"/>
    <m/>
  </r>
  <r>
    <x v="173"/>
    <n v="26"/>
    <s v="Jun"/>
    <s v="LAB"/>
    <s v="EEC"/>
    <s v="CPT"/>
    <n v="9814"/>
    <n v="1"/>
    <n v="4"/>
    <n v="2"/>
    <n v="6"/>
    <n v="6"/>
    <s v="Hỗ trợ LAB"/>
    <x v="0"/>
    <m/>
    <m/>
    <m/>
  </r>
  <r>
    <x v="173"/>
    <n v="26"/>
    <s v="Jun"/>
    <s v="LAB"/>
    <s v="EEC"/>
    <s v="CPT"/>
    <n v="9814"/>
    <n v="1"/>
    <n v="8"/>
    <n v="2"/>
    <n v="10"/>
    <n v="10"/>
    <s v="Hỗ trợ LAB"/>
    <x v="0"/>
    <m/>
    <m/>
    <m/>
  </r>
  <r>
    <x v="173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42N"/>
    <s v="Hi.mix"/>
    <s v="CPT"/>
    <n v="9812"/>
    <n v="2"/>
    <n v="8"/>
    <n v="2.5"/>
    <n v="10.5"/>
    <n v="21"/>
    <s v="Hỗ trợ WH 3F"/>
    <x v="9"/>
    <n v="9281"/>
    <s v="Nguyen Van Tho"/>
    <m/>
  </r>
  <r>
    <x v="173"/>
    <n v="26"/>
    <s v="Jun"/>
    <s v="C2142N"/>
    <s v="Hi.mix"/>
    <s v="CPT"/>
    <n v="9812"/>
    <n v="3"/>
    <n v="8"/>
    <n v="4"/>
    <n v="12"/>
    <n v="36"/>
    <s v="Hỗ trợ WH 3F"/>
    <x v="9"/>
    <n v="9281"/>
    <s v="Nguyen Van Tho"/>
    <m/>
  </r>
  <r>
    <x v="173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3"/>
    <n v="26"/>
    <s v="Jun"/>
    <s v="C2047D"/>
    <s v="Hi.mix"/>
    <s v="CPT"/>
    <n v="9812"/>
    <n v="1"/>
    <n v="8"/>
    <n v="2.5"/>
    <n v="10.5"/>
    <n v="10.5"/>
    <s v="Hỗ trợ WH FG"/>
    <x v="9"/>
    <n v="9281"/>
    <s v="Kim Chi"/>
    <m/>
  </r>
  <r>
    <x v="173"/>
    <n v="26"/>
    <s v="Jun"/>
    <s v="C2172D"/>
    <s v="Hi.mix"/>
    <s v="CPT"/>
    <n v="9812"/>
    <n v="3"/>
    <n v="8"/>
    <n v="3"/>
    <n v="11"/>
    <n v="33"/>
    <s v="Hỗ trợ WH FG"/>
    <x v="9"/>
    <n v="9281"/>
    <s v="Kim Chi"/>
    <m/>
  </r>
  <r>
    <x v="173"/>
    <n v="26"/>
    <s v="Jun"/>
    <s v="C2047D"/>
    <s v="Hi.mix"/>
    <s v="CPT"/>
    <n v="9812"/>
    <n v="5"/>
    <n v="8"/>
    <n v="3.5"/>
    <n v="11.5"/>
    <n v="57.5"/>
    <s v="Hỗ trợ WH FG"/>
    <x v="9"/>
    <n v="9281"/>
    <s v="Kim Chi"/>
    <m/>
  </r>
  <r>
    <x v="173"/>
    <n v="26"/>
    <s v="Jun"/>
    <s v="C2172D"/>
    <s v="Hi.mix"/>
    <s v="CPT"/>
    <n v="9812"/>
    <n v="4"/>
    <n v="8"/>
    <n v="4"/>
    <n v="12"/>
    <n v="48"/>
    <s v="Hỗ trợ WH FG"/>
    <x v="9"/>
    <n v="9281"/>
    <s v="Kim Chi"/>
    <m/>
  </r>
  <r>
    <x v="173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3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3"/>
    <n v="26"/>
    <s v="Jun"/>
    <s v="C2013N"/>
    <s v="Hi.mix"/>
    <s v="CPT"/>
    <n v="9812"/>
    <n v="14"/>
    <n v="8"/>
    <n v="3.5"/>
    <n v="11.5"/>
    <n v="161"/>
    <s v="Support CPT-1F"/>
    <x v="22"/>
    <n v="9808"/>
    <m/>
    <m/>
  </r>
  <r>
    <x v="173"/>
    <n v="26"/>
    <s v="Jun"/>
    <s v="C2055N"/>
    <s v="Hi.mix"/>
    <s v="CPT"/>
    <n v="9812"/>
    <n v="1"/>
    <n v="8"/>
    <n v="4"/>
    <n v="12"/>
    <n v="12"/>
    <s v="Hỗ trợ WH 3F"/>
    <x v="9"/>
    <n v="9281"/>
    <s v="Le Tai"/>
    <m/>
  </r>
  <r>
    <x v="173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3"/>
    <n v="26"/>
    <s v="Jun"/>
    <s v="C2021D"/>
    <s v="Hi.mix"/>
    <s v="OP"/>
    <n v="9812"/>
    <n v="2"/>
    <n v="8"/>
    <n v="4"/>
    <n v="12"/>
    <n v="24"/>
    <s v="Hỗ trợ ME"/>
    <x v="3"/>
    <n v="9330"/>
    <s v="Nguyễn Quốc Hào"/>
    <m/>
  </r>
  <r>
    <x v="173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3"/>
    <n v="26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73"/>
    <n v="26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73"/>
    <n v="26"/>
    <s v="Jun"/>
    <s v="C2025N"/>
    <s v="Hi.mix"/>
    <s v="OP"/>
    <n v="9812"/>
    <n v="45"/>
    <n v="8"/>
    <n v="4"/>
    <n v="12"/>
    <n v="540"/>
    <s v="Support run line CPT-2F TC2"/>
    <x v="5"/>
    <n v="9812"/>
    <m/>
    <m/>
  </r>
  <r>
    <x v="173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3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3"/>
    <n v="26"/>
    <s v="Jun"/>
    <s v="C2133N"/>
    <s v="EEC"/>
    <s v="OP"/>
    <n v="9814"/>
    <n v="59"/>
    <n v="8"/>
    <n v="4"/>
    <n v="12"/>
    <n v="708"/>
    <s v="Support run line CPT-2F TC2"/>
    <x v="6"/>
    <n v="9814"/>
    <m/>
    <m/>
  </r>
  <r>
    <x v="173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3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LAB"/>
    <s v="EEC"/>
    <s v="CPT"/>
    <n v="9814"/>
    <n v="2"/>
    <n v="8"/>
    <n v="2"/>
    <n v="10"/>
    <n v="20"/>
    <s v="Hỗ trợ LAB"/>
    <x v="0"/>
    <m/>
    <m/>
    <m/>
  </r>
  <r>
    <x v="174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4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4"/>
    <n v="26"/>
    <s v="Jun"/>
    <s v="C2172D"/>
    <s v="Hi.mix"/>
    <s v="CPT"/>
    <n v="9812"/>
    <n v="12"/>
    <n v="8"/>
    <n v="4"/>
    <n v="12"/>
    <n v="144"/>
    <s v="Hỗ trợ WH FG"/>
    <x v="9"/>
    <n v="9281"/>
    <s v="Kim Chi"/>
    <m/>
  </r>
  <r>
    <x v="174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4"/>
    <n v="26"/>
    <s v="Jun"/>
    <s v="C2-172D"/>
    <s v="Hi.mix"/>
    <s v="CPT"/>
    <n v="9812"/>
    <n v="1"/>
    <n v="8"/>
    <n v="2.75"/>
    <n v="10.75"/>
    <n v="10.75"/>
    <s v="Hỗ trợ ME cố định"/>
    <x v="3"/>
    <n v="9330"/>
    <s v="Minh Tri"/>
    <m/>
  </r>
  <r>
    <x v="174"/>
    <n v="26"/>
    <s v="Jun"/>
    <s v="C2998N"/>
    <s v="Hi.mix"/>
    <s v="CPT"/>
    <n v="9812"/>
    <n v="3"/>
    <n v="8"/>
    <n v="2"/>
    <n v="10"/>
    <n v="30"/>
    <s v="Support run line CPT-2F TC2"/>
    <x v="6"/>
    <n v="9814"/>
    <m/>
    <m/>
  </r>
  <r>
    <x v="174"/>
    <n v="26"/>
    <s v="Jun"/>
    <s v="C2055N"/>
    <s v="Hi.mix"/>
    <s v="CPT"/>
    <n v="9812"/>
    <n v="5"/>
    <n v="8"/>
    <m/>
    <n v="8"/>
    <n v="40"/>
    <s v="Hỗ trợ WH 3F"/>
    <x v="9"/>
    <n v="9281"/>
    <s v="Le Tai"/>
    <m/>
  </r>
  <r>
    <x v="174"/>
    <n v="26"/>
    <s v="Jun"/>
    <s v="C2055N"/>
    <s v="Hi.mix"/>
    <s v="CPT"/>
    <n v="9812"/>
    <n v="3"/>
    <n v="8"/>
    <n v="4"/>
    <n v="12"/>
    <n v="36"/>
    <s v="Hỗ trợ WH 3F"/>
    <x v="9"/>
    <n v="9281"/>
    <s v="Le Tai"/>
    <m/>
  </r>
  <r>
    <x v="174"/>
    <n v="26"/>
    <s v="Jun"/>
    <s v="C2055N"/>
    <s v="Hi.mix"/>
    <s v="CPT"/>
    <n v="9812"/>
    <n v="7"/>
    <n v="8"/>
    <n v="4"/>
    <n v="12"/>
    <n v="84"/>
    <s v="Hỗ trợ WH FG"/>
    <x v="9"/>
    <n v="9281"/>
    <s v="Kim Chi"/>
    <m/>
  </r>
  <r>
    <x v="174"/>
    <n v="26"/>
    <s v="Jun"/>
    <s v="C2032N"/>
    <s v="Hi.mix"/>
    <s v="CPT"/>
    <n v="9812"/>
    <n v="4"/>
    <n v="8"/>
    <n v="4"/>
    <n v="12"/>
    <n v="48"/>
    <s v="Support run line CPT-2F TC2"/>
    <x v="6"/>
    <n v="9814"/>
    <m/>
    <m/>
  </r>
  <r>
    <x v="174"/>
    <n v="26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4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4"/>
    <n v="26"/>
    <s v="Jun"/>
    <s v="C2048D"/>
    <s v="Hi.mix"/>
    <s v="OP"/>
    <n v="9812"/>
    <n v="2"/>
    <n v="8"/>
    <m/>
    <n v="8"/>
    <n v="16"/>
    <s v="support NPI Battery team packing batteries for shipment to the US/PRC"/>
    <x v="23"/>
    <n v="275210"/>
    <s v="Marcus Duong Gia Quyen"/>
    <m/>
  </r>
  <r>
    <x v="174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4"/>
    <n v="26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74"/>
    <n v="26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4"/>
    <n v="26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74"/>
    <n v="26"/>
    <s v="Jun"/>
    <s v="C2025N"/>
    <s v="Hi.mix"/>
    <s v="OP"/>
    <n v="9812"/>
    <n v="55"/>
    <n v="8"/>
    <n v="4"/>
    <n v="12"/>
    <n v="660"/>
    <s v="Support run line CPT-2F TC2"/>
    <x v="5"/>
    <n v="9812"/>
    <m/>
    <m/>
  </r>
  <r>
    <x v="174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4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4"/>
    <n v="26"/>
    <s v="Jun"/>
    <s v="C2133N"/>
    <s v="EEC"/>
    <s v="OP"/>
    <n v="9814"/>
    <n v="50"/>
    <n v="8"/>
    <n v="4"/>
    <n v="12"/>
    <n v="600"/>
    <s v="Support run line CPT-2F TC2"/>
    <x v="6"/>
    <n v="9814"/>
    <m/>
    <m/>
  </r>
  <r>
    <x v="174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4"/>
    <n v="26"/>
    <s v="Jun"/>
    <s v="C2139D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048D"/>
    <s v="Hi.mix"/>
    <s v="OP"/>
    <n v="9812"/>
    <n v="2"/>
    <n v="8"/>
    <m/>
    <n v="8"/>
    <n v="16"/>
    <s v="Support CPT-1F"/>
    <x v="22"/>
    <n v="9808"/>
    <m/>
    <m/>
  </r>
  <r>
    <x v="174"/>
    <n v="26"/>
    <s v="Jun"/>
    <s v="C2048D"/>
    <s v="Hi.mix"/>
    <s v="OP"/>
    <n v="9812"/>
    <n v="1"/>
    <n v="8"/>
    <n v="1.5"/>
    <n v="9.5"/>
    <n v="9.5"/>
    <s v="Support CPT-1F"/>
    <x v="22"/>
    <n v="9808"/>
    <m/>
    <m/>
  </r>
  <r>
    <x v="174"/>
    <n v="26"/>
    <s v="Jun"/>
    <s v="C2048D"/>
    <s v="Hi.mix"/>
    <s v="OP"/>
    <n v="9812"/>
    <n v="2"/>
    <n v="8"/>
    <n v="2"/>
    <n v="10"/>
    <n v="20"/>
    <s v="Support CPT-1F"/>
    <x v="22"/>
    <n v="9808"/>
    <m/>
    <m/>
  </r>
  <r>
    <x v="174"/>
    <n v="26"/>
    <s v="Jun"/>
    <s v="C2048D"/>
    <s v="Hi.mix"/>
    <s v="OP"/>
    <n v="9812"/>
    <n v="2"/>
    <n v="8"/>
    <n v="3.5"/>
    <n v="11.5"/>
    <n v="23"/>
    <s v="Support CPT-1F"/>
    <x v="22"/>
    <n v="9808"/>
    <m/>
    <m/>
  </r>
  <r>
    <x v="175"/>
    <n v="26"/>
    <s v="Jun"/>
    <s v="LAB"/>
    <s v="EEC"/>
    <s v="CPT"/>
    <n v="9814"/>
    <n v="1.5"/>
    <n v="8"/>
    <m/>
    <n v="8"/>
    <n v="12"/>
    <s v="Hỗ trợ LAB"/>
    <x v="0"/>
    <m/>
    <m/>
    <m/>
  </r>
  <r>
    <x v="175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027N"/>
    <s v="Hi.mix"/>
    <s v="CPT"/>
    <n v="9812"/>
    <n v="1"/>
    <n v="8"/>
    <m/>
    <n v="8"/>
    <n v="8"/>
    <s v="Hỗ trợ WH 3F"/>
    <x v="9"/>
    <n v="9281"/>
    <s v="Le Tai"/>
    <m/>
  </r>
  <r>
    <x v="175"/>
    <n v="26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5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5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5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5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5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5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5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5"/>
    <n v="26"/>
    <s v="Jun"/>
    <s v="C2998N"/>
    <s v="Hi.mix"/>
    <s v="CPT"/>
    <n v="9812"/>
    <n v="4"/>
    <n v="8"/>
    <n v="2.5"/>
    <n v="10.5"/>
    <n v="42"/>
    <s v="Support run line CPT-2F TC2"/>
    <x v="6"/>
    <n v="9814"/>
    <m/>
    <m/>
  </r>
  <r>
    <x v="175"/>
    <n v="26"/>
    <s v="Jun"/>
    <s v="C2998N"/>
    <s v="Hi.mix"/>
    <s v="CPT"/>
    <n v="9812"/>
    <n v="1"/>
    <n v="8"/>
    <n v="4"/>
    <n v="12"/>
    <n v="12"/>
    <s v="Support run line CPT-2F TC2"/>
    <x v="6"/>
    <n v="9814"/>
    <m/>
    <m/>
  </r>
  <r>
    <x v="175"/>
    <n v="26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5"/>
    <n v="26"/>
    <s v="Jun"/>
    <s v="C2055N"/>
    <s v="Hi.mix"/>
    <s v="CPT"/>
    <n v="9812"/>
    <n v="8"/>
    <n v="8"/>
    <m/>
    <n v="8"/>
    <n v="64"/>
    <s v="Hỗ trợ WH FG"/>
    <x v="9"/>
    <n v="9281"/>
    <s v="Kim Chi"/>
    <m/>
  </r>
  <r>
    <x v="175"/>
    <n v="26"/>
    <s v="Jun"/>
    <s v="C2032N"/>
    <s v="Hi.mix"/>
    <s v="CPT"/>
    <n v="9812"/>
    <n v="2"/>
    <n v="8"/>
    <m/>
    <n v="8"/>
    <n v="16"/>
    <s v="Support run line OP-2F TC5"/>
    <x v="1"/>
    <n v="9812"/>
    <m/>
    <m/>
  </r>
  <r>
    <x v="175"/>
    <n v="26"/>
    <s v="Jun"/>
    <s v="C2032N"/>
    <s v="Hi.mix"/>
    <s v="CPT"/>
    <n v="9812"/>
    <n v="1"/>
    <n v="8"/>
    <n v="2"/>
    <n v="10"/>
    <n v="10"/>
    <s v="Support run line OP-2F TC5"/>
    <x v="1"/>
    <n v="9812"/>
    <m/>
    <m/>
  </r>
  <r>
    <x v="175"/>
    <n v="26"/>
    <s v="Jun"/>
    <s v="C2032N"/>
    <s v="Hi.mix"/>
    <s v="CPT"/>
    <n v="9812"/>
    <n v="2"/>
    <n v="8"/>
    <n v="4"/>
    <n v="12"/>
    <n v="24"/>
    <s v="Support run line OP-2F TC5"/>
    <x v="1"/>
    <n v="9812"/>
    <m/>
    <m/>
  </r>
  <r>
    <x v="175"/>
    <n v="26"/>
    <s v="Jun"/>
    <s v="C2051N"/>
    <s v="Hi.mix"/>
    <s v="CPT"/>
    <n v="9812"/>
    <n v="2"/>
    <n v="8"/>
    <n v="2.5"/>
    <n v="10.5"/>
    <n v="21"/>
    <s v="Support run line CPT-2F TC2"/>
    <x v="6"/>
    <n v="9814"/>
    <m/>
    <m/>
  </r>
  <r>
    <x v="175"/>
    <n v="26"/>
    <s v="Jun"/>
    <s v="C2051N"/>
    <s v="Hi.mix"/>
    <s v="CPT"/>
    <n v="9812"/>
    <n v="3"/>
    <n v="8"/>
    <n v="4"/>
    <n v="12"/>
    <n v="36"/>
    <s v="Support run line CPT-2F TC2"/>
    <x v="6"/>
    <n v="9814"/>
    <m/>
    <m/>
  </r>
  <r>
    <x v="175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5"/>
    <n v="26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75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5"/>
    <n v="26"/>
    <s v="Jun"/>
    <s v="C2025N"/>
    <s v="Hi.mix"/>
    <s v="OP"/>
    <n v="9812"/>
    <n v="6"/>
    <n v="8"/>
    <n v="2.5"/>
    <n v="10.5"/>
    <n v="63"/>
    <s v="Support run line CPT-2F TC2"/>
    <x v="5"/>
    <n v="9812"/>
    <m/>
    <m/>
  </r>
  <r>
    <x v="175"/>
    <n v="26"/>
    <s v="Jun"/>
    <s v="C2025N"/>
    <s v="Hi.mix"/>
    <s v="OP"/>
    <n v="9812"/>
    <n v="4"/>
    <n v="8"/>
    <n v="3.75"/>
    <n v="11.75"/>
    <n v="47"/>
    <s v="Support run line CPT-2F TC2"/>
    <x v="5"/>
    <n v="9812"/>
    <m/>
    <m/>
  </r>
  <r>
    <x v="175"/>
    <n v="26"/>
    <s v="Jun"/>
    <s v="C2025N"/>
    <s v="Hi.mix"/>
    <s v="OP"/>
    <n v="9812"/>
    <n v="46"/>
    <n v="8"/>
    <n v="4"/>
    <n v="12"/>
    <n v="552"/>
    <s v="Support run line CPT-2F TC2"/>
    <x v="5"/>
    <n v="9812"/>
    <m/>
    <m/>
  </r>
  <r>
    <x v="175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5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5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5"/>
    <n v="26"/>
    <s v="Jun"/>
    <s v="C2133N"/>
    <s v="EEC"/>
    <s v="OP"/>
    <n v="9814"/>
    <n v="46"/>
    <n v="8"/>
    <n v="4"/>
    <n v="12"/>
    <n v="552"/>
    <s v="Support run line CPT-2F TC2"/>
    <x v="6"/>
    <n v="9814"/>
    <m/>
    <m/>
  </r>
  <r>
    <x v="175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6"/>
    <n v="27"/>
    <s v="Jun"/>
    <s v="C2009D"/>
    <s v="Hi.mix"/>
    <s v="CPT"/>
    <n v="9812"/>
    <n v="1"/>
    <m/>
    <n v="8"/>
    <n v="8"/>
    <n v="8"/>
    <s v="Hỗ trợ WH 3F"/>
    <x v="9"/>
    <n v="9281"/>
    <s v="Nguyen Van Tho"/>
    <m/>
  </r>
  <r>
    <x v="176"/>
    <n v="27"/>
    <s v="Jun"/>
    <s v="C2011N"/>
    <s v="Hi.mix"/>
    <s v="CPT"/>
    <n v="9812"/>
    <n v="11"/>
    <m/>
    <n v="11.5"/>
    <n v="11.5"/>
    <n v="126.5"/>
    <s v="Hỗ trợ WH 3F"/>
    <x v="9"/>
    <n v="9281"/>
    <s v="Nguyen Van Tho"/>
    <m/>
  </r>
  <r>
    <x v="176"/>
    <n v="27"/>
    <s v="Jun"/>
    <s v="C2009N"/>
    <s v="Hi.mix"/>
    <s v="CPT"/>
    <n v="9812"/>
    <n v="1"/>
    <m/>
    <n v="11.75"/>
    <n v="11.75"/>
    <n v="11.75"/>
    <s v="Hỗ trợ WH 3F"/>
    <x v="9"/>
    <n v="9281"/>
    <s v="Nguyen Van Tho"/>
    <m/>
  </r>
  <r>
    <x v="176"/>
    <n v="27"/>
    <s v="Jun"/>
    <s v="C2042D"/>
    <s v="Hi.mix"/>
    <s v="CPT"/>
    <n v="9812"/>
    <n v="6"/>
    <m/>
    <n v="12"/>
    <n v="12"/>
    <n v="72"/>
    <s v="Hỗ trợ WH 3F"/>
    <x v="9"/>
    <n v="9281"/>
    <s v="Nguyen Van Tho"/>
    <m/>
  </r>
  <r>
    <x v="176"/>
    <n v="27"/>
    <s v="Jun"/>
    <s v="C2-172D"/>
    <s v="Hi.mix"/>
    <s v="CPT"/>
    <n v="9812"/>
    <n v="1"/>
    <m/>
    <n v="8"/>
    <n v="8"/>
    <n v="8"/>
    <s v="Hỗ trợ ME cố định"/>
    <x v="3"/>
    <n v="9330"/>
    <s v="Minh Tri"/>
    <m/>
  </r>
  <r>
    <x v="176"/>
    <n v="27"/>
    <s v="Jun"/>
    <s v="C2135N"/>
    <s v="EEC"/>
    <s v="OP"/>
    <n v="9814"/>
    <n v="1"/>
    <m/>
    <n v="8"/>
    <n v="8"/>
    <n v="8"/>
    <s v="Hỗ trợ WH 3F"/>
    <x v="9"/>
    <n v="9281"/>
    <s v="Nguyen Van Tho"/>
    <m/>
  </r>
  <r>
    <x v="176"/>
    <n v="27"/>
    <s v="Jun"/>
    <s v="C2142N"/>
    <s v="EEC"/>
    <s v="OP"/>
    <n v="9814"/>
    <n v="1"/>
    <m/>
    <n v="8.75"/>
    <n v="8.75"/>
    <n v="8.75"/>
    <s v="Hỗ trợ WH 3F"/>
    <x v="9"/>
    <n v="9281"/>
    <s v="Nguyen Van Tho"/>
    <m/>
  </r>
  <r>
    <x v="176"/>
    <n v="27"/>
    <s v="Jun"/>
    <s v="C2131N"/>
    <s v="EEC"/>
    <s v="OP"/>
    <n v="9814"/>
    <n v="1"/>
    <m/>
    <n v="9"/>
    <n v="9"/>
    <n v="9"/>
    <s v="Hỗ trợ WH 3F"/>
    <x v="9"/>
    <n v="9281"/>
    <s v="Nguyen Van Tho"/>
    <m/>
  </r>
  <r>
    <x v="177"/>
    <n v="27"/>
    <s v="Jun"/>
    <s v="LAB"/>
    <s v="EEC"/>
    <s v="CPT"/>
    <n v="9814"/>
    <n v="1"/>
    <n v="8"/>
    <n v="1"/>
    <n v="9"/>
    <n v="9"/>
    <s v="Hỗ trợ LAB"/>
    <x v="0"/>
    <m/>
    <m/>
    <m/>
  </r>
  <r>
    <x v="177"/>
    <n v="27"/>
    <s v="Jun"/>
    <s v="LAB"/>
    <s v="EEC"/>
    <s v="CPT"/>
    <n v="9814"/>
    <n v="1"/>
    <n v="8"/>
    <n v="2"/>
    <n v="10"/>
    <n v="10"/>
    <s v="Hỗ trợ LAB"/>
    <x v="0"/>
    <m/>
    <m/>
    <m/>
  </r>
  <r>
    <x v="177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44D"/>
    <s v="EEC"/>
    <s v="CPT"/>
    <n v="9814"/>
    <n v="1"/>
    <n v="8"/>
    <m/>
    <n v="8"/>
    <n v="8"/>
    <s v="Hỗ trợ WH FG"/>
    <x v="9"/>
    <n v="9281"/>
    <s v="Kim Chi"/>
    <m/>
  </r>
  <r>
    <x v="177"/>
    <n v="27"/>
    <s v="Jun"/>
    <s v="C2027N"/>
    <s v="Hi.mix"/>
    <s v="CPT"/>
    <n v="9812"/>
    <n v="1"/>
    <n v="8"/>
    <n v="3.75"/>
    <n v="11.75"/>
    <n v="11.75"/>
    <s v="Hỗ trợ WH 3F"/>
    <x v="9"/>
    <n v="9281"/>
    <s v="Le Tai"/>
    <m/>
  </r>
  <r>
    <x v="177"/>
    <n v="27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7"/>
    <n v="27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77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7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7"/>
    <n v="27"/>
    <s v="Jun"/>
    <s v="C2-172D"/>
    <s v="Hi.mix"/>
    <s v="CPT"/>
    <n v="9812"/>
    <n v="1"/>
    <n v="8"/>
    <n v="3.75"/>
    <n v="11.75"/>
    <n v="11.75"/>
    <s v="Hỗ trợ ME cố định"/>
    <x v="3"/>
    <n v="9330"/>
    <s v="Minh Tri"/>
    <m/>
  </r>
  <r>
    <x v="177"/>
    <n v="27"/>
    <s v="Jun"/>
    <s v="C2051N"/>
    <s v="Hi.mix"/>
    <s v="CPT"/>
    <n v="9812"/>
    <n v="3"/>
    <n v="8"/>
    <n v="4"/>
    <n v="12"/>
    <n v="36"/>
    <s v="Hỗ trợ ME"/>
    <x v="3"/>
    <n v="9330"/>
    <s v="Nguyễn Quốc Hào"/>
    <m/>
  </r>
  <r>
    <x v="177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7"/>
    <n v="27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7"/>
    <n v="27"/>
    <s v="Jun"/>
    <s v="C2055N"/>
    <s v="Hi.mix"/>
    <s v="CPT"/>
    <n v="9812"/>
    <n v="7"/>
    <n v="8"/>
    <n v="4"/>
    <n v="12"/>
    <n v="84"/>
    <s v="Hỗ trợ WH FG"/>
    <x v="9"/>
    <n v="9281"/>
    <s v="Phạm Bá Phú"/>
    <m/>
  </r>
  <r>
    <x v="177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7"/>
    <n v="27"/>
    <s v="Jun"/>
    <s v="C2055N"/>
    <s v="Hi.mix"/>
    <s v="CPT"/>
    <n v="9812"/>
    <n v="13"/>
    <n v="8"/>
    <n v="4"/>
    <n v="12"/>
    <n v="156"/>
    <s v="Hỗ trợ WH 1F"/>
    <x v="9"/>
    <n v="9281"/>
    <s v="Nguyễn Việt Anh"/>
    <m/>
  </r>
  <r>
    <x v="177"/>
    <n v="27"/>
    <s v="Jun"/>
    <s v="C2013N"/>
    <s v="Hi.mix"/>
    <s v="CPT"/>
    <n v="9812"/>
    <n v="8"/>
    <n v="8"/>
    <m/>
    <n v="8"/>
    <n v="64"/>
    <s v="Support CPT-1F"/>
    <x v="22"/>
    <n v="9808"/>
    <m/>
    <m/>
  </r>
  <r>
    <x v="177"/>
    <n v="27"/>
    <s v="Jun"/>
    <s v="C2012N"/>
    <s v="Hi.mix"/>
    <s v="CPT"/>
    <n v="9812"/>
    <n v="6"/>
    <n v="8"/>
    <n v="1"/>
    <n v="9"/>
    <n v="54"/>
    <s v="Support CPT-1F"/>
    <x v="22"/>
    <n v="9808"/>
    <m/>
    <m/>
  </r>
  <r>
    <x v="177"/>
    <n v="27"/>
    <s v="Jun"/>
    <s v="C2032N"/>
    <s v="Hi.mix"/>
    <s v="CPT"/>
    <n v="9812"/>
    <n v="1"/>
    <n v="8"/>
    <m/>
    <n v="8"/>
    <n v="8"/>
    <s v="Support run line CPT-2F TC2"/>
    <x v="6"/>
    <n v="9814"/>
    <m/>
    <m/>
  </r>
  <r>
    <x v="177"/>
    <n v="27"/>
    <s v="Jun"/>
    <s v="C2051N"/>
    <s v="Hi.mix"/>
    <s v="CPT"/>
    <n v="9812"/>
    <n v="3"/>
    <n v="8"/>
    <n v="2"/>
    <n v="10"/>
    <n v="30"/>
    <s v="Support run line CPT-2F TC2"/>
    <x v="6"/>
    <n v="9814"/>
    <m/>
    <m/>
  </r>
  <r>
    <x v="177"/>
    <n v="27"/>
    <s v="Jun"/>
    <s v="C2051N"/>
    <s v="Hi.mix"/>
    <s v="CPT"/>
    <n v="9812"/>
    <n v="4"/>
    <n v="8"/>
    <n v="4"/>
    <n v="12"/>
    <n v="48"/>
    <s v="Support run line CPT-2F TC2"/>
    <x v="6"/>
    <n v="9814"/>
    <m/>
    <m/>
  </r>
  <r>
    <x v="177"/>
    <n v="27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7"/>
    <n v="27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77"/>
    <n v="27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77"/>
    <n v="27"/>
    <s v="Jun"/>
    <s v="C2025N"/>
    <s v="Hi.mix"/>
    <s v="OP"/>
    <n v="9812"/>
    <n v="8"/>
    <n v="8"/>
    <n v="2"/>
    <n v="10"/>
    <n v="80"/>
    <s v="Support run line CPT-2F TC2"/>
    <x v="5"/>
    <n v="9812"/>
    <m/>
    <m/>
  </r>
  <r>
    <x v="177"/>
    <n v="27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77"/>
    <n v="27"/>
    <s v="Jun"/>
    <s v="C2025N"/>
    <s v="Hi.mix"/>
    <s v="OP"/>
    <n v="9812"/>
    <n v="27"/>
    <n v="8"/>
    <n v="3.5"/>
    <n v="11.5"/>
    <n v="310.5"/>
    <s v="Support run line CPT-2F TC2"/>
    <x v="5"/>
    <n v="9812"/>
    <m/>
    <m/>
  </r>
  <r>
    <x v="177"/>
    <n v="27"/>
    <s v="Jun"/>
    <s v="C2025N"/>
    <s v="Hi.mix"/>
    <s v="OP"/>
    <n v="9812"/>
    <n v="40"/>
    <n v="8"/>
    <n v="4"/>
    <n v="12"/>
    <n v="480"/>
    <s v="Support run line CPT-2F TC2"/>
    <x v="5"/>
    <n v="9812"/>
    <m/>
    <m/>
  </r>
  <r>
    <x v="177"/>
    <n v="27"/>
    <s v="Jun"/>
    <s v="C2043N"/>
    <s v="Hi.mix"/>
    <s v="OP"/>
    <n v="9812"/>
    <n v="1"/>
    <n v="8"/>
    <m/>
    <n v="8"/>
    <n v="8"/>
    <s v="Support run line CPT-2F TC2"/>
    <x v="6"/>
    <n v="9814"/>
    <m/>
    <m/>
  </r>
  <r>
    <x v="177"/>
    <n v="27"/>
    <s v="Jun"/>
    <s v="C2025N"/>
    <s v="Hi.mix"/>
    <s v="OP"/>
    <n v="9812"/>
    <n v="3"/>
    <n v="8"/>
    <n v="1.5"/>
    <n v="9.5"/>
    <n v="28.5"/>
    <s v="Support run line CPT-2F TC2"/>
    <x v="6"/>
    <n v="9814"/>
    <m/>
    <m/>
  </r>
  <r>
    <x v="177"/>
    <n v="27"/>
    <s v="Jun"/>
    <s v="C2025N"/>
    <s v="Hi.mix"/>
    <s v="OP"/>
    <n v="9812"/>
    <n v="2"/>
    <n v="8"/>
    <n v="3.5"/>
    <n v="11.5"/>
    <n v="23"/>
    <s v="Support run line CPT-2F TC2"/>
    <x v="6"/>
    <n v="9814"/>
    <m/>
    <m/>
  </r>
  <r>
    <x v="177"/>
    <n v="27"/>
    <s v="Jun"/>
    <s v="C2043N"/>
    <s v="Hi.mix"/>
    <s v="OP"/>
    <n v="9812"/>
    <n v="6"/>
    <n v="8"/>
    <n v="1"/>
    <n v="9"/>
    <n v="54"/>
    <s v="Support CPT-1F"/>
    <x v="22"/>
    <n v="9808"/>
    <m/>
    <m/>
  </r>
  <r>
    <x v="177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7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7"/>
    <n v="27"/>
    <s v="Jun"/>
    <s v="C2133N"/>
    <s v="EEC"/>
    <s v="OP"/>
    <n v="9814"/>
    <n v="25"/>
    <n v="8"/>
    <n v="4"/>
    <n v="12"/>
    <n v="300"/>
    <s v="Support run line CPT-2F TC2"/>
    <x v="6"/>
    <n v="9814"/>
    <m/>
    <m/>
  </r>
  <r>
    <x v="177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LAB"/>
    <s v="EEC"/>
    <s v="CPT"/>
    <n v="9814"/>
    <n v="1"/>
    <n v="8"/>
    <m/>
    <n v="8"/>
    <n v="8"/>
    <s v="Hỗ trợ LAB"/>
    <x v="0"/>
    <m/>
    <m/>
    <m/>
  </r>
  <r>
    <x v="178"/>
    <n v="27"/>
    <s v="Jun"/>
    <s v="LAB"/>
    <s v="EEC"/>
    <s v="CPT"/>
    <n v="9814"/>
    <n v="1"/>
    <n v="4"/>
    <n v="1"/>
    <n v="5"/>
    <n v="5"/>
    <s v="Hỗ trợ LAB"/>
    <x v="0"/>
    <m/>
    <m/>
    <m/>
  </r>
  <r>
    <x v="178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030N"/>
    <s v="Hi.mix"/>
    <s v="CPT"/>
    <n v="9812"/>
    <n v="1"/>
    <n v="8"/>
    <n v="4"/>
    <n v="12"/>
    <n v="12"/>
    <s v="Hỗ trợ WH 3F"/>
    <x v="9"/>
    <n v="9281"/>
    <s v="Le Tai"/>
    <m/>
  </r>
  <r>
    <x v="178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8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8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8"/>
    <n v="27"/>
    <s v="Jun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78"/>
    <n v="27"/>
    <s v="Jun"/>
    <s v="C2026N"/>
    <s v="Hi.mix"/>
    <s v="CPT"/>
    <n v="9812"/>
    <n v="3"/>
    <n v="8"/>
    <n v="2"/>
    <n v="10"/>
    <n v="30"/>
    <s v="Support run line OP-2F TC5"/>
    <x v="1"/>
    <n v="9812"/>
    <m/>
    <m/>
  </r>
  <r>
    <x v="178"/>
    <n v="27"/>
    <s v="Jun"/>
    <s v="C2044N"/>
    <s v="Hi.mix"/>
    <s v="CPT"/>
    <n v="9812"/>
    <n v="1"/>
    <n v="8"/>
    <n v="2.5"/>
    <n v="10.5"/>
    <n v="10.5"/>
    <s v="Support run line OP-2F TC5"/>
    <x v="1"/>
    <n v="9812"/>
    <m/>
    <m/>
  </r>
  <r>
    <x v="178"/>
    <n v="27"/>
    <s v="Jun"/>
    <s v="C2044N"/>
    <s v="Hi.mix"/>
    <s v="CPT"/>
    <n v="9812"/>
    <n v="4"/>
    <n v="8"/>
    <n v="3.5"/>
    <n v="11.5"/>
    <n v="46"/>
    <s v="Support run line OP-2F TC5"/>
    <x v="1"/>
    <n v="9812"/>
    <m/>
    <m/>
  </r>
  <r>
    <x v="178"/>
    <n v="27"/>
    <s v="Jun"/>
    <s v="C2028N"/>
    <s v="Hi.mix"/>
    <s v="CPT"/>
    <n v="9812"/>
    <n v="1"/>
    <n v="8"/>
    <n v="4"/>
    <n v="12"/>
    <n v="12"/>
    <s v="Support run line OP-2F TC5"/>
    <x v="1"/>
    <n v="9812"/>
    <m/>
    <m/>
  </r>
  <r>
    <x v="178"/>
    <n v="27"/>
    <s v="Jun"/>
    <s v="C2051N"/>
    <s v="Hi.mix"/>
    <s v="CPT"/>
    <n v="9812"/>
    <n v="2"/>
    <n v="8"/>
    <m/>
    <n v="8"/>
    <n v="16"/>
    <s v="Hỗ trợ ME"/>
    <x v="3"/>
    <n v="9330"/>
    <s v="Phan Tấn Lực"/>
    <m/>
  </r>
  <r>
    <x v="178"/>
    <n v="27"/>
    <s v="Jun"/>
    <s v="C2051N"/>
    <s v="Hi.mix"/>
    <s v="CPT"/>
    <n v="9812"/>
    <n v="1"/>
    <n v="8"/>
    <n v="2"/>
    <n v="10"/>
    <n v="10"/>
    <s v="Hỗ trợ ME"/>
    <x v="3"/>
    <n v="9330"/>
    <s v="Phan Tấn Lực"/>
    <m/>
  </r>
  <r>
    <x v="178"/>
    <n v="27"/>
    <s v="Jun"/>
    <s v="C2055N"/>
    <s v="Hi.mix"/>
    <s v="CPT"/>
    <n v="9812"/>
    <n v="1"/>
    <n v="8"/>
    <n v="3"/>
    <n v="11"/>
    <n v="11"/>
    <s v="Hỗ trợ WH 3F"/>
    <x v="9"/>
    <n v="9281"/>
    <s v="Le Tai"/>
    <m/>
  </r>
  <r>
    <x v="178"/>
    <n v="27"/>
    <s v="Jun"/>
    <s v="C2055N"/>
    <s v="Hi.mix"/>
    <s v="CPT"/>
    <n v="9812"/>
    <n v="2"/>
    <n v="8"/>
    <n v="4"/>
    <n v="12"/>
    <n v="24"/>
    <s v="Hỗ trợ WH 3F"/>
    <x v="9"/>
    <n v="9281"/>
    <s v="Le Tai"/>
    <m/>
  </r>
  <r>
    <x v="178"/>
    <n v="27"/>
    <s v="Jun"/>
    <s v="C2055N"/>
    <s v="Hi.mix"/>
    <s v="CPT"/>
    <n v="9812"/>
    <n v="1"/>
    <n v="8"/>
    <m/>
    <n v="8"/>
    <n v="8"/>
    <s v="Hỗ trợ WH FG"/>
    <x v="9"/>
    <n v="9281"/>
    <s v="Phạm Bá Phú"/>
    <m/>
  </r>
  <r>
    <x v="178"/>
    <n v="27"/>
    <s v="Jun"/>
    <s v="C2055N"/>
    <s v="Hi.mix"/>
    <s v="CPT"/>
    <n v="9812"/>
    <n v="1"/>
    <n v="8"/>
    <n v="2.5"/>
    <n v="10.5"/>
    <n v="10.5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3.5"/>
    <n v="11.5"/>
    <n v="69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8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8"/>
    <n v="27"/>
    <s v="Jun"/>
    <s v="C2055N"/>
    <s v="Hi.mix"/>
    <s v="CPT"/>
    <n v="9812"/>
    <n v="4"/>
    <n v="8"/>
    <n v="4"/>
    <n v="12"/>
    <n v="48"/>
    <s v="Hỗ trợ WH 1F"/>
    <x v="9"/>
    <n v="9281"/>
    <s v="Nguyễn Việt Anh"/>
    <m/>
  </r>
  <r>
    <x v="178"/>
    <n v="27"/>
    <s v="Jun"/>
    <s v="C2013N"/>
    <s v="Hi.mix"/>
    <s v="CPT"/>
    <n v="9812"/>
    <n v="3"/>
    <n v="8"/>
    <m/>
    <n v="8"/>
    <n v="24"/>
    <s v="Support CPT-1F"/>
    <x v="22"/>
    <n v="9808"/>
    <m/>
    <m/>
  </r>
  <r>
    <x v="178"/>
    <n v="27"/>
    <s v="Jun"/>
    <s v="C2012N"/>
    <s v="Hi.mix"/>
    <s v="CPT"/>
    <n v="9812"/>
    <n v="12"/>
    <n v="8"/>
    <n v="3.5"/>
    <n v="11.5"/>
    <n v="138"/>
    <s v="Support CPT-1F"/>
    <x v="22"/>
    <n v="9808"/>
    <m/>
    <m/>
  </r>
  <r>
    <x v="178"/>
    <n v="27"/>
    <s v="Jun"/>
    <s v="C2032N"/>
    <s v="Hi.mix"/>
    <s v="CPT"/>
    <n v="9812"/>
    <n v="2"/>
    <n v="8"/>
    <n v="2.5"/>
    <n v="10.5"/>
    <n v="21"/>
    <s v="Support run line OP-2F TC5"/>
    <x v="2"/>
    <n v="9814"/>
    <m/>
    <m/>
  </r>
  <r>
    <x v="178"/>
    <n v="27"/>
    <s v="Jun"/>
    <s v="C2051N"/>
    <s v="Hi.mix"/>
    <s v="CPT"/>
    <n v="9812"/>
    <n v="1"/>
    <n v="8"/>
    <n v="3.5"/>
    <n v="11.5"/>
    <n v="11.5"/>
    <s v="Support run line OP-2F TC5"/>
    <x v="2"/>
    <n v="9814"/>
    <m/>
    <m/>
  </r>
  <r>
    <x v="178"/>
    <n v="27"/>
    <s v="Jun"/>
    <s v="C2051N"/>
    <s v="Hi.mix"/>
    <s v="CPT"/>
    <n v="9812"/>
    <n v="5"/>
    <n v="8"/>
    <n v="4"/>
    <n v="12"/>
    <n v="60"/>
    <s v="Support run line OP-2F TC5"/>
    <x v="2"/>
    <n v="9814"/>
    <m/>
    <m/>
  </r>
  <r>
    <x v="178"/>
    <n v="27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8"/>
    <n v="27"/>
    <s v="Jun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8"/>
    <n v="27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8"/>
    <n v="27"/>
    <s v="Jun"/>
    <s v="C2025N"/>
    <s v="Hi.mix"/>
    <s v="OP"/>
    <n v="9812"/>
    <n v="9"/>
    <n v="8"/>
    <n v="2"/>
    <n v="10"/>
    <n v="90"/>
    <s v="Support run line CPT-2F TC2"/>
    <x v="5"/>
    <n v="9812"/>
    <m/>
    <m/>
  </r>
  <r>
    <x v="178"/>
    <n v="27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8"/>
    <n v="27"/>
    <s v="Jun"/>
    <s v="C2025N"/>
    <s v="Hi.mix"/>
    <s v="OP"/>
    <n v="9812"/>
    <n v="22"/>
    <n v="8"/>
    <n v="3.5"/>
    <n v="11.5"/>
    <n v="253"/>
    <s v="Support run line CPT-2F TC2"/>
    <x v="5"/>
    <n v="9812"/>
    <m/>
    <m/>
  </r>
  <r>
    <x v="178"/>
    <n v="27"/>
    <s v="Jun"/>
    <s v="C2025N"/>
    <s v="Hi.mix"/>
    <s v="OP"/>
    <n v="9812"/>
    <n v="28"/>
    <n v="8"/>
    <n v="4"/>
    <n v="12"/>
    <n v="336"/>
    <s v="Support run line CPT-2F TC2"/>
    <x v="5"/>
    <n v="9812"/>
    <m/>
    <m/>
  </r>
  <r>
    <x v="178"/>
    <n v="27"/>
    <s v="Jun"/>
    <s v="C2041D"/>
    <s v="Hi.mix"/>
    <s v="OP"/>
    <n v="9812"/>
    <n v="2"/>
    <n v="8"/>
    <m/>
    <n v="8"/>
    <n v="16"/>
    <s v="teardown 665201"/>
    <x v="14"/>
    <s v="25AI23"/>
    <s v="Nguyen Trung Van"/>
    <m/>
  </r>
  <r>
    <x v="178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8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8"/>
    <n v="27"/>
    <s v="Jun"/>
    <s v="C2133N"/>
    <s v="EEC"/>
    <s v="OP"/>
    <n v="9814"/>
    <n v="35"/>
    <n v="8"/>
    <n v="4"/>
    <n v="12"/>
    <n v="420"/>
    <s v="Support run line CPT-2F TC2"/>
    <x v="6"/>
    <n v="9814"/>
    <m/>
    <m/>
  </r>
  <r>
    <x v="178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9"/>
    <n v="27"/>
    <s v="Jul"/>
    <s v="LAB"/>
    <s v="EEC"/>
    <s v="CPT"/>
    <n v="9814"/>
    <n v="1"/>
    <n v="8"/>
    <m/>
    <n v="8"/>
    <n v="8"/>
    <s v="Hỗ trợ LAB"/>
    <x v="0"/>
    <m/>
    <m/>
    <m/>
  </r>
  <r>
    <x v="179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030N"/>
    <s v="Hi.mix"/>
    <s v="CPT"/>
    <n v="9812"/>
    <n v="1"/>
    <n v="8"/>
    <n v="3.75"/>
    <n v="11.75"/>
    <n v="11.75"/>
    <s v="Hỗ trợ WH 3F"/>
    <x v="9"/>
    <n v="9281"/>
    <s v="Le Tai"/>
    <m/>
  </r>
  <r>
    <x v="179"/>
    <n v="27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79"/>
    <n v="27"/>
    <s v="Jul"/>
    <s v="C2026N"/>
    <s v="Hi.mix"/>
    <s v="CPT"/>
    <n v="9812"/>
    <n v="1"/>
    <n v="8"/>
    <n v="2.75"/>
    <n v="10.75"/>
    <n v="10.75"/>
    <s v="Support run line OP-2F TC5"/>
    <x v="1"/>
    <n v="9812"/>
    <m/>
    <m/>
  </r>
  <r>
    <x v="179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79"/>
    <n v="27"/>
    <s v="Jul"/>
    <s v="C2044N"/>
    <s v="Hi.mix"/>
    <s v="CPT"/>
    <n v="9812"/>
    <n v="1"/>
    <n v="8"/>
    <n v="4"/>
    <n v="12"/>
    <n v="12"/>
    <s v="Support run line OP-2F TC5"/>
    <x v="1"/>
    <n v="9812"/>
    <m/>
    <m/>
  </r>
  <r>
    <x v="179"/>
    <n v="27"/>
    <s v="Jul"/>
    <s v="C2055N"/>
    <s v="Hi.mix"/>
    <s v="CPT"/>
    <n v="9812"/>
    <n v="1"/>
    <n v="8"/>
    <n v="3.5"/>
    <n v="11.5"/>
    <n v="11.5"/>
    <s v="Hỗ trợ WH 3F"/>
    <x v="9"/>
    <n v="9281"/>
    <s v="Le Tai"/>
    <m/>
  </r>
  <r>
    <x v="179"/>
    <n v="27"/>
    <s v="Jul"/>
    <s v="C2055N"/>
    <s v="Hi.mix"/>
    <s v="CPT"/>
    <n v="9812"/>
    <n v="1"/>
    <n v="8"/>
    <n v="4"/>
    <n v="12"/>
    <n v="12"/>
    <s v="Hỗ trợ WH 3F"/>
    <x v="9"/>
    <n v="9281"/>
    <s v="Le Tai"/>
    <m/>
  </r>
  <r>
    <x v="179"/>
    <n v="27"/>
    <s v="Jul"/>
    <s v="C2055N"/>
    <s v="Hi.mix"/>
    <s v="CPT"/>
    <n v="9812"/>
    <n v="4"/>
    <n v="8"/>
    <m/>
    <n v="8"/>
    <n v="32"/>
    <s v="Hỗ trợ WH FG"/>
    <x v="9"/>
    <n v="9281"/>
    <s v="Phạm Bá Phú"/>
    <m/>
  </r>
  <r>
    <x v="179"/>
    <n v="27"/>
    <s v="Jul"/>
    <s v="C2055N"/>
    <s v="Hi.mix"/>
    <s v="CPT"/>
    <n v="9812"/>
    <n v="3"/>
    <n v="8"/>
    <n v="3.5"/>
    <n v="11.5"/>
    <n v="34.5"/>
    <s v="Hỗ trợ WH FG"/>
    <x v="9"/>
    <n v="9281"/>
    <s v="Phạm Bá Phú"/>
    <m/>
  </r>
  <r>
    <x v="179"/>
    <n v="27"/>
    <s v="Jul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9"/>
    <n v="27"/>
    <s v="Jul"/>
    <s v="C2055N"/>
    <s v="Hi.mix"/>
    <s v="CPT"/>
    <n v="9812"/>
    <n v="5"/>
    <n v="8"/>
    <n v="3.5"/>
    <n v="11.5"/>
    <n v="57.5"/>
    <s v="Hỗ trợ WH 1F"/>
    <x v="9"/>
    <n v="9281"/>
    <s v="Nguyễn Việt Anh"/>
    <m/>
  </r>
  <r>
    <x v="179"/>
    <n v="27"/>
    <s v="Jul"/>
    <s v="C2055N"/>
    <s v="Hi.mix"/>
    <s v="CPT"/>
    <n v="9812"/>
    <n v="1"/>
    <n v="8"/>
    <n v="3.75"/>
    <n v="11.75"/>
    <n v="11.75"/>
    <s v="Hỗ trợ WH 1F"/>
    <x v="9"/>
    <n v="9281"/>
    <s v="Nguyễn Việt Anh"/>
    <m/>
  </r>
  <r>
    <x v="179"/>
    <n v="27"/>
    <s v="Jul"/>
    <s v="C2055N"/>
    <s v="Hi.mix"/>
    <s v="CPT"/>
    <n v="9812"/>
    <n v="2"/>
    <n v="8"/>
    <n v="4"/>
    <n v="12"/>
    <n v="24"/>
    <s v="Hỗ trợ WH 1F"/>
    <x v="9"/>
    <n v="9281"/>
    <s v="Nguyễn Việt Anh"/>
    <m/>
  </r>
  <r>
    <x v="179"/>
    <n v="27"/>
    <s v="Jul"/>
    <s v="C2032N"/>
    <s v="Hi.mix"/>
    <s v="CPT"/>
    <n v="9812"/>
    <n v="5"/>
    <n v="8"/>
    <n v="2"/>
    <n v="10"/>
    <n v="50"/>
    <s v="Support run line OP-2F TC5"/>
    <x v="1"/>
    <n v="9812"/>
    <m/>
    <m/>
  </r>
  <r>
    <x v="179"/>
    <n v="27"/>
    <s v="Jul"/>
    <s v="C2032N"/>
    <s v="Hi.mix"/>
    <s v="CPT"/>
    <n v="9812"/>
    <n v="2"/>
    <n v="8"/>
    <n v="2.5"/>
    <n v="10.5"/>
    <n v="21"/>
    <s v="Support run line OP-2F TC5"/>
    <x v="1"/>
    <n v="9812"/>
    <m/>
    <m/>
  </r>
  <r>
    <x v="179"/>
    <n v="27"/>
    <s v="Jul"/>
    <s v="C2051N"/>
    <s v="Hi.mix"/>
    <s v="CPT"/>
    <n v="9812"/>
    <n v="1"/>
    <n v="8"/>
    <n v="3.5"/>
    <n v="11.5"/>
    <n v="11.5"/>
    <s v="Support run line OP-2F TC5"/>
    <x v="1"/>
    <n v="9812"/>
    <m/>
    <m/>
  </r>
  <r>
    <x v="179"/>
    <n v="27"/>
    <s v="Jul"/>
    <s v="C2051N"/>
    <s v="Hi.mix"/>
    <s v="CPT"/>
    <n v="9812"/>
    <n v="3"/>
    <n v="8"/>
    <n v="4"/>
    <n v="12"/>
    <n v="36"/>
    <s v="Support run line OP-2F TC5"/>
    <x v="1"/>
    <n v="9812"/>
    <m/>
    <m/>
  </r>
  <r>
    <x v="179"/>
    <n v="27"/>
    <s v="Jul"/>
    <s v="C2039N"/>
    <s v="Hi.mix"/>
    <s v="CPT"/>
    <n v="9812"/>
    <n v="1"/>
    <n v="8"/>
    <n v="3"/>
    <n v="11"/>
    <n v="11"/>
    <s v="Support run line CPT-2F TC2"/>
    <x v="6"/>
    <n v="9814"/>
    <m/>
    <m/>
  </r>
  <r>
    <x v="179"/>
    <n v="27"/>
    <s v="Jul"/>
    <s v="C2039N"/>
    <s v="Hi.mix"/>
    <s v="CPT"/>
    <n v="9812"/>
    <n v="2"/>
    <n v="8"/>
    <n v="4"/>
    <n v="12"/>
    <n v="24"/>
    <s v="Support run line CPT-2F TC2"/>
    <x v="6"/>
    <n v="9814"/>
    <m/>
    <m/>
  </r>
  <r>
    <x v="179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9"/>
    <n v="27"/>
    <s v="Jul"/>
    <s v="C2025N"/>
    <s v="Hi.mix"/>
    <s v="OP"/>
    <n v="9812"/>
    <n v="1"/>
    <n v="8"/>
    <m/>
    <n v="8"/>
    <n v="8"/>
    <s v="Support run line CPT-2F TC2"/>
    <x v="5"/>
    <n v="9812"/>
    <m/>
    <m/>
  </r>
  <r>
    <x v="179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79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79"/>
    <n v="27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79"/>
    <n v="27"/>
    <s v="Jul"/>
    <s v="C2025N"/>
    <s v="Hi.mix"/>
    <s v="OP"/>
    <n v="9812"/>
    <n v="53"/>
    <n v="8"/>
    <n v="4"/>
    <n v="12"/>
    <n v="636"/>
    <s v="Support run line CPT-2F TC2"/>
    <x v="5"/>
    <n v="9812"/>
    <m/>
    <m/>
  </r>
  <r>
    <x v="179"/>
    <n v="27"/>
    <s v="Jul"/>
    <s v="C2048D"/>
    <s v="Hi.mix"/>
    <s v="OP"/>
    <n v="9812"/>
    <n v="4"/>
    <n v="8"/>
    <m/>
    <n v="8"/>
    <n v="32"/>
    <s v="Support CPT-1F"/>
    <x v="22"/>
    <n v="9808"/>
    <m/>
    <m/>
  </r>
  <r>
    <x v="179"/>
    <n v="27"/>
    <s v="Jul"/>
    <s v="C2047D"/>
    <s v="Hi.mix"/>
    <s v="OP"/>
    <n v="9812"/>
    <n v="1"/>
    <n v="8"/>
    <n v="2"/>
    <n v="10"/>
    <n v="10"/>
    <s v="Support CPT-1F"/>
    <x v="22"/>
    <n v="9808"/>
    <m/>
    <m/>
  </r>
  <r>
    <x v="179"/>
    <n v="27"/>
    <s v="Jul"/>
    <s v="C2043D"/>
    <s v="Hi.mix"/>
    <s v="OP"/>
    <n v="9812"/>
    <n v="5"/>
    <n v="8"/>
    <n v="3.5"/>
    <n v="11.5"/>
    <n v="57.5"/>
    <s v="Support CPT-1F"/>
    <x v="22"/>
    <n v="9808"/>
    <m/>
    <m/>
  </r>
  <r>
    <x v="179"/>
    <n v="27"/>
    <s v="Jul"/>
    <s v="C2888D"/>
    <s v="Hi.mix"/>
    <s v="OP"/>
    <n v="9812"/>
    <n v="3"/>
    <n v="8"/>
    <m/>
    <n v="8"/>
    <n v="24"/>
    <s v="Hỗ trợ WH 3F"/>
    <x v="9"/>
    <n v="9281"/>
    <s v="Nguyen Van Tho"/>
    <m/>
  </r>
  <r>
    <x v="179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9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9"/>
    <n v="27"/>
    <s v="Jul"/>
    <s v="C2133N"/>
    <s v="EEC"/>
    <s v="OP"/>
    <n v="9814"/>
    <n v="65"/>
    <n v="8"/>
    <n v="4"/>
    <n v="12"/>
    <n v="780"/>
    <s v="Support run line CPT-2F TC2"/>
    <x v="6"/>
    <n v="9814"/>
    <m/>
    <m/>
  </r>
  <r>
    <x v="179"/>
    <n v="27"/>
    <s v="Jul"/>
    <s v="C2142N"/>
    <s v="EEC"/>
    <s v="OP"/>
    <n v="9814"/>
    <n v="3"/>
    <n v="8"/>
    <n v="4"/>
    <n v="12"/>
    <n v="36"/>
    <s v="Hỗ trợ WH 3F"/>
    <x v="9"/>
    <n v="9281"/>
    <s v="Nguyen Van Tho"/>
    <m/>
  </r>
  <r>
    <x v="179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0"/>
    <n v="27"/>
    <s v="Jul"/>
    <s v="LAB"/>
    <s v="EEC"/>
    <s v="CPT"/>
    <n v="9814"/>
    <n v="1"/>
    <n v="8"/>
    <m/>
    <n v="8"/>
    <n v="8"/>
    <s v="Hỗ trợ LAB"/>
    <x v="0"/>
    <m/>
    <m/>
    <m/>
  </r>
  <r>
    <x v="180"/>
    <n v="27"/>
    <s v="Jul"/>
    <s v="LAB"/>
    <s v="EEC"/>
    <s v="CPT"/>
    <n v="9814"/>
    <n v="1"/>
    <n v="4"/>
    <n v="2"/>
    <n v="6"/>
    <n v="6"/>
    <s v="Hỗ trợ LAB"/>
    <x v="0"/>
    <m/>
    <m/>
    <m/>
  </r>
  <r>
    <x v="180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030N"/>
    <s v="Hi.mix"/>
    <s v="CPT"/>
    <n v="9812"/>
    <n v="1"/>
    <n v="8"/>
    <n v="3.5"/>
    <n v="11.5"/>
    <n v="11.5"/>
    <s v="Hỗ trợ WH 3F"/>
    <x v="9"/>
    <n v="9281"/>
    <s v="Le Tai"/>
    <m/>
  </r>
  <r>
    <x v="180"/>
    <n v="27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80"/>
    <n v="27"/>
    <s v="Jul"/>
    <s v="C2026N"/>
    <s v="Hi.mix"/>
    <s v="CPT"/>
    <n v="9812"/>
    <n v="2"/>
    <n v="8"/>
    <n v="2.5"/>
    <n v="10.5"/>
    <n v="21"/>
    <s v="Support run line OP-2F TC5"/>
    <x v="1"/>
    <n v="9812"/>
    <m/>
    <m/>
  </r>
  <r>
    <x v="180"/>
    <n v="27"/>
    <s v="Jul"/>
    <s v="C2044N"/>
    <s v="Hi.mix"/>
    <s v="CPT"/>
    <n v="9812"/>
    <n v="1"/>
    <n v="8"/>
    <n v="3.25"/>
    <n v="11.25"/>
    <n v="11.25"/>
    <s v="Support run line OP-2F TC5"/>
    <x v="1"/>
    <n v="9812"/>
    <m/>
    <m/>
  </r>
  <r>
    <x v="180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80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0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0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0"/>
    <n v="27"/>
    <s v="Jul"/>
    <s v="C2025N"/>
    <s v="Hi.mix"/>
    <s v="OP"/>
    <n v="9812"/>
    <n v="2"/>
    <n v="8"/>
    <n v="1"/>
    <n v="9"/>
    <n v="18"/>
    <s v="Support run line CPT-2F TC2"/>
    <x v="5"/>
    <n v="9812"/>
    <m/>
    <m/>
  </r>
  <r>
    <x v="180"/>
    <n v="27"/>
    <s v="Jul"/>
    <s v="C2025N"/>
    <s v="Hi.mix"/>
    <s v="OP"/>
    <n v="9812"/>
    <n v="2"/>
    <n v="8"/>
    <n v="2"/>
    <n v="10"/>
    <n v="20"/>
    <s v="Support run line CPT-2F TC2"/>
    <x v="5"/>
    <n v="9812"/>
    <m/>
    <m/>
  </r>
  <r>
    <x v="180"/>
    <n v="27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0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0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0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0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0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0"/>
    <n v="27"/>
    <s v="Jul"/>
    <s v="C2133N"/>
    <s v="EEC"/>
    <s v="OP"/>
    <n v="9814"/>
    <n v="35"/>
    <n v="8"/>
    <n v="4"/>
    <n v="12"/>
    <n v="420"/>
    <s v="Support run line CPT-2F TC2"/>
    <x v="6"/>
    <n v="9814"/>
    <m/>
    <m/>
  </r>
  <r>
    <x v="180"/>
    <n v="27"/>
    <s v="Jul"/>
    <s v="C2142N"/>
    <s v="EEC"/>
    <s v="OP"/>
    <n v="9814"/>
    <n v="2"/>
    <n v="8"/>
    <m/>
    <n v="8"/>
    <n v="16"/>
    <s v="Hỗ trợ WH 3F"/>
    <x v="9"/>
    <n v="9281"/>
    <s v="Nguyen Van Tho"/>
    <m/>
  </r>
  <r>
    <x v="180"/>
    <n v="27"/>
    <s v="Jul"/>
    <s v="C2142N"/>
    <s v="EEC"/>
    <s v="OP"/>
    <n v="9814"/>
    <n v="1"/>
    <n v="8"/>
    <n v="1"/>
    <n v="9"/>
    <n v="9"/>
    <s v="Hỗ trợ WH 3F"/>
    <x v="9"/>
    <n v="9281"/>
    <s v="Nguyen Van Tho"/>
    <m/>
  </r>
  <r>
    <x v="180"/>
    <n v="27"/>
    <s v="Jul"/>
    <s v="C2142N"/>
    <s v="EEC"/>
    <s v="OP"/>
    <n v="9814"/>
    <n v="1"/>
    <n v="8"/>
    <n v="2.5"/>
    <n v="10.5"/>
    <n v="10.5"/>
    <s v="Hỗ trợ WH 3F"/>
    <x v="9"/>
    <n v="9281"/>
    <s v="Nguyen Van Tho"/>
    <m/>
  </r>
  <r>
    <x v="180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LAB"/>
    <s v="EEC"/>
    <s v="CPT"/>
    <n v="9814"/>
    <n v="1"/>
    <n v="8"/>
    <n v="1"/>
    <n v="9"/>
    <n v="9"/>
    <s v="Hỗ trợ LAB"/>
    <x v="0"/>
    <m/>
    <m/>
    <m/>
  </r>
  <r>
    <x v="181"/>
    <n v="27"/>
    <s v="Jul"/>
    <s v="LAB"/>
    <s v="EEC"/>
    <s v="CPT"/>
    <n v="9814"/>
    <n v="1"/>
    <n v="4"/>
    <n v="2"/>
    <n v="6"/>
    <n v="6"/>
    <s v="Hỗ trợ LAB"/>
    <x v="0"/>
    <m/>
    <m/>
    <m/>
  </r>
  <r>
    <x v="181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030N"/>
    <s v="Hi.mix"/>
    <s v="CPT"/>
    <n v="9812"/>
    <n v="4"/>
    <n v="8"/>
    <n v="4"/>
    <n v="12"/>
    <n v="48"/>
    <s v="Hỗ trợ WH 3F"/>
    <x v="9"/>
    <n v="9281"/>
    <s v="Le Tai"/>
    <m/>
  </r>
  <r>
    <x v="181"/>
    <n v="27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1"/>
    <n v="27"/>
    <s v="Jul"/>
    <s v="C2017N"/>
    <s v="Hi.mix"/>
    <s v="CPT"/>
    <n v="9812"/>
    <n v="1"/>
    <n v="8"/>
    <n v="4"/>
    <n v="12"/>
    <n v="12"/>
    <s v="Hỗ trợ WH 3F"/>
    <x v="9"/>
    <n v="9281"/>
    <s v="Le Tai"/>
    <m/>
  </r>
  <r>
    <x v="181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1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1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1"/>
    <n v="27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1"/>
    <n v="27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81"/>
    <n v="27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1"/>
    <n v="27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1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1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1"/>
    <n v="27"/>
    <s v="Jul"/>
    <s v="C2025N"/>
    <s v="Hi.mix"/>
    <s v="OP"/>
    <n v="9812"/>
    <n v="3"/>
    <n v="8"/>
    <n v="3"/>
    <n v="11"/>
    <n v="33"/>
    <s v="Support run line CPT-2F TC2"/>
    <x v="6"/>
    <n v="9814"/>
    <m/>
    <m/>
  </r>
  <r>
    <x v="181"/>
    <n v="27"/>
    <s v="Jul"/>
    <s v="C2025N"/>
    <s v="Hi.mix"/>
    <s v="OP"/>
    <n v="9812"/>
    <n v="1"/>
    <n v="8"/>
    <n v="3.25"/>
    <n v="11.25"/>
    <n v="11.25"/>
    <s v="Support run line CPT-2F TC2"/>
    <x v="6"/>
    <n v="9814"/>
    <m/>
    <m/>
  </r>
  <r>
    <x v="181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1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1"/>
    <n v="27"/>
    <s v="Jul"/>
    <s v="C2040D"/>
    <s v="Hi.mix"/>
    <s v="OP"/>
    <n v="9812"/>
    <n v="2"/>
    <n v="8"/>
    <n v="4"/>
    <n v="12"/>
    <n v="24"/>
    <s v="teardown 665201"/>
    <x v="14"/>
    <s v="25AI23"/>
    <s v="Nguyen Trung Van"/>
    <m/>
  </r>
  <r>
    <x v="181"/>
    <n v="27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1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C2139D"/>
    <s v="EEC"/>
    <s v="OP"/>
    <n v="9814"/>
    <n v="3"/>
    <n v="8"/>
    <m/>
    <n v="8"/>
    <n v="24"/>
    <s v="Hỗ trợ OPEE"/>
    <x v="19"/>
    <s v="25RI22"/>
    <s v="Heleen Pham Thi Thanh Nhan"/>
    <m/>
  </r>
  <r>
    <x v="181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2"/>
    <n v="27"/>
    <s v="Jul"/>
    <s v="LAB"/>
    <s v="EEC"/>
    <s v="CPT"/>
    <n v="9814"/>
    <n v="1"/>
    <n v="8"/>
    <m/>
    <n v="8"/>
    <n v="8"/>
    <s v="Hỗ trợ LAB"/>
    <x v="0"/>
    <m/>
    <m/>
    <m/>
  </r>
  <r>
    <x v="182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045N"/>
    <s v="Hi.mix"/>
    <s v="CPT"/>
    <n v="9812"/>
    <n v="1"/>
    <n v="8"/>
    <n v="4"/>
    <n v="12"/>
    <n v="12"/>
    <s v="Hỗ trợ ME cố định"/>
    <x v="3"/>
    <n v="9330"/>
    <s v="Nguyễn Quốc Hào + Phan Tấn Lực"/>
    <m/>
  </r>
  <r>
    <x v="182"/>
    <n v="27"/>
    <s v="Jul"/>
    <s v="C2025N"/>
    <s v="Hi.mix"/>
    <s v="OP"/>
    <n v="9812"/>
    <n v="1"/>
    <n v="8"/>
    <n v="1.5"/>
    <n v="9.5"/>
    <n v="9.5"/>
    <s v="Support run line CPT-2F TC2"/>
    <x v="5"/>
    <n v="9812"/>
    <m/>
    <m/>
  </r>
  <r>
    <x v="182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82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2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2"/>
    <n v="27"/>
    <s v="Jul"/>
    <s v="C2025N"/>
    <s v="Hi.mix"/>
    <s v="OP"/>
    <n v="9812"/>
    <n v="54"/>
    <n v="8"/>
    <n v="4"/>
    <n v="12"/>
    <n v="648"/>
    <s v="Support run line CPT-2F TC2"/>
    <x v="5"/>
    <n v="9812"/>
    <m/>
    <m/>
  </r>
  <r>
    <x v="182"/>
    <n v="27"/>
    <s v="Jul"/>
    <s v="C2025N"/>
    <s v="Hi.mix"/>
    <s v="OP"/>
    <n v="9812"/>
    <n v="1"/>
    <n v="8"/>
    <n v="4"/>
    <n v="12"/>
    <n v="12"/>
    <s v="Support run line CPT-2F TC2"/>
    <x v="6"/>
    <n v="9814"/>
    <m/>
    <m/>
  </r>
  <r>
    <x v="182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2"/>
    <n v="27"/>
    <s v="Jul"/>
    <s v="C2888D"/>
    <s v="Hi.mix"/>
    <s v="OP"/>
    <n v="9812"/>
    <n v="1"/>
    <n v="8"/>
    <n v="3"/>
    <n v="11"/>
    <n v="11"/>
    <s v="Hỗ trợ WH 3F"/>
    <x v="9"/>
    <n v="9281"/>
    <s v="Nguyen Van Tho"/>
    <m/>
  </r>
  <r>
    <x v="182"/>
    <n v="27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2"/>
    <n v="27"/>
    <s v="Jul"/>
    <s v="C2133N"/>
    <s v="EEC"/>
    <s v="OP"/>
    <n v="9814"/>
    <n v="55"/>
    <n v="8"/>
    <n v="4"/>
    <n v="12"/>
    <n v="660"/>
    <s v="Support run line CPT-2F TC2"/>
    <x v="6"/>
    <n v="9814"/>
    <m/>
    <m/>
  </r>
  <r>
    <x v="182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2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3"/>
    <n v="28"/>
    <s v="Jul"/>
    <s v="C2-172D"/>
    <s v="Hi.mix"/>
    <s v="CPT"/>
    <n v="9812"/>
    <n v="1"/>
    <m/>
    <n v="8"/>
    <n v="8"/>
    <n v="8"/>
    <s v="Hỗ trợ ME cố định"/>
    <x v="3"/>
    <n v="9330"/>
    <s v="Minh Tri"/>
    <m/>
  </r>
  <r>
    <x v="183"/>
    <n v="28"/>
    <s v="Jul"/>
    <s v="DC-OP"/>
    <s v="Hi.mix"/>
    <s v="OP"/>
    <n v="9812"/>
    <n v="20"/>
    <m/>
    <n v="10"/>
    <n v="10"/>
    <n v="200"/>
    <s v="Support run line CPT-2F TC2"/>
    <x v="5"/>
    <n v="9812"/>
    <m/>
    <m/>
  </r>
  <r>
    <x v="183"/>
    <n v="28"/>
    <s v="Jul"/>
    <s v="DC-OP"/>
    <s v="Hi.mix"/>
    <s v="OP"/>
    <n v="9812"/>
    <n v="4"/>
    <m/>
    <n v="11.75"/>
    <n v="11.75"/>
    <n v="47"/>
    <s v="Support run line CPT-2F TC2"/>
    <x v="5"/>
    <n v="9812"/>
    <m/>
    <m/>
  </r>
  <r>
    <x v="183"/>
    <n v="28"/>
    <s v="Jul"/>
    <s v="DC-OP"/>
    <s v="Hi.mix"/>
    <s v="OP"/>
    <n v="9812"/>
    <n v="5"/>
    <m/>
    <n v="12"/>
    <n v="12"/>
    <n v="60"/>
    <s v="Support run line CPT-2F TC2"/>
    <x v="5"/>
    <n v="9812"/>
    <m/>
    <m/>
  </r>
  <r>
    <x v="183"/>
    <n v="28"/>
    <s v="Jul"/>
    <s v="C2142N"/>
    <s v="EEC"/>
    <s v="OP"/>
    <n v="9814"/>
    <n v="2"/>
    <m/>
    <n v="12"/>
    <n v="12"/>
    <n v="24"/>
    <s v="Hỗ trợ WH 3F"/>
    <x v="9"/>
    <n v="9281"/>
    <s v="Nguyen Van Tho"/>
    <m/>
  </r>
  <r>
    <x v="183"/>
    <n v="28"/>
    <s v="Jul"/>
    <s v="C2121D"/>
    <s v="EEC"/>
    <s v="OP"/>
    <n v="9814"/>
    <n v="1"/>
    <m/>
    <n v="11"/>
    <n v="11"/>
    <n v="11"/>
    <s v="Support run line CPT-2F TC2"/>
    <x v="6"/>
    <n v="9814"/>
    <m/>
    <m/>
  </r>
  <r>
    <x v="183"/>
    <n v="28"/>
    <s v="Jul"/>
    <s v="C2124D"/>
    <s v="EEC"/>
    <s v="OP"/>
    <n v="9814"/>
    <n v="15"/>
    <m/>
    <n v="12"/>
    <n v="12"/>
    <n v="180"/>
    <s v="Support run line CPT-2F TC2"/>
    <x v="6"/>
    <n v="9814"/>
    <m/>
    <m/>
  </r>
  <r>
    <x v="184"/>
    <n v="28"/>
    <s v="Jul"/>
    <s v="LAB"/>
    <s v="EEC"/>
    <s v="CPT"/>
    <n v="9814"/>
    <n v="1"/>
    <n v="8"/>
    <n v="1"/>
    <n v="9"/>
    <n v="9"/>
    <s v="Hỗ trợ LAB"/>
    <x v="0"/>
    <m/>
    <m/>
    <m/>
  </r>
  <r>
    <x v="184"/>
    <n v="28"/>
    <s v="Jul"/>
    <s v="LAB"/>
    <s v="EEC"/>
    <s v="CPT"/>
    <n v="9814"/>
    <n v="1"/>
    <n v="8"/>
    <n v="2"/>
    <n v="10"/>
    <n v="10"/>
    <s v="Hỗ trợ LAB"/>
    <x v="0"/>
    <m/>
    <m/>
    <m/>
  </r>
  <r>
    <x v="184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4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4"/>
    <n v="28"/>
    <s v="Jul"/>
    <s v="C2038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4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4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4"/>
    <n v="28"/>
    <s v="Jul"/>
    <s v="C2025N"/>
    <s v="Hi.mix"/>
    <s v="OP"/>
    <n v="9812"/>
    <n v="8"/>
    <n v="8"/>
    <n v="2"/>
    <n v="10"/>
    <n v="80"/>
    <s v="Support run line CPT-2F TC2"/>
    <x v="5"/>
    <n v="9812"/>
    <m/>
    <m/>
  </r>
  <r>
    <x v="184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4"/>
    <n v="28"/>
    <s v="Jul"/>
    <s v="C2025N"/>
    <s v="Hi.mix"/>
    <s v="OP"/>
    <n v="9812"/>
    <n v="1"/>
    <n v="8"/>
    <n v="2.75"/>
    <n v="10.75"/>
    <n v="10.75"/>
    <s v="Support run line CPT-2F TC2"/>
    <x v="5"/>
    <n v="9812"/>
    <m/>
    <m/>
  </r>
  <r>
    <x v="184"/>
    <n v="28"/>
    <s v="Jul"/>
    <s v="C2025N"/>
    <s v="Hi.mix"/>
    <s v="OP"/>
    <n v="9812"/>
    <n v="5"/>
    <n v="8"/>
    <n v="3"/>
    <n v="11"/>
    <n v="55"/>
    <s v="Support run line CPT-2F TC2"/>
    <x v="5"/>
    <n v="9812"/>
    <m/>
    <m/>
  </r>
  <r>
    <x v="184"/>
    <n v="28"/>
    <s v="Jul"/>
    <s v="C2025N"/>
    <s v="Hi.mix"/>
    <s v="OP"/>
    <n v="9812"/>
    <n v="5"/>
    <n v="8"/>
    <n v="3.75"/>
    <n v="11.75"/>
    <n v="58.75"/>
    <s v="Support run line CPT-2F TC2"/>
    <x v="5"/>
    <n v="9812"/>
    <m/>
    <m/>
  </r>
  <r>
    <x v="184"/>
    <n v="28"/>
    <s v="Jul"/>
    <s v="C2025N"/>
    <s v="Hi.mix"/>
    <s v="OP"/>
    <n v="9812"/>
    <n v="52"/>
    <n v="8"/>
    <n v="4"/>
    <n v="12"/>
    <n v="624"/>
    <s v="Support run line CPT-2F TC2"/>
    <x v="5"/>
    <n v="9812"/>
    <m/>
    <m/>
  </r>
  <r>
    <x v="184"/>
    <n v="28"/>
    <s v="Jul"/>
    <s v="C2025N"/>
    <s v="Hi.mix"/>
    <s v="OP"/>
    <n v="9812"/>
    <n v="1"/>
    <n v="8"/>
    <m/>
    <n v="8"/>
    <n v="8"/>
    <s v="Support run line CPT-2F TC2"/>
    <x v="6"/>
    <n v="9814"/>
    <m/>
    <m/>
  </r>
  <r>
    <x v="184"/>
    <n v="28"/>
    <s v="Jul"/>
    <s v="C2888D"/>
    <s v="Hi.mix"/>
    <s v="OP"/>
    <n v="9812"/>
    <n v="1"/>
    <n v="8"/>
    <n v="1.5"/>
    <n v="9.5"/>
    <n v="9.5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4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4"/>
    <n v="28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4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5"/>
    <n v="28"/>
    <s v="Jul"/>
    <s v="LAB"/>
    <s v="EEC"/>
    <s v="CPT"/>
    <n v="9814"/>
    <n v="1"/>
    <n v="8"/>
    <n v="1"/>
    <n v="9"/>
    <n v="9"/>
    <s v="Hỗ trợ LAB"/>
    <x v="0"/>
    <m/>
    <m/>
    <m/>
  </r>
  <r>
    <x v="185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5"/>
    <n v="28"/>
    <s v="Jul"/>
    <s v="C2027D"/>
    <s v="Hi.mix"/>
    <s v="CPT"/>
    <n v="9812"/>
    <n v="12"/>
    <n v="8"/>
    <n v="3.5"/>
    <n v="11.5"/>
    <n v="138"/>
    <s v="Support CPT-1F"/>
    <x v="22"/>
    <n v="9808"/>
    <m/>
    <m/>
  </r>
  <r>
    <x v="185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5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5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5"/>
    <n v="28"/>
    <s v="Jul"/>
    <s v="C2038N"/>
    <s v="Hi.mix"/>
    <s v="CPT"/>
    <n v="9812"/>
    <n v="1"/>
    <n v="8"/>
    <n v="4"/>
    <n v="12"/>
    <n v="12"/>
    <s v="Cố dịnh hỗ trợ PMC"/>
    <x v="24"/>
    <m/>
    <s v="Margaret Truong Thi Lan Huong"/>
    <m/>
  </r>
  <r>
    <x v="185"/>
    <n v="28"/>
    <s v="Jul"/>
    <s v="C2002D"/>
    <s v="Hi.mix"/>
    <s v="CPT"/>
    <n v="9812"/>
    <n v="14"/>
    <n v="8"/>
    <m/>
    <n v="8"/>
    <n v="112"/>
    <s v="Support run line OP-2F TC5"/>
    <x v="1"/>
    <n v="9812"/>
    <m/>
    <m/>
  </r>
  <r>
    <x v="185"/>
    <n v="28"/>
    <s v="Jul"/>
    <s v="C2009D"/>
    <s v="Hi.mix"/>
    <s v="CPT"/>
    <n v="9812"/>
    <n v="10"/>
    <n v="8"/>
    <n v="2"/>
    <n v="10"/>
    <n v="100"/>
    <s v="Support run line OP-2F TC5"/>
    <x v="1"/>
    <n v="9812"/>
    <m/>
    <m/>
  </r>
  <r>
    <x v="185"/>
    <n v="28"/>
    <s v="Jul"/>
    <s v="C2029D"/>
    <s v="Hi.mix"/>
    <s v="CPT"/>
    <n v="9812"/>
    <n v="3"/>
    <n v="8"/>
    <n v="4"/>
    <n v="12"/>
    <n v="36"/>
    <s v="Support run line OP-2F TC5"/>
    <x v="1"/>
    <n v="9812"/>
    <m/>
    <m/>
  </r>
  <r>
    <x v="185"/>
    <n v="28"/>
    <s v="Jul"/>
    <s v="C2012N"/>
    <s v="Hi.mix"/>
    <s v="CPT"/>
    <n v="9812"/>
    <n v="1"/>
    <n v="8"/>
    <n v="2"/>
    <n v="10"/>
    <n v="10"/>
    <s v="Hỗ trợ ME"/>
    <x v="3"/>
    <n v="9330"/>
    <s v="Nguyễn Đức Đẹp"/>
    <m/>
  </r>
  <r>
    <x v="185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5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5"/>
    <n v="28"/>
    <s v="Jul"/>
    <s v="C2025N"/>
    <s v="Hi.mix"/>
    <s v="OP"/>
    <n v="9812"/>
    <n v="9"/>
    <n v="8"/>
    <n v="2"/>
    <n v="10"/>
    <n v="90"/>
    <s v="Support run line CPT-2F TC2"/>
    <x v="5"/>
    <n v="9812"/>
    <m/>
    <m/>
  </r>
  <r>
    <x v="185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5"/>
    <n v="28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5"/>
    <n v="28"/>
    <s v="Jul"/>
    <s v="C2025N"/>
    <s v="Hi.mix"/>
    <s v="OP"/>
    <n v="9812"/>
    <n v="4"/>
    <n v="8"/>
    <n v="3.75"/>
    <n v="11.75"/>
    <n v="47"/>
    <s v="Support run line CPT-2F TC2"/>
    <x v="5"/>
    <n v="9812"/>
    <m/>
    <m/>
  </r>
  <r>
    <x v="185"/>
    <n v="28"/>
    <s v="Jul"/>
    <s v="C2025N"/>
    <s v="Hi.mix"/>
    <s v="OP"/>
    <n v="9812"/>
    <n v="51"/>
    <n v="8"/>
    <n v="4"/>
    <n v="12"/>
    <n v="612"/>
    <s v="Support run line CPT-2F TC2"/>
    <x v="5"/>
    <n v="9812"/>
    <m/>
    <m/>
  </r>
  <r>
    <x v="185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5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5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5"/>
    <n v="28"/>
    <s v="Jul"/>
    <s v="C2142N"/>
    <s v="EEC"/>
    <s v="OP"/>
    <n v="9814"/>
    <n v="1"/>
    <n v="8"/>
    <m/>
    <n v="8"/>
    <n v="8"/>
    <s v="Hỗ trợ WH 3F"/>
    <x v="9"/>
    <n v="9281"/>
    <s v="Nguyen Van Tho"/>
    <m/>
  </r>
  <r>
    <x v="185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6"/>
    <n v="28"/>
    <s v="Jul"/>
    <s v="LAB"/>
    <s v="EEC"/>
    <s v="CPT"/>
    <n v="9814"/>
    <n v="1"/>
    <n v="8"/>
    <n v="2"/>
    <n v="10"/>
    <n v="10"/>
    <s v="Hỗ trợ LAB"/>
    <x v="0"/>
    <m/>
    <m/>
    <m/>
  </r>
  <r>
    <x v="186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6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6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6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6"/>
    <n v="28"/>
    <s v="Jul"/>
    <s v="C2010D"/>
    <s v="Hi.mix"/>
    <s v="CPT"/>
    <n v="9812"/>
    <n v="4"/>
    <n v="8"/>
    <m/>
    <n v="8"/>
    <n v="32"/>
    <s v="Hỗ trợ WH 3F"/>
    <x v="9"/>
    <n v="9281"/>
    <s v="Nguyen Van Tho"/>
    <m/>
  </r>
  <r>
    <x v="186"/>
    <n v="28"/>
    <s v="Jul"/>
    <s v="C2010D"/>
    <s v="Hi.mix"/>
    <s v="CPT"/>
    <n v="9812"/>
    <n v="1"/>
    <n v="8"/>
    <n v="3"/>
    <n v="11"/>
    <n v="11"/>
    <s v="Hỗ trợ WH 3F"/>
    <x v="9"/>
    <n v="9281"/>
    <s v="Nguyen Van Tho"/>
    <m/>
  </r>
  <r>
    <x v="186"/>
    <n v="28"/>
    <s v="Jul"/>
    <s v="C2010D"/>
    <s v="Hi.mix"/>
    <s v="CPT"/>
    <n v="9812"/>
    <n v="3"/>
    <n v="8"/>
    <n v="4"/>
    <n v="12"/>
    <n v="36"/>
    <s v="Hỗ trợ WH 3F"/>
    <x v="9"/>
    <n v="9281"/>
    <s v="Nguyen Van Tho"/>
    <m/>
  </r>
  <r>
    <x v="186"/>
    <n v="28"/>
    <s v="Jul"/>
    <s v="C2029D"/>
    <s v="Hi.mix"/>
    <s v="CPT"/>
    <n v="9812"/>
    <n v="10"/>
    <n v="8"/>
    <m/>
    <n v="8"/>
    <n v="80"/>
    <s v="Support NPI"/>
    <x v="14"/>
    <s v="Z40644"/>
    <s v="Frank Hoang Nhat Duy"/>
    <m/>
  </r>
  <r>
    <x v="186"/>
    <n v="28"/>
    <s v="Jul"/>
    <s v="C2038D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6"/>
    <n v="28"/>
    <s v="Jul"/>
    <s v="C2002D"/>
    <s v="Hi.mix"/>
    <s v="CPT"/>
    <n v="9812"/>
    <n v="1"/>
    <n v="8"/>
    <m/>
    <n v="8"/>
    <n v="8"/>
    <s v="Support run line OP-2F TC5"/>
    <x v="1"/>
    <n v="9812"/>
    <m/>
    <m/>
  </r>
  <r>
    <x v="186"/>
    <n v="28"/>
    <s v="Jul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86"/>
    <n v="28"/>
    <s v="Jul"/>
    <s v="C2043D"/>
    <s v="Hi.mix"/>
    <s v="OP"/>
    <n v="9812"/>
    <n v="2"/>
    <n v="8"/>
    <m/>
    <n v="8"/>
    <n v="16"/>
    <s v="Hỗ trợ ME"/>
    <x v="3"/>
    <n v="9330"/>
    <s v="Phan Tấn Lực"/>
    <m/>
  </r>
  <r>
    <x v="186"/>
    <n v="28"/>
    <s v="Jul"/>
    <s v="C2025N"/>
    <s v="Hi.mix"/>
    <s v="OP"/>
    <n v="9812"/>
    <n v="4"/>
    <n v="8"/>
    <m/>
    <n v="8"/>
    <n v="32"/>
    <s v="Support run line CPT-2F TC2"/>
    <x v="5"/>
    <n v="9812"/>
    <m/>
    <m/>
  </r>
  <r>
    <x v="186"/>
    <n v="28"/>
    <s v="Jul"/>
    <s v="C2025N"/>
    <s v="Hi.mix"/>
    <s v="OP"/>
    <n v="9812"/>
    <n v="7"/>
    <n v="8"/>
    <n v="2"/>
    <n v="10"/>
    <n v="70"/>
    <s v="Support run line CPT-2F TC2"/>
    <x v="5"/>
    <n v="9812"/>
    <m/>
    <m/>
  </r>
  <r>
    <x v="186"/>
    <n v="28"/>
    <s v="Jul"/>
    <s v="C2025N"/>
    <s v="Hi.mix"/>
    <s v="OP"/>
    <n v="9812"/>
    <n v="22"/>
    <n v="8"/>
    <n v="2.5"/>
    <n v="10.5"/>
    <n v="231"/>
    <s v="Support run line CPT-2F TC2"/>
    <x v="5"/>
    <n v="9812"/>
    <m/>
    <m/>
  </r>
  <r>
    <x v="186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6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6"/>
    <n v="28"/>
    <s v="Jul"/>
    <s v="C2025N"/>
    <s v="Hi.mix"/>
    <s v="OP"/>
    <n v="9812"/>
    <n v="8"/>
    <n v="8"/>
    <n v="3.75"/>
    <n v="11.75"/>
    <n v="94"/>
    <s v="Support run line CPT-2F TC2"/>
    <x v="5"/>
    <n v="9812"/>
    <m/>
    <m/>
  </r>
  <r>
    <x v="186"/>
    <n v="28"/>
    <s v="Jul"/>
    <s v="C2025N"/>
    <s v="Hi.mix"/>
    <s v="OP"/>
    <n v="9812"/>
    <n v="29"/>
    <n v="8"/>
    <n v="4"/>
    <n v="12"/>
    <n v="348"/>
    <s v="Support run line CPT-2F TC2"/>
    <x v="5"/>
    <n v="9812"/>
    <m/>
    <m/>
  </r>
  <r>
    <x v="186"/>
    <n v="28"/>
    <s v="Jul"/>
    <s v="C2025D"/>
    <s v="Hi.mix"/>
    <s v="OP"/>
    <n v="9812"/>
    <n v="4"/>
    <n v="8"/>
    <m/>
    <n v="8"/>
    <n v="32"/>
    <s v="Support run line CPT-2F TC2"/>
    <x v="6"/>
    <n v="9814"/>
    <m/>
    <m/>
  </r>
  <r>
    <x v="186"/>
    <n v="28"/>
    <s v="Jul"/>
    <s v="C2025D"/>
    <s v="Hi.mix"/>
    <s v="OP"/>
    <n v="9812"/>
    <n v="2"/>
    <n v="8"/>
    <n v="4"/>
    <n v="12"/>
    <n v="24"/>
    <s v="Support run line CPT-2F TC2"/>
    <x v="6"/>
    <n v="9814"/>
    <m/>
    <m/>
  </r>
  <r>
    <x v="186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6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6"/>
    <n v="28"/>
    <s v="Jul"/>
    <s v="C2133N"/>
    <s v="EEC"/>
    <s v="OP"/>
    <n v="9814"/>
    <n v="54"/>
    <n v="8"/>
    <n v="4"/>
    <n v="12"/>
    <n v="648"/>
    <s v="Support run line CPT-2F TC2"/>
    <x v="6"/>
    <n v="9814"/>
    <m/>
    <m/>
  </r>
  <r>
    <x v="186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6"/>
    <n v="28"/>
    <s v="Jul"/>
    <s v="C2151D"/>
    <s v="EEC"/>
    <s v="OP"/>
    <n v="9814"/>
    <n v="1"/>
    <n v="8"/>
    <n v="2"/>
    <n v="10"/>
    <n v="10"/>
    <s v="Support sort PCBA 300w"/>
    <x v="19"/>
    <s v="24UI62"/>
    <s v="Tom Le Anh Vu"/>
    <m/>
  </r>
  <r>
    <x v="186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-008N"/>
    <s v="Hi.mix"/>
    <s v="CPT"/>
    <n v="9812"/>
    <n v="1"/>
    <n v="8"/>
    <m/>
    <n v="8"/>
    <n v="8"/>
    <s v="313786003-01/315926003-01 SYF supplier"/>
    <x v="10"/>
    <m/>
    <s v="Loki+Riddle"/>
    <m/>
  </r>
  <r>
    <x v="186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7"/>
    <n v="28"/>
    <s v="Jul"/>
    <s v="LAB"/>
    <s v="EEC"/>
    <s v="CPT"/>
    <n v="9814"/>
    <n v="1"/>
    <n v="4"/>
    <n v="2"/>
    <n v="6"/>
    <n v="6"/>
    <s v="Hỗ trợ LAB"/>
    <x v="0"/>
    <m/>
    <m/>
    <m/>
  </r>
  <r>
    <x v="187"/>
    <n v="28"/>
    <s v="Jul"/>
    <s v="LAB"/>
    <s v="EEC"/>
    <s v="CPT"/>
    <n v="9814"/>
    <n v="1"/>
    <n v="8"/>
    <n v="2"/>
    <n v="10"/>
    <n v="10"/>
    <s v="Hỗ trợ LAB"/>
    <x v="0"/>
    <m/>
    <m/>
    <m/>
  </r>
  <r>
    <x v="187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7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7"/>
    <n v="28"/>
    <s v="Jul"/>
    <s v="C2010D"/>
    <s v="Hi.mix"/>
    <s v="CPT"/>
    <n v="9812"/>
    <n v="1"/>
    <n v="8"/>
    <n v="2"/>
    <n v="10"/>
    <n v="10"/>
    <s v="Hỗ trợ WH 3F"/>
    <x v="9"/>
    <n v="9281"/>
    <s v="Nguyen Van Tho"/>
    <m/>
  </r>
  <r>
    <x v="187"/>
    <n v="28"/>
    <s v="Jul"/>
    <s v="C2010D"/>
    <s v="Hi.mix"/>
    <s v="CPT"/>
    <n v="9812"/>
    <n v="2"/>
    <n v="8"/>
    <n v="2.5"/>
    <n v="10.5"/>
    <n v="21"/>
    <s v="Hỗ trợ WH 3F"/>
    <x v="9"/>
    <n v="9281"/>
    <s v="Nguyen Van Tho"/>
    <m/>
  </r>
  <r>
    <x v="187"/>
    <n v="28"/>
    <s v="Jul"/>
    <s v="C2010D"/>
    <s v="Hi.mix"/>
    <s v="CPT"/>
    <n v="9812"/>
    <n v="7"/>
    <n v="8"/>
    <n v="4"/>
    <n v="12"/>
    <n v="84"/>
    <s v="Hỗ trợ WH 3F"/>
    <x v="9"/>
    <n v="9281"/>
    <s v="Nguyen Van Tho"/>
    <m/>
  </r>
  <r>
    <x v="187"/>
    <n v="28"/>
    <s v="Jul"/>
    <s v="C2029D"/>
    <s v="Hi.mix"/>
    <s v="CPT"/>
    <n v="9812"/>
    <n v="2"/>
    <n v="8"/>
    <n v="2.5"/>
    <n v="10.5"/>
    <n v="21"/>
    <s v="Support NPI"/>
    <x v="14"/>
    <s v="Z40644"/>
    <s v="Maxx"/>
    <m/>
  </r>
  <r>
    <x v="187"/>
    <n v="28"/>
    <s v="Jul"/>
    <s v="C2038D"/>
    <s v="Hi.mix"/>
    <s v="CPT"/>
    <n v="9812"/>
    <n v="1"/>
    <n v="8"/>
    <n v="4"/>
    <n v="12"/>
    <n v="12"/>
    <s v="Cố dịnh hỗ trợ PMC"/>
    <x v="24"/>
    <m/>
    <s v="Margaret Truong Thi Lan Huong"/>
    <m/>
  </r>
  <r>
    <x v="187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7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7"/>
    <n v="28"/>
    <s v="Jul"/>
    <s v="C2025N"/>
    <s v="Hi.mix"/>
    <s v="OP"/>
    <n v="9812"/>
    <n v="46"/>
    <n v="8"/>
    <n v="2"/>
    <n v="10"/>
    <n v="460"/>
    <s v="Support run line CPT-2F TC2"/>
    <x v="5"/>
    <n v="9812"/>
    <m/>
    <m/>
  </r>
  <r>
    <x v="187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7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7"/>
    <n v="28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87"/>
    <n v="28"/>
    <s v="Jul"/>
    <s v="C2025N"/>
    <s v="Hi.mix"/>
    <s v="OP"/>
    <n v="9812"/>
    <n v="10"/>
    <n v="8"/>
    <n v="4"/>
    <n v="12"/>
    <n v="120"/>
    <s v="Support run line CPT-2F TC2"/>
    <x v="5"/>
    <n v="9812"/>
    <m/>
    <m/>
  </r>
  <r>
    <x v="187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7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7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7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7"/>
    <n v="28"/>
    <s v="Jul"/>
    <s v="C2139D"/>
    <s v="EEC"/>
    <s v="OP"/>
    <n v="9814"/>
    <n v="1"/>
    <n v="8"/>
    <n v="4"/>
    <n v="12"/>
    <n v="12"/>
    <s v="Support sort PCBA 300w"/>
    <x v="19"/>
    <s v="24UI62"/>
    <s v="Tom Le Anh Vu"/>
    <m/>
  </r>
  <r>
    <x v="187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8"/>
    <n v="28"/>
    <s v="Jul"/>
    <s v="LAB"/>
    <s v="EEC"/>
    <s v="CPT"/>
    <n v="9814"/>
    <n v="1"/>
    <n v="4"/>
    <n v="2"/>
    <n v="6"/>
    <n v="6"/>
    <s v="Hỗ trợ LAB"/>
    <x v="0"/>
    <m/>
    <m/>
    <m/>
  </r>
  <r>
    <x v="188"/>
    <n v="28"/>
    <s v="Jul"/>
    <s v="LAB"/>
    <s v="EEC"/>
    <s v="CPT"/>
    <n v="9814"/>
    <n v="1"/>
    <n v="8"/>
    <n v="2"/>
    <n v="10"/>
    <n v="10"/>
    <s v="Hỗ trợ LAB"/>
    <x v="0"/>
    <m/>
    <m/>
    <m/>
  </r>
  <r>
    <x v="188"/>
    <n v="28"/>
    <s v="Jul"/>
    <s v="C2091D"/>
    <s v="EEC"/>
    <s v="CPT"/>
    <n v="9814"/>
    <n v="1"/>
    <n v="8"/>
    <n v="2"/>
    <n v="10"/>
    <n v="10"/>
    <s v="Support run line CPT-2F TC2"/>
    <x v="5"/>
    <n v="9812"/>
    <m/>
    <m/>
  </r>
  <r>
    <x v="188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8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8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8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8"/>
    <n v="28"/>
    <s v="Jul"/>
    <s v="C2010D"/>
    <s v="Hi.mix"/>
    <s v="CPT"/>
    <n v="9812"/>
    <n v="9"/>
    <n v="8"/>
    <n v="4"/>
    <n v="12"/>
    <n v="108"/>
    <s v="Hỗ trợ WH 3F"/>
    <x v="9"/>
    <n v="9281"/>
    <s v="Nguyen Van Tho"/>
    <m/>
  </r>
  <r>
    <x v="188"/>
    <n v="28"/>
    <s v="Jul"/>
    <s v="C2029D"/>
    <s v="Hi.mix"/>
    <s v="CPT"/>
    <n v="9812"/>
    <n v="3"/>
    <n v="8"/>
    <m/>
    <n v="8"/>
    <n v="24"/>
    <s v="Support NPI"/>
    <x v="14"/>
    <s v="Z40644"/>
    <s v="Maxx"/>
    <m/>
  </r>
  <r>
    <x v="188"/>
    <n v="28"/>
    <s v="Jul"/>
    <s v="C2029D"/>
    <s v="Hi.mix"/>
    <s v="CPT"/>
    <n v="9812"/>
    <n v="1"/>
    <n v="8"/>
    <n v="2"/>
    <n v="10"/>
    <n v="10"/>
    <s v="Support NPI"/>
    <x v="14"/>
    <s v="Z40644"/>
    <s v="Maxx"/>
    <m/>
  </r>
  <r>
    <x v="188"/>
    <n v="28"/>
    <s v="Jul"/>
    <s v="C2028N"/>
    <s v="Hi.mix"/>
    <s v="CPT"/>
    <n v="9812"/>
    <n v="2"/>
    <n v="8"/>
    <m/>
    <n v="8"/>
    <n v="16"/>
    <s v="Support run line OP-2F TC5"/>
    <x v="1"/>
    <n v="9812"/>
    <m/>
    <m/>
  </r>
  <r>
    <x v="188"/>
    <n v="28"/>
    <s v="Jul"/>
    <s v="C2044D"/>
    <s v="Hi.mix"/>
    <s v="CPT"/>
    <n v="9812"/>
    <n v="5"/>
    <n v="8"/>
    <n v="2"/>
    <n v="10"/>
    <n v="50"/>
    <s v="Support run line OP-2F TC5"/>
    <x v="1"/>
    <n v="9812"/>
    <m/>
    <m/>
  </r>
  <r>
    <x v="188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8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8"/>
    <n v="28"/>
    <s v="Jul"/>
    <s v="C2025N"/>
    <s v="Hi.mix"/>
    <s v="OP"/>
    <n v="9812"/>
    <n v="1"/>
    <n v="8"/>
    <n v="0.5"/>
    <n v="8.5"/>
    <n v="8.5"/>
    <s v="Support run line CPT-2F TC2"/>
    <x v="5"/>
    <n v="9812"/>
    <m/>
    <m/>
  </r>
  <r>
    <x v="188"/>
    <n v="28"/>
    <s v="Jul"/>
    <s v="C2025N"/>
    <s v="Hi.mix"/>
    <s v="OP"/>
    <n v="9812"/>
    <n v="1"/>
    <n v="8"/>
    <n v="1"/>
    <n v="9"/>
    <n v="9"/>
    <s v="Support run line CPT-2F TC2"/>
    <x v="5"/>
    <n v="9812"/>
    <m/>
    <m/>
  </r>
  <r>
    <x v="188"/>
    <n v="28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8"/>
    <n v="28"/>
    <s v="Jul"/>
    <s v="C2025N"/>
    <s v="Hi.mix"/>
    <s v="OP"/>
    <n v="9812"/>
    <n v="43"/>
    <n v="8"/>
    <n v="2"/>
    <n v="10"/>
    <n v="430"/>
    <s v="Support run line CPT-2F TC2"/>
    <x v="5"/>
    <n v="9812"/>
    <m/>
    <m/>
  </r>
  <r>
    <x v="188"/>
    <n v="28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8"/>
    <n v="28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8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8"/>
    <n v="28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8"/>
    <n v="28"/>
    <s v="Jul"/>
    <s v="C2025N"/>
    <s v="Hi.mix"/>
    <s v="OP"/>
    <n v="9812"/>
    <n v="11"/>
    <n v="8"/>
    <n v="4"/>
    <n v="12"/>
    <n v="132"/>
    <s v="Support run line CPT-2F TC2"/>
    <x v="5"/>
    <n v="9812"/>
    <m/>
    <m/>
  </r>
  <r>
    <x v="188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8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8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8"/>
    <n v="28"/>
    <s v="Jul"/>
    <s v="C2142D"/>
    <s v="EEC"/>
    <s v="OP"/>
    <n v="9814"/>
    <n v="1"/>
    <n v="8"/>
    <n v="2"/>
    <n v="10"/>
    <n v="10"/>
    <s v="Support run line CPT-2F TC2"/>
    <x v="5"/>
    <n v="9812"/>
    <m/>
    <m/>
  </r>
  <r>
    <x v="188"/>
    <n v="28"/>
    <s v="Jul"/>
    <s v="C2142D"/>
    <s v="EEC"/>
    <s v="OP"/>
    <n v="9814"/>
    <n v="1"/>
    <n v="8"/>
    <n v="4"/>
    <n v="12"/>
    <n v="12"/>
    <s v="Support run line CPT-2F TC2"/>
    <x v="5"/>
    <n v="9812"/>
    <m/>
    <m/>
  </r>
  <r>
    <x v="188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8"/>
    <n v="28"/>
    <s v="Jul"/>
    <s v="C2010N"/>
    <s v="Hi.mix"/>
    <s v="CPT"/>
    <n v="9812"/>
    <n v="3"/>
    <m/>
    <n v="2.5"/>
    <n v="2.5"/>
    <n v="7.5"/>
    <s v="support re-inspect"/>
    <x v="25"/>
    <s v="4OF987 "/>
    <s v="Zoe Nguyen Thi Hoai Ngan"/>
    <m/>
  </r>
  <r>
    <x v="188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027D"/>
    <s v="Hi.mix"/>
    <s v="CPT"/>
    <n v="9812"/>
    <n v="6"/>
    <n v="8"/>
    <m/>
    <n v="8"/>
    <n v="48"/>
    <s v="Support CPT-1F"/>
    <x v="22"/>
    <n v="9808"/>
    <m/>
    <m/>
  </r>
  <r>
    <x v="188"/>
    <n v="28"/>
    <s v="Jul"/>
    <s v="C2010D"/>
    <s v="Hi.mix"/>
    <s v="CPT"/>
    <n v="9812"/>
    <n v="8"/>
    <n v="8"/>
    <n v="3.5"/>
    <n v="11.5"/>
    <n v="92"/>
    <s v="Support CPT-1F"/>
    <x v="22"/>
    <n v="9808"/>
    <m/>
    <m/>
  </r>
  <r>
    <x v="188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9"/>
    <n v="28"/>
    <s v="Jul"/>
    <s v="LAB"/>
    <s v="EEC"/>
    <s v="CPT"/>
    <n v="9814"/>
    <n v="2"/>
    <n v="8"/>
    <m/>
    <n v="8"/>
    <n v="16"/>
    <s v="Hỗ trợ LAB"/>
    <x v="0"/>
    <m/>
    <m/>
    <m/>
  </r>
  <r>
    <x v="189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-172D"/>
    <s v="Hi.mix"/>
    <s v="CPT"/>
    <n v="9812"/>
    <n v="1"/>
    <n v="8"/>
    <n v="2"/>
    <n v="10"/>
    <n v="10"/>
    <s v="Hỗ trợ ME cố định"/>
    <x v="3"/>
    <n v="9330"/>
    <s v="Minh Tri"/>
    <m/>
  </r>
  <r>
    <x v="189"/>
    <n v="28"/>
    <s v="Jul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89"/>
    <n v="28"/>
    <s v="Jul"/>
    <s v="C2034D"/>
    <s v="Hi.mix"/>
    <s v="CPT"/>
    <n v="9812"/>
    <n v="21"/>
    <n v="8"/>
    <m/>
    <n v="8"/>
    <n v="168"/>
    <s v="Support CPT-1F"/>
    <x v="22"/>
    <n v="9808"/>
    <m/>
    <m/>
  </r>
  <r>
    <x v="189"/>
    <n v="28"/>
    <s v="Jul"/>
    <s v="C2010D"/>
    <s v="Hi.mix"/>
    <s v="CPT"/>
    <n v="9812"/>
    <n v="6"/>
    <n v="8"/>
    <m/>
    <n v="8"/>
    <n v="48"/>
    <s v="Hỗ trợ WH 3F"/>
    <x v="9"/>
    <n v="9281"/>
    <s v="Nguyen Van Tho"/>
    <m/>
  </r>
  <r>
    <x v="189"/>
    <n v="28"/>
    <s v="Jul"/>
    <s v="C2010D"/>
    <s v="Hi.mix"/>
    <s v="CPT"/>
    <n v="9812"/>
    <n v="2"/>
    <n v="8"/>
    <n v="3"/>
    <n v="11"/>
    <n v="22"/>
    <s v="Hỗ trợ WH 3F"/>
    <x v="9"/>
    <n v="9281"/>
    <s v="Nguyen Van Tho"/>
    <m/>
  </r>
  <r>
    <x v="189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9"/>
    <n v="28"/>
    <s v="Jul"/>
    <s v="C2010D"/>
    <s v="Hi.mix"/>
    <s v="CPT"/>
    <n v="9812"/>
    <n v="6"/>
    <n v="8"/>
    <n v="4"/>
    <n v="12"/>
    <n v="72"/>
    <s v="Hỗ trợ WH 3F"/>
    <x v="9"/>
    <n v="9281"/>
    <s v="Nguyen Van Tho"/>
    <m/>
  </r>
  <r>
    <x v="189"/>
    <n v="28"/>
    <s v="Jul"/>
    <s v="C2038D"/>
    <s v="Hi.mix"/>
    <s v="CPT"/>
    <n v="9812"/>
    <n v="1"/>
    <n v="8"/>
    <m/>
    <n v="8"/>
    <n v="8"/>
    <s v="Cố dịnh hỗ trợ PMC"/>
    <x v="24"/>
    <m/>
    <s v="Margaret Truong Thi Lan Huong"/>
    <m/>
  </r>
  <r>
    <x v="189"/>
    <n v="28"/>
    <s v="Jul"/>
    <s v="C2044D"/>
    <s v="Hi.mix"/>
    <s v="CPT"/>
    <n v="9812"/>
    <n v="1"/>
    <n v="8"/>
    <n v="2"/>
    <n v="10"/>
    <n v="10"/>
    <s v="Support run line OP-2F TC5"/>
    <x v="1"/>
    <n v="9812"/>
    <m/>
    <m/>
  </r>
  <r>
    <x v="189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9"/>
    <n v="28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9"/>
    <n v="28"/>
    <s v="Jul"/>
    <s v="C2025N"/>
    <s v="Hi.mix"/>
    <s v="OP"/>
    <n v="9812"/>
    <n v="5"/>
    <n v="8"/>
    <n v="1.5"/>
    <n v="9.5"/>
    <n v="47.5"/>
    <s v="Support run line CPT-2F TC2"/>
    <x v="5"/>
    <n v="9812"/>
    <m/>
    <m/>
  </r>
  <r>
    <x v="189"/>
    <n v="28"/>
    <s v="Jul"/>
    <s v="C2025N"/>
    <s v="Hi.mix"/>
    <s v="OP"/>
    <n v="9812"/>
    <n v="28"/>
    <n v="8"/>
    <n v="2"/>
    <n v="10"/>
    <n v="280"/>
    <s v="Support run line CPT-2F TC2"/>
    <x v="5"/>
    <n v="9812"/>
    <m/>
    <m/>
  </r>
  <r>
    <x v="189"/>
    <n v="28"/>
    <s v="Jul"/>
    <s v="C2025N"/>
    <s v="Hi.mix"/>
    <s v="OP"/>
    <n v="9812"/>
    <n v="21"/>
    <n v="8"/>
    <n v="2.5"/>
    <n v="10.5"/>
    <n v="220.5"/>
    <s v="Support run line CPT-2F TC2"/>
    <x v="5"/>
    <n v="9812"/>
    <m/>
    <m/>
  </r>
  <r>
    <x v="189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9"/>
    <n v="28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89"/>
    <n v="28"/>
    <s v="Jul"/>
    <s v="C2025N"/>
    <s v="Hi.mix"/>
    <s v="OP"/>
    <n v="9812"/>
    <n v="4"/>
    <n v="8"/>
    <n v="4"/>
    <n v="12"/>
    <n v="48"/>
    <s v="Support run line CPT-2F TC2"/>
    <x v="5"/>
    <n v="9812"/>
    <m/>
    <m/>
  </r>
  <r>
    <x v="189"/>
    <n v="28"/>
    <s v="Jul"/>
    <s v="C2888D"/>
    <s v="Hi.mix"/>
    <s v="OP"/>
    <n v="9812"/>
    <n v="2"/>
    <n v="8"/>
    <n v="2"/>
    <n v="10"/>
    <n v="20"/>
    <s v="Hỗ trợ WH 3F"/>
    <x v="9"/>
    <n v="9281"/>
    <s v="Nguyen Van Tho"/>
    <m/>
  </r>
  <r>
    <x v="189"/>
    <n v="28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89"/>
    <n v="28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89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9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031D"/>
    <s v="Hi.mix"/>
    <s v="CPT"/>
    <n v="9812"/>
    <n v="1"/>
    <n v="8"/>
    <n v="0.5"/>
    <n v="8.5"/>
    <n v="8.5"/>
    <s v="Support CPT-1F"/>
    <x v="22"/>
    <n v="9808"/>
    <m/>
    <m/>
  </r>
  <r>
    <x v="189"/>
    <n v="28"/>
    <s v="Jul"/>
    <s v="C2031D"/>
    <s v="Hi.mix"/>
    <s v="CPT"/>
    <n v="9812"/>
    <n v="3"/>
    <n v="8"/>
    <n v="3.5"/>
    <n v="11.5"/>
    <n v="34.5"/>
    <s v="Support CPT-1F"/>
    <x v="22"/>
    <n v="9808"/>
    <m/>
    <m/>
  </r>
  <r>
    <x v="189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0"/>
    <n v="29"/>
    <s v="Jul"/>
    <s v="LAB"/>
    <s v="EEC"/>
    <s v="CPT"/>
    <n v="9814"/>
    <n v="1"/>
    <n v="8"/>
    <m/>
    <n v="8"/>
    <n v="8"/>
    <s v="Hỗ trợ LAB"/>
    <x v="0"/>
    <m/>
    <m/>
    <m/>
  </r>
  <r>
    <x v="190"/>
    <n v="29"/>
    <s v="Jul"/>
    <s v="LAB"/>
    <s v="EEC"/>
    <s v="CPT"/>
    <n v="9814"/>
    <n v="1"/>
    <n v="8"/>
    <n v="2"/>
    <n v="10"/>
    <n v="10"/>
    <s v="Hỗ trợ LAB"/>
    <x v="0"/>
    <m/>
    <m/>
    <m/>
  </r>
  <r>
    <x v="190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-049D"/>
    <s v="Hi.mix"/>
    <s v="CPT"/>
    <n v="9812"/>
    <n v="3"/>
    <n v="8"/>
    <m/>
    <n v="8"/>
    <n v="24"/>
    <s v="Hỗ trợ ME"/>
    <x v="3"/>
    <n v="9330"/>
    <s v="Phan Tấn Lực"/>
    <m/>
  </r>
  <r>
    <x v="190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0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0"/>
    <n v="29"/>
    <s v="Jul"/>
    <s v="C2010D"/>
    <s v="Hi.mix"/>
    <s v="CPT"/>
    <n v="9812"/>
    <n v="5"/>
    <n v="8"/>
    <m/>
    <n v="8"/>
    <n v="40"/>
    <s v="Hỗ trợ WH 3F"/>
    <x v="9"/>
    <n v="9281"/>
    <s v="Nguyen Van Tho"/>
    <m/>
  </r>
  <r>
    <x v="190"/>
    <n v="29"/>
    <s v="Jul"/>
    <s v="C2010D"/>
    <s v="Hi.mix"/>
    <s v="CPT"/>
    <n v="9812"/>
    <n v="4"/>
    <n v="8"/>
    <n v="4"/>
    <n v="12"/>
    <n v="48"/>
    <s v="Hỗ trợ WH 3F"/>
    <x v="9"/>
    <n v="9281"/>
    <s v="Nguyen Van Tho"/>
    <m/>
  </r>
  <r>
    <x v="190"/>
    <n v="29"/>
    <s v="Jul"/>
    <s v="C2010N"/>
    <s v="Hi.mix"/>
    <s v="CPT"/>
    <n v="9812"/>
    <n v="1"/>
    <n v="8"/>
    <n v="2"/>
    <n v="10"/>
    <n v="10"/>
    <s v="Support run line OP-2F TC5"/>
    <x v="1"/>
    <n v="9812"/>
    <m/>
    <m/>
  </r>
  <r>
    <x v="190"/>
    <n v="29"/>
    <s v="Jul"/>
    <s v="C2010N"/>
    <s v="Hi.mix"/>
    <s v="CPT"/>
    <n v="9812"/>
    <n v="2"/>
    <n v="8"/>
    <n v="2.5"/>
    <n v="10.5"/>
    <n v="21"/>
    <s v="Support run line OP-2F TC5"/>
    <x v="1"/>
    <n v="9812"/>
    <m/>
    <m/>
  </r>
  <r>
    <x v="190"/>
    <n v="29"/>
    <s v="Jul"/>
    <s v="C2033N"/>
    <s v="Hi.mix"/>
    <s v="CPT"/>
    <n v="9812"/>
    <n v="3"/>
    <n v="8"/>
    <n v="2.5"/>
    <n v="10.5"/>
    <n v="31.5"/>
    <s v="Support run line OP-2F TC5"/>
    <x v="1"/>
    <n v="9812"/>
    <m/>
    <m/>
  </r>
  <r>
    <x v="190"/>
    <n v="29"/>
    <s v="Jul"/>
    <s v="C2032N"/>
    <s v="Hi.mix"/>
    <s v="CPT"/>
    <n v="9812"/>
    <n v="1"/>
    <n v="8"/>
    <n v="4"/>
    <n v="12"/>
    <n v="12"/>
    <s v="Support run line OP-2F TC5"/>
    <x v="1"/>
    <n v="9812"/>
    <m/>
    <m/>
  </r>
  <r>
    <x v="190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0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0"/>
    <n v="29"/>
    <s v="Jul"/>
    <s v="C2025N"/>
    <s v="Hi.mix"/>
    <s v="OP"/>
    <n v="9812"/>
    <n v="25"/>
    <n v="8"/>
    <n v="2"/>
    <n v="10"/>
    <n v="250"/>
    <s v="Support run line CPT-2F TC2"/>
    <x v="5"/>
    <n v="9812"/>
    <m/>
    <m/>
  </r>
  <r>
    <x v="190"/>
    <n v="29"/>
    <s v="Jul"/>
    <s v="C2025N"/>
    <s v="Hi.mix"/>
    <s v="OP"/>
    <n v="9812"/>
    <n v="26"/>
    <n v="8"/>
    <n v="2.5"/>
    <n v="10.5"/>
    <n v="273"/>
    <s v="Support run line CPT-2F TC2"/>
    <x v="5"/>
    <n v="9812"/>
    <m/>
    <m/>
  </r>
  <r>
    <x v="190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0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0"/>
    <n v="29"/>
    <s v="Jul"/>
    <s v="C2025N"/>
    <s v="Hi.mix"/>
    <s v="OP"/>
    <n v="9812"/>
    <n v="6"/>
    <n v="8"/>
    <n v="4"/>
    <n v="12"/>
    <n v="72"/>
    <s v="Support run line CPT-2F TC2"/>
    <x v="5"/>
    <n v="9812"/>
    <m/>
    <m/>
  </r>
  <r>
    <x v="190"/>
    <n v="29"/>
    <s v="Jul"/>
    <s v="C2025N"/>
    <s v="Hi.mix"/>
    <s v="OP"/>
    <n v="9812"/>
    <n v="2"/>
    <n v="8"/>
    <n v="4"/>
    <n v="12"/>
    <n v="24"/>
    <s v="Support run line CPT-2F TC2"/>
    <x v="6"/>
    <n v="9814"/>
    <m/>
    <m/>
  </r>
  <r>
    <x v="190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0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0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0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1"/>
    <n v="29"/>
    <s v="Jul"/>
    <s v="LAB"/>
    <s v="EEC"/>
    <s v="CPT"/>
    <n v="9814"/>
    <n v="1"/>
    <n v="8"/>
    <m/>
    <n v="8"/>
    <n v="8"/>
    <s v="Hỗ trợ LAB"/>
    <x v="0"/>
    <m/>
    <m/>
    <m/>
  </r>
  <r>
    <x v="191"/>
    <n v="29"/>
    <s v="Jul"/>
    <s v="LAB"/>
    <s v="EEC"/>
    <s v="CPT"/>
    <n v="9814"/>
    <n v="1"/>
    <n v="8"/>
    <n v="2"/>
    <n v="10"/>
    <n v="10"/>
    <s v="Hỗ trợ LAB"/>
    <x v="0"/>
    <m/>
    <m/>
    <m/>
  </r>
  <r>
    <x v="191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17D"/>
    <s v="EEC"/>
    <s v="CPT"/>
    <n v="9814"/>
    <n v="1"/>
    <n v="8"/>
    <n v="4"/>
    <n v="12"/>
    <n v="12"/>
    <s v="Support run line CPT-2F TC2"/>
    <x v="5"/>
    <n v="9812"/>
    <m/>
    <m/>
  </r>
  <r>
    <x v="191"/>
    <n v="29"/>
    <s v="Jul"/>
    <s v="C2-049D"/>
    <s v="Hi.mix"/>
    <s v="CPT"/>
    <n v="9812"/>
    <n v="1"/>
    <n v="8"/>
    <m/>
    <n v="8"/>
    <n v="8"/>
    <s v="Hỗ trợ ME"/>
    <x v="3"/>
    <n v="9330"/>
    <s v="Nguyễn Quốc Hào"/>
    <m/>
  </r>
  <r>
    <x v="191"/>
    <n v="29"/>
    <s v="Jul"/>
    <s v="C2-049D"/>
    <s v="Hi.mix"/>
    <s v="CPT"/>
    <n v="9812"/>
    <n v="1"/>
    <n v="8"/>
    <n v="2"/>
    <n v="10"/>
    <n v="10"/>
    <s v="Hỗ trợ ME"/>
    <x v="3"/>
    <n v="9330"/>
    <s v="Nguyễn Quốc Hào"/>
    <m/>
  </r>
  <r>
    <x v="191"/>
    <n v="29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91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1"/>
    <n v="29"/>
    <s v="Jul"/>
    <s v="C2010D"/>
    <s v="Hi.mix"/>
    <s v="CPT"/>
    <n v="9812"/>
    <n v="10"/>
    <n v="8"/>
    <n v="4"/>
    <n v="12"/>
    <n v="120"/>
    <s v="Hỗ trợ WH 3F"/>
    <x v="9"/>
    <n v="9281"/>
    <s v="Nguyen Van Tho"/>
    <m/>
  </r>
  <r>
    <x v="191"/>
    <n v="29"/>
    <s v="Jul"/>
    <s v="C2010N"/>
    <s v="Hi.mix"/>
    <s v="CPT"/>
    <n v="9812"/>
    <n v="1"/>
    <n v="8"/>
    <m/>
    <n v="8"/>
    <n v="8"/>
    <s v="Support run line OP-2F TC5"/>
    <x v="1"/>
    <n v="9812"/>
    <m/>
    <m/>
  </r>
  <r>
    <x v="191"/>
    <n v="29"/>
    <s v="Jul"/>
    <s v="C2026D"/>
    <s v="Hi.mix"/>
    <s v="CPT"/>
    <n v="9812"/>
    <n v="6"/>
    <n v="8"/>
    <n v="0.5"/>
    <n v="8.5"/>
    <n v="51"/>
    <s v="Support run line OP-2F TC5"/>
    <x v="1"/>
    <n v="9812"/>
    <m/>
    <m/>
  </r>
  <r>
    <x v="191"/>
    <n v="29"/>
    <s v="Jul"/>
    <s v="C2038N"/>
    <s v="Hi.mix"/>
    <s v="CPT"/>
    <n v="9812"/>
    <n v="15"/>
    <n v="8"/>
    <n v="2"/>
    <n v="10"/>
    <n v="150"/>
    <s v="Support run line OP-2F TC5"/>
    <x v="1"/>
    <n v="9812"/>
    <m/>
    <m/>
  </r>
  <r>
    <x v="191"/>
    <n v="29"/>
    <s v="Jul"/>
    <s v="C2034N"/>
    <s v="Hi.mix"/>
    <s v="CPT"/>
    <n v="9812"/>
    <n v="1"/>
    <n v="8"/>
    <n v="2.25"/>
    <n v="10.25"/>
    <n v="10.25"/>
    <s v="Support run line OP-2F TC5"/>
    <x v="1"/>
    <n v="9812"/>
    <m/>
    <m/>
  </r>
  <r>
    <x v="191"/>
    <n v="29"/>
    <s v="Jul"/>
    <s v="C2034D"/>
    <s v="Hi.mix"/>
    <s v="CPT"/>
    <n v="9812"/>
    <n v="2"/>
    <n v="8"/>
    <n v="2.5"/>
    <n v="10.5"/>
    <n v="21"/>
    <s v="Support run line OP-2F TC5"/>
    <x v="1"/>
    <n v="9812"/>
    <m/>
    <m/>
  </r>
  <r>
    <x v="191"/>
    <n v="29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1"/>
    <n v="29"/>
    <s v="Jul"/>
    <s v="C2040D"/>
    <s v="Hi.mix"/>
    <s v="CPT"/>
    <n v="9812"/>
    <n v="2"/>
    <n v="8"/>
    <n v="2"/>
    <n v="10"/>
    <n v="20"/>
    <s v="Hỗ trợ NPI"/>
    <x v="14"/>
    <s v="25AI25"/>
    <s v="Gia Thinh"/>
    <m/>
  </r>
  <r>
    <x v="191"/>
    <n v="29"/>
    <s v="Jul"/>
    <s v="C2029D"/>
    <s v="Hi.mix"/>
    <s v="CPT"/>
    <n v="9812"/>
    <n v="4"/>
    <n v="8"/>
    <m/>
    <n v="8"/>
    <n v="32"/>
    <s v="Support NPI"/>
    <x v="14"/>
    <s v="Z40644"/>
    <s v="Frank Hoang Nhat Duy"/>
    <m/>
  </r>
  <r>
    <x v="191"/>
    <n v="29"/>
    <s v="Jul"/>
    <s v="C2034N"/>
    <s v="Hi.mix"/>
    <s v="CPT"/>
    <n v="9812"/>
    <n v="10"/>
    <n v="8"/>
    <m/>
    <n v="8"/>
    <n v="80"/>
    <s v="Support run line CPT-2F TC2"/>
    <x v="6"/>
    <n v="9814"/>
    <m/>
    <m/>
  </r>
  <r>
    <x v="191"/>
    <n v="29"/>
    <s v="Jul"/>
    <s v="C2047N"/>
    <s v="Hi.mix"/>
    <s v="CPT"/>
    <n v="9812"/>
    <n v="1"/>
    <n v="8"/>
    <n v="1.5"/>
    <n v="9.5"/>
    <n v="9.5"/>
    <s v="Support run line CPT-2F TC2"/>
    <x v="6"/>
    <n v="9814"/>
    <m/>
    <m/>
  </r>
  <r>
    <x v="191"/>
    <n v="29"/>
    <s v="Jul"/>
    <s v="C2033N"/>
    <s v="Hi.mix"/>
    <s v="CPT"/>
    <n v="9812"/>
    <n v="1"/>
    <n v="8"/>
    <n v="2"/>
    <n v="10"/>
    <n v="10"/>
    <s v="Support run line OP-2F TC5"/>
    <x v="1"/>
    <n v="9812"/>
    <m/>
    <m/>
  </r>
  <r>
    <x v="191"/>
    <n v="29"/>
    <s v="Jul"/>
    <s v="C2033N"/>
    <s v="Hi.mix"/>
    <s v="CPT"/>
    <n v="9812"/>
    <n v="1"/>
    <n v="8"/>
    <n v="2.5"/>
    <n v="10.5"/>
    <n v="10.5"/>
    <s v="Support run line OP-2F TC5"/>
    <x v="1"/>
    <n v="9812"/>
    <m/>
    <m/>
  </r>
  <r>
    <x v="191"/>
    <n v="29"/>
    <s v="Jul"/>
    <s v="C2032N"/>
    <s v="Hi.mix"/>
    <s v="CPT"/>
    <n v="9812"/>
    <n v="4"/>
    <n v="8"/>
    <n v="3"/>
    <n v="11"/>
    <n v="44"/>
    <s v="Support run line OP-2F TC5"/>
    <x v="1"/>
    <n v="9812"/>
    <m/>
    <m/>
  </r>
  <r>
    <x v="191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1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1"/>
    <n v="29"/>
    <s v="Jul"/>
    <s v="C2025N"/>
    <s v="Hi.mix"/>
    <s v="OP"/>
    <n v="9812"/>
    <n v="53"/>
    <n v="8"/>
    <n v="2"/>
    <n v="10"/>
    <n v="530"/>
    <s v="Support run line CPT-2F TC2"/>
    <x v="5"/>
    <n v="9812"/>
    <m/>
    <m/>
  </r>
  <r>
    <x v="191"/>
    <n v="29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91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1"/>
    <n v="29"/>
    <s v="Jul"/>
    <s v="C2025N"/>
    <s v="Hi.mix"/>
    <s v="OP"/>
    <n v="9812"/>
    <n v="5"/>
    <n v="8"/>
    <n v="4"/>
    <n v="12"/>
    <n v="60"/>
    <s v="Support run line CPT-2F TC2"/>
    <x v="5"/>
    <n v="9812"/>
    <m/>
    <m/>
  </r>
  <r>
    <x v="191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1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1"/>
    <n v="29"/>
    <s v="Jul"/>
    <s v="C2133N"/>
    <s v="EEC"/>
    <s v="OP"/>
    <n v="9814"/>
    <n v="52"/>
    <n v="8"/>
    <n v="4"/>
    <n v="12"/>
    <n v="624"/>
    <s v="Support run line CPT-2F TC2"/>
    <x v="6"/>
    <n v="9814"/>
    <m/>
    <m/>
  </r>
  <r>
    <x v="191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1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LAB"/>
    <s v="EEC"/>
    <s v="CPT"/>
    <n v="9814"/>
    <n v="1"/>
    <n v="8"/>
    <m/>
    <n v="8"/>
    <n v="8"/>
    <s v="Hỗ trợ LAB"/>
    <x v="0"/>
    <m/>
    <m/>
    <m/>
  </r>
  <r>
    <x v="192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17D"/>
    <s v="EEC"/>
    <s v="CPT"/>
    <n v="9814"/>
    <n v="1"/>
    <n v="8"/>
    <n v="1.5"/>
    <n v="9.5"/>
    <n v="9.5"/>
    <s v="Support run line OP-2F TC5"/>
    <x v="1"/>
    <n v="9812"/>
    <m/>
    <m/>
  </r>
  <r>
    <x v="192"/>
    <n v="29"/>
    <s v="Jul"/>
    <s v="C2-049D"/>
    <s v="Hi.mix"/>
    <s v="CPT"/>
    <n v="9812"/>
    <n v="1"/>
    <n v="8"/>
    <m/>
    <n v="8"/>
    <n v="8"/>
    <s v="Hỗ trợ ME cố định"/>
    <x v="3"/>
    <n v="9330"/>
    <s v="Viết Hòa"/>
    <m/>
  </r>
  <r>
    <x v="192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2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2"/>
    <n v="29"/>
    <s v="Jul"/>
    <s v="C2026D"/>
    <s v="Hi.mix"/>
    <s v="CPT"/>
    <n v="9812"/>
    <n v="1"/>
    <n v="8"/>
    <n v="3"/>
    <n v="11"/>
    <n v="11"/>
    <s v="Hỗ trợ WH 3F"/>
    <x v="9"/>
    <n v="9281"/>
    <s v="Nguyen Van Tho"/>
    <m/>
  </r>
  <r>
    <x v="192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2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2"/>
    <n v="29"/>
    <s v="Jul"/>
    <s v="C2010N"/>
    <s v="Hi.mix"/>
    <s v="CPT"/>
    <n v="9812"/>
    <n v="12"/>
    <n v="8"/>
    <m/>
    <n v="8"/>
    <n v="96"/>
    <s v="Support run line OP-2F TC5"/>
    <x v="1"/>
    <n v="9812"/>
    <m/>
    <m/>
  </r>
  <r>
    <x v="192"/>
    <n v="29"/>
    <s v="Jul"/>
    <s v="C2026D"/>
    <s v="Hi.mix"/>
    <s v="CPT"/>
    <n v="9812"/>
    <n v="2"/>
    <n v="8"/>
    <n v="1"/>
    <n v="9"/>
    <n v="18"/>
    <s v="Support run line OP-2F TC5"/>
    <x v="1"/>
    <n v="9812"/>
    <m/>
    <m/>
  </r>
  <r>
    <x v="192"/>
    <n v="29"/>
    <s v="Jul"/>
    <s v="C2038N"/>
    <s v="Hi.mix"/>
    <s v="CPT"/>
    <n v="9812"/>
    <n v="1"/>
    <n v="8"/>
    <n v="1.5"/>
    <n v="9.5"/>
    <n v="9.5"/>
    <s v="Support run line OP-2F TC5"/>
    <x v="1"/>
    <n v="9812"/>
    <m/>
    <m/>
  </r>
  <r>
    <x v="192"/>
    <n v="29"/>
    <s v="Jul"/>
    <s v="C2034N"/>
    <s v="Hi.mix"/>
    <s v="CPT"/>
    <n v="9812"/>
    <n v="2"/>
    <n v="8"/>
    <n v="2"/>
    <n v="10"/>
    <n v="20"/>
    <s v="Support run line OP-2F TC5"/>
    <x v="1"/>
    <n v="9812"/>
    <m/>
    <m/>
  </r>
  <r>
    <x v="192"/>
    <n v="29"/>
    <s v="Jul"/>
    <s v="C2034D"/>
    <s v="Hi.mix"/>
    <s v="CPT"/>
    <n v="9812"/>
    <n v="6"/>
    <n v="8"/>
    <n v="4"/>
    <n v="12"/>
    <n v="72"/>
    <s v="Support run line OP-2F TC5"/>
    <x v="1"/>
    <n v="9812"/>
    <m/>
    <m/>
  </r>
  <r>
    <x v="192"/>
    <n v="29"/>
    <s v="Jul"/>
    <s v="C2040D"/>
    <s v="Hi.mix"/>
    <s v="CPT"/>
    <n v="9812"/>
    <n v="2"/>
    <n v="8"/>
    <m/>
    <n v="8"/>
    <n v="16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2"/>
    <n v="10"/>
    <n v="10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4"/>
    <n v="12"/>
    <n v="12"/>
    <s v="Support NPI"/>
    <x v="14"/>
    <s v="Z40644"/>
    <s v="Frank Hoang Nhat Duy"/>
    <m/>
  </r>
  <r>
    <x v="192"/>
    <n v="29"/>
    <s v="Jul"/>
    <s v="C2034N"/>
    <s v="Hi.mix"/>
    <s v="CPT"/>
    <n v="9812"/>
    <n v="5"/>
    <n v="8"/>
    <m/>
    <n v="8"/>
    <n v="40"/>
    <s v="Support run line CPT-2F TC2"/>
    <x v="6"/>
    <n v="9814"/>
    <m/>
    <m/>
  </r>
  <r>
    <x v="192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2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2"/>
    <n v="29"/>
    <s v="Jul"/>
    <s v="C2025N"/>
    <s v="Hi.mix"/>
    <s v="OP"/>
    <n v="9812"/>
    <n v="1"/>
    <n v="8"/>
    <n v="1.75"/>
    <n v="9.75"/>
    <n v="9.75"/>
    <s v="Support run line CPT-2F TC2"/>
    <x v="5"/>
    <n v="9812"/>
    <m/>
    <m/>
  </r>
  <r>
    <x v="192"/>
    <n v="29"/>
    <s v="Jul"/>
    <s v="C2025N"/>
    <s v="Hi.mix"/>
    <s v="OP"/>
    <n v="9812"/>
    <n v="51"/>
    <n v="8"/>
    <n v="2"/>
    <n v="10"/>
    <n v="510"/>
    <s v="Support run line CPT-2F TC2"/>
    <x v="5"/>
    <n v="9812"/>
    <m/>
    <m/>
  </r>
  <r>
    <x v="192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2"/>
    <n v="29"/>
    <s v="Jul"/>
    <s v="C2025N"/>
    <s v="Hi.mix"/>
    <s v="OP"/>
    <n v="9812"/>
    <n v="14"/>
    <n v="8"/>
    <n v="4"/>
    <n v="12"/>
    <n v="168"/>
    <s v="Support run line CPT-2F TC2"/>
    <x v="5"/>
    <n v="9812"/>
    <m/>
    <m/>
  </r>
  <r>
    <x v="192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2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2"/>
    <n v="29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92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LAB"/>
    <s v="EEC"/>
    <s v="CPT"/>
    <n v="9814"/>
    <n v="1"/>
    <n v="8"/>
    <m/>
    <n v="8"/>
    <n v="8"/>
    <s v="Hỗ trợ LAB"/>
    <x v="0"/>
    <m/>
    <m/>
    <m/>
  </r>
  <r>
    <x v="193"/>
    <n v="29"/>
    <s v="Jul"/>
    <s v="LAB"/>
    <s v="EEC"/>
    <s v="CPT"/>
    <n v="9814"/>
    <n v="1"/>
    <n v="8"/>
    <n v="2"/>
    <n v="10"/>
    <n v="10"/>
    <s v="Hỗ trợ LAB"/>
    <x v="0"/>
    <m/>
    <m/>
    <m/>
  </r>
  <r>
    <x v="193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17D"/>
    <s v="EEC"/>
    <s v="CPT"/>
    <n v="9814"/>
    <n v="2"/>
    <n v="8"/>
    <n v="3"/>
    <n v="11"/>
    <n v="22"/>
    <s v="Support run line OP-2F TC5"/>
    <x v="1"/>
    <n v="9812"/>
    <m/>
    <m/>
  </r>
  <r>
    <x v="193"/>
    <n v="29"/>
    <s v="Jul"/>
    <s v="C2117D"/>
    <s v="EEC"/>
    <s v="CPT"/>
    <n v="9814"/>
    <n v="1"/>
    <n v="8"/>
    <n v="4"/>
    <n v="12"/>
    <n v="12"/>
    <s v="Support run line OP-2F TC5"/>
    <x v="1"/>
    <n v="9812"/>
    <m/>
    <m/>
  </r>
  <r>
    <x v="193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3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3"/>
    <n v="29"/>
    <s v="Jul"/>
    <s v="C2038D"/>
    <s v="Hi.mix"/>
    <s v="CPT"/>
    <n v="9812"/>
    <n v="1"/>
    <n v="8"/>
    <n v="2"/>
    <n v="10"/>
    <n v="10"/>
    <s v="Cố dịnh hỗ trợ PMC"/>
    <x v="24"/>
    <m/>
    <s v="Margaret Truong Thi Lan Huong"/>
    <m/>
  </r>
  <r>
    <x v="193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3"/>
    <n v="29"/>
    <s v="Jul"/>
    <s v="C2029D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29D"/>
    <s v="Hi.mix"/>
    <s v="CPT"/>
    <n v="9812"/>
    <n v="2"/>
    <n v="8"/>
    <n v="1"/>
    <n v="9"/>
    <n v="18"/>
    <s v="Support CPT-1F"/>
    <x v="22"/>
    <n v="9808"/>
    <m/>
    <m/>
  </r>
  <r>
    <x v="193"/>
    <n v="29"/>
    <s v="Jul"/>
    <s v="C2034N"/>
    <s v="Hi.mix"/>
    <s v="CPT"/>
    <n v="9812"/>
    <n v="3"/>
    <n v="8"/>
    <m/>
    <n v="8"/>
    <n v="24"/>
    <s v="Support run line CPT-2F TC2"/>
    <x v="6"/>
    <n v="9814"/>
    <m/>
    <m/>
  </r>
  <r>
    <x v="193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3"/>
    <n v="29"/>
    <s v="Jul"/>
    <s v="C2034N"/>
    <s v="Hi.mix"/>
    <s v="CPT"/>
    <n v="9812"/>
    <n v="1"/>
    <n v="8"/>
    <n v="3.5"/>
    <n v="11.5"/>
    <n v="11.5"/>
    <s v="Support run line CPT-2F TC2"/>
    <x v="6"/>
    <n v="9814"/>
    <m/>
    <m/>
  </r>
  <r>
    <x v="193"/>
    <n v="29"/>
    <s v="Jul"/>
    <s v="C2034N"/>
    <s v="Hi.mix"/>
    <s v="CPT"/>
    <n v="9812"/>
    <n v="3"/>
    <n v="8"/>
    <n v="4"/>
    <n v="12"/>
    <n v="36"/>
    <s v="Support run line CPT-2F TC2"/>
    <x v="6"/>
    <n v="9814"/>
    <m/>
    <m/>
  </r>
  <r>
    <x v="193"/>
    <n v="29"/>
    <s v="Jul"/>
    <s v="C2032N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32N"/>
    <s v="Hi.mix"/>
    <s v="CPT"/>
    <n v="9812"/>
    <n v="11"/>
    <n v="8"/>
    <n v="3.5"/>
    <n v="11.5"/>
    <n v="126.5"/>
    <s v="Support CPT-1F"/>
    <x v="22"/>
    <n v="9808"/>
    <m/>
    <m/>
  </r>
  <r>
    <x v="193"/>
    <n v="29"/>
    <s v="Jul"/>
    <s v="C2055N"/>
    <s v="Hi.mix"/>
    <s v="CPT"/>
    <n v="9812"/>
    <n v="4"/>
    <n v="8"/>
    <n v="4"/>
    <n v="12"/>
    <n v="48"/>
    <s v="Hỗ trợ WH 3F"/>
    <x v="9"/>
    <n v="9281"/>
    <s v="Nguyen Van Tho"/>
    <m/>
  </r>
  <r>
    <x v="193"/>
    <n v="29"/>
    <s v="Jul"/>
    <s v="C2032N"/>
    <s v="Hi.mix"/>
    <s v="CPT"/>
    <n v="9812"/>
    <n v="6"/>
    <n v="8"/>
    <n v="1"/>
    <n v="9"/>
    <n v="54"/>
    <s v="Support run line OP-2F TC5"/>
    <x v="1"/>
    <n v="9812"/>
    <m/>
    <m/>
  </r>
  <r>
    <x v="193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3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3"/>
    <n v="29"/>
    <s v="Jul"/>
    <s v="C2025N"/>
    <s v="Hi.mix"/>
    <s v="OP"/>
    <n v="9812"/>
    <n v="3"/>
    <n v="8"/>
    <n v="1.5"/>
    <n v="9.5"/>
    <n v="28.5"/>
    <s v="Support run line CPT-2F TC2"/>
    <x v="5"/>
    <n v="9812"/>
    <m/>
    <m/>
  </r>
  <r>
    <x v="193"/>
    <n v="29"/>
    <s v="Jul"/>
    <s v="C2025N"/>
    <s v="Hi.mix"/>
    <s v="OP"/>
    <n v="9812"/>
    <n v="36"/>
    <n v="8"/>
    <n v="2"/>
    <n v="10"/>
    <n v="360"/>
    <s v="Support run line CPT-2F TC2"/>
    <x v="5"/>
    <n v="9812"/>
    <m/>
    <m/>
  </r>
  <r>
    <x v="193"/>
    <n v="29"/>
    <s v="Jul"/>
    <s v="C2025N"/>
    <s v="Hi.mix"/>
    <s v="OP"/>
    <n v="9812"/>
    <n v="13"/>
    <n v="8"/>
    <n v="2.5"/>
    <n v="10.5"/>
    <n v="136.5"/>
    <s v="Support run line CPT-2F TC2"/>
    <x v="5"/>
    <n v="9812"/>
    <m/>
    <m/>
  </r>
  <r>
    <x v="193"/>
    <n v="29"/>
    <s v="Jul"/>
    <s v="C2025N"/>
    <s v="Hi.mix"/>
    <s v="OP"/>
    <n v="9812"/>
    <n v="8"/>
    <n v="8"/>
    <n v="4"/>
    <n v="12"/>
    <n v="96"/>
    <s v="Support run line CPT-2F TC2"/>
    <x v="5"/>
    <n v="9812"/>
    <m/>
    <m/>
  </r>
  <r>
    <x v="193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3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3"/>
    <n v="29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3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LAB"/>
    <s v="EEC"/>
    <s v="CPT"/>
    <n v="9814"/>
    <n v="1"/>
    <n v="8"/>
    <m/>
    <n v="8"/>
    <n v="8"/>
    <s v="Hỗ trợ LAB"/>
    <x v="0"/>
    <m/>
    <m/>
    <m/>
  </r>
  <r>
    <x v="194"/>
    <n v="29"/>
    <s v="Jul"/>
    <s v="LAB"/>
    <s v="EEC"/>
    <s v="CPT"/>
    <n v="9814"/>
    <n v="1"/>
    <n v="8"/>
    <n v="2"/>
    <n v="10"/>
    <n v="10"/>
    <s v="Hỗ trợ LAB"/>
    <x v="0"/>
    <m/>
    <m/>
    <m/>
  </r>
  <r>
    <x v="194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010D"/>
    <s v="Hi.mix"/>
    <s v="CPT"/>
    <n v="9812"/>
    <n v="1"/>
    <n v="8"/>
    <m/>
    <n v="8"/>
    <n v="8"/>
    <s v="Hỗ trợ ME cố định"/>
    <x v="3"/>
    <n v="9330"/>
    <s v="Viết Hòa"/>
    <m/>
  </r>
  <r>
    <x v="194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4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2"/>
    <n v="10"/>
    <n v="10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4"/>
    <n v="29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4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4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4"/>
    <n v="29"/>
    <s v="Jul"/>
    <s v="C2034N"/>
    <s v="Hi.mix"/>
    <s v="CPT"/>
    <n v="9812"/>
    <n v="1"/>
    <n v="8"/>
    <n v="2"/>
    <n v="10"/>
    <n v="10"/>
    <s v="Support run line CPT-2F TC2"/>
    <x v="6"/>
    <n v="9814"/>
    <m/>
    <m/>
  </r>
  <r>
    <x v="194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4"/>
    <n v="29"/>
    <s v="Jul"/>
    <s v="C2034N"/>
    <s v="Hi.mix"/>
    <s v="CPT"/>
    <n v="9812"/>
    <n v="1"/>
    <n v="8"/>
    <n v="4"/>
    <n v="12"/>
    <n v="12"/>
    <s v="Support run line CPT-2F TC2"/>
    <x v="6"/>
    <n v="9814"/>
    <m/>
    <m/>
  </r>
  <r>
    <x v="194"/>
    <n v="29"/>
    <s v="Jul"/>
    <s v="C2012D"/>
    <s v="Hi.mix"/>
    <s v="CPT"/>
    <n v="9812"/>
    <n v="2"/>
    <n v="8"/>
    <m/>
    <n v="8"/>
    <n v="16"/>
    <s v="Support run line OP-2F TC5"/>
    <x v="1"/>
    <n v="9812"/>
    <m/>
    <m/>
  </r>
  <r>
    <x v="194"/>
    <n v="29"/>
    <s v="Jul"/>
    <s v="C2015N"/>
    <s v="Hi.mix"/>
    <s v="CPT"/>
    <n v="9812"/>
    <n v="2"/>
    <n v="8"/>
    <n v="1.5"/>
    <n v="9.5"/>
    <n v="19"/>
    <s v="Support run line OP-2F TC5"/>
    <x v="1"/>
    <n v="9812"/>
    <m/>
    <m/>
  </r>
  <r>
    <x v="194"/>
    <n v="29"/>
    <s v="Jul"/>
    <s v="C2016N"/>
    <s v="Hi.mix"/>
    <s v="CPT"/>
    <n v="9812"/>
    <n v="16"/>
    <n v="8"/>
    <n v="2"/>
    <n v="10"/>
    <n v="160"/>
    <s v="Support run line OP-2F TC5"/>
    <x v="1"/>
    <n v="9812"/>
    <m/>
    <m/>
  </r>
  <r>
    <x v="194"/>
    <n v="29"/>
    <s v="Jul"/>
    <s v="C2018D"/>
    <s v="Hi.mix"/>
    <s v="CPT"/>
    <n v="9812"/>
    <n v="4"/>
    <n v="8"/>
    <n v="2.5"/>
    <n v="10.5"/>
    <n v="42"/>
    <s v="Support run line OP-2F TC5"/>
    <x v="1"/>
    <n v="9812"/>
    <m/>
    <m/>
  </r>
  <r>
    <x v="194"/>
    <n v="29"/>
    <s v="Jul"/>
    <s v="C2017D"/>
    <s v="Hi.mix"/>
    <s v="CPT"/>
    <n v="9812"/>
    <n v="1"/>
    <n v="8"/>
    <n v="3"/>
    <n v="11"/>
    <n v="11"/>
    <s v="Support run line OP-2F TC5"/>
    <x v="1"/>
    <n v="9812"/>
    <m/>
    <m/>
  </r>
  <r>
    <x v="194"/>
    <n v="29"/>
    <s v="Jul"/>
    <s v="C2033N"/>
    <s v="Hi.mix"/>
    <s v="CPT"/>
    <n v="9812"/>
    <n v="1"/>
    <n v="8"/>
    <n v="3.5"/>
    <n v="11.5"/>
    <n v="11.5"/>
    <s v="Support run line OP-2F TC5"/>
    <x v="1"/>
    <n v="9812"/>
    <m/>
    <m/>
  </r>
  <r>
    <x v="194"/>
    <n v="29"/>
    <s v="Jul"/>
    <s v="C2013N"/>
    <s v="Hi.mix"/>
    <s v="CPT"/>
    <n v="9812"/>
    <n v="1"/>
    <n v="8"/>
    <n v="4"/>
    <n v="12"/>
    <n v="12"/>
    <s v="Support run line OP-2F TC5"/>
    <x v="1"/>
    <n v="9812"/>
    <m/>
    <m/>
  </r>
  <r>
    <x v="194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4"/>
    <n v="29"/>
    <s v="Jul"/>
    <s v="C2025N"/>
    <s v="Hi.mix"/>
    <s v="OP"/>
    <n v="9812"/>
    <n v="22"/>
    <n v="8"/>
    <m/>
    <n v="8"/>
    <n v="176"/>
    <s v="Support run line CPT-2F TC2"/>
    <x v="5"/>
    <n v="9812"/>
    <m/>
    <m/>
  </r>
  <r>
    <x v="194"/>
    <n v="29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94"/>
    <n v="29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94"/>
    <n v="29"/>
    <s v="Jul"/>
    <s v="C2025N"/>
    <s v="Hi.mix"/>
    <s v="OP"/>
    <n v="9812"/>
    <n v="1"/>
    <n v="8"/>
    <n v="4"/>
    <n v="12"/>
    <n v="12"/>
    <s v="Support run line CPT-2F TC2"/>
    <x v="5"/>
    <n v="9812"/>
    <m/>
    <m/>
  </r>
  <r>
    <x v="194"/>
    <n v="29"/>
    <s v="Jul"/>
    <s v="C2021N"/>
    <s v="Hi.mix"/>
    <s v="OP"/>
    <n v="9812"/>
    <n v="3"/>
    <n v="8"/>
    <n v="1"/>
    <n v="9"/>
    <n v="27"/>
    <s v="Support run line CPT-2F TC2"/>
    <x v="6"/>
    <n v="9814"/>
    <m/>
    <m/>
  </r>
  <r>
    <x v="194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4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4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4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LAB"/>
    <s v="EEC"/>
    <s v="CPT"/>
    <n v="9814"/>
    <n v="1"/>
    <n v="8"/>
    <m/>
    <n v="8"/>
    <n v="8"/>
    <s v="Hỗ trợ LAB"/>
    <x v="0"/>
    <m/>
    <m/>
    <m/>
  </r>
  <r>
    <x v="195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5"/>
    <n v="29"/>
    <s v="Jul"/>
    <s v="C2026D"/>
    <s v="Hi.mix"/>
    <s v="CPT"/>
    <n v="9812"/>
    <n v="4"/>
    <n v="8"/>
    <m/>
    <n v="8"/>
    <n v="32"/>
    <s v="Hỗ trợ WH 3F"/>
    <x v="9"/>
    <n v="9281"/>
    <s v="Nguyen Van Tho"/>
    <m/>
  </r>
  <r>
    <x v="195"/>
    <n v="29"/>
    <s v="Jul"/>
    <s v="C2026D"/>
    <s v="Hi.mix"/>
    <s v="CPT"/>
    <n v="9812"/>
    <n v="1"/>
    <n v="8"/>
    <n v="3.5"/>
    <n v="11.5"/>
    <n v="11.5"/>
    <s v="Hỗ trợ WH 3F"/>
    <x v="9"/>
    <n v="9281"/>
    <s v="Nguyen Van Tho"/>
    <m/>
  </r>
  <r>
    <x v="195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5"/>
    <n v="29"/>
    <s v="Jul"/>
    <s v="C2026D"/>
    <s v="Hi.mix"/>
    <s v="CPT"/>
    <n v="9812"/>
    <n v="3"/>
    <n v="8"/>
    <m/>
    <n v="8"/>
    <n v="24"/>
    <s v="Hỗ trợ WH 1F"/>
    <x v="9"/>
    <n v="9281"/>
    <m/>
    <m/>
  </r>
  <r>
    <x v="195"/>
    <n v="29"/>
    <s v="Jul"/>
    <s v="C2026D"/>
    <s v="Hi.mix"/>
    <s v="CPT"/>
    <n v="9812"/>
    <n v="1"/>
    <n v="8"/>
    <n v="2"/>
    <n v="10"/>
    <n v="10"/>
    <s v="Hỗ trợ WH 1F"/>
    <x v="9"/>
    <n v="9281"/>
    <m/>
    <m/>
  </r>
  <r>
    <x v="195"/>
    <n v="29"/>
    <s v="Jul"/>
    <s v="C2026D"/>
    <s v="Hi.mix"/>
    <s v="CPT"/>
    <n v="9812"/>
    <n v="10"/>
    <n v="8"/>
    <n v="4"/>
    <n v="12"/>
    <n v="120"/>
    <s v="Hỗ trợ WH 1F"/>
    <x v="9"/>
    <n v="9281"/>
    <m/>
    <m/>
  </r>
  <r>
    <x v="195"/>
    <n v="29"/>
    <s v="Jul"/>
    <s v="C2010N"/>
    <s v="Hi.mix"/>
    <s v="CPT"/>
    <n v="9812"/>
    <n v="1"/>
    <n v="8"/>
    <n v="3.25"/>
    <n v="11.25"/>
    <n v="11.25"/>
    <s v="Hỗ trợ WH D2"/>
    <x v="9"/>
    <n v="9281"/>
    <s v="Việt Anh mượn"/>
    <m/>
  </r>
  <r>
    <x v="195"/>
    <n v="29"/>
    <s v="Jul"/>
    <s v="C2011N"/>
    <s v="Hi.mix"/>
    <s v="CPT"/>
    <n v="9812"/>
    <n v="1"/>
    <n v="8"/>
    <n v="3.5"/>
    <n v="11.5"/>
    <n v="11.5"/>
    <s v="Hỗ trợ WH D2"/>
    <x v="9"/>
    <n v="9281"/>
    <s v="Việt Anh mượn"/>
    <m/>
  </r>
  <r>
    <x v="195"/>
    <n v="29"/>
    <s v="Jul"/>
    <s v="C2026D"/>
    <s v="Hi.mix"/>
    <s v="CPT"/>
    <n v="9812"/>
    <n v="2"/>
    <n v="8"/>
    <n v="4"/>
    <n v="12"/>
    <n v="24"/>
    <s v="Hỗ trợ WH D2"/>
    <x v="9"/>
    <n v="9281"/>
    <s v="Việt Anh mượn"/>
    <m/>
  </r>
  <r>
    <x v="195"/>
    <n v="29"/>
    <s v="Jul"/>
    <s v="C2010N"/>
    <s v="Hi.mix"/>
    <s v="CPT"/>
    <n v="9812"/>
    <n v="1"/>
    <n v="8"/>
    <n v="0.5"/>
    <n v="8.5"/>
    <n v="8.5"/>
    <s v="Cố dịnh hỗ trợ PMC"/>
    <x v="24"/>
    <m/>
    <s v="Margaret Truong Thi Lan Huong"/>
    <m/>
  </r>
  <r>
    <x v="195"/>
    <n v="29"/>
    <s v="Jul"/>
    <s v="C2040D"/>
    <s v="Hi.mix"/>
    <s v="CPT"/>
    <n v="9812"/>
    <n v="3"/>
    <n v="8"/>
    <m/>
    <n v="8"/>
    <n v="24"/>
    <s v="Support NPI"/>
    <x v="14"/>
    <s v="Z40644"/>
    <s v="Frank Hoang Nhat Duy"/>
    <m/>
  </r>
  <r>
    <x v="195"/>
    <n v="29"/>
    <s v="Jul"/>
    <s v="C2998D"/>
    <s v="Hi.mix"/>
    <s v="CPT"/>
    <n v="9812"/>
    <n v="4"/>
    <n v="8"/>
    <n v="2"/>
    <n v="10"/>
    <n v="40"/>
    <s v="Support run line CPT-2F TC2"/>
    <x v="6"/>
    <n v="9814"/>
    <m/>
    <m/>
  </r>
  <r>
    <x v="195"/>
    <n v="29"/>
    <s v="Jul"/>
    <s v="C2012D"/>
    <s v="Hi.mix"/>
    <s v="CPT"/>
    <n v="9812"/>
    <n v="3"/>
    <n v="8"/>
    <m/>
    <n v="8"/>
    <n v="24"/>
    <s v="Support run line OP-2F TC5"/>
    <x v="1"/>
    <n v="9812"/>
    <m/>
    <m/>
  </r>
  <r>
    <x v="195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5"/>
    <n v="29"/>
    <s v="Jul"/>
    <s v="C2040D"/>
    <s v="Hi.mix"/>
    <s v="OP"/>
    <n v="9812"/>
    <n v="4"/>
    <n v="8"/>
    <n v="2"/>
    <n v="10"/>
    <n v="40"/>
    <s v="Support run line CPT-2F TC2"/>
    <x v="5"/>
    <n v="9812"/>
    <m/>
    <m/>
  </r>
  <r>
    <x v="195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5"/>
    <n v="29"/>
    <s v="Jul"/>
    <s v="C2888D"/>
    <s v="Hi.mix"/>
    <s v="OP"/>
    <n v="9812"/>
    <n v="1"/>
    <n v="8"/>
    <n v="2"/>
    <n v="10"/>
    <n v="10"/>
    <s v="Hỗ trợ WH 1F"/>
    <x v="9"/>
    <n v="9281"/>
    <m/>
    <m/>
  </r>
  <r>
    <x v="195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5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LAB"/>
    <s v="EEC"/>
    <s v="CPT"/>
    <n v="9814"/>
    <n v="1"/>
    <n v="8"/>
    <m/>
    <n v="8"/>
    <n v="8"/>
    <s v="Hỗ trợ LAB"/>
    <x v="0"/>
    <m/>
    <m/>
    <m/>
  </r>
  <r>
    <x v="196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026N"/>
    <s v="Hi.mix"/>
    <s v="CPT"/>
    <n v="9812"/>
    <n v="2"/>
    <n v="8"/>
    <m/>
    <n v="8"/>
    <n v="16"/>
    <s v="Hỗ trợ ME"/>
    <x v="3"/>
    <n v="9330"/>
    <s v="Phan Tấn Lực"/>
    <m/>
  </r>
  <r>
    <x v="196"/>
    <n v="30"/>
    <s v="Jul"/>
    <s v="C2029N"/>
    <s v="Hi.mix"/>
    <s v="CPT"/>
    <n v="9812"/>
    <n v="1"/>
    <n v="8"/>
    <n v="2"/>
    <n v="10"/>
    <n v="10"/>
    <s v="Hỗ trợ ME"/>
    <x v="3"/>
    <n v="9330"/>
    <s v="Phan Tấn Lực"/>
    <m/>
  </r>
  <r>
    <x v="196"/>
    <n v="30"/>
    <s v="Jul"/>
    <s v="C2044N"/>
    <s v="Hi.mix"/>
    <s v="CPT"/>
    <n v="9812"/>
    <n v="3"/>
    <n v="8"/>
    <n v="4"/>
    <n v="12"/>
    <n v="36"/>
    <s v="Hỗ trợ ME"/>
    <x v="3"/>
    <n v="9330"/>
    <s v="Phan Tấn Lực"/>
    <m/>
  </r>
  <r>
    <x v="196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6"/>
    <n v="30"/>
    <s v="Jul"/>
    <s v="C2026D"/>
    <s v="Hi.mix"/>
    <s v="CPT"/>
    <n v="9812"/>
    <n v="3"/>
    <n v="8"/>
    <m/>
    <n v="8"/>
    <n v="24"/>
    <s v="Hỗ trợ WH 3F"/>
    <x v="9"/>
    <n v="9281"/>
    <s v="Nguyen Van Tho"/>
    <m/>
  </r>
  <r>
    <x v="196"/>
    <n v="30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6"/>
    <n v="30"/>
    <s v="Jul"/>
    <s v="C2026D"/>
    <s v="Hi.mix"/>
    <s v="CPT"/>
    <n v="9812"/>
    <n v="1"/>
    <n v="8"/>
    <n v="2"/>
    <n v="10"/>
    <n v="10"/>
    <s v="Hỗ trợ WH 1F"/>
    <x v="9"/>
    <n v="9281"/>
    <m/>
    <m/>
  </r>
  <r>
    <x v="196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6"/>
    <n v="30"/>
    <s v="Jul"/>
    <s v="C2026D"/>
    <s v="Hi.mix"/>
    <s v="CPT"/>
    <n v="9812"/>
    <n v="1"/>
    <n v="8"/>
    <n v="3"/>
    <n v="11"/>
    <n v="11"/>
    <s v="Hỗ trợ WH 1F"/>
    <x v="9"/>
    <n v="9281"/>
    <m/>
    <m/>
  </r>
  <r>
    <x v="196"/>
    <n v="30"/>
    <s v="Jul"/>
    <s v="C2026D"/>
    <s v="Hi.mix"/>
    <s v="CPT"/>
    <n v="9812"/>
    <n v="2"/>
    <n v="8"/>
    <n v="4"/>
    <n v="12"/>
    <n v="24"/>
    <s v="Hỗ trợ WH 1F"/>
    <x v="9"/>
    <n v="9281"/>
    <m/>
    <m/>
  </r>
  <r>
    <x v="196"/>
    <n v="30"/>
    <s v="Jul"/>
    <s v="C2010N"/>
    <s v="Hi.mix"/>
    <s v="CPT"/>
    <n v="9812"/>
    <n v="1"/>
    <n v="8"/>
    <n v="2.5"/>
    <n v="10.5"/>
    <n v="10.5"/>
    <s v="Hỗ trợ WH D2"/>
    <x v="9"/>
    <n v="9281"/>
    <s v="Việt Anh mượn"/>
    <m/>
  </r>
  <r>
    <x v="196"/>
    <n v="30"/>
    <s v="Jul"/>
    <s v="C2011N"/>
    <s v="Hi.mix"/>
    <s v="CPT"/>
    <n v="9812"/>
    <n v="4"/>
    <n v="8"/>
    <n v="4"/>
    <n v="12"/>
    <n v="48"/>
    <s v="Hỗ trợ WH D2"/>
    <x v="9"/>
    <n v="9281"/>
    <s v="Việt Anh mượn"/>
    <m/>
  </r>
  <r>
    <x v="196"/>
    <n v="30"/>
    <s v="Jul"/>
    <s v="C2010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96"/>
    <n v="30"/>
    <s v="Jul"/>
    <s v="C2029N"/>
    <s v="Hi.mix"/>
    <s v="CPT"/>
    <n v="9812"/>
    <n v="1"/>
    <n v="8"/>
    <m/>
    <n v="8"/>
    <n v="8"/>
    <s v="Support run line OP-2F TC5"/>
    <x v="1"/>
    <n v="9812"/>
    <m/>
    <m/>
  </r>
  <r>
    <x v="196"/>
    <n v="30"/>
    <s v="Jul"/>
    <s v="C2029N"/>
    <s v="Hi.mix"/>
    <s v="CPT"/>
    <n v="9812"/>
    <n v="1"/>
    <n v="8"/>
    <n v="3"/>
    <n v="11"/>
    <n v="11"/>
    <s v="Support run line OP-2F TC5"/>
    <x v="1"/>
    <n v="9812"/>
    <m/>
    <m/>
  </r>
  <r>
    <x v="196"/>
    <n v="30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6"/>
    <n v="30"/>
    <s v="Jul"/>
    <s v="C2051N"/>
    <s v="Hi.mix"/>
    <s v="CPT"/>
    <n v="9812"/>
    <n v="1"/>
    <n v="8"/>
    <n v="4"/>
    <n v="12"/>
    <n v="12"/>
    <s v="Support run line OP-2F TC5"/>
    <x v="1"/>
    <n v="9812"/>
    <m/>
    <m/>
  </r>
  <r>
    <x v="196"/>
    <n v="30"/>
    <s v="Jul"/>
    <s v="C2-003D"/>
    <s v="Hi.mix"/>
    <s v="CPT"/>
    <n v="9812"/>
    <n v="1"/>
    <n v="8"/>
    <n v="4"/>
    <n v="12"/>
    <n v="12"/>
    <s v="Hỗ trợ xử lý job lỗi vật tư đầu vào sai blister card"/>
    <x v="15"/>
    <m/>
    <s v="Loki"/>
    <m/>
  </r>
  <r>
    <x v="196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6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6"/>
    <n v="30"/>
    <s v="Jul"/>
    <s v="C2040D"/>
    <s v="Hi.mix"/>
    <s v="OP"/>
    <n v="9812"/>
    <n v="2"/>
    <n v="8"/>
    <n v="4"/>
    <n v="12"/>
    <n v="24"/>
    <s v="Support run line CPT-2F TC2"/>
    <x v="5"/>
    <n v="9812"/>
    <m/>
    <m/>
  </r>
  <r>
    <x v="196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6"/>
    <n v="30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96"/>
    <n v="30"/>
    <s v="Jul"/>
    <s v="C2133N"/>
    <s v="EEC"/>
    <s v="OP"/>
    <n v="9814"/>
    <n v="78"/>
    <n v="8"/>
    <n v="4"/>
    <n v="12"/>
    <n v="936"/>
    <s v="Support run line CPT-2F TC2"/>
    <x v="6"/>
    <n v="9814"/>
    <m/>
    <m/>
  </r>
  <r>
    <x v="196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LAB"/>
    <s v="EEC"/>
    <s v="CPT"/>
    <n v="9814"/>
    <n v="2"/>
    <n v="8"/>
    <m/>
    <n v="8"/>
    <n v="16"/>
    <s v="Hỗ trợ LAB"/>
    <x v="0"/>
    <m/>
    <m/>
    <m/>
  </r>
  <r>
    <x v="197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044N"/>
    <s v="Hi.mix"/>
    <s v="CPT"/>
    <n v="9812"/>
    <n v="1"/>
    <n v="8"/>
    <n v="4"/>
    <n v="12"/>
    <n v="12"/>
    <s v="Hỗ trợ ME"/>
    <x v="3"/>
    <n v="9330"/>
    <s v="Phan Tấn Lực"/>
    <m/>
  </r>
  <r>
    <x v="197"/>
    <n v="30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97"/>
    <n v="30"/>
    <s v="Jul"/>
    <s v="C2026D"/>
    <s v="Hi.mix"/>
    <s v="CPT"/>
    <n v="9812"/>
    <n v="1"/>
    <n v="8"/>
    <m/>
    <n v="8"/>
    <n v="8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7"/>
    <n v="30"/>
    <s v="Jul"/>
    <s v="C2026D"/>
    <s v="Hi.mix"/>
    <s v="CPT"/>
    <n v="9812"/>
    <n v="5"/>
    <n v="8"/>
    <n v="4"/>
    <n v="12"/>
    <n v="60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7"/>
    <n v="30"/>
    <s v="Jul"/>
    <s v="C2026D"/>
    <s v="Hi.mix"/>
    <s v="CPT"/>
    <n v="9812"/>
    <n v="6"/>
    <n v="8"/>
    <n v="4"/>
    <n v="12"/>
    <n v="72"/>
    <s v="Hỗ trợ WH 1F"/>
    <x v="9"/>
    <n v="9281"/>
    <m/>
    <m/>
  </r>
  <r>
    <x v="197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7"/>
    <n v="30"/>
    <s v="Jul"/>
    <s v="C2040D"/>
    <s v="Hi.mix"/>
    <s v="OP"/>
    <n v="9812"/>
    <n v="4"/>
    <n v="8"/>
    <n v="1.5"/>
    <n v="9.5"/>
    <n v="38"/>
    <s v="Support run line CPT-2F TC2"/>
    <x v="5"/>
    <n v="9812"/>
    <m/>
    <m/>
  </r>
  <r>
    <x v="197"/>
    <n v="30"/>
    <s v="Jul"/>
    <s v="C2040D"/>
    <s v="Hi.mix"/>
    <s v="OP"/>
    <n v="9812"/>
    <n v="2"/>
    <n v="8"/>
    <n v="3"/>
    <n v="11"/>
    <n v="22"/>
    <s v="Support run line CPT-2F TC2"/>
    <x v="5"/>
    <n v="9812"/>
    <m/>
    <m/>
  </r>
  <r>
    <x v="197"/>
    <n v="30"/>
    <s v="Jul"/>
    <s v="C2040D"/>
    <s v="Hi.mix"/>
    <s v="OP"/>
    <n v="9812"/>
    <n v="6"/>
    <n v="8"/>
    <n v="3.5"/>
    <n v="11.5"/>
    <n v="69"/>
    <s v="Support run line CPT-2F TC2"/>
    <x v="5"/>
    <n v="9812"/>
    <m/>
    <m/>
  </r>
  <r>
    <x v="197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7"/>
    <n v="30"/>
    <s v="Jul"/>
    <s v="C2040D"/>
    <s v="Hi.mix"/>
    <s v="OP"/>
    <n v="9812"/>
    <n v="4"/>
    <n v="8"/>
    <n v="4"/>
    <n v="12"/>
    <n v="48"/>
    <s v="Support run line CPT-2F TC2"/>
    <x v="5"/>
    <n v="9812"/>
    <m/>
    <m/>
  </r>
  <r>
    <x v="197"/>
    <n v="30"/>
    <s v="Jul"/>
    <s v="C2040D"/>
    <s v="Hi.mix"/>
    <s v="OP"/>
    <n v="9812"/>
    <n v="2"/>
    <n v="8"/>
    <n v="4"/>
    <n v="12"/>
    <n v="24"/>
    <s v="Support run line CPT-2F TC2"/>
    <x v="6"/>
    <n v="9814"/>
    <m/>
    <m/>
  </r>
  <r>
    <x v="197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7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7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7"/>
    <n v="30"/>
    <s v="Jul"/>
    <s v="C2043N"/>
    <s v="Hi.mix"/>
    <s v="OP"/>
    <n v="9812"/>
    <n v="3"/>
    <n v="8"/>
    <n v="4"/>
    <n v="12"/>
    <n v="36"/>
    <s v="Hỗ trợ WH FG"/>
    <x v="9"/>
    <n v="9281"/>
    <m/>
    <m/>
  </r>
  <r>
    <x v="197"/>
    <n v="30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7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LAB"/>
    <s v="EEC"/>
    <s v="CPT"/>
    <n v="9814"/>
    <n v="2"/>
    <n v="8"/>
    <m/>
    <n v="8"/>
    <n v="16"/>
    <s v="Hỗ trợ LAB"/>
    <x v="0"/>
    <m/>
    <m/>
    <m/>
  </r>
  <r>
    <x v="198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8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8"/>
    <n v="30"/>
    <s v="Jul"/>
    <s v="C2051N"/>
    <s v="Hi.mix"/>
    <s v="CPT"/>
    <n v="9812"/>
    <n v="5"/>
    <n v="8"/>
    <m/>
    <n v="8"/>
    <n v="40"/>
    <s v="Hỗ trợ WH 1F"/>
    <x v="9"/>
    <n v="9281"/>
    <m/>
    <m/>
  </r>
  <r>
    <x v="198"/>
    <n v="30"/>
    <s v="Jul"/>
    <s v="C2051N"/>
    <s v="Hi.mix"/>
    <s v="CPT"/>
    <n v="9812"/>
    <n v="1"/>
    <n v="8"/>
    <n v="2.5"/>
    <n v="10.5"/>
    <n v="10.5"/>
    <s v="Hỗ trợ WH 1F"/>
    <x v="9"/>
    <n v="9281"/>
    <m/>
    <m/>
  </r>
  <r>
    <x v="198"/>
    <n v="30"/>
    <s v="Jul"/>
    <s v="C2051N"/>
    <s v="Hi.mix"/>
    <s v="CPT"/>
    <n v="9812"/>
    <n v="2"/>
    <n v="8"/>
    <n v="3.75"/>
    <n v="11.75"/>
    <n v="23.5"/>
    <s v="Hỗ trợ WH 1F"/>
    <x v="9"/>
    <n v="9281"/>
    <m/>
    <m/>
  </r>
  <r>
    <x v="198"/>
    <n v="30"/>
    <s v="Jul"/>
    <s v="C2051N"/>
    <s v="Hi.mix"/>
    <s v="CPT"/>
    <n v="9812"/>
    <n v="2"/>
    <n v="8"/>
    <n v="4"/>
    <n v="12"/>
    <n v="24"/>
    <s v="Hỗ trợ WH 1F"/>
    <x v="9"/>
    <n v="9281"/>
    <m/>
    <m/>
  </r>
  <r>
    <x v="198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8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8"/>
    <n v="30"/>
    <s v="Jul"/>
    <s v="C2040D"/>
    <s v="Hi.mix"/>
    <s v="OP"/>
    <n v="9812"/>
    <n v="7"/>
    <n v="8"/>
    <n v="2"/>
    <n v="10"/>
    <n v="70"/>
    <s v="Support run line CPT-2F TC2"/>
    <x v="5"/>
    <n v="9812"/>
    <m/>
    <m/>
  </r>
  <r>
    <x v="198"/>
    <n v="30"/>
    <s v="Jul"/>
    <s v="C2040D"/>
    <s v="Hi.mix"/>
    <s v="OP"/>
    <n v="9812"/>
    <n v="3"/>
    <n v="8"/>
    <n v="3.5"/>
    <n v="11.5"/>
    <n v="34.5"/>
    <s v="Support run line CPT-2F TC2"/>
    <x v="5"/>
    <n v="9812"/>
    <m/>
    <m/>
  </r>
  <r>
    <x v="198"/>
    <n v="30"/>
    <s v="Jul"/>
    <s v="C2040D"/>
    <s v="Hi.mix"/>
    <s v="OP"/>
    <n v="9812"/>
    <n v="11"/>
    <n v="8"/>
    <n v="4"/>
    <n v="12"/>
    <n v="132"/>
    <s v="Support run line CPT-2F TC2"/>
    <x v="5"/>
    <n v="9812"/>
    <m/>
    <m/>
  </r>
  <r>
    <x v="198"/>
    <n v="30"/>
    <s v="Jul"/>
    <s v="C2040D"/>
    <s v="Hi.mix"/>
    <s v="OP"/>
    <n v="9812"/>
    <n v="1"/>
    <n v="8"/>
    <n v="2"/>
    <n v="10"/>
    <n v="10"/>
    <s v="Support run line CPT-2F TC2"/>
    <x v="6"/>
    <n v="9814"/>
    <m/>
    <m/>
  </r>
  <r>
    <x v="198"/>
    <n v="30"/>
    <s v="Jul"/>
    <s v="C2040D"/>
    <s v="Hi.mix"/>
    <s v="OP"/>
    <n v="9812"/>
    <n v="1"/>
    <n v="8"/>
    <n v="3.5"/>
    <n v="11.5"/>
    <n v="11.5"/>
    <s v="Support run line CPT-2F TC2"/>
    <x v="6"/>
    <n v="9814"/>
    <m/>
    <m/>
  </r>
  <r>
    <x v="198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8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8"/>
    <n v="30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99"/>
    <n v="30"/>
    <s v="Jul"/>
    <s v="LAB"/>
    <s v="EEC"/>
    <s v="CPT"/>
    <n v="9814"/>
    <n v="1"/>
    <n v="8"/>
    <m/>
    <n v="8"/>
    <n v="8"/>
    <s v="Hỗ trợ LAB"/>
    <x v="0"/>
    <m/>
    <m/>
    <m/>
  </r>
  <r>
    <x v="199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9"/>
    <n v="30"/>
    <s v="Jul"/>
    <s v="C2027D"/>
    <s v="Hi.mix"/>
    <s v="CPT"/>
    <n v="9812"/>
    <n v="1"/>
    <m/>
    <n v="2"/>
    <n v="2"/>
    <n v="2"/>
    <s v="Hỗ trợ ME"/>
    <x v="3"/>
    <n v="9330"/>
    <s v="Nguyễn Đức Đẹp"/>
    <m/>
  </r>
  <r>
    <x v="199"/>
    <n v="30"/>
    <s v="Jul"/>
    <s v="C2027D"/>
    <s v="Hi.mix"/>
    <s v="CPT"/>
    <n v="9812"/>
    <n v="2"/>
    <n v="8"/>
    <n v="4"/>
    <n v="12"/>
    <n v="24"/>
    <s v="Hỗ trợ ME"/>
    <x v="3"/>
    <n v="9330"/>
    <s v="Nguyễn Đức Đẹp"/>
    <m/>
  </r>
  <r>
    <x v="199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9"/>
    <n v="30"/>
    <s v="Jul"/>
    <s v="C2051N"/>
    <s v="Hi.mix"/>
    <s v="CPT"/>
    <n v="9812"/>
    <n v="10"/>
    <n v="8"/>
    <n v="4"/>
    <n v="12"/>
    <n v="120"/>
    <s v="Hỗ trợ WH 1F"/>
    <x v="9"/>
    <n v="9281"/>
    <m/>
    <m/>
  </r>
  <r>
    <x v="199"/>
    <n v="30"/>
    <s v="Jul"/>
    <s v="C2009N"/>
    <s v="Hi.mix"/>
    <s v="CPT"/>
    <n v="9812"/>
    <n v="2"/>
    <n v="8"/>
    <n v="2"/>
    <n v="10"/>
    <n v="20"/>
    <s v="Support run line OP-2F TC5"/>
    <x v="1"/>
    <n v="9812"/>
    <m/>
    <m/>
  </r>
  <r>
    <x v="199"/>
    <n v="30"/>
    <s v="Jul"/>
    <s v="C2045N"/>
    <s v="Hi.mix"/>
    <s v="OP"/>
    <n v="9812"/>
    <n v="1"/>
    <n v="8"/>
    <n v="2"/>
    <n v="10"/>
    <n v="10"/>
    <s v="Hỗ trợ ME cố định"/>
    <x v="3"/>
    <n v="9330"/>
    <s v="Nguyễn Quốc Hào + Phan Tấn Lực"/>
    <m/>
  </r>
  <r>
    <x v="199"/>
    <n v="30"/>
    <s v="Jul"/>
    <s v="C2040D"/>
    <s v="Hi.mix"/>
    <s v="OP"/>
    <n v="9812"/>
    <n v="6"/>
    <n v="8"/>
    <n v="2"/>
    <n v="10"/>
    <n v="60"/>
    <s v="Support run line CPT-2F TC2"/>
    <x v="5"/>
    <n v="9812"/>
    <m/>
    <m/>
  </r>
  <r>
    <x v="199"/>
    <n v="30"/>
    <s v="Jul"/>
    <s v="C2040D"/>
    <s v="Hi.mix"/>
    <s v="OP"/>
    <n v="9812"/>
    <n v="2"/>
    <n v="8"/>
    <n v="2.5"/>
    <n v="10.5"/>
    <n v="21"/>
    <s v="Support run line CPT-2F TC2"/>
    <x v="5"/>
    <n v="9812"/>
    <m/>
    <m/>
  </r>
  <r>
    <x v="199"/>
    <n v="30"/>
    <s v="Jul"/>
    <s v="C2040D"/>
    <s v="Hi.mix"/>
    <s v="OP"/>
    <n v="9812"/>
    <n v="1"/>
    <n v="8"/>
    <n v="4"/>
    <n v="12"/>
    <n v="12"/>
    <s v="Support run line CPT-2F TC2"/>
    <x v="5"/>
    <n v="9812"/>
    <m/>
    <m/>
  </r>
  <r>
    <x v="199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199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9"/>
    <n v="30"/>
    <s v="Jul"/>
    <s v="C2888D"/>
    <s v="Hi.mix"/>
    <s v="OP"/>
    <n v="9812"/>
    <n v="1"/>
    <n v="8"/>
    <n v="3.75"/>
    <n v="11.75"/>
    <n v="11.75"/>
    <s v="Hỗ trợ WH 3F"/>
    <x v="9"/>
    <n v="9281"/>
    <s v="Nguyen Van Tho"/>
    <m/>
  </r>
  <r>
    <x v="199"/>
    <n v="30"/>
    <s v="Jul"/>
    <s v="C2133N"/>
    <s v="EEC"/>
    <s v="OP"/>
    <n v="9814"/>
    <n v="90"/>
    <n v="8"/>
    <n v="4"/>
    <n v="12"/>
    <n v="1080"/>
    <s v="Support run line CPT-2F TC2"/>
    <x v="6"/>
    <n v="9814"/>
    <m/>
    <m/>
  </r>
  <r>
    <x v="200"/>
    <n v="30"/>
    <s v="Jul"/>
    <s v="LAB"/>
    <s v="EEC"/>
    <s v="CPT"/>
    <n v="9814"/>
    <n v="1.5"/>
    <n v="8"/>
    <m/>
    <n v="8"/>
    <n v="12"/>
    <s v="Hỗ trợ LAB"/>
    <x v="0"/>
    <m/>
    <m/>
    <m/>
  </r>
  <r>
    <x v="200"/>
    <n v="30"/>
    <s v="Jul"/>
    <s v="C2099D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100N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200"/>
    <n v="30"/>
    <s v="Jul"/>
    <s v="C2008D"/>
    <s v="Hi.mix"/>
    <s v="CPT"/>
    <n v="9812"/>
    <n v="2"/>
    <n v="8"/>
    <n v="1"/>
    <n v="9"/>
    <n v="18"/>
    <s v="Hỗ trợ ME"/>
    <x v="3"/>
    <n v="9330"/>
    <s v="Phan Tấn Lực"/>
    <m/>
  </r>
  <r>
    <x v="200"/>
    <n v="30"/>
    <s v="Jul"/>
    <s v="C2998N"/>
    <s v="Hi.mix"/>
    <s v="CPT"/>
    <n v="9812"/>
    <n v="2"/>
    <n v="8"/>
    <n v="2.5"/>
    <n v="10.5"/>
    <n v="21"/>
    <s v="Hỗ trợ ME"/>
    <x v="3"/>
    <n v="9330"/>
    <s v="Nguyễn Quốc Hào"/>
    <m/>
  </r>
  <r>
    <x v="200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200"/>
    <n v="30"/>
    <s v="Jul"/>
    <s v="C2051N"/>
    <s v="Hi.mix"/>
    <s v="CPT"/>
    <n v="9812"/>
    <n v="2"/>
    <n v="8"/>
    <n v="2.5"/>
    <n v="10.5"/>
    <n v="21"/>
    <s v="Hỗ trợ WH 1F"/>
    <x v="9"/>
    <n v="9281"/>
    <m/>
    <m/>
  </r>
  <r>
    <x v="200"/>
    <n v="30"/>
    <s v="Jul"/>
    <s v="C2051N"/>
    <s v="Hi.mix"/>
    <s v="CPT"/>
    <n v="9812"/>
    <n v="1"/>
    <n v="8"/>
    <n v="3"/>
    <n v="11"/>
    <n v="11"/>
    <s v="Hỗ trợ WH 1F"/>
    <x v="9"/>
    <n v="9281"/>
    <m/>
    <m/>
  </r>
  <r>
    <x v="200"/>
    <n v="30"/>
    <s v="Jul"/>
    <s v="C2051N"/>
    <s v="Hi.mix"/>
    <s v="CPT"/>
    <n v="9812"/>
    <n v="3"/>
    <n v="8"/>
    <n v="3.75"/>
    <n v="11.75"/>
    <n v="35.25"/>
    <s v="Hỗ trợ WH 1F"/>
    <x v="9"/>
    <n v="9281"/>
    <m/>
    <m/>
  </r>
  <r>
    <x v="200"/>
    <n v="30"/>
    <s v="Jul"/>
    <s v="C2051N"/>
    <s v="Hi.mix"/>
    <s v="CPT"/>
    <n v="9812"/>
    <n v="4"/>
    <n v="8"/>
    <n v="4"/>
    <n v="12"/>
    <n v="48"/>
    <s v="Hỗ trợ WH 1F"/>
    <x v="9"/>
    <n v="9281"/>
    <m/>
    <m/>
  </r>
  <r>
    <x v="200"/>
    <n v="30"/>
    <s v="Jul"/>
    <s v="C2045N"/>
    <s v="Hi.mix"/>
    <s v="OP"/>
    <n v="9812"/>
    <n v="1"/>
    <n v="8"/>
    <n v="1"/>
    <n v="9"/>
    <n v="9"/>
    <s v="Hỗ trợ ME cố định"/>
    <x v="3"/>
    <n v="9330"/>
    <s v="Nguyễn Quốc Hào + Phan Tấn Lực"/>
    <m/>
  </r>
  <r>
    <x v="200"/>
    <n v="30"/>
    <s v="Jul"/>
    <s v="C2025D"/>
    <s v="Hi.mix"/>
    <s v="OP"/>
    <n v="9812"/>
    <n v="1"/>
    <n v="8"/>
    <n v="1"/>
    <n v="9"/>
    <n v="9"/>
    <s v="Support run line CPT-2F TC2"/>
    <x v="5"/>
    <n v="9812"/>
    <m/>
    <m/>
  </r>
  <r>
    <x v="200"/>
    <n v="30"/>
    <s v="Jul"/>
    <s v="C2025D"/>
    <s v="Hi.mix"/>
    <s v="OP"/>
    <n v="9812"/>
    <n v="1"/>
    <n v="8"/>
    <n v="2.5"/>
    <n v="10.5"/>
    <n v="10.5"/>
    <s v="Support run line CPT-2F TC2"/>
    <x v="5"/>
    <n v="9812"/>
    <m/>
    <m/>
  </r>
  <r>
    <x v="200"/>
    <n v="30"/>
    <s v="Jul"/>
    <s v="C2025D"/>
    <s v="Hi.mix"/>
    <s v="OP"/>
    <n v="9812"/>
    <n v="4"/>
    <n v="8"/>
    <n v="4"/>
    <n v="12"/>
    <n v="48"/>
    <s v="Support run line CPT-2F TC2"/>
    <x v="5"/>
    <n v="9812"/>
    <m/>
    <m/>
  </r>
  <r>
    <x v="200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200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0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200"/>
    <n v="30"/>
    <s v="Jul"/>
    <s v="C2133N"/>
    <s v="EEC"/>
    <s v="OP"/>
    <n v="9814"/>
    <n v="70"/>
    <n v="8"/>
    <n v="4"/>
    <n v="12"/>
    <n v="840"/>
    <s v="Support run line CPT-2F TC2"/>
    <x v="6"/>
    <n v="9814"/>
    <m/>
    <m/>
  </r>
  <r>
    <x v="201"/>
    <n v="30"/>
    <s v="Jul"/>
    <s v="LAB"/>
    <s v="EEC"/>
    <s v="CPT"/>
    <n v="9814"/>
    <n v="1"/>
    <n v="8"/>
    <m/>
    <n v="8"/>
    <n v="8"/>
    <s v="Hỗ trợ LAB"/>
    <x v="0"/>
    <m/>
    <m/>
    <m/>
  </r>
  <r>
    <x v="201"/>
    <n v="30"/>
    <s v="Jul"/>
    <s v="C2099D"/>
    <s v="EEC"/>
    <s v="CPT"/>
    <n v="9814"/>
    <n v="1"/>
    <n v="2"/>
    <m/>
    <n v="2"/>
    <n v="2"/>
    <s v="Hỗ trợ ME"/>
    <x v="3"/>
    <m/>
    <s v="Hàn"/>
    <m/>
  </r>
  <r>
    <x v="201"/>
    <n v="30"/>
    <s v="Jul"/>
    <s v="C2100N"/>
    <s v="EEC"/>
    <s v="CPT"/>
    <n v="9814"/>
    <n v="1"/>
    <n v="2"/>
    <m/>
    <n v="2"/>
    <n v="2"/>
    <s v="Hỗ trợ ME"/>
    <x v="3"/>
    <m/>
    <s v="Hàn"/>
    <m/>
  </r>
  <r>
    <x v="201"/>
    <n v="30"/>
    <s v="Jul"/>
    <s v="C2009D"/>
    <s v="Hi.mix"/>
    <s v="CPT"/>
    <n v="9812"/>
    <n v="1"/>
    <n v="8"/>
    <m/>
    <n v="8"/>
    <n v="8"/>
    <s v="Hỗ trợ ME"/>
    <x v="3"/>
    <m/>
    <s v="Phan Tấn Lực"/>
    <m/>
  </r>
  <r>
    <x v="201"/>
    <n v="30"/>
    <s v="Jul"/>
    <s v="C2008D"/>
    <s v="Hi.mix"/>
    <s v="CPT"/>
    <n v="9812"/>
    <n v="4"/>
    <n v="8"/>
    <n v="4"/>
    <n v="12"/>
    <n v="48"/>
    <s v="Hỗ trợ ME"/>
    <x v="3"/>
    <m/>
    <s v="Phan Tấn Lực"/>
    <m/>
  </r>
  <r>
    <x v="201"/>
    <n v="30"/>
    <s v="Jul"/>
    <s v="C2026N"/>
    <s v="Hi.mix"/>
    <s v="CPT"/>
    <n v="9812"/>
    <n v="1"/>
    <n v="8"/>
    <m/>
    <n v="8"/>
    <n v="8"/>
    <s v="Hỗ trợ ME"/>
    <x v="3"/>
    <m/>
    <s v="Nguyễn Quốc Hào"/>
    <m/>
  </r>
  <r>
    <x v="201"/>
    <n v="30"/>
    <s v="Jul"/>
    <s v="C2026D"/>
    <s v="Hi.mix"/>
    <s v="CPT"/>
    <n v="9812"/>
    <n v="2"/>
    <n v="8"/>
    <m/>
    <n v="8"/>
    <n v="16"/>
    <s v="Hỗ trợ WH 3F"/>
    <x v="9"/>
    <m/>
    <s v="Nguyen Van Tho"/>
    <m/>
  </r>
  <r>
    <x v="201"/>
    <n v="30"/>
    <s v="Jul"/>
    <s v="C2051N"/>
    <s v="Hi.mix"/>
    <s v="CPT"/>
    <n v="9812"/>
    <n v="1"/>
    <n v="8"/>
    <n v="2"/>
    <n v="10"/>
    <n v="10"/>
    <s v="Hỗ trợ WH 3F"/>
    <x v="9"/>
    <m/>
    <s v="Nguyen Van Tho"/>
    <m/>
  </r>
  <r>
    <x v="201"/>
    <n v="30"/>
    <s v="Jul"/>
    <s v="C2051N"/>
    <s v="Hi.mix"/>
    <s v="CPT"/>
    <n v="9812"/>
    <n v="6"/>
    <n v="8"/>
    <n v="4"/>
    <n v="12"/>
    <n v="72"/>
    <s v="Hỗ trợ WH 3F"/>
    <x v="9"/>
    <m/>
    <s v="Nguyen Van Tho"/>
    <m/>
  </r>
  <r>
    <x v="201"/>
    <n v="30"/>
    <s v="Jul"/>
    <s v="C2029D"/>
    <s v="Hi.mix"/>
    <s v="CPT"/>
    <n v="9812"/>
    <n v="2"/>
    <n v="8"/>
    <n v="4"/>
    <n v="12"/>
    <n v="24"/>
    <s v="Hỗ trợ IE"/>
    <x v="26"/>
    <m/>
    <s v="Mitsu Nguyen Thanh Tu"/>
    <m/>
  </r>
  <r>
    <x v="201"/>
    <n v="30"/>
    <s v="Jul"/>
    <s v="C2055N"/>
    <s v="Hi.mix"/>
    <s v="CPT"/>
    <n v="9812"/>
    <n v="15"/>
    <n v="8"/>
    <n v="1"/>
    <n v="9"/>
    <n v="135"/>
    <s v="Hỗ trợ 1F"/>
    <x v="12"/>
    <m/>
    <m/>
    <m/>
  </r>
  <r>
    <x v="201"/>
    <n v="30"/>
    <s v="Jul"/>
    <s v="C2025D"/>
    <s v="Hi.mix"/>
    <s v="CPT"/>
    <n v="9812"/>
    <n v="17"/>
    <n v="8"/>
    <m/>
    <n v="8"/>
    <n v="136"/>
    <s v="Support run line CPT-2F TC2"/>
    <x v="5"/>
    <m/>
    <m/>
    <m/>
  </r>
  <r>
    <x v="201"/>
    <n v="30"/>
    <s v="Jul"/>
    <s v="C2047N"/>
    <s v="Hi.mix"/>
    <s v="CPT"/>
    <n v="9812"/>
    <n v="2"/>
    <n v="8"/>
    <n v="0.5"/>
    <n v="8.5"/>
    <n v="17"/>
    <s v="Support run line CPT-2F TC2"/>
    <x v="5"/>
    <m/>
    <m/>
    <m/>
  </r>
  <r>
    <x v="201"/>
    <n v="30"/>
    <s v="Jul"/>
    <s v="C2045D"/>
    <s v="Hi.mix"/>
    <s v="OP"/>
    <n v="9812"/>
    <n v="2"/>
    <n v="8"/>
    <n v="1"/>
    <n v="9"/>
    <n v="18"/>
    <s v="Support run line CPT-2F TC2"/>
    <x v="5"/>
    <m/>
    <m/>
    <m/>
  </r>
  <r>
    <x v="201"/>
    <n v="30"/>
    <s v="Jul"/>
    <s v="C2050D"/>
    <s v="Hi.mix"/>
    <s v="OP"/>
    <n v="9812"/>
    <n v="2"/>
    <n v="8"/>
    <n v="1.5"/>
    <n v="9.5"/>
    <n v="19"/>
    <s v="Support run line CPT-2F TC2"/>
    <x v="5"/>
    <m/>
    <m/>
    <m/>
  </r>
  <r>
    <x v="201"/>
    <n v="30"/>
    <s v="Jul"/>
    <s v="C2023D"/>
    <s v="Hi.mix"/>
    <s v="OP"/>
    <n v="9812"/>
    <n v="7"/>
    <n v="8"/>
    <n v="2"/>
    <n v="10"/>
    <n v="70"/>
    <s v="Support run line CPT-2F TC2"/>
    <x v="5"/>
    <m/>
    <m/>
    <m/>
  </r>
  <r>
    <x v="201"/>
    <n v="30"/>
    <s v="Jul"/>
    <s v="C2041N"/>
    <s v="Hi.mix"/>
    <s v="OP"/>
    <n v="9812"/>
    <n v="1"/>
    <n v="8"/>
    <n v="2.5"/>
    <n v="10.5"/>
    <n v="10.5"/>
    <s v="Support run line CPT-2F TC2"/>
    <x v="5"/>
    <m/>
    <m/>
    <m/>
  </r>
  <r>
    <x v="201"/>
    <n v="30"/>
    <s v="Jul"/>
    <s v="C2025N"/>
    <s v="Hi.mix"/>
    <s v="OP"/>
    <n v="9812"/>
    <n v="7"/>
    <n v="8"/>
    <n v="3"/>
    <n v="11"/>
    <n v="77"/>
    <s v="Support run line CPT-2F TC2"/>
    <x v="5"/>
    <m/>
    <m/>
    <m/>
  </r>
  <r>
    <x v="201"/>
    <n v="30"/>
    <s v="Jul"/>
    <s v="C2048D"/>
    <s v="Hi.mix"/>
    <s v="OP"/>
    <n v="9812"/>
    <n v="1"/>
    <n v="8"/>
    <n v="3.5"/>
    <n v="11.5"/>
    <n v="11.5"/>
    <s v="Support run line CPT-2F TC2"/>
    <x v="5"/>
    <m/>
    <m/>
    <m/>
  </r>
  <r>
    <x v="201"/>
    <n v="30"/>
    <s v="Jul"/>
    <s v="C2023N"/>
    <s v="Hi.mix"/>
    <s v="OP"/>
    <n v="9812"/>
    <n v="9"/>
    <n v="8"/>
    <n v="4"/>
    <n v="12"/>
    <n v="108"/>
    <s v="Support run line CPT-2F TC2"/>
    <x v="5"/>
    <m/>
    <m/>
    <m/>
  </r>
  <r>
    <x v="201"/>
    <n v="30"/>
    <s v="Jul"/>
    <s v="C2048D"/>
    <s v="Hi.mix"/>
    <s v="OP"/>
    <n v="9812"/>
    <n v="3"/>
    <n v="8"/>
    <n v="2"/>
    <n v="10"/>
    <n v="30"/>
    <s v="Hỗ trợ NPI"/>
    <x v="14"/>
    <m/>
    <s v="Rio"/>
    <m/>
  </r>
  <r>
    <x v="201"/>
    <n v="30"/>
    <s v="Jul"/>
    <s v="C2888D"/>
    <s v="Hi.mix"/>
    <s v="OP"/>
    <n v="9812"/>
    <n v="2"/>
    <n v="8"/>
    <n v="1"/>
    <n v="9"/>
    <n v="18"/>
    <s v="Hỗ trợ WH 3F"/>
    <x v="9"/>
    <m/>
    <s v="Nguyen Van Tho"/>
    <m/>
  </r>
  <r>
    <x v="201"/>
    <n v="30"/>
    <s v="Jul"/>
    <s v="C2888D"/>
    <s v="Hi.mix"/>
    <s v="OP"/>
    <n v="9812"/>
    <n v="1"/>
    <n v="8"/>
    <n v="3.5"/>
    <n v="11.5"/>
    <n v="11.5"/>
    <s v="Hỗ trợ WH 3F"/>
    <x v="9"/>
    <m/>
    <s v="Nguyen Van Tho"/>
    <m/>
  </r>
  <r>
    <x v="201"/>
    <n v="30"/>
    <s v="Jul"/>
    <s v="C2133N"/>
    <s v="EEC"/>
    <s v="OP"/>
    <n v="9814"/>
    <n v="75"/>
    <n v="8"/>
    <n v="4"/>
    <n v="12"/>
    <n v="900"/>
    <s v="Support run line CPT-2F TC2"/>
    <x v="6"/>
    <m/>
    <m/>
    <m/>
  </r>
  <r>
    <x v="202"/>
    <n v="31"/>
    <s v="Jul"/>
    <s v="LAB"/>
    <s v="EEC"/>
    <s v="CPT"/>
    <n v="9814"/>
    <n v="1"/>
    <n v="8"/>
    <n v="2"/>
    <n v="10"/>
    <n v="10"/>
    <s v="Hỗ trợ LAB"/>
    <x v="0"/>
    <m/>
    <m/>
    <m/>
  </r>
  <r>
    <x v="202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2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2"/>
    <n v="31"/>
    <s v="Jul"/>
    <s v="C2009D"/>
    <s v="Hi.mix"/>
    <s v="CPT"/>
    <n v="9812"/>
    <n v="1"/>
    <n v="8"/>
    <n v="2.75"/>
    <n v="10.75"/>
    <n v="10.75"/>
    <s v="Hỗ trợ ME"/>
    <x v="3"/>
    <m/>
    <s v="Minh Tri"/>
    <m/>
  </r>
  <r>
    <x v="202"/>
    <n v="31"/>
    <s v="Jul"/>
    <s v="C2009D"/>
    <s v="Hi.mix"/>
    <s v="CPT"/>
    <n v="9812"/>
    <n v="1"/>
    <n v="8"/>
    <n v="2"/>
    <n v="10"/>
    <n v="10"/>
    <s v="Hỗ trợ ME"/>
    <x v="3"/>
    <m/>
    <s v="Phan Tấn Lực"/>
    <m/>
  </r>
  <r>
    <x v="202"/>
    <n v="31"/>
    <s v="Jul"/>
    <s v="C2008D"/>
    <s v="Hi.mix"/>
    <s v="CPT"/>
    <n v="9812"/>
    <n v="1"/>
    <n v="8"/>
    <n v="4"/>
    <n v="12"/>
    <n v="12"/>
    <s v="Hỗ trợ ME"/>
    <x v="3"/>
    <m/>
    <s v="Phan Tấn Lực"/>
    <m/>
  </r>
  <r>
    <x v="202"/>
    <n v="31"/>
    <s v="Jul"/>
    <s v="C2026N"/>
    <s v="Hi.mix"/>
    <s v="CPT"/>
    <n v="9812"/>
    <n v="3"/>
    <n v="8"/>
    <n v="2.5"/>
    <n v="10.5"/>
    <n v="31.5"/>
    <s v="Hỗ trợ ME"/>
    <x v="3"/>
    <m/>
    <s v="Nguyễn Quốc Hào"/>
    <m/>
  </r>
  <r>
    <x v="202"/>
    <n v="31"/>
    <s v="Jul"/>
    <s v="C2026D"/>
    <s v="Hi.mix"/>
    <s v="CPT"/>
    <n v="9812"/>
    <n v="8"/>
    <n v="8"/>
    <n v="4"/>
    <n v="12"/>
    <n v="96"/>
    <s v="Hỗ trợ WH"/>
    <x v="9"/>
    <m/>
    <s v="Nguyen Van Tho"/>
    <m/>
  </r>
  <r>
    <x v="202"/>
    <n v="31"/>
    <s v="Jul"/>
    <s v="C2051N"/>
    <s v="Hi.mix"/>
    <s v="CPT"/>
    <n v="9812"/>
    <n v="2"/>
    <n v="8"/>
    <n v="1"/>
    <n v="9"/>
    <n v="18"/>
    <s v="Hỗ trợ WH 1F"/>
    <x v="9"/>
    <m/>
    <m/>
    <m/>
  </r>
  <r>
    <x v="202"/>
    <n v="31"/>
    <s v="Jul"/>
    <s v="C2051N"/>
    <s v="Hi.mix"/>
    <s v="CPT"/>
    <n v="9812"/>
    <n v="1"/>
    <n v="8"/>
    <n v="1.5"/>
    <n v="9.5"/>
    <n v="9.5"/>
    <s v="Hỗ trợ WH 1F"/>
    <x v="9"/>
    <m/>
    <m/>
    <m/>
  </r>
  <r>
    <x v="202"/>
    <n v="31"/>
    <s v="Jul"/>
    <s v="C2051N"/>
    <s v="Hi.mix"/>
    <s v="CPT"/>
    <n v="9812"/>
    <n v="2"/>
    <n v="8"/>
    <n v="2.5"/>
    <n v="10.5"/>
    <n v="21"/>
    <s v="Hỗ trợ WH 1F"/>
    <x v="9"/>
    <m/>
    <m/>
    <m/>
  </r>
  <r>
    <x v="202"/>
    <n v="31"/>
    <s v="Jul"/>
    <s v="C2051N"/>
    <s v="Hi.mix"/>
    <s v="CPT"/>
    <n v="9812"/>
    <n v="1"/>
    <n v="8"/>
    <n v="3.75"/>
    <n v="11.75"/>
    <n v="11.75"/>
    <s v="Hỗ trợ WH 1F"/>
    <x v="9"/>
    <m/>
    <m/>
    <m/>
  </r>
  <r>
    <x v="202"/>
    <n v="31"/>
    <s v="Jul"/>
    <s v="C2055D"/>
    <s v="Hi.mix"/>
    <s v="CPT"/>
    <n v="9812"/>
    <n v="4"/>
    <n v="8"/>
    <n v="2"/>
    <n v="10"/>
    <n v="40"/>
    <s v="Support run line CPT-2F TC2"/>
    <x v="6"/>
    <m/>
    <m/>
    <m/>
  </r>
  <r>
    <x v="202"/>
    <n v="31"/>
    <s v="Jul"/>
    <s v="C2032D"/>
    <s v="Hi.mix"/>
    <s v="CPT"/>
    <n v="9812"/>
    <n v="1"/>
    <n v="8"/>
    <n v="4"/>
    <n v="12"/>
    <n v="12"/>
    <s v="Support run line CPT-2F TC2"/>
    <x v="6"/>
    <m/>
    <m/>
    <m/>
  </r>
  <r>
    <x v="202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2"/>
    <n v="31"/>
    <s v="Jul"/>
    <s v="C2025D"/>
    <s v="Hi.mix"/>
    <s v="OP"/>
    <n v="9812"/>
    <n v="11"/>
    <n v="8"/>
    <m/>
    <n v="8"/>
    <n v="88"/>
    <s v="Support run line CPT-2F TC2"/>
    <x v="5"/>
    <m/>
    <m/>
    <m/>
  </r>
  <r>
    <x v="202"/>
    <n v="31"/>
    <s v="Jul"/>
    <s v="C2047N"/>
    <s v="Hi.mix"/>
    <s v="OP"/>
    <n v="9812"/>
    <n v="5"/>
    <n v="8"/>
    <n v="0.5"/>
    <n v="8.5"/>
    <n v="42.5"/>
    <s v="Support run line CPT-2F TC2"/>
    <x v="5"/>
    <m/>
    <m/>
    <m/>
  </r>
  <r>
    <x v="202"/>
    <n v="31"/>
    <s v="Jul"/>
    <s v="C2045D"/>
    <s v="Hi.mix"/>
    <s v="OP"/>
    <n v="9812"/>
    <n v="1"/>
    <n v="8"/>
    <n v="4"/>
    <n v="12"/>
    <n v="12"/>
    <s v="Support run line CPT-2F TC2"/>
    <x v="5"/>
    <m/>
    <m/>
    <m/>
  </r>
  <r>
    <x v="202"/>
    <n v="31"/>
    <s v="Jul"/>
    <s v="C2023N"/>
    <s v="Hi.mix"/>
    <s v="OP"/>
    <n v="9812"/>
    <n v="1"/>
    <n v="8"/>
    <m/>
    <n v="8"/>
    <n v="8"/>
    <s v="Support run line CPT-2F TC2"/>
    <x v="6"/>
    <m/>
    <m/>
    <m/>
  </r>
  <r>
    <x v="202"/>
    <n v="31"/>
    <s v="Jul"/>
    <s v="C2023N"/>
    <s v="Hi.mix"/>
    <s v="OP"/>
    <n v="9812"/>
    <n v="1"/>
    <n v="8"/>
    <n v="1.5"/>
    <n v="9.5"/>
    <n v="9.5"/>
    <s v="Support run line CPT-2F TC2"/>
    <x v="6"/>
    <m/>
    <m/>
    <m/>
  </r>
  <r>
    <x v="202"/>
    <n v="31"/>
    <s v="Jul"/>
    <s v="C2041N"/>
    <s v="Hi.mix"/>
    <s v="OP"/>
    <n v="9812"/>
    <n v="1"/>
    <n v="8"/>
    <n v="3.5"/>
    <n v="11.5"/>
    <n v="11.5"/>
    <s v="Support run line CPT-2F TC2"/>
    <x v="6"/>
    <m/>
    <m/>
    <m/>
  </r>
  <r>
    <x v="202"/>
    <n v="31"/>
    <s v="Jul"/>
    <s v="C2048D"/>
    <s v="Hi.mix"/>
    <s v="OP"/>
    <n v="9812"/>
    <n v="3"/>
    <n v="8"/>
    <n v="2"/>
    <n v="10"/>
    <n v="30"/>
    <s v="Hỗ trợ NPI"/>
    <x v="14"/>
    <m/>
    <s v="Rio"/>
    <m/>
  </r>
  <r>
    <x v="202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2"/>
    <n v="31"/>
    <s v="Jul"/>
    <s v="C2888D"/>
    <s v="Hi.mix"/>
    <s v="OP"/>
    <n v="9812"/>
    <n v="1"/>
    <n v="8"/>
    <n v="3.5"/>
    <n v="11.5"/>
    <n v="11.5"/>
    <s v="Hỗ trợ WH 3F"/>
    <x v="9"/>
    <m/>
    <s v="Nguyen Van Tho"/>
    <m/>
  </r>
  <r>
    <x v="202"/>
    <n v="31"/>
    <s v="Jul"/>
    <s v="C2888D"/>
    <s v="Hi.mix"/>
    <s v="OP"/>
    <n v="9812"/>
    <n v="1"/>
    <n v="8"/>
    <m/>
    <n v="8"/>
    <n v="8"/>
    <s v="Hỗ trợ WH FG"/>
    <x v="9"/>
    <m/>
    <m/>
    <m/>
  </r>
  <r>
    <x v="202"/>
    <n v="31"/>
    <s v="Jul"/>
    <s v="C2888D"/>
    <s v="Hi.mix"/>
    <s v="OP"/>
    <n v="9812"/>
    <n v="1"/>
    <n v="8"/>
    <n v="1.5"/>
    <n v="9.5"/>
    <n v="9.5"/>
    <s v="Hỗ trợ WH FG"/>
    <x v="9"/>
    <m/>
    <m/>
    <m/>
  </r>
  <r>
    <x v="202"/>
    <n v="31"/>
    <s v="Jul"/>
    <s v="C2888D"/>
    <s v="Hi.mix"/>
    <s v="OP"/>
    <n v="9812"/>
    <n v="2"/>
    <n v="8"/>
    <n v="2"/>
    <n v="10"/>
    <n v="20"/>
    <s v="Hỗ trợ WH FG"/>
    <x v="9"/>
    <m/>
    <m/>
    <m/>
  </r>
  <r>
    <x v="202"/>
    <n v="31"/>
    <s v="Jul"/>
    <s v="C2133N"/>
    <s v="EEC"/>
    <s v="OP"/>
    <n v="9814"/>
    <n v="75"/>
    <n v="8"/>
    <n v="4"/>
    <n v="12"/>
    <n v="900"/>
    <s v="Support run line CPT-2F TC2"/>
    <x v="6"/>
    <m/>
    <m/>
    <m/>
  </r>
  <r>
    <x v="203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3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3"/>
    <n v="31"/>
    <s v="Jul"/>
    <s v="C2009D"/>
    <s v="Hi.mix"/>
    <s v="CPT"/>
    <n v="9812"/>
    <n v="1"/>
    <n v="8"/>
    <n v="2.5"/>
    <n v="10.5"/>
    <n v="10.5"/>
    <s v="Hỗ trợ ME"/>
    <x v="3"/>
    <m/>
    <s v="Minh Tri"/>
    <m/>
  </r>
  <r>
    <x v="203"/>
    <n v="31"/>
    <s v="Jul"/>
    <s v="C2026D"/>
    <s v="Hi.mix"/>
    <s v="CPT"/>
    <n v="9812"/>
    <n v="7"/>
    <n v="8"/>
    <n v="4"/>
    <n v="12"/>
    <n v="84"/>
    <s v="Hỗ trợ WH"/>
    <x v="9"/>
    <m/>
    <s v="Nguyen Van Tho"/>
    <m/>
  </r>
  <r>
    <x v="203"/>
    <n v="31"/>
    <s v="Jul"/>
    <s v="C2051N"/>
    <s v="Hi.mix"/>
    <s v="CPT"/>
    <n v="9812"/>
    <n v="1"/>
    <n v="8"/>
    <n v="2.5"/>
    <n v="10.5"/>
    <n v="10.5"/>
    <s v="Hỗ trợ WH JIT"/>
    <x v="9"/>
    <m/>
    <m/>
    <m/>
  </r>
  <r>
    <x v="203"/>
    <n v="31"/>
    <s v="Jul"/>
    <s v="C2011N"/>
    <s v="Hi.mix"/>
    <s v="CPT"/>
    <n v="9812"/>
    <n v="2"/>
    <n v="8"/>
    <m/>
    <n v="8"/>
    <n v="16"/>
    <s v="Support run line OP-2F TC5"/>
    <x v="1"/>
    <m/>
    <m/>
    <m/>
  </r>
  <r>
    <x v="203"/>
    <n v="31"/>
    <s v="Jul"/>
    <s v="C2034N"/>
    <s v="Hi.mix"/>
    <s v="CPT"/>
    <n v="9812"/>
    <n v="1"/>
    <n v="8"/>
    <n v="1.5"/>
    <n v="9.5"/>
    <n v="9.5"/>
    <s v="Support run line OP-2F TC5"/>
    <x v="1"/>
    <m/>
    <m/>
    <m/>
  </r>
  <r>
    <x v="203"/>
    <n v="31"/>
    <s v="Jul"/>
    <s v="C2055D"/>
    <s v="Hi.mix"/>
    <s v="CPT"/>
    <n v="9812"/>
    <n v="1"/>
    <n v="8"/>
    <m/>
    <n v="8"/>
    <n v="8"/>
    <s v="Support run line OP-2F TC5"/>
    <x v="1"/>
    <m/>
    <m/>
    <m/>
  </r>
  <r>
    <x v="203"/>
    <n v="31"/>
    <s v="Jul"/>
    <s v="C2032D"/>
    <s v="Hi.mix"/>
    <s v="CPT"/>
    <n v="9812"/>
    <n v="4"/>
    <n v="8"/>
    <n v="3.5"/>
    <n v="11.5"/>
    <n v="46"/>
    <s v="Hỗ trợ WH 1F"/>
    <x v="9"/>
    <m/>
    <m/>
    <m/>
  </r>
  <r>
    <x v="203"/>
    <n v="31"/>
    <s v="Jul"/>
    <s v="C2032D"/>
    <s v="Hi.mix"/>
    <s v="CPT"/>
    <n v="9812"/>
    <n v="5"/>
    <n v="8"/>
    <m/>
    <n v="8"/>
    <n v="40"/>
    <s v="Support run line CPT-2F TC2"/>
    <x v="6"/>
    <m/>
    <m/>
    <m/>
  </r>
  <r>
    <x v="203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3"/>
    <n v="31"/>
    <s v="Jul"/>
    <s v="C2025D"/>
    <s v="Hi.mix"/>
    <s v="OP"/>
    <n v="9812"/>
    <n v="2"/>
    <n v="8"/>
    <m/>
    <n v="8"/>
    <n v="16"/>
    <s v="Support run line CPT-2F TC2"/>
    <x v="5"/>
    <m/>
    <m/>
    <m/>
  </r>
  <r>
    <x v="203"/>
    <n v="31"/>
    <s v="Jul"/>
    <s v="C2047N"/>
    <s v="Hi.mix"/>
    <s v="OP"/>
    <n v="9812"/>
    <n v="1"/>
    <n v="8"/>
    <n v="2"/>
    <n v="10"/>
    <n v="10"/>
    <s v="Support run line CPT-2F TC2"/>
    <x v="5"/>
    <m/>
    <m/>
    <m/>
  </r>
  <r>
    <x v="203"/>
    <n v="31"/>
    <s v="Jul"/>
    <s v="C2048D"/>
    <s v="Hi.mix"/>
    <s v="OP"/>
    <n v="9812"/>
    <n v="4"/>
    <n v="8"/>
    <n v="2"/>
    <n v="10"/>
    <n v="40"/>
    <s v="Hỗ trợ NPI"/>
    <x v="14"/>
    <m/>
    <s v="Rio"/>
    <m/>
  </r>
  <r>
    <x v="203"/>
    <n v="31"/>
    <s v="Jul"/>
    <s v="C2888D"/>
    <s v="Hi.mix"/>
    <s v="OP"/>
    <n v="9812"/>
    <n v="1"/>
    <n v="8"/>
    <m/>
    <n v="8"/>
    <n v="8"/>
    <s v="Hỗ trợ WH 3F"/>
    <x v="9"/>
    <m/>
    <s v="Nguyen Van Tho"/>
    <m/>
  </r>
  <r>
    <x v="203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3"/>
    <n v="31"/>
    <s v="Jul"/>
    <s v="C2133N"/>
    <s v="EEC"/>
    <s v="OP"/>
    <n v="9814"/>
    <n v="76"/>
    <n v="8"/>
    <n v="4"/>
    <n v="12"/>
    <n v="912"/>
    <s v="Support run line CPT-2F TC2"/>
    <x v="6"/>
    <m/>
    <m/>
    <m/>
  </r>
  <r>
    <x v="204"/>
    <n v="31"/>
    <s v="Jul"/>
    <s v="LAB"/>
    <s v="EEC"/>
    <s v="CPT"/>
    <n v="9814"/>
    <n v="1"/>
    <n v="4"/>
    <n v="1"/>
    <n v="5"/>
    <n v="5"/>
    <s v="Hỗ trợ LAB"/>
    <x v="0"/>
    <m/>
    <m/>
    <m/>
  </r>
  <r>
    <x v="204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4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4"/>
    <n v="31"/>
    <s v="Jul"/>
    <s v="C2009D"/>
    <s v="Hi.mix"/>
    <s v="CPT"/>
    <n v="9812"/>
    <n v="1"/>
    <n v="8"/>
    <n v="3.5"/>
    <n v="11.5"/>
    <n v="11.5"/>
    <s v="Hỗ trợ ME"/>
    <x v="3"/>
    <m/>
    <s v="Minh Tri"/>
    <m/>
  </r>
  <r>
    <x v="204"/>
    <n v="31"/>
    <s v="Jul"/>
    <s v="C2029D"/>
    <s v="Hi.mix"/>
    <s v="CPT"/>
    <n v="9812"/>
    <n v="1"/>
    <n v="8"/>
    <n v="4"/>
    <n v="12"/>
    <n v="12"/>
    <s v="Hỗ trợ ME"/>
    <x v="3"/>
    <m/>
    <m/>
    <m/>
  </r>
  <r>
    <x v="204"/>
    <n v="31"/>
    <s v="Jul"/>
    <s v="C2026D"/>
    <s v="Hi.mix"/>
    <s v="CPT"/>
    <n v="9812"/>
    <n v="1"/>
    <n v="8"/>
    <m/>
    <n v="8"/>
    <n v="8"/>
    <s v="Hỗ trợ WH"/>
    <x v="9"/>
    <m/>
    <s v="Nguyen Van Tho"/>
    <m/>
  </r>
  <r>
    <x v="204"/>
    <n v="31"/>
    <s v="Jul"/>
    <s v="C2026D"/>
    <s v="Hi.mix"/>
    <s v="CPT"/>
    <n v="9812"/>
    <n v="5"/>
    <n v="8"/>
    <n v="4"/>
    <n v="12"/>
    <n v="60"/>
    <s v="Hỗ trợ WH"/>
    <x v="9"/>
    <m/>
    <s v="Nguyen Van Tho"/>
    <m/>
  </r>
  <r>
    <x v="204"/>
    <n v="31"/>
    <s v="Jul"/>
    <s v="C2009D"/>
    <s v="Hi.mix"/>
    <s v="CPT"/>
    <n v="9812"/>
    <n v="2"/>
    <n v="8"/>
    <m/>
    <n v="8"/>
    <n v="16"/>
    <s v="Support run line OP-2F TC5"/>
    <x v="1"/>
    <m/>
    <m/>
    <m/>
  </r>
  <r>
    <x v="204"/>
    <n v="31"/>
    <s v="Jul"/>
    <s v="C2008D"/>
    <s v="Hi.mix"/>
    <s v="CPT"/>
    <n v="9812"/>
    <n v="2"/>
    <n v="8"/>
    <n v="3"/>
    <n v="11"/>
    <n v="22"/>
    <s v="Support run line OP-2F TC5"/>
    <x v="1"/>
    <m/>
    <m/>
    <m/>
  </r>
  <r>
    <x v="204"/>
    <n v="31"/>
    <s v="Jul"/>
    <s v="C2010D"/>
    <s v="Hi.mix"/>
    <s v="CPT"/>
    <n v="9812"/>
    <n v="13"/>
    <n v="8"/>
    <n v="4"/>
    <n v="12"/>
    <n v="156"/>
    <s v="Support run line OP-2F TC5"/>
    <x v="1"/>
    <m/>
    <m/>
    <m/>
  </r>
  <r>
    <x v="204"/>
    <n v="31"/>
    <s v="Jul"/>
    <s v="C2007D"/>
    <s v="Hi.mix"/>
    <s v="CPT"/>
    <n v="9812"/>
    <n v="2"/>
    <n v="8"/>
    <n v="2"/>
    <n v="10"/>
    <n v="20"/>
    <s v="Support run line CPT-2F TC2"/>
    <x v="6"/>
    <m/>
    <m/>
    <m/>
  </r>
  <r>
    <x v="204"/>
    <n v="31"/>
    <s v="Jul"/>
    <s v="C2007D"/>
    <s v="Hi.mix"/>
    <s v="CPT"/>
    <n v="9812"/>
    <n v="1"/>
    <n v="8"/>
    <n v="2.5"/>
    <n v="10.5"/>
    <n v="10.5"/>
    <s v="Support run line CPT-2F TC2"/>
    <x v="6"/>
    <m/>
    <m/>
    <m/>
  </r>
  <r>
    <x v="204"/>
    <n v="31"/>
    <s v="Jul"/>
    <s v="C2055D"/>
    <s v="Hi.mix"/>
    <s v="CPT"/>
    <n v="9812"/>
    <n v="3"/>
    <n v="8"/>
    <m/>
    <n v="8"/>
    <n v="24"/>
    <s v="Support run line OP-2F TC5"/>
    <x v="1"/>
    <m/>
    <m/>
    <m/>
  </r>
  <r>
    <x v="204"/>
    <n v="31"/>
    <s v="Jul"/>
    <s v="C2055D"/>
    <s v="Hi.mix"/>
    <s v="CPT"/>
    <n v="9812"/>
    <n v="1"/>
    <n v="8"/>
    <n v="1.5"/>
    <n v="9.5"/>
    <n v="9.5"/>
    <s v="Support run line OP-2F TC5"/>
    <x v="1"/>
    <m/>
    <m/>
    <m/>
  </r>
  <r>
    <x v="204"/>
    <n v="31"/>
    <s v="Jul"/>
    <s v="C2032D"/>
    <s v="Hi.mix"/>
    <s v="CPT"/>
    <n v="9812"/>
    <n v="1"/>
    <n v="8"/>
    <n v="2"/>
    <n v="10"/>
    <n v="10"/>
    <s v="Support run line OP-2F TC5"/>
    <x v="1"/>
    <m/>
    <m/>
    <m/>
  </r>
  <r>
    <x v="204"/>
    <n v="31"/>
    <s v="Jul"/>
    <s v="C2045N"/>
    <s v="Hi.mix"/>
    <s v="OP"/>
    <n v="9812"/>
    <n v="1"/>
    <n v="8"/>
    <m/>
    <n v="8"/>
    <n v="8"/>
    <s v="Hỗ trợ ME"/>
    <x v="3"/>
    <m/>
    <s v="Nguyễn Quốc Hào + Phan Tấn Lực"/>
    <m/>
  </r>
  <r>
    <x v="204"/>
    <n v="31"/>
    <s v="Jul"/>
    <s v="C2045N"/>
    <s v="Hi.mix"/>
    <s v="OP"/>
    <n v="9812"/>
    <n v="3"/>
    <n v="8"/>
    <m/>
    <n v="8"/>
    <n v="24"/>
    <s v="Hỗ trợ ME"/>
    <x v="3"/>
    <m/>
    <s v="Nguyễn Quốc Hào"/>
    <m/>
  </r>
  <r>
    <x v="204"/>
    <n v="31"/>
    <s v="Jul"/>
    <s v="C2025D"/>
    <s v="Hi.mix"/>
    <s v="OP"/>
    <n v="9812"/>
    <n v="1"/>
    <n v="8"/>
    <n v="2"/>
    <n v="10"/>
    <n v="10"/>
    <s v="Support run line CPT-2F TC2"/>
    <x v="5"/>
    <m/>
    <m/>
    <m/>
  </r>
  <r>
    <x v="204"/>
    <n v="31"/>
    <s v="Jul"/>
    <s v="C2043N"/>
    <s v="Hi.mix"/>
    <s v="OP"/>
    <n v="9812"/>
    <n v="2"/>
    <n v="8"/>
    <n v="3.5"/>
    <n v="11.5"/>
    <n v="23"/>
    <s v="Support run line CPT-2F TC2"/>
    <x v="6"/>
    <m/>
    <m/>
    <m/>
  </r>
  <r>
    <x v="204"/>
    <n v="31"/>
    <s v="Jul"/>
    <s v="C2043N"/>
    <s v="Hi.mix"/>
    <s v="OP"/>
    <n v="9812"/>
    <n v="4"/>
    <n v="8"/>
    <n v="4"/>
    <n v="12"/>
    <n v="48"/>
    <s v="Support run line CPT-2F TC2"/>
    <x v="6"/>
    <m/>
    <m/>
    <m/>
  </r>
  <r>
    <x v="204"/>
    <n v="31"/>
    <s v="Jul"/>
    <s v="C2048D"/>
    <s v="Hi.mix"/>
    <s v="OP"/>
    <n v="9812"/>
    <n v="5"/>
    <n v="8"/>
    <n v="2"/>
    <n v="10"/>
    <n v="50"/>
    <s v="Hỗ trợ NPI"/>
    <x v="14"/>
    <m/>
    <s v="Rio"/>
    <m/>
  </r>
  <r>
    <x v="204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4"/>
    <n v="31"/>
    <s v="Jul"/>
    <s v="C2888D"/>
    <s v="Hi.mix"/>
    <s v="OP"/>
    <n v="9812"/>
    <n v="1"/>
    <n v="8"/>
    <n v="4"/>
    <n v="12"/>
    <n v="12"/>
    <s v="Hỗ trợ WH 3F"/>
    <x v="9"/>
    <m/>
    <s v="Nguyen Van Tho"/>
    <m/>
  </r>
  <r>
    <x v="204"/>
    <n v="31"/>
    <s v="Jul"/>
    <s v="C2133N"/>
    <s v="EEC"/>
    <s v="OP"/>
    <n v="9814"/>
    <n v="70"/>
    <n v="8"/>
    <n v="4"/>
    <n v="12"/>
    <n v="840"/>
    <s v="Support run line CPT-2F TC2"/>
    <x v="6"/>
    <m/>
    <m/>
    <m/>
  </r>
  <r>
    <x v="205"/>
    <n v="31"/>
    <s v="Jul"/>
    <s v="LAB"/>
    <s v="EEC"/>
    <s v="CPT"/>
    <n v="9814"/>
    <n v="1"/>
    <n v="8"/>
    <n v="2"/>
    <n v="10"/>
    <n v="10"/>
    <s v="Hỗ trợ LAB"/>
    <x v="0"/>
    <m/>
    <m/>
    <m/>
  </r>
  <r>
    <x v="205"/>
    <n v="31"/>
    <s v="Jul"/>
    <s v="C2-100D"/>
    <s v="EEC"/>
    <s v="CPT"/>
    <n v="9814"/>
    <n v="1"/>
    <n v="2"/>
    <m/>
    <n v="2"/>
    <n v="2"/>
    <s v="Hỗ trợ PM"/>
    <x v="3"/>
    <m/>
    <m/>
    <m/>
  </r>
  <r>
    <x v="205"/>
    <n v="31"/>
    <s v="Jul"/>
    <s v="C2-100D"/>
    <s v="EEC"/>
    <s v="CPT"/>
    <n v="9814"/>
    <n v="1"/>
    <n v="2"/>
    <m/>
    <n v="2"/>
    <n v="2"/>
    <s v="Hỗ trợ PM"/>
    <x v="3"/>
    <m/>
    <m/>
    <m/>
  </r>
  <r>
    <x v="205"/>
    <n v="31"/>
    <s v="Jul"/>
    <s v="C2-122D"/>
    <s v="Hi.mix"/>
    <s v="CPT"/>
    <n v="9812"/>
    <n v="1"/>
    <n v="8"/>
    <n v="3.5"/>
    <n v="11.5"/>
    <n v="11.5"/>
    <s v="Hỗ trợ PM"/>
    <x v="3"/>
    <m/>
    <s v="Minh Tri"/>
    <m/>
  </r>
  <r>
    <x v="205"/>
    <n v="31"/>
    <s v="Jul"/>
    <s v="C2-122D"/>
    <s v="Hi.mix"/>
    <s v="CPT"/>
    <n v="9812"/>
    <n v="7"/>
    <n v="8"/>
    <n v="4"/>
    <n v="12"/>
    <n v="84"/>
    <s v="Hỗ trợ WH FG"/>
    <x v="9"/>
    <m/>
    <m/>
    <m/>
  </r>
  <r>
    <x v="205"/>
    <n v="31"/>
    <s v="Jul"/>
    <s v="C2-122D"/>
    <s v="Hi.mix"/>
    <s v="CPT"/>
    <n v="9812"/>
    <n v="2"/>
    <n v="8"/>
    <n v="2"/>
    <n v="10"/>
    <n v="20"/>
    <s v="Support run line OP-2F TC5"/>
    <x v="1"/>
    <m/>
    <m/>
    <m/>
  </r>
  <r>
    <x v="205"/>
    <n v="31"/>
    <s v="Jul"/>
    <s v="C2-122D"/>
    <s v="Hi.mix"/>
    <s v="CPT"/>
    <n v="9812"/>
    <n v="5"/>
    <n v="8"/>
    <n v="4"/>
    <n v="12"/>
    <n v="60"/>
    <s v="Support run line OP-2F TC5"/>
    <x v="1"/>
    <m/>
    <m/>
    <m/>
  </r>
  <r>
    <x v="205"/>
    <n v="31"/>
    <s v="Jul"/>
    <s v="C2-058N"/>
    <s v="Hi.mix"/>
    <s v="CPT"/>
    <n v="9812"/>
    <n v="7"/>
    <n v="8"/>
    <m/>
    <n v="8"/>
    <n v="56"/>
    <s v="Support run line OP-2F TC5"/>
    <x v="1"/>
    <m/>
    <m/>
    <m/>
  </r>
  <r>
    <x v="205"/>
    <n v="31"/>
    <s v="Jul"/>
    <s v="C2-122N"/>
    <s v="Hi.mix"/>
    <s v="CPT"/>
    <n v="9812"/>
    <n v="3"/>
    <n v="8"/>
    <m/>
    <n v="8"/>
    <n v="24"/>
    <s v="Hỗ trợ WH FG"/>
    <x v="9"/>
    <m/>
    <m/>
    <m/>
  </r>
  <r>
    <x v="205"/>
    <n v="31"/>
    <s v="Jul"/>
    <s v="C2-122N"/>
    <s v="Hi.mix"/>
    <s v="CPT"/>
    <n v="9812"/>
    <n v="7"/>
    <n v="8"/>
    <n v="1"/>
    <n v="9"/>
    <n v="63"/>
    <s v="Hỗ trợ WH FG"/>
    <x v="9"/>
    <m/>
    <m/>
    <m/>
  </r>
  <r>
    <x v="205"/>
    <n v="31"/>
    <s v="Jul"/>
    <s v="C2051N"/>
    <s v="Hi.mix"/>
    <s v="CPT"/>
    <n v="9812"/>
    <n v="3"/>
    <n v="8"/>
    <m/>
    <n v="8"/>
    <n v="24"/>
    <s v="Support run line CPT-2F TC2"/>
    <x v="6"/>
    <m/>
    <m/>
    <m/>
  </r>
  <r>
    <x v="205"/>
    <n v="31"/>
    <s v="Jul"/>
    <s v="C2047N"/>
    <s v="Hi.mix"/>
    <s v="OP"/>
    <n v="9812"/>
    <n v="2"/>
    <n v="8"/>
    <n v="2"/>
    <n v="10"/>
    <n v="20"/>
    <s v="Hỗ trợ WH 3F"/>
    <x v="9"/>
    <m/>
    <s v="Nguyen Van Tho"/>
    <m/>
  </r>
  <r>
    <x v="205"/>
    <n v="31"/>
    <s v="Jul"/>
    <s v="C2025N"/>
    <s v="Hi.mix"/>
    <s v="OP"/>
    <n v="9812"/>
    <n v="2"/>
    <n v="8"/>
    <n v="4"/>
    <n v="12"/>
    <n v="24"/>
    <s v="Hỗ trợ WH 3F"/>
    <x v="9"/>
    <m/>
    <s v="Nguyen Van Tho"/>
    <m/>
  </r>
  <r>
    <x v="205"/>
    <n v="31"/>
    <s v="Jul"/>
    <s v="C2147N"/>
    <s v="EEC"/>
    <s v="OP"/>
    <n v="9814"/>
    <n v="77"/>
    <n v="8"/>
    <n v="4"/>
    <n v="12"/>
    <n v="924"/>
    <s v="Support run line CPT-2F TC2"/>
    <x v="6"/>
    <m/>
    <m/>
    <m/>
  </r>
  <r>
    <x v="206"/>
    <n v="31"/>
    <s v="Jul"/>
    <s v="LAB"/>
    <s v="EEC"/>
    <s v="CPT"/>
    <n v="9814"/>
    <n v="1"/>
    <n v="8"/>
    <n v="1"/>
    <n v="9"/>
    <n v="9"/>
    <s v="Hỗ trợ LAB"/>
    <x v="0"/>
    <m/>
    <m/>
    <m/>
  </r>
  <r>
    <x v="206"/>
    <n v="31"/>
    <s v="Jul"/>
    <s v="C2-100D"/>
    <s v="EEC"/>
    <s v="CPT"/>
    <n v="9814"/>
    <n v="1"/>
    <n v="4"/>
    <m/>
    <n v="4"/>
    <n v="4"/>
    <s v="Hỗ trợ PM"/>
    <x v="3"/>
    <m/>
    <m/>
    <m/>
  </r>
  <r>
    <x v="206"/>
    <n v="31"/>
    <s v="Jul"/>
    <s v="C2-122D"/>
    <s v="Hi.mix"/>
    <s v="CPT"/>
    <n v="9812"/>
    <n v="1"/>
    <n v="8"/>
    <n v="2"/>
    <n v="10"/>
    <n v="10"/>
    <s v="Hỗ trợ PM"/>
    <x v="3"/>
    <m/>
    <m/>
    <m/>
  </r>
  <r>
    <x v="206"/>
    <n v="31"/>
    <s v="Jul"/>
    <s v="C2-122D"/>
    <s v="Hi.mix"/>
    <s v="CPT"/>
    <n v="9812"/>
    <n v="2"/>
    <n v="8"/>
    <m/>
    <n v="8"/>
    <n v="16"/>
    <s v="Hỗ trợ WH FG"/>
    <x v="9"/>
    <m/>
    <m/>
    <m/>
  </r>
  <r>
    <x v="206"/>
    <n v="31"/>
    <s v="Jul"/>
    <s v="C2-122D"/>
    <s v="Hi.mix"/>
    <s v="CPT"/>
    <n v="9812"/>
    <n v="5"/>
    <n v="8"/>
    <n v="4"/>
    <n v="12"/>
    <n v="60"/>
    <s v="Hỗ trợ WH FG"/>
    <x v="9"/>
    <m/>
    <m/>
    <m/>
  </r>
  <r>
    <x v="206"/>
    <n v="31"/>
    <s v="Jul"/>
    <s v="C2-058D"/>
    <s v="Hi.mix"/>
    <s v="CPT"/>
    <n v="9812"/>
    <n v="5"/>
    <n v="8"/>
    <m/>
    <n v="8"/>
    <n v="40"/>
    <s v="Support run line OP-2F TC5"/>
    <x v="1"/>
    <m/>
    <m/>
    <m/>
  </r>
  <r>
    <x v="206"/>
    <n v="31"/>
    <s v="Jul"/>
    <s v="C2-058D"/>
    <s v="Hi.mix"/>
    <s v="CPT"/>
    <n v="9812"/>
    <n v="1"/>
    <n v="8"/>
    <n v="4"/>
    <n v="12"/>
    <n v="12"/>
    <s v="Support run line OP-2F TC5"/>
    <x v="1"/>
    <m/>
    <m/>
    <m/>
  </r>
  <r>
    <x v="206"/>
    <n v="31"/>
    <s v="Jul"/>
    <s v="C2-058D"/>
    <s v="Hi.mix"/>
    <s v="CPT"/>
    <n v="9812"/>
    <n v="1"/>
    <n v="8"/>
    <n v="2"/>
    <n v="10"/>
    <n v="10"/>
    <s v="Hỗ trợ PM"/>
    <x v="3"/>
    <m/>
    <m/>
    <m/>
  </r>
  <r>
    <x v="206"/>
    <n v="31"/>
    <s v="Jul"/>
    <s v="C2-058D"/>
    <s v="Hi.mix"/>
    <s v="CPT"/>
    <n v="9812"/>
    <n v="5"/>
    <n v="8"/>
    <m/>
    <n v="8"/>
    <n v="40"/>
    <s v="Hỗ trợ NPI"/>
    <x v="14"/>
    <m/>
    <s v="Rio"/>
    <m/>
  </r>
  <r>
    <x v="206"/>
    <n v="31"/>
    <s v="Jul"/>
    <s v="C2012D"/>
    <s v="Hi.mix"/>
    <s v="CPT"/>
    <n v="9812"/>
    <n v="4"/>
    <n v="8"/>
    <m/>
    <n v="8"/>
    <n v="32"/>
    <s v="Support run line CPT-2F TC2"/>
    <x v="6"/>
    <m/>
    <m/>
    <m/>
  </r>
  <r>
    <x v="206"/>
    <n v="31"/>
    <s v="Jul"/>
    <s v="C2012D"/>
    <s v="Hi.mix"/>
    <s v="CPT"/>
    <n v="9812"/>
    <n v="12"/>
    <n v="8"/>
    <n v="4"/>
    <n v="12"/>
    <n v="144"/>
    <s v="Support run line CPT-2F TC2"/>
    <x v="6"/>
    <m/>
    <m/>
    <m/>
  </r>
  <r>
    <x v="206"/>
    <n v="31"/>
    <s v="Jul"/>
    <s v="C2047N"/>
    <s v="Hi.mix"/>
    <s v="OP"/>
    <n v="9812"/>
    <n v="2"/>
    <n v="8"/>
    <m/>
    <n v="8"/>
    <n v="16"/>
    <s v="Support run line CPT-2F TC2"/>
    <x v="6"/>
    <m/>
    <m/>
    <m/>
  </r>
  <r>
    <x v="206"/>
    <n v="31"/>
    <s v="Jul"/>
    <s v="C2041N"/>
    <s v="Hi.mix"/>
    <s v="OP"/>
    <n v="9812"/>
    <n v="1"/>
    <n v="8"/>
    <n v="1"/>
    <n v="9"/>
    <n v="9"/>
    <s v="Support run line CPT-2F TC2"/>
    <x v="6"/>
    <m/>
    <m/>
    <m/>
  </r>
  <r>
    <x v="206"/>
    <n v="31"/>
    <s v="Jul"/>
    <s v="C2025N"/>
    <s v="Hi.mix"/>
    <s v="OP"/>
    <n v="9812"/>
    <n v="1"/>
    <n v="8"/>
    <n v="2"/>
    <n v="10"/>
    <n v="10"/>
    <s v="Support run line CPT-2F TC2"/>
    <x v="6"/>
    <m/>
    <m/>
    <m/>
  </r>
  <r>
    <x v="206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6"/>
    <n v="31"/>
    <s v="Jul"/>
    <s v="C2047N"/>
    <s v="Hi.mix"/>
    <s v="OP"/>
    <n v="9812"/>
    <n v="1"/>
    <n v="8"/>
    <m/>
    <n v="8"/>
    <n v="8"/>
    <s v="Hỗ trợ WH 3F"/>
    <x v="9"/>
    <m/>
    <s v="Nguyen Van Tho"/>
    <m/>
  </r>
  <r>
    <x v="206"/>
    <n v="31"/>
    <s v="Jul"/>
    <s v="C2025N"/>
    <s v="Hi.mix"/>
    <s v="OP"/>
    <n v="9812"/>
    <n v="2"/>
    <n v="8"/>
    <n v="2"/>
    <n v="10"/>
    <n v="20"/>
    <s v="Hỗ trợ WH 3F"/>
    <x v="9"/>
    <m/>
    <s v="Nguyen Van Tho"/>
    <m/>
  </r>
  <r>
    <x v="206"/>
    <n v="31"/>
    <s v="Jul"/>
    <s v="C2121N"/>
    <s v="EEC"/>
    <s v="OP"/>
    <n v="9814"/>
    <n v="72"/>
    <n v="8"/>
    <n v="4"/>
    <n v="12"/>
    <n v="864"/>
    <s v="Support run line CPT-2F TC2"/>
    <x v="6"/>
    <m/>
    <m/>
    <m/>
  </r>
  <r>
    <x v="207"/>
    <n v="31"/>
    <s v="Aug"/>
    <s v="C2-100D"/>
    <s v="EEC"/>
    <s v="CPT"/>
    <n v="9814"/>
    <n v="1"/>
    <n v="2"/>
    <m/>
    <n v="2"/>
    <n v="2"/>
    <s v="Hỗ trợ PM"/>
    <x v="3"/>
    <m/>
    <m/>
    <m/>
  </r>
  <r>
    <x v="207"/>
    <n v="31"/>
    <s v="Aug"/>
    <s v="C2-100D"/>
    <s v="EEC"/>
    <s v="CPT"/>
    <n v="9814"/>
    <n v="1"/>
    <n v="2"/>
    <m/>
    <n v="2"/>
    <n v="2"/>
    <s v="Hỗ trợ PM"/>
    <x v="3"/>
    <m/>
    <m/>
    <m/>
  </r>
  <r>
    <x v="207"/>
    <n v="31"/>
    <s v="Aug"/>
    <s v="C2-122D"/>
    <s v="Hi.mix"/>
    <s v="CPT"/>
    <n v="9812"/>
    <n v="2"/>
    <n v="8"/>
    <n v="4"/>
    <n v="12"/>
    <n v="24"/>
    <s v="Hỗ trợ PM"/>
    <x v="3"/>
    <m/>
    <m/>
    <m/>
  </r>
  <r>
    <x v="207"/>
    <n v="31"/>
    <s v="Aug"/>
    <s v="C2-122D"/>
    <s v="Hi.mix"/>
    <s v="CPT"/>
    <n v="9812"/>
    <n v="1"/>
    <n v="8"/>
    <n v="3.75"/>
    <n v="11.75"/>
    <n v="11.75"/>
    <s v="Hỗ trợ PM"/>
    <x v="3"/>
    <m/>
    <m/>
    <m/>
  </r>
  <r>
    <x v="207"/>
    <n v="31"/>
    <s v="Aug"/>
    <s v="C2-122D"/>
    <s v="Hi.mix"/>
    <s v="CPT"/>
    <n v="9812"/>
    <n v="5"/>
    <n v="8"/>
    <n v="4"/>
    <n v="12"/>
    <n v="60"/>
    <s v="Hỗ trợ WH 3F"/>
    <x v="9"/>
    <m/>
    <m/>
    <m/>
  </r>
  <r>
    <x v="207"/>
    <n v="31"/>
    <s v="Aug"/>
    <s v="C2-122D"/>
    <s v="Hi.mix"/>
    <s v="CPT"/>
    <n v="9812"/>
    <n v="1"/>
    <n v="8"/>
    <n v="3.5"/>
    <n v="11.5"/>
    <n v="11.5"/>
    <s v="Hỗ trợ WH 3F"/>
    <x v="9"/>
    <m/>
    <m/>
    <m/>
  </r>
  <r>
    <x v="207"/>
    <n v="31"/>
    <s v="Aug"/>
    <s v="C2-122D"/>
    <s v="Hi.mix"/>
    <s v="CPT"/>
    <n v="9812"/>
    <n v="1"/>
    <n v="8"/>
    <m/>
    <n v="8"/>
    <n v="8"/>
    <s v="Hỗ trợ WH 3F"/>
    <x v="9"/>
    <m/>
    <m/>
    <m/>
  </r>
  <r>
    <x v="207"/>
    <n v="31"/>
    <s v="Aug"/>
    <s v="C2-122N"/>
    <s v="Hi.mix"/>
    <s v="CPT"/>
    <n v="9812"/>
    <n v="1"/>
    <n v="8"/>
    <n v="1"/>
    <n v="9"/>
    <n v="9"/>
    <s v="Support run line OP-2F TC5"/>
    <x v="1"/>
    <m/>
    <m/>
    <m/>
  </r>
  <r>
    <x v="207"/>
    <n v="31"/>
    <s v="Aug"/>
    <s v="C2-058N"/>
    <s v="Hi.mix"/>
    <s v="CPT"/>
    <n v="9812"/>
    <n v="3"/>
    <n v="8"/>
    <n v="1.5"/>
    <n v="9.5"/>
    <n v="28.5"/>
    <s v="Support run line OP-2F TC5"/>
    <x v="1"/>
    <m/>
    <m/>
    <m/>
  </r>
  <r>
    <x v="207"/>
    <n v="31"/>
    <s v="Aug"/>
    <s v="C2-058D"/>
    <s v="Hi.mix"/>
    <s v="CPT"/>
    <n v="9812"/>
    <n v="5"/>
    <n v="8"/>
    <m/>
    <n v="8"/>
    <n v="40"/>
    <s v="Support NPI"/>
    <x v="14"/>
    <m/>
    <s v="Khoa"/>
    <m/>
  </r>
  <r>
    <x v="207"/>
    <n v="31"/>
    <s v="Aug"/>
    <s v="C2032D"/>
    <s v="Hi.mix"/>
    <s v="CPT"/>
    <n v="9812"/>
    <n v="1"/>
    <n v="8"/>
    <n v="2.5"/>
    <n v="10.5"/>
    <n v="10.5"/>
    <s v="Support run line CPT-2F TC2"/>
    <x v="6"/>
    <m/>
    <m/>
    <m/>
  </r>
  <r>
    <x v="207"/>
    <n v="31"/>
    <s v="Aug"/>
    <s v="C2032D"/>
    <s v="Hi.mix"/>
    <s v="CPT"/>
    <n v="9812"/>
    <n v="1"/>
    <n v="8"/>
    <n v="2"/>
    <n v="10"/>
    <n v="10"/>
    <s v="Support run line CPT-2F TC2"/>
    <x v="6"/>
    <m/>
    <m/>
    <m/>
  </r>
  <r>
    <x v="207"/>
    <n v="31"/>
    <s v="Aug"/>
    <s v="C2052D"/>
    <s v="Hi.mix"/>
    <s v="CPT"/>
    <n v="9812"/>
    <n v="4"/>
    <n v="8"/>
    <m/>
    <n v="8"/>
    <n v="32"/>
    <s v="Hỗ trợ WH 3F"/>
    <x v="9"/>
    <m/>
    <m/>
    <m/>
  </r>
  <r>
    <x v="207"/>
    <n v="31"/>
    <s v="Aug"/>
    <s v="C2047N"/>
    <s v="Hi.mix"/>
    <s v="OP"/>
    <n v="9812"/>
    <n v="1"/>
    <n v="8"/>
    <m/>
    <n v="8"/>
    <n v="8"/>
    <s v="Hỗ trợ WH 3F"/>
    <x v="9"/>
    <m/>
    <m/>
    <m/>
  </r>
  <r>
    <x v="207"/>
    <n v="31"/>
    <s v="Aug"/>
    <s v="C2025N"/>
    <s v="Hi.mix"/>
    <s v="OP"/>
    <n v="9812"/>
    <n v="1"/>
    <n v="8"/>
    <n v="2"/>
    <n v="10"/>
    <n v="10"/>
    <s v="Hỗ trợ WH 3F"/>
    <x v="9"/>
    <m/>
    <m/>
    <m/>
  </r>
  <r>
    <x v="207"/>
    <n v="31"/>
    <s v="Aug"/>
    <s v="C2147N"/>
    <s v="EEC"/>
    <s v="OP"/>
    <n v="9814"/>
    <n v="86"/>
    <n v="8"/>
    <n v="4"/>
    <n v="12"/>
    <n v="1032"/>
    <s v="Support run line CPT-2F TC2"/>
    <x v="6"/>
    <m/>
    <m/>
    <m/>
  </r>
  <r>
    <x v="208"/>
    <n v="32"/>
    <s v="Aug"/>
    <s v="LAB"/>
    <s v="EEC"/>
    <s v="CPT"/>
    <n v="9814"/>
    <n v="1"/>
    <n v="8"/>
    <n v="3"/>
    <n v="11"/>
    <n v="11"/>
    <s v="Hỗ trợ LAB"/>
    <x v="0"/>
    <m/>
    <m/>
    <m/>
  </r>
  <r>
    <x v="208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08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08"/>
    <n v="32"/>
    <s v="Aug"/>
    <s v="C2009D"/>
    <s v="Hi.mix"/>
    <s v="CPT"/>
    <n v="9812"/>
    <n v="1"/>
    <n v="8"/>
    <n v="2.75"/>
    <n v="10.75"/>
    <n v="10.75"/>
    <s v="Hỗ trợ ME"/>
    <x v="3"/>
    <m/>
    <s v="Minh Tri"/>
    <m/>
  </r>
  <r>
    <x v="208"/>
    <n v="32"/>
    <s v="Aug"/>
    <s v="C2042N"/>
    <s v="Hi.mix"/>
    <s v="CPT"/>
    <n v="9812"/>
    <n v="1"/>
    <n v="8"/>
    <n v="4"/>
    <n v="12"/>
    <n v="12"/>
    <s v="Hỗ trợ WH FG - cố định"/>
    <x v="9"/>
    <m/>
    <s v="Danh Binh Phu"/>
    <m/>
  </r>
  <r>
    <x v="208"/>
    <n v="32"/>
    <s v="Aug"/>
    <s v="C2012N"/>
    <s v="Hi.mix"/>
    <s v="CPT"/>
    <n v="9812"/>
    <n v="6"/>
    <n v="8"/>
    <m/>
    <n v="8"/>
    <n v="48"/>
    <s v="Support run line OP-2F TC5"/>
    <x v="1"/>
    <m/>
    <m/>
    <m/>
  </r>
  <r>
    <x v="208"/>
    <n v="32"/>
    <s v="Aug"/>
    <s v="C2051N"/>
    <s v="Hi.mix"/>
    <s v="CPT"/>
    <n v="9812"/>
    <n v="1"/>
    <n v="8"/>
    <n v="1"/>
    <n v="9"/>
    <n v="9"/>
    <s v="Support run line OP-2F TC5"/>
    <x v="1"/>
    <m/>
    <m/>
    <m/>
  </r>
  <r>
    <x v="208"/>
    <n v="32"/>
    <s v="Aug"/>
    <s v="C2013N"/>
    <s v="Hi.mix"/>
    <s v="CPT"/>
    <n v="9812"/>
    <n v="7"/>
    <n v="8"/>
    <n v="1.5"/>
    <n v="9.5"/>
    <n v="66.5"/>
    <s v="Support run line OP-2F TC5"/>
    <x v="1"/>
    <m/>
    <m/>
    <m/>
  </r>
  <r>
    <x v="208"/>
    <n v="32"/>
    <s v="Aug"/>
    <s v="C2057N"/>
    <s v="Hi.mix"/>
    <s v="CPT"/>
    <n v="9812"/>
    <n v="3"/>
    <n v="8"/>
    <n v="4"/>
    <n v="12"/>
    <n v="36"/>
    <s v="Hỗ trợ Facility"/>
    <x v="27"/>
    <m/>
    <s v="Lê Hữu Phước"/>
    <m/>
  </r>
  <r>
    <x v="208"/>
    <n v="32"/>
    <s v="Aug"/>
    <s v="C2057N"/>
    <s v="Hi.mix"/>
    <s v="CPT"/>
    <n v="9812"/>
    <n v="2"/>
    <n v="8"/>
    <n v="4"/>
    <n v="12"/>
    <n v="24"/>
    <s v="Hỗ trợ ME"/>
    <x v="3"/>
    <m/>
    <s v="Đức Hùng"/>
    <m/>
  </r>
  <r>
    <x v="208"/>
    <n v="32"/>
    <s v="Aug"/>
    <s v="C2055N"/>
    <s v="Hi.mix"/>
    <s v="CPT"/>
    <n v="9812"/>
    <n v="12"/>
    <n v="8"/>
    <m/>
    <n v="8"/>
    <n v="96"/>
    <s v="Support run line CPT-2F TC2"/>
    <x v="6"/>
    <m/>
    <m/>
    <m/>
  </r>
  <r>
    <x v="208"/>
    <n v="32"/>
    <s v="Aug"/>
    <s v="C2032N"/>
    <s v="Hi.mix"/>
    <s v="CPT"/>
    <n v="9812"/>
    <n v="2"/>
    <n v="8"/>
    <n v="1.5"/>
    <n v="9.5"/>
    <n v="19"/>
    <s v="Support run line CPT-2F TC2"/>
    <x v="6"/>
    <m/>
    <m/>
    <m/>
  </r>
  <r>
    <x v="208"/>
    <n v="32"/>
    <s v="Aug"/>
    <s v="C2012N"/>
    <s v="Hi.mix"/>
    <s v="CPT"/>
    <n v="9812"/>
    <n v="2"/>
    <n v="8"/>
    <n v="2"/>
    <n v="10"/>
    <n v="20"/>
    <s v="Support run line CPT-2F TC2"/>
    <x v="6"/>
    <m/>
    <m/>
    <m/>
  </r>
  <r>
    <x v="208"/>
    <n v="32"/>
    <s v="Aug"/>
    <s v="C2019N"/>
    <s v="Hi.mix"/>
    <s v="CPT"/>
    <n v="9812"/>
    <n v="1"/>
    <n v="8"/>
    <n v="2.5"/>
    <n v="10.5"/>
    <n v="10.5"/>
    <s v="Support run line CPT-2F TC2"/>
    <x v="6"/>
    <m/>
    <m/>
    <m/>
  </r>
  <r>
    <x v="208"/>
    <n v="32"/>
    <s v="Aug"/>
    <s v="C2017N"/>
    <s v="Hi.mix"/>
    <s v="CPT"/>
    <n v="9812"/>
    <n v="2"/>
    <n v="8"/>
    <n v="3"/>
    <n v="11"/>
    <n v="22"/>
    <s v="Support run line CPT-2F TC2"/>
    <x v="6"/>
    <m/>
    <m/>
    <m/>
  </r>
  <r>
    <x v="208"/>
    <n v="32"/>
    <s v="Aug"/>
    <s v="C2033D"/>
    <s v="Hi.mix"/>
    <s v="CPT"/>
    <n v="9812"/>
    <n v="15"/>
    <n v="8"/>
    <n v="4"/>
    <n v="12"/>
    <n v="180"/>
    <s v="Support run line CPT-2F TC2"/>
    <x v="6"/>
    <m/>
    <m/>
    <m/>
  </r>
  <r>
    <x v="208"/>
    <n v="32"/>
    <s v="Aug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8"/>
    <n v="32"/>
    <s v="Aug"/>
    <s v="C2133N"/>
    <s v="EEC"/>
    <s v="OP"/>
    <n v="9814"/>
    <n v="70"/>
    <n v="8"/>
    <n v="4"/>
    <n v="12"/>
    <n v="840"/>
    <s v="Support run line CPT-2F TC2"/>
    <x v="6"/>
    <m/>
    <m/>
    <m/>
  </r>
  <r>
    <x v="209"/>
    <n v="32"/>
    <s v="Aug"/>
    <s v="LAB"/>
    <s v="EEC"/>
    <s v="CPT"/>
    <n v="9814"/>
    <n v="1"/>
    <n v="4"/>
    <n v="3"/>
    <n v="7"/>
    <n v="7"/>
    <s v="Hỗ trợ LAB"/>
    <x v="0"/>
    <m/>
    <m/>
    <m/>
  </r>
  <r>
    <x v="209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09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09"/>
    <n v="32"/>
    <s v="Aug"/>
    <s v="C2009D"/>
    <s v="Hi.mix"/>
    <s v="CPT"/>
    <n v="9812"/>
    <n v="1"/>
    <n v="8"/>
    <n v="2.5"/>
    <n v="10.5"/>
    <n v="10.5"/>
    <s v="Hỗ trợ ME"/>
    <x v="3"/>
    <m/>
    <s v="Minh Tri"/>
    <m/>
  </r>
  <r>
    <x v="209"/>
    <n v="32"/>
    <s v="Aug"/>
    <s v="C2042N"/>
    <s v="Hi.mix"/>
    <s v="CPT"/>
    <n v="9812"/>
    <n v="1"/>
    <n v="8"/>
    <n v="4"/>
    <n v="12"/>
    <n v="12"/>
    <s v="Hỗ trợ WH FG - cố định"/>
    <x v="9"/>
    <m/>
    <s v="Danh Binh Phu"/>
    <m/>
  </r>
  <r>
    <x v="209"/>
    <n v="32"/>
    <s v="Aug"/>
    <s v="C2049D"/>
    <s v="Hi.mix"/>
    <s v="CPT"/>
    <n v="9812"/>
    <n v="1"/>
    <n v="8"/>
    <n v="4"/>
    <n v="12"/>
    <n v="12"/>
    <s v="Hỗ trợ WH JIT"/>
    <x v="9"/>
    <m/>
    <m/>
    <m/>
  </r>
  <r>
    <x v="209"/>
    <n v="32"/>
    <s v="Aug"/>
    <s v="C2026N"/>
    <s v="Hi.mix"/>
    <s v="CPT"/>
    <n v="9812"/>
    <n v="5"/>
    <n v="8"/>
    <n v="2"/>
    <n v="10"/>
    <n v="50"/>
    <s v="Hỗ trợ WH RM"/>
    <x v="9"/>
    <m/>
    <m/>
    <m/>
  </r>
  <r>
    <x v="209"/>
    <n v="32"/>
    <s v="Aug"/>
    <s v="C2029N"/>
    <s v="Hi.mix"/>
    <s v="CPT"/>
    <n v="9812"/>
    <n v="1"/>
    <n v="8"/>
    <n v="3.5"/>
    <n v="11.5"/>
    <n v="11.5"/>
    <s v="Hỗ trợ WH RM"/>
    <x v="9"/>
    <m/>
    <m/>
    <m/>
  </r>
  <r>
    <x v="209"/>
    <n v="32"/>
    <s v="Aug"/>
    <s v="C2038N"/>
    <s v="Hi.mix"/>
    <s v="CPT"/>
    <n v="9812"/>
    <n v="11"/>
    <n v="8"/>
    <m/>
    <n v="8"/>
    <n v="88"/>
    <s v="Support run line OP-2F TC5"/>
    <x v="1"/>
    <m/>
    <m/>
    <m/>
  </r>
  <r>
    <x v="209"/>
    <n v="32"/>
    <s v="Aug"/>
    <s v="C2002D"/>
    <s v="Hi.mix"/>
    <s v="CPT"/>
    <n v="9812"/>
    <n v="2"/>
    <n v="8"/>
    <m/>
    <n v="8"/>
    <n v="16"/>
    <s v="Hỗ trợ Facility"/>
    <x v="27"/>
    <m/>
    <s v="Nguyen Dang Quang"/>
    <m/>
  </r>
  <r>
    <x v="209"/>
    <n v="32"/>
    <s v="Aug"/>
    <s v="C2044D"/>
    <s v="Hi.mix"/>
    <s v="CPT"/>
    <n v="9812"/>
    <n v="1"/>
    <n v="8"/>
    <n v="1.5"/>
    <n v="9.5"/>
    <n v="9.5"/>
    <s v="Hỗ trợ Facility"/>
    <x v="27"/>
    <m/>
    <s v="Nguyen Dang Quang"/>
    <m/>
  </r>
  <r>
    <x v="209"/>
    <n v="32"/>
    <s v="Aug"/>
    <s v="C2027D"/>
    <s v="Hi.mix"/>
    <s v="CPT"/>
    <n v="9812"/>
    <n v="1"/>
    <n v="8"/>
    <n v="3.5"/>
    <n v="11.5"/>
    <n v="11.5"/>
    <s v="Hỗ trợ Facility"/>
    <x v="27"/>
    <m/>
    <s v="Nguyen Dang Quang"/>
    <m/>
  </r>
  <r>
    <x v="209"/>
    <n v="32"/>
    <s v="Aug"/>
    <s v="C2028D"/>
    <s v="Hi.mix"/>
    <s v="CPT"/>
    <n v="9812"/>
    <n v="2"/>
    <n v="8"/>
    <n v="4"/>
    <n v="12"/>
    <n v="24"/>
    <s v="Hỗ trợ Facility"/>
    <x v="27"/>
    <m/>
    <s v="Nguyen Dang Quang"/>
    <m/>
  </r>
  <r>
    <x v="209"/>
    <n v="32"/>
    <s v="Aug"/>
    <s v="C2012N"/>
    <s v="Hi.mix"/>
    <s v="CPT"/>
    <n v="9812"/>
    <n v="10"/>
    <n v="8"/>
    <m/>
    <n v="8"/>
    <n v="80"/>
    <s v="Hỗ trợ NPI"/>
    <x v="14"/>
    <m/>
    <s v="Khoa"/>
    <m/>
  </r>
  <r>
    <x v="209"/>
    <n v="32"/>
    <s v="Aug"/>
    <s v="C2051N"/>
    <s v="Hi.mix"/>
    <s v="CPT"/>
    <n v="9812"/>
    <n v="1"/>
    <n v="8"/>
    <n v="1.5"/>
    <n v="9.5"/>
    <n v="9.5"/>
    <s v="Hỗ trợ NPI"/>
    <x v="14"/>
    <m/>
    <s v="Khoa"/>
    <m/>
  </r>
  <r>
    <x v="209"/>
    <n v="32"/>
    <s v="Aug"/>
    <s v="C2013N"/>
    <s v="Hi.mix"/>
    <s v="CPT"/>
    <n v="9812"/>
    <n v="2"/>
    <n v="8"/>
    <n v="4"/>
    <n v="12"/>
    <n v="24"/>
    <s v="Hỗ trợ NPI"/>
    <x v="14"/>
    <m/>
    <s v="Khoa"/>
    <m/>
  </r>
  <r>
    <x v="209"/>
    <n v="32"/>
    <s v="Aug"/>
    <s v="C2057N"/>
    <s v="Hi.mix"/>
    <s v="CPT"/>
    <n v="9812"/>
    <n v="4"/>
    <n v="8"/>
    <n v="4"/>
    <n v="12"/>
    <n v="48"/>
    <s v="Hỗ trợ Facility"/>
    <x v="27"/>
    <m/>
    <s v="Lê Hữu Phước"/>
    <m/>
  </r>
  <r>
    <x v="209"/>
    <n v="32"/>
    <s v="Aug"/>
    <s v="C2012N"/>
    <s v="Hi.mix"/>
    <s v="CPT"/>
    <n v="9812"/>
    <n v="4"/>
    <n v="8"/>
    <m/>
    <n v="8"/>
    <n v="32"/>
    <s v="Hỗ trợ WH TPT4"/>
    <x v="9"/>
    <m/>
    <m/>
    <m/>
  </r>
  <r>
    <x v="209"/>
    <n v="32"/>
    <s v="Aug"/>
    <s v="C2055N"/>
    <s v="Hi.mix"/>
    <s v="CPT"/>
    <n v="9812"/>
    <n v="1"/>
    <n v="8"/>
    <m/>
    <n v="8"/>
    <n v="8"/>
    <s v="Support run line CPT-2F TC2"/>
    <x v="6"/>
    <m/>
    <m/>
    <m/>
  </r>
  <r>
    <x v="209"/>
    <n v="32"/>
    <s v="Aug"/>
    <s v="C2032N"/>
    <s v="Hi.mix"/>
    <s v="CPT"/>
    <n v="9812"/>
    <n v="2"/>
    <n v="8"/>
    <n v="2"/>
    <n v="10"/>
    <n v="20"/>
    <s v="Support run line CPT-2F TC2"/>
    <x v="6"/>
    <m/>
    <m/>
    <m/>
  </r>
  <r>
    <x v="209"/>
    <n v="32"/>
    <s v="Aug"/>
    <s v="C2012N"/>
    <s v="Hi.mix"/>
    <s v="CPT"/>
    <n v="9812"/>
    <n v="6"/>
    <n v="8"/>
    <n v="2.5"/>
    <n v="10.5"/>
    <n v="63"/>
    <s v="Support run line CPT-2F TC2"/>
    <x v="6"/>
    <m/>
    <m/>
    <m/>
  </r>
  <r>
    <x v="209"/>
    <n v="32"/>
    <s v="Aug"/>
    <s v="C2019N"/>
    <s v="Hi.mix"/>
    <s v="CPT"/>
    <n v="9812"/>
    <n v="7"/>
    <n v="8"/>
    <n v="4"/>
    <n v="12"/>
    <n v="84"/>
    <s v="Support run line CPT-2F TC2"/>
    <x v="6"/>
    <m/>
    <m/>
    <m/>
  </r>
  <r>
    <x v="209"/>
    <n v="32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09"/>
    <n v="32"/>
    <s v="Aug"/>
    <s v="C2021D"/>
    <s v="Hi.mix"/>
    <s v="OP"/>
    <n v="9812"/>
    <n v="1"/>
    <n v="8"/>
    <n v="2"/>
    <n v="10"/>
    <n v="10"/>
    <s v="Hỗ trợ ME"/>
    <x v="3"/>
    <m/>
    <s v="Phan Tấn Lực"/>
    <m/>
  </r>
  <r>
    <x v="209"/>
    <n v="32"/>
    <s v="Aug"/>
    <s v="C2043N"/>
    <s v="Hi.mix"/>
    <s v="OP"/>
    <n v="9812"/>
    <n v="1"/>
    <n v="8"/>
    <m/>
    <n v="8"/>
    <n v="8"/>
    <s v="Support run line CPT-2F TC2"/>
    <x v="6"/>
    <m/>
    <m/>
    <m/>
  </r>
  <r>
    <x v="209"/>
    <n v="32"/>
    <s v="Aug"/>
    <s v="C2043N"/>
    <s v="Hi.mix"/>
    <s v="OP"/>
    <n v="9812"/>
    <n v="1"/>
    <n v="8"/>
    <n v="4"/>
    <n v="12"/>
    <n v="12"/>
    <s v="Support run line CPT-2F TC2"/>
    <x v="6"/>
    <m/>
    <m/>
    <m/>
  </r>
  <r>
    <x v="209"/>
    <n v="32"/>
    <s v="Aug"/>
    <s v="C2133N"/>
    <s v="EEC"/>
    <s v="OP"/>
    <n v="9814"/>
    <n v="95"/>
    <n v="8"/>
    <n v="4"/>
    <n v="12"/>
    <n v="1140"/>
    <s v="Support run line CPT-2F TC2"/>
    <x v="6"/>
    <m/>
    <m/>
    <m/>
  </r>
  <r>
    <x v="210"/>
    <n v="32"/>
    <s v="Aug"/>
    <s v="LAB"/>
    <s v="EEC"/>
    <s v="CPT"/>
    <n v="9814"/>
    <n v="1"/>
    <n v="8"/>
    <n v="3"/>
    <n v="11"/>
    <n v="11"/>
    <s v="Hỗ trợ LAB"/>
    <x v="0"/>
    <m/>
    <m/>
    <m/>
  </r>
  <r>
    <x v="210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10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10"/>
    <n v="32"/>
    <s v="Aug"/>
    <s v="C2093D"/>
    <s v="EEC"/>
    <s v="CPT"/>
    <n v="9814"/>
    <n v="3"/>
    <n v="8"/>
    <m/>
    <n v="8"/>
    <n v="24"/>
    <s v="Hỗ trợ NPI"/>
    <x v="14"/>
    <m/>
    <s v="Rio"/>
    <m/>
  </r>
  <r>
    <x v="210"/>
    <n v="32"/>
    <s v="Aug"/>
    <s v="C2081D"/>
    <s v="EEC"/>
    <s v="CPT"/>
    <n v="9814"/>
    <n v="1"/>
    <n v="8"/>
    <n v="4"/>
    <n v="12"/>
    <n v="12"/>
    <s v="Hỗ trợ NPI"/>
    <x v="14"/>
    <m/>
    <s v="Rio"/>
    <m/>
  </r>
  <r>
    <x v="210"/>
    <n v="32"/>
    <s v="Aug"/>
    <s v="C2119D"/>
    <s v="EEC"/>
    <s v="CPT"/>
    <n v="9814"/>
    <n v="1"/>
    <n v="8"/>
    <n v="2"/>
    <n v="10"/>
    <n v="10"/>
    <s v="Hỗ trợ SQE sort liệu, PN 316478001"/>
    <x v="10"/>
    <m/>
    <s v="Alden"/>
    <m/>
  </r>
  <r>
    <x v="210"/>
    <n v="32"/>
    <s v="Aug"/>
    <s v="C2009D"/>
    <s v="Hi.mix"/>
    <s v="CPT"/>
    <n v="9812"/>
    <n v="1"/>
    <n v="8"/>
    <n v="3.5"/>
    <n v="11.5"/>
    <n v="11.5"/>
    <s v="Hỗ trợ ME"/>
    <x v="3"/>
    <m/>
    <s v="Minh Tri"/>
    <m/>
  </r>
  <r>
    <x v="210"/>
    <n v="32"/>
    <s v="Aug"/>
    <s v="C2002D"/>
    <s v="Hi.mix"/>
    <s v="CPT"/>
    <n v="9812"/>
    <n v="2"/>
    <n v="8"/>
    <n v="3.5"/>
    <n v="11.5"/>
    <n v="23"/>
    <s v="Hỗ trợ ME"/>
    <x v="3"/>
    <m/>
    <s v="Phan Tấn Lực"/>
    <m/>
  </r>
  <r>
    <x v="210"/>
    <n v="32"/>
    <s v="Aug"/>
    <s v="DC"/>
    <s v="Hi.mix"/>
    <s v="CPT"/>
    <n v="9812"/>
    <n v="6"/>
    <n v="8"/>
    <n v="4"/>
    <n v="12"/>
    <n v="72"/>
    <s v="Hỗ trợ ME"/>
    <x v="3"/>
    <m/>
    <s v="anh Tùng"/>
    <m/>
  </r>
  <r>
    <x v="210"/>
    <n v="32"/>
    <s v="Aug"/>
    <s v="C2042N"/>
    <s v="Hi.mix"/>
    <s v="CPT"/>
    <n v="9812"/>
    <n v="1"/>
    <n v="8"/>
    <n v="4"/>
    <n v="12"/>
    <n v="12"/>
    <s v="Hỗ trợ WH FG - cố định"/>
    <x v="9"/>
    <m/>
    <s v="Danh Binh Phu"/>
    <m/>
  </r>
  <r>
    <x v="210"/>
    <n v="32"/>
    <s v="Aug"/>
    <s v="C2007D"/>
    <s v="Hi.mix"/>
    <s v="CPT"/>
    <n v="9812"/>
    <n v="3"/>
    <n v="8"/>
    <m/>
    <n v="8"/>
    <n v="24"/>
    <s v="Hỗ trợ WH 1F"/>
    <x v="9"/>
    <m/>
    <m/>
    <m/>
  </r>
  <r>
    <x v="210"/>
    <n v="32"/>
    <s v="Aug"/>
    <s v="C2002D"/>
    <s v="Hi.mix"/>
    <s v="CPT"/>
    <n v="9812"/>
    <n v="3"/>
    <n v="8"/>
    <n v="3.5"/>
    <n v="11.5"/>
    <n v="34.5"/>
    <s v="Hỗ trợ WH 1F"/>
    <x v="9"/>
    <m/>
    <m/>
    <m/>
  </r>
  <r>
    <x v="210"/>
    <n v="32"/>
    <s v="Aug"/>
    <s v="C2009D"/>
    <s v="Hi.mix"/>
    <s v="CPT"/>
    <n v="9812"/>
    <n v="3"/>
    <n v="8"/>
    <n v="4"/>
    <n v="12"/>
    <n v="36"/>
    <s v="Hỗ trợ WH 1F"/>
    <x v="9"/>
    <m/>
    <m/>
    <m/>
  </r>
  <r>
    <x v="210"/>
    <n v="32"/>
    <s v="Aug"/>
    <s v="C2002D"/>
    <s v="Hi.mix"/>
    <s v="CPT"/>
    <n v="9812"/>
    <n v="6"/>
    <n v="8"/>
    <m/>
    <n v="8"/>
    <n v="48"/>
    <s v="Hỗ trợ WH FG"/>
    <x v="9"/>
    <m/>
    <m/>
    <m/>
  </r>
  <r>
    <x v="210"/>
    <n v="32"/>
    <s v="Aug"/>
    <s v="C2049D"/>
    <s v="Hi.mix"/>
    <s v="CPT"/>
    <n v="9812"/>
    <n v="4"/>
    <n v="8"/>
    <n v="2"/>
    <n v="10"/>
    <n v="40"/>
    <s v="Hỗ trợ WH FG"/>
    <x v="9"/>
    <m/>
    <m/>
    <m/>
  </r>
  <r>
    <x v="210"/>
    <n v="32"/>
    <s v="Aug"/>
    <s v="C2044D"/>
    <s v="Hi.mix"/>
    <s v="CPT"/>
    <n v="9812"/>
    <n v="1"/>
    <n v="8"/>
    <n v="4"/>
    <n v="12"/>
    <n v="12"/>
    <s v="Hỗ trợ WH FG"/>
    <x v="9"/>
    <m/>
    <m/>
    <m/>
  </r>
  <r>
    <x v="210"/>
    <n v="32"/>
    <s v="Aug"/>
    <s v="C2026N"/>
    <s v="Hi.mix"/>
    <s v="CPT"/>
    <n v="9812"/>
    <n v="1"/>
    <n v="8"/>
    <m/>
    <n v="8"/>
    <n v="8"/>
    <s v="Hỗ trợ NPI"/>
    <x v="14"/>
    <m/>
    <s v="Maxx"/>
    <m/>
  </r>
  <r>
    <x v="210"/>
    <n v="32"/>
    <s v="Aug"/>
    <s v="C2026N"/>
    <s v="Hi.mix"/>
    <s v="CPT"/>
    <n v="9812"/>
    <n v="10"/>
    <n v="8"/>
    <n v="4"/>
    <n v="12"/>
    <n v="120"/>
    <s v="Hỗ trợ NPI"/>
    <x v="14"/>
    <m/>
    <s v="Maxx"/>
    <m/>
  </r>
  <r>
    <x v="210"/>
    <n v="32"/>
    <s v="Aug"/>
    <s v="C2012N"/>
    <s v="Hi.mix"/>
    <s v="CPT"/>
    <n v="9812"/>
    <n v="3"/>
    <n v="8"/>
    <m/>
    <n v="8"/>
    <n v="24"/>
    <s v="Hỗ trợ NPI"/>
    <x v="14"/>
    <m/>
    <s v="Maxx"/>
    <m/>
  </r>
  <r>
    <x v="210"/>
    <n v="32"/>
    <s v="Aug"/>
    <s v="C2013N"/>
    <s v="Hi.mix"/>
    <s v="CPT"/>
    <n v="9812"/>
    <n v="3"/>
    <n v="8"/>
    <n v="4"/>
    <n v="12"/>
    <n v="36"/>
    <s v="Hỗ trợ NPI"/>
    <x v="14"/>
    <m/>
    <s v="Khoa"/>
    <m/>
  </r>
  <r>
    <x v="210"/>
    <n v="32"/>
    <s v="Aug"/>
    <s v="C2057N"/>
    <s v="Hi.mix"/>
    <s v="CPT"/>
    <n v="9812"/>
    <n v="2"/>
    <n v="8"/>
    <n v="3.75"/>
    <n v="11.75"/>
    <n v="23.5"/>
    <s v="Hỗ trợ Facility"/>
    <x v="27"/>
    <m/>
    <s v="Lê Hữu Phước"/>
    <m/>
  </r>
  <r>
    <x v="210"/>
    <n v="32"/>
    <s v="Aug"/>
    <s v="C2057N"/>
    <s v="Hi.mix"/>
    <s v="CPT"/>
    <n v="9812"/>
    <n v="5"/>
    <n v="8"/>
    <n v="4"/>
    <n v="12"/>
    <n v="60"/>
    <s v="Hỗ trợ Facility"/>
    <x v="27"/>
    <m/>
    <s v="Lê Hữu Phước + Nhựt Đăng"/>
    <m/>
  </r>
  <r>
    <x v="210"/>
    <n v="32"/>
    <s v="Aug"/>
    <s v="C2033D"/>
    <s v="Hi.mix"/>
    <s v="CPT"/>
    <n v="9812"/>
    <n v="1"/>
    <n v="8"/>
    <n v="4"/>
    <n v="12"/>
    <n v="12"/>
    <s v="Hỗ trợ ME"/>
    <x v="3"/>
    <m/>
    <s v="Phan Tấn Lực"/>
    <m/>
  </r>
  <r>
    <x v="210"/>
    <n v="32"/>
    <s v="Aug"/>
    <s v="C2012N"/>
    <s v="Hi.mix"/>
    <s v="CPT"/>
    <n v="9812"/>
    <n v="6"/>
    <n v="8"/>
    <m/>
    <n v="8"/>
    <n v="48"/>
    <s v="Hỗ trợ WH TPT4"/>
    <x v="9"/>
    <m/>
    <m/>
    <m/>
  </r>
  <r>
    <x v="210"/>
    <n v="32"/>
    <s v="Aug"/>
    <s v="C2055N"/>
    <s v="Hi.mix"/>
    <s v="CPT"/>
    <n v="9812"/>
    <n v="2"/>
    <n v="8"/>
    <m/>
    <n v="8"/>
    <n v="16"/>
    <s v="Support run line OP-2F TC5"/>
    <x v="1"/>
    <m/>
    <m/>
    <m/>
  </r>
  <r>
    <x v="210"/>
    <n v="32"/>
    <s v="Aug"/>
    <s v="C2032N"/>
    <s v="Hi.mix"/>
    <s v="CPT"/>
    <n v="9812"/>
    <n v="4"/>
    <n v="8"/>
    <n v="2"/>
    <n v="10"/>
    <n v="40"/>
    <s v="Support run line OP-2F TC5"/>
    <x v="1"/>
    <m/>
    <m/>
    <m/>
  </r>
  <r>
    <x v="210"/>
    <n v="32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0"/>
    <n v="32"/>
    <s v="Aug"/>
    <s v="C2043D"/>
    <s v="Hi.mix"/>
    <s v="OP"/>
    <n v="9812"/>
    <n v="2"/>
    <n v="8"/>
    <n v="2"/>
    <n v="10"/>
    <n v="20"/>
    <s v="Hỗ trợ ME"/>
    <x v="3"/>
    <m/>
    <s v="anh Tùng"/>
    <m/>
  </r>
  <r>
    <x v="210"/>
    <n v="32"/>
    <s v="Aug"/>
    <s v="C2051D"/>
    <s v="Hi.mix"/>
    <s v="OP"/>
    <n v="9812"/>
    <n v="2"/>
    <n v="8"/>
    <n v="4"/>
    <n v="12"/>
    <n v="24"/>
    <s v="Hỗ trợ ME"/>
    <x v="3"/>
    <m/>
    <s v="anh Tùng"/>
    <m/>
  </r>
  <r>
    <x v="210"/>
    <n v="32"/>
    <s v="Aug"/>
    <s v="C2025N"/>
    <s v="Hi.mix"/>
    <s v="OP"/>
    <n v="9812"/>
    <n v="2"/>
    <n v="8"/>
    <n v="2"/>
    <n v="10"/>
    <n v="20"/>
    <s v="Support run line CPT-2F TC2"/>
    <x v="6"/>
    <m/>
    <m/>
    <m/>
  </r>
  <r>
    <x v="210"/>
    <n v="32"/>
    <s v="Aug"/>
    <s v="C2150D"/>
    <s v="EEC"/>
    <s v="OP"/>
    <n v="9814"/>
    <n v="1"/>
    <n v="8"/>
    <m/>
    <n v="8"/>
    <n v="8"/>
    <s v="Hỗ trợ NPI"/>
    <x v="14"/>
    <m/>
    <s v="Rio"/>
    <m/>
  </r>
  <r>
    <x v="210"/>
    <n v="32"/>
    <s v="Aug"/>
    <s v="C2150N"/>
    <s v="EEC"/>
    <s v="OP"/>
    <n v="9814"/>
    <n v="79"/>
    <n v="8"/>
    <n v="4"/>
    <n v="12"/>
    <n v="948"/>
    <s v="Support run line CPT-2F TC2"/>
    <x v="6"/>
    <m/>
    <m/>
    <m/>
  </r>
  <r>
    <x v="211"/>
    <n v="32"/>
    <s v="Aug"/>
    <s v="LAB"/>
    <s v="EEC"/>
    <s v="CPT"/>
    <n v="9814"/>
    <n v="1"/>
    <n v="8"/>
    <m/>
    <n v="8"/>
    <n v="8"/>
    <s v="Hỗ trợ LAB"/>
    <x v="0"/>
    <m/>
    <m/>
    <m/>
  </r>
  <r>
    <x v="211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11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11"/>
    <n v="32"/>
    <s v="Aug"/>
    <s v="C2081D"/>
    <s v="EEC"/>
    <s v="CPT"/>
    <n v="9814"/>
    <n v="1"/>
    <n v="8"/>
    <n v="4"/>
    <n v="12"/>
    <n v="12"/>
    <s v="Hỗ trợ NPI"/>
    <x v="14"/>
    <m/>
    <s v="Khoa"/>
    <m/>
  </r>
  <r>
    <x v="211"/>
    <n v="32"/>
    <s v="Aug"/>
    <s v="C2102N"/>
    <s v="EEC"/>
    <s v="CPT"/>
    <n v="9814"/>
    <n v="2"/>
    <n v="8"/>
    <m/>
    <n v="8"/>
    <n v="16"/>
    <s v="Hỗ trợ PIE"/>
    <x v="7"/>
    <m/>
    <s v="Ni"/>
    <m/>
  </r>
  <r>
    <x v="211"/>
    <n v="32"/>
    <s v="Aug"/>
    <s v="C2009D"/>
    <s v="Hi.mix"/>
    <s v="CPT"/>
    <n v="9812"/>
    <n v="1"/>
    <n v="8"/>
    <n v="3"/>
    <n v="11"/>
    <n v="11"/>
    <s v="Hỗ trợ ME"/>
    <x v="3"/>
    <m/>
    <s v="Minh Tri"/>
    <m/>
  </r>
  <r>
    <x v="211"/>
    <n v="32"/>
    <s v="Aug"/>
    <s v="C2002D"/>
    <s v="Hi.mix"/>
    <s v="CPT"/>
    <n v="9812"/>
    <n v="2"/>
    <n v="8"/>
    <n v="2"/>
    <n v="10"/>
    <n v="20"/>
    <s v="Hỗ trợ ME"/>
    <x v="3"/>
    <m/>
    <s v="Hào + Đạt"/>
    <m/>
  </r>
  <r>
    <x v="211"/>
    <n v="32"/>
    <s v="Aug"/>
    <s v="C2002D"/>
    <s v="Hi.mix"/>
    <s v="CPT"/>
    <n v="9812"/>
    <n v="1"/>
    <n v="8"/>
    <n v="3"/>
    <n v="11"/>
    <n v="11"/>
    <s v="Hỗ trợ ME"/>
    <x v="3"/>
    <m/>
    <s v="Nguyễn Quốc Hào"/>
    <m/>
  </r>
  <r>
    <x v="211"/>
    <n v="32"/>
    <s v="Aug"/>
    <s v="C2001D"/>
    <s v="Hi.mix"/>
    <s v="CPT"/>
    <n v="9812"/>
    <n v="1"/>
    <n v="8"/>
    <m/>
    <n v="8"/>
    <n v="8"/>
    <s v="Hỗ trợ PIE"/>
    <x v="7"/>
    <m/>
    <s v="Ted"/>
    <m/>
  </r>
  <r>
    <x v="211"/>
    <n v="32"/>
    <s v="Aug"/>
    <s v="C2001D"/>
    <s v="Hi.mix"/>
    <s v="CPT"/>
    <n v="9812"/>
    <n v="4"/>
    <n v="8"/>
    <n v="4"/>
    <n v="12"/>
    <n v="48"/>
    <s v="Hỗ trợ PIE"/>
    <x v="7"/>
    <m/>
    <s v="Ted"/>
    <m/>
  </r>
  <r>
    <x v="211"/>
    <n v="32"/>
    <s v="Aug"/>
    <s v="C2042N"/>
    <s v="Hi.mix"/>
    <s v="CPT"/>
    <n v="9812"/>
    <n v="1"/>
    <n v="8"/>
    <n v="4"/>
    <n v="12"/>
    <n v="12"/>
    <s v="Hỗ trợ WH cố định"/>
    <x v="9"/>
    <m/>
    <s v="Danh Binh Phu"/>
    <m/>
  </r>
  <r>
    <x v="211"/>
    <n v="32"/>
    <s v="Aug"/>
    <s v="C2007D"/>
    <s v="Hi.mix"/>
    <s v="CPT"/>
    <n v="9812"/>
    <n v="1"/>
    <n v="8"/>
    <m/>
    <n v="8"/>
    <n v="8"/>
    <s v="Hỗ trợ WH 1F"/>
    <x v="9"/>
    <m/>
    <m/>
    <m/>
  </r>
  <r>
    <x v="211"/>
    <n v="32"/>
    <s v="Aug"/>
    <s v="C2002D"/>
    <s v="Hi.mix"/>
    <s v="CPT"/>
    <n v="9812"/>
    <n v="2"/>
    <n v="8"/>
    <n v="3.5"/>
    <n v="11.5"/>
    <n v="23"/>
    <s v="Hỗ trợ WH 1F"/>
    <x v="9"/>
    <m/>
    <m/>
    <m/>
  </r>
  <r>
    <x v="211"/>
    <n v="32"/>
    <s v="Aug"/>
    <s v="C2009D"/>
    <s v="Hi.mix"/>
    <s v="CPT"/>
    <n v="9812"/>
    <n v="7"/>
    <n v="8"/>
    <n v="4"/>
    <n v="12"/>
    <n v="84"/>
    <s v="Hỗ trợ WH 1F"/>
    <x v="9"/>
    <m/>
    <m/>
    <m/>
  </r>
  <r>
    <x v="211"/>
    <n v="32"/>
    <s v="Aug"/>
    <s v="C2002D"/>
    <s v="Hi.mix"/>
    <s v="CPT"/>
    <n v="9812"/>
    <n v="5"/>
    <n v="8"/>
    <n v="2"/>
    <n v="10"/>
    <n v="50"/>
    <s v="Hỗ trợ WH RM"/>
    <x v="9"/>
    <m/>
    <m/>
    <m/>
  </r>
  <r>
    <x v="211"/>
    <n v="32"/>
    <s v="Aug"/>
    <s v="C2026D"/>
    <s v="Hi.mix"/>
    <s v="CPT"/>
    <n v="9812"/>
    <n v="4"/>
    <n v="8"/>
    <m/>
    <n v="8"/>
    <n v="32"/>
    <s v="Hỗ trợ NPI"/>
    <x v="14"/>
    <m/>
    <s v="Maxx"/>
    <m/>
  </r>
  <r>
    <x v="211"/>
    <n v="32"/>
    <s v="Aug"/>
    <s v="C2049D"/>
    <s v="Hi.mix"/>
    <s v="CPT"/>
    <n v="9812"/>
    <n v="1"/>
    <n v="8"/>
    <n v="1"/>
    <n v="9"/>
    <n v="9"/>
    <s v="Hỗ trợ NPI"/>
    <x v="14"/>
    <m/>
    <s v="Khoa"/>
    <m/>
  </r>
  <r>
    <x v="211"/>
    <n v="32"/>
    <s v="Aug"/>
    <s v="C2029D"/>
    <s v="Hi.mix"/>
    <s v="CPT"/>
    <n v="9812"/>
    <n v="3"/>
    <n v="8"/>
    <n v="2"/>
    <n v="10"/>
    <n v="30"/>
    <s v="Hỗ trợ NPI"/>
    <x v="14"/>
    <m/>
    <s v="Khoa"/>
    <m/>
  </r>
  <r>
    <x v="211"/>
    <n v="32"/>
    <s v="Aug"/>
    <s v="C2034D"/>
    <s v="Hi.mix"/>
    <s v="CPT"/>
    <n v="9812"/>
    <n v="2"/>
    <n v="8"/>
    <n v="4"/>
    <n v="12"/>
    <n v="24"/>
    <s v="Hỗ trợ NPI"/>
    <x v="14"/>
    <m/>
    <s v="Khoa"/>
    <m/>
  </r>
  <r>
    <x v="211"/>
    <n v="32"/>
    <s v="Aug"/>
    <s v="C2001D"/>
    <s v="Hi.mix"/>
    <s v="CPT"/>
    <n v="9812"/>
    <n v="5"/>
    <n v="8"/>
    <n v="4"/>
    <n v="12"/>
    <n v="60"/>
    <s v="Hỗ trợ NPI"/>
    <x v="14"/>
    <m/>
    <s v="Bui Minh Tuan (VN.OP-NPI)"/>
    <m/>
  </r>
  <r>
    <x v="211"/>
    <n v="32"/>
    <s v="Aug"/>
    <s v="C2057N"/>
    <s v="Hi.mix"/>
    <s v="CPT"/>
    <n v="9812"/>
    <n v="3"/>
    <n v="8"/>
    <n v="4"/>
    <n v="12"/>
    <n v="36"/>
    <s v="Hỗ trợ Facility"/>
    <x v="27"/>
    <m/>
    <s v="Lê Hữu Phước"/>
    <m/>
  </r>
  <r>
    <x v="211"/>
    <n v="32"/>
    <s v="Aug"/>
    <s v="C2012N"/>
    <s v="Hi.mix"/>
    <s v="CPT"/>
    <n v="9812"/>
    <n v="6"/>
    <n v="8"/>
    <n v="4"/>
    <n v="12"/>
    <n v="72"/>
    <s v="Hỗ trợ WH TPT4"/>
    <x v="9"/>
    <m/>
    <m/>
    <m/>
  </r>
  <r>
    <x v="211"/>
    <n v="32"/>
    <s v="Aug"/>
    <s v="C2055N"/>
    <s v="Hi.mix"/>
    <s v="CPT"/>
    <n v="9812"/>
    <n v="2"/>
    <n v="8"/>
    <m/>
    <n v="8"/>
    <n v="16"/>
    <s v="Support run line OP-2F TC5"/>
    <x v="1"/>
    <m/>
    <m/>
    <m/>
  </r>
  <r>
    <x v="211"/>
    <n v="32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1"/>
    <n v="32"/>
    <s v="Aug"/>
    <s v="C2021N"/>
    <s v="Hi.mix"/>
    <s v="OP"/>
    <n v="9812"/>
    <n v="4"/>
    <n v="8"/>
    <m/>
    <n v="8"/>
    <n v="32"/>
    <s v="Support run line CPT-2F TC2"/>
    <x v="5"/>
    <m/>
    <m/>
    <m/>
  </r>
  <r>
    <x v="211"/>
    <n v="32"/>
    <s v="Aug"/>
    <s v="C2021N"/>
    <s v="Hi.mix"/>
    <s v="OP"/>
    <n v="9812"/>
    <n v="3"/>
    <n v="8"/>
    <n v="1.5"/>
    <n v="9.5"/>
    <n v="28.5"/>
    <s v="Support run line CPT-2F TC2"/>
    <x v="5"/>
    <m/>
    <m/>
    <m/>
  </r>
  <r>
    <x v="211"/>
    <n v="32"/>
    <s v="Aug"/>
    <s v="C2021N"/>
    <s v="Hi.mix"/>
    <s v="OP"/>
    <n v="9812"/>
    <n v="6"/>
    <n v="8"/>
    <n v="2"/>
    <n v="10"/>
    <n v="60"/>
    <s v="Support run line CPT-2F TC2"/>
    <x v="5"/>
    <m/>
    <m/>
    <m/>
  </r>
  <r>
    <x v="211"/>
    <n v="32"/>
    <s v="Aug"/>
    <s v="C2021N"/>
    <s v="Hi.mix"/>
    <s v="OP"/>
    <n v="9812"/>
    <n v="1"/>
    <n v="8"/>
    <n v="3.25"/>
    <n v="11.25"/>
    <n v="11.25"/>
    <s v="Support run line CPT-2F TC2"/>
    <x v="5"/>
    <m/>
    <m/>
    <m/>
  </r>
  <r>
    <x v="211"/>
    <n v="32"/>
    <s v="Aug"/>
    <s v="C2021N"/>
    <s v="Hi.mix"/>
    <s v="OP"/>
    <n v="9812"/>
    <n v="2"/>
    <n v="8"/>
    <n v="3.5"/>
    <n v="11.5"/>
    <n v="23"/>
    <s v="Support run line CPT-2F TC2"/>
    <x v="5"/>
    <m/>
    <m/>
    <m/>
  </r>
  <r>
    <x v="211"/>
    <n v="32"/>
    <s v="Aug"/>
    <s v="C2150N"/>
    <s v="EEC"/>
    <s v="OP"/>
    <n v="9814"/>
    <n v="75"/>
    <n v="8"/>
    <n v="4"/>
    <n v="12"/>
    <n v="900"/>
    <s v="Support run line CPT-2F TC2"/>
    <x v="6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n v="0"/>
    <s v="Jan"/>
    <m/>
    <m/>
    <m/>
    <m/>
    <m/>
    <m/>
    <m/>
    <n v="0"/>
    <n v="0"/>
    <m/>
    <x v="28"/>
    <m/>
    <m/>
    <m/>
  </r>
  <r>
    <x v="212"/>
    <m/>
    <m/>
    <m/>
    <m/>
    <m/>
    <m/>
    <m/>
    <m/>
    <m/>
    <m/>
    <m/>
    <m/>
    <x v="28"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46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m/>
    <m/>
    <n v="281335016"/>
    <s v="GENBYTE"/>
    <s v="PCB ASSY\18V BLOWER, VAC"/>
    <m/>
    <n v="2026010002"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4"/>
    <s v="SQE"/>
    <m/>
    <n v="543740001"/>
    <s v="YUEN FUNG"/>
    <s v="PLASTIC, CELL CARRIER RIGHT\ 40V-DC\ RYOBI 2P\ OP40804 GEN4\ FOR 21700 CELLS"/>
    <m/>
    <n v="2026010003"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5"/>
    <s v="ME"/>
    <m/>
    <m/>
    <m/>
    <m/>
    <m/>
    <n v="2026010004"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5"/>
    <s v="ME"/>
    <m/>
    <m/>
    <m/>
    <m/>
    <m/>
    <n v="2026010005"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5"/>
    <s v="ME"/>
    <m/>
    <m/>
    <m/>
    <m/>
    <m/>
    <n v="2026010006"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4"/>
    <s v="SQE"/>
    <s v="Fail Dim #27"/>
    <n v="543740001"/>
    <s v="YUEN FUNG"/>
    <s v="PLASTIC, CELL CARRIER RIGHT\ 40V-DC\ RYOBI 2P\ OP40804 GEN4\ FOR 21700 CELLS"/>
    <m/>
    <n v="2026010007"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5"/>
    <s v="ME"/>
    <m/>
    <m/>
    <m/>
    <m/>
    <m/>
    <n v="2026010009"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5"/>
    <s v="ME"/>
    <m/>
    <m/>
    <m/>
    <m/>
    <m/>
    <n v="2026010010"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5"/>
    <s v="ME"/>
    <m/>
    <m/>
    <m/>
    <m/>
    <m/>
    <n v="2026010011"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5"/>
    <s v="ME"/>
    <m/>
    <m/>
    <m/>
    <m/>
    <m/>
    <n v="2026010012"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5"/>
    <s v="ME"/>
    <m/>
    <m/>
    <m/>
    <m/>
    <m/>
    <n v="2026010013"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5"/>
    <s v="ME"/>
    <m/>
    <m/>
    <m/>
    <m/>
    <m/>
    <n v="2026010014"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5"/>
    <s v="ME"/>
    <m/>
    <m/>
    <m/>
    <m/>
    <m/>
    <n v="2026010015"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5"/>
    <s v="ME"/>
    <m/>
    <m/>
    <m/>
    <m/>
    <m/>
    <n v="2026010016"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5"/>
    <s v="ME"/>
    <m/>
    <m/>
    <m/>
    <m/>
    <m/>
    <n v="2026010017"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4"/>
    <s v="Production"/>
    <m/>
    <n v="539502002"/>
    <s v="Ming Shing"/>
    <s v="PLASTIC,FRONT SHROUD FOR P739\011104"/>
    <m/>
    <n v="2026010018"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5"/>
    <s v="ME"/>
    <m/>
    <m/>
    <m/>
    <m/>
    <m/>
    <n v="2026010019"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5"/>
    <s v="ME"/>
    <m/>
    <m/>
    <m/>
    <m/>
    <m/>
    <n v="2026010020"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5"/>
    <s v="ME"/>
    <m/>
    <m/>
    <m/>
    <m/>
    <m/>
    <n v="2026010021"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4"/>
    <s v="SQE"/>
    <m/>
    <n v="643246006"/>
    <s v="TIAN YAO"/>
    <s v="DIE CASTING,GEAR HOUSING A380 \ 010877 \ 18V DC \ RIDGID GRINDER UL"/>
    <m/>
    <n v="2026010022"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5"/>
    <s v="ME"/>
    <m/>
    <m/>
    <m/>
    <m/>
    <m/>
    <n v="2026010023"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4"/>
    <s v="SQE"/>
    <m/>
    <n v="282065002"/>
    <s v="D&amp;S"/>
    <m/>
    <m/>
    <n v="2026010024"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5"/>
    <s v="ME"/>
    <m/>
    <m/>
    <m/>
    <m/>
    <m/>
    <n v="2026010025"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5"/>
    <s v="ME"/>
    <m/>
    <m/>
    <m/>
    <m/>
    <m/>
    <n v="2026010026"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6"/>
    <s v="ME"/>
    <s v="PM set up wrong layout"/>
    <m/>
    <m/>
    <m/>
    <m/>
    <n v="2026010027"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5"/>
    <s v="ME"/>
    <m/>
    <m/>
    <m/>
    <m/>
    <m/>
    <n v="2026010028"/>
  </r>
  <r>
    <x v="6"/>
    <s v="EEC"/>
    <s v="OP"/>
    <s v="A"/>
    <s v="C2-140"/>
    <n v="1"/>
    <s v="130808001DG9"/>
    <s v="PO_130808001DG9_10-PMC14"/>
    <s v="P116"/>
    <s v="The soldering machines weld points are not satisfactory."/>
    <s v="Machine Down"/>
    <s v="Yes"/>
    <d v="1899-12-30T07:30:00"/>
    <d v="1899-12-30T07:50:00"/>
    <d v="1899-12-30T00:20:00"/>
    <n v="0.33"/>
    <n v="14"/>
    <m/>
    <n v="4.62"/>
    <x v="5"/>
    <s v="ME"/>
    <m/>
    <m/>
    <m/>
    <m/>
    <m/>
    <n v="2026010029"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5"/>
    <s v="ME"/>
    <m/>
    <m/>
    <m/>
    <m/>
    <m/>
    <n v="2026010030"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5"/>
    <s v="ME"/>
    <m/>
    <m/>
    <m/>
    <m/>
    <m/>
    <n v="2026010031"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5"/>
    <s v="ME"/>
    <m/>
    <m/>
    <m/>
    <m/>
    <m/>
    <n v="2026010032"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5"/>
    <s v="ME"/>
    <m/>
    <m/>
    <m/>
    <m/>
    <m/>
    <n v="2026010033"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7"/>
    <s v="NPI"/>
    <m/>
    <m/>
    <m/>
    <m/>
    <m/>
    <n v="2026010034"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5"/>
    <s v="ME"/>
    <m/>
    <m/>
    <m/>
    <m/>
    <m/>
    <n v="2026010035"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6"/>
    <s v="IE"/>
    <m/>
    <m/>
    <m/>
    <m/>
    <m/>
    <n v="2026010036"/>
  </r>
  <r>
    <x v="7"/>
    <s v="Hi.Mix"/>
    <s v="CPT"/>
    <s v="B"/>
    <s v="C2-055D"/>
    <n v="1"/>
    <s v="011104013"/>
    <s v="011104013DP-2603B-PS10"/>
    <s v="P116"/>
    <s v="The M17 pressure testing stations machine is unusable."/>
    <s v="Machine Down"/>
    <s v="Yes"/>
    <d v="1899-12-30T13:45:00"/>
    <d v="1899-12-30T14:15:00"/>
    <d v="1899-12-30T00:30:00"/>
    <n v="0.5"/>
    <n v="23"/>
    <m/>
    <n v="11.5"/>
    <x v="5"/>
    <s v="ME"/>
    <m/>
    <m/>
    <m/>
    <m/>
    <m/>
    <n v="2026010037"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5"/>
    <s v="ME"/>
    <m/>
    <m/>
    <m/>
    <m/>
    <m/>
    <n v="2026010038"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5"/>
    <s v="ME"/>
    <m/>
    <m/>
    <m/>
    <m/>
    <m/>
    <n v="2026010039"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6"/>
    <s v="IE"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5"/>
    <s v="ME"/>
    <m/>
    <m/>
    <m/>
    <m/>
    <m/>
    <n v="2026010040"/>
  </r>
  <r>
    <x v="8"/>
    <s v="Hi.Mix"/>
    <s v="OP"/>
    <s v="B"/>
    <s v="C2-025"/>
    <n v="1"/>
    <n v="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5"/>
    <s v="ME"/>
    <m/>
    <m/>
    <m/>
    <m/>
    <m/>
    <n v="2026010041"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5"/>
    <s v="ME"/>
    <m/>
    <m/>
    <m/>
    <m/>
    <m/>
    <n v="2026010042"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5"/>
    <s v="ME"/>
    <m/>
    <m/>
    <m/>
    <m/>
    <m/>
    <n v="2026010043"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5"/>
    <s v="ME"/>
    <m/>
    <m/>
    <m/>
    <m/>
    <m/>
    <n v="2026010045"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5"/>
    <s v="ME"/>
    <m/>
    <m/>
    <m/>
    <m/>
    <m/>
    <n v="2026010046"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5"/>
    <s v="ME"/>
    <m/>
    <m/>
    <m/>
    <m/>
    <m/>
    <n v="2026010047"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5"/>
    <s v="ME"/>
    <m/>
    <m/>
    <m/>
    <m/>
    <m/>
    <n v="2026010048"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5"/>
    <s v="ME"/>
    <m/>
    <m/>
    <m/>
    <m/>
    <m/>
    <n v="2026010049"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4"/>
    <s v="SQE"/>
    <m/>
    <n v="313438007"/>
    <s v="YOUHUIYU"/>
    <s v="TANK ASSEMBLY \ AGE 18V BP SPRAYER \ 096785"/>
    <m/>
    <n v="2026010053"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5"/>
    <s v="ME"/>
    <m/>
    <m/>
    <m/>
    <m/>
    <m/>
    <n v="2026010055"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5"/>
    <s v="ME"/>
    <m/>
    <m/>
    <m/>
    <m/>
    <m/>
    <n v="2026010056"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5"/>
    <s v="ME"/>
    <m/>
    <m/>
    <m/>
    <m/>
    <m/>
    <n v="2026010058"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5"/>
    <s v="ME"/>
    <m/>
    <m/>
    <m/>
    <m/>
    <m/>
    <n v="2026010059"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5"/>
    <s v="ME"/>
    <m/>
    <m/>
    <m/>
    <m/>
    <m/>
    <n v="2026010060"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5"/>
    <s v="ME"/>
    <m/>
    <m/>
    <m/>
    <m/>
    <m/>
    <n v="2026010061"/>
  </r>
  <r>
    <x v="14"/>
    <s v="Hi.Mix"/>
    <s v="OP"/>
    <s v="B"/>
    <s v="C2-047"/>
    <n v="1"/>
    <s v="096752001"/>
    <s v="W02_2026_096752001_029-PMC11"/>
    <s v="P114"/>
    <s v="The blade doesnt fit the casing; awaiting PIE analysis."/>
    <s v="Quality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10064"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10065"/>
  </r>
  <r>
    <x v="15"/>
    <s v="EEC"/>
    <s v="CPT"/>
    <s v="A"/>
    <s v="C2-103D"/>
    <n v="1"/>
    <n v="130597198"/>
    <s v="130597198BP-2605E-PS7"/>
    <s v="P116"/>
    <s v="The soldering irons power supply has failed."/>
    <s v="Machine Down"/>
    <s v="Yes"/>
    <d v="1899-12-30T11:28:00"/>
    <d v="1899-12-30T12:16:00"/>
    <d v="1899-12-30T00:48:00"/>
    <n v="0.8"/>
    <n v="8"/>
    <m/>
    <n v="6.4"/>
    <x v="5"/>
    <s v="ME"/>
    <m/>
    <m/>
    <m/>
    <m/>
    <m/>
    <n v="2026010066"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4"/>
    <s v="SQE"/>
    <m/>
    <s v="524001027, 524001028"/>
    <s v="Ming Shing"/>
    <m/>
    <m/>
    <n v="2026010067"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4"/>
    <s v="SQE"/>
    <m/>
    <n v="549018002"/>
    <s v="Ming Shing"/>
    <m/>
    <m/>
    <n v="2026010068"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4"/>
    <s v="SQE"/>
    <m/>
    <n v="318188005"/>
    <s v="ZHEJIANG YINGKE"/>
    <m/>
    <m/>
    <n v="2026010069"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5"/>
    <s v="ME"/>
    <m/>
    <m/>
    <m/>
    <m/>
    <m/>
    <n v="2026010070"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5"/>
    <s v="ME"/>
    <m/>
    <m/>
    <m/>
    <m/>
    <m/>
    <n v="2026010071"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4"/>
    <s v="SQE"/>
    <m/>
    <n v="698130006"/>
    <s v="Fore"/>
    <m/>
    <m/>
    <n v="2026010072"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5"/>
    <s v="ME"/>
    <m/>
    <m/>
    <m/>
    <m/>
    <m/>
    <n v="2026010073"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5"/>
    <s v="ME"/>
    <m/>
    <m/>
    <m/>
    <m/>
    <m/>
    <n v="2026010074"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s cylinder is broken."/>
    <s v="Machine Down"/>
    <s v="Yes"/>
    <d v="1899-12-30T13:00:00"/>
    <d v="1899-12-30T13:30:00"/>
    <d v="1899-12-30T00:30:00"/>
    <n v="0.5"/>
    <n v="12"/>
    <m/>
    <n v="6"/>
    <x v="5"/>
    <s v="ME"/>
    <m/>
    <m/>
    <m/>
    <m/>
    <m/>
    <n v="2026010075"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5"/>
    <s v="ME"/>
    <m/>
    <m/>
    <m/>
    <m/>
    <m/>
    <n v="2026010076"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5"/>
    <s v="ME"/>
    <m/>
    <m/>
    <m/>
    <m/>
    <m/>
    <n v="2026010077"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4"/>
    <s v="SQE"/>
    <m/>
    <n v="685540001"/>
    <s v="Shijin"/>
    <m/>
    <m/>
    <n v="2026010078"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6"/>
    <s v="IE"/>
    <m/>
    <m/>
    <m/>
    <m/>
    <m/>
    <n v="2026010079"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5"/>
    <s v="ME"/>
    <m/>
    <m/>
    <m/>
    <m/>
    <m/>
    <n v="2026010080"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5"/>
    <s v="ME"/>
    <m/>
    <m/>
    <m/>
    <m/>
    <m/>
    <n v="2026010081"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4"/>
    <s v="SQE"/>
    <m/>
    <n v="316478001"/>
    <s v="YEUK TONE DEVELOPMENT LIMITED"/>
    <m/>
    <m/>
    <n v="2026010082"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5"/>
    <s v="ME"/>
    <m/>
    <m/>
    <m/>
    <m/>
    <m/>
    <n v="2026010083"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5"/>
    <s v="ME"/>
    <m/>
    <m/>
    <m/>
    <m/>
    <m/>
    <n v="2026010084"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5"/>
    <s v="ME"/>
    <m/>
    <m/>
    <m/>
    <m/>
    <m/>
    <n v="2026010085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</r>
  <r>
    <x v="21"/>
    <s v="Hi.Mix"/>
    <s v="OP"/>
    <s v="B"/>
    <s v="C2-047"/>
    <n v="2"/>
    <s v="095175203"/>
    <s v="W02_2026_095175203_02_PMC11"/>
    <s v="P111"/>
    <s v="PN 529210002, 529212002 fail Dim #20, #21, #22, #23"/>
    <s v="Other"/>
    <s v="Yes"/>
    <d v="1899-12-30T22:00:00"/>
    <d v="1899-12-30T01:30:00"/>
    <d v="1900-01-22T03:30:00"/>
    <n v="2.5"/>
    <n v="21"/>
    <m/>
    <n v="52.5"/>
    <x v="2"/>
    <s v="Production"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</r>
  <r>
    <x v="22"/>
    <s v="Hi.Mix"/>
    <s v="OP"/>
    <s v="B"/>
    <s v="C2-051"/>
    <n v="2"/>
    <s v="096720001"/>
    <s v="W03_2026_096720001-040-PMC11"/>
    <s v="P111"/>
    <s v="Raw material NG, PN 538885001"/>
    <s v="Quality Issue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5"/>
    <s v="ME"/>
    <m/>
    <m/>
    <m/>
    <m/>
    <m/>
    <n v="2026010089"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5"/>
    <s v="ME"/>
    <m/>
    <m/>
    <m/>
    <m/>
    <m/>
    <n v="2026010090"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5"/>
    <s v="ME"/>
    <m/>
    <m/>
    <m/>
    <m/>
    <m/>
    <n v="2026010091"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5"/>
    <s v="ME"/>
    <m/>
    <m/>
    <m/>
    <m/>
    <m/>
    <n v="2026010096"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5"/>
    <s v="ME"/>
    <m/>
    <m/>
    <m/>
    <m/>
    <m/>
    <n v="2026010097"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6"/>
    <s v="IE"/>
    <m/>
    <m/>
    <m/>
    <m/>
    <m/>
    <n v="2026010099"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5"/>
    <s v="ME"/>
    <m/>
    <m/>
    <m/>
    <m/>
    <m/>
    <n v="2026010100"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5"/>
    <s v="ME"/>
    <m/>
    <m/>
    <m/>
    <m/>
    <m/>
    <n v="2026010101"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5"/>
    <s v="ME"/>
    <m/>
    <m/>
    <m/>
    <m/>
    <m/>
    <n v="2026010102"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5"/>
    <s v="ME"/>
    <m/>
    <m/>
    <m/>
    <m/>
    <m/>
    <n v="2026010105"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5"/>
    <s v="ME"/>
    <m/>
    <m/>
    <m/>
    <m/>
    <m/>
    <n v="2026010106"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6"/>
    <s v="IE"/>
    <m/>
    <m/>
    <m/>
    <m/>
    <m/>
    <n v="2026010107"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5"/>
    <s v="ME"/>
    <m/>
    <m/>
    <m/>
    <m/>
    <m/>
    <n v="2026010108"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5"/>
    <s v="ME"/>
    <m/>
    <m/>
    <m/>
    <m/>
    <m/>
    <n v="2026010109"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5"/>
    <s v="ME"/>
    <m/>
    <m/>
    <m/>
    <m/>
    <m/>
    <n v="2026010111"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5"/>
    <s v="ME"/>
    <m/>
    <m/>
    <m/>
    <m/>
    <m/>
    <n v="2026020002"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5"/>
    <s v="ME"/>
    <m/>
    <m/>
    <m/>
    <m/>
    <m/>
    <n v="2026020003"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5"/>
    <s v="ME"/>
    <m/>
    <m/>
    <m/>
    <m/>
    <m/>
    <n v="2026020004"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20005"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5"/>
    <s v="ME"/>
    <m/>
    <m/>
    <m/>
    <m/>
    <m/>
    <n v="2026020006"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5"/>
    <s v="ME"/>
    <m/>
    <m/>
    <m/>
    <m/>
    <m/>
    <n v="2026020007"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5"/>
    <s v="ME"/>
    <m/>
    <m/>
    <m/>
    <m/>
    <m/>
    <n v="2026020008"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5"/>
    <s v="ME"/>
    <m/>
    <m/>
    <m/>
    <m/>
    <m/>
    <n v="2026020009"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10"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5"/>
    <s v="ME"/>
    <m/>
    <m/>
    <m/>
    <m/>
    <m/>
    <n v="2026020011"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5"/>
    <s v="ME"/>
    <m/>
    <m/>
    <m/>
    <m/>
    <m/>
    <n v="2026020012"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8"/>
    <s v="Facility"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8"/>
    <s v="Facility"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8"/>
    <s v="Facility"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8"/>
    <s v="Facility"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8"/>
    <s v="Facility"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8"/>
    <s v="Facility"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8"/>
    <s v="Facility"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8"/>
    <s v="Facility"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8"/>
    <s v="Facility"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8"/>
    <s v="Facility"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8"/>
    <s v="Facility"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8"/>
    <s v="Facility"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8"/>
    <s v="Facility"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8"/>
    <s v="Facility"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8"/>
    <s v="Facility"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8"/>
    <s v="Facility"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8"/>
    <s v="Facility"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8"/>
    <s v="Facility"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5"/>
    <s v="ME"/>
    <m/>
    <m/>
    <m/>
    <m/>
    <m/>
    <n v="2026020013"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5"/>
    <s v="ME"/>
    <m/>
    <m/>
    <m/>
    <m/>
    <m/>
    <n v="2026020014"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9"/>
    <s v="PMC"/>
    <m/>
    <n v="280758090"/>
    <s v="GIGA"/>
    <m/>
    <m/>
    <n v="2026020015"/>
  </r>
  <r>
    <x v="33"/>
    <s v="Hi.Mix"/>
    <s v="CPT"/>
    <s v="B"/>
    <s v="C2-172D"/>
    <n v="1"/>
    <s v="062113022"/>
    <s v="062113022DP-2606A-PS10"/>
    <s v="P1564"/>
    <s v="The BOM is missing part numbers, and the WI hasnt been updated."/>
    <s v="Other"/>
    <s v="Yes"/>
    <d v="1899-12-30T19:30:00"/>
    <d v="1899-12-30T06:00:00"/>
    <d v="1900-01-22T10:30:00"/>
    <n v="10.5"/>
    <n v="11"/>
    <m/>
    <n v="115.5"/>
    <x v="10"/>
    <s v="Project code"/>
    <m/>
    <m/>
    <m/>
    <m/>
    <m/>
    <n v="2026020041"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5"/>
    <s v="ME"/>
    <m/>
    <m/>
    <m/>
    <m/>
    <m/>
    <n v="2026020016"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5"/>
    <s v="ME"/>
    <m/>
    <m/>
    <m/>
    <m/>
    <m/>
    <n v="2026020017"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5"/>
    <s v="ME"/>
    <m/>
    <m/>
    <m/>
    <m/>
    <m/>
    <n v="2026020018"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4"/>
    <s v="SQE"/>
    <m/>
    <n v="564876001"/>
    <s v="JIANGMEN ZHONG AN"/>
    <m/>
    <m/>
    <n v="2026020019"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6"/>
    <s v="IE"/>
    <m/>
    <m/>
    <m/>
    <m/>
    <m/>
    <n v="2026020020"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CTTNHHQT Đại Hùng"/>
    <m/>
    <m/>
    <n v="2026020021"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2"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Yuda"/>
    <m/>
    <m/>
    <n v="2026020023"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4"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5"/>
    <s v="ME"/>
    <m/>
    <m/>
    <m/>
    <m/>
    <m/>
    <n v="2026020025"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5"/>
    <s v="ME"/>
    <m/>
    <m/>
    <m/>
    <m/>
    <m/>
    <n v="2026020026"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5"/>
    <s v="ME"/>
    <m/>
    <m/>
    <m/>
    <m/>
    <m/>
    <n v="2026020027"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5"/>
    <s v="ME"/>
    <m/>
    <m/>
    <m/>
    <m/>
    <m/>
    <n v="2026020028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5"/>
    <s v="ME"/>
    <m/>
    <m/>
    <m/>
    <m/>
    <m/>
    <n v="2026020029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5"/>
    <s v="IE"/>
    <m/>
    <m/>
    <m/>
    <m/>
    <m/>
    <n v="2026020029"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5"/>
    <s v="ME"/>
    <m/>
    <m/>
    <m/>
    <m/>
    <m/>
    <n v="2026020030"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20031"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9"/>
    <s v="PMC"/>
    <m/>
    <s v="546870001, 546872001, 546876001"/>
    <s v="Fukai"/>
    <m/>
    <m/>
    <n v="2026020032"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Other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5"/>
    <s v="ME"/>
    <m/>
    <m/>
    <m/>
    <m/>
    <m/>
    <n v="2026020034"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6"/>
    <s v="IE"/>
    <m/>
    <m/>
    <m/>
    <m/>
    <m/>
    <n v="2026020036"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5"/>
    <s v="ME"/>
    <m/>
    <m/>
    <m/>
    <m/>
    <m/>
    <n v="2026020037"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5"/>
    <s v="ME"/>
    <m/>
    <m/>
    <m/>
    <m/>
    <m/>
    <n v="2026020038"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5"/>
    <s v="ME"/>
    <m/>
    <m/>
    <m/>
    <m/>
    <m/>
    <n v="2026020039"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5"/>
    <s v="ME"/>
    <m/>
    <m/>
    <m/>
    <m/>
    <m/>
    <n v="2026020040"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Quality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5"/>
    <s v="ME"/>
    <m/>
    <m/>
    <m/>
    <m/>
    <m/>
    <n v="2026020043"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5"/>
    <s v="ME"/>
    <m/>
    <m/>
    <m/>
    <m/>
    <m/>
    <n v="2026020044"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6"/>
    <s v="IE"/>
    <m/>
    <m/>
    <m/>
    <m/>
    <m/>
    <n v="2026020045"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5"/>
    <s v="ME"/>
    <m/>
    <m/>
    <m/>
    <m/>
    <m/>
    <n v="2026020046"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6"/>
    <s v="IE"/>
    <m/>
    <m/>
    <m/>
    <m/>
    <m/>
    <n v="2026020047"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6"/>
    <s v="IE"/>
    <m/>
    <m/>
    <m/>
    <m/>
    <m/>
    <n v="2026020048"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5"/>
    <s v="ME"/>
    <m/>
    <m/>
    <m/>
    <m/>
    <m/>
    <n v="2026020049"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6"/>
    <s v="IE"/>
    <m/>
    <m/>
    <m/>
    <m/>
    <m/>
    <n v="2026020051"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5"/>
    <s v="ME"/>
    <m/>
    <m/>
    <m/>
    <m/>
    <m/>
    <n v="2026020052"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1"/>
    <s v="QE"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5"/>
    <s v="ME"/>
    <m/>
    <m/>
    <m/>
    <m/>
    <m/>
    <n v="2026020053"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5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5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5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Quality Issue"/>
    <s v="Yes"/>
    <d v="1899-12-30T07:30:00"/>
    <d v="1899-12-30T14:30:00"/>
    <d v="1899-12-30T07:00:00"/>
    <n v="7"/>
    <n v="20"/>
    <m/>
    <n v="140"/>
    <x v="11"/>
    <s v="QE"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5"/>
    <s v="ME"/>
    <m/>
    <m/>
    <m/>
    <m/>
    <m/>
    <n v="2026020068"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5"/>
    <s v="ME"/>
    <m/>
    <m/>
    <m/>
    <m/>
    <m/>
    <n v="2026020069"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5"/>
    <s v="ME"/>
    <m/>
    <m/>
    <m/>
    <m/>
    <m/>
    <n v="2026020071"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5"/>
    <s v="ME"/>
    <m/>
    <m/>
    <m/>
    <m/>
    <m/>
    <n v="2026020059"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5"/>
    <s v="ME"/>
    <m/>
    <m/>
    <m/>
    <m/>
    <m/>
    <n v="2026020060"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5"/>
    <s v="ME"/>
    <m/>
    <m/>
    <m/>
    <m/>
    <m/>
    <n v="2026020061"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5"/>
    <s v="ME"/>
    <m/>
    <m/>
    <m/>
    <m/>
    <m/>
    <n v="2026020062"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5"/>
    <s v="ME"/>
    <m/>
    <m/>
    <m/>
    <m/>
    <m/>
    <n v="2026020063"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64"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5"/>
    <s v="ME"/>
    <m/>
    <m/>
    <m/>
    <m/>
    <m/>
    <n v="2026020065"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5"/>
    <s v="ME"/>
    <m/>
    <m/>
    <m/>
    <m/>
    <m/>
    <n v="2026020066"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5"/>
    <s v="ME"/>
    <m/>
    <m/>
    <m/>
    <m/>
    <m/>
    <n v="2026020073"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5"/>
    <s v="ME"/>
    <m/>
    <m/>
    <m/>
    <m/>
    <m/>
    <n v="2026020076"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5"/>
    <s v="ME"/>
    <m/>
    <m/>
    <m/>
    <m/>
    <m/>
    <n v="2026020078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5"/>
    <s v="ME"/>
    <m/>
    <m/>
    <m/>
    <m/>
    <m/>
    <n v="2026020079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5"/>
    <s v="ME"/>
    <m/>
    <m/>
    <m/>
    <m/>
    <m/>
    <n v="2026020080"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5"/>
    <s v="ME"/>
    <m/>
    <m/>
    <m/>
    <m/>
    <m/>
    <n v="2026020081"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Good View"/>
    <m/>
    <m/>
    <n v="2026020082"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5"/>
    <s v="ME"/>
    <m/>
    <m/>
    <m/>
    <m/>
    <m/>
    <n v="2026020083"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20085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5"/>
    <s v="ME"/>
    <m/>
    <m/>
    <m/>
    <m/>
    <m/>
    <n v="2026020086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5"/>
    <s v="ME"/>
    <m/>
    <m/>
    <m/>
    <m/>
    <m/>
    <n v="2026020087"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5"/>
    <s v="ME"/>
    <m/>
    <m/>
    <m/>
    <m/>
    <m/>
    <n v="2026020088"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5"/>
    <s v="ME"/>
    <m/>
    <m/>
    <m/>
    <m/>
    <m/>
    <n v="2026020090"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20091"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5"/>
    <s v="ME"/>
    <m/>
    <m/>
    <m/>
    <m/>
    <m/>
    <n v="2026020092"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s v="Deform and bavia"/>
    <s v="533676002-01"/>
    <s v="Ming Shing"/>
    <m/>
    <m/>
    <n v="2026030002"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</r>
  <r>
    <x v="61"/>
    <s v="Hi.Mix"/>
    <s v="CPT"/>
    <s v="B"/>
    <s v="C2-057D"/>
    <n v="1"/>
    <s v="011504003"/>
    <s v="PR011504003DP-2611B-PS9"/>
    <s v="P1564"/>
    <s v="NPI hasnt returned the motor yet. PN 743040001"/>
    <s v="Other"/>
    <s v="Yes"/>
    <d v="1899-12-30T11:30:00"/>
    <d v="1899-12-30T13:30:00"/>
    <d v="1899-12-30T02:00:00"/>
    <n v="2"/>
    <n v="17"/>
    <m/>
    <n v="34"/>
    <x v="12"/>
    <s v="Project code Z50722"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Red Sun"/>
    <m/>
    <m/>
    <n v="2026030004"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</r>
  <r>
    <x v="61"/>
    <s v="Hi.Mix"/>
    <s v="CPT"/>
    <s v="B"/>
    <s v="C2-037D"/>
    <n v="1"/>
    <s v="054196124"/>
    <s v="PR054196124PK-2610B-PS3-ROW"/>
    <s v="P114"/>
    <s v="The hot-melt glue process at Station 06 doesn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5"/>
    <s v="ME"/>
    <m/>
    <m/>
    <m/>
    <m/>
    <m/>
    <n v="2026030008"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5"/>
    <s v="ME"/>
    <m/>
    <m/>
    <m/>
    <m/>
    <m/>
    <n v="2026030009"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30010"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9"/>
    <s v="PMC"/>
    <s v="Supplier issue"/>
    <m/>
    <m/>
    <m/>
    <m/>
    <n v="2026030012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5"/>
    <s v="ME"/>
    <m/>
    <m/>
    <m/>
    <m/>
    <m/>
    <n v="2026030015"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Machine Down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Ming Shing"/>
    <m/>
    <m/>
    <n v="2026030018"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5"/>
    <s v="ME"/>
    <m/>
    <m/>
    <m/>
    <m/>
    <m/>
    <n v="2026030019"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5"/>
    <s v="ME"/>
    <m/>
    <m/>
    <m/>
    <m/>
    <m/>
    <n v="2026030020"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8"/>
    <s v="Facility"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8"/>
    <s v="Facility"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5"/>
    <s v="ME"/>
    <m/>
    <m/>
    <m/>
    <m/>
    <m/>
    <n v="2026030021"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5"/>
    <s v="ME"/>
    <m/>
    <m/>
    <m/>
    <m/>
    <m/>
    <n v="2026030022"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s v="Wrong part"/>
    <n v="544736001"/>
    <s v="Ming Shing"/>
    <m/>
    <m/>
    <n v="2026030025"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5"/>
    <s v="ME"/>
    <m/>
    <m/>
    <m/>
    <m/>
    <m/>
    <n v="2026030026"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5"/>
    <s v="ME"/>
    <m/>
    <m/>
    <m/>
    <m/>
    <m/>
    <n v="2026030027"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5"/>
    <s v="ME"/>
    <m/>
    <m/>
    <m/>
    <m/>
    <m/>
    <n v="2026030028"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5"/>
    <s v="ME"/>
    <m/>
    <m/>
    <m/>
    <m/>
    <m/>
    <n v="2026030029"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5"/>
    <s v="ME"/>
    <m/>
    <m/>
    <m/>
    <m/>
    <m/>
    <n v="2026030030"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1"/>
    <s v="Production"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5"/>
    <s v="ME"/>
    <m/>
    <m/>
    <m/>
    <m/>
    <m/>
    <n v="2026030031"/>
  </r>
  <r>
    <x v="70"/>
    <s v="Hi.Mix"/>
    <s v="OP"/>
    <s v="B"/>
    <s v="C2-041"/>
    <n v="2"/>
    <s v="096620201"/>
    <s v="W11_2026_096620201_006-PMC11"/>
    <s v="P116"/>
    <s v="Station 30s test machine is broken."/>
    <s v="Machine Down"/>
    <s v="Yes"/>
    <d v="1899-12-30T03:30:00"/>
    <d v="1899-12-30T04:00:00"/>
    <d v="1899-12-30T00:30:00"/>
    <n v="0.5"/>
    <n v="45"/>
    <m/>
    <n v="22.5"/>
    <x v="5"/>
    <s v="ME"/>
    <m/>
    <m/>
    <m/>
    <m/>
    <m/>
    <n v="2026030032"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5"/>
    <s v="ME"/>
    <m/>
    <m/>
    <m/>
    <m/>
    <m/>
    <n v="2026030033"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5"/>
    <s v="ME"/>
    <m/>
    <m/>
    <m/>
    <m/>
    <m/>
    <n v="2026030034"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5"/>
    <s v="ME"/>
    <m/>
    <m/>
    <m/>
    <m/>
    <m/>
    <n v="2026030035"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5"/>
    <s v="ME"/>
    <m/>
    <m/>
    <m/>
    <m/>
    <m/>
    <n v="2026030036"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</r>
  <r>
    <x v="70"/>
    <s v="Hi.Mix"/>
    <s v="CPT"/>
    <s v="B"/>
    <s v="C2-171D"/>
    <n v="1"/>
    <s v="011230030"/>
    <s v="PR011230030DP-2611-PS2"/>
    <s v="P111"/>
    <s v="Raw material NG, PN 543555005, 370659008"/>
    <s v="Other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5"/>
    <s v="ME"/>
    <m/>
    <m/>
    <m/>
    <m/>
    <m/>
    <n v="2026030041"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5"/>
    <s v="ME"/>
    <m/>
    <m/>
    <m/>
    <m/>
    <m/>
    <n v="2026030042"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5"/>
    <s v="ME"/>
    <m/>
    <m/>
    <m/>
    <m/>
    <m/>
    <n v="2026030043"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5"/>
    <s v="ME"/>
    <m/>
    <m/>
    <m/>
    <m/>
    <m/>
    <n v="2026030044"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4"/>
    <s v="SQE"/>
    <s v="Wrong part"/>
    <s v="659463001-1"/>
    <s v="(12661)BTR METAL (VIET NAM) COMPANY LIMITED"/>
    <m/>
    <m/>
    <n v="2026030045"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4"/>
    <s v="SQE"/>
    <s v="Wrong part"/>
    <s v="659463001-1"/>
    <s v="(12661)BTR METAL (VIET NAM) COMPANY LIMITED"/>
    <m/>
    <m/>
    <n v="2026030046"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5"/>
    <s v="ME"/>
    <m/>
    <m/>
    <m/>
    <m/>
    <m/>
    <n v="2026030047"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5"/>
    <s v="ME"/>
    <m/>
    <m/>
    <m/>
    <m/>
    <m/>
    <n v="2026030048"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5"/>
    <s v="ME"/>
    <m/>
    <m/>
    <m/>
    <m/>
    <m/>
    <n v="2026030049"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30050"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3"/>
    <s v="EE"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6"/>
    <s v="IE"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3"/>
    <s v="EE"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6"/>
    <s v="IE"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6"/>
    <s v="IE"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6"/>
    <s v="IE"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5"/>
    <s v="ME"/>
    <m/>
    <m/>
    <m/>
    <m/>
    <m/>
    <n v="2026030053"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5"/>
    <s v="ME"/>
    <m/>
    <m/>
    <m/>
    <m/>
    <m/>
    <n v="2026030054"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5"/>
    <s v="ME"/>
    <m/>
    <m/>
    <m/>
    <m/>
    <m/>
    <n v="2026030056"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5"/>
    <s v="ME"/>
    <m/>
    <m/>
    <m/>
    <m/>
    <m/>
    <n v="2026030057"/>
  </r>
  <r>
    <x v="75"/>
    <s v="Hi.Mix"/>
    <s v="OP"/>
    <s v="B"/>
    <s v="C2-043"/>
    <n v="1"/>
    <s v="096774001"/>
    <s v="W10_2026_096774001_031-PMC11"/>
    <s v="P116"/>
    <s v="MEs mold is scratching the material."/>
    <s v="Machine Down"/>
    <s v="Yes"/>
    <d v="1899-12-30T08:30:00"/>
    <d v="1899-12-30T10:00:00"/>
    <d v="1899-12-30T01:30:00"/>
    <n v="1.5"/>
    <n v="26"/>
    <m/>
    <n v="39"/>
    <x v="5"/>
    <s v="ME"/>
    <m/>
    <m/>
    <m/>
    <m/>
    <m/>
    <n v="2026030058"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5"/>
    <s v="ME"/>
    <m/>
    <m/>
    <m/>
    <m/>
    <m/>
    <n v="2026030059"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30060"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Ming Shing"/>
    <m/>
    <m/>
    <n v="2026030061"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s v="Scratch"/>
    <n v="541331001"/>
    <s v="Red Sun"/>
    <m/>
    <m/>
    <n v="2026030062"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VIET NAM HAI THAO"/>
    <m/>
    <m/>
    <n v="2026030067"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5"/>
    <s v="ME"/>
    <m/>
    <m/>
    <m/>
    <m/>
    <m/>
    <n v="2026030068"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5"/>
    <s v="ME"/>
    <m/>
    <m/>
    <m/>
    <m/>
    <m/>
    <n v="2026030069"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5"/>
    <s v="ME"/>
    <m/>
    <m/>
    <m/>
    <m/>
    <m/>
    <n v="2026030070"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5"/>
    <s v="ME"/>
    <m/>
    <m/>
    <m/>
    <m/>
    <m/>
    <n v="2026030071"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5"/>
    <s v="ME"/>
    <m/>
    <m/>
    <m/>
    <m/>
    <m/>
    <n v="2026030072"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5"/>
    <s v="ME"/>
    <m/>
    <m/>
    <m/>
    <m/>
    <m/>
    <n v="2026030073"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5"/>
    <s v="ME"/>
    <m/>
    <m/>
    <m/>
    <m/>
    <m/>
    <n v="2026030074"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5"/>
    <s v="ME"/>
    <m/>
    <m/>
    <m/>
    <m/>
    <m/>
    <n v="2026030075"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Machine Down"/>
    <s v="Yes"/>
    <d v="1899-12-30T20:00:00"/>
    <d v="1899-12-30T00:00:00"/>
    <d v="1900-01-22T04:00:00"/>
    <n v="4"/>
    <n v="9"/>
    <m/>
    <n v="36"/>
    <x v="2"/>
    <s v="ME"/>
    <m/>
    <m/>
    <m/>
    <m/>
    <m/>
    <n v="2026030076"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5"/>
    <s v="ME"/>
    <m/>
    <m/>
    <m/>
    <m/>
    <m/>
    <n v="2026030077"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5"/>
    <s v="ME"/>
    <m/>
    <m/>
    <m/>
    <m/>
    <m/>
    <n v="2026030078"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5"/>
    <s v="ME"/>
    <m/>
    <m/>
    <m/>
    <m/>
    <m/>
    <n v="2026030079"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5"/>
    <s v="ME"/>
    <m/>
    <m/>
    <m/>
    <m/>
    <m/>
    <n v="2026030080"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5"/>
    <s v="ME"/>
    <m/>
    <m/>
    <m/>
    <m/>
    <m/>
    <n v="2026030081"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s v="Wrong part issue"/>
    <s v="537027001-01"/>
    <s v="Ming Shing"/>
    <m/>
    <m/>
    <n v="2026030082"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s v="Dim #11 NG"/>
    <s v="536131001-03"/>
    <s v="Ming Shing"/>
    <m/>
    <m/>
    <n v="2026030083"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Ming Shing"/>
    <m/>
    <m/>
    <n v="2026030084"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5"/>
    <s v="ME"/>
    <m/>
    <m/>
    <m/>
    <m/>
    <m/>
    <n v="2026030085"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9"/>
    <s v="Production"/>
    <m/>
    <m/>
    <m/>
    <m/>
    <m/>
    <n v="2026030086"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5"/>
    <s v="ME"/>
    <m/>
    <m/>
    <m/>
    <m/>
    <m/>
    <n v="2026030087"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5"/>
    <s v="ME"/>
    <m/>
    <m/>
    <m/>
    <m/>
    <m/>
    <n v="2026030088"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5"/>
    <s v="ME"/>
    <m/>
    <m/>
    <m/>
    <m/>
    <m/>
    <n v="2026030089"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5"/>
    <s v="ME"/>
    <m/>
    <m/>
    <m/>
    <m/>
    <m/>
    <n v="2026030090"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5"/>
    <s v="ME"/>
    <m/>
    <m/>
    <m/>
    <m/>
    <m/>
    <n v="2026030091"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Kim Diep"/>
    <m/>
    <m/>
    <n v="2026030092"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s v="Dim #2 NG"/>
    <s v="544419001-01"/>
    <s v="Ming Shing"/>
    <m/>
    <m/>
    <n v="2026030093"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9"/>
    <s v="PMC"/>
    <m/>
    <n v="643981003"/>
    <s v="SHUN KING PARK PRECISION CASTING VIETNAM COMPANY LIMITED"/>
    <m/>
    <m/>
    <n v="2026030094"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9"/>
    <s v="PMC"/>
    <m/>
    <n v="643981003"/>
    <s v="SHUN KING PARK PRECISION CASTING VIETNAM COMPANY LIMITED"/>
    <m/>
    <m/>
    <n v="2026030095"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9"/>
    <s v="PMC"/>
    <m/>
    <n v="633526001"/>
    <s v="XIAN HUA VIET NAM INDUSTRIAL COMPANY LIMITED"/>
    <m/>
    <m/>
    <n v="2026030096"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5"/>
    <s v="ME"/>
    <m/>
    <m/>
    <m/>
    <m/>
    <m/>
    <n v="2026030097"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5"/>
    <s v="ME"/>
    <m/>
    <m/>
    <m/>
    <m/>
    <m/>
    <n v="2026030098"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5"/>
    <s v="ME"/>
    <m/>
    <m/>
    <m/>
    <m/>
    <m/>
    <n v="2026030100"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5"/>
    <s v="ME"/>
    <m/>
    <m/>
    <m/>
    <m/>
    <m/>
    <n v="2026030101"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5"/>
    <s v="ME"/>
    <m/>
    <m/>
    <m/>
    <m/>
    <m/>
    <n v="2026030102"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5"/>
    <s v="ME"/>
    <m/>
    <m/>
    <m/>
    <m/>
    <m/>
    <n v="2026030103"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5"/>
    <s v="ME"/>
    <m/>
    <m/>
    <m/>
    <m/>
    <m/>
    <n v="2026030104"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5"/>
    <s v="ME"/>
    <m/>
    <m/>
    <m/>
    <m/>
    <m/>
    <n v="2026030106"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5"/>
    <s v="ME"/>
    <m/>
    <m/>
    <m/>
    <m/>
    <m/>
    <n v="2026030107"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5"/>
    <s v="ME"/>
    <m/>
    <m/>
    <m/>
    <m/>
    <m/>
    <n v="2026030108"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5"/>
    <s v="ME"/>
    <m/>
    <m/>
    <m/>
    <m/>
    <m/>
    <n v="2026030109"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5"/>
    <s v="ME"/>
    <m/>
    <m/>
    <m/>
    <m/>
    <m/>
    <n v="2026030110"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5"/>
    <s v="ME"/>
    <m/>
    <m/>
    <m/>
    <m/>
    <m/>
    <n v="2026030111"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5"/>
    <s v="ME"/>
    <m/>
    <m/>
    <m/>
    <m/>
    <m/>
    <n v="2026030114"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5"/>
    <s v="ME"/>
    <m/>
    <m/>
    <m/>
    <m/>
    <m/>
    <n v="2026030115"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5"/>
    <s v="ME"/>
    <m/>
    <m/>
    <m/>
    <m/>
    <m/>
    <n v="2026030116"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5"/>
    <s v="ME"/>
    <m/>
    <m/>
    <m/>
    <m/>
    <m/>
    <n v="2026040002"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5"/>
    <s v="ME"/>
    <m/>
    <m/>
    <m/>
    <m/>
    <m/>
    <n v="2026040003"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5"/>
    <s v="ME"/>
    <m/>
    <m/>
    <m/>
    <m/>
    <m/>
    <n v="2026040004"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5"/>
    <s v="ME"/>
    <m/>
    <m/>
    <m/>
    <m/>
    <m/>
    <n v="2026040005"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5"/>
    <s v="ME"/>
    <m/>
    <m/>
    <m/>
    <m/>
    <m/>
    <n v="2026040006"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5"/>
    <s v="ME"/>
    <m/>
    <m/>
    <m/>
    <m/>
    <m/>
    <n v="2026040009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5"/>
    <s v="ME"/>
    <m/>
    <m/>
    <m/>
    <m/>
    <m/>
    <n v="2026040010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5"/>
    <s v="ME"/>
    <m/>
    <m/>
    <m/>
    <m/>
    <m/>
    <n v="2026040011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</r>
  <r>
    <x v="88"/>
    <s v="Hi.Mix"/>
    <s v="CPT"/>
    <s v="B"/>
    <s v="C2-042D"/>
    <n v="1"/>
    <s v="010448024"/>
    <s v="MP010448024DP-2615A-PS2-ROW"/>
    <s v="P114"/>
    <s v="Threading at station N02 is difficult; the stations welding machine is broken."/>
    <s v="Other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40014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s screw gun is broken."/>
    <s v="Machine Down"/>
    <s v="Yes"/>
    <d v="1899-12-30T12:20:00"/>
    <d v="1899-12-30T12:30:00"/>
    <d v="1899-12-30T00:10:00"/>
    <n v="0.17"/>
    <n v="12"/>
    <m/>
    <n v="2.04"/>
    <x v="5"/>
    <s v="ME"/>
    <m/>
    <m/>
    <m/>
    <m/>
    <m/>
    <n v="2026040015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5"/>
    <s v="ME"/>
    <m/>
    <m/>
    <m/>
    <m/>
    <m/>
    <n v="2026040016"/>
  </r>
  <r>
    <x v="90"/>
    <s v="Hi.Mix"/>
    <s v="CPT"/>
    <s v="B"/>
    <s v="C2-011D"/>
    <n v="1"/>
    <s v="011432001"/>
    <s v="PR011432001DP-2616-PS2"/>
    <s v="P116"/>
    <s v="ME team hasn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5"/>
    <s v="ME"/>
    <m/>
    <m/>
    <m/>
    <m/>
    <m/>
    <n v="2026040019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5"/>
    <s v="ME"/>
    <m/>
    <m/>
    <m/>
    <m/>
    <m/>
    <n v="2026040020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40021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5"/>
    <s v="ME"/>
    <m/>
    <m/>
    <m/>
    <m/>
    <m/>
    <n v="2026040022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5"/>
    <s v="ME"/>
    <m/>
    <m/>
    <m/>
    <m/>
    <m/>
    <n v="2026040023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2"/>
    <s v="Hi 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s v="IE"/>
    <n v="92"/>
    <x v="6"/>
    <s v="IE"/>
    <m/>
    <m/>
    <m/>
    <m/>
    <m/>
    <m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5"/>
    <s v="ME"/>
    <m/>
    <m/>
    <m/>
    <m/>
    <m/>
    <n v="2026040025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5"/>
    <s v="ME"/>
    <m/>
    <m/>
    <m/>
    <m/>
    <m/>
    <n v="2026040026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5"/>
    <s v="ME"/>
    <m/>
    <m/>
    <m/>
    <m/>
    <m/>
    <n v="2026040027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93"/>
    <s v="Hi 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6"/>
    <s v="IE"/>
    <m/>
    <m/>
    <m/>
    <m/>
    <m/>
    <m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4"/>
    <s v="SQE"/>
    <s v="Dent mark"/>
    <s v="543947003-01 &amp; 543948003-01"/>
    <s v="Ming Shing"/>
    <m/>
    <m/>
    <n v="2026040029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5"/>
    <s v="ME"/>
    <m/>
    <m/>
    <m/>
    <m/>
    <m/>
    <n v="2026040030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5"/>
    <s v="ME"/>
    <m/>
    <m/>
    <m/>
    <m/>
    <m/>
    <n v="2026040031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5"/>
    <s v="ME"/>
    <m/>
    <m/>
    <m/>
    <m/>
    <m/>
    <n v="2026040032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5"/>
    <s v="ME"/>
    <m/>
    <m/>
    <m/>
    <m/>
    <m/>
    <n v="2026040033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5"/>
    <s v="ME"/>
    <m/>
    <m/>
    <m/>
    <m/>
    <m/>
    <n v="2026040034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5"/>
    <s v="ME"/>
    <m/>
    <m/>
    <m/>
    <m/>
    <m/>
    <n v="2026040035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4"/>
    <s v="SQE"/>
    <s v="Scratch on the surface"/>
    <s v="554583001-1"/>
    <s v="Red Sun"/>
    <m/>
    <m/>
    <n v="2026040036"/>
  </r>
  <r>
    <x v="95"/>
    <s v="Hi Mix"/>
    <s v="OP"/>
    <s v="B"/>
    <s v="C2-043"/>
    <n v="2"/>
    <s v="095392202"/>
    <s v="W13_2026_095392202_008-PMC11"/>
    <s v="P114"/>
    <s v="Station 11.2: Failed UPH standard. (WI: 45s vs. Actual: 60s)."/>
    <s v="Document Issue"/>
    <s v="Yes"/>
    <d v="1899-12-30T22:00:00"/>
    <d v="1899-12-30T00:30:00"/>
    <d v="1900-01-22T02:30:00"/>
    <n v="2.5"/>
    <n v="22"/>
    <m/>
    <n v="55"/>
    <x v="6"/>
    <s v="IE"/>
    <m/>
    <m/>
    <m/>
    <m/>
    <m/>
    <m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6"/>
    <s v="Hi Mix"/>
    <s v="OP"/>
    <s v="B"/>
    <s v="C2-043"/>
    <n v="2"/>
    <s v="095392202"/>
    <s v="W13_2026_095392202_008-PMC11"/>
    <s v="P114"/>
    <s v="Station 11.2: Failed UPH standard. (WI: 45s vs. Actual: 60s)."/>
    <s v="Document Issue"/>
    <s v="Yes"/>
    <d v="1899-12-30T20:30:00"/>
    <d v="1899-12-30T22:30:00"/>
    <d v="1899-12-30T02:00:00"/>
    <n v="2"/>
    <n v="20"/>
    <m/>
    <n v="40"/>
    <x v="6"/>
    <s v="IE"/>
    <m/>
    <m/>
    <m/>
    <m/>
    <m/>
    <m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40039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5"/>
    <s v="ME"/>
    <m/>
    <m/>
    <m/>
    <m/>
    <m/>
    <n v="2026040040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5"/>
    <s v="ME"/>
    <m/>
    <m/>
    <m/>
    <m/>
    <m/>
    <n v="2026040042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5"/>
    <s v="ME"/>
    <m/>
    <m/>
    <m/>
    <m/>
    <m/>
    <n v="2026040043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Other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5"/>
    <s v="ME"/>
    <m/>
    <m/>
    <m/>
    <m/>
    <m/>
    <n v="2026040047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5"/>
    <s v="ME"/>
    <m/>
    <m/>
    <m/>
    <m/>
    <m/>
    <n v="2026040048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5"/>
    <s v="ME"/>
    <m/>
    <m/>
    <m/>
    <m/>
    <m/>
    <n v="2026040051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5"/>
    <s v="ME"/>
    <m/>
    <m/>
    <m/>
    <m/>
    <m/>
    <n v="2026040052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5"/>
    <s v="ME"/>
    <m/>
    <m/>
    <m/>
    <m/>
    <m/>
    <n v="2026040053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5"/>
    <s v="ME"/>
    <m/>
    <m/>
    <m/>
    <m/>
    <m/>
    <n v="2026040058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5"/>
    <s v="ME"/>
    <m/>
    <m/>
    <m/>
    <m/>
    <m/>
    <n v="2026040059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5"/>
    <s v="ME"/>
    <m/>
    <m/>
    <m/>
    <m/>
    <m/>
    <n v="2026040060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4"/>
    <s v="SQE"/>
    <s v="NG Appearances (sratches, NG color, sink mark,...)"/>
    <s v="537058002-2"/>
    <s v="Ming Shing"/>
    <m/>
    <m/>
    <n v="2026040062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5"/>
    <s v="ME"/>
    <m/>
    <m/>
    <m/>
    <m/>
    <m/>
    <n v="2026040063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5"/>
    <s v="ME"/>
    <m/>
    <m/>
    <m/>
    <m/>
    <m/>
    <n v="2026040064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5"/>
    <s v="ME"/>
    <m/>
    <m/>
    <m/>
    <m/>
    <m/>
    <n v="2026040065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5"/>
    <s v="ME"/>
    <m/>
    <m/>
    <m/>
    <m/>
    <m/>
    <n v="2026040066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5"/>
    <s v="ME"/>
    <m/>
    <m/>
    <m/>
    <m/>
    <m/>
    <n v="2026040067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5"/>
    <s v="ME"/>
    <m/>
    <m/>
    <m/>
    <m/>
    <m/>
    <n v="2026040070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s v="308693010_x000a_308693011_x000a_308693009"/>
    <s v="QITENG INDUSTRY (H.K.) CO.,LIMITED"/>
    <m/>
    <m/>
    <n v="2026040071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5"/>
    <s v="ME"/>
    <m/>
    <m/>
    <m/>
    <m/>
    <m/>
    <n v="2026040073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5"/>
    <s v="ME"/>
    <m/>
    <m/>
    <m/>
    <m/>
    <m/>
    <n v="2026040074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5"/>
    <s v="ME"/>
    <m/>
    <m/>
    <m/>
    <m/>
    <m/>
    <n v="2026040075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5"/>
    <s v="ME"/>
    <m/>
    <m/>
    <m/>
    <m/>
    <m/>
    <n v="2026040076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5"/>
    <s v="ME"/>
    <m/>
    <m/>
    <m/>
    <m/>
    <m/>
    <n v="2026040081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5"/>
    <s v="ME"/>
    <m/>
    <m/>
    <m/>
    <m/>
    <m/>
    <n v="2026040082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4"/>
    <s v="Production"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5"/>
    <s v="ME"/>
    <m/>
    <m/>
    <m/>
    <m/>
    <m/>
    <n v="2026040083"/>
  </r>
  <r>
    <x v="107"/>
    <s v="Hi.Mix"/>
    <s v="OP"/>
    <s v="B"/>
    <s v="C2-025"/>
    <n v="1"/>
    <s v="096785201"/>
    <s v="W13_2026_096785201_FMP_001-PMC11"/>
    <s v="P114"/>
    <s v="Raw material NG, PN 313438007"/>
    <s v="Quality Issue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40085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5"/>
    <s v="ME"/>
    <m/>
    <m/>
    <m/>
    <m/>
    <m/>
    <n v="2026040086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5"/>
    <s v="ME"/>
    <m/>
    <m/>
    <m/>
    <m/>
    <m/>
    <n v="2026040087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5"/>
    <s v="ME"/>
    <m/>
    <m/>
    <m/>
    <m/>
    <m/>
    <n v="2026040088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4"/>
    <s v="SQE"/>
    <m/>
    <n v="280758087"/>
    <s v="D &amp; S"/>
    <m/>
    <m/>
    <n v="2026040089"/>
  </r>
  <r>
    <x v="110"/>
    <s v="EEC"/>
    <s v="CPT"/>
    <s v="A"/>
    <s v="C2-098D"/>
    <n v="1"/>
    <n v="130606145"/>
    <s v="QB130606145PP-2610B-PS11VN"/>
    <s v="P111"/>
    <s v="Raw material NG, PN 280373270"/>
    <s v="Quality Issue"/>
    <s v="Yes"/>
    <d v="1899-12-30T13:00:00"/>
    <d v="1899-12-30T13:10:00"/>
    <d v="1899-12-30T00:10:00"/>
    <n v="0.17"/>
    <n v="7"/>
    <m/>
    <n v="1.1900000000000002"/>
    <x v="4"/>
    <s v="SQE"/>
    <m/>
    <n v="280373270"/>
    <s v="Top Tek"/>
    <m/>
    <m/>
    <n v="2026040090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5"/>
    <s v="ME"/>
    <m/>
    <m/>
    <m/>
    <m/>
    <m/>
    <n v="2026050001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4"/>
    <s v="SQE"/>
    <m/>
    <n v="930006936"/>
    <s v="VUONG DOANH COMPANY LIMITED"/>
    <m/>
    <m/>
    <n v="2026050002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5"/>
    <s v="ME"/>
    <m/>
    <m/>
    <m/>
    <m/>
    <m/>
    <n v="2026050003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8"/>
    <s v="Facility"/>
    <m/>
    <m/>
    <m/>
    <m/>
    <m/>
    <m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8"/>
    <s v="Facility"/>
    <m/>
    <m/>
    <m/>
    <m/>
    <m/>
    <m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8"/>
    <s v="Facility"/>
    <m/>
    <m/>
    <m/>
    <m/>
    <m/>
    <m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8"/>
    <s v="Facility"/>
    <m/>
    <m/>
    <m/>
    <m/>
    <m/>
    <m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8"/>
    <s v="Facility"/>
    <m/>
    <m/>
    <m/>
    <m/>
    <m/>
    <m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5"/>
    <s v="ME"/>
    <m/>
    <m/>
    <m/>
    <m/>
    <m/>
    <n v="2026050004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5"/>
    <s v="ME"/>
    <m/>
    <m/>
    <m/>
    <m/>
    <m/>
    <n v="2026050005"/>
  </r>
  <r>
    <x v="111"/>
    <s v="EEC"/>
    <s v="CPT"/>
    <s v="A"/>
    <s v="C2-095D"/>
    <n v="1"/>
    <n v="130606148"/>
    <s v="QB130606148PP-2610B-PS11VN"/>
    <s v="P111"/>
    <s v="Raw material NG, PN 280373270"/>
    <s v="Quality Issue"/>
    <s v="Yes"/>
    <d v="1899-12-30T10:00:00"/>
    <d v="1899-12-30T13:00:00"/>
    <d v="1899-12-30T03:00:00"/>
    <n v="3"/>
    <n v="8"/>
    <m/>
    <n v="24"/>
    <x v="4"/>
    <s v="SQE"/>
    <m/>
    <n v="280373270"/>
    <s v="Top Tek"/>
    <m/>
    <m/>
    <n v="2026050006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5"/>
    <s v="ME"/>
    <m/>
    <m/>
    <m/>
    <m/>
    <m/>
    <n v="2026050007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5"/>
    <s v="ME"/>
    <m/>
    <m/>
    <m/>
    <m/>
    <m/>
    <n v="2026050008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4"/>
    <s v="SQE"/>
    <m/>
    <n v="357029001"/>
    <s v="Jinhe"/>
    <m/>
    <m/>
    <n v="2026050009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5"/>
    <s v="ME"/>
    <m/>
    <m/>
    <m/>
    <m/>
    <m/>
    <n v="2026050010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5"/>
    <s v="ME"/>
    <m/>
    <m/>
    <m/>
    <m/>
    <m/>
    <n v="2026050011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4"/>
    <s v="SQE"/>
    <m/>
    <n v="659948001"/>
    <s v="ICL"/>
    <m/>
    <m/>
    <n v="2026050012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5"/>
    <s v="ME"/>
    <m/>
    <m/>
    <m/>
    <m/>
    <m/>
    <n v="2026050013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5"/>
    <s v="ME"/>
    <m/>
    <m/>
    <m/>
    <m/>
    <m/>
    <n v="2026050014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5"/>
    <s v="ME"/>
    <m/>
    <m/>
    <m/>
    <m/>
    <m/>
    <n v="2026050015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5"/>
    <s v="ME"/>
    <m/>
    <m/>
    <m/>
    <m/>
    <m/>
    <n v="2026050017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5"/>
    <s v="ME"/>
    <m/>
    <m/>
    <m/>
    <m/>
    <m/>
    <n v="2026050020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5"/>
    <s v="ME"/>
    <m/>
    <m/>
    <m/>
    <m/>
    <m/>
    <n v="2026050022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5"/>
    <s v="ME"/>
    <m/>
    <m/>
    <m/>
    <m/>
    <m/>
    <n v="2026050023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5"/>
    <s v="ME"/>
    <m/>
    <m/>
    <m/>
    <m/>
    <m/>
    <n v="2026050024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50028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"/>
    <m/>
    <m/>
    <n v="2026050029"/>
  </r>
  <r>
    <x v="117"/>
    <s v="Hi.Mix"/>
    <s v="OP"/>
    <s v="B"/>
    <s v="C2-043"/>
    <n v="1"/>
    <s v="095760003"/>
    <s v="W16_2026_095760003_054-PMC11"/>
    <s v="P111"/>
    <s v="Raw material NG, PN 532421004, 532422004"/>
    <s v="Other"/>
    <s v="Yes"/>
    <d v="1899-12-30T14:30:00"/>
    <d v="1899-12-30T15:30:00"/>
    <d v="1899-12-30T01:00:00"/>
    <n v="1"/>
    <n v="24"/>
    <m/>
    <n v="24"/>
    <x v="2"/>
    <s v="Production"/>
    <m/>
    <s v=" 532421004, 532422004"/>
    <s v="Red Sun"/>
    <m/>
    <m/>
    <n v="2026050030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5"/>
    <s v="ME"/>
    <m/>
    <m/>
    <m/>
    <m/>
    <m/>
    <n v="2026050031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5"/>
    <s v="ME"/>
    <m/>
    <m/>
    <m/>
    <m/>
    <m/>
    <n v="2026050033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8"/>
    <s v="Facility"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8"/>
    <s v="Facility"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8"/>
    <s v="Facility"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8"/>
    <s v="Facility"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8"/>
    <s v="Facility"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8"/>
    <s v="Facility"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8"/>
    <s v="Facility"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8"/>
    <s v="Facility"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8"/>
    <s v="Facility"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8"/>
    <s v="Facility"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5"/>
    <s v="ME"/>
    <m/>
    <m/>
    <m/>
    <m/>
    <m/>
    <n v="2026050034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5"/>
    <s v="ME"/>
    <m/>
    <m/>
    <m/>
    <m/>
    <m/>
    <n v="2026050035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5"/>
    <s v="ME"/>
    <m/>
    <m/>
    <m/>
    <m/>
    <m/>
    <n v="2026050036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5"/>
    <s v="ME"/>
    <m/>
    <m/>
    <m/>
    <m/>
    <m/>
    <n v="2026050037"/>
  </r>
  <r>
    <x v="120"/>
    <s v="Hi.Mix"/>
    <s v="OP"/>
    <s v="B"/>
    <s v="C2-025"/>
    <n v="2"/>
    <s v="095646003"/>
    <s v="W19_2026_095646003_014-PMC11"/>
    <s v="P111"/>
    <s v="Raw material NG, PN 541664002"/>
    <s v="Quality Issue"/>
    <s v="Yes"/>
    <d v="1899-12-30T04:30:00"/>
    <d v="1899-12-30T06:00:00"/>
    <d v="1899-12-30T01:30:00"/>
    <n v="1.5"/>
    <n v="29"/>
    <m/>
    <n v="43.5"/>
    <x v="4"/>
    <s v="Production"/>
    <m/>
    <m/>
    <m/>
    <m/>
    <m/>
    <n v="2026050038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5"/>
    <s v="ME"/>
    <m/>
    <m/>
    <m/>
    <m/>
    <m/>
    <n v="2026050039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4"/>
    <s v="SQE"/>
    <m/>
    <n v="659227001"/>
    <s v="Wonder ACE"/>
    <m/>
    <m/>
    <n v="2026050041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4"/>
    <s v="SQE"/>
    <m/>
    <n v="659227001"/>
    <s v="Wonder ACE"/>
    <m/>
    <m/>
    <n v="2026050042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3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4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5"/>
    <s v="ME"/>
    <m/>
    <m/>
    <m/>
    <m/>
    <m/>
    <n v="2026050045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0:23:00"/>
    <d v="1899-12-30T02:53:00"/>
    <n v="2.7690000000000001"/>
    <n v="26"/>
    <m/>
    <n v="71.994"/>
    <x v="4"/>
    <s v="SQE"/>
    <m/>
    <n v="541664002"/>
    <s v="MING HAO"/>
    <m/>
    <m/>
    <n v="2026050046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5"/>
    <s v="ME"/>
    <m/>
    <m/>
    <m/>
    <m/>
    <m/>
    <n v="2026050047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5"/>
    <s v="ME"/>
    <m/>
    <m/>
    <m/>
    <m/>
    <m/>
    <n v="2026050048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5"/>
    <s v="ME"/>
    <m/>
    <m/>
    <m/>
    <m/>
    <m/>
    <n v="2026050049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5"/>
    <s v="ME"/>
    <m/>
    <m/>
    <m/>
    <m/>
    <m/>
    <n v="2026050050"/>
  </r>
  <r>
    <x v="122"/>
    <s v="Hi.Mix"/>
    <s v="CPT"/>
    <s v="B"/>
    <s v="C2-034D"/>
    <n v="1"/>
    <s v="011118022"/>
    <s v="011118022DP-2620C-PS2"/>
    <s v="P111"/>
    <s v="Raw material NG, PN 644398004"/>
    <s v="Quality Issue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9"/>
    <s v="Supplier"/>
    <m/>
    <s v="555502001, 555503001, 555504001, 555505001, 555506001"/>
    <s v="Ming Shing"/>
    <m/>
    <m/>
    <n v="2026050052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EEC"/>
    <s v="OP"/>
    <s v="A"/>
    <s v="C2-144"/>
    <n v="2"/>
    <n v="130597181"/>
    <s v="PO_130597181_257-PMC14"/>
    <s v="P116"/>
    <s v="MEs screw vending machine scratched the housing."/>
    <s v="Machine Down"/>
    <s v="Yes"/>
    <d v="1899-12-30T20:40:00"/>
    <d v="1899-12-30T20:55:00"/>
    <d v="1899-12-30T00:15:00"/>
    <n v="0.25"/>
    <n v="12"/>
    <m/>
    <n v="3"/>
    <x v="5"/>
    <s v="ME"/>
    <m/>
    <m/>
    <m/>
    <m/>
    <m/>
    <n v="2026050053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5"/>
    <s v="ME"/>
    <m/>
    <m/>
    <m/>
    <m/>
    <m/>
    <n v="2026050054"/>
  </r>
  <r>
    <x v="123"/>
    <s v="Hi.Mix"/>
    <s v="OP"/>
    <s v="B"/>
    <s v="C2-021"/>
    <n v="1"/>
    <s v="096785201"/>
    <s v="W13_2026_096785201_FMP_001-PMC11"/>
    <s v="P111"/>
    <s v="Raw material NG, PN 313438007"/>
    <s v="Quality Issue"/>
    <s v="Yes"/>
    <d v="1899-12-30T13:30:00"/>
    <d v="1899-12-30T15:30:00"/>
    <d v="1899-12-30T02:00:00"/>
    <n v="2"/>
    <n v="27"/>
    <m/>
    <n v="54"/>
    <x v="4"/>
    <s v="SQE"/>
    <m/>
    <n v="313438007"/>
    <s v="HK YOUHUIYU INDUSTRY CO., LIMITED"/>
    <m/>
    <m/>
    <n v="2026050055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5"/>
    <s v="ME"/>
    <m/>
    <m/>
    <m/>
    <m/>
    <m/>
    <n v="2026050056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9"/>
    <s v="Supplier"/>
    <m/>
    <s v="555509001, 555510001"/>
    <s v="Ming Shing"/>
    <m/>
    <m/>
    <n v="2026050057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5"/>
    <s v="ME"/>
    <m/>
    <m/>
    <m/>
    <m/>
    <m/>
    <n v="2026050058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5"/>
    <s v="ME"/>
    <m/>
    <m/>
    <m/>
    <m/>
    <m/>
    <n v="2026050059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5"/>
    <s v="ME"/>
    <m/>
    <m/>
    <m/>
    <m/>
    <m/>
    <n v="2026050060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5"/>
    <s v="ME"/>
    <m/>
    <m/>
    <m/>
    <m/>
    <m/>
    <n v="2026050061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5"/>
    <s v="ME"/>
    <m/>
    <m/>
    <m/>
    <m/>
    <m/>
    <n v="2026050062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5"/>
    <s v="ME"/>
    <m/>
    <m/>
    <m/>
    <m/>
    <m/>
    <n v="2026050063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5"/>
    <s v="ME"/>
    <m/>
    <m/>
    <m/>
    <m/>
    <m/>
    <n v="2026050064"/>
  </r>
  <r>
    <x v="124"/>
    <s v="Hi.Mix"/>
    <s v="CPT"/>
    <s v="B"/>
    <s v="C2-034D"/>
    <n v="1"/>
    <s v="011118022"/>
    <s v="011118022DP-2620C-PS2"/>
    <s v="P111"/>
    <s v="Raw material NG. PN 644398004 NG Dim #24"/>
    <s v="Quality Issue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</r>
  <r>
    <x v="124"/>
    <s v="Hi.Mix"/>
    <s v="CPT"/>
    <s v="B"/>
    <s v="C2-033N"/>
    <n v="2"/>
    <s v="030319004"/>
    <s v="030319004DP-2620B-PS9"/>
    <s v="P111"/>
    <s v="Raw material NG. PN 642083001"/>
    <s v="Quality Issue"/>
    <s v="Yes"/>
    <d v="1899-12-30T05:00:00"/>
    <d v="1899-12-30T06:00:00"/>
    <d v="1899-12-30T01:00:00"/>
    <n v="1"/>
    <n v="17"/>
    <m/>
    <n v="17"/>
    <x v="2"/>
    <s v="SQE"/>
    <m/>
    <n v="642083001"/>
    <s v="VIET NAM HAI THAO"/>
    <m/>
    <m/>
    <n v="2026050068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5"/>
    <s v="ME"/>
    <m/>
    <m/>
    <m/>
    <m/>
    <m/>
    <n v="2026050067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5"/>
    <s v="ME"/>
    <m/>
    <m/>
    <m/>
    <m/>
    <m/>
    <n v="2026050069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 Issue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5"/>
    <s v="ME"/>
    <m/>
    <m/>
    <m/>
    <m/>
    <m/>
    <n v="2026050071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5"/>
    <s v="ME"/>
    <m/>
    <m/>
    <m/>
    <m/>
    <m/>
    <n v="2026050072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5"/>
    <s v="ME"/>
    <m/>
    <m/>
    <m/>
    <m/>
    <m/>
    <n v="2026050073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5"/>
    <s v="ME"/>
    <m/>
    <m/>
    <m/>
    <m/>
    <m/>
    <n v="2026050074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5"/>
    <s v="ME"/>
    <m/>
    <m/>
    <m/>
    <m/>
    <m/>
    <n v="2026050075"/>
  </r>
  <r>
    <x v="127"/>
    <s v="Hi.Mix"/>
    <s v="OP"/>
    <s v="B"/>
    <s v="C2-051"/>
    <n v="1"/>
    <s v="095119109"/>
    <s v="W19_2026_095119109_086-PMC11"/>
    <s v="P111"/>
    <s v="Raw material NG, PN 308693011"/>
    <s v="Quality Issue"/>
    <s v="Yes"/>
    <d v="1899-12-30T07:30:00"/>
    <d v="1899-12-30T09:30:00"/>
    <d v="1899-12-30T02:00:00"/>
    <n v="2"/>
    <n v="21"/>
    <m/>
    <n v="42"/>
    <x v="4"/>
    <s v="SQE"/>
    <m/>
    <n v="308693011"/>
    <s v="Qui teng"/>
    <m/>
    <m/>
    <n v="2026050077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5"/>
    <s v="ME"/>
    <m/>
    <m/>
    <m/>
    <m/>
    <m/>
    <n v="2026050078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5"/>
    <s v="ME"/>
    <m/>
    <m/>
    <m/>
    <m/>
    <m/>
    <n v="2026050080"/>
  </r>
  <r>
    <x v="128"/>
    <s v="Hi.Mix"/>
    <s v="OP"/>
    <s v="B"/>
    <s v="C2-048"/>
    <n v="1"/>
    <s v="096866001"/>
    <s v="W18_2026_096866001_049-PMC11"/>
    <s v="P111"/>
    <s v="Raw material NG, PN 638125011"/>
    <s v="Quality Issue"/>
    <s v="Yes"/>
    <d v="1899-12-30T09:00:00"/>
    <d v="1899-12-30T15:30:00"/>
    <d v="1899-12-30T06:30:00"/>
    <n v="6.5"/>
    <n v="44"/>
    <m/>
    <n v="286"/>
    <x v="4"/>
    <s v="SQE"/>
    <m/>
    <m/>
    <m/>
    <m/>
    <m/>
    <n v="2026050081"/>
  </r>
  <r>
    <x v="128"/>
    <s v="Hi.Mix"/>
    <s v="OP"/>
    <s v="B"/>
    <s v="C2-048"/>
    <n v="2"/>
    <s v="096866001"/>
    <s v="W18_2026_096866001_049-PMC11"/>
    <s v="P111"/>
    <s v="Raw material NG, PN 638125011"/>
    <s v="Quality Issue"/>
    <s v="Yes"/>
    <d v="1899-12-30T22:00:00"/>
    <d v="1899-12-30T06:00:00"/>
    <d v="1900-01-22T08:00:00"/>
    <n v="8"/>
    <n v="44"/>
    <m/>
    <n v="352"/>
    <x v="4"/>
    <s v="SQE"/>
    <m/>
    <m/>
    <m/>
    <m/>
    <m/>
    <n v="2026050082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5"/>
    <s v="ME"/>
    <m/>
    <m/>
    <m/>
    <m/>
    <m/>
    <n v="2026050083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5"/>
    <s v="ME"/>
    <m/>
    <m/>
    <m/>
    <m/>
    <m/>
    <n v="2026050084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5"/>
    <s v="ME"/>
    <m/>
    <m/>
    <m/>
    <m/>
    <m/>
    <n v="2026050086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5"/>
    <s v="ME"/>
    <m/>
    <m/>
    <m/>
    <m/>
    <m/>
    <n v="2026050087"/>
  </r>
  <r>
    <x v="128"/>
    <s v="Hi.Mix"/>
    <s v="CPT"/>
    <s v="B"/>
    <s v="C2-003N"/>
    <n v="2"/>
    <s v="011157018"/>
    <s v="011157018DP-2621A-PS9-ROW"/>
    <s v="P111"/>
    <s v="Raw material NG, PN 910004799"/>
    <s v="Quality Issue"/>
    <s v="Yes"/>
    <d v="1899-12-30T00:00:00"/>
    <d v="1899-12-30T02:00:00"/>
    <d v="1899-12-30T02:00:00"/>
    <n v="2"/>
    <n v="24"/>
    <m/>
    <n v="48"/>
    <x v="4"/>
    <s v="SQE"/>
    <m/>
    <m/>
    <m/>
    <m/>
    <m/>
    <n v="2026050088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5"/>
    <s v="ME"/>
    <m/>
    <m/>
    <m/>
    <m/>
    <m/>
    <n v="2026050091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5"/>
    <s v="ME"/>
    <m/>
    <m/>
    <m/>
    <m/>
    <m/>
    <n v="2026050092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5"/>
    <s v="ME"/>
    <m/>
    <m/>
    <m/>
    <m/>
    <m/>
    <n v="2026050093"/>
  </r>
  <r>
    <x v="129"/>
    <s v="Hi.Mix"/>
    <s v="OP"/>
    <s v="B"/>
    <s v="C2-041"/>
    <n v="1"/>
    <s v="096866001"/>
    <s v="W18_2026_096866001_049-PMC11"/>
    <s v="P111"/>
    <s v="Raw material NG, PN 638125011"/>
    <s v="Quality Issue"/>
    <s v="Yes"/>
    <d v="1899-12-30T07:30:00"/>
    <d v="1899-12-30T15:30:00"/>
    <d v="1899-12-30T08:00:00"/>
    <n v="8"/>
    <n v="10"/>
    <m/>
    <n v="80"/>
    <x v="4"/>
    <s v="SQE"/>
    <m/>
    <n v="638125011"/>
    <s v="SUN LUEN"/>
    <m/>
    <m/>
    <n v="2026050094"/>
  </r>
  <r>
    <x v="129"/>
    <s v="Hi.Mix"/>
    <s v="OP"/>
    <s v="B"/>
    <s v="C2-043"/>
    <n v="1"/>
    <s v="095709102"/>
    <s v="W19_2026_095709102_006-PMC11"/>
    <s v="P111"/>
    <s v="Raw material NG, PN 533972001"/>
    <s v="Quality Issue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5"/>
    <s v="ME"/>
    <m/>
    <m/>
    <m/>
    <m/>
    <m/>
    <n v="2026050096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50097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5"/>
    <s v="ME"/>
    <m/>
    <m/>
    <m/>
    <m/>
    <m/>
    <n v="2026050098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5"/>
    <s v="ME"/>
    <m/>
    <m/>
    <m/>
    <m/>
    <m/>
    <n v="2026050099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5"/>
    <s v="ME"/>
    <m/>
    <m/>
    <m/>
    <m/>
    <m/>
    <n v="2026050100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5"/>
    <s v="ME"/>
    <m/>
    <m/>
    <m/>
    <m/>
    <m/>
    <n v="2026050101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5"/>
    <s v="ME"/>
    <m/>
    <m/>
    <m/>
    <m/>
    <m/>
    <n v="2026050102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5"/>
    <s v="ME"/>
    <m/>
    <m/>
    <m/>
    <m/>
    <m/>
    <n v="2026050103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5"/>
    <s v="ME"/>
    <m/>
    <m/>
    <m/>
    <m/>
    <m/>
    <n v="2026050104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5"/>
    <s v="ME"/>
    <m/>
    <m/>
    <m/>
    <m/>
    <m/>
    <n v="2026050105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5"/>
    <s v="ME"/>
    <m/>
    <m/>
    <m/>
    <m/>
    <m/>
    <n v="2026050106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07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5"/>
    <s v="ME"/>
    <m/>
    <m/>
    <m/>
    <m/>
    <m/>
    <n v="2026050108"/>
  </r>
  <r>
    <x v="131"/>
    <s v="Hi.Mix"/>
    <s v="CPT"/>
    <s v="B"/>
    <s v="C2-007D"/>
    <n v="1"/>
    <s v="011220025"/>
    <s v="011220025DP-2621A-PS2"/>
    <s v="P116"/>
    <s v="ME hasnt set up the line yet.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50109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5"/>
    <s v="ME"/>
    <m/>
    <m/>
    <m/>
    <m/>
    <m/>
    <n v="2026050110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5"/>
    <s v="ME"/>
    <m/>
    <m/>
    <m/>
    <m/>
    <m/>
    <n v="2026050111"/>
  </r>
  <r>
    <x v="131"/>
    <s v="Hi.Mix"/>
    <s v="CPT"/>
    <s v="B"/>
    <s v="C2-052D"/>
    <n v="1"/>
    <s v="011243018"/>
    <s v="011243018DP-2621A-PS10"/>
    <s v="P111"/>
    <s v="Raw material NG, PN 622916003"/>
    <s v="Quality Issue"/>
    <s v="Yes"/>
    <d v="1899-12-30T19:30:00"/>
    <d v="1899-12-30T21:30:00"/>
    <d v="1899-12-30T02:00:00"/>
    <n v="2"/>
    <n v="21.5"/>
    <m/>
    <n v="43"/>
    <x v="15"/>
    <m/>
    <m/>
    <m/>
    <m/>
    <m/>
    <m/>
    <n v="2026050112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5"/>
    <s v="ME"/>
    <m/>
    <m/>
    <m/>
    <m/>
    <m/>
    <n v="2026050113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5"/>
    <s v="ME"/>
    <m/>
    <m/>
    <m/>
    <m/>
    <m/>
    <n v="2026050114"/>
  </r>
  <r>
    <x v="132"/>
    <s v="Hi.Mix"/>
    <s v="CPT"/>
    <s v="B"/>
    <s v="C2-002D"/>
    <n v="1"/>
    <s v="010942015"/>
    <s v="010942015DP-2622A-PS2"/>
    <s v="P114"/>
    <s v="Raw material NG, PN 644027002. Waiting for PIE analysis"/>
    <s v="Quality Issue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5"/>
    <s v="ME"/>
    <m/>
    <m/>
    <m/>
    <m/>
    <m/>
    <n v="2026050116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5"/>
    <s v="ME"/>
    <m/>
    <m/>
    <m/>
    <m/>
    <m/>
    <n v="2026050117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5"/>
    <s v="ME"/>
    <m/>
    <m/>
    <m/>
    <m/>
    <m/>
    <n v="2026050118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5"/>
    <s v="ME"/>
    <m/>
    <m/>
    <m/>
    <m/>
    <m/>
    <n v="2026050119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5"/>
    <s v="ME"/>
    <m/>
    <m/>
    <m/>
    <m/>
    <m/>
    <n v="2026050120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5"/>
    <s v="ME"/>
    <m/>
    <m/>
    <m/>
    <m/>
    <m/>
    <n v="2026050121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5"/>
    <s v="ME"/>
    <m/>
    <m/>
    <m/>
    <m/>
    <m/>
    <n v="2026050122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5"/>
    <s v="ME"/>
    <m/>
    <m/>
    <m/>
    <m/>
    <m/>
    <n v="2026050123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5"/>
    <s v="ME"/>
    <m/>
    <m/>
    <m/>
    <m/>
    <m/>
    <n v="2026050124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5"/>
    <s v="ME"/>
    <m/>
    <m/>
    <m/>
    <m/>
    <m/>
    <n v="2026050125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5"/>
    <s v="ME"/>
    <m/>
    <m/>
    <m/>
    <m/>
    <m/>
    <n v="2026050126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5"/>
    <s v="ME"/>
    <m/>
    <m/>
    <m/>
    <m/>
    <m/>
    <n v="2026050127"/>
  </r>
  <r>
    <x v="134"/>
    <s v="Hi.Mix"/>
    <s v="OP"/>
    <s v="B"/>
    <s v="C2-051"/>
    <n v="2"/>
    <s v="095393202"/>
    <s v="W21_2026_095393202_082-PMC11"/>
    <s v="P111"/>
    <s v="Raw material NG, PN 534103001, 534104002"/>
    <s v="Quality Issue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5"/>
    <s v="ME"/>
    <m/>
    <m/>
    <m/>
    <m/>
    <m/>
    <n v="2026050129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5"/>
    <s v="ME"/>
    <m/>
    <m/>
    <m/>
    <m/>
    <m/>
    <n v="2026050130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5"/>
    <s v="ME"/>
    <m/>
    <m/>
    <m/>
    <m/>
    <m/>
    <n v="2026050131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5"/>
    <s v="ME"/>
    <m/>
    <m/>
    <m/>
    <m/>
    <m/>
    <n v="2026050132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5"/>
    <s v="ME"/>
    <m/>
    <m/>
    <m/>
    <m/>
    <m/>
    <n v="2026050133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5"/>
    <s v="ME"/>
    <m/>
    <m/>
    <m/>
    <m/>
    <m/>
    <n v="2026050134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5"/>
    <s v="ME"/>
    <m/>
    <m/>
    <m/>
    <m/>
    <m/>
    <n v="2026050135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5"/>
    <s v="ME"/>
    <m/>
    <m/>
    <m/>
    <m/>
    <m/>
    <n v="2026050136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s v="APE/NPI/QE"/>
    <m/>
    <m/>
    <m/>
    <m/>
    <m/>
    <n v="2026050137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5"/>
    <s v="ME"/>
    <m/>
    <m/>
    <m/>
    <m/>
    <m/>
    <n v="2026050138"/>
  </r>
  <r>
    <x v="135"/>
    <s v="EEC"/>
    <s v="OP"/>
    <s v="A"/>
    <s v="C2-124"/>
    <n v="1"/>
    <n v="130597187"/>
    <s v="PO_130597187_53_PMC14"/>
    <s v="P111"/>
    <s v="Raw material NG, PN 316707009, 316708009"/>
    <s v="Quality Issue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</r>
  <r>
    <x v="135"/>
    <s v="EEC"/>
    <s v="OP"/>
    <s v="A"/>
    <s v="C2-149B"/>
    <n v="1"/>
    <s v="095930826"/>
    <s v="W17_2026_095930826_024-PMC14"/>
    <s v="P111"/>
    <s v="Raw material NG, PN 280758090"/>
    <s v="Quality Issue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</r>
  <r>
    <x v="135"/>
    <s v="EEC"/>
    <s v="OP"/>
    <s v="A"/>
    <s v="C2-150B"/>
    <n v="1"/>
    <s v="095930826"/>
    <s v="W17_2026_095930826_024-PMC14"/>
    <s v="P111"/>
    <s v="Raw material NG, PN 280758090"/>
    <s v="Quality Issue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</r>
  <r>
    <x v="136"/>
    <s v="EEC"/>
    <s v="OP"/>
    <s v="A"/>
    <s v="C2-124"/>
    <n v="1"/>
    <n v="130597184"/>
    <s v="PO_130597184_13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6"/>
    <s v="EEC"/>
    <s v="OP"/>
    <s v="A"/>
    <s v="C2-142"/>
    <n v="2"/>
    <n v="130879001"/>
    <s v="PO_2026_130879001_PP_verify_test_machine-PMC14"/>
    <s v="P156"/>
    <s v="Change Model"/>
    <s v="Line Setup"/>
    <s v="Non"/>
    <m/>
    <m/>
    <d v="1900-01-23T00:00:00"/>
    <n v="1"/>
    <n v="17"/>
    <m/>
    <n v="17"/>
    <x v="1"/>
    <s v="ME"/>
    <m/>
    <m/>
    <m/>
    <m/>
    <m/>
    <m/>
  </r>
  <r>
    <x v="136"/>
    <s v="Hi.Mix"/>
    <s v="OP"/>
    <s v="B"/>
    <s v="C2-045"/>
    <n v="2"/>
    <s v="095550202"/>
    <s v="W19_2026_095550202_008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6"/>
    <s v="Hi.Mix"/>
    <s v="OP"/>
    <s v="B"/>
    <s v="C2-47B"/>
    <n v="1"/>
    <s v="000996993"/>
    <s v="W20_2026_000996993-FMP_001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36"/>
    <s v="Hi.Mix"/>
    <s v="OP"/>
    <s v="B"/>
    <s v="C2-048"/>
    <n v="2"/>
    <s v="095396302"/>
    <s v="W20_2026_095396302-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6"/>
    <s v="Hi.Mix"/>
    <s v="OP"/>
    <s v="B"/>
    <s v="C2-021"/>
    <n v="1"/>
    <s v="095798201"/>
    <s v="W20_2026_095798201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OP"/>
    <s v="B"/>
    <s v="C2-47B"/>
    <n v="1"/>
    <s v="000996663"/>
    <s v="W22_2026_000996663-027-PMC18"/>
    <s v="P156"/>
    <s v="Change Model"/>
    <s v="Line Setup"/>
    <s v="Non"/>
    <m/>
    <m/>
    <d v="1900-01-23T00:00:00"/>
    <n v="0.23"/>
    <n v="10"/>
    <m/>
    <n v="2.3000000000000003"/>
    <x v="1"/>
    <s v="ME"/>
    <m/>
    <m/>
    <m/>
    <m/>
    <m/>
    <m/>
  </r>
  <r>
    <x v="136"/>
    <s v="Hi.Mix"/>
    <s v="OP"/>
    <s v="B"/>
    <s v="C2-47B"/>
    <n v="1"/>
    <s v="000996444"/>
    <s v="W24_2026_000996444-024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36"/>
    <s v="Hi.Mix"/>
    <s v="OP"/>
    <s v="B"/>
    <s v="C2-025"/>
    <n v="1"/>
    <s v="095739002"/>
    <s v="Wk22_2026_095739002-03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6"/>
    <s v="Hi.Mix"/>
    <s v="CPT"/>
    <s v="B"/>
    <s v="C2-036D"/>
    <n v="1"/>
    <s v="001706016"/>
    <s v="001706016PK-262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6"/>
    <s v="Hi.Mix"/>
    <s v="CPT"/>
    <s v="B"/>
    <s v="C2-002N"/>
    <n v="2"/>
    <s v="010683024"/>
    <s v="010683024DP-2623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6"/>
    <s v="Hi.Mix"/>
    <s v="CPT"/>
    <s v="B"/>
    <s v="C2-029D"/>
    <n v="1"/>
    <s v="010799104"/>
    <s v="010799104DP-2623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6"/>
    <s v="Hi.Mix"/>
    <s v="CPT"/>
    <s v="B"/>
    <s v="C2-038D"/>
    <n v="1"/>
    <s v="010964178"/>
    <s v="010964178PK-2623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6"/>
    <s v="Hi.Mix"/>
    <s v="CPT"/>
    <s v="B"/>
    <s v="C2-042D"/>
    <n v="1"/>
    <s v="011278015"/>
    <s v="011278015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CPT"/>
    <s v="B"/>
    <s v="C2-004D"/>
    <n v="1"/>
    <s v="011362017"/>
    <s v="011362017DP-262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6"/>
    <s v="Hi.Mix"/>
    <s v="CPT"/>
    <s v="B"/>
    <s v="C2-051D"/>
    <n v="1"/>
    <s v="030287009"/>
    <s v="030287009DP-2623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6"/>
    <s v="Hi.Mix"/>
    <s v="CPT"/>
    <s v="B"/>
    <s v="C2-017N"/>
    <n v="2"/>
    <n v="317279003"/>
    <s v="317279003DZ-262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11"/>
    <s v="Raw material NG, PN 308693009"/>
    <s v="Quality Issue"/>
    <s v="Yes"/>
    <d v="1899-12-30T00:30:00"/>
    <d v="1899-12-30T02:30:00"/>
    <d v="1899-12-30T02:00:00"/>
    <n v="2"/>
    <n v="23"/>
    <m/>
    <n v="46"/>
    <x v="16"/>
    <s v="SQE"/>
    <m/>
    <n v="308693009"/>
    <s v="Qiteng"/>
    <m/>
    <m/>
    <n v="2026050142"/>
  </r>
  <r>
    <x v="136"/>
    <s v="EEC"/>
    <s v="OP"/>
    <s v="A"/>
    <s v="C2-136"/>
    <n v="2"/>
    <s v="130615002DG9"/>
    <s v="PO_130615002DG9-170-PMC14"/>
    <s v="P116"/>
    <s v="The selling machine is broken."/>
    <s v="Machine Down"/>
    <s v="Yes"/>
    <d v="1899-12-30T04:10:00"/>
    <d v="1899-12-30T04:30:00"/>
    <d v="1899-12-30T00:20:00"/>
    <n v="0.33"/>
    <n v="12"/>
    <m/>
    <n v="3.96"/>
    <x v="5"/>
    <s v="ME"/>
    <m/>
    <m/>
    <m/>
    <m/>
    <m/>
    <n v="2026050143"/>
  </r>
  <r>
    <x v="136"/>
    <s v="Hi.Mix"/>
    <s v="OP"/>
    <s v="B"/>
    <s v="C2-045"/>
    <n v="1"/>
    <s v="095550202"/>
    <s v="W19_2026_095550202_008-PMC11"/>
    <s v="P116"/>
    <s v="ME setup line failed at station 30, step 2."/>
    <s v="Machine Down"/>
    <s v="Yes"/>
    <d v="1899-12-30T10:30:00"/>
    <d v="1899-12-30T12:30:00"/>
    <d v="1899-12-30T02:00:00"/>
    <n v="2"/>
    <n v="50"/>
    <m/>
    <n v="100"/>
    <x v="5"/>
    <s v="ME"/>
    <m/>
    <m/>
    <m/>
    <m/>
    <m/>
    <n v="2026050144"/>
  </r>
  <r>
    <x v="136"/>
    <s v="Hi.Mix"/>
    <s v="OP"/>
    <s v="B"/>
    <s v="C2-47B"/>
    <n v="1"/>
    <s v="000996444"/>
    <s v="W24_2026_000996444-024-PMC18"/>
    <s v="P116"/>
    <s v="The high-rise building is broken."/>
    <s v="Machine Down"/>
    <s v="Yes"/>
    <d v="1899-12-30T07:30:00"/>
    <d v="1899-12-30T08:30:00"/>
    <d v="1899-12-30T01:00:00"/>
    <n v="1"/>
    <n v="8"/>
    <m/>
    <n v="8"/>
    <x v="5"/>
    <s v="ME"/>
    <m/>
    <m/>
    <m/>
    <m/>
    <m/>
    <n v="2026050145"/>
  </r>
  <r>
    <x v="136"/>
    <s v="Hi.Mix"/>
    <s v="OP"/>
    <s v="B"/>
    <s v="C2-040"/>
    <n v="1"/>
    <s v="095277401"/>
    <s v="SPL_2025_095277401_PP_PMC11"/>
    <s v="P111"/>
    <s v="Raw material NG, PN 580783001"/>
    <s v="Quality Issue"/>
    <s v="Yes"/>
    <d v="1899-12-30T11:00:00"/>
    <d v="1899-12-30T15:30:00"/>
    <d v="1899-12-30T04:30:00"/>
    <n v="4.5"/>
    <n v="10"/>
    <m/>
    <n v="45"/>
    <x v="2"/>
    <s v="SQE"/>
    <m/>
    <s v="580783001_x000a_658995001"/>
    <s v="HK YOUHUIYU_x000a_SU ZHOU"/>
    <m/>
    <m/>
    <n v="2026050146"/>
  </r>
  <r>
    <x v="136"/>
    <s v="EEC"/>
    <s v="CPT"/>
    <s v="A"/>
    <s v="C2-098"/>
    <n v="1"/>
    <n v="130606098"/>
    <s v="PO_130606098_006_PMC17"/>
    <s v="P116"/>
    <s v="The touch welding machine is broken."/>
    <s v="Machine Down"/>
    <s v="Yes"/>
    <d v="1899-12-30T15:00:00"/>
    <d v="1899-12-30T15:10:00"/>
    <d v="1899-12-30T00:10:00"/>
    <n v="0.16"/>
    <n v="7"/>
    <m/>
    <n v="1.1200000000000001"/>
    <x v="5"/>
    <s v="ME"/>
    <m/>
    <m/>
    <m/>
    <m/>
    <m/>
    <n v="2026050147"/>
  </r>
  <r>
    <x v="136"/>
    <s v="EEC"/>
    <s v="CPT"/>
    <s v="A"/>
    <s v="C2-115"/>
    <n v="2"/>
    <n v="130868002"/>
    <s v="PO_130868002_FMP_001_PMC17"/>
    <s v="P116"/>
    <s v="The touch welding machine, the semi-finished product testing machine, and the broken casing screw gun are all faulty."/>
    <s v="Machine Down"/>
    <s v="Yes"/>
    <d v="1899-12-30T19:40:00"/>
    <d v="1899-12-30T20:20:00"/>
    <d v="1899-12-30T00:40:00"/>
    <n v="0.8"/>
    <n v="6"/>
    <m/>
    <n v="4.8000000000000007"/>
    <x v="5"/>
    <s v="ME"/>
    <m/>
    <m/>
    <m/>
    <m/>
    <m/>
    <n v="2026050148"/>
  </r>
  <r>
    <x v="136"/>
    <s v="EEC"/>
    <s v="CPT"/>
    <s v="A"/>
    <s v="C2-115D"/>
    <n v="1"/>
    <n v="130868002"/>
    <s v="PO_130868002_FMP_001_PMC17"/>
    <s v="P116"/>
    <s v="Laser welding machine, welding machine, performance testing machine, and impact wrench are broken."/>
    <s v="Machine Down"/>
    <s v="Yes"/>
    <d v="1899-12-30T16:23:00"/>
    <d v="1899-12-30T17:23:00"/>
    <d v="1899-12-30T01:00:00"/>
    <n v="1"/>
    <n v="9"/>
    <m/>
    <n v="9"/>
    <x v="5"/>
    <s v="ME"/>
    <m/>
    <m/>
    <m/>
    <m/>
    <m/>
    <n v="2026050149"/>
  </r>
  <r>
    <x v="136"/>
    <s v="Hi.Mix"/>
    <s v="CPT"/>
    <s v="B"/>
    <s v="C2-003D"/>
    <n v="1"/>
    <s v="011110020"/>
    <s v="011110020DP-2623A-PS2-ROW"/>
    <s v="P116"/>
    <s v="ME set up line over 0.8hrs"/>
    <s v="Machine Down"/>
    <s v="Yes"/>
    <d v="1899-12-30T07:30:00"/>
    <d v="1899-12-30T10:00:00"/>
    <d v="1899-12-30T02:30:00"/>
    <n v="1.5"/>
    <n v="24"/>
    <m/>
    <n v="36"/>
    <x v="5"/>
    <s v="ME"/>
    <m/>
    <m/>
    <m/>
    <m/>
    <m/>
    <n v="2026050150"/>
  </r>
  <r>
    <x v="136"/>
    <s v="Hi.Mix"/>
    <s v="CPT"/>
    <s v="B"/>
    <s v="C2-008D"/>
    <n v="1"/>
    <s v="011294013"/>
    <s v="011294013DP-2622A-PS9"/>
    <s v="P116"/>
    <s v="ME set up line over 0.8hrs"/>
    <s v="Machine Down"/>
    <s v="Yes"/>
    <d v="1899-12-30T10:00:00"/>
    <d v="1899-12-30T11:30:00"/>
    <d v="1899-12-30T01:30:00"/>
    <n v="1.5"/>
    <n v="29"/>
    <m/>
    <n v="43.5"/>
    <x v="5"/>
    <s v="ME"/>
    <m/>
    <m/>
    <m/>
    <m/>
    <m/>
    <n v="2026050151"/>
  </r>
  <r>
    <x v="136"/>
    <s v="Hi.Mix"/>
    <s v="CPT"/>
    <s v="B"/>
    <s v="C2-051D"/>
    <n v="1"/>
    <s v="030287009"/>
    <s v="030287009DP-2623A-PS8"/>
    <s v="P116"/>
    <s v="The stamping machine lost power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52"/>
  </r>
  <r>
    <x v="137"/>
    <s v="EEC"/>
    <s v="OP"/>
    <s v="A"/>
    <s v="C2-121"/>
    <n v="1"/>
    <n v="130597093"/>
    <s v="PO_130597093_65-PMC14"/>
    <s v="P156"/>
    <s v="Change Model"/>
    <s v="Line Setup"/>
    <s v="Non"/>
    <m/>
    <m/>
    <d v="1900-01-23T00:00:00"/>
    <n v="0.5"/>
    <n v="1"/>
    <m/>
    <n v="0.5"/>
    <x v="1"/>
    <s v="ME"/>
    <m/>
    <m/>
    <m/>
    <m/>
    <m/>
    <m/>
  </r>
  <r>
    <x v="137"/>
    <s v="EEC"/>
    <s v="OP"/>
    <s v="A"/>
    <s v="C2-144"/>
    <n v="1"/>
    <n v="130597093"/>
    <s v="PO_130597093_66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9D"/>
    <n v="1"/>
    <n v="130597291"/>
    <s v="PO_130597291_018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CPT"/>
    <s v="A"/>
    <s v="C2-116D"/>
    <n v="1"/>
    <n v="130597315"/>
    <s v="PO_130597315_FMP_001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7"/>
    <s v="EEC"/>
    <s v="CPT"/>
    <s v="A"/>
    <s v="C2-117D"/>
    <n v="1"/>
    <n v="130597397"/>
    <s v="PO_130597397_FMP_01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OP"/>
    <s v="A"/>
    <s v="C2-141"/>
    <n v="2"/>
    <s v="130615001DG9"/>
    <s v="PO_130615001DG9_53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6"/>
    <n v="2"/>
    <s v="130615001DG9"/>
    <s v="PO_130615001DG9_541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5"/>
    <n v="2"/>
    <s v="130615035DG9"/>
    <s v="SPL_2026_130615035DG9_PP-PMC14"/>
    <s v="P156"/>
    <s v="Change Model"/>
    <s v="Line Setup"/>
    <s v="Non"/>
    <m/>
    <m/>
    <d v="1900-01-23T00:00:00"/>
    <n v="1.17"/>
    <n v="11"/>
    <m/>
    <n v="12.87"/>
    <x v="1"/>
    <s v="ME"/>
    <m/>
    <m/>
    <m/>
    <m/>
    <m/>
    <m/>
  </r>
  <r>
    <x v="137"/>
    <s v="EEC"/>
    <s v="OP"/>
    <s v="A"/>
    <s v="C2-121"/>
    <n v="1"/>
    <n v="130597401"/>
    <s v="SPL_PO_130597401_PPtestline121_PMC14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37"/>
    <s v="EEC"/>
    <s v="OP"/>
    <s v="A"/>
    <s v="C2-144"/>
    <n v="2"/>
    <n v="130597401"/>
    <s v="SPL_PO_130597401_PPtestline14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6D"/>
    <n v="1"/>
    <n v="130868001"/>
    <s v="SPL_PO_130868001_PP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37"/>
    <s v="Hi.Mix"/>
    <s v="OP"/>
    <s v="B"/>
    <s v="C2-025"/>
    <n v="2"/>
    <s v="095248012"/>
    <s v="W20_2026_095248012-01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37"/>
    <s v="Hi.Mix"/>
    <s v="OP"/>
    <s v="B"/>
    <s v="C2-051"/>
    <n v="2"/>
    <s v="096920001"/>
    <s v="W20_2026_096920001-FMP_001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37"/>
    <s v="Hi.Mix"/>
    <s v="OP"/>
    <s v="B"/>
    <s v="C2-021"/>
    <n v="1"/>
    <s v="095249103"/>
    <s v="W21_2026_095249103_01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7"/>
    <s v="Hi.Mix"/>
    <s v="OP"/>
    <s v="B"/>
    <s v="C2-043"/>
    <n v="2"/>
    <s v="095479204"/>
    <s v="W22_2026_095479204_018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37"/>
    <s v="Hi.Mix"/>
    <s v="OP"/>
    <s v="B"/>
    <s v="C2-023"/>
    <n v="1"/>
    <s v="095875305"/>
    <s v="W22_2026_095875305_003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37"/>
    <s v="Hi.Mix"/>
    <s v="OP"/>
    <s v="B"/>
    <s v="C2-021"/>
    <n v="1"/>
    <s v="096812001"/>
    <s v="W22_2026_096812001_02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7"/>
    <s v="Hi.Mix"/>
    <s v="CPT"/>
    <s v="B"/>
    <s v="C2-047N"/>
    <n v="2"/>
    <s v="010627035"/>
    <s v="010627035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7"/>
    <s v="Hi.Mix"/>
    <s v="CPT"/>
    <s v="B"/>
    <s v="C2-004D"/>
    <n v="1"/>
    <s v="010821104"/>
    <s v="010821104DP-2623A-PS9-ROW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37"/>
    <s v="Hi.Mix"/>
    <s v="CPT"/>
    <s v="B"/>
    <s v="C2-009D"/>
    <n v="1"/>
    <s v="011008017"/>
    <s v="011008017DP-2623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37"/>
    <s v="Hi.Mix"/>
    <s v="CPT"/>
    <s v="B"/>
    <s v="C2-044N"/>
    <n v="2"/>
    <s v="011146014"/>
    <s v="011146014DP-2623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7"/>
    <s v="Hi.Mix"/>
    <s v="CPT"/>
    <s v="B"/>
    <s v="C2-052D"/>
    <n v="1"/>
    <s v="011243016"/>
    <s v="011243016DP-2622A-PS10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37"/>
    <s v="Hi.Mix"/>
    <s v="CPT"/>
    <s v="B"/>
    <s v="C2-038D"/>
    <n v="1"/>
    <s v="011484001"/>
    <s v="011484001DP-2623A-PS2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37"/>
    <s v="Hi.Mix"/>
    <s v="CPT"/>
    <s v="B"/>
    <s v="C2-202N"/>
    <n v="2"/>
    <n v="204208029"/>
    <s v="204208029PK-2623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7"/>
    <s v="Hi.Mix"/>
    <s v="CPT"/>
    <s v="B"/>
    <s v="C2-018D"/>
    <n v="1"/>
    <n v="305681015"/>
    <s v="305681015DZ-2625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7"/>
    <s v="Hi.Mix"/>
    <s v="OP"/>
    <s v="B"/>
    <s v="C2-051"/>
    <n v="1"/>
    <s v="096920001"/>
    <s v="W20_2026_096920001-FMP_001-PMC11"/>
    <s v="P116"/>
    <s v="ME set up line over 0.8hrs"/>
    <s v="Machine Down"/>
    <s v="Yes"/>
    <d v="1899-12-30T09:20:00"/>
    <d v="1899-12-30T10:50:00"/>
    <d v="1899-12-30T01:30:00"/>
    <n v="1.5"/>
    <n v="23"/>
    <m/>
    <n v="34.5"/>
    <x v="5"/>
    <s v="ME"/>
    <m/>
    <m/>
    <m/>
    <m/>
    <m/>
    <n v="2026050153"/>
  </r>
  <r>
    <x v="137"/>
    <s v="Hi.Mix"/>
    <s v="OP"/>
    <s v="B"/>
    <s v="C2-043"/>
    <n v="1"/>
    <s v="095875305"/>
    <s v="W22_2026_095875305_003-PMC11"/>
    <s v="P116"/>
    <s v="ME set up line over 0.8hrs"/>
    <s v="Machine Down"/>
    <s v="Yes"/>
    <d v="1899-12-30T13:00:00"/>
    <d v="1899-12-30T14:00:00"/>
    <d v="1899-12-30T01:00:00"/>
    <n v="1"/>
    <n v="32"/>
    <m/>
    <n v="32"/>
    <x v="5"/>
    <s v="ME"/>
    <m/>
    <m/>
    <m/>
    <m/>
    <m/>
    <n v="2026050154"/>
  </r>
  <r>
    <x v="137"/>
    <s v="Hi.Mix"/>
    <s v="OP"/>
    <s v="B"/>
    <s v="C2-048"/>
    <n v="2"/>
    <s v="095760003"/>
    <s v="W20_2026_095760003-056-PMC11"/>
    <s v="P116"/>
    <s v="The stamping machine is leaking oil."/>
    <s v="Machine Down"/>
    <s v="Yes"/>
    <d v="1899-12-30T03:10:00"/>
    <d v="1899-12-30T04:10:00"/>
    <d v="1899-12-30T01:00:00"/>
    <n v="1"/>
    <n v="24"/>
    <m/>
    <n v="24"/>
    <x v="5"/>
    <s v="ME"/>
    <m/>
    <m/>
    <m/>
    <m/>
    <m/>
    <n v="2026050155"/>
  </r>
  <r>
    <x v="137"/>
    <s v="Hi.Mix"/>
    <s v="OP"/>
    <s v="B"/>
    <s v="C2-025"/>
    <n v="2"/>
    <s v="095248012"/>
    <s v="W20_2026_095248012-016-PMC11"/>
    <s v="P111"/>
    <s v="Raw material NG, PN 319129001"/>
    <s v="Quality Issue"/>
    <s v="Yes"/>
    <d v="1899-12-30T21:30:00"/>
    <d v="1899-12-30T22:30:00"/>
    <d v="1899-12-30T01:00:00"/>
    <n v="1"/>
    <n v="18"/>
    <m/>
    <n v="18"/>
    <x v="16"/>
    <s v="SQE"/>
    <m/>
    <n v="319129001"/>
    <s v="JINHUA SKY TALENT POWER TOOLS  Co.,LTD"/>
    <m/>
    <m/>
    <n v="2026050156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5:00:00"/>
    <d v="1899-12-30T05:20:00"/>
    <d v="1899-12-30T00:20:00"/>
    <n v="0.33"/>
    <n v="10"/>
    <m/>
    <n v="3.3000000000000003"/>
    <x v="9"/>
    <s v="Supplier"/>
    <m/>
    <n v="524577001"/>
    <s v="Ming Shing"/>
    <m/>
    <m/>
    <n v="2026050157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6:00:00"/>
    <d v="1899-12-30T07:30:00"/>
    <d v="1899-12-30T01:30:00"/>
    <n v="1.5"/>
    <n v="10"/>
    <m/>
    <n v="15"/>
    <x v="9"/>
    <s v="Supplier"/>
    <m/>
    <n v="524577001"/>
    <s v="Ming Shing"/>
    <m/>
    <m/>
    <n v="2026050158"/>
  </r>
  <r>
    <x v="137"/>
    <s v="Hi.Mix"/>
    <s v="CPT"/>
    <s v="B"/>
    <s v="C2-030N"/>
    <n v="2"/>
    <s v="054376001"/>
    <s v="054376001DP-2622A-PS9-ROW"/>
    <s v="P116"/>
    <s v="The impact wrench is broken."/>
    <s v="Machine Down"/>
    <s v="Yes"/>
    <d v="1899-12-30T01:50:00"/>
    <d v="1899-12-30T02:10:00"/>
    <d v="1899-12-30T00:20:00"/>
    <n v="0.33"/>
    <n v="22"/>
    <m/>
    <n v="7.2600000000000007"/>
    <x v="5"/>
    <s v="ME"/>
    <m/>
    <m/>
    <m/>
    <m/>
    <m/>
    <n v="2026050159"/>
  </r>
  <r>
    <x v="137"/>
    <s v="Hi.Mix"/>
    <s v="CPT"/>
    <s v="B"/>
    <s v="C2-052D"/>
    <n v="1"/>
    <s v="011243016"/>
    <s v="011243016DP-2622A-PS10-ROW"/>
    <s v="P116"/>
    <s v="ME set up line over 0.8hrs"/>
    <s v="Machine Down"/>
    <s v="Yes"/>
    <d v="1899-12-30T09:45:00"/>
    <d v="1899-12-30T10:30:00"/>
    <d v="1899-12-30T00:45:00"/>
    <n v="0.75"/>
    <n v="20"/>
    <m/>
    <n v="15"/>
    <x v="5"/>
    <s v="ME"/>
    <m/>
    <m/>
    <m/>
    <m/>
    <m/>
    <n v="2026050160"/>
  </r>
  <r>
    <x v="137"/>
    <s v="EEC"/>
    <s v="CPT"/>
    <s v="A"/>
    <s v="C2-085D"/>
    <n v="1"/>
    <n v="130597197"/>
    <s v="PO_130597197_037-PMC17"/>
    <s v="P116"/>
    <s v="The semi-finished product test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50161"/>
  </r>
  <r>
    <x v="137"/>
    <s v="EEC"/>
    <s v="CPT"/>
    <s v="A"/>
    <s v="C2-089D"/>
    <n v="1"/>
    <n v="130597291"/>
    <s v="PO_130597291_018-PMC17"/>
    <s v="P116"/>
    <s v="The soldering iron is broken."/>
    <s v="Machine Down"/>
    <s v="Yes"/>
    <d v="1899-12-30T10:30:00"/>
    <d v="1899-12-30T10:45:00"/>
    <d v="1899-12-30T00:15:00"/>
    <n v="0.25"/>
    <n v="9"/>
    <m/>
    <n v="2.25"/>
    <x v="5"/>
    <s v="ME"/>
    <m/>
    <m/>
    <m/>
    <m/>
    <m/>
    <n v="2026050162"/>
  </r>
  <r>
    <x v="137"/>
    <s v="EEC"/>
    <s v="CPT"/>
    <s v="A"/>
    <s v="C2-115D"/>
    <n v="1"/>
    <n v="130868002"/>
    <s v="PO_130868002_FMP_001_PMC17"/>
    <s v="P116"/>
    <s v="The semi-finished product testing machine is broken."/>
    <s v="Machine Down"/>
    <s v="Yes"/>
    <d v="1899-12-30T09:10:00"/>
    <d v="1899-12-30T12:32:00"/>
    <d v="1899-12-30T03:22:00"/>
    <n v="3.2"/>
    <n v="8"/>
    <m/>
    <n v="25.6"/>
    <x v="5"/>
    <s v="ME"/>
    <m/>
    <m/>
    <m/>
    <m/>
    <m/>
    <n v="2026050164"/>
  </r>
  <r>
    <x v="137"/>
    <s v="EEC"/>
    <s v="CPT"/>
    <s v="A"/>
    <s v="C2-116D"/>
    <n v="1"/>
    <n v="130597315"/>
    <s v="PO_130597315_FMP_001_PMC17"/>
    <s v="P116"/>
    <s v="The semi-finished product testing machine and the screw gun are broken."/>
    <s v="Machine Down"/>
    <s v="Yes"/>
    <d v="1899-12-30T11:00:00"/>
    <d v="1899-12-30T12:30:00"/>
    <d v="1899-12-30T01:30:00"/>
    <n v="1.5"/>
    <n v="8"/>
    <m/>
    <n v="12"/>
    <x v="5"/>
    <s v="ME"/>
    <m/>
    <m/>
    <m/>
    <m/>
    <m/>
    <n v="2026050165"/>
  </r>
  <r>
    <x v="138"/>
    <s v="EEC"/>
    <s v="OP"/>
    <s v="A"/>
    <s v="C2-144"/>
    <n v="2"/>
    <n v="130597093"/>
    <s v="PO_130597093_6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023"/>
    <n v="2"/>
    <s v="095709102"/>
    <s v="W21_2026_095709102_007-PMC11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38"/>
    <s v="Hi.Mix"/>
    <s v="OP"/>
    <s v="B"/>
    <s v="C2-025"/>
    <n v="2"/>
    <s v="095283305"/>
    <s v="W22_2026_095283305_02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8"/>
    <s v="Hi.Mix"/>
    <s v="OP"/>
    <s v="B"/>
    <s v="C2-043"/>
    <n v="1"/>
    <s v="095419318"/>
    <s v="W22_2026_095419318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38"/>
    <s v="Hi.Mix"/>
    <s v="OP"/>
    <s v="B"/>
    <s v="C2-47A"/>
    <n v="2"/>
    <s v="000996573"/>
    <s v="W24_2026_000996573-033-PMC18"/>
    <s v="P156"/>
    <s v="Change Model"/>
    <s v="Line Setup"/>
    <s v="Non"/>
    <m/>
    <m/>
    <d v="1900-01-23T00:00:00"/>
    <n v="0.42"/>
    <n v="10"/>
    <m/>
    <n v="4.2"/>
    <x v="1"/>
    <s v="ME"/>
    <m/>
    <m/>
    <m/>
    <m/>
    <m/>
    <m/>
  </r>
  <r>
    <x v="138"/>
    <s v="Hi.Mix"/>
    <s v="OP"/>
    <s v="B"/>
    <s v="C2-47A"/>
    <n v="1"/>
    <s v="000996932"/>
    <s v="W24_2026_000996932-022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Hi.Mix"/>
    <s v="OP"/>
    <s v="B"/>
    <s v="C2-47A"/>
    <n v="2"/>
    <s v="003015002DG9"/>
    <s v="W25_2026_003015002DG9-032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38"/>
    <s v="Hi.Mix"/>
    <s v="OP"/>
    <s v="B"/>
    <s v="C2-021"/>
    <n v="1"/>
    <s v="095112109"/>
    <s v="Wk21_2026_095112109-1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8"/>
    <s v="Hi.Mix"/>
    <s v="CPT"/>
    <s v="B"/>
    <s v="C2-031N"/>
    <n v="2"/>
    <s v="011163009"/>
    <s v="011163009DP-262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8"/>
    <s v="Hi.Mix"/>
    <s v="CPT"/>
    <s v="B"/>
    <s v="C2-055D"/>
    <n v="1"/>
    <s v="011364020"/>
    <s v="011364020DP-2623A-PS9-ROW"/>
    <s v="P156"/>
    <s v="Change Model"/>
    <s v="Line Setup"/>
    <s v="Non"/>
    <m/>
    <m/>
    <d v="1900-01-23T00:00:00"/>
    <n v="8.3000000000000004E-2"/>
    <n v="24"/>
    <m/>
    <n v="1.992"/>
    <x v="1"/>
    <s v="ME"/>
    <m/>
    <m/>
    <m/>
    <m/>
    <m/>
    <m/>
  </r>
  <r>
    <x v="138"/>
    <s v="Hi.Mix"/>
    <s v="CPT"/>
    <s v="B"/>
    <s v="C2-011D"/>
    <n v="1"/>
    <s v="011499002"/>
    <s v="011499002DP-262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8"/>
    <s v="Hi.Mix"/>
    <s v="CPT"/>
    <s v="B"/>
    <s v="C2-033D"/>
    <n v="1"/>
    <s v="030247012"/>
    <s v="030247012DP-2624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8"/>
    <s v="Hi.Mix"/>
    <s v="CPT"/>
    <s v="B"/>
    <s v="C2-017D"/>
    <n v="1"/>
    <n v="317339001"/>
    <s v="317339001DZ-2625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8"/>
    <s v="Hi.Mix"/>
    <s v="CPT"/>
    <s v="B"/>
    <s v="C2-010D"/>
    <n v="1"/>
    <n v="62032003"/>
    <s v="RW062032003PK-2613A-PS5"/>
    <s v="P156"/>
    <s v="Change Model"/>
    <s v="Line Setup"/>
    <s v="Non"/>
    <m/>
    <m/>
    <d v="1900-01-23T00:00:00"/>
    <n v="0.67"/>
    <n v="10"/>
    <m/>
    <n v="6.7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07:30:00"/>
    <d v="1899-12-30T10:00:00"/>
    <d v="1899-12-30T02:30:00"/>
    <n v="2.5"/>
    <n v="8"/>
    <m/>
    <n v="20"/>
    <x v="9"/>
    <s v="Supplier"/>
    <m/>
    <n v="524577001"/>
    <s v="Ming Shing"/>
    <m/>
    <m/>
    <n v="2026060001"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11:00:00"/>
    <d v="1899-12-30T14:50:00"/>
    <d v="1899-12-30T03:50:00"/>
    <n v="3.83"/>
    <n v="8"/>
    <m/>
    <n v="30.64"/>
    <x v="9"/>
    <s v="Supplier"/>
    <m/>
    <n v="524577001"/>
    <s v="Ming Shing"/>
    <m/>
    <m/>
    <n v="2026060002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1:00:00"/>
    <d v="1899-12-30T01:30:00"/>
    <d v="1899-12-30T00:30:00"/>
    <n v="0.5"/>
    <n v="8"/>
    <m/>
    <n v="4"/>
    <x v="9"/>
    <s v="Supplier"/>
    <m/>
    <n v="524577001"/>
    <s v="Ming Shing"/>
    <m/>
    <m/>
    <n v="2026060003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2:30:00"/>
    <d v="1899-12-30T04:40:00"/>
    <d v="1899-12-30T02:10:00"/>
    <n v="2.17"/>
    <n v="8"/>
    <m/>
    <n v="17.36"/>
    <x v="9"/>
    <s v="Supplier"/>
    <m/>
    <n v="524577001"/>
    <s v="Ming Shing"/>
    <m/>
    <m/>
    <n v="2026060004"/>
  </r>
  <r>
    <x v="138"/>
    <s v="EEC"/>
    <s v="CPT"/>
    <s v="A"/>
    <s v="C2-115D"/>
    <n v="1"/>
    <n v="130868002"/>
    <s v="W24_2026_130868002_002_PMC17"/>
    <s v="P116"/>
    <s v="The semi-finished product testing machine is broken."/>
    <s v="Machine Down"/>
    <s v="Yes"/>
    <d v="1899-12-30T09:55:00"/>
    <d v="1899-12-30T10:20:00"/>
    <d v="1899-12-30T00:25:00"/>
    <n v="0.41"/>
    <n v="8"/>
    <m/>
    <n v="3.28"/>
    <x v="5"/>
    <s v="ME"/>
    <m/>
    <m/>
    <m/>
    <m/>
    <m/>
    <n v="2026060005"/>
  </r>
  <r>
    <x v="139"/>
    <s v="EEC"/>
    <s v="OP"/>
    <s v="A"/>
    <s v="C2-137"/>
    <n v="1"/>
    <s v="130615018DG9"/>
    <s v="PO_130615018DG9_98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7"/>
    <n v="1"/>
    <s v="130615021DG9"/>
    <s v="PO_130615021DG9_46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2"/>
    <n v="2"/>
    <s v="130667004DG9"/>
    <s v="PO_130667004DG9_22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EEC"/>
    <s v="OP"/>
    <s v="A"/>
    <s v="C2-132"/>
    <n v="2"/>
    <s v="130667012DG9"/>
    <s v="PO_130667012DG9_7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Hi.Mix"/>
    <s v="OP"/>
    <s v="B"/>
    <s v="C2-043"/>
    <n v="1"/>
    <s v="095208101"/>
    <s v="W21_2026_095208101_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9"/>
    <s v="Hi.Mix"/>
    <s v="OP"/>
    <s v="B"/>
    <s v="C2-47A"/>
    <n v="2"/>
    <s v="002990003DG9"/>
    <s v="W24_2026_002990003DG9-075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39"/>
    <s v="Hi.Mix"/>
    <s v="OP"/>
    <s v="B"/>
    <s v="C2-47A"/>
    <n v="2"/>
    <s v="000996483"/>
    <s v="W25_2026_000996483-014-PMC18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39"/>
    <s v="Hi.Mix"/>
    <s v="OP"/>
    <s v="B"/>
    <s v="C2-47B"/>
    <n v="1"/>
    <s v="000996975"/>
    <s v="Wk22_2026_000996975-044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9"/>
    <s v="Hi.Mix"/>
    <s v="OP"/>
    <s v="B"/>
    <s v="C2-47A"/>
    <n v="2"/>
    <s v="000996486"/>
    <s v="Wk23_2026_000996486-11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9"/>
    <s v="Hi.Mix"/>
    <s v="CPT"/>
    <s v="B"/>
    <s v="C2-036N"/>
    <n v="2"/>
    <s v="001606211"/>
    <s v="001606211PK-2624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03D"/>
    <n v="1"/>
    <s v="011342005"/>
    <s v="011342005DP-2624A-PS2-ROW"/>
    <s v="P156"/>
    <s v="Change Model"/>
    <s v="Line Setup"/>
    <s v="Non"/>
    <m/>
    <m/>
    <d v="1900-01-23T00:00:00"/>
    <n v="0.83"/>
    <n v="30"/>
    <m/>
    <n v="24.9"/>
    <x v="1"/>
    <s v="ME"/>
    <m/>
    <m/>
    <m/>
    <m/>
    <m/>
    <m/>
  </r>
  <r>
    <x v="139"/>
    <s v="Hi.Mix"/>
    <s v="CPT"/>
    <s v="B"/>
    <s v="C2-031D"/>
    <n v="1"/>
    <s v="011347013DG9"/>
    <s v="011347013DG9DP-261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9"/>
    <s v="Hi.Mix"/>
    <s v="CPT"/>
    <s v="B"/>
    <s v="C2-031N"/>
    <n v="2"/>
    <s v="011404003"/>
    <s v="011404003DP-2623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03N"/>
    <n v="2"/>
    <n v="159316008"/>
    <s v="159316008CS-262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20D"/>
    <n v="1"/>
    <n v="230527007"/>
    <s v="230527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20D"/>
    <n v="1"/>
    <n v="230840007"/>
    <s v="230840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16D"/>
    <n v="1"/>
    <n v="291102002"/>
    <s v="291102002GB-2625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D"/>
    <n v="1"/>
    <n v="292086004"/>
    <s v="292086004GB-2624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N"/>
    <n v="2"/>
    <n v="316292007"/>
    <s v="316292007DZ-262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39"/>
    <s v="Hi.Mix"/>
    <s v="CPT"/>
    <s v="B"/>
    <s v="C2-020N"/>
    <n v="2"/>
    <n v="318972002"/>
    <s v="318972002DZ-2625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9"/>
    <s v="EEC"/>
    <s v="CPT"/>
    <s v="A"/>
    <s v="C2-119D"/>
    <n v="1"/>
    <n v="130597250"/>
    <s v="PO_130597250_011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9"/>
    <s v="EEC"/>
    <s v="CPT"/>
    <s v="A"/>
    <s v="C2-103D"/>
    <n v="1"/>
    <n v="130597380"/>
    <s v="PO_130597380_018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EEC"/>
    <s v="CPT"/>
    <s v="A"/>
    <s v="C2-103D"/>
    <n v="1"/>
    <n v="130597401"/>
    <s v="PO_130597401_050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Hi.Mix"/>
    <s v="OP"/>
    <s v="B"/>
    <s v="C2-043"/>
    <n v="1"/>
    <s v="095709102"/>
    <s v="W21_2026_095709102_007-PMC11"/>
    <s v="P114"/>
    <s v="IE updated wrong actual headcount vs. PMC plan (PMC: 26HC, IE routing: 20HC)."/>
    <s v="Other"/>
    <s v="Yes"/>
    <d v="1899-12-30T07:30:00"/>
    <d v="1899-12-30T11:30:00"/>
    <d v="1899-12-30T04:00:00"/>
    <n v="4"/>
    <n v="24"/>
    <m/>
    <n v="96"/>
    <x v="6"/>
    <s v="IE"/>
    <m/>
    <m/>
    <m/>
    <m/>
    <m/>
    <m/>
  </r>
  <r>
    <x v="139"/>
    <s v="Hi.Mix"/>
    <s v="CPT"/>
    <s v="B"/>
    <s v="C2-029N"/>
    <n v="2"/>
    <s v="011374001"/>
    <s v="011374001DP-2624A-PS9"/>
    <s v="P116"/>
    <s v="The soldering iron is broken."/>
    <s v="Machine Down"/>
    <s v="Yes"/>
    <d v="1899-12-30T04:10:00"/>
    <d v="1899-12-30T05:10:00"/>
    <d v="1899-12-30T01:00:00"/>
    <n v="1"/>
    <n v="32"/>
    <m/>
    <n v="32"/>
    <x v="5"/>
    <s v="ME"/>
    <m/>
    <m/>
    <m/>
    <m/>
    <m/>
    <n v="2026060007"/>
  </r>
  <r>
    <x v="139"/>
    <s v="Hi.Mix"/>
    <s v="CPT"/>
    <s v="B"/>
    <s v="C2-029N"/>
    <n v="2"/>
    <s v="011374001"/>
    <s v="011374001DP-2624A-PS9"/>
    <s v="P116"/>
    <s v="The welding machine is broken."/>
    <s v="Machine Down"/>
    <s v="Yes"/>
    <d v="1899-12-30T03:45:00"/>
    <d v="1899-12-30T03:50:00"/>
    <d v="1899-12-30T00:05:00"/>
    <n v="8.3000000000000004E-2"/>
    <n v="32"/>
    <m/>
    <n v="2.6560000000000001"/>
    <x v="5"/>
    <s v="ME"/>
    <m/>
    <m/>
    <m/>
    <m/>
    <m/>
    <n v="2026060008"/>
  </r>
  <r>
    <x v="139"/>
    <s v="EEC"/>
    <s v="CPT"/>
    <s v="A"/>
    <s v="C2-088"/>
    <n v="2"/>
    <n v="130690040"/>
    <s v="PO_130690040_008_PMC17"/>
    <s v="P116"/>
    <s v="The finished product testing machine is broken."/>
    <s v="Machine Down"/>
    <s v="Yes"/>
    <d v="1899-12-30T21:20:00"/>
    <d v="1899-12-30T21:45:00"/>
    <d v="1899-12-30T00:25:00"/>
    <n v="0.42"/>
    <n v="8"/>
    <m/>
    <n v="3.36"/>
    <x v="5"/>
    <s v="ME"/>
    <m/>
    <m/>
    <m/>
    <m/>
    <m/>
    <n v="2026060009"/>
  </r>
  <r>
    <x v="139"/>
    <s v="EEC"/>
    <s v="CPT"/>
    <s v="A"/>
    <s v="C2-091D"/>
    <n v="1"/>
    <n v="130597291"/>
    <s v="PO_130597291_016-PMC17"/>
    <s v="P116"/>
    <s v="The impact wrench is broken."/>
    <s v="Machine Down"/>
    <s v="Yes"/>
    <d v="1899-12-30T07:50:00"/>
    <d v="1899-12-30T08:15:00"/>
    <d v="1899-12-30T00:25:00"/>
    <n v="0.42"/>
    <n v="9"/>
    <m/>
    <n v="3.78"/>
    <x v="5"/>
    <s v="ME"/>
    <m/>
    <m/>
    <m/>
    <m/>
    <m/>
    <n v="2026060010"/>
  </r>
  <r>
    <x v="139"/>
    <s v="EEC"/>
    <s v="CPT"/>
    <s v="A"/>
    <s v="C2-116D"/>
    <n v="1"/>
    <n v="130597315"/>
    <s v="PO_130597315_002_PMC17"/>
    <s v="P116"/>
    <s v="The performance testing machine is broken."/>
    <s v="Machine Down"/>
    <s v="Yes"/>
    <d v="1899-12-30T14:15:00"/>
    <d v="1899-12-30T14:55:00"/>
    <d v="1899-12-30T00:40:00"/>
    <n v="0.8"/>
    <n v="9"/>
    <m/>
    <n v="7.2"/>
    <x v="5"/>
    <s v="ME"/>
    <m/>
    <m/>
    <m/>
    <m/>
    <m/>
    <n v="2026060011"/>
  </r>
  <r>
    <x v="140"/>
    <s v="EEC"/>
    <s v="OP"/>
    <s v="A"/>
    <s v="C2-124"/>
    <n v="2"/>
    <n v="130597184"/>
    <s v="PO_130597184_199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24"/>
    <n v="2"/>
    <n v="130597185"/>
    <s v="PO_130597185_207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37"/>
    <n v="1"/>
    <s v="130615033DG9"/>
    <s v="PO_130615033DG9_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0"/>
    <s v="Hi.Mix"/>
    <s v="OP"/>
    <s v="B"/>
    <s v="C2-041"/>
    <n v="2"/>
    <s v="095172207"/>
    <s v="W22_2026_095172207_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043"/>
    <n v="1"/>
    <s v="095482103"/>
    <s v="W22_2026_095482103_01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0"/>
    <s v="Hi.Mix"/>
    <s v="OP"/>
    <s v="B"/>
    <s v="C2-47A"/>
    <n v="1"/>
    <s v="003013018DG9"/>
    <s v="W23_2025_003013018DG9-01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0"/>
    <s v="Hi.Mix"/>
    <s v="OP"/>
    <s v="B"/>
    <s v="C2-47B"/>
    <n v="2"/>
    <s v="000995002"/>
    <s v="W24_2026_000995002-136-PMC18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40"/>
    <s v="Hi.Mix"/>
    <s v="OP"/>
    <s v="B"/>
    <s v="C2-041"/>
    <n v="1"/>
    <s v="096779001DG9"/>
    <s v="Wk22_2026_096779001DG9-03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47B"/>
    <n v="1"/>
    <s v="000996676"/>
    <s v="Wk23_2026_000996676-090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40"/>
    <s v="Hi.Mix"/>
    <s v="CPT"/>
    <s v="B"/>
    <s v="C2-007N"/>
    <n v="2"/>
    <s v="010919011"/>
    <s v="010919011DP-2623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D"/>
    <n v="1"/>
    <s v="011065010"/>
    <s v="011065010DP-262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N"/>
    <n v="2"/>
    <s v="011390003"/>
    <s v="011390003DP-262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0"/>
    <s v="Hi.Mix"/>
    <s v="CPT"/>
    <s v="B"/>
    <s v="C2-051D"/>
    <n v="1"/>
    <s v="030041030"/>
    <s v="030041030DP-2623A-PS8"/>
    <s v="P156"/>
    <s v="Change Model"/>
    <s v="Line Setup"/>
    <s v="Non"/>
    <m/>
    <m/>
    <d v="1900-01-23T00:00:00"/>
    <n v="1.25"/>
    <n v="19"/>
    <m/>
    <n v="23.75"/>
    <x v="1"/>
    <s v="ME"/>
    <m/>
    <m/>
    <m/>
    <m/>
    <m/>
    <m/>
  </r>
  <r>
    <x v="140"/>
    <s v="Hi.Mix"/>
    <s v="CPT"/>
    <s v="B"/>
    <s v="C2-004D"/>
    <n v="1"/>
    <n v="159283005"/>
    <s v="159283005CS-2624A-PS9"/>
    <s v="P156"/>
    <s v="Change Model"/>
    <s v="Line Setup"/>
    <s v="Non"/>
    <m/>
    <m/>
    <d v="1900-01-23T00:00:00"/>
    <n v="0.25"/>
    <n v="23"/>
    <m/>
    <n v="5.75"/>
    <x v="1"/>
    <s v="ME"/>
    <m/>
    <m/>
    <m/>
    <m/>
    <m/>
    <m/>
  </r>
  <r>
    <x v="140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0"/>
    <s v="Hi.Mix"/>
    <s v="CPT"/>
    <s v="B"/>
    <s v="C2-019D"/>
    <n v="1"/>
    <n v="317336002"/>
    <s v="317336002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0"/>
    <s v="Hi.Mix"/>
    <s v="CPT"/>
    <s v="B"/>
    <s v="C2-055D"/>
    <n v="1"/>
    <s v="011381009"/>
    <s v="PR011381009DP-2625A-PS9-ROW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140"/>
    <s v="Hi.Mix"/>
    <s v="OP"/>
    <s v="B"/>
    <s v="C2-048"/>
    <n v="1"/>
    <s v="095760003"/>
    <s v="W20_2026_095760003-056-PMC11"/>
    <s v="P114"/>
    <s v="The tool is not functioning because the inductor coil touched the debug pin when the operator routed the wire according to the WI. -&gt; Risk stems from the wiring method and design."/>
    <s v="Other"/>
    <s v="Yes"/>
    <d v="1899-12-30T08:00:00"/>
    <d v="1899-12-30T09:00:00"/>
    <d v="1899-12-30T01:00:00"/>
    <n v="1"/>
    <n v="23"/>
    <m/>
    <n v="23"/>
    <x v="2"/>
    <s v="IE+NPI"/>
    <m/>
    <m/>
    <m/>
    <m/>
    <m/>
    <n v="2026060012"/>
  </r>
  <r>
    <x v="140"/>
    <s v="Hi.Mix"/>
    <s v="OP"/>
    <s v="B"/>
    <s v="C2-021"/>
    <n v="2"/>
    <s v="095112109"/>
    <s v="Wk21_2026_095112109-106-PMC11"/>
    <s v="P116"/>
    <s v="The 3/4 erosion mold cannot be classified."/>
    <s v="Machine Down"/>
    <s v="Yes"/>
    <d v="1899-12-30T05:00:00"/>
    <d v="1899-12-30T06:00:00"/>
    <d v="1899-12-30T01:00:00"/>
    <n v="1"/>
    <n v="22"/>
    <m/>
    <n v="22"/>
    <x v="2"/>
    <s v="ME"/>
    <m/>
    <m/>
    <m/>
    <m/>
    <m/>
    <n v="2026060013"/>
  </r>
  <r>
    <x v="140"/>
    <s v="EEC"/>
    <s v="CPT"/>
    <s v="A"/>
    <s v="C2-090D"/>
    <n v="1"/>
    <n v="130597245"/>
    <s v="PO_130597245_033-PMC17"/>
    <s v="P116"/>
    <s v="The impact wrench is malfunctioning."/>
    <s v="Machine Down"/>
    <s v="Yes"/>
    <d v="1899-12-30T09:40:00"/>
    <d v="1899-12-30T09:45:00"/>
    <d v="1899-12-30T00:05:00"/>
    <n v="8.3000000000000004E-2"/>
    <n v="8"/>
    <m/>
    <n v="0.66400000000000003"/>
    <x v="5"/>
    <s v="ME"/>
    <m/>
    <m/>
    <m/>
    <m/>
    <m/>
    <n v="2026060014"/>
  </r>
  <r>
    <x v="140"/>
    <s v="Hi.Mix"/>
    <s v="CPT"/>
    <s v="B"/>
    <s v="C2-047D"/>
    <n v="1"/>
    <s v="011065010"/>
    <s v="011065010DP-2622A-PS2"/>
    <s v="P116"/>
    <s v="ME set up line over 0.8hrs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60015"/>
  </r>
  <r>
    <x v="140"/>
    <s v="Hi.Mix"/>
    <s v="CPT"/>
    <s v="B"/>
    <s v="C2-051D"/>
    <n v="1"/>
    <s v="030041030"/>
    <s v="030041030DP-2623A-PS8"/>
    <s v="P116"/>
    <s v="ME set up line over 0.8hrs"/>
    <s v="Machine Down"/>
    <s v="Yes"/>
    <d v="1899-12-30T08:15:00"/>
    <d v="1899-12-30T08:45:00"/>
    <d v="1899-12-30T00:30:00"/>
    <n v="0.5"/>
    <n v="19"/>
    <m/>
    <n v="9.5"/>
    <x v="5"/>
    <s v="ME"/>
    <m/>
    <m/>
    <m/>
    <m/>
    <m/>
    <n v="2026060016"/>
  </r>
  <r>
    <x v="141"/>
    <s v="Hi.Mix"/>
    <s v="OP"/>
    <s v="B"/>
    <s v="C2-021"/>
    <n v="2"/>
    <s v="095119109"/>
    <s v="W20_2026_095119109_088-PMC11"/>
    <s v="P156"/>
    <s v="Change Model"/>
    <s v="Line Setup"/>
    <s v="Non"/>
    <m/>
    <m/>
    <d v="1900-01-23T00:00:00"/>
    <n v="0.1"/>
    <n v="58"/>
    <m/>
    <n v="5.8000000000000007"/>
    <x v="1"/>
    <s v="ME"/>
    <m/>
    <m/>
    <m/>
    <m/>
    <m/>
    <m/>
  </r>
  <r>
    <x v="141"/>
    <s v="Hi.Mix"/>
    <s v="OP"/>
    <s v="B"/>
    <s v="C2-021"/>
    <n v="2"/>
    <s v="095297205DG9"/>
    <s v="Wk23_2026_095297205DG9-034-PMC11"/>
    <s v="P156"/>
    <s v="Change Model"/>
    <s v="Line Setup"/>
    <s v="Non"/>
    <m/>
    <m/>
    <d v="1900-01-23T00:00:00"/>
    <n v="0.67"/>
    <n v="60"/>
    <m/>
    <n v="40.200000000000003"/>
    <x v="1"/>
    <s v="ME"/>
    <m/>
    <m/>
    <m/>
    <m/>
    <m/>
    <m/>
  </r>
  <r>
    <x v="141"/>
    <s v="Hi.Mix"/>
    <s v="OP"/>
    <s v="B"/>
    <s v="C2-025"/>
    <n v="1"/>
    <s v="095443002"/>
    <s v="Wk22_2026_095443002-17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1"/>
    <s v="EEC"/>
    <s v="OP"/>
    <s v="A"/>
    <s v="C2-136"/>
    <n v="1"/>
    <s v="130615014DG9"/>
    <s v="PO_130615014DG9_11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1"/>
    <s v="Hi.Mix"/>
    <s v="OP"/>
    <s v="B"/>
    <s v="C2-47A"/>
    <n v="2"/>
    <s v="002990003DG9"/>
    <s v="Wk23_2026_002990003DG9-076-PMC11"/>
    <s v="P156"/>
    <s v="Change Model"/>
    <s v="Line Setup"/>
    <s v="Non"/>
    <m/>
    <m/>
    <d v="1900-01-23T00:00:00"/>
    <n v="0.18"/>
    <n v="8"/>
    <m/>
    <n v="1.44"/>
    <x v="1"/>
    <s v="ME"/>
    <m/>
    <m/>
    <m/>
    <m/>
    <m/>
    <m/>
  </r>
  <r>
    <x v="141"/>
    <s v="Hi.Mix"/>
    <s v="OP"/>
    <s v="B"/>
    <s v="C2-47A"/>
    <n v="1"/>
    <s v="000996041"/>
    <s v="W22_2026_000996041-125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41"/>
    <s v="Hi.Mix"/>
    <s v="OP"/>
    <s v="B"/>
    <s v="C2-47B"/>
    <n v="1"/>
    <s v="000996865"/>
    <s v="W22_2026_000996865-029-PMC18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1"/>
    <s v="Hi.Mix"/>
    <s v="CPT"/>
    <s v="B"/>
    <s v="C2-031D"/>
    <n v="1"/>
    <s v="010854019"/>
    <s v="010854019DP-2624A-PS9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41"/>
    <s v="Hi.Mix"/>
    <s v="CPT"/>
    <s v="B"/>
    <s v="C2-053D"/>
    <n v="1"/>
    <s v="011104018"/>
    <s v="011104018DP-2624A-PS10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1"/>
    <s v="Hi.Mix"/>
    <s v="CPT"/>
    <s v="B"/>
    <s v="C2-011D"/>
    <n v="1"/>
    <s v="011118022"/>
    <s v="011118022DP-2620E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1"/>
    <s v="Hi.Mix"/>
    <s v="CPT"/>
    <s v="B"/>
    <s v="C2-004D"/>
    <n v="1"/>
    <s v="011292012"/>
    <s v="011292012DP-2624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1"/>
    <s v="Hi.Mix"/>
    <s v="CPT"/>
    <s v="B"/>
    <s v="C2-053N"/>
    <n v="2"/>
    <s v="030383007"/>
    <s v="030383007DP-2624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1"/>
    <s v="Hi.Mix"/>
    <s v="CPT"/>
    <s v="B"/>
    <s v="C2-020D"/>
    <n v="1"/>
    <n v="313157004"/>
    <s v="313157004DZ-2625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1"/>
    <s v="Hi.Mix"/>
    <s v="CPT"/>
    <s v="B"/>
    <s v="C2-017D"/>
    <n v="1"/>
    <n v="317342003"/>
    <s v="317342003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1"/>
    <s v="EEC"/>
    <s v="CPT"/>
    <s v="A"/>
    <s v="C2-087D"/>
    <n v="1"/>
    <n v="130597368"/>
    <s v="PO_130597368_006-PMC17"/>
    <s v="P116"/>
    <s v="The soldering iron is broken."/>
    <s v="Machine Down"/>
    <s v="Yes"/>
    <d v="1899-12-30T12:40:00"/>
    <d v="1899-12-30T13:10:00"/>
    <d v="1899-12-30T00:30:00"/>
    <n v="0.5"/>
    <n v="8"/>
    <m/>
    <n v="4"/>
    <x v="5"/>
    <s v="ME"/>
    <m/>
    <m/>
    <m/>
    <m/>
    <m/>
    <n v="2026060017"/>
  </r>
  <r>
    <x v="141"/>
    <s v="EEC"/>
    <s v="CPT"/>
    <s v="A"/>
    <s v="C2-081D"/>
    <n v="1"/>
    <n v="130597401"/>
    <s v="PO_130597401_063-PMC17"/>
    <s v="P116"/>
    <s v="The button-making machine is broken."/>
    <s v="Machine Down"/>
    <s v="Yes"/>
    <d v="1899-12-30T07:40:00"/>
    <d v="1899-12-30T08:20:00"/>
    <d v="1899-12-30T00:40:00"/>
    <n v="0.67"/>
    <n v="5"/>
    <m/>
    <n v="3.35"/>
    <x v="5"/>
    <s v="ME"/>
    <m/>
    <m/>
    <m/>
    <m/>
    <m/>
    <n v="2026060018"/>
  </r>
  <r>
    <x v="141"/>
    <s v="Hi.Mix"/>
    <s v="OP"/>
    <s v="B"/>
    <s v="C2-025"/>
    <n v="1"/>
    <s v="095443002"/>
    <s v="Wk22_2026_095443002-174-PMC11"/>
    <s v="P116"/>
    <s v="The stamping machine at station 2 is broken."/>
    <s v="Machine Down"/>
    <s v="Yes"/>
    <d v="1899-12-30T08:15:00"/>
    <d v="1899-12-30T08:45:00"/>
    <d v="1899-12-30T00:30:00"/>
    <n v="0.5"/>
    <n v="30"/>
    <m/>
    <n v="15"/>
    <x v="5"/>
    <s v="ME"/>
    <m/>
    <m/>
    <m/>
    <m/>
    <m/>
    <n v="2026060019"/>
  </r>
  <r>
    <x v="141"/>
    <s v="Hi.Mix"/>
    <s v="OP"/>
    <s v="B"/>
    <s v="C2-043"/>
    <n v="2"/>
    <s v="096785202"/>
    <s v="Wk23_2026_096785202-003-PMC11"/>
    <s v="P111"/>
    <s v="Raw material NG. PN 548884002"/>
    <s v="Quality Issue"/>
    <s v="Yes"/>
    <d v="1899-12-30T20:00:00"/>
    <d v="1899-12-30T06:00:00"/>
    <d v="1900-01-22T10:00:00"/>
    <n v="10"/>
    <n v="10"/>
    <m/>
    <n v="100"/>
    <x v="4"/>
    <s v="SQE"/>
    <m/>
    <n v="548884002"/>
    <s v="Ming Shing"/>
    <m/>
    <m/>
    <n v="2026060020"/>
  </r>
  <r>
    <x v="142"/>
    <s v="EEC"/>
    <s v="CPT"/>
    <s v="A"/>
    <s v="C2-082"/>
    <n v="2"/>
    <n v="130597401"/>
    <s v="PO_130597401_077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30:00"/>
    <d v="1899-12-30T06:20:00"/>
    <d v="1899-12-30T00:50:00"/>
    <n v="0.83"/>
    <n v="6"/>
    <m/>
    <n v="4.9799999999999995"/>
    <x v="9"/>
    <s v="Supplier"/>
    <m/>
    <n v="316708030"/>
    <s v="Good Mark"/>
    <m/>
    <m/>
    <n v="2026060021"/>
  </r>
  <r>
    <x v="142"/>
    <s v="EEC"/>
    <s v="CPT"/>
    <s v="A"/>
    <s v="C2-103"/>
    <n v="2"/>
    <n v="130597339"/>
    <s v="PO_130597339_004_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3:30:00"/>
    <d v="1899-12-30T05:40:00"/>
    <d v="1899-12-30T02:10:00"/>
    <n v="2.17"/>
    <n v="9"/>
    <m/>
    <n v="19.53"/>
    <x v="9"/>
    <s v="Supplier"/>
    <m/>
    <n v="316702016"/>
    <s v="Good Mark"/>
    <m/>
    <m/>
    <n v="2026060022"/>
  </r>
  <r>
    <x v="142"/>
    <s v="EEC"/>
    <s v="CPT"/>
    <s v="A"/>
    <s v="C2-120"/>
    <n v="2"/>
    <n v="130597380"/>
    <s v="PO_130597380_031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20:00"/>
    <d v="1899-12-30T06:00:00"/>
    <d v="1899-12-30T00:40:00"/>
    <n v="0.67"/>
    <n v="9"/>
    <m/>
    <n v="6.03"/>
    <x v="9"/>
    <s v="Supplier"/>
    <m/>
    <n v="316478003"/>
    <s v="Good Mark"/>
    <m/>
    <m/>
    <n v="2026060024"/>
  </r>
  <r>
    <x v="142"/>
    <s v="Hi.Mix"/>
    <s v="OP"/>
    <s v="B"/>
    <s v="C2-021"/>
    <n v="1"/>
    <s v="095877001"/>
    <s v="Wk23_2026_095877001-039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42"/>
    <s v="Hi.Mix"/>
    <s v="OP"/>
    <s v="B"/>
    <s v="C2-023"/>
    <n v="1"/>
    <s v="095249103"/>
    <s v="Wk22_2026_095249103-018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142"/>
    <s v="Hi.Mix"/>
    <s v="OP"/>
    <s v="B"/>
    <s v="C2-025"/>
    <n v="2"/>
    <s v="096785202"/>
    <s v="Wk23_2026_096785202-003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42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37"/>
    <n v="2"/>
    <s v="130667012DG9"/>
    <s v="PO_130667012DG9_78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42"/>
    <n v="2"/>
    <n v="130670008"/>
    <s v="PO_130670008_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2"/>
    <s v="EEC"/>
    <s v="OP"/>
    <s v="A"/>
    <s v="C2-150B"/>
    <n v="1"/>
    <s v="095930826"/>
    <s v="W20_2026_095930826_032-PMC14"/>
    <s v="P156"/>
    <s v="Change Model"/>
    <s v="Line Setup"/>
    <s v="Non"/>
    <m/>
    <m/>
    <d v="1900-01-23T00:00:00"/>
    <n v="0.67"/>
    <n v="8.5"/>
    <m/>
    <n v="5.6950000000000003"/>
    <x v="1"/>
    <s v="ME"/>
    <m/>
    <m/>
    <m/>
    <m/>
    <m/>
    <m/>
  </r>
  <r>
    <x v="142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83"/>
    <n v="10"/>
    <m/>
    <n v="8.2999999999999989"/>
    <x v="1"/>
    <s v="ME"/>
    <m/>
    <m/>
    <m/>
    <m/>
    <m/>
    <m/>
  </r>
  <r>
    <x v="142"/>
    <s v="Hi.Mix"/>
    <s v="OP"/>
    <s v="B"/>
    <s v="C2-47A"/>
    <n v="2"/>
    <s v="000996992"/>
    <s v="Wk23_2026_000996992-027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2"/>
    <s v="Hi.Mix"/>
    <s v="OP"/>
    <s v="B"/>
    <s v="C2-47B"/>
    <n v="1"/>
    <s v="000995038"/>
    <s v="Wk23_2026_000995038-00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2"/>
    <s v="Hi.Mix"/>
    <s v="CPT"/>
    <s v="B"/>
    <s v="C2-038D"/>
    <n v="1"/>
    <s v="001406006"/>
    <s v="001406006PK-2625A-PS3-ROW"/>
    <s v="P156"/>
    <s v="Change Model"/>
    <s v="Line Setup"/>
    <s v="Non"/>
    <m/>
    <m/>
    <d v="1900-01-23T00:00:00"/>
    <n v="0.1"/>
    <n v="9.5"/>
    <m/>
    <n v="0.95000000000000007"/>
    <x v="1"/>
    <s v="ME"/>
    <m/>
    <m/>
    <m/>
    <m/>
    <m/>
    <m/>
  </r>
  <r>
    <x v="142"/>
    <s v="Hi.Mix"/>
    <s v="CPT"/>
    <s v="B"/>
    <s v="C2-008D"/>
    <n v="1"/>
    <s v="010686059"/>
    <s v="010686059DP-2621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2"/>
    <s v="Hi.Mix"/>
    <s v="CPT"/>
    <s v="B"/>
    <s v="C2-047D"/>
    <n v="1"/>
    <s v="010831004"/>
    <s v="010831004DP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2"/>
    <s v="Hi.Mix"/>
    <s v="CPT"/>
    <s v="B"/>
    <s v="C2-052N"/>
    <n v="2"/>
    <s v="011231011"/>
    <s v="011231011DP-262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09D"/>
    <n v="1"/>
    <s v="011339002"/>
    <s v="011339002DP-2623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2"/>
    <s v="Hi.Mix"/>
    <s v="CPT"/>
    <s v="B"/>
    <s v="C2-042D"/>
    <n v="1"/>
    <s v="011385001"/>
    <s v="011385001DP-2624A-PS2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2"/>
    <s v="Hi.Mix"/>
    <s v="CPT"/>
    <s v="B"/>
    <s v="C2-012N"/>
    <n v="2"/>
    <s v="030218010"/>
    <s v="030218010DP-262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51N"/>
    <n v="2"/>
    <s v="030243009"/>
    <s v="030243009DP-2624A-PS8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2"/>
    <s v="Hi.Mix"/>
    <s v="CPT"/>
    <s v="B"/>
    <s v="C2-053D"/>
    <n v="1"/>
    <s v="030384006"/>
    <s v="030384006DP-2624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2"/>
    <s v="Hi.Mix"/>
    <s v="CPT"/>
    <s v="B"/>
    <s v="C2-009D"/>
    <n v="1"/>
    <s v="011339002"/>
    <s v="011339002DP-2623A-PS2"/>
    <s v="P116"/>
    <s v="ME set up line over 0.8hrs"/>
    <s v="Machine Down"/>
    <s v="Yes"/>
    <d v="1899-12-30T08:15:00"/>
    <d v="1899-12-30T08:45:00"/>
    <d v="1899-12-30T00:30:00"/>
    <n v="0.5"/>
    <n v="25"/>
    <m/>
    <n v="12.5"/>
    <x v="5"/>
    <s v="ME"/>
    <m/>
    <m/>
    <m/>
    <m/>
    <m/>
    <n v="2026060025"/>
  </r>
  <r>
    <x v="142"/>
    <s v="Hi.Mix"/>
    <s v="CPT"/>
    <s v="B"/>
    <s v="C2-042D"/>
    <n v="1"/>
    <s v="011385001"/>
    <s v="011385001DP-2624A-PS2"/>
    <s v="P116"/>
    <s v="ME set up line over 0.8hrs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60026"/>
  </r>
  <r>
    <x v="142"/>
    <s v="EEC"/>
    <s v="CPT"/>
    <s v="A"/>
    <s v="C2-091D"/>
    <n v="1"/>
    <n v="130597380"/>
    <s v="PO_130597380_044-PMC17"/>
    <s v="P116"/>
    <s v="The strap welding machine is broken."/>
    <s v="Machine Down"/>
    <s v="Yes"/>
    <d v="1899-12-30T13:50:00"/>
    <d v="1899-12-30T14:05:00"/>
    <d v="1899-12-30T00:15:00"/>
    <n v="0.25"/>
    <n v="9"/>
    <m/>
    <n v="2.25"/>
    <x v="5"/>
    <s v="ME"/>
    <m/>
    <m/>
    <m/>
    <m/>
    <m/>
    <n v="2026060027"/>
  </r>
  <r>
    <x v="142"/>
    <s v="Hi.Mix"/>
    <s v="OP"/>
    <s v="B"/>
    <s v="C2-045"/>
    <n v="1"/>
    <s v="096812001"/>
    <s v="Wk23_2026_096812001-025-PMC11"/>
    <s v="P111"/>
    <s v="Raw material NG, PN 644605001"/>
    <s v="Quality Issue"/>
    <s v="Yes"/>
    <d v="1899-12-30T12:00:00"/>
    <d v="1899-12-30T15:30:00"/>
    <d v="1899-12-30T03:30:00"/>
    <n v="3.5"/>
    <n v="25"/>
    <m/>
    <n v="87.5"/>
    <x v="2"/>
    <s v="SQE"/>
    <m/>
    <n v="644605001"/>
    <s v="HONG KONG SHAN YUAN CO., LIMITED"/>
    <m/>
    <m/>
    <n v="2026060028"/>
  </r>
  <r>
    <x v="142"/>
    <s v="Hi.Mix"/>
    <s v="OP"/>
    <s v="B"/>
    <s v="C2-47A"/>
    <n v="1"/>
    <s v="000996952"/>
    <s v="Wk23_2026_000996952-014-PMC11"/>
    <s v="P114"/>
    <s v="Raw material NG, PN 564194001"/>
    <s v="Quality Issue"/>
    <s v="Yes"/>
    <d v="1899-12-30T10:00:00"/>
    <d v="1899-12-30T15:30:00"/>
    <d v="1899-12-30T05:30:00"/>
    <n v="5.5"/>
    <n v="10"/>
    <m/>
    <n v="55"/>
    <x v="2"/>
    <s v="Production"/>
    <m/>
    <n v="564194001"/>
    <m/>
    <m/>
    <m/>
    <n v="2026060029"/>
  </r>
  <r>
    <x v="142"/>
    <s v="Hi.Mix"/>
    <s v="OP"/>
    <s v="B"/>
    <s v="C2-47A"/>
    <n v="1"/>
    <s v="000996952"/>
    <s v="Wk23_2026_000996952-014-PMC11"/>
    <s v="P116"/>
    <s v="ME set up line over 0.8hrs"/>
    <s v="Machine Down"/>
    <s v="Yes"/>
    <d v="1899-12-30T08:20:00"/>
    <d v="1899-12-30T09:10:00"/>
    <d v="1899-12-30T00:50:00"/>
    <n v="0.83"/>
    <n v="10"/>
    <m/>
    <n v="8.2999999999999989"/>
    <x v="5"/>
    <s v="ME"/>
    <m/>
    <m/>
    <m/>
    <m/>
    <m/>
    <n v="2026060030"/>
  </r>
  <r>
    <x v="143"/>
    <s v="Hi.Mix"/>
    <s v="OP"/>
    <s v="B"/>
    <s v="C2-021"/>
    <n v="1"/>
    <s v="096871304"/>
    <s v="W21_2026_096871304-008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43"/>
    <s v="Hi.Mix"/>
    <s v="OP"/>
    <s v="B"/>
    <s v="C2-023"/>
    <n v="2"/>
    <s v="095283305"/>
    <s v="Wk23_2026_095283305-02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OP"/>
    <s v="B"/>
    <s v="C2-025"/>
    <n v="2"/>
    <s v="095419201"/>
    <s v="Wk23_2026_095419201-012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43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3"/>
    <s v="EEC"/>
    <s v="OP"/>
    <s v="A"/>
    <s v="C2-137"/>
    <n v="1"/>
    <s v="130615001DG9"/>
    <s v="PO_130615001DG9_5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43"/>
    <s v="EEC"/>
    <s v="OP"/>
    <s v="A"/>
    <s v="C2-137"/>
    <n v="1"/>
    <s v="130667028DG9"/>
    <s v="PO_130667028DG9_05_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43"/>
    <s v="Hi.Mix"/>
    <s v="OP"/>
    <s v="B"/>
    <s v="C2-47A"/>
    <n v="2"/>
    <s v="002997240"/>
    <s v="Wk23_2026_002997240-098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43"/>
    <s v="Hi.Mix"/>
    <s v="OP"/>
    <s v="B"/>
    <s v="C2-47A"/>
    <n v="2"/>
    <s v="000996496"/>
    <s v="Wk24_2026_000996496-122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3"/>
    <s v="Hi.Mix"/>
    <s v="OP"/>
    <s v="B"/>
    <s v="C2-47A"/>
    <n v="2"/>
    <s v="000996498"/>
    <s v="Wk24_2026_000996498-02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3"/>
    <s v="Hi.Mix"/>
    <s v="OP"/>
    <s v="B"/>
    <s v="C2-47B"/>
    <n v="1"/>
    <s v="096816002"/>
    <s v="W22_2026_096816002-023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43"/>
    <s v="Hi.Mix"/>
    <s v="CPT"/>
    <s v="B"/>
    <s v="C2-003D"/>
    <n v="1"/>
    <s v="010894013"/>
    <s v="010894013DP-262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3"/>
    <s v="Hi.Mix"/>
    <s v="CPT"/>
    <s v="B"/>
    <s v="C2-003N"/>
    <n v="2"/>
    <s v="011474002"/>
    <s v="011474002DP-2624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3"/>
    <s v="Hi.Mix"/>
    <s v="CPT"/>
    <s v="B"/>
    <s v="C2-004D"/>
    <n v="1"/>
    <s v="011438004"/>
    <s v="011438004DP-262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CPT"/>
    <s v="B"/>
    <s v="C2-009N"/>
    <n v="2"/>
    <s v="011032029"/>
    <s v="011032029DP-2624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3"/>
    <s v="Hi.Mix"/>
    <s v="CPT"/>
    <s v="B"/>
    <s v="C2-010D"/>
    <n v="1"/>
    <n v="313113021"/>
    <s v="313113021DZ-2626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3"/>
    <s v="Hi.Mix"/>
    <s v="CPT"/>
    <s v="B"/>
    <s v="C2-011N"/>
    <n v="2"/>
    <s v="010885008"/>
    <s v="010885008DP-2621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3"/>
    <s v="Hi.Mix"/>
    <s v="CPT"/>
    <s v="B"/>
    <s v="C2-031N"/>
    <n v="2"/>
    <s v="011397003"/>
    <s v="011397003DP-2622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3"/>
    <s v="Hi.Mix"/>
    <s v="OP"/>
    <s v="B"/>
    <s v="C2-021"/>
    <n v="1"/>
    <s v="095249103"/>
    <s v="Wk22_2026_095249103-019-PMC11"/>
    <s v="P116"/>
    <s v="The testing machine is broken.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60031"/>
  </r>
  <r>
    <x v="143"/>
    <s v="Hi.Mix"/>
    <s v="OP"/>
    <s v="B"/>
    <s v="C2-021"/>
    <n v="1"/>
    <s v="095283305"/>
    <s v="Wk23_2026_095283305-023-PMC11"/>
    <s v="P116"/>
    <s v="The testing machine is broken."/>
    <s v="Machine Down"/>
    <s v="Yes"/>
    <d v="1899-12-30T15:30:00"/>
    <d v="1899-12-30T16:00:00"/>
    <d v="1899-12-30T00:30:00"/>
    <n v="0.5"/>
    <n v="21"/>
    <m/>
    <n v="10.5"/>
    <x v="5"/>
    <s v="ME"/>
    <m/>
    <m/>
    <m/>
    <m/>
    <m/>
    <n v="2026060032"/>
  </r>
  <r>
    <x v="143"/>
    <s v="Hi.Mix"/>
    <s v="OP"/>
    <s v="B"/>
    <s v="C2-041"/>
    <n v="1"/>
    <s v="096920001"/>
    <s v="W21_2026_096920001_002-PMC11"/>
    <s v="P116"/>
    <s v="The function testing machine is broke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60033"/>
  </r>
  <r>
    <x v="143"/>
    <s v="Hi.Mix"/>
    <s v="OP"/>
    <s v="B"/>
    <s v="C2-045"/>
    <n v="1"/>
    <s v="095760004"/>
    <s v="Wk22_2026_095760004-030-PMC11"/>
    <s v="P116"/>
    <s v="The stamping machine at station 2 is broken."/>
    <s v="Machine Down"/>
    <s v="Yes"/>
    <d v="1899-12-30T09:00:00"/>
    <d v="1899-12-30T09:30:00"/>
    <d v="1899-12-30T00:30:00"/>
    <n v="0.5"/>
    <n v="25"/>
    <m/>
    <n v="12.5"/>
    <x v="5"/>
    <s v="ME"/>
    <m/>
    <m/>
    <m/>
    <m/>
    <m/>
    <n v="2026060034"/>
  </r>
  <r>
    <x v="143"/>
    <s v="EEC"/>
    <s v="CPT"/>
    <s v="A"/>
    <s v="C2-089D"/>
    <n v="1"/>
    <n v="130597243"/>
    <s v="PO_130597243_012_PMC17"/>
    <s v="P116"/>
    <s v="The welding machine is not sticking."/>
    <s v="Machine Down"/>
    <s v="Yes"/>
    <d v="1899-12-30T16:20:00"/>
    <d v="1899-12-30T17:40:00"/>
    <d v="1899-12-30T01:20:00"/>
    <n v="1.35"/>
    <n v="8"/>
    <m/>
    <n v="10.8"/>
    <x v="5"/>
    <s v="ME"/>
    <m/>
    <m/>
    <m/>
    <m/>
    <m/>
    <n v="2026060035"/>
  </r>
  <r>
    <x v="143"/>
    <s v="Hi.Mix"/>
    <s v="CPT"/>
    <s v="B"/>
    <s v="C2-051D"/>
    <n v="1"/>
    <s v="030243009"/>
    <s v="030243009DP-2624A-PS8"/>
    <s v="P112"/>
    <s v="The suppliers stock is damaged, so they cant fulfill the delivery."/>
    <s v="Material Issue"/>
    <s v="Yes"/>
    <d v="1899-12-30T02:00:00"/>
    <d v="1899-12-30T06:00:00"/>
    <d v="1899-12-30T04:00:00"/>
    <n v="4"/>
    <n v="20"/>
    <m/>
    <n v="80"/>
    <x v="9"/>
    <s v="Supplier"/>
    <m/>
    <n v="519234001"/>
    <s v="Good Mark"/>
    <m/>
    <m/>
    <n v="2026060036"/>
  </r>
  <r>
    <x v="143"/>
    <s v="EEC"/>
    <s v="OP"/>
    <s v="A"/>
    <s v="C2-144"/>
    <n v="2"/>
    <n v="130597401"/>
    <s v="W23_2026_130597401_084-PMC17"/>
    <s v="P112"/>
    <s v="Shortage material, PN 541183006, 316478003"/>
    <s v="Material Issue"/>
    <s v="Yes"/>
    <d v="1899-12-30T19:30:00"/>
    <d v="1899-12-30T20:40:00"/>
    <d v="1899-12-30T01:10:00"/>
    <n v="1.17"/>
    <n v="11"/>
    <m/>
    <n v="12.87"/>
    <x v="9"/>
    <s v="Supplier"/>
    <m/>
    <s v="541183006, 316478003"/>
    <s v="Good Mark"/>
    <m/>
    <m/>
    <n v="2026060037"/>
  </r>
  <r>
    <x v="144"/>
    <s v="Hi.Mix"/>
    <s v="OP"/>
    <s v="B"/>
    <s v="C2-47A"/>
    <n v="1"/>
    <s v="000996042"/>
    <s v="W22_2026_000996042-04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4"/>
    <s v="Hi.Mix"/>
    <s v="OP"/>
    <s v="B"/>
    <s v="C2-021"/>
    <n v="2"/>
    <s v="095709002"/>
    <s v="Wk22_2026_0957090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OP"/>
    <s v="B"/>
    <s v="C2-47B"/>
    <n v="2"/>
    <s v="003013501DG9"/>
    <s v="Wk23_2026_003013501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4"/>
    <s v="Hi.Mix"/>
    <s v="OP"/>
    <s v="B"/>
    <s v="C2-023"/>
    <n v="1"/>
    <s v="095393101"/>
    <s v="Wk23_2026_095393101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4"/>
    <s v="Hi.Mix"/>
    <s v="OP"/>
    <s v="B"/>
    <s v="C2-043"/>
    <n v="2"/>
    <s v="095443002"/>
    <s v="Wk23_2026_095443002-17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25"/>
    <n v="1"/>
    <s v="095724201"/>
    <s v="Wk23_2026_095724201-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48"/>
    <n v="2"/>
    <s v="096779010"/>
    <s v="Wk23_2026_096779010-04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44"/>
    <s v="Hi.Mix"/>
    <s v="OP"/>
    <s v="B"/>
    <s v="C2-47A"/>
    <n v="2"/>
    <s v="000995045"/>
    <s v="Wk24_2026_000995045-005-PMC11"/>
    <s v="P156"/>
    <s v="Change Model"/>
    <s v="Line Setup"/>
    <s v="Non"/>
    <m/>
    <m/>
    <d v="1900-01-23T00:00:00"/>
    <n v="0.18"/>
    <n v="10"/>
    <m/>
    <n v="1.7999999999999998"/>
    <x v="1"/>
    <s v="ME"/>
    <m/>
    <m/>
    <m/>
    <m/>
    <m/>
    <m/>
  </r>
  <r>
    <x v="144"/>
    <s v="Hi.Mix"/>
    <s v="OP"/>
    <s v="B"/>
    <s v="C2-47B"/>
    <n v="1"/>
    <s v="000996595"/>
    <s v="Wk24_2026_000996595-008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4"/>
    <s v="Hi.Mix"/>
    <s v="CPT"/>
    <s v="B"/>
    <s v="C2-034N"/>
    <n v="2"/>
    <s v="010727007"/>
    <s v="010727007DP-2625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29D"/>
    <n v="1"/>
    <s v="010799104"/>
    <s v="010799104DP-2625A-PS9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4"/>
    <s v="Hi.Mix"/>
    <s v="CPT"/>
    <s v="B"/>
    <s v="C2-027D"/>
    <n v="1"/>
    <s v="010928011"/>
    <s v="010928011DP-2625B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CPT"/>
    <s v="B"/>
    <s v="C2-047N"/>
    <n v="2"/>
    <s v="011114021"/>
    <s v="011114021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10N"/>
    <n v="2"/>
    <s v="011254021"/>
    <s v="011254021DP-262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4"/>
    <s v="Hi.Mix"/>
    <s v="CPT"/>
    <s v="B"/>
    <s v="C2-008D"/>
    <n v="1"/>
    <s v="011304014"/>
    <s v="011304014DP-2624A-PS9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4"/>
    <s v="Hi.Mix"/>
    <s v="CPT"/>
    <s v="B"/>
    <s v="C2-029N"/>
    <n v="2"/>
    <s v="011393002"/>
    <s v="011393002DP-2625A-PS2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44"/>
    <s v="Hi.Mix"/>
    <s v="CPT"/>
    <s v="B"/>
    <s v="C2-007N"/>
    <n v="2"/>
    <n v="159356005"/>
    <s v="159356005CS-262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4"/>
    <s v="Hi.Mix"/>
    <s v="CPT"/>
    <s v="B"/>
    <s v="C2-018D"/>
    <n v="1"/>
    <n v="312982004"/>
    <s v="312982004DZ-2625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44"/>
    <s v="Hi.Mix"/>
    <s v="CPT"/>
    <s v="B"/>
    <s v="C2-020D"/>
    <n v="1"/>
    <n v="315290004"/>
    <s v="315290004DZ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44"/>
    <s v="Hi.Mix"/>
    <s v="CPT"/>
    <s v="B"/>
    <s v="C2-015N"/>
    <n v="2"/>
    <n v="317279009"/>
    <s v="317279009DZ-262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CPT"/>
    <s v="B"/>
    <s v="C2-015N"/>
    <n v="2"/>
    <n v="317339001"/>
    <s v="317339001DZ-262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OP"/>
    <s v="B"/>
    <s v="C2-048"/>
    <n v="1"/>
    <s v="096779010"/>
    <s v="Wk23_2026_096779010-049-PMC11"/>
    <s v="P111"/>
    <s v="Raw material NG, PN 549030001"/>
    <s v="Quality Issue"/>
    <s v="Yes"/>
    <d v="1899-12-30T09:30:00"/>
    <d v="1899-12-30T15:30:00"/>
    <d v="1899-12-30T06:00:00"/>
    <n v="6"/>
    <n v="14"/>
    <m/>
    <n v="84"/>
    <x v="2"/>
    <s v="SQE"/>
    <m/>
    <n v="549030001"/>
    <s v="Ming Shing"/>
    <m/>
    <m/>
    <n v="2026060038"/>
  </r>
  <r>
    <x v="144"/>
    <s v="Hi.Mix"/>
    <s v="CPT"/>
    <s v="B"/>
    <s v="C2-034N"/>
    <n v="2"/>
    <s v="010727007"/>
    <s v="010727007DP-2625A-PS9-ROW"/>
    <s v="P116"/>
    <s v="The welding machine is broken."/>
    <s v="Machine Down"/>
    <s v="Yes"/>
    <d v="1899-12-30T03:10:00"/>
    <d v="1899-12-30T03:28:00"/>
    <d v="1899-12-30T00:18:00"/>
    <n v="0.3"/>
    <n v="22"/>
    <m/>
    <n v="6.6"/>
    <x v="5"/>
    <s v="ME"/>
    <m/>
    <m/>
    <m/>
    <m/>
    <m/>
    <n v="2026060040"/>
  </r>
  <r>
    <x v="144"/>
    <s v="Hi.Mix"/>
    <s v="CPT"/>
    <s v="B"/>
    <s v="C2-008D"/>
    <n v="1"/>
    <s v="011304014"/>
    <s v="011304014DP-2624A-PS9"/>
    <s v="P116"/>
    <s v="ME set up line over 0.8hrs"/>
    <s v="Machine Down"/>
    <s v="Yes"/>
    <d v="1899-12-30T08:15:00"/>
    <d v="1899-12-30T09:45:00"/>
    <d v="1899-12-30T01:30:00"/>
    <n v="1.5"/>
    <n v="27"/>
    <m/>
    <n v="40.5"/>
    <x v="5"/>
    <s v="ME"/>
    <m/>
    <m/>
    <m/>
    <m/>
    <m/>
    <n v="2026060041"/>
  </r>
  <r>
    <x v="145"/>
    <s v="EEC"/>
    <s v="OP"/>
    <s v="A"/>
    <s v="C2-134"/>
    <n v="2"/>
    <s v="130658012DG9"/>
    <s v="PO_130658012DG9_40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34"/>
    <n v="2"/>
    <s v="130658016DG9"/>
    <s v="PO_130658016DG9_03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49"/>
    <n v="1"/>
    <s v="095632321"/>
    <s v="SPL_2026_W20_095632321 _PP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EEC"/>
    <s v="OP"/>
    <s v="A"/>
    <s v="C2-149"/>
    <n v="2"/>
    <n v="108930826"/>
    <s v="W20_2026_095930826_108930826_03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Hi.Mix"/>
    <s v="OP"/>
    <s v="B"/>
    <s v="C2-048"/>
    <n v="1"/>
    <s v="095628003"/>
    <s v="W21_2026_095628003_63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5"/>
    <s v="Hi.Mix"/>
    <s v="OP"/>
    <s v="B"/>
    <s v="C2-021"/>
    <n v="1"/>
    <s v="096753002"/>
    <s v="Wk22_2026_096753002-01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5"/>
    <s v="Hi.Mix"/>
    <s v="OP"/>
    <s v="B"/>
    <s v="C2-043"/>
    <n v="2"/>
    <s v="095112109"/>
    <s v="Wk23_2026_095112109-1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5"/>
    <s v="Hi.Mix"/>
    <s v="CPT"/>
    <s v="B"/>
    <s v="C2-029N"/>
    <n v="2"/>
    <s v="011163009"/>
    <s v="011163009DP-262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34D"/>
    <n v="1"/>
    <s v="011208016"/>
    <s v="011208016DP-262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01N"/>
    <n v="2"/>
    <s v="011294008"/>
    <s v="011294008DP-2624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27N"/>
    <n v="2"/>
    <s v="011308002"/>
    <s v="011308002DP-2625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5"/>
    <s v="Hi.Mix"/>
    <s v="CPT"/>
    <s v="B"/>
    <s v="C2-028D"/>
    <n v="1"/>
    <s v="011309016"/>
    <s v="011309016DP-2625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51D"/>
    <n v="1"/>
    <s v="030298025"/>
    <s v="030298025DP-2625A-PS8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01N"/>
    <n v="2"/>
    <n v="159202007"/>
    <s v="159202007CS-262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16D"/>
    <n v="1"/>
    <n v="315289004"/>
    <s v="315289004DZ-2625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5"/>
    <s v="EEC"/>
    <s v="OP"/>
    <s v="A"/>
    <s v="C2-142"/>
    <n v="2"/>
    <n v="130878003"/>
    <s v="PO_130878003_07_PMC14"/>
    <s v="P116"/>
    <s v="The test machine number 2 is broken"/>
    <s v="Machine Down"/>
    <s v="Yes"/>
    <d v="1899-12-30T02:00:00"/>
    <d v="1899-12-30T03:30:00"/>
    <d v="1899-12-30T01:30:00"/>
    <n v="1.5"/>
    <n v="17"/>
    <m/>
    <n v="25.5"/>
    <x v="5"/>
    <s v="ME"/>
    <m/>
    <m/>
    <m/>
    <m/>
    <m/>
    <n v="2026060042"/>
  </r>
  <r>
    <x v="145"/>
    <s v="EEC"/>
    <s v="CPT"/>
    <s v="A"/>
    <s v="C2-098"/>
    <n v="1"/>
    <n v="130606098"/>
    <s v="W24_2026_130606098_009_PMC17"/>
    <s v="P116"/>
    <s v="The stamping machine and the finished product testing machine are broken."/>
    <s v="Machine Down"/>
    <s v="Yes"/>
    <d v="1899-12-30T14:22:00"/>
    <d v="1899-12-30T14:52:00"/>
    <d v="1899-12-30T00:30:00"/>
    <n v="0.5"/>
    <n v="11"/>
    <m/>
    <n v="5.5"/>
    <x v="5"/>
    <s v="ME"/>
    <m/>
    <m/>
    <m/>
    <m/>
    <m/>
    <n v="2026060043"/>
  </r>
  <r>
    <x v="145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10:00"/>
    <d v="1899-12-30T21:10:00"/>
    <d v="1899-12-30T01:00:00"/>
    <n v="1"/>
    <n v="6"/>
    <m/>
    <n v="6"/>
    <x v="5"/>
    <s v="ME"/>
    <m/>
    <m/>
    <m/>
    <m/>
    <m/>
    <n v="2026060044"/>
  </r>
  <r>
    <x v="145"/>
    <s v="EEC"/>
    <s v="CPT"/>
    <s v="A"/>
    <s v="C2-115D"/>
    <n v="1"/>
    <n v="130868002"/>
    <s v="W25_2026_130868002_003_PMC17"/>
    <s v="P116"/>
    <s v="The touch welding machine, semi-finished product testing machine, and finished product testing machine are malfunctioning."/>
    <s v="Machine Down"/>
    <s v="Yes"/>
    <d v="1899-12-30T11:30:00"/>
    <d v="1899-12-30T13:01:00"/>
    <d v="1899-12-30T01:31:00"/>
    <n v="1.52"/>
    <n v="7"/>
    <m/>
    <n v="10.64"/>
    <x v="5"/>
    <s v="ME"/>
    <m/>
    <m/>
    <m/>
    <m/>
    <m/>
    <n v="2026060045"/>
  </r>
  <r>
    <x v="146"/>
    <s v="EEC"/>
    <s v="OP"/>
    <s v="A"/>
    <s v="C2-121"/>
    <n v="1"/>
    <n v="130597181"/>
    <s v="PO_130597181_2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46"/>
    <s v="Hi.Mix"/>
    <s v="OP"/>
    <s v="B"/>
    <s v="C2-47A"/>
    <n v="1"/>
    <s v="000996467"/>
    <s v="W24_2025_000996467-049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6"/>
    <s v="Hi.Mix"/>
    <s v="OP"/>
    <s v="B"/>
    <s v="C2-021"/>
    <n v="1"/>
    <s v="095709102"/>
    <s v="Wk22_2026_095709102-00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46"/>
    <s v="Hi.Mix"/>
    <s v="OP"/>
    <s v="B"/>
    <s v="C2-021"/>
    <n v="2"/>
    <s v="095119202"/>
    <s v="Wk24_2026_095119202-01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021"/>
    <n v="2"/>
    <s v="096863001"/>
    <s v="Wk24_2026_096863001-03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CPT"/>
    <s v="B"/>
    <s v="C2-010D"/>
    <n v="1"/>
    <s v="010825011"/>
    <s v="010825011DP-2625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6"/>
    <s v="Hi.Mix"/>
    <s v="CPT"/>
    <s v="B"/>
    <s v="C2-002D"/>
    <n v="1"/>
    <s v="011081008"/>
    <s v="011081008DP-2625A-PS2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146"/>
    <s v="Hi.Mix"/>
    <s v="CPT"/>
    <s v="B"/>
    <s v="C2-009N"/>
    <n v="2"/>
    <s v="011092015"/>
    <s v="011092015DP-2624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6"/>
    <s v="Hi.Mix"/>
    <s v="CPT"/>
    <s v="B"/>
    <s v="C2-031D"/>
    <n v="1"/>
    <s v="011283006"/>
    <s v="011283006DP-2625A-PS9-ROW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46"/>
    <s v="Hi.Mix"/>
    <s v="CPT"/>
    <s v="B"/>
    <s v="C2-012D"/>
    <n v="1"/>
    <s v="030191010"/>
    <s v="030191010DP-2622B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Hi.Mix"/>
    <s v="CPT"/>
    <s v="B"/>
    <s v="C2-053D"/>
    <n v="1"/>
    <s v="030383010"/>
    <s v="030383010DP-262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6"/>
    <s v="Hi.Mix"/>
    <s v="CPT"/>
    <s v="B"/>
    <s v="C2-018D"/>
    <n v="1"/>
    <n v="313157004"/>
    <s v="313157004DZ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6"/>
    <s v="Hi.Mix"/>
    <s v="CPT"/>
    <s v="B"/>
    <s v="C2-015D"/>
    <n v="1"/>
    <n v="315630004"/>
    <s v="315630004DZ-262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6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EEC"/>
    <s v="OP"/>
    <s v="A"/>
    <s v="C2-151"/>
    <n v="1"/>
    <s v="095930815"/>
    <s v="SPL_2026_W18_095930815_PP_FF-PMC14"/>
    <s v="P111"/>
    <s v="Raw material NG, PN 280758068"/>
    <s v="Quality Issue"/>
    <s v="Yes"/>
    <d v="1899-12-30T07:30:00"/>
    <d v="1899-12-30T15:30:00"/>
    <d v="1899-12-30T08:00:00"/>
    <n v="8"/>
    <n v="5"/>
    <m/>
    <n v="40"/>
    <x v="4"/>
    <s v="SQE"/>
    <m/>
    <n v="280758068"/>
    <s v="Giga"/>
    <m/>
    <m/>
    <n v="2026060046"/>
  </r>
  <r>
    <x v="146"/>
    <s v="EEC"/>
    <s v="CPT"/>
    <s v="A"/>
    <s v="C2-104"/>
    <n v="2"/>
    <n v="130597380"/>
    <s v="W24_2026_130597380_058-PMC17"/>
    <s v="P116"/>
    <s v="The performance testing machine is broken."/>
    <s v="Machine Down"/>
    <s v="Yes"/>
    <d v="1899-12-30T20:50:00"/>
    <d v="1899-12-30T21:10:00"/>
    <d v="1899-12-30T00:20:00"/>
    <n v="0.33"/>
    <n v="9"/>
    <m/>
    <n v="2.97"/>
    <x v="5"/>
    <s v="ME"/>
    <m/>
    <m/>
    <m/>
    <m/>
    <m/>
    <n v="2026060047"/>
  </r>
  <r>
    <x v="146"/>
    <s v="EEC"/>
    <s v="CPT"/>
    <s v="A"/>
    <s v="C2-082"/>
    <n v="2"/>
    <n v="130597401"/>
    <s v="W24_2026_130597401_087-PMC17"/>
    <s v="P116"/>
    <s v="The button-making machine is broken."/>
    <s v="Machine Down"/>
    <s v="Yes"/>
    <d v="1899-12-30T01:30:00"/>
    <d v="1899-12-30T01:45:00"/>
    <d v="1899-12-30T00:15:00"/>
    <n v="0.25"/>
    <n v="5"/>
    <m/>
    <n v="1.25"/>
    <x v="5"/>
    <s v="ME"/>
    <m/>
    <m/>
    <m/>
    <m/>
    <m/>
    <n v="2026060048"/>
  </r>
  <r>
    <x v="146"/>
    <s v="Hi.Mix"/>
    <s v="CPT"/>
    <s v="B"/>
    <s v="C2-031D"/>
    <n v="1"/>
    <s v="011283006"/>
    <s v="011283006DP-2625A-PS9-ROW"/>
    <s v="P116"/>
    <s v="The functional testing machine is broken."/>
    <s v="Machine Down"/>
    <s v="Yes"/>
    <d v="1899-12-30T14:30:00"/>
    <d v="1899-12-30T15:30:00"/>
    <d v="1899-12-30T01:00:00"/>
    <n v="1"/>
    <n v="21"/>
    <m/>
    <n v="21"/>
    <x v="5"/>
    <s v="ME"/>
    <m/>
    <m/>
    <m/>
    <m/>
    <m/>
    <n v="2026060049"/>
  </r>
  <r>
    <x v="146"/>
    <s v="Hi.Mix"/>
    <s v="CPT"/>
    <s v="B"/>
    <s v="C2-001D"/>
    <n v="1"/>
    <s v="011202012"/>
    <s v="011202012DP-2625A-PS2"/>
    <s v="P111"/>
    <s v="Raw material NG, PN 542621001"/>
    <s v="Quality Issue"/>
    <s v="Yes"/>
    <d v="1899-12-30T07:30:00"/>
    <d v="1899-12-30T15:30:00"/>
    <d v="1899-12-30T08:00:00"/>
    <n v="8"/>
    <n v="23"/>
    <m/>
    <n v="184"/>
    <x v="2"/>
    <s v="SQE"/>
    <m/>
    <n v="542621001"/>
    <s v="Chao Jun"/>
    <m/>
    <m/>
    <n v="2026060050"/>
  </r>
  <r>
    <x v="147"/>
    <s v="Hi.Mix"/>
    <s v="OP"/>
    <s v="B"/>
    <s v="C2-021"/>
    <n v="1"/>
    <s v="096799002"/>
    <s v="Wk24_2026_0967990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47"/>
    <s v="Hi.Mix"/>
    <s v="OP"/>
    <s v="B"/>
    <s v="C2-021"/>
    <n v="2"/>
    <s v="096657201"/>
    <s v="W24_2025_096657201-005-PMC11"/>
    <s v="P156"/>
    <s v="Change Model"/>
    <s v="Line Setup"/>
    <s v="Non"/>
    <m/>
    <m/>
    <d v="1900-01-23T00:00:00"/>
    <n v="0.1"/>
    <n v="66"/>
    <m/>
    <n v="6.6000000000000005"/>
    <x v="1"/>
    <s v="ME"/>
    <m/>
    <m/>
    <m/>
    <m/>
    <m/>
    <m/>
  </r>
  <r>
    <x v="147"/>
    <s v="Hi.Mix"/>
    <s v="OP"/>
    <s v="B"/>
    <s v="C2-025"/>
    <n v="2"/>
    <s v="095834301"/>
    <s v="Wk24_2026_095834301-061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47"/>
    <s v="EEC"/>
    <s v="OP"/>
    <s v="A"/>
    <s v="C2-149A"/>
    <n v="1"/>
    <s v="095930777"/>
    <s v="W24_2026_095930777_002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EEC"/>
    <s v="OP"/>
    <s v="A"/>
    <s v="C2-149B"/>
    <n v="2"/>
    <s v="095930826"/>
    <s v="W21_2026_095930826_035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Hi.Mix"/>
    <s v="CPT"/>
    <s v="B"/>
    <s v="C2-038N"/>
    <n v="2"/>
    <s v="010476030"/>
    <s v="010476030DP-2623A-PS2-ROW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47"/>
    <s v="Hi.Mix"/>
    <s v="CPT"/>
    <s v="B"/>
    <s v="C2-008N"/>
    <n v="2"/>
    <s v="010945025"/>
    <s v="010945025DP-2625A-PS2-ROW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47"/>
    <s v="Hi.Mix"/>
    <s v="CPT"/>
    <s v="B"/>
    <s v="C2-022N"/>
    <n v="2"/>
    <s v="011492004"/>
    <s v="011492004DP-2624A-PS9"/>
    <s v="P156"/>
    <s v="Change Model"/>
    <s v="Line Setup"/>
    <s v="Non"/>
    <m/>
    <m/>
    <d v="1900-01-23T00:00:00"/>
    <n v="0.33"/>
    <n v="30"/>
    <m/>
    <n v="9.9"/>
    <x v="1"/>
    <s v="ME"/>
    <m/>
    <m/>
    <m/>
    <m/>
    <m/>
    <m/>
  </r>
  <r>
    <x v="147"/>
    <s v="Hi.Mix"/>
    <s v="CPT"/>
    <s v="B"/>
    <s v="C2-032N"/>
    <n v="2"/>
    <s v="030243009"/>
    <s v="030243009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7"/>
    <s v="Hi.Mix"/>
    <s v="CPT"/>
    <s v="B"/>
    <s v="C2-015N"/>
    <n v="2"/>
    <n v="230747003"/>
    <s v="230747003GB-2625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47"/>
    <s v="Hi.Mix"/>
    <s v="CPT"/>
    <s v="B"/>
    <s v="C2-019D"/>
    <n v="1"/>
    <n v="290061081"/>
    <s v="290061081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7"/>
    <s v="Hi.Mix"/>
    <s v="CPT"/>
    <s v="B"/>
    <s v="C2-017N"/>
    <n v="2"/>
    <n v="317342001"/>
    <s v="317342001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Hi.Mix"/>
    <s v="CPT"/>
    <s v="B"/>
    <s v="C2-018N"/>
    <n v="2"/>
    <n v="319123015"/>
    <s v="319123015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EEC"/>
    <s v="OP"/>
    <s v="A"/>
    <s v="C2-144"/>
    <n v="2"/>
    <n v="130597401"/>
    <s v="W24_2026_130597401_095-PMC17"/>
    <s v="P116"/>
    <s v="The test machine number 1 is broken"/>
    <s v="Machine Down"/>
    <s v="Yes"/>
    <d v="1899-12-30T21:50:00"/>
    <d v="1899-12-30T22:20:00"/>
    <d v="1899-12-30T00:30:00"/>
    <n v="0.5"/>
    <n v="10"/>
    <m/>
    <n v="5"/>
    <x v="5"/>
    <s v="ME"/>
    <m/>
    <m/>
    <m/>
    <m/>
    <m/>
    <n v="2026060051"/>
  </r>
  <r>
    <x v="147"/>
    <s v="Hi.Mix"/>
    <s v="CPT"/>
    <s v="B"/>
    <s v="C2-010N"/>
    <n v="2"/>
    <s v="011110020"/>
    <s v="011110020DP-2626A-PS2-ROW"/>
    <s v="P116"/>
    <s v="The functional testing machine is broken."/>
    <s v="Machine Down"/>
    <s v="Yes"/>
    <d v="1899-12-30T03:00:00"/>
    <d v="1899-12-30T03:30:00"/>
    <d v="1899-12-30T00:30:00"/>
    <n v="0.5"/>
    <n v="31"/>
    <m/>
    <n v="15.5"/>
    <x v="5"/>
    <s v="ME"/>
    <m/>
    <m/>
    <m/>
    <m/>
    <m/>
    <n v="2026060052"/>
  </r>
  <r>
    <x v="147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27:00"/>
    <d v="1899-12-30T21:14:00"/>
    <d v="1899-12-30T00:47:00"/>
    <n v="0.6"/>
    <n v="6"/>
    <m/>
    <n v="3.5999999999999996"/>
    <x v="5"/>
    <s v="ME"/>
    <m/>
    <m/>
    <m/>
    <m/>
    <m/>
    <n v="2026060055"/>
  </r>
  <r>
    <x v="147"/>
    <s v="Hi.Mix"/>
    <s v="CPT"/>
    <s v="B"/>
    <s v="C2-027N"/>
    <n v="2"/>
    <s v="011504003"/>
    <s v="011504003DP-2625C-PS9"/>
    <s v="P116"/>
    <s v="The clamshell machine is broken."/>
    <s v="Machine Down"/>
    <s v="Yes"/>
    <d v="1899-12-30T05:00:00"/>
    <d v="1899-12-30T06:00:00"/>
    <d v="1899-12-30T01:00:00"/>
    <n v="1"/>
    <n v="28"/>
    <m/>
    <n v="28"/>
    <x v="5"/>
    <s v="ME"/>
    <m/>
    <m/>
    <m/>
    <m/>
    <m/>
    <n v="2026060056"/>
  </r>
  <r>
    <x v="148"/>
    <s v="Hi.Mix"/>
    <s v="OP"/>
    <s v="B"/>
    <s v="C2-021"/>
    <n v="2"/>
    <s v="096631301"/>
    <s v="Wk24_2026_096631301-02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8"/>
    <s v="Hi.Mix"/>
    <s v="OP"/>
    <s v="B"/>
    <s v="C2-021"/>
    <n v="2"/>
    <s v="096797001"/>
    <s v="Wk24_2026_096797001-030-PMC11"/>
    <s v="P156"/>
    <s v="Change Model"/>
    <s v="Line Setup"/>
    <s v="Non"/>
    <m/>
    <m/>
    <d v="1900-01-23T00:00:00"/>
    <n v="0.57999999999999996"/>
    <n v="11"/>
    <m/>
    <n v="6.38"/>
    <x v="1"/>
    <s v="ME"/>
    <m/>
    <m/>
    <m/>
    <m/>
    <m/>
    <m/>
  </r>
  <r>
    <x v="148"/>
    <s v="Hi.Mix"/>
    <s v="OP"/>
    <s v="B"/>
    <s v="C2-021"/>
    <n v="1"/>
    <s v="095393301"/>
    <s v="W24_2025_095393301-08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48"/>
    <s v="Hi.Mix"/>
    <s v="OP"/>
    <s v="B"/>
    <s v="C2-043"/>
    <n v="2"/>
    <s v="096870001"/>
    <s v="W24_2025_096870001-02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8"/>
    <s v="Hi.Mix"/>
    <s v="OP"/>
    <s v="B"/>
    <s v="C2-47A"/>
    <n v="1"/>
    <s v="000996721"/>
    <s v="W24_2025_000996721-04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8"/>
    <s v="Hi.Mix"/>
    <s v="OP"/>
    <s v="B"/>
    <s v="C2-47A"/>
    <n v="1"/>
    <s v="000996658"/>
    <s v="Wk23_2026_000996658-038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48"/>
    <s v="Hi.Mix"/>
    <s v="OP"/>
    <s v="B"/>
    <s v="C2-47B"/>
    <n v="2"/>
    <s v="003013502DG9"/>
    <s v="W24_2025_003013502DG9-030-PMC11"/>
    <s v="P156"/>
    <s v="Change Model"/>
    <s v="Line Setup"/>
    <s v="Non"/>
    <m/>
    <m/>
    <d v="1900-01-23T00:00:00"/>
    <n v="0.18"/>
    <n v="59"/>
    <m/>
    <n v="10.62"/>
    <x v="1"/>
    <s v="ME"/>
    <m/>
    <m/>
    <m/>
    <m/>
    <m/>
    <m/>
  </r>
  <r>
    <x v="148"/>
    <s v="Hi.Mix"/>
    <s v="CPT"/>
    <s v="B"/>
    <s v="C2-011D"/>
    <n v="1"/>
    <s v="011060020"/>
    <s v="011060020DP-2624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8"/>
    <s v="Hi.Mix"/>
    <s v="CPT"/>
    <s v="B"/>
    <s v="C2-001N"/>
    <n v="2"/>
    <s v="011130007"/>
    <s v="011130007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8"/>
    <s v="Hi.Mix"/>
    <s v="CPT"/>
    <s v="B"/>
    <s v="C2-049D"/>
    <n v="1"/>
    <s v="011146012"/>
    <s v="011146012DP-2626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09N"/>
    <n v="2"/>
    <s v="011220025"/>
    <s v="011220025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8"/>
    <s v="Hi.Mix"/>
    <s v="CPT"/>
    <s v="B"/>
    <s v="C2-031N"/>
    <n v="2"/>
    <s v="011238013"/>
    <s v="011238013DP-2626APS2-ROW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48"/>
    <s v="Hi.Mix"/>
    <s v="CPT"/>
    <s v="B"/>
    <s v="C2-034D"/>
    <n v="1"/>
    <s v="011292021"/>
    <s v="011292021DP-2624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8"/>
    <s v="Hi.Mix"/>
    <s v="CPT"/>
    <s v="B"/>
    <s v="C2-028D"/>
    <n v="1"/>
    <s v="011504003"/>
    <s v="011504003DP-2625C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8"/>
    <s v="Hi.Mix"/>
    <s v="CPT"/>
    <s v="B"/>
    <s v="C2-032N"/>
    <n v="2"/>
    <s v="030421007"/>
    <s v="030421007DP-2623A-PS8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8"/>
    <s v="Hi.Mix"/>
    <s v="CPT"/>
    <s v="B"/>
    <s v="C2-054N"/>
    <n v="2"/>
    <s v="161024004"/>
    <s v="161024004CS-262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16D"/>
    <n v="1"/>
    <n v="230868002"/>
    <s v="230868002GB-2626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8"/>
    <s v="Hi.Mix"/>
    <s v="CPT"/>
    <s v="B"/>
    <s v="C2-019D"/>
    <n v="1"/>
    <n v="290188004"/>
    <s v="290188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8"/>
    <s v="Hi.Mix"/>
    <s v="CPT"/>
    <s v="B"/>
    <s v="C2-020D"/>
    <n v="1"/>
    <n v="306527006"/>
    <s v="306527006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8"/>
    <s v="Hi.Mix"/>
    <s v="CPT"/>
    <s v="B"/>
    <s v="C2-041"/>
    <n v="2"/>
    <s v="096812001"/>
    <s v="Wk23_2026_096812001-025-PMC11"/>
    <s v="P111"/>
    <s v="Raw material NG. PN 644605001"/>
    <s v="Quality Issue"/>
    <s v="Yes"/>
    <d v="1899-12-30T02:00:00"/>
    <d v="1899-12-30T06:00:00"/>
    <d v="1899-12-30T04:00:00"/>
    <n v="4"/>
    <n v="23"/>
    <m/>
    <n v="92"/>
    <x v="4"/>
    <s v="SQE"/>
    <m/>
    <n v="644605001"/>
    <s v="HONG KONG SHAN YUAN CO., LIMITED"/>
    <m/>
    <m/>
    <n v="2026060058"/>
  </r>
  <r>
    <x v="148"/>
    <s v="Hi.Mix"/>
    <s v="CPT"/>
    <s v="B"/>
    <s v="C2-001N"/>
    <n v="2"/>
    <s v="011130007"/>
    <s v="011130007DP-2625A-PS2"/>
    <s v="P116"/>
    <s v="ME set up line over 0.8hrs"/>
    <s v="Machine Down"/>
    <s v="Yes"/>
    <d v="1899-12-30T22:00:00"/>
    <d v="1899-12-30T22:45:00"/>
    <d v="1899-12-30T00:45:00"/>
    <n v="0.75"/>
    <n v="22"/>
    <m/>
    <n v="16.5"/>
    <x v="5"/>
    <s v="ME"/>
    <m/>
    <m/>
    <m/>
    <m/>
    <m/>
    <n v="2026060059"/>
  </r>
  <r>
    <x v="148"/>
    <s v="Hi.Mix"/>
    <s v="CPT"/>
    <s v="B"/>
    <s v="C2-009N"/>
    <n v="2"/>
    <s v="011220025"/>
    <s v="011220025DP-2625A-PS2"/>
    <s v="P116"/>
    <s v="ME set up line over 0.8hrs"/>
    <s v="Machine Down"/>
    <s v="Yes"/>
    <d v="1899-12-30T22:00:00"/>
    <d v="1899-12-30T23:30:00"/>
    <d v="1899-12-30T01:30:00"/>
    <n v="1.5"/>
    <n v="27"/>
    <m/>
    <n v="40.5"/>
    <x v="5"/>
    <s v="ME"/>
    <m/>
    <m/>
    <m/>
    <m/>
    <m/>
    <n v="2026060060"/>
  </r>
  <r>
    <x v="148"/>
    <s v="EEC"/>
    <s v="CPT"/>
    <s v="A"/>
    <s v="C2-115"/>
    <n v="2"/>
    <n v="130868002"/>
    <s v="W25_2026_130868002_004_PMC17"/>
    <s v="P116"/>
    <s v="The performance tester and welding machine are broken."/>
    <s v="Machine Down"/>
    <s v="Yes"/>
    <d v="1899-12-30T23:00:00"/>
    <d v="1899-12-30T23:40:00"/>
    <d v="1899-12-30T00:40:00"/>
    <n v="0.67"/>
    <n v="6"/>
    <m/>
    <n v="4.0200000000000005"/>
    <x v="5"/>
    <s v="ME"/>
    <m/>
    <m/>
    <m/>
    <m/>
    <m/>
    <n v="2026060061"/>
  </r>
  <r>
    <x v="148"/>
    <s v="EEC"/>
    <s v="CPT"/>
    <s v="A"/>
    <s v="C2-115D"/>
    <n v="1"/>
    <n v="130868002"/>
    <s v="W25_2026_130868002_004_PMC17"/>
    <s v="P116"/>
    <s v="The battery balancing machine, soldering iron, and impact wrench are broken."/>
    <s v="Machine Down"/>
    <s v="Yes"/>
    <d v="1899-12-30T07:30:00"/>
    <d v="1899-12-30T08:15:00"/>
    <d v="1899-12-30T00:45:00"/>
    <n v="0.75"/>
    <n v="7"/>
    <m/>
    <n v="5.25"/>
    <x v="5"/>
    <s v="ME"/>
    <m/>
    <m/>
    <m/>
    <m/>
    <m/>
    <n v="2026060062"/>
  </r>
  <r>
    <x v="148"/>
    <s v="Hi.Mix"/>
    <s v="CPT"/>
    <s v="B"/>
    <s v="C2-034D"/>
    <n v="1"/>
    <s v="011292021"/>
    <s v="011292021DP-2624A-PS2-ROW"/>
    <s v="P112"/>
    <s v="Shortage material, PN 545861001, 545862002, 545863001"/>
    <s v="Material Issue"/>
    <s v="Yes"/>
    <d v="1899-12-30T11:00:00"/>
    <d v="1899-12-30T15:30:00"/>
    <d v="1899-12-30T04:30:00"/>
    <n v="4.5"/>
    <n v="23"/>
    <m/>
    <n v="103.5"/>
    <x v="9"/>
    <s v="Supplier"/>
    <m/>
    <s v="545861001, 545862002, 545863001"/>
    <s v="Good Mark"/>
    <m/>
    <m/>
    <n v="2026060063"/>
  </r>
  <r>
    <x v="149"/>
    <s v="Hi.Mix"/>
    <s v="OP"/>
    <s v="B"/>
    <s v="C2-021"/>
    <n v="2"/>
    <s v="095760003"/>
    <s v="Wk21_2026_095760003-057-PMC11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49"/>
    <s v="Hi.Mix"/>
    <s v="OP"/>
    <s v="B"/>
    <s v="C2-021"/>
    <n v="2"/>
    <s v="096727302DG9"/>
    <s v="Wk24_2026_096727302DG9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Hi.Mix"/>
    <s v="OP"/>
    <s v="B"/>
    <s v="C2-021"/>
    <n v="1"/>
    <s v="096779010"/>
    <s v="W24_2025_096779010-050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49"/>
    <s v="Hi.Mix"/>
    <s v="OP"/>
    <s v="B"/>
    <s v="C2-045"/>
    <n v="2"/>
    <s v="095110107"/>
    <s v="W24_2026_095110107_00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9"/>
    <s v="Hi.Mix"/>
    <s v="OP"/>
    <s v="B"/>
    <s v="C2-051"/>
    <n v="2"/>
    <s v="096812001"/>
    <s v="Wk23_2026_096812001-02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EEC"/>
    <s v="OP"/>
    <s v="A"/>
    <s v="C2-121"/>
    <n v="1"/>
    <n v="130597181"/>
    <s v="PO_130597181_263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9"/>
    <s v="EEC"/>
    <s v="OP"/>
    <s v="A"/>
    <s v="C2-143"/>
    <n v="2"/>
    <n v="130477019"/>
    <s v="PO_130477019_83-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49"/>
    <s v="Hi.Mix"/>
    <s v="OP"/>
    <s v="B"/>
    <s v="C2-47A"/>
    <n v="1"/>
    <s v="000996992"/>
    <s v="W24_2025_000996992-028-PMC11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9"/>
    <s v="Hi.Mix"/>
    <s v="OP"/>
    <s v="B"/>
    <s v="C2-47A"/>
    <n v="1"/>
    <s v="000995051"/>
    <s v="Wk24_2026_000995051-FMP_001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9"/>
    <s v="Hi.Mix"/>
    <s v="CPT"/>
    <s v="B"/>
    <s v="C2-037N"/>
    <n v="2"/>
    <s v="001690099"/>
    <s v="001690099PK-2626A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4D"/>
    <n v="1"/>
    <s v="010821104"/>
    <s v="010821104DP-2626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9"/>
    <s v="Hi.Mix"/>
    <s v="CPT"/>
    <s v="B"/>
    <s v="C2-002D"/>
    <n v="1"/>
    <s v="010955034"/>
    <s v="010955034DP-2622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9"/>
    <s v="Hi.Mix"/>
    <s v="CPT"/>
    <s v="B"/>
    <s v="C2-009N"/>
    <n v="2"/>
    <s v="011211021"/>
    <s v="011211021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9"/>
    <s v="Hi.Mix"/>
    <s v="CPT"/>
    <s v="B"/>
    <s v="C2-004N"/>
    <n v="2"/>
    <s v="011274007"/>
    <s v="011274007DP-2625A-PS2"/>
    <s v="P156"/>
    <s v="Change Model"/>
    <s v="Line Setup"/>
    <s v="Non"/>
    <m/>
    <m/>
    <d v="1900-01-23T00:00:00"/>
    <n v="0.33"/>
    <n v="29"/>
    <m/>
    <n v="9.57"/>
    <x v="1"/>
    <s v="ME"/>
    <m/>
    <m/>
    <m/>
    <m/>
    <m/>
    <m/>
  </r>
  <r>
    <x v="149"/>
    <s v="Hi.Mix"/>
    <s v="CPT"/>
    <s v="B"/>
    <s v="C2-003N"/>
    <n v="2"/>
    <n v="159438007"/>
    <s v="159438007CS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9"/>
    <s v="Hi.Mix"/>
    <s v="CPT"/>
    <s v="B"/>
    <s v="C2-019D"/>
    <n v="1"/>
    <n v="290061082"/>
    <s v="290061082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9D"/>
    <n v="1"/>
    <n v="292086004"/>
    <s v="292086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5N"/>
    <n v="2"/>
    <n v="312980004"/>
    <s v="312980004DZ-262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9"/>
    <s v="Hi.Mix"/>
    <s v="CPT"/>
    <s v="B"/>
    <s v="C2-010N"/>
    <n v="2"/>
    <n v="315636002"/>
    <s v="315636002DZ-262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9"/>
    <s v="Hi.Mix"/>
    <s v="CPT"/>
    <s v="B"/>
    <s v="C2-037D"/>
    <n v="1"/>
    <s v="010964255"/>
    <s v="PR010964255PK-2626B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9D"/>
    <n v="1"/>
    <s v="054196128"/>
    <s v="PR054196128PK-2624C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49"/>
    <s v="EEC"/>
    <s v="CPT"/>
    <s v="A"/>
    <s v="C2-102D"/>
    <n v="1"/>
    <n v="130429427"/>
    <s v="SPL_PO_130429427_PP_PMC17"/>
    <s v="P156"/>
    <s v="Change Model"/>
    <s v="Line Setup"/>
    <s v="Non"/>
    <m/>
    <m/>
    <d v="1900-01-23T00:00:00"/>
    <n v="5"/>
    <n v="9"/>
    <m/>
    <n v="45"/>
    <x v="1"/>
    <s v="ME"/>
    <m/>
    <m/>
    <m/>
    <m/>
    <m/>
    <m/>
  </r>
  <r>
    <x v="149"/>
    <s v="Hi.Mix"/>
    <s v="OP"/>
    <s v="B"/>
    <s v="C2-051"/>
    <n v="1"/>
    <s v="095110107"/>
    <s v="W24_2026_095110107_006-PMC11"/>
    <s v="P111"/>
    <s v="Raw material NG. PN 638004025"/>
    <s v="Quality Issue"/>
    <s v="Yes"/>
    <d v="1899-12-30T14:00:00"/>
    <d v="1899-12-30T15:00:00"/>
    <d v="1899-12-30T01:00:00"/>
    <n v="1"/>
    <n v="25"/>
    <m/>
    <n v="25"/>
    <x v="4"/>
    <s v="SQE"/>
    <m/>
    <n v="638004025"/>
    <s v="YU XIN"/>
    <m/>
    <m/>
    <n v="2026060064"/>
  </r>
  <r>
    <x v="149"/>
    <s v="Hi.Mix"/>
    <s v="OP"/>
    <s v="B"/>
    <s v="C2-051"/>
    <n v="1"/>
    <s v="096812001"/>
    <s v="Wk23_2026_096812001-025-PMC11"/>
    <s v="P116"/>
    <s v="The testing machine at station 4 is broken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60065"/>
  </r>
  <r>
    <x v="149"/>
    <s v="Hi.Mix"/>
    <s v="OP"/>
    <s v="B"/>
    <s v="C2-47A"/>
    <n v="2"/>
    <s v="000995051"/>
    <s v="Wk24_2026_000995051-FMP_001-PMC11"/>
    <s v="P116"/>
    <s v="The wire winding machine is broken."/>
    <s v="Machine Down"/>
    <s v="Yes"/>
    <d v="1899-12-30T21:11:00"/>
    <d v="1899-12-30T22:11:00"/>
    <d v="1899-12-30T01:00:00"/>
    <n v="1"/>
    <n v="11"/>
    <m/>
    <n v="11"/>
    <x v="5"/>
    <s v="ME"/>
    <m/>
    <m/>
    <m/>
    <m/>
    <m/>
    <n v="2026060066"/>
  </r>
  <r>
    <x v="149"/>
    <s v="EEC"/>
    <s v="CPT"/>
    <s v="A"/>
    <s v="C2-102D"/>
    <n v="1"/>
    <n v="130429427"/>
    <s v="SPL_PO_130429427_PP_PMC17"/>
    <s v="P116"/>
    <s v="ME set up line over 0.8hrs"/>
    <s v="Machine Down"/>
    <s v="Yes"/>
    <d v="1899-12-30T08:20:00"/>
    <d v="1899-12-30T12:30:00"/>
    <d v="1899-12-30T04:10:00"/>
    <n v="4.2"/>
    <n v="9"/>
    <m/>
    <n v="37.800000000000004"/>
    <x v="5"/>
    <s v="ME"/>
    <m/>
    <m/>
    <m/>
    <m/>
    <m/>
    <n v="2026060068"/>
  </r>
  <r>
    <x v="150"/>
    <s v="Hi.Mix"/>
    <s v="OP"/>
    <s v="B"/>
    <s v="C2-021"/>
    <n v="2"/>
    <s v="095646004"/>
    <s v="W24_2025_095646004-05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0"/>
    <s v="Hi.Mix"/>
    <s v="OP"/>
    <s v="B"/>
    <s v="C2-041"/>
    <n v="1"/>
    <s v="095558302"/>
    <s v="W20_2026_095558302_54_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0"/>
    <s v="EEC"/>
    <s v="OP"/>
    <s v="A"/>
    <s v="C2-124"/>
    <n v="1"/>
    <n v="130597185"/>
    <s v="PO_130597185_2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0"/>
    <s v="EEC"/>
    <s v="OP"/>
    <s v="A"/>
    <s v="C2-150A"/>
    <n v="1"/>
    <s v="095632304"/>
    <s v="W25_2026_095632304_011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50"/>
    <s v="Hi.Mix"/>
    <s v="OP"/>
    <s v="B"/>
    <s v="C2-47B"/>
    <n v="2"/>
    <s v="000996455"/>
    <s v="W24_2025_000996455-06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50"/>
    <s v="Hi.Mix"/>
    <s v="OP"/>
    <s v="B"/>
    <s v="C2-47B"/>
    <n v="1"/>
    <s v="000996394"/>
    <s v="W24_2025_000996394-009-PMC11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50"/>
    <s v="Hi.Mix"/>
    <s v="CPT"/>
    <s v="B"/>
    <s v="C2-038D"/>
    <n v="1"/>
    <s v="001690090"/>
    <s v="001690090PK-262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0"/>
    <s v="Hi.Mix"/>
    <s v="CPT"/>
    <s v="B"/>
    <s v="C2-029N"/>
    <n v="2"/>
    <s v="010448024"/>
    <s v="010448024DP-2626A-PS9-ROW"/>
    <s v="P156"/>
    <s v="Change Model"/>
    <s v="Line Setup"/>
    <s v="Non"/>
    <m/>
    <m/>
    <d v="1900-01-23T00:00:00"/>
    <n v="1.5"/>
    <n v="11"/>
    <m/>
    <n v="16.5"/>
    <x v="1"/>
    <s v="ME"/>
    <m/>
    <m/>
    <m/>
    <m/>
    <m/>
    <m/>
  </r>
  <r>
    <x v="150"/>
    <s v="Hi.Mix"/>
    <s v="CPT"/>
    <s v="B"/>
    <s v="C2-047D"/>
    <n v="1"/>
    <s v="010910019"/>
    <s v="010910019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47D"/>
    <n v="1"/>
    <s v="011316010"/>
    <s v="011316010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13D"/>
    <n v="1"/>
    <s v="030248025"/>
    <s v="030248025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32N"/>
    <n v="2"/>
    <s v="030319004"/>
    <s v="030319004DP-2623A-PS8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10N"/>
    <n v="2"/>
    <s v="062039001"/>
    <s v="062039001DP-2625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0"/>
    <s v="Hi.Mix"/>
    <s v="OP"/>
    <s v="B"/>
    <s v="C2-043"/>
    <n v="2"/>
    <s v="095172302"/>
    <s v="W22_2026_095172302_013-PMC11"/>
    <s v="P116"/>
    <s v="The motor is malfunctioning."/>
    <s v="Machine Down"/>
    <s v="Yes"/>
    <d v="1899-12-30T21:30:00"/>
    <d v="1899-12-30T21:45:00"/>
    <d v="1899-12-30T00:15:00"/>
    <n v="0.25"/>
    <n v="29"/>
    <m/>
    <n v="7.25"/>
    <x v="5"/>
    <s v="ME"/>
    <m/>
    <m/>
    <m/>
    <m/>
    <m/>
    <n v="2026060069"/>
  </r>
  <r>
    <x v="150"/>
    <s v="Hi.Mix"/>
    <s v="OP"/>
    <s v="B"/>
    <s v="C2-043"/>
    <n v="2"/>
    <s v="095172302"/>
    <s v="W22_2026_095172302_013-PMC11"/>
    <s v="P111"/>
    <s v="Raw material NG. PN 528200001"/>
    <s v="Quality Issue"/>
    <s v="Yes"/>
    <d v="1899-12-30T20:30:00"/>
    <d v="1899-12-30T21:30:00"/>
    <d v="1899-12-30T01:00:00"/>
    <n v="1"/>
    <n v="29"/>
    <m/>
    <n v="29"/>
    <x v="4"/>
    <s v="SQE"/>
    <m/>
    <n v="528200001"/>
    <s v="Minh Hao"/>
    <m/>
    <m/>
    <n v="2026060070"/>
  </r>
  <r>
    <x v="150"/>
    <s v="Hi.Mix"/>
    <s v="OP"/>
    <s v="B"/>
    <s v="C2-051"/>
    <n v="1"/>
    <s v="096727302DG9"/>
    <s v="Wk24_2026_096727302DG9-012-PMC11"/>
    <s v="P111"/>
    <s v="Raw material NG. PN 544416001, 544415001"/>
    <s v="Quality Issue"/>
    <s v="Yes"/>
    <d v="1899-12-30T08:30:00"/>
    <d v="1899-12-30T09:30:00"/>
    <d v="1899-12-30T01:00:00"/>
    <n v="1"/>
    <n v="28"/>
    <m/>
    <n v="28"/>
    <x v="4"/>
    <s v="SQE"/>
    <m/>
    <s v="544416001, 544415001"/>
    <s v="Ming Shing"/>
    <m/>
    <m/>
    <n v="2026060071"/>
  </r>
  <r>
    <x v="150"/>
    <s v="Hi.Mix"/>
    <s v="OP"/>
    <s v="B"/>
    <s v="C2-021"/>
    <n v="1"/>
    <s v="096779010"/>
    <s v="W24_2025_096779010-050-PMC11"/>
    <s v="P111"/>
    <s v="Raw material NG. PN 549030001"/>
    <s v="Quality Issue"/>
    <s v="Yes"/>
    <d v="1899-12-30T08:40:00"/>
    <d v="1899-12-30T11:00:00"/>
    <d v="1899-12-30T02:20:00"/>
    <n v="2.33"/>
    <n v="30"/>
    <m/>
    <n v="69.900000000000006"/>
    <x v="4"/>
    <s v="SQE"/>
    <m/>
    <n v="549030001"/>
    <s v="Ming Shing"/>
    <m/>
    <m/>
    <n v="2026060072"/>
  </r>
  <r>
    <x v="151"/>
    <s v="Hi.Mix"/>
    <s v="CPT"/>
    <s v="B"/>
    <s v="C2-038N."/>
    <n v="2"/>
    <s v="011118027"/>
    <s v="011118027DP-262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1"/>
    <s v="Hi.Mix"/>
    <s v="CPT"/>
    <s v="B"/>
    <s v="C2-003D"/>
    <n v="1"/>
    <s v="011342006"/>
    <s v="011342006DP-2626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2"/>
    <s v="Hi.Mix"/>
    <s v="OP"/>
    <s v="B"/>
    <s v="C2-041D"/>
    <n v="1"/>
    <s v="095392202"/>
    <s v="W22_2026_095392202_30_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2"/>
    <s v="EEC"/>
    <s v="OP"/>
    <s v="A"/>
    <s v="C2-132"/>
    <n v="2"/>
    <s v="130667012DG9"/>
    <s v="PO_130667012DG9_7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2"/>
    <s v="EEC"/>
    <s v="OP"/>
    <s v="A"/>
    <s v="C2-147"/>
    <n v="2"/>
    <n v="130597181"/>
    <s v="PO_130597181_26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1"/>
    <n v="130597185"/>
    <s v="PO_130597185_210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2"/>
    <n v="130597187"/>
    <s v="PO_130597187_54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Hi.Mix"/>
    <s v="OP"/>
    <s v="B"/>
    <s v="C2-47BD"/>
    <n v="1"/>
    <s v="000996972"/>
    <s v="W24_2025_000996972-016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52"/>
    <s v="Hi.Mix"/>
    <s v="OP"/>
    <s v="B"/>
    <s v="C2-47BD"/>
    <n v="1"/>
    <s v="000996489"/>
    <s v="W25_2025_000996489-02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52"/>
    <s v="Hi.Mix"/>
    <s v="OP"/>
    <s v="B"/>
    <s v="C2-47BN"/>
    <n v="2"/>
    <s v="000996459"/>
    <s v="W25_2026_000996459-032-PMC11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52"/>
    <s v="Hi.Mix"/>
    <s v="CPT"/>
    <s v="B"/>
    <s v="C2-001N"/>
    <n v="2"/>
    <s v="011193011"/>
    <s v="011193011DP-262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2"/>
    <s v="Hi.Mix"/>
    <s v="CPT"/>
    <s v="B"/>
    <s v="C2-003N"/>
    <n v="2"/>
    <s v="011213005"/>
    <s v="011213005DP-2626A-PS2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52"/>
    <s v="Hi.Mix"/>
    <s v="CPT"/>
    <s v="B"/>
    <s v="C2-032N"/>
    <n v="2"/>
    <s v="030221018"/>
    <s v="030221018DP-2624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2"/>
    <s v="Hi.Mix"/>
    <s v="CPT"/>
    <s v="B"/>
    <s v="C2-036N"/>
    <n v="2"/>
    <s v="062032004"/>
    <s v="062032004PK-2626A-PS10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2"/>
    <s v="Hi.Mix"/>
    <s v="CPT"/>
    <s v="B"/>
    <s v="C2-015N"/>
    <n v="2"/>
    <n v="319458001"/>
    <s v="319458001DZ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2"/>
    <s v="Hi.Mix"/>
    <s v="OP"/>
    <s v="B"/>
    <s v="C2-47BN"/>
    <n v="2"/>
    <s v="000996676"/>
    <s v="W24_2025_000996676-091-PMC11"/>
    <s v="P111"/>
    <s v="Raw material NG. PN 986001161, 986001162"/>
    <s v="Quality Issue"/>
    <s v="Yes"/>
    <d v="1899-12-30T05:00:00"/>
    <d v="1899-12-30T06:00:00"/>
    <d v="1899-12-30T01:00:00"/>
    <n v="1"/>
    <n v="8"/>
    <m/>
    <n v="8"/>
    <x v="2"/>
    <s v="SQE"/>
    <m/>
    <s v="986001161, 986001162"/>
    <s v="KIEN XUONG"/>
    <m/>
    <m/>
    <n v="2026060073"/>
  </r>
  <r>
    <x v="152"/>
    <s v="Hi.Mix"/>
    <s v="OP"/>
    <s v="B"/>
    <s v="C2-051D"/>
    <n v="1"/>
    <s v="095329403"/>
    <s v="Wk23_2026_095329403-003-PMC11"/>
    <s v="P111"/>
    <s v="Raw material NG. PN 539731001, 539733001"/>
    <s v="Quality Issue"/>
    <s v="Yes"/>
    <d v="1899-12-30T09:00:00"/>
    <d v="1899-12-30T10:00:00"/>
    <d v="1899-12-30T01:00:00"/>
    <n v="1"/>
    <n v="20"/>
    <m/>
    <n v="20"/>
    <x v="2"/>
    <s v="SQE"/>
    <m/>
    <s v="539731001, 539733001"/>
    <s v="Kim Diep"/>
    <m/>
    <m/>
    <n v="2026060074"/>
  </r>
  <r>
    <x v="152"/>
    <s v="Hi.Mix"/>
    <s v="CPT"/>
    <s v="B"/>
    <s v="C2-008N"/>
    <n v="2"/>
    <n v="109945015"/>
    <s v="109945015CS-2626A-PS2"/>
    <s v="P111"/>
    <s v="Raw material NG. PN 536136001"/>
    <s v="Quality Issue"/>
    <s v="Yes"/>
    <d v="1899-12-30T00:30:00"/>
    <d v="1899-12-30T04:30:00"/>
    <d v="1899-12-30T04:00:00"/>
    <n v="4"/>
    <n v="10"/>
    <m/>
    <n v="40"/>
    <x v="2"/>
    <s v="SQE"/>
    <m/>
    <n v="536136001"/>
    <s v="Ming Shing"/>
    <m/>
    <m/>
    <n v="2026060075"/>
  </r>
  <r>
    <x v="152"/>
    <s v="Hi.Mix"/>
    <s v="OP"/>
    <s v="B"/>
    <s v="C2-47BN"/>
    <n v="2"/>
    <s v="000996459"/>
    <s v="W25_2026_000996459-032-PMC11"/>
    <s v="P116"/>
    <s v="The press stroke is incomplete, resulting in cylinder air leakage."/>
    <s v="Machine Down"/>
    <s v="Yes"/>
    <d v="1899-12-30T22:00:00"/>
    <d v="1899-12-30T23:00:00"/>
    <d v="1899-12-30T01:00:00"/>
    <n v="1"/>
    <n v="8"/>
    <m/>
    <n v="8"/>
    <x v="2"/>
    <s v="ME"/>
    <m/>
    <m/>
    <m/>
    <m/>
    <m/>
    <n v="2026060076"/>
  </r>
  <r>
    <x v="152"/>
    <s v="EEC"/>
    <s v="CPT"/>
    <s v="A"/>
    <s v="C2-104D"/>
    <n v="1"/>
    <n v="130429425"/>
    <s v="SPL_PO_130429425_PP_PMC17"/>
    <s v="P116"/>
    <s v="Finished product tester and soldering machine are damaged."/>
    <s v="Machine Down"/>
    <s v="Yes"/>
    <d v="1899-12-30T08:50:00"/>
    <d v="1899-12-30T10:50:00"/>
    <d v="1899-12-30T02:00:00"/>
    <n v="2"/>
    <n v="9"/>
    <m/>
    <n v="18"/>
    <x v="5"/>
    <s v="ME"/>
    <m/>
    <m/>
    <m/>
    <m/>
    <m/>
    <n v="2026060077"/>
  </r>
  <r>
    <x v="152"/>
    <s v="EEC"/>
    <s v="CPT"/>
    <s v="A"/>
    <s v="C2-104"/>
    <n v="2"/>
    <n v="130868014"/>
    <s v="W25_2026_130868014_013-PMC17"/>
    <s v="P116"/>
    <s v="PCBA soldering machine instability."/>
    <s v="Machine Down"/>
    <s v="Yes"/>
    <d v="1899-12-30T05:00:00"/>
    <d v="1899-12-30T05:20:00"/>
    <d v="1899-12-30T00:20:00"/>
    <n v="0.33"/>
    <n v="7"/>
    <m/>
    <n v="2.31"/>
    <x v="5"/>
    <s v="ME"/>
    <m/>
    <m/>
    <m/>
    <m/>
    <m/>
    <n v="2026060078"/>
  </r>
  <r>
    <x v="152"/>
    <s v="EEC"/>
    <s v="CPT"/>
    <s v="A"/>
    <s v="C2-098D"/>
    <n v="1"/>
    <n v="130606093"/>
    <s v="W26_2026_130606093_034_PMC17"/>
    <s v="P116"/>
    <s v="Finished product tester and soldering machine are damaged."/>
    <s v="Machine Down"/>
    <s v="Yes"/>
    <d v="1899-12-30T08:15:00"/>
    <d v="1899-12-30T10:45:00"/>
    <d v="1899-12-30T02:30:00"/>
    <n v="2.5"/>
    <n v="9"/>
    <m/>
    <n v="22.5"/>
    <x v="5"/>
    <s v="ME"/>
    <m/>
    <m/>
    <m/>
    <m/>
    <m/>
    <n v="2026060079"/>
  </r>
  <r>
    <x v="152"/>
    <s v="Hi.Mix"/>
    <s v="CPT"/>
    <s v="B"/>
    <s v="C2-029N"/>
    <n v="2"/>
    <s v="010448024"/>
    <s v="010448024DP-2627A-PS9-CPT-ROW"/>
    <s v="P116"/>
    <s v="The stamping machine is broken."/>
    <s v="Machine Down"/>
    <s v="Yes"/>
    <d v="1899-12-30T19:30:00"/>
    <d v="1899-12-30T21:30:00"/>
    <d v="1899-12-30T02:00:00"/>
    <n v="2"/>
    <n v="9"/>
    <m/>
    <n v="18"/>
    <x v="5"/>
    <s v="ME"/>
    <m/>
    <m/>
    <m/>
    <m/>
    <m/>
    <n v="2026060080"/>
  </r>
  <r>
    <x v="152"/>
    <s v="Hi.Mix"/>
    <s v="CPT"/>
    <s v="B"/>
    <s v="C2-009D"/>
    <n v="1"/>
    <s v="011092015"/>
    <s v="011092015DP-2625A-PS2"/>
    <s v="P112"/>
    <s v="Shortage material, PN 316586006"/>
    <s v="Material Issue"/>
    <s v="Yes"/>
    <d v="1899-12-30T13:00:00"/>
    <d v="1899-12-30T15:30:00"/>
    <d v="1899-12-30T02:30:00"/>
    <n v="2.5"/>
    <n v="31"/>
    <m/>
    <n v="77.5"/>
    <x v="9"/>
    <s v="Supplier"/>
    <m/>
    <n v="316586006"/>
    <s v="Good Mark"/>
    <m/>
    <m/>
    <n v="2026060081"/>
  </r>
  <r>
    <x v="152"/>
    <s v="Hi.Mix"/>
    <s v="CPT"/>
    <s v="B"/>
    <s v="C2-046N"/>
    <n v="2"/>
    <s v="011092015"/>
    <s v="011092015DP-2625A-PS2"/>
    <s v="P112"/>
    <s v="Shortage material, PN 316586006"/>
    <s v="Material Issue"/>
    <s v="Yes"/>
    <d v="1899-12-30T19:30:00"/>
    <d v="1899-12-30T21:30:00"/>
    <d v="1899-12-30T02:00:00"/>
    <n v="2"/>
    <n v="32"/>
    <m/>
    <n v="64"/>
    <x v="9"/>
    <s v="Supplier"/>
    <m/>
    <n v="316586006"/>
    <s v="Good Mark"/>
    <m/>
    <m/>
    <n v="2026060082"/>
  </r>
  <r>
    <x v="152"/>
    <s v="Hi.Mix"/>
    <s v="CPT"/>
    <s v="B"/>
    <s v="C2-038N"/>
    <n v="2"/>
    <s v="011118027"/>
    <s v="011118027DP-2625A-PS2"/>
    <s v="P112"/>
    <s v="Shortage material, PN 543678001"/>
    <s v="Material Issue"/>
    <s v="Yes"/>
    <d v="1899-12-30T01:00:00"/>
    <d v="1899-12-30T05:00:00"/>
    <d v="1899-12-30T04:00:00"/>
    <n v="4"/>
    <n v="23"/>
    <m/>
    <n v="92"/>
    <x v="9"/>
    <s v="Supplier"/>
    <m/>
    <n v="543678001"/>
    <s v="Good Mark"/>
    <m/>
    <m/>
    <n v="2026060083"/>
  </r>
  <r>
    <x v="152"/>
    <s v="EEC"/>
    <s v="CPT"/>
    <s v="A"/>
    <s v="C2-115"/>
    <n v="2"/>
    <n v="130868002"/>
    <s v="W25_2026_130868002_006_PMC17"/>
    <s v="P112"/>
    <s v="Shortage material, PN 316707020, 316708020, 316707028, 316708028"/>
    <s v="Material Issue"/>
    <s v="Yes"/>
    <d v="1899-12-30T03:00:00"/>
    <d v="1899-12-30T07:30:00"/>
    <d v="1899-12-30T04:30:00"/>
    <n v="4.5"/>
    <n v="6"/>
    <m/>
    <n v="27"/>
    <x v="9"/>
    <s v="Supplier"/>
    <m/>
    <s v="316707020, 316708020, 316707028, 316708028"/>
    <s v="Good Mark"/>
    <m/>
    <m/>
    <n v="2026060084"/>
  </r>
  <r>
    <x v="146"/>
    <s v="Hi.Mix"/>
    <s v="CPT"/>
    <s v="B"/>
    <s v="C2-012N"/>
    <n v="2"/>
    <s v="030191010"/>
    <s v="030191010DP-2624A-PS8"/>
    <s v="P1564"/>
    <s v="Housing cracked during tightening at station C06."/>
    <s v="Other"/>
    <s v="Yes"/>
    <d v="1899-12-30T03:30:00"/>
    <d v="1899-12-30T06:00:00"/>
    <d v="1899-12-30T02:30:00"/>
    <n v="2.5"/>
    <n v="20"/>
    <m/>
    <n v="50"/>
    <x v="2"/>
    <s v="Project code Z50511"/>
    <m/>
    <m/>
    <m/>
    <m/>
    <m/>
    <m/>
  </r>
  <r>
    <x v="153"/>
    <s v="EEC"/>
    <s v="OP"/>
    <s v="A"/>
    <s v="C2-149D"/>
    <n v="1"/>
    <s v="095930826"/>
    <s v="W21_2026_095930826_037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53"/>
    <s v="Hi.Mix"/>
    <s v="OP"/>
    <s v="B"/>
    <s v="C2-021N"/>
    <n v="2"/>
    <s v="096785001"/>
    <s v="W21_2026_096785001_009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3"/>
    <s v="Hi.Mix"/>
    <s v="OP"/>
    <s v="B"/>
    <s v="C2-021D"/>
    <n v="1"/>
    <s v="095112109"/>
    <s v="W24_2025_095112109-10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3"/>
    <s v="Hi.Mix"/>
    <s v="OP"/>
    <s v="B"/>
    <s v="C2-041N"/>
    <n v="2"/>
    <s v="095798301"/>
    <s v="Wk24_2026_095798301-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53"/>
    <s v="Hi.Mix"/>
    <s v="CPT"/>
    <s v="B"/>
    <s v="C2-037N"/>
    <n v="2"/>
    <s v="001597606"/>
    <s v="001597606PK-262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3"/>
    <s v="Hi.Mix"/>
    <s v="CPT"/>
    <s v="B"/>
    <s v="C2-035D"/>
    <n v="1"/>
    <s v="001597607"/>
    <s v="001597607PK-262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3"/>
    <s v="Hi.Mix"/>
    <s v="CPT"/>
    <s v="B"/>
    <s v="C2-044D"/>
    <n v="1"/>
    <s v="010854019"/>
    <s v="010854019DP-2624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53"/>
    <s v="Hi.Mix"/>
    <s v="CPT"/>
    <s v="B"/>
    <s v="C2-009D"/>
    <n v="1"/>
    <s v="011093008"/>
    <s v="011093008DP-2625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53"/>
    <s v="Hi.Mix"/>
    <s v="CPT"/>
    <s v="B"/>
    <s v="C2-051D"/>
    <n v="1"/>
    <s v="030287009"/>
    <s v="030287009DP-2626A-PS8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153"/>
    <s v="Hi.Mix"/>
    <s v="CPT"/>
    <s v="B"/>
    <s v="C2-033N"/>
    <n v="2"/>
    <s v="030369004"/>
    <s v="030369004DP-2626A-PS8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53"/>
    <s v="Hi.Mix"/>
    <s v="CPT"/>
    <s v="B"/>
    <s v="C2-172D"/>
    <n v="1"/>
    <s v="062031003"/>
    <s v="062031003DP-262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3"/>
    <s v="Hi.Mix"/>
    <s v="CPT"/>
    <s v="B"/>
    <s v="C2-010N"/>
    <n v="2"/>
    <n v="161032004"/>
    <s v="161032004CS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3"/>
    <s v="Hi.Mix"/>
    <s v="OP"/>
    <s v="B"/>
    <s v="C2-051D"/>
    <n v="1"/>
    <s v="095835104DG9"/>
    <s v="W24_2025_095835104DG9-013-PMC11"/>
    <s v="P114"/>
    <s v="The feature-testing unit has encountered an issue and is currently awaiting analysis from the PIE team"/>
    <s v="Design Issue"/>
    <s v="Yes"/>
    <d v="1899-12-30T07:30:00"/>
    <d v="1899-12-30T13:30:00"/>
    <d v="1899-12-30T06:00:00"/>
    <n v="6"/>
    <n v="25"/>
    <m/>
    <n v="150"/>
    <x v="2"/>
    <s v="PMC"/>
    <m/>
    <m/>
    <m/>
    <m/>
    <m/>
    <n v="2026060085"/>
  </r>
  <r>
    <x v="153"/>
    <s v="EEC"/>
    <s v="CPT"/>
    <s v="A"/>
    <s v="C2-116N"/>
    <n v="2"/>
    <n v="130597401"/>
    <s v="W25_2026_130597401_124-PMC17"/>
    <s v="P111"/>
    <s v="Issue caused by glue and coating intrusion into the weld area. Under PIE analysis"/>
    <s v="Design Issue"/>
    <s v="Yes"/>
    <d v="1899-12-30T04:40:00"/>
    <d v="1899-12-30T06:00:00"/>
    <d v="1899-12-30T01:20:00"/>
    <n v="1.33"/>
    <n v="8"/>
    <m/>
    <n v="10.64"/>
    <x v="2"/>
    <s v="Production"/>
    <m/>
    <m/>
    <m/>
    <m/>
    <m/>
    <n v="2026060086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10:45:00"/>
    <d v="1899-12-30T13:45:00"/>
    <d v="1899-12-30T03:00:00"/>
    <n v="3"/>
    <n v="21"/>
    <m/>
    <n v="63"/>
    <x v="9"/>
    <s v="Supplier"/>
    <m/>
    <s v="539731001, 539733001"/>
    <s v="Kim Diep"/>
    <m/>
    <m/>
    <n v="2026060087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07:30:00"/>
    <d v="1899-12-30T10:00:00"/>
    <d v="1899-12-30T02:30:00"/>
    <n v="2.5"/>
    <n v="21"/>
    <m/>
    <n v="52.5"/>
    <x v="9"/>
    <s v="Supplier"/>
    <m/>
    <s v="539731001, 539733001"/>
    <s v="Kim Diep"/>
    <m/>
    <m/>
    <n v="2026060088"/>
  </r>
  <r>
    <x v="153"/>
    <s v="Hi.Mix"/>
    <s v="CPT"/>
    <s v="B"/>
    <s v="C2-029D"/>
    <n v="1"/>
    <s v="011118027"/>
    <s v="011118027DP-2625A-PS2"/>
    <s v="P112"/>
    <s v="Shortage material, PN 543678001"/>
    <s v="Material Issue"/>
    <s v="Yes"/>
    <d v="1899-12-30T07:30:00"/>
    <d v="1899-12-30T11:25:00"/>
    <d v="1899-12-30T03:55:00"/>
    <n v="3.9"/>
    <n v="21"/>
    <m/>
    <n v="81.899999999999991"/>
    <x v="9"/>
    <s v="Supplier"/>
    <m/>
    <n v="543678001"/>
    <s v="Good Mark"/>
    <m/>
    <m/>
    <n v="2026060089"/>
  </r>
  <r>
    <x v="153"/>
    <s v="Hi.Mix"/>
    <s v="CPT"/>
    <s v="B"/>
    <s v="C2-031D"/>
    <n v="1"/>
    <s v="109945015"/>
    <s v="109945015CS-2626A-PS2"/>
    <s v="P111"/>
    <s v="Raw material NG. PN 536136001"/>
    <s v="Quality Issue"/>
    <s v="Yes"/>
    <d v="1899-12-30T07:30:00"/>
    <d v="1899-12-30T15:30:00"/>
    <d v="1899-12-30T08:00:00"/>
    <n v="8"/>
    <n v="6"/>
    <m/>
    <n v="48"/>
    <x v="2"/>
    <s v="SQE"/>
    <m/>
    <n v="536136001"/>
    <s v="Ming Shing"/>
    <m/>
    <m/>
    <n v="2026060090"/>
  </r>
  <r>
    <x v="153"/>
    <s v="Hi.Mix"/>
    <s v="CPT"/>
    <s v="B"/>
    <s v="C2-201D"/>
    <n v="1"/>
    <s v="011278011"/>
    <s v="RW011278011DP-2621A-PS7"/>
    <s v="P111"/>
    <s v="Raw material NG. PN 536136001"/>
    <s v="Quality Issue"/>
    <s v="Yes"/>
    <d v="1899-12-30T07:30:00"/>
    <d v="1899-12-30T15:30:00"/>
    <d v="1899-12-30T08:00:00"/>
    <n v="8"/>
    <n v="5"/>
    <m/>
    <n v="40"/>
    <x v="2"/>
    <s v="SQE"/>
    <m/>
    <n v="536136001"/>
    <s v="Ming Shing"/>
    <m/>
    <m/>
    <n v="2026060091"/>
  </r>
  <r>
    <x v="153"/>
    <s v="Hi.Mix"/>
    <s v="CPT"/>
    <s v="B"/>
    <s v="C2-037D"/>
    <n v="1"/>
    <s v="010964255"/>
    <s v="010964255PK-2626A-PS3"/>
    <s v="P116"/>
    <s v="The high-frequency pressing machine is broken."/>
    <s v="Machine Down"/>
    <s v="Yes"/>
    <d v="1899-12-30T13:00:00"/>
    <d v="1899-12-30T14:00:00"/>
    <d v="1899-12-30T01:00:00"/>
    <n v="1"/>
    <n v="11"/>
    <m/>
    <n v="11"/>
    <x v="5"/>
    <s v="ME"/>
    <m/>
    <m/>
    <m/>
    <m/>
    <m/>
    <n v="2026060092"/>
  </r>
  <r>
    <x v="154"/>
    <s v="Hi.Mix"/>
    <s v="OP"/>
    <s v="B"/>
    <s v="C2-021N"/>
    <n v="2"/>
    <s v="095875301"/>
    <s v="W25_2025_095875301-03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4"/>
    <s v="Hi.Mix"/>
    <s v="OP"/>
    <s v="B"/>
    <s v="C2-48AN"/>
    <n v="2"/>
    <s v="003013439DG9"/>
    <s v="W25_2026_003013439DG9-069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4"/>
    <s v="Hi.Mix"/>
    <s v="CPT"/>
    <s v="B"/>
    <s v="C2-034D"/>
    <n v="1"/>
    <s v="011163028"/>
    <s v="011163028DP-2626B-PS9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54"/>
    <s v="Hi.Mix"/>
    <s v="CPT"/>
    <s v="B"/>
    <s v="C2-047D"/>
    <n v="1"/>
    <s v="011229004"/>
    <s v="011229004DP-2626A-PS2"/>
    <s v="P156"/>
    <s v="Change Model"/>
    <s v="Line Setup"/>
    <s v="Non"/>
    <m/>
    <m/>
    <d v="1900-01-23T00:00:00"/>
    <n v="0.27"/>
    <n v="20"/>
    <m/>
    <n v="5.4"/>
    <x v="1"/>
    <s v="ME"/>
    <m/>
    <m/>
    <m/>
    <m/>
    <m/>
    <m/>
  </r>
  <r>
    <x v="154"/>
    <s v="Hi.Mix"/>
    <s v="CPT"/>
    <s v="B"/>
    <s v="C2-029N"/>
    <n v="2"/>
    <s v="011230028"/>
    <s v="011230028DP-2626B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4"/>
    <s v="Hi.Mix"/>
    <s v="CPT"/>
    <s v="B"/>
    <s v="C2-027D"/>
    <n v="1"/>
    <s v="011497001"/>
    <s v="011497001DP-2626B-PS9-MX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4"/>
    <s v="Hi.Mix"/>
    <s v="CPT"/>
    <s v="B"/>
    <s v="C2-033D"/>
    <n v="1"/>
    <s v="030191010"/>
    <s v="030191010DP-2626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4"/>
    <s v="Hi.Mix"/>
    <s v="CPT"/>
    <s v="B"/>
    <s v="C2-053D"/>
    <n v="1"/>
    <s v="030383010"/>
    <s v="030383010DP-262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54"/>
    <s v="Hi.Mix"/>
    <s v="CPT"/>
    <s v="B"/>
    <s v="C2-020D"/>
    <n v="1"/>
    <n v="305681015"/>
    <s v="305681015DZ-2626C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4"/>
    <s v="Hi.Mix"/>
    <s v="CPT"/>
    <s v="B"/>
    <s v="C2-017D"/>
    <n v="1"/>
    <n v="230868002"/>
    <s v="230868002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4"/>
    <s v="Hi.Mix"/>
    <s v="CPT"/>
    <s v="B"/>
    <s v="C2-018D"/>
    <n v="1"/>
    <n v="290061082"/>
    <s v="290061082GB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Hi.Mix"/>
    <s v="CPT"/>
    <s v="B"/>
    <s v="C2-018D"/>
    <n v="1"/>
    <n v="300003120"/>
    <s v="300003120DZ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EEC"/>
    <s v="CPT"/>
    <s v="A"/>
    <s v="C2-089N"/>
    <n v="2"/>
    <n v="130597243"/>
    <s v="PO_130597243_013_PMC17"/>
    <s v="P112"/>
    <s v="Shortage material, PN 541327003, 316707014, 316708014"/>
    <s v="Material Issue"/>
    <s v="Yes"/>
    <d v="1899-12-30T20:00:00"/>
    <d v="1899-12-30T23:00:00"/>
    <d v="1899-12-30T03:00:00"/>
    <n v="3"/>
    <n v="8"/>
    <m/>
    <n v="24"/>
    <x v="9"/>
    <s v="Supplier"/>
    <m/>
    <s v="541327003, 316707014, 316708014"/>
    <s v="Good Mark"/>
    <m/>
    <m/>
    <n v="2026060093"/>
  </r>
  <r>
    <x v="154"/>
    <s v="EEC"/>
    <s v="CPT"/>
    <s v="A"/>
    <s v="C2-121N"/>
    <n v="2"/>
    <n v="130597401"/>
    <s v="W23_2026_130597401_083-PMC17"/>
    <s v="P116"/>
    <s v="The finished product testing machine is broken."/>
    <s v="Machine Down"/>
    <s v="Yes"/>
    <d v="1899-12-30T18:20:00"/>
    <d v="1899-12-30T19:20:00"/>
    <d v="1899-12-30T01:00:00"/>
    <n v="1"/>
    <n v="11"/>
    <m/>
    <n v="11"/>
    <x v="5"/>
    <s v="ME"/>
    <m/>
    <m/>
    <m/>
    <m/>
    <m/>
    <n v="2026060094"/>
  </r>
  <r>
    <x v="154"/>
    <s v="Hi.Mix"/>
    <s v="CPT"/>
    <s v="B"/>
    <s v="C2-031D"/>
    <n v="1"/>
    <s v="011159011"/>
    <s v="011159011DP-2626B-PS9"/>
    <s v="P116"/>
    <s v="ME set up line over 0.8hrs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60095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 Issue"/>
    <s v="Yes"/>
    <d v="1899-12-30T20:30:00"/>
    <d v="1899-12-30T22:00:00"/>
    <d v="1899-12-30T01:30:00"/>
    <n v="1.5"/>
    <n v="21"/>
    <m/>
    <n v="31.5"/>
    <x v="2"/>
    <s v="SQE"/>
    <m/>
    <n v="312399003"/>
    <s v="Ming Shing"/>
    <m/>
    <m/>
    <n v="2026060096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 Issue"/>
    <s v="Yes"/>
    <d v="1899-12-30T22:00:00"/>
    <d v="1899-12-30T23:30:00"/>
    <d v="1899-12-30T01:30:00"/>
    <n v="1.5"/>
    <n v="21"/>
    <m/>
    <n v="31.5"/>
    <x v="2"/>
    <s v="SQE"/>
    <m/>
    <s v="543596001, 543597001"/>
    <s v="Good View"/>
    <m/>
    <m/>
    <n v="2026060096"/>
  </r>
  <r>
    <x v="154"/>
    <s v="Hi.Mix"/>
    <s v="OP"/>
    <s v="B"/>
    <s v="C2-151AN"/>
    <n v="2"/>
    <n v="108930845"/>
    <s v="W25_2026_095930845DG9_108930845_005-PMC14"/>
    <s v="P111"/>
    <s v="Raw material NG, PN 529907020"/>
    <s v="Quality Issue"/>
    <s v="Yes"/>
    <d v="1899-12-30T21:30:00"/>
    <d v="1899-12-30T00:00:00"/>
    <d v="1900-01-22T02:30:00"/>
    <n v="2.5"/>
    <n v="12"/>
    <m/>
    <n v="30"/>
    <x v="4"/>
    <s v="SQE"/>
    <m/>
    <n v="529907020"/>
    <s v="Ming Shing"/>
    <m/>
    <m/>
    <n v="2026060097"/>
  </r>
  <r>
    <x v="154"/>
    <s v="Hi.Mix"/>
    <s v="CPT"/>
    <s v="B"/>
    <s v="C2-027D"/>
    <n v="1"/>
    <s v="011497001"/>
    <s v="011497001DP-2626B-PS9-MX"/>
    <s v="P114"/>
    <s v="IE routing setup does not match the actual output."/>
    <s v="Other"/>
    <s v="Yes"/>
    <d v="1899-12-30T11:00:00"/>
    <d v="1899-12-30T12:00:00"/>
    <d v="1899-12-30T01:00:00"/>
    <n v="1"/>
    <n v="22"/>
    <m/>
    <n v="22"/>
    <x v="6"/>
    <s v="IE"/>
    <m/>
    <m/>
    <m/>
    <m/>
    <m/>
    <m/>
  </r>
  <r>
    <x v="154"/>
    <s v="Hi.Mix"/>
    <s v="CPT"/>
    <s v="B"/>
    <s v="C2-047D"/>
    <n v="1"/>
    <s v="011229004"/>
    <s v="011229004DP-2626A-PS2"/>
    <s v="P114"/>
    <s v="IE routing setup does not match the actual output."/>
    <s v="Other"/>
    <s v="Yes"/>
    <d v="1899-12-30T12:00:00"/>
    <d v="1899-12-30T13:00:00"/>
    <d v="1899-12-30T01:00:00"/>
    <n v="1"/>
    <n v="18"/>
    <m/>
    <n v="18"/>
    <x v="6"/>
    <s v="IE"/>
    <m/>
    <m/>
    <m/>
    <m/>
    <m/>
    <m/>
  </r>
  <r>
    <x v="155"/>
    <s v="EEC"/>
    <s v="OP"/>
    <s v="A"/>
    <s v="C2-141N"/>
    <s v="2"/>
    <s v="130531009DG9"/>
    <s v="PO_130531009DG9_16_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55"/>
    <s v="Hi.Mix"/>
    <s v="OP"/>
    <s v="B"/>
    <s v="C2-048N"/>
    <s v="2"/>
    <s v="095558201"/>
    <s v="W21_2026_095558201_43_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55"/>
    <s v="Hi.Mix"/>
    <s v="OP"/>
    <s v="B"/>
    <s v="C2-021N"/>
    <s v="2"/>
    <s v="095119109"/>
    <s v="W22_2025_095119109-090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55"/>
    <s v="Hi.Mix"/>
    <s v="OP"/>
    <s v="B"/>
    <s v="C2-023N"/>
    <s v="2"/>
    <s v="095782002DG9"/>
    <s v="W25_2025_095782002DG9-03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023N"/>
    <s v="2"/>
    <s v="095809304"/>
    <s v="W25_2025_095809304-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48AD"/>
    <s v="1"/>
    <s v="000996486"/>
    <s v="W26_2026_000996486-115-PMC11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155"/>
    <s v="Hi.Mix"/>
    <s v="OP"/>
    <s v="B"/>
    <s v="C2-48AN"/>
    <s v="2"/>
    <s v="000996498"/>
    <s v="W26_2026_000996498-02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55"/>
    <s v="Hi.Mix"/>
    <s v="OP"/>
    <s v="B"/>
    <s v="C2-043N"/>
    <s v="2"/>
    <s v="096912001"/>
    <s v="Wk24_2026_096912001-01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5"/>
    <s v="Hi.Mix"/>
    <s v="CPT"/>
    <s v="B"/>
    <s v="C2-009D"/>
    <s v="1"/>
    <s v="011339002"/>
    <s v="011339002DP-262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5"/>
    <s v="Hi.Mix"/>
    <s v="CPT"/>
    <s v="B"/>
    <s v="C2-009N"/>
    <s v="2"/>
    <s v="011060006"/>
    <s v="011060006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5"/>
    <s v="Hi.Mix"/>
    <s v="CPT"/>
    <s v="B"/>
    <s v="C2-017D"/>
    <s v="1"/>
    <n v="230896003"/>
    <s v="230896003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5"/>
    <s v="Hi.Mix"/>
    <s v="CPT"/>
    <s v="B"/>
    <s v="C2-019D"/>
    <s v="1"/>
    <n v="317336001"/>
    <s v="317336001DZ-2627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55"/>
    <s v="Hi.Mix"/>
    <s v="CPT"/>
    <s v="B"/>
    <s v="C2-033D"/>
    <s v="1"/>
    <s v="030333010"/>
    <s v="030333010DP-2626A-PS8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3D"/>
    <s v="1"/>
    <s v="030333016"/>
    <s v="030333016DP-2626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5D"/>
    <s v="1"/>
    <s v="001606236"/>
    <s v="001606236PK-2626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55"/>
    <s v="Hi.Mix"/>
    <s v="CPT"/>
    <s v="B"/>
    <s v="C2-038N"/>
    <s v="2"/>
    <s v="001515025"/>
    <s v="001515025PK-2627A-PS3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5"/>
    <s v="Hi.Mix"/>
    <s v="OP"/>
    <s v="B"/>
    <s v="C2-051D"/>
    <s v="1"/>
    <s v="095875301"/>
    <s v="W25_2025_095875301-039-PMC11"/>
    <s v="P111"/>
    <s v="Raw material NG, PN 518921016"/>
    <s v="Quality Issue"/>
    <s v="Yes"/>
    <d v="1899-12-30T12:00:00"/>
    <d v="1899-12-30T16:30:00"/>
    <d v="1899-12-30T04:30:00"/>
    <n v="4.5"/>
    <n v="28"/>
    <m/>
    <n v="126"/>
    <x v="2"/>
    <s v="SQE"/>
    <m/>
    <n v="518921016"/>
    <s v="HONG KONG SHAN YUAN CO., LIMITED"/>
    <m/>
    <m/>
    <n v="2026060098"/>
  </r>
  <r>
    <x v="152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1:00:00"/>
    <d v="1899-12-30T06:00:00"/>
    <d v="1899-12-30T05:00:00"/>
    <n v="5"/>
    <n v="5"/>
    <m/>
    <n v="25"/>
    <x v="9"/>
    <s v="Supplier"/>
    <m/>
    <n v="317015001"/>
    <s v="Good Mark"/>
    <m/>
    <m/>
    <n v="2026060099"/>
  </r>
  <r>
    <x v="153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8:00:00"/>
    <d v="1899-12-30T11:00:00"/>
    <d v="1899-12-30T03:00:00"/>
    <n v="3"/>
    <n v="5"/>
    <m/>
    <n v="15"/>
    <x v="9"/>
    <s v="Supplier"/>
    <m/>
    <n v="317015001"/>
    <s v="Good Mark"/>
    <m/>
    <m/>
    <n v="2026060100"/>
  </r>
  <r>
    <x v="156"/>
    <s v="Hi.Mix"/>
    <s v="OP"/>
    <s v="B"/>
    <s v="C2-021D"/>
    <s v="1"/>
    <s v="095959201"/>
    <s v="W22_2026_095959201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OP"/>
    <s v="B"/>
    <s v="C2-025N"/>
    <s v="2"/>
    <s v="096798201"/>
    <s v="W24_2025_096798201-010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6"/>
    <s v="Hi.Mix"/>
    <s v="OP"/>
    <s v="B"/>
    <s v="C2-023N"/>
    <s v="2"/>
    <s v="095504203"/>
    <s v="W25_2026_095504203-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6"/>
    <s v="Hi.Mix"/>
    <s v="OP"/>
    <s v="B"/>
    <s v="C2-043D"/>
    <s v="1"/>
    <s v="095241011"/>
    <s v="Wk23_2026_095241011-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03N"/>
    <s v="2"/>
    <s v="010924002"/>
    <s v="010924002DP-262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29D"/>
    <s v="1"/>
    <s v="011059015"/>
    <s v="011059015DP-262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038N"/>
    <s v="2"/>
    <s v="011031034"/>
    <s v="011031034DP-2626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6"/>
    <s v="Hi.Mix"/>
    <s v="CPT"/>
    <s v="B"/>
    <s v="C2-042N"/>
    <s v="2"/>
    <s v="011396010"/>
    <s v="011396010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111D"/>
    <s v="1"/>
    <n v="315636001"/>
    <s v="315636001DZ-2626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6"/>
    <s v="Hi.Mix"/>
    <s v="CPT"/>
    <s v="B"/>
    <s v="C2-202D"/>
    <s v="1"/>
    <n v="206157008"/>
    <s v="206157008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CPT"/>
    <s v="B"/>
    <s v="C2-202D"/>
    <s v="1"/>
    <n v="206264007"/>
    <s v="206264007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OP"/>
    <s v="B"/>
    <s v="C2-021D"/>
    <s v="1"/>
    <s v="096799001"/>
    <s v="Wk24_2026_096799001-007-PMC11"/>
    <s v="P114"/>
    <s v="Raw material NG, PN 541715001"/>
    <s v="Other"/>
    <s v="Yes"/>
    <d v="1899-12-30T11:15:00"/>
    <d v="1899-12-30T15:30:00"/>
    <d v="1899-12-30T04:15:00"/>
    <n v="4.25"/>
    <n v="25"/>
    <m/>
    <n v="106.25"/>
    <x v="2"/>
    <s v="Project Code 24AI47"/>
    <m/>
    <n v="541715001"/>
    <s v="HK YOUHUIYU INDUSTRY CO., LIMITED"/>
    <m/>
    <m/>
    <n v="2026060101"/>
  </r>
  <r>
    <x v="156"/>
    <s v="EEC"/>
    <s v="CPT"/>
    <s v="A"/>
    <s v="C2-102D"/>
    <s v="1"/>
    <n v="130429425"/>
    <s v="PO_130429425_FMP_001_PMC17"/>
    <s v="P116"/>
    <s v="The semi-finished product testing machine, soldering machine, and casing screw gun are all broken."/>
    <s v="Machine Down"/>
    <s v="Yes"/>
    <d v="1899-12-30T08:00:00"/>
    <d v="1899-12-30T12:00:00"/>
    <d v="1899-12-30T04:00:00"/>
    <n v="4"/>
    <n v="12"/>
    <m/>
    <n v="48"/>
    <x v="5"/>
    <s v="ME"/>
    <m/>
    <m/>
    <m/>
    <m/>
    <m/>
    <m/>
  </r>
  <r>
    <x v="156"/>
    <s v="EEC"/>
    <s v="CPT"/>
    <s v="A"/>
    <s v="C2-089D"/>
    <s v="1"/>
    <n v="130597245"/>
    <s v="PO_130597245_013-PMC17"/>
    <s v="P116"/>
    <s v="The reverse polarity tester, soldering iron, and heat press are broken."/>
    <s v="Machine Down"/>
    <s v="Yes"/>
    <d v="1899-12-30T08:30:00"/>
    <d v="1899-12-30T09:10:00"/>
    <d v="1899-12-30T00:40:00"/>
    <n v="0.67"/>
    <n v="8"/>
    <m/>
    <n v="5.36"/>
    <x v="5"/>
    <s v="ME"/>
    <m/>
    <m/>
    <m/>
    <m/>
    <m/>
    <m/>
  </r>
  <r>
    <x v="156"/>
    <s v="EEC"/>
    <s v="CPT"/>
    <s v="A"/>
    <s v="C2-116N"/>
    <s v="2"/>
    <n v="130597200"/>
    <s v="W24_2026_130597200_020_PMC17"/>
    <s v="P116"/>
    <s v="The semi-finished product testing machine is broken."/>
    <s v="Machine Down"/>
    <s v="Yes"/>
    <d v="1899-12-30T04:30:00"/>
    <d v="1899-12-30T04:40:00"/>
    <d v="1899-12-30T00:10:00"/>
    <n v="0.17"/>
    <n v="9"/>
    <m/>
    <n v="1.53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and the screw gun are broken."/>
    <s v="Machine Down"/>
    <s v="Yes"/>
    <d v="1899-12-30T09:08:00"/>
    <d v="1899-12-30T09:27:00"/>
    <d v="1899-12-30T00:19:00"/>
    <n v="0.3"/>
    <n v="27"/>
    <m/>
    <n v="8.1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is broken."/>
    <s v="Machine Down"/>
    <s v="Yes"/>
    <d v="1899-12-30T10:30:00"/>
    <d v="1899-12-30T11:00:00"/>
    <d v="1899-12-30T00:30:00"/>
    <n v="0.5"/>
    <n v="27"/>
    <m/>
    <n v="13.5"/>
    <x v="5"/>
    <s v="ME"/>
    <m/>
    <m/>
    <m/>
    <m/>
    <m/>
    <m/>
  </r>
  <r>
    <x v="156"/>
    <s v="EEC"/>
    <s v="CPT"/>
    <s v="A"/>
    <s v="C2-099N"/>
    <s v="2"/>
    <n v="130597296"/>
    <s v="W24_2026_130597296_007_PMC17"/>
    <s v="P115"/>
    <s v="The power cut impacted the equipments performance."/>
    <s v="Other"/>
    <s v="Yes"/>
    <d v="1899-12-30T21:30:00"/>
    <d v="1899-12-30T23:30:00"/>
    <d v="1899-12-30T02:00:00"/>
    <n v="1"/>
    <n v="10"/>
    <m/>
    <n v="10"/>
    <x v="8"/>
    <s v="Facility"/>
    <m/>
    <m/>
    <m/>
    <m/>
    <m/>
    <m/>
  </r>
  <r>
    <x v="156"/>
    <s v="EEC"/>
    <s v="CPT"/>
    <s v="A"/>
    <s v="C2-095N"/>
    <s v="2"/>
    <n v="130606093"/>
    <s v="W26_2026_130606093_037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98N"/>
    <s v="2"/>
    <n v="130606093"/>
    <s v="W26_2026_130606093_040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OP"/>
    <s v="A"/>
    <s v="C2-147N"/>
    <s v="2"/>
    <n v="130597182"/>
    <s v="PO_130597182_145-PMC14"/>
    <s v="P115"/>
    <s v="The power cut impacted the equipments performance."/>
    <s v="Other"/>
    <s v="Yes"/>
    <d v="1899-12-30T21:30:00"/>
    <d v="1899-12-30T23:30:00"/>
    <d v="1899-12-30T02:00:00"/>
    <n v="2"/>
    <n v="12"/>
    <m/>
    <n v="24"/>
    <x v="8"/>
    <s v="Facility"/>
    <m/>
    <m/>
    <m/>
    <m/>
    <m/>
    <m/>
  </r>
  <r>
    <x v="156"/>
    <s v="EEC"/>
    <s v="OP"/>
    <s v="A"/>
    <s v="C2-124N"/>
    <s v="2"/>
    <n v="130597185"/>
    <s v="PO_130597185_209-PMC14"/>
    <s v="P115"/>
    <s v="The power cut impacted the equipments performance."/>
    <s v="Other"/>
    <s v="Yes"/>
    <d v="1899-12-30T21:30:00"/>
    <d v="1899-12-30T22:30:00"/>
    <d v="1899-12-30T01:00:00"/>
    <n v="1"/>
    <n v="14"/>
    <m/>
    <n v="14"/>
    <x v="8"/>
    <s v="Facility"/>
    <m/>
    <m/>
    <m/>
    <m/>
    <m/>
    <m/>
  </r>
  <r>
    <x v="156"/>
    <s v="EEC"/>
    <s v="OP"/>
    <s v="A"/>
    <s v="C2-121N"/>
    <s v="2"/>
    <n v="130597401"/>
    <s v="W24_2026_130597401_085-PMC17"/>
    <s v="P115"/>
    <s v="The power cut impacted the equipments performance."/>
    <s v="Other"/>
    <s v="Yes"/>
    <d v="1899-12-30T21:30:00"/>
    <d v="1899-12-30T22:30:00"/>
    <d v="1899-12-30T01:00:00"/>
    <n v="1"/>
    <n v="12"/>
    <m/>
    <n v="12"/>
    <x v="8"/>
    <s v="Facility"/>
    <m/>
    <m/>
    <m/>
    <m/>
    <m/>
    <m/>
  </r>
  <r>
    <x v="156"/>
    <s v="EEC"/>
    <s v="OP"/>
    <s v="A"/>
    <s v="C2-123N"/>
    <s v="2"/>
    <s v="130858001DG9"/>
    <s v="PO_130858001DG9_58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7N"/>
    <s v="2"/>
    <s v="130615001DG9"/>
    <s v="PO_130615001DG9_547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3N"/>
    <s v="2"/>
    <n v="130649001"/>
    <s v="PO_130649001_184v1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50A"/>
    <s v="2"/>
    <n v="95632304"/>
    <s v="W24_2026_095632304_010-PMC14"/>
    <s v="P115"/>
    <s v="The power cut impacted the equipments performance."/>
    <s v="Other"/>
    <s v="Yes"/>
    <d v="1899-12-30T21:30:00"/>
    <d v="1899-12-30T22:15:00"/>
    <d v="1899-12-30T00:45:00"/>
    <n v="0.75"/>
    <n v="10"/>
    <m/>
    <n v="7.5"/>
    <x v="8"/>
    <s v="Facility"/>
    <m/>
    <m/>
    <m/>
    <m/>
    <m/>
    <m/>
  </r>
  <r>
    <x v="156"/>
    <s v="EEC"/>
    <s v="OP"/>
    <s v="A"/>
    <s v="C2-151N"/>
    <s v="2"/>
    <n v="108930845"/>
    <s v="W25_2026_095930845DG9_108930845_005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CPT"/>
    <s v="A"/>
    <s v="C2-102N"/>
    <s v="2"/>
    <n v="130429425"/>
    <s v="PO_130429425_FMP_001_PMC17"/>
    <s v="P115"/>
    <s v="The power cut impacted the equipments performance."/>
    <s v="Other"/>
    <s v="Yes"/>
    <d v="1899-12-30T21:30:00"/>
    <d v="1899-12-30T22:52:00"/>
    <d v="1899-12-30T01:22:00"/>
    <n v="1.36"/>
    <n v="14"/>
    <m/>
    <n v="19.040000000000003"/>
    <x v="8"/>
    <s v="Facility"/>
    <m/>
    <m/>
    <m/>
    <m/>
    <m/>
    <m/>
  </r>
  <r>
    <x v="156"/>
    <s v="EEC"/>
    <s v="CPT"/>
    <s v="A"/>
    <s v="C2-119N"/>
    <s v="2"/>
    <n v="130597247"/>
    <s v="PO_130597247_008_PMC17"/>
    <s v="P115"/>
    <s v="The power cut impacted the equipment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118N"/>
    <s v="2"/>
    <n v="130597250"/>
    <s v="PO_130597250_013-PMC17"/>
    <s v="P115"/>
    <s v="The power cut impacted the equipments performance."/>
    <s v="Other"/>
    <s v="Yes"/>
    <d v="1899-12-30T21:30:00"/>
    <d v="1899-12-30T22:42:00"/>
    <d v="1899-12-30T01:12:00"/>
    <n v="1.1499999999999999"/>
    <n v="8"/>
    <m/>
    <n v="9.1999999999999993"/>
    <x v="8"/>
    <s v="Facility"/>
    <m/>
    <m/>
    <m/>
    <m/>
    <m/>
    <m/>
  </r>
  <r>
    <x v="156"/>
    <s v="EEC"/>
    <s v="CPT"/>
    <s v="A"/>
    <s v="C2-083N"/>
    <s v="2"/>
    <n v="130597283"/>
    <s v="PO_130597283_032-PMC17"/>
    <s v="P115"/>
    <s v="The power cut impacted the equipments performance."/>
    <s v="Other"/>
    <s v="Yes"/>
    <d v="1899-12-30T21:30:00"/>
    <d v="1899-12-30T22:30:00"/>
    <d v="1899-12-30T01:00:00"/>
    <n v="1"/>
    <n v="6"/>
    <m/>
    <n v="6"/>
    <x v="8"/>
    <s v="Facility"/>
    <m/>
    <m/>
    <m/>
    <m/>
    <m/>
    <m/>
  </r>
  <r>
    <x v="156"/>
    <s v="EEC"/>
    <s v="CPT"/>
    <s v="A"/>
    <s v="C2-087N"/>
    <s v="2"/>
    <n v="130597387"/>
    <s v="PO_130597387_002_PMC17"/>
    <s v="P115"/>
    <s v="The power cut impacted the equipments performance."/>
    <s v="Other"/>
    <s v="Yes"/>
    <d v="1899-12-30T21:30:00"/>
    <d v="1899-12-30T23:00:00"/>
    <d v="1899-12-30T01:30:00"/>
    <n v="1.5"/>
    <n v="9"/>
    <m/>
    <n v="13.5"/>
    <x v="8"/>
    <s v="Facility"/>
    <m/>
    <m/>
    <m/>
    <m/>
    <m/>
    <m/>
  </r>
  <r>
    <x v="156"/>
    <s v="EEC"/>
    <s v="CPT"/>
    <s v="A"/>
    <s v="C2-103N"/>
    <s v="2"/>
    <n v="130597406"/>
    <s v="PO_130597406_03_PMC17"/>
    <s v="P115"/>
    <s v="The power cut impacted the equipments performance."/>
    <s v="Other"/>
    <s v="Yes"/>
    <d v="1899-12-30T21:30:00"/>
    <d v="1899-12-30T22:28:00"/>
    <d v="1899-12-30T00:58:00"/>
    <n v="0.95"/>
    <n v="9"/>
    <m/>
    <n v="8.5499999999999989"/>
    <x v="8"/>
    <s v="Facility"/>
    <m/>
    <m/>
    <m/>
    <m/>
    <m/>
    <m/>
  </r>
  <r>
    <x v="156"/>
    <s v="EEC"/>
    <s v="CPT"/>
    <s v="A"/>
    <s v="C2-088N"/>
    <s v="2"/>
    <n v="130690056"/>
    <s v="PO_130690056_003_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116N"/>
    <s v="2"/>
    <n v="130597200"/>
    <s v="W24_2026_130597200_020_PMC17"/>
    <s v="P115"/>
    <s v="The power cut impacted the equipments performance."/>
    <s v="Other"/>
    <s v="Yes"/>
    <d v="1899-12-30T21:30:00"/>
    <d v="1899-12-30T22:20:00"/>
    <d v="1899-12-30T00:50:00"/>
    <n v="0.83"/>
    <n v="9"/>
    <m/>
    <n v="7.47"/>
    <x v="8"/>
    <s v="Facility"/>
    <m/>
    <m/>
    <m/>
    <m/>
    <m/>
    <m/>
  </r>
  <r>
    <x v="156"/>
    <s v="EEC"/>
    <s v="CPT"/>
    <s v="A"/>
    <s v="C2-090N"/>
    <s v="2"/>
    <n v="130597245"/>
    <s v="W24_2026_130597245_053-PMC17"/>
    <s v="P115"/>
    <s v="The power cut impacted the equipments performance."/>
    <s v="Other"/>
    <s v="Yes"/>
    <d v="1899-12-30T21:30:00"/>
    <d v="1899-12-30T22:20:00"/>
    <d v="1899-12-30T00:50:00"/>
    <n v="0.8"/>
    <n v="9"/>
    <m/>
    <n v="7.2"/>
    <x v="8"/>
    <s v="Facility"/>
    <m/>
    <m/>
    <m/>
    <m/>
    <m/>
    <m/>
  </r>
  <r>
    <x v="156"/>
    <s v="EEC"/>
    <s v="CPT"/>
    <s v="A"/>
    <s v="C2-086N"/>
    <s v="2"/>
    <n v="130868014"/>
    <s v="W24_2026_130868014_011-PMC17"/>
    <s v="P115"/>
    <s v="The power cut impacted the equipments performance."/>
    <s v="Other"/>
    <s v="Yes"/>
    <d v="1899-12-30T21:30:00"/>
    <d v="1899-12-30T23:00:00"/>
    <d v="1899-12-30T01:30:00"/>
    <n v="1.5"/>
    <n v="7"/>
    <m/>
    <n v="10.5"/>
    <x v="8"/>
    <s v="Facility"/>
    <m/>
    <m/>
    <m/>
    <m/>
    <m/>
    <m/>
  </r>
  <r>
    <x v="156"/>
    <s v="EEC"/>
    <s v="CPT"/>
    <s v="A"/>
    <s v="C2-085N"/>
    <s v="2"/>
    <n v="130597197"/>
    <s v="W25_2026_130597197_059-PMC17"/>
    <s v="P115"/>
    <s v="The power cut impacted the equipment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092N"/>
    <s v="2"/>
    <n v="130597245"/>
    <s v="W25_2026_130597245_058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9N"/>
    <s v="2"/>
    <n v="130597250"/>
    <s v="W25_2026_130597250_017-PMC17"/>
    <s v="P115"/>
    <s v="The power cut impacted the equipments performance."/>
    <s v="Other"/>
    <s v="Yes"/>
    <d v="1899-12-30T21:30:00"/>
    <d v="1899-12-30T22:52:00"/>
    <d v="1899-12-30T01:22:00"/>
    <n v="1.25"/>
    <n v="9"/>
    <m/>
    <n v="11.25"/>
    <x v="8"/>
    <s v="Facility"/>
    <m/>
    <m/>
    <m/>
    <m/>
    <m/>
    <m/>
  </r>
  <r>
    <x v="156"/>
    <s v="EEC"/>
    <s v="CPT"/>
    <s v="A"/>
    <s v="C2-081N"/>
    <s v="2"/>
    <n v="130597401"/>
    <s v="W25_2026_130597401_112-PMC17"/>
    <s v="P115"/>
    <s v="The power cut impacted the equipment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082N"/>
    <s v="2"/>
    <n v="130597401"/>
    <s v="W25_2026_130597401_112-PMC17"/>
    <s v="P115"/>
    <s v="The power cut impacted the equipment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115N"/>
    <s v="2"/>
    <n v="130868002"/>
    <s v="W25_2026_130868002_008_PMC17"/>
    <s v="P115"/>
    <s v="The power cut impacted the equipments performance."/>
    <s v="Other"/>
    <s v="Yes"/>
    <d v="1899-12-30T21:30:00"/>
    <d v="1899-12-30T22:42:00"/>
    <d v="1899-12-30T01:12:00"/>
    <n v="1.1499999999999999"/>
    <n v="6"/>
    <m/>
    <n v="6.8999999999999995"/>
    <x v="8"/>
    <s v="Facility"/>
    <m/>
    <m/>
    <m/>
    <m/>
    <m/>
    <m/>
  </r>
  <r>
    <x v="156"/>
    <s v="EEC"/>
    <s v="CPT"/>
    <s v="A"/>
    <s v="C2-104N"/>
    <s v="2"/>
    <n v="130868014"/>
    <s v="W25_2026_130868014_015-PMC17"/>
    <s v="P115"/>
    <s v="The power cut impacted the equipments performance."/>
    <s v="Other"/>
    <s v="Yes"/>
    <d v="1899-12-30T21:30:00"/>
    <d v="1899-12-30T22:42:00"/>
    <d v="1899-12-30T01:12:00"/>
    <n v="1.1499999999999999"/>
    <n v="7"/>
    <m/>
    <n v="8.0499999999999989"/>
    <x v="8"/>
    <s v="Facility"/>
    <m/>
    <m/>
    <m/>
    <m/>
    <m/>
    <m/>
  </r>
  <r>
    <x v="156"/>
    <s v="EEC"/>
    <s v="CPT"/>
    <s v="A"/>
    <s v="C2-093N"/>
    <s v="2"/>
    <n v="130540052"/>
    <s v="W26_2026_130540052_012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4D"/>
    <s v="1"/>
    <n v="130597197"/>
    <s v="W26_2026_130597197_062-PMC17"/>
    <s v="P115"/>
    <s v="The power cut impacted the equipments performance."/>
    <s v="Other"/>
    <s v="Yes"/>
    <d v="1899-12-30T21:30:00"/>
    <d v="1899-12-30T22:30:00"/>
    <d v="1899-12-30T01:00:00"/>
    <n v="1"/>
    <n v="7"/>
    <m/>
    <n v="7"/>
    <x v="8"/>
    <s v="Facility"/>
    <m/>
    <m/>
    <m/>
    <m/>
    <m/>
    <m/>
  </r>
  <r>
    <x v="156"/>
    <s v="EEC"/>
    <s v="CPT"/>
    <s v="A"/>
    <s v="C2-102N"/>
    <s v="2"/>
    <n v="130597371"/>
    <s v="W26_2026_130597371_004_PMC17"/>
    <s v="P115"/>
    <s v="The power cut impacted the equipments performance."/>
    <s v="Other"/>
    <s v="Yes"/>
    <d v="1899-12-30T21:30:00"/>
    <d v="1899-12-30T22:20:00"/>
    <d v="1899-12-30T00:50:00"/>
    <n v="0.85"/>
    <n v="8"/>
    <m/>
    <n v="6.8"/>
    <x v="8"/>
    <s v="Facility"/>
    <m/>
    <m/>
    <m/>
    <m/>
    <m/>
    <m/>
  </r>
  <r>
    <x v="156"/>
    <s v="EEC"/>
    <s v="CPT"/>
    <s v="A"/>
    <s v="C2-091N"/>
    <s v="2"/>
    <n v="130597371"/>
    <s v="W26_2026_130597371_006_PMC17"/>
    <s v="P115"/>
    <s v="The power cut impacted the equipments performance."/>
    <s v="Other"/>
    <s v="Yes"/>
    <d v="1899-12-30T21:30:00"/>
    <d v="1899-12-30T22:05:00"/>
    <d v="1899-12-30T00:35:00"/>
    <n v="1.05"/>
    <n v="9"/>
    <m/>
    <n v="9.4500000000000011"/>
    <x v="8"/>
    <s v="Facility"/>
    <m/>
    <m/>
    <m/>
    <m/>
    <m/>
    <m/>
  </r>
  <r>
    <x v="156"/>
    <s v="Hi.Mix"/>
    <s v="CPT"/>
    <s v="B"/>
    <s v="C2-008N"/>
    <s v="2"/>
    <s v="062039001"/>
    <s v="062039001DP-2626A-PS10"/>
    <s v="P115"/>
    <s v="The power cut impacted the equipments performance."/>
    <s v="Other"/>
    <s v="Yes"/>
    <d v="1899-12-30T21:30:00"/>
    <d v="1899-12-30T22:00:00"/>
    <d v="1899-12-30T00:30:00"/>
    <n v="0.5"/>
    <n v="16"/>
    <m/>
    <n v="8"/>
    <x v="8"/>
    <s v="Facility"/>
    <m/>
    <m/>
    <m/>
    <m/>
    <m/>
    <m/>
  </r>
  <r>
    <x v="156"/>
    <s v="Hi.Mix"/>
    <s v="CPT"/>
    <s v="B"/>
    <s v="C2-010N"/>
    <s v="2"/>
    <n v="315636001"/>
    <s v="315636001DZ-2626B-PS10"/>
    <s v="P115"/>
    <s v="The power cut impacted the equipments performance."/>
    <s v="Other"/>
    <s v="Yes"/>
    <d v="1899-12-30T21:30:00"/>
    <d v="1899-12-30T22:20:00"/>
    <d v="1899-12-30T00:50:00"/>
    <n v="0.8"/>
    <n v="19"/>
    <m/>
    <n v="15.200000000000001"/>
    <x v="8"/>
    <s v="Facility"/>
    <m/>
    <m/>
    <m/>
    <m/>
    <m/>
    <m/>
  </r>
  <r>
    <x v="147"/>
    <s v="Hi.Mix"/>
    <s v="CPT"/>
    <s v="B"/>
    <s v="C2-038D"/>
    <n v="1"/>
    <s v="001350009"/>
    <s v="001350009PK-2625A-PS3-ROW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36D"/>
    <n v="1"/>
    <s v="001597627"/>
    <s v="001597627PK-2625B-PS3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Hi.Mix"/>
    <s v="CPT"/>
    <s v="B"/>
    <s v="C2-035D"/>
    <n v="1"/>
    <s v="001597633"/>
    <s v="001597633PK-2625A-PS3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37D"/>
    <n v="1"/>
    <s v="001606237"/>
    <s v="001606237PK-2625A-PS3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Hi.Mix"/>
    <s v="CPT"/>
    <s v="B"/>
    <s v="C2-010D"/>
    <n v="1"/>
    <s v="010825011"/>
    <s v="010825011DP-2625A-PS9-ROW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31D"/>
    <n v="1"/>
    <s v="010945025"/>
    <s v="010945025DP-2625A-PS2-ROW"/>
    <s v="P1564"/>
    <s v="Power off"/>
    <s v="Other"/>
    <s v="Yes"/>
    <d v="1899-12-30T13:00:00"/>
    <d v="1899-12-30T15:30:00"/>
    <d v="1899-12-30T02:30:00"/>
    <n v="1.5"/>
    <n v="29"/>
    <m/>
    <n v="43.5"/>
    <x v="17"/>
    <s v="Production"/>
    <m/>
    <m/>
    <m/>
    <m/>
    <m/>
    <m/>
  </r>
  <r>
    <x v="147"/>
    <s v="Hi.Mix"/>
    <s v="CPT"/>
    <s v="B"/>
    <s v="C2-002D"/>
    <n v="1"/>
    <s v="011081008"/>
    <s v="011081008DP-2625A-PS2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CPT"/>
    <s v="B"/>
    <s v="C2-023D"/>
    <n v="1"/>
    <s v="011092015"/>
    <s v="011092015DP-2625D-PS2"/>
    <s v="P1564"/>
    <s v="Power off"/>
    <s v="Other"/>
    <s v="Yes"/>
    <d v="1899-12-30T13:00:00"/>
    <d v="1899-12-30T15:30:00"/>
    <d v="1899-12-30T02:30:00"/>
    <n v="1.5"/>
    <n v="28"/>
    <m/>
    <n v="42"/>
    <x v="17"/>
    <s v="Production"/>
    <m/>
    <m/>
    <m/>
    <m/>
    <m/>
    <m/>
  </r>
  <r>
    <x v="147"/>
    <s v="Hi.Mix"/>
    <s v="CPT"/>
    <s v="B"/>
    <s v="C2-047D"/>
    <n v="1"/>
    <s v="011114021"/>
    <s v="011114021DP-2625B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027D"/>
    <n v="1"/>
    <s v="011235019"/>
    <s v="011235019DP-2623C-PS9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2D"/>
    <n v="1"/>
    <s v="011243018"/>
    <s v="011243018DP-2625A-PS10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03D"/>
    <n v="1"/>
    <s v="011254021"/>
    <s v="011254021DP-2623A-PS2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11D"/>
    <n v="1"/>
    <s v="011283004"/>
    <s v="011283004DP-2625A-PS9"/>
    <s v="P1564"/>
    <s v="Power off"/>
    <s v="Other"/>
    <s v="Yes"/>
    <d v="1899-12-30T13:00:00"/>
    <d v="1899-12-30T15:30:00"/>
    <d v="1899-12-30T02:30:00"/>
    <n v="1.5"/>
    <n v="24"/>
    <m/>
    <n v="36"/>
    <x v="17"/>
    <s v="Production"/>
    <m/>
    <m/>
    <m/>
    <m/>
    <m/>
    <m/>
  </r>
  <r>
    <x v="147"/>
    <s v="Hi.Mix"/>
    <s v="CPT"/>
    <s v="B"/>
    <s v="C2-034D"/>
    <n v="1"/>
    <s v="011374024"/>
    <s v="011374024DP-2623A-PS9-ROW"/>
    <s v="P1564"/>
    <s v="Power off"/>
    <s v="Other"/>
    <s v="Yes"/>
    <d v="1899-12-30T13:00:00"/>
    <d v="1899-12-30T15:30:00"/>
    <d v="1899-12-30T02:30:00"/>
    <n v="1.5"/>
    <n v="34"/>
    <m/>
    <n v="51"/>
    <x v="17"/>
    <s v="Production"/>
    <m/>
    <m/>
    <m/>
    <m/>
    <m/>
    <m/>
  </r>
  <r>
    <x v="147"/>
    <s v="Hi.Mix"/>
    <s v="CPT"/>
    <s v="B"/>
    <s v="C2-054D"/>
    <n v="1"/>
    <s v="011509001"/>
    <s v="011509001DP-2625C-PS10"/>
    <s v="P1564"/>
    <s v="Power off"/>
    <s v="Other"/>
    <s v="Yes"/>
    <d v="1899-12-30T13:00:00"/>
    <d v="1899-12-30T15:30:00"/>
    <d v="1899-12-30T02:30:00"/>
    <n v="1.5"/>
    <n v="16"/>
    <m/>
    <n v="24"/>
    <x v="17"/>
    <s v="Production"/>
    <m/>
    <m/>
    <m/>
    <m/>
    <m/>
    <m/>
  </r>
  <r>
    <x v="147"/>
    <s v="Hi.Mix"/>
    <s v="CPT"/>
    <s v="B"/>
    <s v="C2-013D"/>
    <n v="1"/>
    <s v="030198006"/>
    <s v="030198006DP-2625A-PS8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CPT"/>
    <s v="B"/>
    <s v="C2-032D"/>
    <n v="1"/>
    <s v="030243009"/>
    <s v="030243009DP-2625A-PS8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51D"/>
    <n v="1"/>
    <s v="030291002"/>
    <s v="030291002DP-2625B-PS8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3D"/>
    <n v="1"/>
    <s v="030383010"/>
    <s v="030383010DP-2625A-PS10"/>
    <s v="P1564"/>
    <s v="Power off"/>
    <s v="Other"/>
    <s v="Yes"/>
    <d v="1899-12-30T13:00:00"/>
    <d v="1899-12-30T15:30:00"/>
    <d v="1899-12-30T02:30:00"/>
    <n v="1.5"/>
    <n v="19"/>
    <m/>
    <n v="28.5"/>
    <x v="17"/>
    <s v="Production"/>
    <m/>
    <m/>
    <m/>
    <m/>
    <m/>
    <m/>
  </r>
  <r>
    <x v="147"/>
    <s v="Hi.Mix"/>
    <s v="CPT"/>
    <s v="B"/>
    <s v="C2-039D"/>
    <n v="1"/>
    <s v="054196118"/>
    <s v="054196118PK-2625A-PS3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Hi.Mix"/>
    <s v="CPT"/>
    <s v="B"/>
    <s v="C2-043D"/>
    <n v="1"/>
    <n v="159356005"/>
    <s v="159356005CS-2625C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172D"/>
    <n v="1"/>
    <n v="161032004"/>
    <s v="161032004CS-2626A-PS10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19D"/>
    <n v="1"/>
    <n v="290102013"/>
    <s v="290102013GB-2626A-PS8"/>
    <s v="P1564"/>
    <s v="Power off"/>
    <s v="Other"/>
    <s v="Yes"/>
    <d v="1899-12-30T13:00:00"/>
    <d v="1899-12-30T15:30:00"/>
    <d v="1899-12-30T02:30:00"/>
    <n v="1.5"/>
    <n v="1"/>
    <m/>
    <n v="1.5"/>
    <x v="17"/>
    <s v="Production"/>
    <m/>
    <m/>
    <m/>
    <m/>
    <m/>
    <m/>
  </r>
  <r>
    <x v="147"/>
    <s v="Hi.Mix"/>
    <s v="CPT"/>
    <s v="B"/>
    <s v="C2-111D"/>
    <n v="1"/>
    <n v="313113022"/>
    <s v="313113022DZ-2626A-PS10"/>
    <s v="P1564"/>
    <s v="Power off"/>
    <s v="Other"/>
    <s v="Yes"/>
    <d v="1899-12-30T13:00:00"/>
    <d v="1899-12-30T15:30:00"/>
    <d v="1899-12-30T02:30:00"/>
    <n v="1.5"/>
    <n v="2"/>
    <m/>
    <n v="3"/>
    <x v="17"/>
    <s v="Production"/>
    <m/>
    <m/>
    <m/>
    <m/>
    <m/>
    <m/>
  </r>
  <r>
    <x v="147"/>
    <s v="Hi.Mix"/>
    <s v="CPT"/>
    <s v="B"/>
    <s v="C2-018D"/>
    <n v="1"/>
    <n v="313157004"/>
    <s v="313157004DZ-2626A-PS10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15D"/>
    <n v="1"/>
    <n v="315630004"/>
    <s v="315630004DZ-2625B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6D"/>
    <n v="1"/>
    <n v="316292012"/>
    <s v="316292012DZ-2625A-PS2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20D"/>
    <n v="1"/>
    <n v="317339001"/>
    <s v="317339001DZ-2625C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7D"/>
    <n v="1"/>
    <n v="319123015"/>
    <s v="319123015DZ-2625A-PS2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55D"/>
    <n v="1"/>
    <s v="011364003"/>
    <s v="PR011364003DP-2625A-PS9-ROW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05D"/>
    <n v="1"/>
    <s v="106169030"/>
    <s v="QB2106169030CS-2614B-PS11VN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CPT"/>
    <s v="B"/>
    <s v="C2-201D"/>
    <n v="1"/>
    <s v="011274007"/>
    <s v="RW011274007DP-2623A-PS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Hi.Mix"/>
    <s v="CPT"/>
    <s v="B"/>
    <s v="C2-006D"/>
    <n v="1"/>
    <n v="106369005"/>
    <s v="SAM106369005CS-2616A-PS11VN"/>
    <s v="P1564"/>
    <s v="Power off"/>
    <s v="Other"/>
    <s v="Yes"/>
    <d v="1899-12-30T13:00:00"/>
    <d v="1899-12-30T15:30:00"/>
    <d v="1899-12-30T02:30:00"/>
    <n v="1.5"/>
    <n v="3"/>
    <m/>
    <n v="4.5"/>
    <x v="17"/>
    <s v="Production"/>
    <m/>
    <m/>
    <m/>
    <m/>
    <m/>
    <m/>
  </r>
  <r>
    <x v="147"/>
    <s v="EEC"/>
    <s v="CPT"/>
    <s v="A"/>
    <s v="C2-093D"/>
    <n v="1"/>
    <n v="130540070"/>
    <s v="PO_130540070_02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4D"/>
    <n v="1"/>
    <n v="130540070"/>
    <s v="PO_130540070_026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6D"/>
    <n v="1"/>
    <n v="130597197"/>
    <s v="PO_130597197_033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83D"/>
    <n v="1"/>
    <n v="130597283"/>
    <s v="PO_130597283_029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87D"/>
    <n v="1"/>
    <n v="130597368"/>
    <s v="PO_130597368_010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20D"/>
    <n v="1"/>
    <n v="130597380"/>
    <s v="PO_130597380_03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9D"/>
    <n v="1"/>
    <n v="130597380"/>
    <s v="PO_130597380_042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117D"/>
    <n v="1"/>
    <n v="130597390"/>
    <s v="PO_130597390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5D"/>
    <n v="1"/>
    <s v="130606086DG9"/>
    <s v="PO_130606086DG9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6D"/>
    <n v="1"/>
    <n v="130690055"/>
    <s v="PO_130690055-007-PMC17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CPT"/>
    <s v="A"/>
    <s v="C2-088D"/>
    <n v="1"/>
    <n v="130690056"/>
    <s v="PO_130690056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6D"/>
    <n v="1"/>
    <n v="130868014"/>
    <s v="PO_130868014_006-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EEC"/>
    <s v="CPT"/>
    <s v="A"/>
    <s v="C2-081D"/>
    <n v="1"/>
    <n v="130597401"/>
    <s v="W23_2026_130597401_082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9D"/>
    <n v="1"/>
    <n v="130597412"/>
    <s v="W23_2026_130597412_03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7D"/>
    <n v="1"/>
    <n v="240260003"/>
    <s v="W23_2026_240260003_009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5D"/>
    <n v="1"/>
    <n v="130597197"/>
    <s v="W24_2026_130597197_046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0D"/>
    <n v="1"/>
    <n v="130597245"/>
    <s v="W24_2026_130597245_047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92D"/>
    <n v="1"/>
    <n v="130597245"/>
    <s v="W24_2026_130597245_048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084D"/>
    <n v="1"/>
    <n v="130597368"/>
    <s v="W24_2026_130597368_012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04D"/>
    <n v="1"/>
    <n v="130597380"/>
    <s v="W24_2026_130597380_058-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2D"/>
    <n v="1"/>
    <n v="130597401"/>
    <s v="W24_2026_130597401_087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103D"/>
    <n v="1"/>
    <n v="130597417"/>
    <s v="W24_2026_130597417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8"/>
    <n v="1"/>
    <n v="130606098"/>
    <s v="W24_2026_130606098_010_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9D"/>
    <n v="1"/>
    <n v="130597380"/>
    <s v="W25_2026_130597380_077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1D"/>
    <n v="1"/>
    <n v="130597380"/>
    <s v="W25_2026_130597380_081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15D"/>
    <n v="1"/>
    <n v="130868002"/>
    <s v="W25_2026_130868002_003_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Hi.Mix"/>
    <s v="OP"/>
    <s v="B"/>
    <s v="C2-021"/>
    <n v="1"/>
    <s v="096799002"/>
    <s v="Wk24_2026_096799002-005-PMC11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OP"/>
    <s v="B"/>
    <s v="C2-023"/>
    <n v="1"/>
    <s v="095794005"/>
    <s v="SPL_2026_W16_095794005_EB_localization_NPD01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OP"/>
    <s v="B"/>
    <s v="C2-025"/>
    <n v="1"/>
    <s v="095834301"/>
    <s v="Wk24_2026_095834301-061-PMC11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OP"/>
    <s v="B"/>
    <s v="C2-048"/>
    <n v="1"/>
    <s v="095628003"/>
    <s v="W21_2026_095628003_63_PMC11"/>
    <s v="P1564"/>
    <s v="Power off"/>
    <s v="Other"/>
    <s v="Yes"/>
    <d v="1899-12-30T13:00:00"/>
    <d v="1899-12-30T15:30:00"/>
    <d v="1899-12-30T02:30:00"/>
    <n v="1.5"/>
    <n v="25"/>
    <m/>
    <n v="37.5"/>
    <x v="17"/>
    <s v="Production"/>
    <m/>
    <m/>
    <m/>
    <m/>
    <m/>
    <m/>
  </r>
  <r>
    <x v="147"/>
    <s v="Hi.Mix"/>
    <s v="OP"/>
    <s v="B"/>
    <s v="C2-051"/>
    <n v="1"/>
    <s v="096920002"/>
    <s v="W21_2026_096920002_002-PMC11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OP"/>
    <s v="B"/>
    <s v="C2-47A"/>
    <n v="1"/>
    <s v="002997240"/>
    <s v="W24_2025_002997240-099-PMC11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OP"/>
    <s v="B"/>
    <s v="C2-47B"/>
    <n v="1"/>
    <s v="003013501DG9"/>
    <s v="W24_2025_003013501DG9-035-PMC11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21"/>
    <n v="1"/>
    <n v="130597181"/>
    <s v="PO_130597181_262-PMC14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EEC"/>
    <s v="OP"/>
    <s v="A"/>
    <s v="C2-123"/>
    <n v="1"/>
    <s v="130858001DG9"/>
    <s v="PO_130858001DG9_53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4"/>
    <n v="1"/>
    <s v="130658013DG9"/>
    <s v="PO_130658013DG9_10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5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6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7"/>
    <n v="1"/>
    <s v="130615001DG9"/>
    <s v="PO_130615001DG9_544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4"/>
    <n v="1"/>
    <n v="130597401"/>
    <s v="W24_2026_130597401_095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OP"/>
    <s v="A"/>
    <s v="C2-147"/>
    <n v="1"/>
    <n v="130597184"/>
    <s v="PO_130597184_201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9A"/>
    <n v="1"/>
    <n v="108930826"/>
    <s v="W21_2026_095930826_108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49B"/>
    <n v="1"/>
    <s v="095930826"/>
    <s v="W21_2026_095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A"/>
    <n v="1"/>
    <n v="108930808"/>
    <s v="W19_2026_095930810_108930808_023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B"/>
    <n v="1"/>
    <s v="095930810"/>
    <s v="W19_2026_095930810_023-PMC14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OP"/>
    <s v="A"/>
    <s v="C2-151B"/>
    <n v="1"/>
    <s v="095930845DG9"/>
    <s v="W24_2026_095930845DG9_004-PMC14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57"/>
    <s v="Hi.Mix"/>
    <s v="OP"/>
    <s v="B"/>
    <s v="C2-023N"/>
    <s v="2"/>
    <s v="095443002"/>
    <s v="W25_2026_095443002-176-PMC11"/>
    <s v="P156"/>
    <s v="Change Model"/>
    <s v="Line Setup"/>
    <s v="Non"/>
    <m/>
    <m/>
    <d v="1900-01-23T00:00:00"/>
    <n v="0.1"/>
    <n v="55"/>
    <m/>
    <n v="5.5"/>
    <x v="1"/>
    <s v="ME"/>
    <m/>
    <m/>
    <m/>
    <m/>
    <m/>
    <m/>
  </r>
  <r>
    <x v="157"/>
    <s v="Hi.Mix"/>
    <s v="OP"/>
    <s v="B"/>
    <s v="C2-025D"/>
    <s v="1"/>
    <s v="095393102"/>
    <s v="W25_2026_095393102-078-PMC11"/>
    <s v="P156"/>
    <s v="Change Model"/>
    <s v="Line Setup"/>
    <s v="Non"/>
    <m/>
    <m/>
    <d v="1900-01-23T00:00:00"/>
    <n v="0.8"/>
    <n v="52"/>
    <m/>
    <n v="41.6"/>
    <x v="1"/>
    <s v="ME"/>
    <m/>
    <m/>
    <m/>
    <m/>
    <m/>
    <m/>
  </r>
  <r>
    <x v="157"/>
    <s v="Hi.Mix"/>
    <s v="OP"/>
    <s v="B"/>
    <s v="C2-025N"/>
    <s v="2"/>
    <s v="095297205DG9"/>
    <s v="W25_2025_095297205DG9-035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57"/>
    <s v="Hi.Mix"/>
    <s v="OP"/>
    <s v="B"/>
    <s v="C2-043D"/>
    <s v="1"/>
    <s v="095709102"/>
    <s v="W22_2025_095709102-01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7"/>
    <s v="Hi.Mix"/>
    <s v="OP"/>
    <s v="B"/>
    <s v="C2-048N"/>
    <s v="2"/>
    <s v="095628003"/>
    <s v="W21_2026_095628003_65_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57"/>
    <s v="EEC"/>
    <s v="OP"/>
    <s v="A"/>
    <s v="C2-124N"/>
    <s v="2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7"/>
    <s v="Hi.Mix"/>
    <s v="OP"/>
    <s v="B"/>
    <s v="C2-47BD"/>
    <s v="1"/>
    <s v="000996721"/>
    <s v="W25_2026_000996721-045-PMC11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157"/>
    <s v="Hi.Mix"/>
    <s v="OP"/>
    <s v="B"/>
    <s v="C2-47BD"/>
    <s v="1"/>
    <s v="003014124"/>
    <s v="W25_2026_003014124-1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7"/>
    <s v="Hi.Mix"/>
    <s v="CPT"/>
    <s v="B"/>
    <s v="C2-004N"/>
    <s v="2"/>
    <s v="011397009"/>
    <s v="011397009DP-262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7"/>
    <s v="Hi.Mix"/>
    <s v="CPT"/>
    <s v="B"/>
    <s v="C2-007D"/>
    <s v="1"/>
    <s v="010877147"/>
    <s v="010877147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7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57"/>
    <s v="Hi.Mix"/>
    <s v="CPT"/>
    <s v="B"/>
    <s v="C2-017D"/>
    <s v="1"/>
    <n v="230868002"/>
    <s v="230868002GB-2628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7"/>
    <s v="Hi.Mix"/>
    <s v="CPT"/>
    <s v="B"/>
    <s v="C2-032N"/>
    <s v="2"/>
    <s v="030421007"/>
    <s v="030421007DP-2626A-PS8-ROW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57"/>
    <s v="Hi.Mix"/>
    <s v="CPT"/>
    <s v="B"/>
    <s v="C2-036N"/>
    <s v="2"/>
    <s v="001606206DG9"/>
    <s v="001606206DG9PK-2627A-PS3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57"/>
    <s v="Hi.Mix"/>
    <s v="CPT"/>
    <s v="B"/>
    <s v="C2-046N"/>
    <s v="2"/>
    <s v="011249028"/>
    <s v="011249028DP-2625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7"/>
    <s v="Hi.Mix"/>
    <s v="CPT"/>
    <s v="B"/>
    <s v="C2-051N"/>
    <s v="2"/>
    <s v="030221018"/>
    <s v="030221018DP-2624A-PS8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7"/>
    <s v="Hi.Mix"/>
    <s v="CPT"/>
    <s v="B"/>
    <s v="C2-004N"/>
    <s v="2"/>
    <s v="011397009"/>
    <s v="011397009DP-2626A-PS2"/>
    <s v="P116"/>
    <s v="The testing machine is broken."/>
    <s v="Machine Down"/>
    <s v="Yes"/>
    <d v="1899-12-30T04:00:00"/>
    <d v="1899-12-30T05:00:00"/>
    <d v="1899-12-30T01:00:00"/>
    <n v="1"/>
    <n v="21"/>
    <m/>
    <n v="21"/>
    <x v="5"/>
    <s v="ME"/>
    <m/>
    <m/>
    <m/>
    <m/>
    <m/>
    <n v="2026060102"/>
  </r>
  <r>
    <x v="157"/>
    <s v="Hi.Mix"/>
    <s v="OP"/>
    <s v="B"/>
    <s v="C2-043D"/>
    <s v="1"/>
    <s v="095709102"/>
    <s v="W22_2025_095709102-010-PMC11"/>
    <s v="P111"/>
    <s v="Raw material NG, PN 205024001"/>
    <s v="Quality Issue"/>
    <s v="Yes"/>
    <d v="1899-12-30T12:40:00"/>
    <d v="1899-12-30T15:05:00"/>
    <d v="1899-12-30T02:25:00"/>
    <n v="2.4"/>
    <n v="26"/>
    <m/>
    <n v="62.4"/>
    <x v="4"/>
    <s v="SQE"/>
    <m/>
    <n v="205024001"/>
    <s v="ZHEJIANG YINGKE"/>
    <m/>
    <m/>
    <n v="2026060103"/>
  </r>
  <r>
    <x v="157"/>
    <s v="EEC"/>
    <s v="OP"/>
    <s v="A"/>
    <s v="C2-150AN"/>
    <s v="2"/>
    <n v="108826932"/>
    <s v="W21_2026_095826932_108826932_010-PMC14"/>
    <s v="P111"/>
    <s v="Raw material NG, PN 518728221"/>
    <s v="Quality Issue"/>
    <s v="Yes"/>
    <d v="1899-12-30T22:00:00"/>
    <d v="1899-12-30T01:00:00"/>
    <d v="1900-01-22T03:00:00"/>
    <n v="3"/>
    <n v="6"/>
    <m/>
    <n v="18"/>
    <x v="4"/>
    <s v="SQE"/>
    <m/>
    <n v="518728221"/>
    <s v="Ming Shing"/>
    <m/>
    <m/>
    <n v="2026060104"/>
  </r>
  <r>
    <x v="157"/>
    <s v="EEC"/>
    <s v="OP"/>
    <s v="A"/>
    <s v="C2-150BN"/>
    <s v="2"/>
    <s v="095826932"/>
    <s v="W21_2026_095826932_010-PMC14"/>
    <s v="P111"/>
    <s v="Raw material NG, PN 518728221"/>
    <s v="Quality Issue"/>
    <s v="Yes"/>
    <d v="1899-12-30T01:00:00"/>
    <d v="1899-12-30T04:00:00"/>
    <d v="1899-12-30T03:00:00"/>
    <n v="3"/>
    <n v="9"/>
    <m/>
    <n v="27"/>
    <x v="4"/>
    <s v="SQE"/>
    <m/>
    <n v="518728221"/>
    <s v="Ming Shing"/>
    <m/>
    <m/>
    <n v="2026060105"/>
  </r>
  <r>
    <x v="158"/>
    <s v="EEC"/>
    <s v="OP"/>
    <s v="A"/>
    <s v="C2-142D"/>
    <s v="1"/>
    <n v="130878003"/>
    <s v="PO_130878003_08_PMC14"/>
    <s v="P156"/>
    <s v="Change Model"/>
    <s v="Line Setup"/>
    <s v="Non"/>
    <m/>
    <m/>
    <d v="1900-01-23T00:00:00"/>
    <n v="0.67"/>
    <n v="1"/>
    <m/>
    <n v="0.67"/>
    <x v="1"/>
    <s v="ME"/>
    <m/>
    <m/>
    <m/>
    <m/>
    <m/>
    <m/>
  </r>
  <r>
    <x v="158"/>
    <s v="Hi.Mix"/>
    <s v="OP"/>
    <s v="B"/>
    <s v="C2-043N"/>
    <s v="2"/>
    <s v="095366204"/>
    <s v="W24_2025_095366204-01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8"/>
    <s v="Hi.Mix"/>
    <s v="OP"/>
    <s v="B"/>
    <s v="C2-47AD"/>
    <s v="1"/>
    <s v="000996041"/>
    <s v="W25_2026_000996041-128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47BD"/>
    <s v="1"/>
    <s v="000996710"/>
    <s v="W25_2026_000996710-019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58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67"/>
    <n v="16"/>
    <m/>
    <n v="10.72"/>
    <x v="1"/>
    <s v="ME"/>
    <m/>
    <m/>
    <m/>
    <m/>
    <m/>
    <m/>
  </r>
  <r>
    <x v="158"/>
    <s v="Hi.Mix"/>
    <s v="OP"/>
    <s v="B"/>
    <s v="C2-47AD"/>
    <s v="1"/>
    <s v="003013439DG9"/>
    <s v="W26_2026_003013439DG9-07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021N"/>
    <s v="2"/>
    <s v="095393202"/>
    <s v="W26_2026_095393202-083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8"/>
    <s v="Hi.Mix"/>
    <s v="OP"/>
    <s v="B"/>
    <s v="C2-021N"/>
    <s v="2"/>
    <s v="095798201"/>
    <s v="W26_2026_095798201-006-PMC11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58"/>
    <s v="Hi.Mix"/>
    <s v="OP"/>
    <s v="B"/>
    <s v="C2-051N"/>
    <s v="2"/>
    <s v="095759004"/>
    <s v="Wk23_2026_095759004-02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8"/>
    <s v="Hi.Mix"/>
    <s v="CPT"/>
    <s v="B"/>
    <s v="C2-003D"/>
    <s v="1"/>
    <s v="011342014"/>
    <s v="PR011342014DP-2627-PS2-CPT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8"/>
    <s v="Hi.Mix"/>
    <s v="CPT"/>
    <s v="B"/>
    <s v="C2-027D"/>
    <s v="1"/>
    <s v="011374005"/>
    <s v="PR011374005DP-262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33N"/>
    <s v="2"/>
    <s v="030412004"/>
    <s v="030412004DP-2626A-PS8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8"/>
    <s v="Hi.Mix"/>
    <s v="CPT"/>
    <s v="B"/>
    <s v="C2-042D"/>
    <s v="1"/>
    <s v="011308002"/>
    <s v="011308002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49N"/>
    <s v="2"/>
    <s v="159344004"/>
    <s v="159344004CS-2628B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8"/>
    <s v="Hi.Mix"/>
    <s v="CPT"/>
    <s v="B"/>
    <s v="C2-051D"/>
    <s v="1"/>
    <s v="030248025"/>
    <s v="030248025DP-2626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8"/>
    <s v="Hi.Mix"/>
    <s v="CPT"/>
    <s v="B"/>
    <s v="C2-055D"/>
    <s v="1"/>
    <s v="010821107"/>
    <s v="PR010821107DP-2627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8"/>
    <s v="Hi.Mix"/>
    <s v="CPT"/>
    <s v="B"/>
    <s v="C2-032D"/>
    <s v="1"/>
    <s v="030421002"/>
    <s v="030421002DP-2626A-PS8"/>
    <s v="P111"/>
    <s v="Raw material NG, PN 544358001, 544359001"/>
    <s v="Quality Issue"/>
    <s v="Yes"/>
    <d v="1899-12-30T08:00:00"/>
    <d v="1899-12-30T09:30:00"/>
    <d v="1899-12-30T01:30:00"/>
    <n v="1.5"/>
    <n v="17"/>
    <m/>
    <n v="25.5"/>
    <x v="4"/>
    <s v="SQE"/>
    <m/>
    <s v="544358001, 544359001"/>
    <s v="Good Mark"/>
    <m/>
    <m/>
    <n v="2026060107"/>
  </r>
  <r>
    <x v="158"/>
    <s v="EEC"/>
    <s v="CPT"/>
    <s v="A"/>
    <s v="C2-102N"/>
    <s v="2"/>
    <n v="130429427"/>
    <s v="PO_130429427_FMP_001_PMC17"/>
    <s v="P116"/>
    <s v="The semi-finished product testing machine and the glue dispensing machine are broken."/>
    <s v="Machine Down"/>
    <s v="Yes"/>
    <d v="1899-12-30T19:30:00"/>
    <d v="1899-12-30T21:00:00"/>
    <d v="1899-12-30T01:30:00"/>
    <n v="1.5"/>
    <n v="9"/>
    <m/>
    <n v="13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The stamping machine doesnt have enough force."/>
    <s v="Machine Down"/>
    <s v="Yes"/>
    <d v="1899-12-30T13:30:00"/>
    <d v="1899-12-30T15:00:00"/>
    <d v="1899-12-30T01:30:00"/>
    <n v="1.5"/>
    <n v="23"/>
    <m/>
    <n v="34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Unstable PCBA firmware flashing. Failure rate 60%."/>
    <s v="Machine Down"/>
    <s v="Yes"/>
    <d v="1899-12-30T12:00:00"/>
    <d v="1899-12-30T12:30:00"/>
    <d v="1899-12-30T00:30:00"/>
    <n v="0.5"/>
    <n v="23"/>
    <m/>
    <n v="11.5"/>
    <x v="5"/>
    <s v="ME"/>
    <m/>
    <m/>
    <m/>
    <m/>
    <m/>
    <m/>
  </r>
  <r>
    <x v="158"/>
    <s v="Hi.Mix"/>
    <s v="OP"/>
    <s v="B"/>
    <s v="C2-021N"/>
    <s v="2"/>
    <s v="096799001"/>
    <s v="Wk24_2026_096799001-007-PMC11"/>
    <s v="P1564"/>
    <s v="Raw material NG, PN 541715001"/>
    <s v="Other"/>
    <s v="Yes"/>
    <d v="1899-12-30T22:00:00"/>
    <d v="1899-12-30T06:00:00"/>
    <d v="1900-01-22T08:00:00"/>
    <n v="8"/>
    <n v="25"/>
    <m/>
    <n v="200"/>
    <x v="7"/>
    <s v="Project Code 24AI47"/>
    <m/>
    <m/>
    <m/>
    <m/>
    <m/>
    <m/>
  </r>
  <r>
    <x v="159"/>
    <s v="EEC"/>
    <s v="OP"/>
    <s v="A"/>
    <s v="C2-133D"/>
    <s v="1"/>
    <s v="130615001DG9"/>
    <s v="PO_130615001DG9_552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9"/>
    <s v="EEC"/>
    <s v="OP"/>
    <s v="A"/>
    <s v="C2-141D"/>
    <s v="1"/>
    <s v="130615001DG9"/>
    <s v="PO_130615001DG9_55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9"/>
    <s v="EEC"/>
    <s v="OP"/>
    <s v="A"/>
    <s v="C2-142D"/>
    <s v="1"/>
    <n v="130879003"/>
    <s v="PO_130879003_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9"/>
    <s v="Hi.Mix"/>
    <s v="OP"/>
    <s v="B"/>
    <s v="C2-025D"/>
    <s v="1"/>
    <s v="096774001"/>
    <s v="W24_2025_096774001-03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9"/>
    <s v="Hi.Mix"/>
    <s v="OP"/>
    <s v="B"/>
    <s v="C2-47BD"/>
    <s v="1"/>
    <s v="000996986"/>
    <s v="W25_2026_000996986-019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BD"/>
    <s v="1"/>
    <s v="000996195"/>
    <s v="W26_2026_000996195-030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AD"/>
    <s v="1"/>
    <s v="000996469"/>
    <s v="W26_2026_000996469-21-PMC11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59"/>
    <s v="Hi.Mix"/>
    <s v="OP"/>
    <s v="B"/>
    <s v="C2-47BD"/>
    <s v="1"/>
    <s v="000996658"/>
    <s v="W26_2026_000996658-041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59"/>
    <s v="Hi.Mix"/>
    <s v="OP"/>
    <s v="B"/>
    <s v="C2-021N"/>
    <s v="2"/>
    <s v="095443001"/>
    <s v="W26_2026_095443001-11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9"/>
    <s v="Hi.Mix"/>
    <s v="OP"/>
    <s v="B"/>
    <s v="C2-021D"/>
    <s v="1"/>
    <s v="095760003"/>
    <s v="Wk22_2026_095760003-058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159"/>
    <s v="Hi.Mix"/>
    <s v="OP"/>
    <s v="B"/>
    <s v="C2-051N"/>
    <s v="2"/>
    <s v="095760003"/>
    <s v="Wk22_2026_095760003-05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9"/>
    <s v="Hi.Mix"/>
    <s v="OP"/>
    <s v="B"/>
    <s v="C2-043N"/>
    <s v="2"/>
    <s v="096866001"/>
    <s v="Wk23_2026_096866001-050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59"/>
    <s v="Hi.Mix"/>
    <s v="CPT"/>
    <s v="B"/>
    <s v="C2-002N"/>
    <s v="2"/>
    <s v="010942015"/>
    <s v="010942015DP-2622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59"/>
    <s v="Hi.Mix"/>
    <s v="CPT"/>
    <s v="B"/>
    <s v="C2-007D"/>
    <s v="1"/>
    <s v="011220037"/>
    <s v="011220037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07N"/>
    <s v="2"/>
    <s v="011292012"/>
    <s v="011292012DP-2628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9"/>
    <s v="Hi.Mix"/>
    <s v="CPT"/>
    <s v="B"/>
    <s v="C2-031N"/>
    <s v="2"/>
    <s v="011485001"/>
    <s v="011485001DP-2627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35N"/>
    <s v="2"/>
    <s v="001597605"/>
    <s v="001597605PK-2627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9"/>
    <s v="Hi.Mix"/>
    <s v="OP"/>
    <s v="B"/>
    <s v="C2-47BN"/>
    <s v="2"/>
    <s v="000996721"/>
    <s v="W26_2026_000996721-046-PMC11"/>
    <s v="P111"/>
    <s v="Raw material NG, PN 921228028"/>
    <s v="Quality Issue"/>
    <s v="Yes"/>
    <d v="1899-12-30T03:00:00"/>
    <d v="1899-12-30T04:00:00"/>
    <d v="1899-12-30T01:00:00"/>
    <n v="1"/>
    <n v="9"/>
    <m/>
    <n v="9"/>
    <x v="4"/>
    <s v="SQE"/>
    <m/>
    <n v="921228028"/>
    <s v="Vuong Doanh"/>
    <m/>
    <m/>
    <n v="2026060108"/>
  </r>
  <r>
    <x v="159"/>
    <s v="Hi.Mix"/>
    <s v="CPT"/>
    <s v="B"/>
    <s v="C2-053D"/>
    <s v="1"/>
    <s v="030409002"/>
    <s v="030409002DP-2627B-PS10-CPT"/>
    <s v="P111"/>
    <s v="Raw material NG, PN 316364001"/>
    <s v="Quality Issue"/>
    <s v="Yes"/>
    <d v="1899-12-30T11:30:00"/>
    <d v="1899-12-30T12:30:00"/>
    <d v="1899-12-30T01:00:00"/>
    <n v="1"/>
    <n v="27"/>
    <m/>
    <n v="27"/>
    <x v="4"/>
    <s v="SQE"/>
    <m/>
    <n v="316364001"/>
    <s v="Good Mark"/>
    <m/>
    <m/>
    <n v="2026060109"/>
  </r>
  <r>
    <x v="159"/>
    <s v="EEC"/>
    <s v="CPT"/>
    <s v="A"/>
    <s v="C2-101D"/>
    <s v="1"/>
    <s v="130645014DG9"/>
    <s v="W26_2026_130645014DG9_FMP_001_PMC17"/>
    <s v="P112"/>
    <s v="Shortage material, PN 316064002, 316142002, 318482014, 371645001"/>
    <s v="Material Issue"/>
    <s v="Yes"/>
    <d v="1899-12-30T07:30:00"/>
    <d v="1899-12-30T08:00:00"/>
    <d v="1899-12-30T00:30:00"/>
    <n v="0.5"/>
    <n v="11"/>
    <m/>
    <n v="5.5"/>
    <x v="9"/>
    <s v="Supplier"/>
    <m/>
    <s v="316064002, 316142002, 318482014, 371645001"/>
    <s v="Good Mark"/>
    <m/>
    <m/>
    <m/>
  </r>
  <r>
    <x v="159"/>
    <s v="EEC"/>
    <s v="OP"/>
    <s v="A"/>
    <s v="C2-142N"/>
    <s v="2"/>
    <n v="130879003"/>
    <s v="PO_130879003_08-PMC14"/>
    <s v="P116"/>
    <s v="Test machine number 1 keeps failing."/>
    <s v="Machine Down"/>
    <s v="Yes"/>
    <d v="1899-12-30T01:20:00"/>
    <d v="1899-12-30T01:50:00"/>
    <d v="1899-12-30T00:30:00"/>
    <n v="0.5"/>
    <n v="13"/>
    <m/>
    <n v="6.5"/>
    <x v="5"/>
    <s v="ME"/>
    <m/>
    <m/>
    <m/>
    <m/>
    <m/>
    <m/>
  </r>
  <r>
    <x v="159"/>
    <s v="EEC"/>
    <s v="CPT"/>
    <s v="A"/>
    <s v="C2-091D"/>
    <s v="1"/>
    <n v="130597371"/>
    <s v="W26_2026_130597371_003_PMC17"/>
    <s v="P116"/>
    <s v="The performance testing machine is broken."/>
    <s v="Machine Down"/>
    <s v="Yes"/>
    <d v="1899-12-30T14:10:00"/>
    <d v="1899-12-30T14:30:00"/>
    <d v="1899-12-30T00:20:00"/>
    <n v="0.34"/>
    <n v="8"/>
    <m/>
    <n v="2.72"/>
    <x v="5"/>
    <s v="ME"/>
    <m/>
    <m/>
    <m/>
    <m/>
    <m/>
    <m/>
  </r>
  <r>
    <x v="159"/>
    <s v="EEC"/>
    <s v="CPT"/>
    <s v="A"/>
    <s v="C2-101D"/>
    <s v="1"/>
    <s v="130645014DG9"/>
    <s v="W26_2026_130645014DG9_FMP_001_PMC17"/>
    <s v="P116"/>
    <s v="ME set up line over 0.8hrs"/>
    <s v="Machine Down"/>
    <s v="Yes"/>
    <d v="1899-12-30T08:00:00"/>
    <d v="1899-12-30T08:35:00"/>
    <d v="1899-12-30T00:35:00"/>
    <n v="0.56000000000000005"/>
    <n v="9"/>
    <m/>
    <n v="5.0400000000000009"/>
    <x v="5"/>
    <s v="ME"/>
    <m/>
    <m/>
    <m/>
    <m/>
    <m/>
    <m/>
  </r>
  <r>
    <x v="159"/>
    <s v="EEC"/>
    <s v="CPT"/>
    <s v="A"/>
    <s v="C2-102D"/>
    <s v="1"/>
    <n v="130429427"/>
    <s v="PO_130429427_FMP_001_PMC17"/>
    <s v="P116"/>
    <s v="The performance tester, impact wrench, and LED tester are all broken."/>
    <s v="Machine Down"/>
    <s v="Yes"/>
    <d v="1899-12-30T12:00:00"/>
    <d v="1899-12-30T13:45:00"/>
    <d v="1899-12-30T01:45:00"/>
    <n v="1.7"/>
    <n v="16"/>
    <m/>
    <n v="27.2"/>
    <x v="5"/>
    <s v="ME"/>
    <m/>
    <m/>
    <m/>
    <m/>
    <m/>
    <m/>
  </r>
  <r>
    <x v="159"/>
    <s v="EEC"/>
    <s v="CPT"/>
    <s v="A"/>
    <s v="C2-120D"/>
    <s v="1"/>
    <n v="130597380"/>
    <s v="W24_2026_130597380_061-PMC17"/>
    <s v="P116"/>
    <s v="The touch soldering machine, battery balancing machine, and heat press are broken."/>
    <s v="Machine Down"/>
    <s v="Yes"/>
    <d v="1899-12-30T11:30:00"/>
    <d v="1899-12-30T12:00:00"/>
    <d v="1899-12-30T00:30:00"/>
    <n v="0.5"/>
    <n v="9"/>
    <m/>
    <n v="4.5"/>
    <x v="5"/>
    <s v="ME"/>
    <m/>
    <m/>
    <m/>
    <m/>
    <m/>
    <m/>
  </r>
  <r>
    <x v="159"/>
    <s v="EEC"/>
    <s v="CPT"/>
    <s v="A"/>
    <s v="C2-116D"/>
    <s v="1"/>
    <n v="130597283"/>
    <s v="W25_2026_130597283_040-PMC17"/>
    <s v="P116"/>
    <s v="The soldering iron is broken."/>
    <s v="Machine Down"/>
    <s v="Yes"/>
    <d v="1899-12-30T17:05:00"/>
    <d v="1899-12-30T17:15:00"/>
    <d v="1899-12-30T00:10:00"/>
    <n v="0.17"/>
    <n v="9"/>
    <m/>
    <n v="1.53"/>
    <x v="5"/>
    <s v="ME"/>
    <m/>
    <m/>
    <m/>
    <m/>
    <m/>
    <m/>
  </r>
  <r>
    <x v="160"/>
    <s v="Hi.Mix"/>
    <s v="OP"/>
    <s v="B"/>
    <s v="C2-025D"/>
    <s v="1"/>
    <s v="095366204"/>
    <s v="W24_2025_095366204-016-PMC11"/>
    <s v="P156"/>
    <s v="Change Model"/>
    <s v="Line Setup"/>
    <s v="Non"/>
    <m/>
    <m/>
    <d v="1900-01-23T00:00:00"/>
    <n v="0.5"/>
    <n v="35"/>
    <m/>
    <n v="17.5"/>
    <x v="1"/>
    <s v="ME"/>
    <m/>
    <m/>
    <m/>
    <m/>
    <m/>
    <m/>
  </r>
  <r>
    <x v="160"/>
    <s v="Hi.Mix"/>
    <s v="OP"/>
    <s v="B"/>
    <s v="C2-025N"/>
    <s v="2"/>
    <s v="096920002"/>
    <s v="W25_2026_096920002-005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160"/>
    <s v="Hi.Mix"/>
    <s v="OP"/>
    <s v="B"/>
    <s v="C2-043N"/>
    <s v="2"/>
    <s v="095419201"/>
    <s v="W25_2025_095419201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0"/>
    <s v="EEC"/>
    <s v="OP"/>
    <s v="A"/>
    <s v="C2-142D"/>
    <s v="1"/>
    <n v="130879001"/>
    <s v="PO_2026_130879001_03-PMC14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0"/>
    <s v="Hi.Mix"/>
    <s v="OP"/>
    <s v="B"/>
    <s v="C2-47BD"/>
    <s v="1"/>
    <s v="000996987"/>
    <s v="W26_2026_000996987-043-PMC11"/>
    <s v="P156"/>
    <s v="Change Model"/>
    <s v="Line Setup"/>
    <s v="Non"/>
    <m/>
    <m/>
    <d v="1900-01-23T00:00:00"/>
    <n v="0.42"/>
    <n v="9"/>
    <m/>
    <n v="3.78"/>
    <x v="1"/>
    <s v="ME"/>
    <m/>
    <m/>
    <m/>
    <m/>
    <m/>
    <m/>
  </r>
  <r>
    <x v="160"/>
    <s v="Hi.Mix"/>
    <s v="CPT"/>
    <s v="B"/>
    <s v="C2-007N"/>
    <s v="2"/>
    <n v="159114017"/>
    <s v="159114017CS-2628A-PS2-CPT"/>
    <s v="P156"/>
    <s v="Change Model"/>
    <s v="Line Setup"/>
    <s v="Non"/>
    <m/>
    <m/>
    <d v="1900-01-23T00:00:00"/>
    <n v="0.8"/>
    <n v="14"/>
    <m/>
    <n v="11.200000000000001"/>
    <x v="1"/>
    <s v="ME"/>
    <m/>
    <m/>
    <m/>
    <m/>
    <m/>
    <m/>
  </r>
  <r>
    <x v="160"/>
    <s v="Hi.Mix"/>
    <s v="CPT"/>
    <s v="B"/>
    <s v="C2-015D"/>
    <s v="1"/>
    <n v="316038014"/>
    <s v="316038014DZ-2629A-PS10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0"/>
    <s v="Hi.Mix"/>
    <s v="CPT"/>
    <s v="B"/>
    <s v="C2-016D"/>
    <s v="1"/>
    <n v="305454009"/>
    <s v="305454009DZ-2628B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0"/>
    <s v="Hi.Mix"/>
    <s v="CPT"/>
    <s v="B"/>
    <s v="C2-028N"/>
    <s v="2"/>
    <s v="011241007"/>
    <s v="011241007DP-2626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60"/>
    <s v="Hi.Mix"/>
    <s v="CPT"/>
    <s v="B"/>
    <s v="C2-051D"/>
    <s v="1"/>
    <s v="030333012"/>
    <s v="030333012DP-2627A-PS8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0"/>
    <s v="Hi.Mix"/>
    <s v="CPT"/>
    <s v="B"/>
    <s v="C2-052D"/>
    <s v="1"/>
    <s v="011263016"/>
    <s v="PP011263016DP-2627B-PS10-CPT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60"/>
    <s v="Hi.Mix"/>
    <s v="CPT"/>
    <s v="B"/>
    <s v="C2-053D"/>
    <s v="1"/>
    <n v="106384009"/>
    <s v="106384009CS-2628A-PS10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60"/>
    <s v="Hi.Mix"/>
    <s v="CPT"/>
    <s v="B"/>
    <s v="C2-053N"/>
    <s v="2"/>
    <n v="106425002"/>
    <s v="106425002CS-2627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0"/>
    <s v="Hi.Mix"/>
    <s v="CPT"/>
    <s v="B"/>
    <s v="C2-054D"/>
    <s v="1"/>
    <n v="11509001"/>
    <s v="011509001DP-2626A-PS10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72N"/>
    <s v="2"/>
    <n v="62113022"/>
    <s v="062113022DP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60"/>
    <s v="Hi.Mix"/>
    <s v="CPT"/>
    <s v="B"/>
    <s v="C2-202N"/>
    <s v="2"/>
    <n v="204200004"/>
    <s v="204200004PK-2625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Hi.Mix"/>
    <s v="CPT"/>
    <s v="B"/>
    <s v="C2-202N"/>
    <s v="2"/>
    <n v="206998001"/>
    <s v="206998001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EEC"/>
    <s v="CPT"/>
    <s v="A"/>
    <s v="C2-115D"/>
    <s v="1"/>
    <n v="130868013"/>
    <s v="SPL_PO_130868013_PP_PMC17"/>
    <s v="P111"/>
    <s v="Raw material NG, PN 316707027, 317708027"/>
    <s v="Quality Issue"/>
    <s v="Yes"/>
    <d v="1899-12-30T13:30:00"/>
    <d v="1899-12-30T15:00:00"/>
    <d v="1899-12-30T01:30:00"/>
    <n v="1.5"/>
    <n v="6"/>
    <m/>
    <n v="9"/>
    <x v="4"/>
    <s v="SQE"/>
    <m/>
    <s v="316707027, 317708027"/>
    <s v="Good View"/>
    <m/>
    <m/>
    <n v="2026060110"/>
  </r>
  <r>
    <x v="160"/>
    <s v="Hi.Mix"/>
    <s v="CPT"/>
    <s v="B"/>
    <s v="C2-042D"/>
    <s v="1"/>
    <s v="010942015"/>
    <s v="010942015DP-2622A-PS2"/>
    <s v="P116"/>
    <s v="ME team provided the wrong mold"/>
    <s v="Machine Down"/>
    <s v="Yes"/>
    <d v="1899-12-30T07:30:00"/>
    <d v="1899-12-30T10:30:00"/>
    <d v="1899-12-30T03:00:00"/>
    <n v="3"/>
    <n v="32"/>
    <m/>
    <n v="96"/>
    <x v="5"/>
    <s v="ME"/>
    <m/>
    <m/>
    <m/>
    <m/>
    <m/>
    <m/>
  </r>
  <r>
    <x v="160"/>
    <s v="EEC"/>
    <s v="CPT"/>
    <s v="A"/>
    <s v="C2-100N"/>
    <s v="2"/>
    <n v="130606134"/>
    <s v="W27_2026_130606134_006_PMC17"/>
    <s v="P116"/>
    <s v="The spot welder is broken."/>
    <s v="Machine Down"/>
    <s v="Yes"/>
    <d v="1899-12-30T01:10:00"/>
    <d v="1899-12-30T01:40:00"/>
    <d v="1899-12-30T00:30:00"/>
    <n v="0.5"/>
    <n v="10"/>
    <m/>
    <n v="5"/>
    <x v="5"/>
    <s v="ME"/>
    <m/>
    <m/>
    <m/>
    <m/>
    <m/>
    <m/>
  </r>
  <r>
    <x v="160"/>
    <s v="EEC"/>
    <s v="CPT"/>
    <s v="A"/>
    <s v="C2-101N"/>
    <s v="2"/>
    <s v="130645014DG9"/>
    <s v="W26_2026_130645014DG9_FMP_001_PMC17"/>
    <s v="P116"/>
    <s v="The screw tightening machine, laser welder, and spot welder keep breaking down."/>
    <s v="Machine Down"/>
    <s v="Yes"/>
    <d v="1899-12-30T19:30:00"/>
    <d v="1899-12-30T20:30:00"/>
    <d v="1899-12-30T01:00:00"/>
    <n v="1"/>
    <n v="9"/>
    <m/>
    <n v="9"/>
    <x v="5"/>
    <s v="ME"/>
    <m/>
    <m/>
    <m/>
    <m/>
    <m/>
    <m/>
  </r>
  <r>
    <x v="160"/>
    <s v="EEC"/>
    <s v="CPT"/>
    <s v="A"/>
    <s v="C2-102D"/>
    <s v="1"/>
    <n v="130429427"/>
    <s v="PO_130429427_FMP_001_PMC17"/>
    <s v="P116"/>
    <s v="The battery balancer, soldering machine, and functional tester are broken."/>
    <s v="Machine Down"/>
    <s v="Yes"/>
    <d v="1899-12-30T11:50:00"/>
    <d v="1899-12-30T12:50:00"/>
    <d v="1899-12-30T01:00:00"/>
    <n v="1"/>
    <n v="15"/>
    <m/>
    <n v="15"/>
    <x v="5"/>
    <s v="ME"/>
    <m/>
    <m/>
    <m/>
    <m/>
    <m/>
    <m/>
  </r>
  <r>
    <x v="160"/>
    <s v="EEC"/>
    <s v="CPT"/>
    <s v="A"/>
    <s v="C2-102N"/>
    <s v="2"/>
    <n v="130429427"/>
    <s v="PO_130429427_002_PMC17"/>
    <s v="P116"/>
    <s v="The housing screw tightening machine and the semi-finished product tester are broken."/>
    <s v="Machine Down"/>
    <s v="Yes"/>
    <d v="1899-12-30T20:40:00"/>
    <d v="1899-12-30T21:10:00"/>
    <d v="1899-12-30T00:30:00"/>
    <n v="0.5"/>
    <n v="12"/>
    <m/>
    <n v="6"/>
    <x v="5"/>
    <s v="ME"/>
    <m/>
    <m/>
    <m/>
    <m/>
    <m/>
    <m/>
  </r>
  <r>
    <x v="161"/>
    <s v="Hi.Mix"/>
    <s v="OP"/>
    <s v="B"/>
    <s v="C2-021N"/>
    <s v="2"/>
    <s v="096833001"/>
    <s v="W26_2026_096833001-004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61"/>
    <s v="Hi.Mix"/>
    <s v="OP"/>
    <s v="B"/>
    <s v="C2-025D"/>
    <s v="1"/>
    <s v="096531201"/>
    <s v="W24_2025_096531201-048-PMC11"/>
    <s v="P156"/>
    <s v="Change Model"/>
    <s v="Line Setup"/>
    <s v="Non"/>
    <m/>
    <m/>
    <d v="1900-01-23T00:00:00"/>
    <n v="0.1"/>
    <n v="53"/>
    <m/>
    <n v="5.3000000000000007"/>
    <x v="1"/>
    <s v="ME"/>
    <m/>
    <m/>
    <m/>
    <m/>
    <m/>
    <m/>
  </r>
  <r>
    <x v="161"/>
    <s v="Hi.Mix"/>
    <s v="OP"/>
    <s v="B"/>
    <s v="C2-025N"/>
    <s v="2"/>
    <s v="095834102"/>
    <s v="W26_2026_095834102-050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61"/>
    <s v="Hi.Mix"/>
    <s v="OP"/>
    <s v="B"/>
    <s v="C2-47BD"/>
    <s v="1"/>
    <s v="000996107"/>
    <s v="W26_2026_000996107-01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1"/>
    <s v="Hi.Mix"/>
    <s v="OP"/>
    <s v="B"/>
    <s v="C2-48AN"/>
    <s v="2"/>
    <s v="003013410DG9"/>
    <s v="W24_2026_003013410DG9-004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61"/>
    <s v="Hi.Mix"/>
    <s v="CPT"/>
    <s v="B"/>
    <s v="C2-008D"/>
    <s v="1"/>
    <s v="011235026"/>
    <s v="011235026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1"/>
    <s v="Hi.Mix"/>
    <s v="CPT"/>
    <s v="B"/>
    <s v="C2-034D"/>
    <s v="1"/>
    <s v="011362019"/>
    <s v="011362019DP-2627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1"/>
    <s v="Hi.Mix"/>
    <s v="CPT"/>
    <s v="B"/>
    <s v="C2-055D"/>
    <s v="1"/>
    <s v="010821112"/>
    <s v="010821112DP-2627A-PS9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1"/>
    <s v="Hi.Mix"/>
    <s v="CPT"/>
    <s v="B"/>
    <s v="C2-202N"/>
    <s v="2"/>
    <n v="206163002"/>
    <s v="206163002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306007"/>
    <s v="206306007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817004"/>
    <s v="206817004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OP"/>
    <s v="B"/>
    <s v="C2-023D"/>
    <s v="1"/>
    <s v="096833001"/>
    <s v="W26_2026_096833001-004-PMC11"/>
    <s v="P116"/>
    <s v="The saw blade tester is broken"/>
    <s v="Machine Down"/>
    <s v="Yes"/>
    <d v="1899-12-30T09:00:00"/>
    <d v="1899-12-30T09:30:00"/>
    <d v="1899-12-30T00:30:00"/>
    <n v="0.5"/>
    <n v="29"/>
    <m/>
    <n v="14.5"/>
    <x v="5"/>
    <s v="ME"/>
    <m/>
    <m/>
    <m/>
    <m/>
    <m/>
    <m/>
  </r>
  <r>
    <x v="161"/>
    <s v="EEC"/>
    <s v="CPT"/>
    <s v="A"/>
    <s v="C2-102D"/>
    <s v="1"/>
    <n v="130429427"/>
    <s v="PO_130429427_002_PMC17"/>
    <s v="P116"/>
    <s v="The glue dispenser, automatic screwdriver, and soldering machine are broken"/>
    <s v="Machine Down"/>
    <s v="Yes"/>
    <d v="1899-12-30T08:13:00"/>
    <d v="1899-12-30T08:43:00"/>
    <d v="1899-12-30T00:30:00"/>
    <n v="0.5"/>
    <n v="15"/>
    <m/>
    <n v="7.5"/>
    <x v="5"/>
    <s v="ME"/>
    <m/>
    <m/>
    <m/>
    <m/>
    <m/>
    <m/>
  </r>
  <r>
    <x v="161"/>
    <s v="EEC"/>
    <s v="CPT"/>
    <s v="A"/>
    <s v="C2-091D"/>
    <s v="1"/>
    <n v="130597291"/>
    <s v="PO_130597291_023-PMC17"/>
    <s v="P111"/>
    <s v="Raw material NG, PN 541327001"/>
    <s v="Quality Issue"/>
    <s v="Yes"/>
    <d v="1899-12-30T08:00:00"/>
    <d v="1899-12-30T08:30:00"/>
    <d v="1899-12-30T00:30:00"/>
    <n v="0.5"/>
    <n v="8"/>
    <m/>
    <n v="4"/>
    <x v="4"/>
    <s v="SQE"/>
    <m/>
    <n v="541327001"/>
    <s v="Yuda"/>
    <m/>
    <m/>
    <n v="2026060111"/>
  </r>
  <r>
    <x v="161"/>
    <s v="Hi.Mix"/>
    <s v="OP"/>
    <s v="B"/>
    <s v="C2-040D"/>
    <s v="1"/>
    <s v="096725030"/>
    <s v="SPL_2026_096725030_PP_PMC11"/>
    <s v="P111"/>
    <s v="Raw material NG, PN 318188015"/>
    <s v="Quality Issue"/>
    <s v="Yes"/>
    <d v="1899-12-30T07:30:00"/>
    <d v="1899-12-30T13:00:00"/>
    <d v="1899-12-30T05:30:00"/>
    <n v="5.5"/>
    <n v="10"/>
    <m/>
    <n v="55"/>
    <x v="4"/>
    <s v="SQE"/>
    <m/>
    <n v="318188015"/>
    <s v="ZHEJIANG YINGKE"/>
    <m/>
    <m/>
    <n v="2026060112"/>
  </r>
  <r>
    <x v="161"/>
    <s v="EEC"/>
    <s v="OP"/>
    <s v="A"/>
    <s v="C2-123D"/>
    <s v="1"/>
    <s v="130858001DG9"/>
    <s v="PO_130858001DG9_61-PMC14"/>
    <s v="P111"/>
    <s v="Raw material NG, PN 316702011"/>
    <s v="Quality Issue"/>
    <s v="Yes"/>
    <d v="1899-12-30T08:30:00"/>
    <d v="1899-12-30T09:00:00"/>
    <d v="1899-12-30T00:30:00"/>
    <n v="0.5"/>
    <n v="12"/>
    <m/>
    <n v="6"/>
    <x v="4"/>
    <s v="SQE"/>
    <m/>
    <n v="316702011"/>
    <s v="YEUK TONE"/>
    <m/>
    <m/>
    <n v="2026060113"/>
  </r>
  <r>
    <x v="161"/>
    <s v="EEC"/>
    <s v="OP"/>
    <s v="A"/>
    <s v="C2-151BD"/>
    <s v="1"/>
    <s v="095930845DG9"/>
    <s v="W25_2026_095930845DG9_005-PMC14"/>
    <s v="P111"/>
    <s v="Raw material NG, PN 524001028, 524001027"/>
    <s v="Quality Issue"/>
    <s v="Yes"/>
    <d v="1899-12-30T13:30:00"/>
    <d v="1899-12-30T19:30:00"/>
    <d v="1899-12-30T06:00:00"/>
    <n v="6"/>
    <n v="8"/>
    <m/>
    <n v="48"/>
    <x v="4"/>
    <s v="SQE"/>
    <m/>
    <s v="524001028, 524001027"/>
    <s v="Ming Shing"/>
    <m/>
    <m/>
    <n v="2026060114"/>
  </r>
  <r>
    <x v="161"/>
    <s v="Hi.Mix"/>
    <s v="CPT"/>
    <s v="B"/>
    <s v="C2-014D"/>
    <s v="1"/>
    <s v="054197047"/>
    <s v="PR054197047PK-2627C-PS3-CPT"/>
    <s v="P1564"/>
    <s v="Required material code not found in released BOM. Regarding to packaging issue, record for PGP "/>
    <s v="Other"/>
    <s v="Yes"/>
    <d v="1899-12-30T07:30:00"/>
    <d v="1899-12-30T09:00:00"/>
    <d v="1899-12-30T01:30:00"/>
    <n v="1.5"/>
    <n v="11"/>
    <m/>
    <n v="16.5"/>
    <x v="10"/>
    <s v="Project code Z51437"/>
    <m/>
    <m/>
    <m/>
    <m/>
    <m/>
    <n v="2026060115"/>
  </r>
  <r>
    <x v="161"/>
    <s v="Hi.Mix"/>
    <s v="CPT"/>
    <s v="B"/>
    <s v="C2-011D"/>
    <s v="1"/>
    <s v="011124022"/>
    <s v="PR011124022DP-2627-PS2-CPT-ROW"/>
    <s v="P111"/>
    <s v="Raw material NG. 683159001"/>
    <s v="Quality Issue"/>
    <s v="Yes"/>
    <d v="1899-12-30T08:00:00"/>
    <d v="1899-12-30T10:00:00"/>
    <d v="1899-12-30T02:00:00"/>
    <n v="2"/>
    <n v="19"/>
    <m/>
    <n v="38"/>
    <x v="2"/>
    <s v="SQE"/>
    <m/>
    <n v="683159001"/>
    <s v="Weida"/>
    <m/>
    <m/>
    <n v="2026060116"/>
  </r>
  <r>
    <x v="162"/>
    <s v="Hi.Mix"/>
    <s v="OP"/>
    <s v="B"/>
    <s v="C2-021D"/>
    <s v="1"/>
    <s v="096776001"/>
    <s v="W25_2026_096776001-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2"/>
    <s v="Hi.Mix"/>
    <s v="OP"/>
    <s v="B"/>
    <s v="C2-051N"/>
    <s v="2"/>
    <s v="095550202"/>
    <s v="W26_2026_095550202-009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62"/>
    <s v="Hi.Mix"/>
    <s v="OP"/>
    <s v="B"/>
    <s v="C2-47BD"/>
    <s v="1"/>
    <s v="000996467"/>
    <s v="W27_2026_000996467-050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2"/>
    <s v="Hi.Mix"/>
    <s v="CPT"/>
    <s v="B"/>
    <s v="C2-013D"/>
    <s v="1"/>
    <s v="030319004"/>
    <s v="030319004DP-2625B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2"/>
    <s v="Hi.Mix"/>
    <s v="CPT"/>
    <s v="B"/>
    <s v="C2-055N"/>
    <s v="2"/>
    <s v="011231011"/>
    <s v="011231011DP-2628A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2"/>
    <s v="Hi.Mix"/>
    <s v="CPT"/>
    <s v="B"/>
    <s v="C2-047N"/>
    <s v="2"/>
    <s v="011316008"/>
    <s v="011316008DP-2627A-PS2-CPT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62"/>
    <s v="Hi.Mix"/>
    <s v="CPT"/>
    <s v="B"/>
    <s v="C2-009D"/>
    <s v="1"/>
    <s v="011362019"/>
    <s v="011362019DP-2627A-PS2-CPT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2"/>
    <s v="Hi.Mix"/>
    <s v="CPT"/>
    <s v="B"/>
    <s v="C2-029D"/>
    <s v="1"/>
    <s v="011381009"/>
    <s v="011381009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2"/>
    <s v="Hi.Mix"/>
    <s v="CPT"/>
    <s v="B"/>
    <s v="C2-028N"/>
    <s v="2"/>
    <s v="054390001"/>
    <s v="054390001DP-2627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2"/>
    <s v="Hi.Mix"/>
    <s v="CPT"/>
    <s v="B"/>
    <s v="C2-054D"/>
    <s v="1"/>
    <s v="062027006"/>
    <s v="062027006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29N"/>
    <s v="2"/>
    <n v="109476012"/>
    <s v="109476012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19N"/>
    <s v="2"/>
    <n v="230868002"/>
    <s v="230868002GB-2628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Hi.Mix"/>
    <s v="CPT"/>
    <s v="B"/>
    <s v="C2-018D"/>
    <s v="1"/>
    <n v="319736002"/>
    <s v="319736002DZ-2627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EEC"/>
    <s v="CPT"/>
    <s v="A"/>
    <s v="C2-102D"/>
    <s v="1"/>
    <n v="130429427"/>
    <s v="PO_130429427_002_PMC17"/>
    <s v="P116"/>
    <s v="The testing machine, soldering machine, and screw gun are broken."/>
    <s v="Machine Down"/>
    <s v="Yes"/>
    <d v="1899-12-30T14:00:00"/>
    <d v="1899-12-30T14:30:00"/>
    <d v="1899-12-30T00:30:00"/>
    <n v="0.5"/>
    <n v="16"/>
    <m/>
    <n v="8"/>
    <x v="5"/>
    <s v="ME"/>
    <m/>
    <m/>
    <m/>
    <m/>
    <m/>
    <n v="2026060117"/>
  </r>
  <r>
    <x v="162"/>
    <s v="EEC"/>
    <s v="CPT"/>
    <s v="A"/>
    <s v="C2-115D"/>
    <s v="1"/>
    <n v="130868002"/>
    <s v="W25_2026_130868002_011_PMC17"/>
    <s v="P116"/>
    <s v="Testing machine No. 3 and the screw gun are broken."/>
    <s v="Machine Down"/>
    <s v="Yes"/>
    <d v="1899-12-30T10:00:00"/>
    <d v="1899-12-30T10:35:00"/>
    <d v="1899-12-30T00:35:00"/>
    <n v="0.57999999999999996"/>
    <n v="6"/>
    <m/>
    <n v="3.4799999999999995"/>
    <x v="5"/>
    <s v="ME"/>
    <m/>
    <m/>
    <m/>
    <m/>
    <m/>
    <n v="2026060118"/>
  </r>
  <r>
    <x v="163"/>
    <s v="Hi.Mix"/>
    <s v="OP"/>
    <s v="B"/>
    <s v="C2-021D"/>
    <s v="1"/>
    <s v="095959201"/>
    <s v="W26_2026_095959201-013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163"/>
    <s v="Hi.Mix"/>
    <s v="OP"/>
    <s v="B"/>
    <s v="C2-043N"/>
    <s v="2"/>
    <s v="095709102"/>
    <s v="W24_2025_095709102-01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3"/>
    <s v="Hi.Mix"/>
    <s v="OP"/>
    <s v="B"/>
    <s v="C2-051N"/>
    <s v="2"/>
    <s v="095119109"/>
    <s v="W23_2025_095119109-09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3"/>
    <s v="EEC"/>
    <s v="OP"/>
    <s v="A"/>
    <s v="C2-142D"/>
    <s v="1"/>
    <n v="130879003"/>
    <s v="PO_130879003_09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163"/>
    <s v="EEC"/>
    <s v="OP"/>
    <s v="A"/>
    <s v="C2-47BD"/>
    <s v="1"/>
    <s v="000996484"/>
    <s v="W27_2026_000996484-017-PMC11"/>
    <s v="P156"/>
    <s v="Change Model"/>
    <s v="Line Setup"/>
    <s v="Non"/>
    <m/>
    <m/>
    <d v="1900-01-23T00:00:00"/>
    <n v="0.3"/>
    <n v="7"/>
    <m/>
    <n v="2.1"/>
    <x v="1"/>
    <s v="ME"/>
    <m/>
    <m/>
    <m/>
    <m/>
    <m/>
    <m/>
  </r>
  <r>
    <x v="163"/>
    <s v="Hi.Mix"/>
    <s v="CPT"/>
    <s v="B"/>
    <s v="C2-003D"/>
    <s v="1"/>
    <n v="109686030"/>
    <s v="109686030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16D"/>
    <s v="1"/>
    <n v="315296004"/>
    <s v="315296004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3"/>
    <s v="Hi.Mix"/>
    <s v="CPT"/>
    <s v="B"/>
    <s v="C2-017D"/>
    <s v="1"/>
    <n v="315295002"/>
    <s v="315295002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63"/>
    <s v="Hi.Mix"/>
    <s v="CPT"/>
    <s v="B"/>
    <s v="C2-032N"/>
    <s v="2"/>
    <s v="030400015"/>
    <s v="030400015DP-2628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36D"/>
    <s v="1"/>
    <s v="010964134"/>
    <s v="010964134PK-2625B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63"/>
    <s v="Hi.Mix"/>
    <s v="CPT"/>
    <s v="B"/>
    <s v="C2-055N"/>
    <s v="2"/>
    <s v="011263016"/>
    <s v="011263016DP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3"/>
    <s v="EEC"/>
    <s v="CPT"/>
    <s v="A"/>
    <s v="C2-102D"/>
    <s v="1"/>
    <n v="130429427"/>
    <s v="PO_130429427_003_PMC17"/>
    <s v="P116"/>
    <s v="The performance testing machine and the soldering iron are broken."/>
    <s v="Machine Down"/>
    <s v="Yes"/>
    <d v="1899-12-30T08:50:00"/>
    <d v="1899-12-30T09:25:00"/>
    <d v="1899-12-30T00:35:00"/>
    <n v="0.4"/>
    <n v="17"/>
    <m/>
    <n v="6.8000000000000007"/>
    <x v="5"/>
    <s v="ME"/>
    <m/>
    <m/>
    <m/>
    <m/>
    <m/>
    <n v="2026060119"/>
  </r>
  <r>
    <x v="163"/>
    <s v="EEC"/>
    <s v="CPT"/>
    <s v="A"/>
    <s v="C2-115D"/>
    <s v="1"/>
    <n v="130868002"/>
    <s v="W26_2026_130868002_012_PMC17"/>
    <s v="P116"/>
    <s v="The impact wrench is broken."/>
    <s v="Machine Down"/>
    <s v="Yes"/>
    <d v="1899-12-30T10:00:00"/>
    <d v="1899-12-30T10:20:00"/>
    <d v="1899-12-30T00:20:00"/>
    <n v="0.34"/>
    <n v="6"/>
    <m/>
    <n v="2.04"/>
    <x v="5"/>
    <s v="ME"/>
    <m/>
    <m/>
    <m/>
    <m/>
    <m/>
    <n v="2026060120"/>
  </r>
  <r>
    <x v="163"/>
    <s v="EEC"/>
    <s v="CPT"/>
    <s v="A"/>
    <s v="C2-115D"/>
    <s v="1"/>
    <n v="130868002"/>
    <s v="W26_2026_130868002_012_PMC17"/>
    <s v="P1564"/>
    <s v="Fail performance testing"/>
    <s v="Other"/>
    <s v="Yes"/>
    <d v="1899-12-30T10:30:00"/>
    <d v="1899-12-30T14:00:00"/>
    <d v="1899-12-30T03:30:00"/>
    <n v="3.5"/>
    <n v="7"/>
    <m/>
    <n v="24.5"/>
    <x v="18"/>
    <s v="EEC-TS"/>
    <m/>
    <m/>
    <m/>
    <m/>
    <m/>
    <n v="2026060121"/>
  </r>
  <r>
    <x v="163"/>
    <s v="EEC"/>
    <s v="OP"/>
    <s v="A"/>
    <s v="C2-151AN"/>
    <s v="2"/>
    <n v="108930845"/>
    <s v="W25_2026_095930845DG9_108930845_005-PMC14"/>
    <s v="P111"/>
    <s v="Raw material NG. PN 524001027, 524001028"/>
    <s v="Quality Issue"/>
    <s v="Yes"/>
    <d v="1899-12-30T02:00:00"/>
    <d v="1899-12-30T04:44:00"/>
    <d v="1899-12-30T02:44:00"/>
    <n v="2.7"/>
    <n v="13"/>
    <m/>
    <n v="35.1"/>
    <x v="4"/>
    <s v="SQE"/>
    <m/>
    <s v="524001027, 524001028"/>
    <s v="Ming Shing"/>
    <m/>
    <m/>
    <n v="2026060122"/>
  </r>
  <r>
    <x v="164"/>
    <s v="Hi.Mix"/>
    <s v="OP"/>
    <s v="B"/>
    <s v="C2-025D"/>
    <s v="1"/>
    <s v="095419202"/>
    <s v="W26_2026_095419202-00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164"/>
    <s v="Hi.Mix"/>
    <s v="OP"/>
    <s v="B"/>
    <s v="C2-025N"/>
    <s v="2"/>
    <s v="095482103"/>
    <s v="W26_2026_095482103-013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64"/>
    <s v="Hi.Mix"/>
    <s v="OP"/>
    <s v="B"/>
    <s v="C2-042D"/>
    <s v="1"/>
    <s v="096866001"/>
    <s v="Wk23_2026_096866001-050-PMC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4"/>
    <s v="EEC"/>
    <s v="OP"/>
    <s v="A"/>
    <s v="C2-132D"/>
    <s v="1"/>
    <s v="130667012DG9"/>
    <s v="W27_2026_130667012DG9_80-PMC14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4"/>
    <s v="Hi.Mix"/>
    <s v="CPT"/>
    <s v="B"/>
    <s v="C2-009D"/>
    <s v="1"/>
    <s v="011254021"/>
    <s v="011254021DP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4"/>
    <s v="Hi.Mix"/>
    <s v="CPT"/>
    <s v="B"/>
    <s v="C2-017N"/>
    <s v="2"/>
    <n v="319328007"/>
    <s v="319328007DZ-2629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4"/>
    <s v="Hi.Mix"/>
    <s v="CPT"/>
    <s v="B"/>
    <s v="C2-019N"/>
    <s v="2"/>
    <n v="230747006"/>
    <s v="230747006GB-2625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4"/>
    <s v="Hi.Mix"/>
    <s v="CPT"/>
    <s v="B"/>
    <s v="C2-027D"/>
    <s v="1"/>
    <s v="011374004"/>
    <s v="PR011374004DP-2627A-PS9-CPT-ROW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164"/>
    <s v="Hi.Mix"/>
    <s v="CPT"/>
    <s v="B"/>
    <s v="C2-029D"/>
    <s v="1"/>
    <s v="011146012"/>
    <s v="011146012DP-2628A-PS9-CPT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4"/>
    <s v="Hi.Mix"/>
    <s v="CPT"/>
    <s v="B"/>
    <s v="C2-032D"/>
    <s v="1"/>
    <s v="030345005"/>
    <s v="PR030345005DP-2626-PS8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64"/>
    <s v="Hi.Mix"/>
    <s v="CPT"/>
    <s v="B"/>
    <s v="C2-033D"/>
    <s v="1"/>
    <s v="030319007"/>
    <s v="PR030319007DP-2627-PS2-CPT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64"/>
    <s v="Hi.Mix"/>
    <s v="CPT"/>
    <s v="B"/>
    <s v="C2-042N"/>
    <s v="2"/>
    <s v="011081008"/>
    <s v="011081008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4"/>
    <s v="Hi.Mix"/>
    <s v="CPT"/>
    <s v="B"/>
    <s v="C2-044N"/>
    <s v="2"/>
    <s v="011373004"/>
    <s v="011373004DP-2628A-PS9-CPT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16"/>
    <s v="ME set up line over 0.8hrs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60123"/>
  </r>
  <r>
    <x v="164"/>
    <s v="EEC"/>
    <s v="CPT"/>
    <s v="A"/>
    <s v="C2-084D"/>
    <s v="1"/>
    <n v="130597401"/>
    <s v="W26_2026_130597401_145-PMC17"/>
    <s v="P116"/>
    <s v="The touch welding machine is broken."/>
    <s v="Machine Down"/>
    <s v="Yes"/>
    <d v="1899-12-30T11:00:00"/>
    <d v="1899-12-30T11:20:00"/>
    <d v="1899-12-30T00:20:00"/>
    <n v="0.34"/>
    <n v="5"/>
    <m/>
    <n v="1.7000000000000002"/>
    <x v="5"/>
    <s v="ME"/>
    <m/>
    <m/>
    <m/>
    <m/>
    <m/>
    <n v="2026060124"/>
  </r>
  <r>
    <x v="164"/>
    <s v="EEC"/>
    <s v="CPT"/>
    <s v="A"/>
    <s v="C2-100N"/>
    <s v="2"/>
    <n v="130606093"/>
    <s v="W26_2026_130606093_046-PMC17"/>
    <s v="P116"/>
    <s v="The touch welding machine is broken."/>
    <s v="Machine Down"/>
    <s v="Yes"/>
    <d v="1899-12-30T02:10:00"/>
    <d v="1899-12-30T03:10:00"/>
    <d v="1899-12-30T01:00:00"/>
    <n v="1"/>
    <n v="10"/>
    <m/>
    <n v="10"/>
    <x v="5"/>
    <s v="ME"/>
    <m/>
    <m/>
    <m/>
    <m/>
    <m/>
    <n v="2026060125"/>
  </r>
  <r>
    <x v="164"/>
    <s v="EEC"/>
    <s v="CPT"/>
    <s v="A"/>
    <s v="C2-115D"/>
    <s v="1"/>
    <n v="130868002"/>
    <s v="W26_2026_130868002_012_PMC17"/>
    <s v="P116"/>
    <s v="The welding machine is broken."/>
    <s v="Machine Down"/>
    <s v="Yes"/>
    <d v="1899-12-30T15:20:00"/>
    <d v="1899-12-30T15:40:00"/>
    <d v="1899-12-30T00:20:00"/>
    <n v="0.34"/>
    <n v="6"/>
    <m/>
    <n v="2.04"/>
    <x v="5"/>
    <s v="ME"/>
    <m/>
    <m/>
    <m/>
    <m/>
    <m/>
    <n v="2026060126"/>
  </r>
  <r>
    <x v="164"/>
    <s v="Hi.Mix"/>
    <s v="CPT"/>
    <s v="B"/>
    <s v="C2-053D"/>
    <s v="1"/>
    <s v="011104017"/>
    <s v="011104017DP-2627A-PS10-CPT-ROW"/>
    <s v="P111"/>
    <s v="Raw material NG. PN 536504003"/>
    <s v="Quality Issue"/>
    <s v="Yes"/>
    <d v="1899-12-30T08:00:00"/>
    <d v="1899-12-30T15:30:00"/>
    <d v="1899-12-30T07:30:00"/>
    <n v="7.5"/>
    <n v="22"/>
    <m/>
    <n v="165"/>
    <x v="4"/>
    <s v="SQE"/>
    <m/>
    <n v="536504003"/>
    <s v="Ming Shing"/>
    <m/>
    <m/>
    <n v="2026060127"/>
  </r>
  <r>
    <x v="164"/>
    <s v="Hi.Mix"/>
    <s v="OP"/>
    <s v="B"/>
    <s v="C2-025D"/>
    <s v="1"/>
    <s v="095419202"/>
    <s v="W26_2026_095419202-007-PMC11"/>
    <s v="P111"/>
    <s v="Raw material NG. PN 536760001"/>
    <s v="Quality Issue"/>
    <s v="Yes"/>
    <d v="1899-12-30T09:30:00"/>
    <d v="1899-12-30T14:00:00"/>
    <d v="1899-12-30T04:30:00"/>
    <n v="4.5"/>
    <n v="28"/>
    <m/>
    <n v="126"/>
    <x v="2"/>
    <s v="SQE"/>
    <m/>
    <n v="536760001"/>
    <s v="Red Sun"/>
    <m/>
    <m/>
    <n v="2026060128"/>
  </r>
  <r>
    <x v="164"/>
    <s v="Hi.Mix"/>
    <s v="OP"/>
    <s v="B"/>
    <s v="C2-025D"/>
    <s v="1"/>
    <s v="095419202"/>
    <s v="W26_2026_095419202-007-PMC11"/>
    <s v="P111"/>
    <s v="Raw material NG. PN 536760001"/>
    <s v="Quality Issue"/>
    <s v="Yes"/>
    <d v="1899-12-30T14:00:00"/>
    <d v="1899-12-30T15:30:00"/>
    <d v="1899-12-30T01:30:00"/>
    <n v="1.5"/>
    <n v="10"/>
    <m/>
    <n v="15"/>
    <x v="2"/>
    <s v="SQE"/>
    <m/>
    <n v="536760001"/>
    <s v="Red Sun"/>
    <m/>
    <m/>
    <n v="2026060129"/>
  </r>
  <r>
    <x v="164"/>
    <s v="Hi.Mix"/>
    <s v="OP"/>
    <s v="B"/>
    <s v="C2-040D"/>
    <s v="1"/>
    <s v="095760005"/>
    <s v="SPL_Aug_PP_095760005_PMC11"/>
    <s v="P111"/>
    <s v="Raw material NG. PN 532421004,  532422004"/>
    <s v="Quality Issue"/>
    <s v="Yes"/>
    <d v="1899-12-30T14:40:00"/>
    <d v="1899-12-30T15:30:00"/>
    <d v="1899-12-30T00:50:00"/>
    <n v="0.8"/>
    <n v="8"/>
    <m/>
    <n v="6.4"/>
    <x v="4"/>
    <s v="SQE"/>
    <m/>
    <s v="532421004,  532422004"/>
    <s v="Red Sun"/>
    <m/>
    <m/>
    <n v="2026060130"/>
  </r>
  <r>
    <x v="164"/>
    <s v="Hi.Mix"/>
    <s v="OP"/>
    <s v="B"/>
    <s v="C2-043N"/>
    <s v="2"/>
    <s v="095419202"/>
    <s v="W26_2026_095419202-007-PMC11"/>
    <s v="P111"/>
    <s v="Raw material NG. PN 536760001"/>
    <s v="Quality Issue"/>
    <s v="Yes"/>
    <d v="1899-12-30T22:00:00"/>
    <d v="1899-12-30T06:00:00"/>
    <d v="1900-01-22T08:00:00"/>
    <n v="8"/>
    <n v="10"/>
    <m/>
    <n v="80"/>
    <x v="2"/>
    <s v="SQE"/>
    <m/>
    <n v="536760001"/>
    <s v="Red Sun"/>
    <m/>
    <m/>
    <n v="2026060131"/>
  </r>
  <r>
    <x v="165"/>
    <s v="Hi.Mix"/>
    <s v="OP"/>
    <s v="B"/>
    <s v="C2-021N"/>
    <s v="2"/>
    <s v="095110107"/>
    <s v="W07_2026_095110107-007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5"/>
    <s v="Hi.Mix"/>
    <s v="OP"/>
    <s v="B"/>
    <s v="C2-025D"/>
    <s v="1"/>
    <s v="095297205DG9"/>
    <s v="W26_2026_095297205DG9-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5"/>
    <s v="EEC"/>
    <s v="OP"/>
    <s v="A"/>
    <s v="C2-149N"/>
    <s v="2"/>
    <s v="095632308"/>
    <s v="W26_2026_095632308_01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65"/>
    <s v="Hi.Mix"/>
    <s v="OP"/>
    <s v="B"/>
    <s v="C2-043D"/>
    <s v="1"/>
    <s v="096727027DG9"/>
    <s v="W26_2026_096727027DG9-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38D"/>
    <s v="1"/>
    <s v="010898007"/>
    <s v="010898007DP-262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5"/>
    <s v="Hi.Mix"/>
    <s v="CPT"/>
    <s v="B"/>
    <s v="C2-038D"/>
    <s v="1"/>
    <s v="001597597"/>
    <s v="001597597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5"/>
    <s v="Hi.Mix"/>
    <s v="CPT"/>
    <s v="B"/>
    <s v="C2-029N"/>
    <s v="2"/>
    <s v="010683019"/>
    <s v="010683019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3N"/>
    <s v="2"/>
    <s v="011104017"/>
    <s v="011104017DP-2627A-PS10-CPT-ROW"/>
    <s v="P156"/>
    <s v="Change Model"/>
    <s v="Line Setup"/>
    <s v="Non"/>
    <m/>
    <m/>
    <d v="1900-01-23T00:00:00"/>
    <n v="1"/>
    <n v="18"/>
    <m/>
    <n v="18"/>
    <x v="1"/>
    <s v="ME"/>
    <m/>
    <m/>
    <m/>
    <m/>
    <m/>
    <m/>
  </r>
  <r>
    <x v="165"/>
    <s v="Hi.Mix"/>
    <s v="CPT"/>
    <s v="B"/>
    <s v="C2-002N"/>
    <s v="2"/>
    <s v="011208015"/>
    <s v="011208015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65"/>
    <s v="Hi.Mix"/>
    <s v="CPT"/>
    <s v="B"/>
    <s v="C2-007D"/>
    <s v="1"/>
    <s v="011268017"/>
    <s v="011268017DP-2627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08D"/>
    <s v="1"/>
    <s v="011306014"/>
    <s v="011306014DP-2627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29D"/>
    <s v="1"/>
    <s v="011309021"/>
    <s v="011309021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5D"/>
    <s v="1"/>
    <s v="011364025"/>
    <s v="011364025DP-2628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65"/>
    <s v="Hi.Mix"/>
    <s v="CPT"/>
    <s v="B"/>
    <s v="C2-010N"/>
    <s v="2"/>
    <s v="011376015"/>
    <s v="011376015DP-2628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5"/>
    <s v="Hi.Mix"/>
    <s v="CPT"/>
    <s v="B"/>
    <s v="C2-007N"/>
    <s v="2"/>
    <s v="011438004"/>
    <s v="011438004DP-2628A-PS2-CPT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165"/>
    <s v="Hi.Mix"/>
    <s v="CPT"/>
    <s v="B"/>
    <s v="C2-028D"/>
    <s v="1"/>
    <s v="062030015"/>
    <s v="062030015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27D"/>
    <s v="1"/>
    <n v="159117002"/>
    <s v="159117002CS-2629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111N"/>
    <s v="2"/>
    <n v="315636001"/>
    <s v="315636001DZ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18D"/>
    <s v="1"/>
    <n v="319074001"/>
    <s v="319074001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5"/>
    <s v="EEC"/>
    <s v="CPT"/>
    <s v="A"/>
    <s v="C2-115D"/>
    <s v="1"/>
    <n v="130868002"/>
    <s v="W26_2026_130868002_013_PMC17"/>
    <s v="P116"/>
    <s v="The impact wrench and laser welding machine are broken."/>
    <s v="Machine Down"/>
    <s v="Yes"/>
    <d v="1899-12-30T08:20:00"/>
    <d v="1899-12-30T09:20:00"/>
    <d v="1899-12-30T01:00:00"/>
    <n v="1"/>
    <n v="6"/>
    <m/>
    <n v="6"/>
    <x v="5"/>
    <s v="ME"/>
    <m/>
    <m/>
    <m/>
    <m/>
    <m/>
    <m/>
  </r>
  <r>
    <x v="166"/>
    <s v="Hi.Mix"/>
    <s v="OP"/>
    <s v="B"/>
    <s v="C2-021D"/>
    <s v="1"/>
    <s v="095241010"/>
    <s v="W26_2026_095241010-09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66"/>
    <s v="Hi.Mix"/>
    <s v="OP"/>
    <s v="B"/>
    <s v="C2-021N"/>
    <s v="2"/>
    <s v="095443001"/>
    <s v="W26_2026_095443001-112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66"/>
    <s v="Hi.Mix"/>
    <s v="OP"/>
    <s v="B"/>
    <s v="C2-043N"/>
    <s v="2"/>
    <s v="095875301"/>
    <s v="W26_2026_095875301-04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6"/>
    <s v="Hi.Mix"/>
    <s v="OP"/>
    <s v="B"/>
    <s v="C2-48AN"/>
    <s v="2"/>
    <s v="000996932"/>
    <s v="W27_2026_000996932-024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Hi.Mix"/>
    <s v="OP"/>
    <s v="B"/>
    <s v="C2-48AN"/>
    <s v="2"/>
    <s v="000996715"/>
    <s v="W28_2026_000996715-01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66"/>
    <s v="EEC"/>
    <s v="OP"/>
    <s v="A"/>
    <s v="C2-143AD"/>
    <s v="1"/>
    <s v="130678002DG9"/>
    <s v="PO_130678002DG9_34A-PMC14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66"/>
    <s v="EEC"/>
    <s v="OP"/>
    <s v="A"/>
    <s v="C2-143BD"/>
    <s v="1"/>
    <s v="003013460DG9"/>
    <s v="W17_2026_003013460DG9_18_PMC14"/>
    <s v="P156"/>
    <s v="Change Model"/>
    <s v="Line Setup"/>
    <s v="Non"/>
    <m/>
    <m/>
    <d v="1900-01-23T00:00:00"/>
    <n v="0.8"/>
    <n v="5"/>
    <m/>
    <n v="4"/>
    <x v="1"/>
    <s v="ME"/>
    <m/>
    <m/>
    <m/>
    <m/>
    <m/>
    <m/>
  </r>
  <r>
    <x v="166"/>
    <s v="EEC"/>
    <s v="OP"/>
    <s v="A"/>
    <s v="C2-150AN"/>
    <s v="2"/>
    <n v="108930826"/>
    <s v="W21_2026_095930826_108930826_03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EEC"/>
    <s v="OP"/>
    <s v="A"/>
    <s v="C2-150BN"/>
    <s v="2"/>
    <s v="095930826"/>
    <s v="W21_2026_095930826_038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EEC"/>
    <s v="OP"/>
    <s v="A"/>
    <s v="C2-150BN"/>
    <s v="2"/>
    <s v="095826013"/>
    <s v="W26_2026_095826013_004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Hi.Mix"/>
    <s v="CPT"/>
    <s v="B"/>
    <s v="C2-002N"/>
    <s v="2"/>
    <s v="011336001"/>
    <s v="011336001DP-2627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6"/>
    <s v="Hi.Mix"/>
    <s v="CPT"/>
    <s v="B"/>
    <s v="C2-004D"/>
    <s v="1"/>
    <n v="159200003"/>
    <s v="159200003CS-2628A-PS2-CPT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66"/>
    <s v="Hi.Mix"/>
    <s v="CPT"/>
    <s v="B"/>
    <s v="C2-009D"/>
    <s v="1"/>
    <n v="161030007"/>
    <s v="161030007CS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Hi.Mix"/>
    <s v="CPT"/>
    <s v="B"/>
    <s v="C2-016D"/>
    <s v="1"/>
    <n v="290061297"/>
    <s v="290061297GB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066001"/>
    <s v="319066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127001"/>
    <s v="319127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8N"/>
    <s v="2"/>
    <n v="290188004"/>
    <s v="290188004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6"/>
    <s v="Hi.Mix"/>
    <s v="CPT"/>
    <s v="B"/>
    <s v="C2-020D"/>
    <s v="1"/>
    <n v="305681015"/>
    <s v="305681015DZ-2629D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6"/>
    <s v="Hi.Mix"/>
    <s v="CPT"/>
    <s v="B"/>
    <s v="C2-031D"/>
    <s v="1"/>
    <n v="159344004"/>
    <s v="159344004CS-2629C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6"/>
    <s v="Hi.Mix"/>
    <s v="CPT"/>
    <s v="B"/>
    <s v="C2-032N"/>
    <s v="2"/>
    <s v="030221018"/>
    <s v="030221018DP-2627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6"/>
    <s v="Hi.Mix"/>
    <s v="CPT"/>
    <s v="B"/>
    <s v="C2-047N"/>
    <s v="2"/>
    <n v="159264016"/>
    <s v="159264016CS-2627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EEC"/>
    <s v="OP"/>
    <s v="A"/>
    <s v="C2-151AN"/>
    <s v="2"/>
    <n v="108930506"/>
    <s v="W26_2026_095930506_108930506_006-PMC14"/>
    <s v="P111"/>
    <s v="Housing NG, PN 524001027, 524001028"/>
    <s v="Quality Issue"/>
    <s v="Yes"/>
    <d v="1899-12-30T03:20:00"/>
    <d v="1899-12-30T05:25:00"/>
    <d v="1899-12-30T02:05:00"/>
    <n v="2.08"/>
    <n v="13"/>
    <m/>
    <n v="27.04"/>
    <x v="4"/>
    <s v="SQE"/>
    <m/>
    <s v="524001027, 524001028"/>
    <s v="Ming Shing"/>
    <m/>
    <m/>
    <n v="2026070001"/>
  </r>
  <r>
    <x v="166"/>
    <s v="Hi.Mix"/>
    <s v="CPT"/>
    <s v="B"/>
    <s v="C2-055D"/>
    <s v="1"/>
    <s v="053799101"/>
    <s v="053799101DP-2629A-PS9-CPT-ROW"/>
    <s v="P111"/>
    <s v="Raw material NG, PN 930011748"/>
    <s v="Quality Issue"/>
    <s v="Yes"/>
    <d v="1899-12-30T07:30:00"/>
    <d v="1899-12-30T16:30:00"/>
    <d v="1899-12-30T09:00:00"/>
    <n v="9"/>
    <n v="19"/>
    <m/>
    <n v="171"/>
    <x v="4"/>
    <s v="SQE"/>
    <m/>
    <n v="930011748"/>
    <s v="Vuong Doanh"/>
    <m/>
    <m/>
    <n v="2026070002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0:30:00"/>
    <d v="1899-12-30T21:20:00"/>
    <d v="1899-12-30T00:50:00"/>
    <n v="0.8"/>
    <n v="30"/>
    <m/>
    <n v="24"/>
    <x v="5"/>
    <s v="ME"/>
    <m/>
    <m/>
    <m/>
    <m/>
    <m/>
    <n v="2026070003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2:00:00"/>
    <d v="1899-12-30T22:20:00"/>
    <d v="1899-12-30T00:20:00"/>
    <n v="0.17"/>
    <n v="30"/>
    <m/>
    <n v="5.1000000000000005"/>
    <x v="5"/>
    <s v="ME"/>
    <m/>
    <m/>
    <m/>
    <m/>
    <m/>
    <n v="2026070004"/>
  </r>
  <r>
    <x v="166"/>
    <s v="EEC"/>
    <s v="CPT"/>
    <s v="A"/>
    <s v="C2-082D"/>
    <s v="1"/>
    <n v="130597401"/>
    <s v="W26_2026_130597401_132-PMC17"/>
    <s v="P116"/>
    <s v="The battery-powered balancing machine is broken."/>
    <s v="Machine Down"/>
    <s v="Yes"/>
    <d v="1899-12-30T07:30:00"/>
    <d v="1899-12-30T07:55:00"/>
    <d v="1899-12-30T00:25:00"/>
    <n v="0.4"/>
    <n v="6"/>
    <m/>
    <n v="2.4000000000000004"/>
    <x v="5"/>
    <s v="ME"/>
    <m/>
    <m/>
    <m/>
    <m/>
    <m/>
    <n v="2026070005"/>
  </r>
  <r>
    <x v="166"/>
    <s v="EEC"/>
    <s v="CPT"/>
    <s v="A"/>
    <s v="C2-115D"/>
    <s v="1"/>
    <n v="130868002"/>
    <s v="W26_2026_130868002_013_PMC17"/>
    <s v="P116"/>
    <s v="The semi-finished product testing machine is broken."/>
    <s v="Machine Down"/>
    <s v="Yes"/>
    <d v="1899-12-30T08:50:00"/>
    <d v="1899-12-30T09:20:00"/>
    <d v="1899-12-30T00:30:00"/>
    <n v="0.5"/>
    <n v="6"/>
    <m/>
    <n v="3"/>
    <x v="5"/>
    <s v="ME"/>
    <m/>
    <m/>
    <m/>
    <m/>
    <m/>
    <n v="2026070006"/>
  </r>
  <r>
    <x v="166"/>
    <s v="EEC"/>
    <s v="CPT"/>
    <s v="A"/>
    <s v="C2-119D"/>
    <s v="1"/>
    <n v="130597250"/>
    <s v="W26_2026_130597250_023-PMC17"/>
    <s v="P116"/>
    <s v="The touch welding machine is broken."/>
    <s v="Machine Down"/>
    <s v="Yes"/>
    <d v="1899-12-30T11:25:00"/>
    <d v="1899-12-30T11:55:00"/>
    <d v="1899-12-30T00:30:00"/>
    <n v="0.5"/>
    <n v="8"/>
    <m/>
    <n v="4"/>
    <x v="5"/>
    <s v="ME"/>
    <m/>
    <m/>
    <m/>
    <m/>
    <m/>
    <n v="2026070007"/>
  </r>
  <r>
    <x v="166"/>
    <s v="Hi.Mix"/>
    <s v="CPT"/>
    <s v="B"/>
    <s v="C2-031D"/>
    <s v="1"/>
    <n v="159344004"/>
    <s v="159344004CS-2629C-PS9-CPT"/>
    <s v="P116"/>
    <s v="The screw gun is broken."/>
    <s v="Machine Down"/>
    <s v="Yes"/>
    <d v="1899-12-30T10:00:00"/>
    <d v="1899-12-30T11:00:00"/>
    <d v="1899-12-30T01:00:00"/>
    <n v="1"/>
    <n v="19"/>
    <m/>
    <n v="19"/>
    <x v="5"/>
    <s v="ME"/>
    <m/>
    <m/>
    <m/>
    <m/>
    <m/>
    <n v="2026070008"/>
  </r>
  <r>
    <x v="167"/>
    <s v="Hi.Mix"/>
    <s v="OP"/>
    <s v="B"/>
    <s v="C2-021D"/>
    <s v="1"/>
    <s v="095283305"/>
    <s v="W27_2026_095283305-024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OP"/>
    <s v="B"/>
    <s v="C2-021D"/>
    <s v="1"/>
    <s v="095248012"/>
    <s v="W26_2026_095248012-017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7"/>
    <s v="Hi.Mix"/>
    <s v="OP"/>
    <s v="B"/>
    <s v="C2-025D"/>
    <s v="1"/>
    <s v="095646003"/>
    <s v="W26_2026_095646003-01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Hi.Mix"/>
    <s v="OP"/>
    <s v="B"/>
    <s v="C2-041N"/>
    <s v="2"/>
    <s v="095504206"/>
    <s v="W27_2026_095504206-026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7"/>
    <s v="Hi.Mix"/>
    <s v="OP"/>
    <s v="B"/>
    <s v="C2-041N"/>
    <s v="2"/>
    <s v="095558302"/>
    <s v="W26_2026_095558302-055-PMC11"/>
    <s v="P156"/>
    <s v="Change Model"/>
    <s v="Line Setup"/>
    <s v="Non"/>
    <m/>
    <m/>
    <d v="1900-01-23T00:00:00"/>
    <n v="0.42"/>
    <n v="24"/>
    <m/>
    <n v="10.08"/>
    <x v="1"/>
    <s v="ME"/>
    <m/>
    <m/>
    <m/>
    <m/>
    <m/>
    <m/>
  </r>
  <r>
    <x v="167"/>
    <s v="Hi.Mix"/>
    <s v="OP"/>
    <s v="B"/>
    <s v="C2-043N"/>
    <s v="2"/>
    <s v="096812001"/>
    <s v="W26_2026_096812001-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7"/>
    <s v="Hi.Mix"/>
    <s v="OP"/>
    <s v="B"/>
    <s v="C2-051N"/>
    <s v="2"/>
    <s v="095817304"/>
    <s v="W27_2026_095817304-07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7"/>
    <s v="EEC"/>
    <s v="OP"/>
    <s v="A"/>
    <s v="C2-124D"/>
    <s v="1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7"/>
    <s v="EEC"/>
    <s v="OP"/>
    <s v="A"/>
    <s v="C2-124N"/>
    <s v="2"/>
    <n v="130597185"/>
    <s v="PO_130597185_21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7"/>
    <s v="EEC"/>
    <s v="OP"/>
    <s v="A"/>
    <s v="C2-149AD"/>
    <s v="1"/>
    <n v="108930808"/>
    <s v="W21_2026_095930810_108930808_027-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7"/>
    <s v="Hi.Mix"/>
    <s v="OP"/>
    <s v="B"/>
    <s v="C2-47BD"/>
    <s v="1"/>
    <s v="000996721"/>
    <s v="W27_2026_000996721-04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7BN"/>
    <s v="2"/>
    <s v="000996467"/>
    <s v="W27_2026_000996467-05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8AN"/>
    <s v="2"/>
    <s v="000996975"/>
    <s v="W27_2026_000996975-04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CPT"/>
    <s v="B"/>
    <s v="C2-009D"/>
    <s v="1"/>
    <s v="011390009"/>
    <s v="011390009DP-2628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7"/>
    <s v="Hi.Mix"/>
    <s v="CPT"/>
    <s v="B"/>
    <s v="C2-013D"/>
    <s v="1"/>
    <s v="030243009"/>
    <s v="030243009DP-2628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17D"/>
    <s v="1"/>
    <n v="292086005"/>
    <s v="292086005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7"/>
    <s v="Hi.Mix"/>
    <s v="CPT"/>
    <s v="B"/>
    <s v="C2-038D"/>
    <s v="1"/>
    <n v="109476012"/>
    <s v="109476012CS-2628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51D"/>
    <s v="1"/>
    <s v="030191010"/>
    <s v="030191010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EEC"/>
    <s v="CPT"/>
    <s v="A"/>
    <s v="C2-117N"/>
    <s v="2"/>
    <n v="130597390"/>
    <s v="W25_2026_130597390_005_PMC17"/>
    <s v="P116"/>
    <s v="The screw gun and the semi-finished product testing machine are broken."/>
    <s v="Machine Down"/>
    <s v="Yes"/>
    <d v="1899-12-30T19:45:00"/>
    <d v="1899-12-30T20:35:00"/>
    <d v="1899-12-30T00:50:00"/>
    <n v="0.75"/>
    <n v="8"/>
    <m/>
    <n v="6"/>
    <x v="5"/>
    <s v="ME"/>
    <m/>
    <m/>
    <m/>
    <m/>
    <m/>
    <n v="2026070009"/>
  </r>
  <r>
    <x v="167"/>
    <s v="Hi.Mix"/>
    <s v="OP"/>
    <s v="B"/>
    <s v="C2-041N"/>
    <s v="2"/>
    <s v="095504206"/>
    <s v="W27_2026_095504206-026-PMC11"/>
    <s v="P111"/>
    <s v="Raw material, PN 528547005"/>
    <s v="Quality Issue"/>
    <s v="Yes"/>
    <d v="1899-12-30T06:00:00"/>
    <d v="1899-12-30T07:30:00"/>
    <d v="1899-12-30T01:30:00"/>
    <n v="1.5"/>
    <n v="24"/>
    <m/>
    <n v="36"/>
    <x v="4"/>
    <s v="SQE"/>
    <m/>
    <n v="528547005"/>
    <s v="Ming Shing"/>
    <m/>
    <m/>
    <n v="2026070010"/>
  </r>
  <r>
    <x v="168"/>
    <s v="Hi.Mix"/>
    <s v="OP"/>
    <s v="B"/>
    <s v="C2-021N"/>
    <s v="2"/>
    <s v="096870002DG9"/>
    <s v="W26_2026_096870002DG9-0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Hi.Mix"/>
    <s v="OP"/>
    <s v="B"/>
    <s v="C2-025D"/>
    <s v="1"/>
    <s v="095381202"/>
    <s v="W26_2026_095381202-01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8"/>
    <s v="Hi.Mix"/>
    <s v="OP"/>
    <s v="B"/>
    <s v="C2-043N"/>
    <s v="2"/>
    <s v="095419317"/>
    <s v="W26_2026_095419317-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8"/>
    <s v="EEC"/>
    <s v="OP"/>
    <s v="A"/>
    <s v="C2-132N"/>
    <s v="2"/>
    <s v="130667012DG9"/>
    <s v="W27_2026_130667012DG9_8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8"/>
    <s v="Hi.Mix"/>
    <s v="OP"/>
    <s v="B"/>
    <s v="C2-47AD"/>
    <s v="1"/>
    <s v="000996497"/>
    <s v="W27_2026_000996497-033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7BD"/>
    <s v="1"/>
    <s v="000996041"/>
    <s v="W27_2026_000996041-13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8AN"/>
    <s v="2"/>
    <s v="000996663"/>
    <s v="W27_2026_000996663-029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8"/>
    <s v="Hi.Mix"/>
    <s v="CPT"/>
    <s v="B"/>
    <s v="C2-002N"/>
    <s v="2"/>
    <s v="010955048"/>
    <s v="010955048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8"/>
    <s v="Hi.Mix"/>
    <s v="CPT"/>
    <s v="B"/>
    <s v="C2-017D"/>
    <s v="1"/>
    <n v="291102002"/>
    <s v="291102002GB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18D"/>
    <s v="1"/>
    <n v="306527006"/>
    <s v="306527006DZ-2629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19N"/>
    <s v="2"/>
    <n v="300003120"/>
    <s v="300003120DZ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20D"/>
    <s v="1"/>
    <n v="230868002"/>
    <s v="230868002GB-2629B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38D"/>
    <s v="1"/>
    <s v="011238019"/>
    <s v="011238019DP-2627A-PS2-CPT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8"/>
    <s v="Hi.Mix"/>
    <s v="CPT"/>
    <s v="B"/>
    <s v="C2-054N"/>
    <s v="2"/>
    <s v="062034002"/>
    <s v="062034002DP-2629A-PS10-CPT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68"/>
    <s v="Hi.Mix"/>
    <s v="CPT"/>
    <s v="B"/>
    <s v="C2-055N"/>
    <s v="2"/>
    <s v="010821111"/>
    <s v="010821111DP-2628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EEC"/>
    <s v="CPT"/>
    <s v="A"/>
    <s v="C2-085N"/>
    <s v="2"/>
    <n v="130597197"/>
    <s v="W26_2026_130597197_066-PMC17"/>
    <s v="P116"/>
    <s v="The screw gun and the semi-finished product testing machine are broken."/>
    <s v="Machine Down"/>
    <s v="Yes"/>
    <d v="1899-12-30T03:23:00"/>
    <d v="1899-12-30T04:00:00"/>
    <d v="1899-12-30T00:37:00"/>
    <n v="0.6"/>
    <n v="9"/>
    <m/>
    <n v="5.3999999999999995"/>
    <x v="5"/>
    <s v="ME"/>
    <m/>
    <m/>
    <m/>
    <m/>
    <m/>
    <n v="2026070011"/>
  </r>
  <r>
    <x v="168"/>
    <s v="EEC"/>
    <s v="CPT"/>
    <s v="A"/>
    <s v="C2-101N"/>
    <s v="2"/>
    <s v="130645014DG9"/>
    <s v="W26_2026_130645014DG9_004_PMC17"/>
    <s v="P116"/>
    <s v="The touch welding machine is broken."/>
    <s v="Machine Down"/>
    <s v="Yes"/>
    <d v="1899-12-30T19:30:00"/>
    <d v="1899-12-30T20:15:00"/>
    <d v="1899-12-30T00:45:00"/>
    <n v="0.75"/>
    <n v="11"/>
    <m/>
    <n v="8.25"/>
    <x v="5"/>
    <s v="ME"/>
    <m/>
    <m/>
    <m/>
    <m/>
    <m/>
    <n v="2026070012"/>
  </r>
  <r>
    <x v="168"/>
    <s v="EEC"/>
    <s v="CPT"/>
    <s v="A"/>
    <s v="C2-115D"/>
    <s v="1"/>
    <n v="130868002"/>
    <s v="W28_2026_130868002_015_PMC17"/>
    <s v="P116"/>
    <s v="The impact wrench and laser welding machine are broken."/>
    <s v="Machine Down"/>
    <s v="Yes"/>
    <d v="1899-12-30T08:20:00"/>
    <d v="1899-12-30T08:40:00"/>
    <d v="1899-12-30T00:20:00"/>
    <n v="0.34"/>
    <n v="6"/>
    <m/>
    <n v="2.04"/>
    <x v="5"/>
    <s v="ME"/>
    <m/>
    <m/>
    <m/>
    <m/>
    <m/>
    <n v="2026070013"/>
  </r>
  <r>
    <x v="169"/>
    <s v="Hi.Mix"/>
    <s v="OP"/>
    <s v="B"/>
    <s v="C2-021N"/>
    <s v="2"/>
    <s v="095540201"/>
    <s v="W26_2026_095540201-02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9"/>
    <s v="Hi.Mix"/>
    <s v="OP"/>
    <s v="B"/>
    <s v="C2-025D"/>
    <s v="1"/>
    <s v="095297206"/>
    <s v="W27_2026_095297206-01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9"/>
    <s v="Hi.Mix"/>
    <s v="OP"/>
    <s v="B"/>
    <s v="C2-043N"/>
    <s v="2"/>
    <s v="095875301"/>
    <s v="W26_2026_095875301-04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043N"/>
    <s v="2"/>
    <s v="095410201"/>
    <s v="W27_2026_095410201-02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47AD"/>
    <s v="1"/>
    <s v="000996987"/>
    <s v="W27_2026_000996987-044-PMC11"/>
    <s v="P156"/>
    <s v="Change Model"/>
    <s v="Line Setup"/>
    <s v="Non"/>
    <m/>
    <m/>
    <d v="1900-01-23T00:00:00"/>
    <n v="0.23"/>
    <n v="9"/>
    <m/>
    <n v="2.0700000000000003"/>
    <x v="1"/>
    <s v="ME"/>
    <m/>
    <m/>
    <m/>
    <m/>
    <m/>
    <m/>
  </r>
  <r>
    <x v="169"/>
    <s v="Hi.Mix"/>
    <s v="OP"/>
    <s v="B"/>
    <s v="C2-47BD"/>
    <s v="1"/>
    <s v="002997282"/>
    <s v="W27_2026_002997282-111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D"/>
    <s v="1"/>
    <s v="002997571"/>
    <s v="W26_2026_002997571-2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69"/>
    <s v="Hi.Mix"/>
    <s v="OP"/>
    <s v="B"/>
    <s v="C2-47BD"/>
    <s v="1"/>
    <s v="003015017DG9"/>
    <s v="W27_2026_003015017DG9-043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N"/>
    <s v="2"/>
    <s v="000996476"/>
    <s v="W27_2026_000996476-08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9"/>
    <s v="Hi.Mix"/>
    <s v="CPT"/>
    <s v="B"/>
    <s v="C2-009N"/>
    <s v="2"/>
    <s v="011278011"/>
    <s v="011278011DP-2627A-PS2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69"/>
    <s v="Hi.Mix"/>
    <s v="CPT"/>
    <s v="B"/>
    <s v="C2-010N"/>
    <s v="2"/>
    <s v="010627035"/>
    <s v="010627035DP-2629A-PS9-CPT-ROW"/>
    <s v="P156"/>
    <s v="Change Model"/>
    <s v="Line Setup"/>
    <s v="Non"/>
    <m/>
    <m/>
    <d v="1900-01-23T00:00:00"/>
    <n v="0.2"/>
    <n v="22"/>
    <m/>
    <n v="4.4000000000000004"/>
    <x v="1"/>
    <s v="ME"/>
    <m/>
    <m/>
    <m/>
    <m/>
    <m/>
    <m/>
  </r>
  <r>
    <x v="169"/>
    <s v="Hi.Mix"/>
    <s v="CPT"/>
    <s v="B"/>
    <s v="C2-018D"/>
    <s v="1"/>
    <n v="312980004"/>
    <s v="312980004DZ-2629A-PS2-CPT"/>
    <s v="P156"/>
    <s v="Change Model"/>
    <s v="Line Setup"/>
    <s v="Non"/>
    <m/>
    <m/>
    <d v="1900-01-23T00:00:00"/>
    <n v="0.2"/>
    <n v="3"/>
    <m/>
    <n v="0.60000000000000009"/>
    <x v="1"/>
    <s v="ME"/>
    <m/>
    <m/>
    <m/>
    <m/>
    <m/>
    <m/>
  </r>
  <r>
    <x v="169"/>
    <s v="Hi.Mix"/>
    <s v="CPT"/>
    <s v="B"/>
    <s v="C2-019D"/>
    <s v="1"/>
    <n v="317279003"/>
    <s v="317279003DZ-2630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9"/>
    <s v="Hi.Mix"/>
    <s v="CPT"/>
    <s v="B"/>
    <s v="C2-027D"/>
    <s v="1"/>
    <s v="011374001"/>
    <s v="011374001DP-2628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9"/>
    <s v="Hi.Mix"/>
    <s v="CPT"/>
    <s v="B"/>
    <s v="C2-029D"/>
    <s v="1"/>
    <s v="011404003"/>
    <s v="011404003DP-2629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9"/>
    <s v="Hi.Mix"/>
    <s v="CPT"/>
    <s v="B"/>
    <s v="C2-035D"/>
    <s v="1"/>
    <s v="010964199"/>
    <s v="010964199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16"/>
    <s v="The laser engraving machine is broken."/>
    <s v="Machine Down"/>
    <s v="Yes"/>
    <d v="1899-12-30T07:30:00"/>
    <d v="1899-12-30T08:30:00"/>
    <d v="1899-12-30T01:00:00"/>
    <n v="1"/>
    <n v="22"/>
    <m/>
    <n v="22"/>
    <x v="5"/>
    <s v="ME"/>
    <m/>
    <m/>
    <m/>
    <m/>
    <m/>
    <n v="2026070014"/>
  </r>
  <r>
    <x v="169"/>
    <s v="EEC"/>
    <s v="CPT"/>
    <s v="A"/>
    <s v="C2-081N"/>
    <s v="2"/>
    <n v="130597401"/>
    <s v="W26_2026_130597401_141-PMC17"/>
    <s v="P116"/>
    <s v="The soldering machine and the semi-finished product testing machine are broken."/>
    <s v="Machine Down"/>
    <s v="Yes"/>
    <d v="1899-12-30T00:47:00"/>
    <d v="1899-12-30T01:32:00"/>
    <d v="1899-12-30T00:45:00"/>
    <n v="0.75"/>
    <n v="7"/>
    <m/>
    <n v="5.25"/>
    <x v="5"/>
    <s v="ME"/>
    <m/>
    <m/>
    <m/>
    <m/>
    <m/>
    <n v="2026070015"/>
  </r>
  <r>
    <x v="169"/>
    <s v="Hi.Mix"/>
    <s v="OP"/>
    <s v="B"/>
    <s v="C2-025D"/>
    <s v="1"/>
    <s v="095297206"/>
    <s v="W27_2026_095297206-016-PMC11"/>
    <s v="P111"/>
    <s v="Raw material, PN 530455007"/>
    <s v="Quality Issue"/>
    <s v="Yes"/>
    <d v="1899-12-30T12:40:00"/>
    <d v="1899-12-30T13:40:00"/>
    <d v="1899-12-30T01:00:00"/>
    <n v="1"/>
    <n v="26"/>
    <m/>
    <n v="26"/>
    <x v="4"/>
    <s v="SQE"/>
    <m/>
    <n v="530455007"/>
    <s v="Fukai"/>
    <m/>
    <m/>
    <n v="2026070016"/>
  </r>
  <r>
    <x v="170"/>
    <s v="EEC"/>
    <s v="OP"/>
    <s v="A"/>
    <s v="C2-142D"/>
    <s v="1"/>
    <n v="130879003"/>
    <s v="W26_2026_130879003_012-PMC14"/>
    <s v="P156"/>
    <s v="Change Model"/>
    <s v="Line Setup"/>
    <s v="Non"/>
    <m/>
    <m/>
    <d v="1900-01-23T00:00:00"/>
    <n v="0.25"/>
    <n v="20"/>
    <m/>
    <n v="5"/>
    <x v="1"/>
    <s v="ME"/>
    <m/>
    <m/>
    <m/>
    <m/>
    <m/>
    <m/>
  </r>
  <r>
    <x v="170"/>
    <s v="Hi.Mix"/>
    <s v="CPT"/>
    <s v="B"/>
    <s v="C2-038D"/>
    <s v="1"/>
    <s v="011118027"/>
    <s v="011118027DP-2628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0"/>
    <s v="Hi.Mix"/>
    <s v="CPT"/>
    <s v="B"/>
    <s v="C2-047D"/>
    <s v="1"/>
    <n v="159304006"/>
    <s v="159304006CS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0"/>
    <s v="Hi.Mix"/>
    <s v="CPT"/>
    <s v="B"/>
    <s v="C2-054N"/>
    <s v="2"/>
    <s v="062006010"/>
    <s v="062006010DP-2629A-PS10-CPT"/>
    <s v="P156"/>
    <s v="Change Model"/>
    <s v="Line Setup"/>
    <s v="Non"/>
    <m/>
    <m/>
    <d v="1900-01-23T00:00:00"/>
    <n v="0.32"/>
    <n v="24"/>
    <m/>
    <n v="7.68"/>
    <x v="1"/>
    <s v="ME"/>
    <m/>
    <m/>
    <m/>
    <m/>
    <m/>
    <m/>
  </r>
  <r>
    <x v="170"/>
    <s v="Hi.Mix"/>
    <s v="CPT"/>
    <s v="B"/>
    <s v="C2-054N"/>
    <s v="2"/>
    <s v="062027006"/>
    <s v="062027006DP-2629A-PS10-CPT-ROW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70"/>
    <s v="EEC"/>
    <s v="CPT"/>
    <s v="A"/>
    <s v="C2-102D"/>
    <s v="1"/>
    <n v="130429427"/>
    <s v="PO_130429427_006_PMC17"/>
    <s v="P116"/>
    <s v="The function tester is broken."/>
    <s v="Machine Down"/>
    <s v="Yes"/>
    <d v="1899-12-30T13:35:00"/>
    <d v="1899-12-30T15:20:00"/>
    <d v="1899-12-30T01:45:00"/>
    <n v="1.75"/>
    <n v="15"/>
    <m/>
    <n v="26.25"/>
    <x v="5"/>
    <s v="ME"/>
    <m/>
    <m/>
    <m/>
    <m/>
    <m/>
    <n v="2026070017"/>
  </r>
  <r>
    <x v="171"/>
    <s v="Hi.Mix"/>
    <s v="OP"/>
    <s v="B"/>
    <s v="C2-47BN"/>
    <s v="2"/>
    <s v="000996732"/>
    <s v="W10_2026_000996732-01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1"/>
    <s v="Hi.Mix"/>
    <s v="OP"/>
    <s v="B"/>
    <s v="C2-023N"/>
    <s v="2"/>
    <s v="096833001"/>
    <s v="W26_2026_096833001-00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1"/>
    <s v="Hi.Mix"/>
    <s v="OP"/>
    <s v="B"/>
    <s v="C2-021N"/>
    <s v="2"/>
    <s v="095393201"/>
    <s v="W27_2026_095393201-05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1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1"/>
    <s v="Hi.Mix"/>
    <s v="OP"/>
    <s v="B"/>
    <s v="C2-041D"/>
    <s v="1"/>
    <s v="095760003"/>
    <s v="Wk22_2026_095760003-059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1"/>
    <s v="Hi.Mix"/>
    <s v="CPT"/>
    <s v="B"/>
    <s v="C2-007N"/>
    <s v="2"/>
    <s v="011203013"/>
    <s v="011203013DP-2630A-PS2-CPT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71"/>
    <s v="Hi.Mix"/>
    <s v="CPT"/>
    <s v="B"/>
    <s v="C2-008N"/>
    <s v="2"/>
    <s v="010945025"/>
    <s v="010945025DP-2629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1"/>
    <s v="Hi.Mix"/>
    <s v="CPT"/>
    <s v="B"/>
    <s v="C2-015N"/>
    <s v="2"/>
    <n v="315630004"/>
    <s v="315630004DZ-2630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1"/>
    <s v="Hi.Mix"/>
    <s v="CPT"/>
    <s v="B"/>
    <s v="C2-032D"/>
    <s v="1"/>
    <s v="030289007"/>
    <s v="030289007DP-2628A-PS2-CPT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71"/>
    <s v="Hi.Mix"/>
    <s v="CPT"/>
    <s v="B"/>
    <s v="C2-053D"/>
    <s v="1"/>
    <s v="030409002"/>
    <s v="030409002DP-2627B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1"/>
    <s v="Hi.Mix"/>
    <s v="OP"/>
    <s v="B"/>
    <s v="C2-47AD"/>
    <s v="1"/>
    <s v="000996972"/>
    <s v="W28_2026_000996972-017-PMC11"/>
    <s v="P111"/>
    <s v="Raw material NG, PN 921288006"/>
    <s v="Quality Issue"/>
    <s v="Yes"/>
    <d v="1899-12-30T17:00:00"/>
    <d v="1899-12-30T19:00:00"/>
    <d v="1899-12-30T02:00:00"/>
    <n v="2"/>
    <n v="9"/>
    <m/>
    <n v="18"/>
    <x v="2"/>
    <s v="SQE"/>
    <m/>
    <n v="921288006"/>
    <s v="BR Vina"/>
    <m/>
    <m/>
    <n v="2026070018"/>
  </r>
  <r>
    <x v="171"/>
    <s v="Hi.Mix"/>
    <s v="CPT"/>
    <s v="B"/>
    <s v="C2-016N"/>
    <s v="2"/>
    <n v="316292011"/>
    <s v="316292011DZ-2629A-PS2-CPT"/>
    <s v="P111"/>
    <s v="Raw material NG, PN 681963001"/>
    <s v="Quality Issue"/>
    <s v="Yes"/>
    <d v="1899-12-30T22:00:00"/>
    <d v="1899-12-30T06:00:00"/>
    <d v="1900-01-22T08:00:00"/>
    <n v="8"/>
    <n v="11"/>
    <m/>
    <n v="88"/>
    <x v="4"/>
    <s v="SQE"/>
    <m/>
    <n v="681963001"/>
    <s v="YUEQING"/>
    <m/>
    <m/>
    <n v="2026070019"/>
  </r>
  <r>
    <x v="171"/>
    <s v="Hi.Mix"/>
    <s v="CPT"/>
    <s v="B"/>
    <s v="C2-051D"/>
    <s v="1"/>
    <s v="030246030"/>
    <s v="PR030246030DP-2627-PS8-CPT-MX"/>
    <s v="P111"/>
    <s v="Raw material NG, PN 640925006"/>
    <s v="Quality Issue"/>
    <s v="Yes"/>
    <d v="1899-12-30T07:30:00"/>
    <d v="1899-12-30T15:30:00"/>
    <d v="1899-12-30T08:00:00"/>
    <n v="8"/>
    <n v="19"/>
    <m/>
    <n v="152"/>
    <x v="4"/>
    <s v="SQE"/>
    <m/>
    <n v="640925006"/>
    <s v="Shun King"/>
    <m/>
    <m/>
    <n v="2026070020"/>
  </r>
  <r>
    <x v="171"/>
    <s v="EEC"/>
    <s v="CPT"/>
    <s v="A"/>
    <s v="C2-081D"/>
    <s v="1"/>
    <n v="130514052"/>
    <s v="W29_2026_130514052_003_PMC17"/>
    <s v="P116"/>
    <s v="Laser engraving machine, soldering machine, connector assembly machine, and semi-finished product testing machine are broken."/>
    <s v="Machine Down"/>
    <s v="Yes"/>
    <d v="1899-12-30T16:30:00"/>
    <d v="1899-12-30T19:30:00"/>
    <d v="1899-12-30T03:00:00"/>
    <n v="3"/>
    <n v="6"/>
    <m/>
    <n v="18"/>
    <x v="5"/>
    <s v="ME"/>
    <m/>
    <m/>
    <m/>
    <m/>
    <m/>
    <n v="2026070021"/>
  </r>
  <r>
    <x v="171"/>
    <s v="EEC"/>
    <s v="CPT"/>
    <s v="A"/>
    <s v="C2-081N"/>
    <s v="2"/>
    <n v="130514052"/>
    <s v="W29_2026_130514052_003_PMC17"/>
    <s v="P116"/>
    <s v="The soldering machine, battery charger, and semi-finished product tester are broken."/>
    <s v="Machine Down"/>
    <s v="Yes"/>
    <d v="1899-12-30T03:05:00"/>
    <d v="1899-12-30T04:35:00"/>
    <d v="1899-12-30T01:30:00"/>
    <n v="1.5"/>
    <n v="6"/>
    <m/>
    <n v="9"/>
    <x v="5"/>
    <s v="ME"/>
    <m/>
    <m/>
    <m/>
    <m/>
    <m/>
    <n v="2026070022"/>
  </r>
  <r>
    <x v="171"/>
    <s v="EEC"/>
    <s v="CPT"/>
    <s v="A"/>
    <s v="C2-115N"/>
    <s v="2"/>
    <n v="130868002"/>
    <s v="W28_2026_130868002_017_PMC17"/>
    <s v="P116"/>
    <s v="The welding machine and the semi-finished product testing machine are broken."/>
    <s v="Machine Down"/>
    <s v="Yes"/>
    <d v="1899-12-30T21:56:00"/>
    <d v="1899-12-30T22:14:00"/>
    <d v="1899-12-30T00:18:00"/>
    <n v="0.3"/>
    <n v="6"/>
    <m/>
    <n v="1.7999999999999998"/>
    <x v="5"/>
    <s v="ME"/>
    <m/>
    <m/>
    <m/>
    <m/>
    <m/>
    <n v="2026070023"/>
  </r>
  <r>
    <x v="172"/>
    <s v="Hi.Mix"/>
    <s v="OP"/>
    <s v="B"/>
    <s v="C2-47BD"/>
    <s v="1"/>
    <s v="000996457"/>
    <s v="W27_2026_000996457-020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2"/>
    <s v="Hi.Mix"/>
    <s v="OP"/>
    <s v="B"/>
    <s v="C2-47BD"/>
    <s v="1"/>
    <s v="003013439DG9"/>
    <s v="W27_2026_003013439DG9-071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25N"/>
    <s v="2"/>
    <s v="095353201"/>
    <s v="W27_2026_095353201-01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2"/>
    <s v="Hi.Mix"/>
    <s v="OP"/>
    <s v="B"/>
    <s v="C2-051D"/>
    <s v="1"/>
    <s v="095393101"/>
    <s v="W27_2026_095393101-010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72"/>
    <s v="Hi.Mix"/>
    <s v="OP"/>
    <s v="B"/>
    <s v="C2-025N"/>
    <s v="2"/>
    <s v="096532201"/>
    <s v="W27_2026_096532201-015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72"/>
    <s v="Hi.Mix"/>
    <s v="OP"/>
    <s v="B"/>
    <s v="C2-025D"/>
    <s v="1"/>
    <s v="096785202"/>
    <s v="W27_2026_096785202-00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2"/>
    <s v="Hi.Mix"/>
    <s v="OP"/>
    <s v="B"/>
    <s v="C2-043D"/>
    <s v="1"/>
    <s v="096812001"/>
    <s v="W27_2026_096812001-02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OP"/>
    <s v="B"/>
    <s v="C2-47BN"/>
    <s v="2"/>
    <s v="000996393"/>
    <s v="W28_2026_000996393-007-PMC11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72"/>
    <s v="Hi.Mix"/>
    <s v="OP"/>
    <s v="B"/>
    <s v="C2-47AD"/>
    <s v="1"/>
    <s v="000996467"/>
    <s v="W28_2026_000996467-053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72"/>
    <s v="Hi.Mix"/>
    <s v="OP"/>
    <s v="B"/>
    <s v="C2-47BD"/>
    <s v="1"/>
    <s v="000996486"/>
    <s v="W28_2026_000996486-117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45"/>
    <s v="2"/>
    <s v="095834301"/>
    <s v="W28_2026_095834301-06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2"/>
    <s v="EEC"/>
    <s v="OP"/>
    <s v="A"/>
    <s v="C2-134D"/>
    <s v="1"/>
    <s v="130658005DG9"/>
    <s v="W28_2026_130658005DG9_1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4N"/>
    <s v="2"/>
    <s v="010897002"/>
    <s v="010897002DP-2628B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7N"/>
    <s v="2"/>
    <s v="011271002"/>
    <s v="011271002DP-2628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72"/>
    <s v="Hi.Mix"/>
    <s v="CPT"/>
    <s v="B"/>
    <s v="C2-009D"/>
    <s v="1"/>
    <s v="011339002"/>
    <s v="011339002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CPT"/>
    <s v="B"/>
    <s v="C2-015N"/>
    <s v="2"/>
    <n v="318125009"/>
    <s v="318125009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18N"/>
    <s v="2"/>
    <n v="230747006"/>
    <s v="230747006GB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27D"/>
    <s v="1"/>
    <s v="011235028"/>
    <s v="011235028DP-2629A-PS9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54N"/>
    <s v="2"/>
    <s v="062024010"/>
    <s v="062024010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2"/>
    <s v="Hi.Mix"/>
    <s v="CPT"/>
    <s v="B"/>
    <s v="C2-055D"/>
    <s v="1"/>
    <s v="010799109"/>
    <s v="PR010799109DP-2629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2"/>
    <s v="Hi.Mix"/>
    <s v="CPT"/>
    <s v="B"/>
    <s v="C2-171D"/>
    <s v="1"/>
    <n v="161021003"/>
    <s v="161021003CS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12"/>
    <s v="Shortage material, PN 541461002"/>
    <s v="Material Issue"/>
    <s v="Yes"/>
    <d v="1899-12-30T07:30:00"/>
    <d v="1899-12-30T09:30:00"/>
    <d v="1899-12-30T02:00:00"/>
    <n v="2"/>
    <n v="23"/>
    <m/>
    <n v="46"/>
    <x v="9"/>
    <s v="PMC"/>
    <m/>
    <n v="541461002"/>
    <s v="Ming Shing"/>
    <m/>
    <m/>
    <n v="2026070025"/>
  </r>
  <r>
    <x v="172"/>
    <s v="Hi.Mix"/>
    <s v="CPT"/>
    <s v="B"/>
    <s v="C2-009D"/>
    <s v="1"/>
    <s v="011339002"/>
    <s v="011339002DP-2627A-PS2-CPT"/>
    <s v="P114"/>
    <s v="Rubber seal pressed out of specification "/>
    <s v="Machine Down"/>
    <s v="Yes"/>
    <d v="1899-12-30T14:00:00"/>
    <d v="1899-12-30T14:45:00"/>
    <d v="1899-12-30T00:45:00"/>
    <n v="0.75"/>
    <n v="26"/>
    <m/>
    <n v="19.5"/>
    <x v="2"/>
    <s v="ME"/>
    <m/>
    <m/>
    <m/>
    <m/>
    <s v="RE: Summary Lending - Rework - Linedown manhours - 07.Jul"/>
    <n v="2026070026"/>
  </r>
  <r>
    <x v="172"/>
    <s v="Hi.Mix"/>
    <s v="CPT"/>
    <s v="B"/>
    <s v="C2-009D"/>
    <s v="1"/>
    <s v="011339002"/>
    <s v="011339002DP-2627A-PS2-CPT"/>
    <s v="P114"/>
    <s v="Motor no-load current out of specification "/>
    <s v="Design Issue"/>
    <s v="Yes"/>
    <d v="1899-12-30T14:45:00"/>
    <d v="1899-12-30T15:30:00"/>
    <d v="1899-12-30T00:45:00"/>
    <n v="0.75"/>
    <n v="26"/>
    <m/>
    <n v="19.5"/>
    <x v="2"/>
    <s v="PIE"/>
    <m/>
    <m/>
    <m/>
    <m/>
    <s v="RE: Summary Lending - Rework - Linedown manhours - 07.Jul"/>
    <n v="2026070026"/>
  </r>
  <r>
    <x v="172"/>
    <s v="Hi.Mix"/>
    <s v="CPT"/>
    <s v="B"/>
    <s v="C2-004N"/>
    <s v="2"/>
    <s v="010897002"/>
    <s v="010897002DP-2628B-PS2-CPT"/>
    <s v="P116"/>
    <s v="The screw tightening gun is broken."/>
    <s v="Machine Down"/>
    <s v="Yes"/>
    <d v="1899-12-30T22:45:00"/>
    <d v="1899-12-30T23:30:00"/>
    <d v="1899-12-30T00:45:00"/>
    <n v="0.75"/>
    <n v="23"/>
    <m/>
    <n v="17.25"/>
    <x v="5"/>
    <s v="ME"/>
    <m/>
    <m/>
    <m/>
    <m/>
    <m/>
    <n v="2026070027"/>
  </r>
  <r>
    <x v="172"/>
    <s v="EEC"/>
    <s v="CPT"/>
    <s v="A"/>
    <s v="C2-089D"/>
    <s v="1"/>
    <n v="130597289"/>
    <s v="W27_2026_130597289_021_PMC17"/>
    <s v="P116"/>
    <s v="The finished product tester is broken."/>
    <s v="Machine Down"/>
    <s v="Yes"/>
    <d v="1899-12-30T14:20:00"/>
    <d v="1899-12-30T14:41:00"/>
    <d v="1899-12-30T00:21:00"/>
    <n v="0.35"/>
    <n v="9"/>
    <m/>
    <n v="3.15"/>
    <x v="5"/>
    <s v="ME"/>
    <m/>
    <m/>
    <m/>
    <m/>
    <m/>
    <n v="2026070028"/>
  </r>
  <r>
    <x v="172"/>
    <s v="EEC"/>
    <s v="CPT"/>
    <s v="A"/>
    <s v="C2-089N"/>
    <s v="2"/>
    <n v="130597289"/>
    <s v="W27_2026_130597289_021_PMC17"/>
    <s v="P116"/>
    <s v="The soldering gun is clogged."/>
    <s v="Machine Down"/>
    <s v="Yes"/>
    <d v="1899-12-30T00:00:00"/>
    <d v="1899-12-30T00:30:00"/>
    <d v="1899-12-30T00:30:00"/>
    <n v="0.5"/>
    <n v="8"/>
    <m/>
    <n v="4"/>
    <x v="5"/>
    <s v="ME"/>
    <m/>
    <m/>
    <m/>
    <m/>
    <m/>
    <n v="2026070029"/>
  </r>
  <r>
    <x v="173"/>
    <s v="Hi.Mix"/>
    <s v="OP"/>
    <s v="B"/>
    <s v="C2-47AD"/>
    <s v="1"/>
    <s v="000996986"/>
    <s v="W22_2026_000996986-022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3"/>
    <s v="Hi.Mix"/>
    <s v="OP"/>
    <s v="B"/>
    <s v="C2-042N"/>
    <s v="2"/>
    <s v="095724301"/>
    <s v="W26_2026_095724301-029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73"/>
    <s v="Hi.Mix"/>
    <s v="OP"/>
    <s v="B"/>
    <s v="C2-045"/>
    <s v="2"/>
    <s v="096620202DG9"/>
    <s v="W27_2026_096620202DG9-007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3"/>
    <s v="Hi.Mix"/>
    <s v="OP"/>
    <s v="B"/>
    <s v="C2-47BD"/>
    <s v="1"/>
    <s v="000996658"/>
    <s v="W43_2026_000996658-043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3"/>
    <s v="Hi.Mix"/>
    <s v="OP"/>
    <s v="B"/>
    <s v="C2-47AD"/>
    <s v="1"/>
    <s v="000996560"/>
    <s v="W45_2026_000996560-04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3"/>
    <s v="Hi.Mix"/>
    <s v="OP"/>
    <s v="B"/>
    <s v="C2-47BD"/>
    <s v="1"/>
    <s v="000996780"/>
    <s v="W76_2026_000996780-076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3"/>
    <s v="Hi.Mix"/>
    <s v="CPT"/>
    <s v="B"/>
    <s v="C2-017D"/>
    <s v="1"/>
    <n v="315267001"/>
    <s v="315267001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3"/>
    <s v="Hi.Mix"/>
    <s v="CPT"/>
    <s v="B"/>
    <s v="C2-018D"/>
    <s v="1"/>
    <n v="315289004"/>
    <s v="315289004DZ-2630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3"/>
    <s v="Hi.Mix"/>
    <s v="CPT"/>
    <s v="B"/>
    <s v="C2-038N"/>
    <s v="2"/>
    <s v="010476029"/>
    <s v="010476029DP-2628B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3"/>
    <s v="Hi.Mix"/>
    <s v="CPT"/>
    <s v="B"/>
    <s v="C2-047D"/>
    <s v="1"/>
    <s v="010894013"/>
    <s v="010894013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3"/>
    <s v="Hi.Mix"/>
    <s v="CPT"/>
    <s v="B"/>
    <s v="C2-051N"/>
    <s v="2"/>
    <n v="106383013"/>
    <s v="106383013CS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3"/>
    <s v="Hi.Mix"/>
    <s v="OP"/>
    <s v="B"/>
    <s v="C2-045N"/>
    <s v="2"/>
    <s v="096620202DG9"/>
    <s v="W27_2026_096620202DG9-007-PMC11"/>
    <s v="P116"/>
    <s v="The testing machine is broken."/>
    <s v="Machine Down"/>
    <s v="Yes"/>
    <d v="1899-12-30T22:00:00"/>
    <d v="1899-12-30T23:00:00"/>
    <d v="1899-12-30T01:00:00"/>
    <n v="1"/>
    <n v="37"/>
    <m/>
    <n v="37"/>
    <x v="5"/>
    <s v="ME"/>
    <m/>
    <m/>
    <m/>
    <m/>
    <m/>
    <n v="2026070030"/>
  </r>
  <r>
    <x v="173"/>
    <s v="EEC"/>
    <s v="CPT"/>
    <s v="A"/>
    <s v="C2-120N"/>
    <s v="2"/>
    <n v="130597380"/>
    <s v="W24_2026_130597380_065-PMC17"/>
    <s v="P116"/>
    <s v="The soldering iron is broken."/>
    <s v="Machine Down"/>
    <s v="Yes"/>
    <d v="1899-12-30T19:30:00"/>
    <d v="1899-12-30T20:20:00"/>
    <d v="1899-12-30T00:50:00"/>
    <n v="0.85"/>
    <n v="9"/>
    <m/>
    <n v="7.6499999999999995"/>
    <x v="5"/>
    <s v="ME"/>
    <m/>
    <m/>
    <m/>
    <m/>
    <m/>
    <n v="2026070031"/>
  </r>
  <r>
    <x v="174"/>
    <s v="Hi.Mix"/>
    <s v="OP"/>
    <s v="B"/>
    <s v="C2-021D"/>
    <s v="1"/>
    <s v="096799001"/>
    <s v="Wk24_2026_096799001-0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74"/>
    <s v="Hi.Mix"/>
    <s v="OP"/>
    <s v="B"/>
    <s v="C2-025N"/>
    <s v="2"/>
    <s v="096774002"/>
    <s v="W26_2026_096774002-05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4"/>
    <s v="EEC"/>
    <s v="OP"/>
    <s v="A"/>
    <s v="C2-124N"/>
    <s v="2"/>
    <n v="130597401"/>
    <s v="W24_2026_130597401_086-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4"/>
    <s v="Hi.Mix"/>
    <s v="OP"/>
    <s v="B"/>
    <s v="C2-47AD"/>
    <s v="1"/>
    <s v="000996987"/>
    <s v="W45_2026_000996987-045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4"/>
    <s v="Hi.Mix"/>
    <s v="CPT"/>
    <s v="B"/>
    <s v="C2-012N"/>
    <s v="2"/>
    <s v="030218013"/>
    <s v="030218013DP-2629A-PS2-CPT"/>
    <s v="P156"/>
    <s v="Change Model"/>
    <s v="Line Setup"/>
    <s v="Non"/>
    <m/>
    <m/>
    <d v="1900-01-23T00:00:00"/>
    <n v="0.2"/>
    <n v="21"/>
    <m/>
    <n v="4.2"/>
    <x v="1"/>
    <s v="ME"/>
    <m/>
    <m/>
    <m/>
    <m/>
    <m/>
    <m/>
  </r>
  <r>
    <x v="174"/>
    <s v="Hi.Mix"/>
    <s v="CPT"/>
    <s v="B"/>
    <s v="C2-013D"/>
    <s v="1"/>
    <s v="030248025"/>
    <s v="030248025DP-2628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4"/>
    <s v="Hi.Mix"/>
    <s v="CPT"/>
    <s v="B"/>
    <s v="C2-015D"/>
    <s v="1"/>
    <s v="230527007"/>
    <s v="230527007GB-2631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4"/>
    <s v="Hi.Mix"/>
    <s v="CPT"/>
    <s v="B"/>
    <s v="C2-019D"/>
    <s v="1"/>
    <s v="319123015"/>
    <s v="319123015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4"/>
    <s v="Hi.Mix"/>
    <s v="CPT"/>
    <s v="B"/>
    <s v="C2-032N"/>
    <s v="2"/>
    <s v="030287009"/>
    <s v="030287009DP-2628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4"/>
    <s v="Hi.Mix"/>
    <s v="CPT"/>
    <s v="B"/>
    <s v="C2-034N"/>
    <s v="2"/>
    <s v="010854019"/>
    <s v="010854019DP-2629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4"/>
    <s v="Hi.Mix"/>
    <s v="CPT"/>
    <s v="B"/>
    <s v="C2-038N"/>
    <s v="2"/>
    <s v="010964199"/>
    <s v="010964199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4"/>
    <s v="Hi.Mix"/>
    <s v="CPT"/>
    <s v="B"/>
    <s v="C2-047D"/>
    <s v="1"/>
    <s v="010910019"/>
    <s v="010910019DP-2627A-PS2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4"/>
    <s v="EEC"/>
    <s v="CPT"/>
    <s v="A"/>
    <s v="C2-086N"/>
    <s v="2"/>
    <n v="130868014"/>
    <s v="W25_2026_130868014_025-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4"/>
    <s v="EEC"/>
    <s v="CPT"/>
    <s v="A"/>
    <s v="C2-099N"/>
    <s v="2"/>
    <n v="130597395"/>
    <s v="W28_2026_130597395_005_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Hi.Mix"/>
    <s v="CPT"/>
    <s v="B"/>
    <s v="C2-202D"/>
    <s v="1"/>
    <s v="206817009"/>
    <s v="206817009PK-2628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16"/>
    <s v="The testing machine is broken."/>
    <s v="Machine Down"/>
    <s v="Yes"/>
    <d v="1899-12-30T01:10:00"/>
    <d v="1899-12-30T01:50:00"/>
    <d v="1899-12-30T00:40:00"/>
    <n v="0.67"/>
    <n v="20"/>
    <m/>
    <n v="13.4"/>
    <x v="5"/>
    <s v="ME"/>
    <m/>
    <m/>
    <m/>
    <m/>
    <m/>
    <n v="2026070032"/>
  </r>
  <r>
    <x v="174"/>
    <s v="EEC"/>
    <s v="CPT"/>
    <s v="A"/>
    <s v="C2-117D"/>
    <s v="1"/>
    <n v="130597382"/>
    <s v="W28_2026_130597382_004-PMC17"/>
    <s v="P116"/>
    <s v="The semi-finished product testing machine is broken."/>
    <s v="Machine Down"/>
    <s v="Yes"/>
    <d v="1899-12-30T16:00:00"/>
    <d v="1899-12-30T16:30:00"/>
    <d v="1899-12-30T00:30:00"/>
    <n v="0.5"/>
    <n v="8"/>
    <m/>
    <n v="4"/>
    <x v="5"/>
    <s v="ME"/>
    <m/>
    <m/>
    <m/>
    <m/>
    <m/>
    <n v="2026070033"/>
  </r>
  <r>
    <x v="174"/>
    <s v="Hi.Mix"/>
    <s v="CPT"/>
    <s v="B"/>
    <s v="C2-014D"/>
    <s v="1"/>
    <s v="053964019"/>
    <s v="PR053964019PK-2629C-PS3-CPT"/>
    <s v="P111"/>
    <s v="Raw material NG, PN 910006971"/>
    <s v="Quality Issue"/>
    <s v="Yes"/>
    <d v="1899-12-30T07:30:00"/>
    <d v="1899-12-30T11:30:00"/>
    <d v="1899-12-30T04:00:00"/>
    <n v="4"/>
    <n v="13"/>
    <m/>
    <n v="52"/>
    <x v="4"/>
    <s v="SQE"/>
    <m/>
    <n v="910006971"/>
    <s v="MYS"/>
    <m/>
    <m/>
    <n v="2026070034"/>
  </r>
  <r>
    <x v="174"/>
    <s v="Hi.Mix"/>
    <s v="CPT"/>
    <s v="B"/>
    <s v="C2-014D"/>
    <s v="1"/>
    <s v="053964019"/>
    <s v="PR053964019PK-2629C-PS3-CPT"/>
    <s v="P111"/>
    <s v="Raw material NG, PN 100737011"/>
    <s v="Quality Issue"/>
    <s v="Yes"/>
    <d v="1899-12-30T11:30:00"/>
    <d v="1899-12-30T15:30:00"/>
    <d v="1899-12-30T04:00:00"/>
    <n v="4"/>
    <n v="13"/>
    <m/>
    <n v="52"/>
    <x v="19"/>
    <s v="QEO"/>
    <m/>
    <n v="100737011"/>
    <s v="TOP LINK"/>
    <m/>
    <m/>
    <n v="2026070035"/>
  </r>
  <r>
    <x v="175"/>
    <s v="Hi.Mix"/>
    <s v="OP"/>
    <s v="B"/>
    <s v="C2-021D"/>
    <s v="1"/>
    <s v="095450203"/>
    <s v="W28_2026_095450203-004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75"/>
    <s v="Hi.Mix"/>
    <s v="OP"/>
    <s v="B"/>
    <s v="C2-021N"/>
    <s v="2"/>
    <s v="095392202"/>
    <s v="W36_2026_095392202-03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Hi.Mix"/>
    <s v="OP"/>
    <s v="B"/>
    <s v="C2-051D"/>
    <s v="1"/>
    <s v="095959201"/>
    <s v="W28_2026_095959201-01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5"/>
    <s v="EEC"/>
    <s v="OP"/>
    <s v="A"/>
    <s v="C2-121D"/>
    <s v="1"/>
    <n v="130597401"/>
    <s v="W25_2026_130597401_118-PMC17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75"/>
    <s v="EEC"/>
    <s v="OP"/>
    <s v="A"/>
    <s v="C2-132D"/>
    <s v="1"/>
    <s v="130667013DG9"/>
    <s v="W28_2026_130667013DG9_9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32D"/>
    <s v="1"/>
    <s v="130667012DG9"/>
    <s v="W28_2026_130667012DG9_82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42D"/>
    <s v="1"/>
    <n v="130879002"/>
    <s v="W27_2026_130879002_FMP_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5"/>
    <s v="Hi.Mix"/>
    <s v="OP"/>
    <s v="B"/>
    <s v="C2-47AD"/>
    <s v="1"/>
    <s v="000995039"/>
    <s v="W28_2026_000995039-002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5"/>
    <s v="Hi.Mix"/>
    <s v="OP"/>
    <s v="B"/>
    <s v="C2-47BD"/>
    <s v="1"/>
    <s v="000996661"/>
    <s v="W34_2026_000996661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OP"/>
    <s v="B"/>
    <s v="C2-47BD"/>
    <s v="1"/>
    <s v="000996486"/>
    <s v="W118_2026_000996486-11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5"/>
    <s v="Hi.Mix"/>
    <s v="OP"/>
    <s v="B"/>
    <s v="C2-47BD"/>
    <s v="1"/>
    <s v="000996992"/>
    <s v="W32_2026_000996992-03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CPT"/>
    <s v="B"/>
    <s v="C2-010N"/>
    <s v="2"/>
    <s v="062113022"/>
    <s v="062113022DP-2629A-PS10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75"/>
    <s v="Hi.Mix"/>
    <s v="CPT"/>
    <s v="B"/>
    <s v="C2-011N"/>
    <s v="2"/>
    <s v="011483001"/>
    <s v="011483001DP-2628A-PS2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5"/>
    <s v="Hi.Mix"/>
    <s v="CPT"/>
    <s v="B"/>
    <s v="C2-016D"/>
    <s v="1"/>
    <n v="319328002"/>
    <s v="319328002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7"/>
    <s v="319328007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9"/>
    <s v="319328009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8D"/>
    <s v="1"/>
    <n v="312980004"/>
    <s v="312980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18D"/>
    <s v="1"/>
    <n v="319349013"/>
    <s v="319349013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20D"/>
    <s v="1"/>
    <n v="313165004"/>
    <s v="313165004DZ-2630A-PS10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5"/>
    <s v="Hi.Mix"/>
    <s v="CPT"/>
    <s v="B"/>
    <s v="C2-026D"/>
    <s v="1"/>
    <s v="062039001"/>
    <s v="062039001DP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5"/>
    <s v="Hi.Mix"/>
    <s v="CPT"/>
    <s v="B"/>
    <s v="C2-029D"/>
    <s v="1"/>
    <s v="010476030"/>
    <s v="010476030DP-2628A-PS2-CPT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75"/>
    <s v="Hi.Mix"/>
    <s v="CPT"/>
    <s v="B"/>
    <s v="C2-033D"/>
    <s v="1"/>
    <s v="030412004"/>
    <s v="030412004DP-2628B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36N"/>
    <s v="2"/>
    <s v="001690100"/>
    <s v="001690100PK-2630A-PS3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75"/>
    <s v="Hi.Mix"/>
    <s v="CPT"/>
    <s v="B"/>
    <s v="C2-046N"/>
    <s v="2"/>
    <s v="010919011"/>
    <s v="010919011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47D"/>
    <s v="1"/>
    <s v="011248012"/>
    <s v="011248012DP-2628A-PS2-CPT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75"/>
    <s v="Hi.Mix"/>
    <s v="CPT"/>
    <s v="B"/>
    <s v="C2-051D"/>
    <s v="1"/>
    <s v="011104013"/>
    <s v="011104013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EEC"/>
    <s v="CPT"/>
    <s v="A"/>
    <s v="C2-104N"/>
    <s v="2"/>
    <n v="130868001"/>
    <s v="W27_2026_130868001_009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5"/>
    <s v="EEC"/>
    <s v="CPT"/>
    <s v="A"/>
    <s v="C2-115N"/>
    <s v="2"/>
    <n v="130868002"/>
    <s v="W28_2026_130868002_019_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5"/>
    <s v="Hi.Mix"/>
    <s v="CPT"/>
    <s v="B"/>
    <s v="C2-202D"/>
    <s v="1"/>
    <n v="206686004"/>
    <s v="206686004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202D"/>
    <s v="1"/>
    <n v="206686005"/>
    <s v="206686005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11"/>
    <s v="Raw material NG, PN 543598001"/>
    <s v="Quality Issue"/>
    <s v="Yes"/>
    <d v="1899-12-30T03:00:00"/>
    <d v="1899-12-30T06:00:00"/>
    <d v="1899-12-30T03:00:00"/>
    <n v="3"/>
    <n v="24"/>
    <m/>
    <n v="72"/>
    <x v="4"/>
    <s v="SQE"/>
    <m/>
    <n v="543598001"/>
    <s v="GOOD VIEW "/>
    <m/>
    <m/>
    <n v="2026070036"/>
  </r>
  <r>
    <x v="175"/>
    <s v="EEC"/>
    <s v="CPT"/>
    <s v="A"/>
    <s v="C2-120N"/>
    <s v="2"/>
    <n v="130868002"/>
    <s v="W29_2026_130868002_025_PMC17"/>
    <s v="P116"/>
    <s v="The laser welding machine is broken."/>
    <s v="Machine Down"/>
    <s v="Yes"/>
    <d v="1899-12-30T20:40:00"/>
    <d v="1899-12-30T22:10:00"/>
    <d v="1899-12-30T01:30:00"/>
    <n v="1.5"/>
    <n v="7"/>
    <m/>
    <n v="10.5"/>
    <x v="5"/>
    <s v="ME"/>
    <m/>
    <m/>
    <m/>
    <m/>
    <m/>
    <n v="2026070037"/>
  </r>
  <r>
    <x v="176"/>
    <s v="Hi.Mix"/>
    <s v="OP"/>
    <s v="B"/>
    <s v="C2-023N"/>
    <s v="2"/>
    <s v="095785101"/>
    <s v="W26_2026_095785101-2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6"/>
    <s v="Hi.Mix"/>
    <s v="OP"/>
    <s v="B"/>
    <s v="C2-025D"/>
    <s v="1"/>
    <s v="095241010"/>
    <s v="W27_2026_095241010-092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76"/>
    <s v="Hi.Mix"/>
    <s v="OP"/>
    <s v="B"/>
    <s v="C2-025N"/>
    <s v="2"/>
    <s v="095835104DG9"/>
    <s v="W27_2026_095835104DG9-014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76"/>
    <s v="Hi.Mix"/>
    <s v="OP"/>
    <s v="B"/>
    <s v="C2-041D"/>
    <s v="1"/>
    <s v="095119109"/>
    <s v="W26_2026_095119109-9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6"/>
    <s v="Hi.Mix"/>
    <s v="OP"/>
    <s v="B"/>
    <s v="C2-051D"/>
    <s v="1"/>
    <s v="095112109"/>
    <s v="W109_2026_095112109-1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6"/>
    <s v="EEC"/>
    <s v="OP"/>
    <s v="A"/>
    <s v="C2-132D"/>
    <s v="1"/>
    <s v="130667028DG9"/>
    <s v="W29_2026_130667028DG9_007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6"/>
    <s v="EEC"/>
    <s v="OP"/>
    <s v="A"/>
    <s v="C2-132N"/>
    <s v="2"/>
    <s v="130667001DG9"/>
    <s v="W29_2026_130667001DG9_7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7D"/>
    <s v="1"/>
    <n v="130597049"/>
    <s v="PO_130597049_40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9AN"/>
    <s v="2"/>
    <s v="095632308"/>
    <s v="W28_2026_095632308_012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6"/>
    <s v="Hi.Mix"/>
    <s v="CPT"/>
    <s v="B"/>
    <s v="C2-002D"/>
    <s v="1"/>
    <s v="011059011"/>
    <s v="011059011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6"/>
    <s v="Hi.Mix"/>
    <s v="CPT"/>
    <s v="B"/>
    <s v="C2-003D"/>
    <s v="1"/>
    <s v="011203004"/>
    <s v="011203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6"/>
    <s v="Hi.Mix"/>
    <s v="CPT"/>
    <s v="B"/>
    <s v="C2-004N"/>
    <s v="2"/>
    <s v="011114021"/>
    <s v="011114021DP-2629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CPT"/>
    <s v="B"/>
    <s v="C2-008N"/>
    <s v="2"/>
    <s v="011308002"/>
    <s v="011308002DP-2629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6"/>
    <s v="Hi.Mix"/>
    <s v="CPT"/>
    <s v="B"/>
    <s v="C2-011N"/>
    <s v="2"/>
    <s v="011205002"/>
    <s v="011205002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Hi.Mix"/>
    <s v="CPT"/>
    <s v="B"/>
    <s v="C2-015D"/>
    <s v="1"/>
    <n v="305681015"/>
    <s v="305681015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6"/>
    <s v="Hi.Mix"/>
    <s v="CPT"/>
    <s v="B"/>
    <s v="C2-018D"/>
    <s v="1"/>
    <n v="312982004"/>
    <s v="312982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D"/>
    <s v="1"/>
    <n v="315295003"/>
    <s v="315295003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N"/>
    <s v="2"/>
    <n v="317279007"/>
    <s v="317279007DZ-2631A-PS2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76"/>
    <s v="Hi.Mix"/>
    <s v="CPT"/>
    <s v="B"/>
    <s v="C2-020D"/>
    <s v="1"/>
    <n v="319158003"/>
    <s v="319158003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29N"/>
    <s v="2"/>
    <n v="109448011"/>
    <s v="109448011CS-2631A-PS9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6"/>
    <s v="Hi.Mix"/>
    <s v="CPT"/>
    <s v="B"/>
    <s v="C2-035N"/>
    <s v="2"/>
    <s v="001690064"/>
    <s v="001690064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46N"/>
    <s v="2"/>
    <s v="011449002"/>
    <s v="011449002DP-2629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6"/>
    <s v="Hi.Mix"/>
    <s v="CPT"/>
    <s v="B"/>
    <s v="C2-047N"/>
    <s v="2"/>
    <s v="011396013"/>
    <s v="011396013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EEC"/>
    <s v="CPT"/>
    <s v="A"/>
    <s v="C2-103N"/>
    <s v="2"/>
    <n v="130597339"/>
    <s v="W26_2026_130597339_010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11"/>
    <s v="Raw material NG, PN 537189002"/>
    <s v="Quality Issue"/>
    <s v="Yes"/>
    <d v="1899-12-30T22:30:00"/>
    <d v="1899-12-30T01:30:00"/>
    <d v="1900-01-22T03:00:00"/>
    <n v="3"/>
    <n v="7"/>
    <m/>
    <n v="21"/>
    <x v="2"/>
    <s v="SQE"/>
    <m/>
    <n v="537189002"/>
    <s v="Red Sun"/>
    <m/>
    <m/>
    <n v="2026070038"/>
  </r>
  <r>
    <x v="176"/>
    <s v="Hi.Mix"/>
    <s v="CPT"/>
    <s v="B"/>
    <s v="C2-009D"/>
    <s v="1"/>
    <s v="011229004"/>
    <s v="011229004DP-2628A-PS2-CPT"/>
    <s v="P111"/>
    <s v="Raw material NG, PN 543598001"/>
    <s v="Quality Issue"/>
    <s v="Yes"/>
    <d v="1899-12-30T07:30:00"/>
    <d v="1899-12-30T15:30:00"/>
    <d v="1899-12-30T08:00:00"/>
    <n v="8"/>
    <n v="21"/>
    <m/>
    <n v="168"/>
    <x v="2"/>
    <s v="SQE"/>
    <m/>
    <n v="543598001"/>
    <s v="Good View"/>
    <m/>
    <m/>
    <n v="2026070039"/>
  </r>
  <r>
    <x v="176"/>
    <s v="EEC"/>
    <s v="CPT"/>
    <s v="A"/>
    <s v="C2-085D"/>
    <s v="1"/>
    <n v="130597387"/>
    <s v="W27_2026_130597387_004_PMC17"/>
    <s v="P116"/>
    <s v="The screw gun, semi-finished product testing machine, and stamping machine are broken."/>
    <s v="Machine Down"/>
    <s v="Yes"/>
    <d v="1899-12-30T13:25:00"/>
    <d v="1899-12-30T14:55:00"/>
    <d v="1899-12-30T01:30:00"/>
    <n v="1.5"/>
    <n v="8"/>
    <m/>
    <n v="12"/>
    <x v="5"/>
    <s v="ME"/>
    <m/>
    <m/>
    <m/>
    <m/>
    <m/>
    <n v="2026070040"/>
  </r>
  <r>
    <x v="176"/>
    <s v="EEC"/>
    <s v="CPT"/>
    <s v="A"/>
    <s v="C2-115D"/>
    <s v="1"/>
    <n v="130868002"/>
    <s v="W28_2026_130868002_019_PMC17"/>
    <s v="P116"/>
    <s v="The testing machine is broken."/>
    <s v="Machine Down"/>
    <s v="Yes"/>
    <d v="1899-12-30T14:00:00"/>
    <d v="1899-12-30T15:30:00"/>
    <d v="1899-12-30T01:30:00"/>
    <n v="1.5"/>
    <n v="7"/>
    <m/>
    <n v="10.5"/>
    <x v="5"/>
    <s v="ME"/>
    <m/>
    <m/>
    <m/>
    <m/>
    <m/>
    <n v="2026070041"/>
  </r>
  <r>
    <x v="176"/>
    <s v="EEC"/>
    <s v="CPT"/>
    <s v="A"/>
    <s v="C2-115N"/>
    <s v="2"/>
    <n v="130868002"/>
    <s v="W28_2026_130868002_019_PMC17"/>
    <s v="P116"/>
    <s v="The welding machine is broken."/>
    <s v="Machine Down"/>
    <s v="Yes"/>
    <d v="1899-12-30T01:27:00"/>
    <d v="1899-12-30T01:47:00"/>
    <d v="1899-12-30T00:20:00"/>
    <n v="0.33"/>
    <n v="6.5"/>
    <m/>
    <n v="2.145"/>
    <x v="5"/>
    <s v="ME"/>
    <m/>
    <m/>
    <m/>
    <m/>
    <m/>
    <n v="2026070042"/>
  </r>
  <r>
    <x v="177"/>
    <s v="Hi.Mix"/>
    <s v="OP"/>
    <s v="B"/>
    <s v="C2-47AD"/>
    <s v="1"/>
    <s v="000996496"/>
    <s v="W124_2026_000996496-124-PMC11"/>
    <s v="P156"/>
    <s v="Change Model"/>
    <s v="Line Setup"/>
    <s v="Non"/>
    <m/>
    <m/>
    <d v="1900-01-23T00:00:00"/>
    <n v="0.8"/>
    <n v="6"/>
    <m/>
    <n v="4.8000000000000007"/>
    <x v="1"/>
    <s v="ME"/>
    <m/>
    <m/>
    <m/>
    <m/>
    <m/>
    <m/>
  </r>
  <r>
    <x v="177"/>
    <s v="Hi.Mix"/>
    <s v="OP"/>
    <s v="B"/>
    <s v="C2-023N"/>
    <s v="2"/>
    <s v="095564202"/>
    <s v="W12_2026_095564202-01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7"/>
    <s v="EEC"/>
    <s v="OP"/>
    <s v="A"/>
    <s v="C2-142D"/>
    <s v="1"/>
    <n v="130879003"/>
    <s v="W28_2026_130879003_01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7"/>
    <s v="EEC"/>
    <s v="OP"/>
    <s v="A"/>
    <s v="C2-135D"/>
    <s v="1"/>
    <s v="130615021DG9"/>
    <s v="W29_2026_130615021DG9_47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7"/>
    <s v="EEC"/>
    <s v="OP"/>
    <s v="A"/>
    <s v="C2-135N"/>
    <s v="2"/>
    <s v="130615021DG9"/>
    <s v="W29_2026_130615021DG9_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7"/>
    <s v="Hi.Mix"/>
    <s v="OP"/>
    <s v="B"/>
    <s v="C2-47AD"/>
    <s v="1"/>
    <s v="000996865"/>
    <s v="W32_2026_000996865-032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77"/>
    <s v="Hi.Mix"/>
    <s v="OP"/>
    <s v="B"/>
    <s v="C2-048N"/>
    <s v="2"/>
    <s v="095396302"/>
    <s v="W37_2026_095396302-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7"/>
    <s v="Hi.Mix"/>
    <s v="CPT"/>
    <s v="B"/>
    <s v="C2-012D"/>
    <s v="1"/>
    <s v="030198006"/>
    <s v="030198006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7"/>
    <s v="Hi.Mix"/>
    <s v="CPT"/>
    <s v="B"/>
    <s v="C2-013D"/>
    <s v="1"/>
    <s v="030298028"/>
    <s v="030298028DP-2629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7"/>
    <s v="Hi.Mix"/>
    <s v="CPT"/>
    <s v="B"/>
    <s v="C2-028N"/>
    <s v="2"/>
    <s v="011159025"/>
    <s v="011159025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7"/>
    <s v="Hi.Mix"/>
    <s v="CPT"/>
    <s v="B"/>
    <s v="C2-038N"/>
    <s v="2"/>
    <s v="001690064"/>
    <s v="001690064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7"/>
    <s v="Hi.Mix"/>
    <s v="CPT"/>
    <s v="B"/>
    <s v="C2-046N"/>
    <s v="2"/>
    <n v="161030007"/>
    <s v="161030007CS-2627A-PS10-CPT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7"/>
    <s v="EEC"/>
    <s v="CPT"/>
    <s v="A"/>
    <s v="C2-098N"/>
    <s v="2"/>
    <s v="130606086DG9"/>
    <s v="W29_2026_130606086DG9_006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7"/>
    <s v="Hi.Mix"/>
    <s v="CPT"/>
    <s v="B"/>
    <s v="C2-202D"/>
    <s v="1"/>
    <n v="206474002"/>
    <s v="206474002DP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613043"/>
    <s v="206613043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998001"/>
    <s v="206998001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OP"/>
    <s v="B"/>
    <s v="C2-021D"/>
    <s v="1"/>
    <s v="095564202"/>
    <s v="W12_2026_095564202-012-PMC11"/>
    <s v="P111"/>
    <s v="Raw material NG, PN 539111003"/>
    <s v="Quality Issue"/>
    <s v="Yes"/>
    <d v="1899-12-30T07:30:00"/>
    <d v="1899-12-30T15:30:00"/>
    <d v="1899-12-30T08:00:00"/>
    <n v="8"/>
    <n v="5"/>
    <m/>
    <n v="40"/>
    <x v="4"/>
    <s v="SQE"/>
    <m/>
    <n v="539111003"/>
    <s v="Chao Jun"/>
    <m/>
    <m/>
    <n v="2026070043"/>
  </r>
  <r>
    <x v="177"/>
    <s v="Hi.Mix"/>
    <s v="CPT"/>
    <s v="B"/>
    <s v="C2-003N"/>
    <s v="2"/>
    <s v="011277017"/>
    <s v="011277017DP-2629A-PS2-CPT"/>
    <s v="P111"/>
    <s v="Raw material NG, PN 292092004."/>
    <s v="Quality Issue"/>
    <s v="Yes"/>
    <d v="1899-12-30T02:45:00"/>
    <d v="1899-12-30T06:30:00"/>
    <d v="1899-12-30T03:45:00"/>
    <n v="3.75"/>
    <n v="8"/>
    <m/>
    <n v="30"/>
    <x v="4"/>
    <s v="SQE"/>
    <m/>
    <n v="292092004"/>
    <s v="Rotong"/>
    <m/>
    <m/>
    <n v="2026070044"/>
  </r>
  <r>
    <x v="177"/>
    <s v="EEC"/>
    <s v="CPT"/>
    <s v="A"/>
    <s v="C2-086N"/>
    <s v="2"/>
    <n v="130868014"/>
    <s v="W25_2026_130868014_027-PMC17"/>
    <s v="P116"/>
    <s v="The battery loader on the production line is broken."/>
    <s v="Machine Down"/>
    <s v="Yes"/>
    <d v="1899-12-30T21:30:00"/>
    <d v="1899-12-30T21:45:00"/>
    <d v="1899-12-30T00:15:00"/>
    <n v="0.25"/>
    <n v="7"/>
    <m/>
    <n v="1.75"/>
    <x v="5"/>
    <s v="ME"/>
    <m/>
    <m/>
    <m/>
    <m/>
    <m/>
    <n v="2026070045"/>
  </r>
  <r>
    <x v="177"/>
    <s v="EEC"/>
    <s v="CPT"/>
    <s v="A"/>
    <s v="C2-102D"/>
    <s v="1"/>
    <n v="130690036"/>
    <s v="SPL_PO_130690036_EB2_PMC17"/>
    <s v="P116"/>
    <s v="The semi-finished product tester is broken."/>
    <s v="Machine Down"/>
    <s v="Yes"/>
    <d v="1899-12-30T13:30:00"/>
    <d v="1899-12-30T15:30:00"/>
    <d v="1899-12-30T02:00:00"/>
    <n v="2"/>
    <n v="14"/>
    <m/>
    <n v="28"/>
    <x v="5"/>
    <s v="ME"/>
    <m/>
    <m/>
    <m/>
    <m/>
    <m/>
    <n v="2026070046"/>
  </r>
  <r>
    <x v="177"/>
    <s v="Hi.Mix"/>
    <s v="CPT"/>
    <s v="B"/>
    <s v="C2-028N"/>
    <s v="2"/>
    <s v="011159025"/>
    <s v="011159025DP-2629A-PS9-CPT-ROW"/>
    <s v="P116"/>
    <s v="The screw gun is broken."/>
    <s v="Machine Down"/>
    <s v="Yes"/>
    <d v="1899-12-30T22:45:00"/>
    <d v="1899-12-30T23:30:00"/>
    <d v="1899-12-30T00:45:00"/>
    <n v="0.75"/>
    <n v="22"/>
    <m/>
    <n v="16.5"/>
    <x v="5"/>
    <s v="ME"/>
    <m/>
    <m/>
    <m/>
    <m/>
    <m/>
    <n v="2026070047"/>
  </r>
  <r>
    <x v="178"/>
    <s v="Hi.Mix"/>
    <s v="OP"/>
    <s v="B"/>
    <s v="C2-023N"/>
    <s v="2"/>
    <s v="095877301"/>
    <s v="W07_2026_095877301-00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OP"/>
    <s v="B"/>
    <s v="C2-045N"/>
    <s v="2"/>
    <s v="095443001"/>
    <s v="W27_2026_095443001-11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8"/>
    <s v="Hi.Mix"/>
    <s v="CPT"/>
    <s v="B"/>
    <s v="C2-013D"/>
    <s v="1"/>
    <s v="030291002"/>
    <s v="030291002DP-2630A-PS2-CPT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78"/>
    <s v="Hi.Mix"/>
    <s v="CPT"/>
    <s v="B"/>
    <s v="C2-013N"/>
    <s v="2"/>
    <n v="106248033"/>
    <s v="106248033CS-2630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78"/>
    <s v="Hi.Mix"/>
    <s v="CPT"/>
    <s v="B"/>
    <s v="C2-028N"/>
    <s v="2"/>
    <n v="159230009"/>
    <s v="159230009CS-2630A-PS9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8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8"/>
    <s v="Hi.Mix"/>
    <s v="CPT"/>
    <s v="B"/>
    <s v="C2-033D"/>
    <s v="1"/>
    <s v="030246030"/>
    <s v="030246030DP-2627A-PS8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37D"/>
    <s v="1"/>
    <s v="001690089"/>
    <s v="001690089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8"/>
    <s v="Hi.Mix"/>
    <s v="CPT"/>
    <s v="B"/>
    <s v="C2-038D"/>
    <s v="1"/>
    <s v="001406006"/>
    <s v="001406006PK-2630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8"/>
    <s v="Hi.Mix"/>
    <s v="CPT"/>
    <s v="B"/>
    <s v="C2-046N"/>
    <s v="2"/>
    <s v="011093008"/>
    <s v="011093008DP-2629B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6N"/>
    <s v="2"/>
    <s v="011393002"/>
    <s v="011393002DP-2629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7D"/>
    <s v="1"/>
    <s v="011292034"/>
    <s v="011292034DP-2630A-PS2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54D"/>
    <s v="1"/>
    <s v="062030013"/>
    <s v="062030013DP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4D"/>
    <s v="1"/>
    <n v="159458005"/>
    <s v="159458005CS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5D"/>
    <s v="1"/>
    <n v="159493002"/>
    <s v="159493002CS-2630A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8"/>
    <s v="Hi.Mix"/>
    <s v="OP"/>
    <s v="B"/>
    <s v="C2-043D"/>
    <s v="1"/>
    <s v="096833001"/>
    <s v="W26_2026_096833001-007-PMC11"/>
    <s v="P116"/>
    <s v="The testing machine is unstable."/>
    <s v="Machine Down"/>
    <s v="Yes"/>
    <d v="1899-12-30T14:00:00"/>
    <d v="1899-12-30T14:30:00"/>
    <d v="1899-12-30T00:30:00"/>
    <n v="0.5"/>
    <n v="30"/>
    <m/>
    <n v="15"/>
    <x v="5"/>
    <s v="ME"/>
    <m/>
    <m/>
    <m/>
    <m/>
    <m/>
    <n v="2026070048"/>
  </r>
  <r>
    <x v="178"/>
    <s v="EEC"/>
    <s v="CPT"/>
    <s v="A"/>
    <s v="C2-082N"/>
    <s v="2"/>
    <n v="130597388"/>
    <s v="W28_2026_130597388_002_PMC17"/>
    <s v="P116"/>
    <s v="The button-making machine is broken."/>
    <s v="Machine Down"/>
    <s v="Yes"/>
    <d v="1899-12-30T21:36:00"/>
    <d v="1899-12-30T22:06:00"/>
    <d v="1899-12-30T00:30:00"/>
    <n v="0.5"/>
    <n v="6"/>
    <m/>
    <n v="3"/>
    <x v="5"/>
    <s v="ME"/>
    <m/>
    <m/>
    <m/>
    <m/>
    <m/>
    <n v="2026070049"/>
  </r>
  <r>
    <x v="178"/>
    <s v="Hi.Mix"/>
    <s v="CPT"/>
    <s v="B"/>
    <s v="C2-027D"/>
    <s v="1"/>
    <s v="011254021"/>
    <s v="011254021DP-2630A-PS2-CPT"/>
    <s v="P111"/>
    <s v="Raw material NG, PN 742786002"/>
    <s v="Quality Issue"/>
    <s v="Yes"/>
    <d v="1899-12-30T13:00:00"/>
    <d v="1899-12-30T15:30:00"/>
    <d v="1899-12-30T02:30:00"/>
    <n v="2.5"/>
    <n v="18"/>
    <m/>
    <n v="45"/>
    <x v="2"/>
    <s v="SQE"/>
    <m/>
    <n v="742786002"/>
    <s v="Kangping"/>
    <m/>
    <m/>
    <n v="2026070050"/>
  </r>
  <r>
    <x v="178"/>
    <s v="Hi.Mix"/>
    <s v="CPT"/>
    <s v="B"/>
    <s v="C2-003D"/>
    <s v="1"/>
    <s v="011277017"/>
    <s v="011277017DP-2629A-PS2-CPT"/>
    <s v="P111"/>
    <s v="Raw material NG, PN 292092004"/>
    <s v="Quality Issue"/>
    <s v="Yes"/>
    <d v="1899-12-30T07:30:00"/>
    <d v="1899-12-30T15:30:00"/>
    <d v="1899-12-30T08:00:00"/>
    <n v="8"/>
    <n v="4"/>
    <m/>
    <n v="32"/>
    <x v="2"/>
    <s v="SQE"/>
    <m/>
    <n v="292092004"/>
    <s v="Rotong"/>
    <m/>
    <m/>
    <n v="2026070051"/>
  </r>
  <r>
    <x v="178"/>
    <s v="Hi.Mix"/>
    <s v="CPT"/>
    <s v="B"/>
    <s v="C2-017D"/>
    <s v="1"/>
    <n v="305681015"/>
    <s v="305681015DZ-2631D-PS2-CPT"/>
    <s v="P111"/>
    <s v="Raw material NG, PN 615364001"/>
    <s v="Quality Issue"/>
    <s v="Yes"/>
    <d v="1899-12-30T12:00:00"/>
    <d v="1899-12-30T15:30:00"/>
    <d v="1899-12-30T03:30:00"/>
    <n v="3.5"/>
    <n v="10"/>
    <m/>
    <n v="35"/>
    <x v="2"/>
    <s v="SQE"/>
    <m/>
    <n v="615364001"/>
    <s v="Weida"/>
    <m/>
    <m/>
    <n v="2026070052"/>
  </r>
  <r>
    <x v="179"/>
    <s v="Hi.Mix"/>
    <s v="OP"/>
    <s v="B"/>
    <s v="C2-021D"/>
    <s v="1"/>
    <s v="095877001"/>
    <s v="W30_2026_095877001-040-PMC11"/>
    <s v="P156"/>
    <s v="Change Model"/>
    <s v="Line Setup"/>
    <s v="Non"/>
    <m/>
    <m/>
    <d v="1900-01-23T00:00:00"/>
    <n v="0.25"/>
    <n v="39"/>
    <m/>
    <n v="9.75"/>
    <x v="1"/>
    <s v="ME"/>
    <m/>
    <m/>
    <m/>
    <m/>
    <m/>
    <m/>
  </r>
  <r>
    <x v="179"/>
    <s v="Hi.Mix"/>
    <s v="OP"/>
    <s v="B"/>
    <s v="C2-023N"/>
    <s v="2"/>
    <s v="096531201"/>
    <s v="W50_2026_096531201-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9"/>
    <s v="Hi.Mix"/>
    <s v="OP"/>
    <s v="B"/>
    <s v="C2-041D"/>
    <s v="1"/>
    <s v="095403201"/>
    <s v="W84_2026_095403201-084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9"/>
    <s v="Hi.Mix"/>
    <s v="OP"/>
    <s v="B"/>
    <s v="C2-045"/>
    <s v="2"/>
    <s v="095419202"/>
    <s v="W12_2026_0954192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9"/>
    <s v="EEC"/>
    <s v="OP"/>
    <s v="A"/>
    <s v="C2-124N"/>
    <s v="2"/>
    <n v="130597184"/>
    <s v="W28_2026_130597184_206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79"/>
    <s v="EEC"/>
    <s v="OP"/>
    <s v="A"/>
    <s v="C2-142D"/>
    <s v="1"/>
    <n v="130879003"/>
    <s v="W28_2026_130879003_014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79"/>
    <s v="Hi.Mix"/>
    <s v="CPT"/>
    <s v="B"/>
    <s v="C2-002N"/>
    <s v="2"/>
    <s v="011081021DG9"/>
    <s v="011081021DG9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9"/>
    <s v="Hi.Mix"/>
    <s v="CPT"/>
    <s v="B"/>
    <s v="C2-012D"/>
    <s v="1"/>
    <s v="030247012"/>
    <s v="030247012DP-2627F-PS8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79"/>
    <s v="Hi.Mix"/>
    <s v="CPT"/>
    <s v="B"/>
    <s v="C2-013D"/>
    <s v="1"/>
    <s v="056243005"/>
    <s v="056243005DP-2630A-PS2-CPT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179"/>
    <s v="Hi.Mix"/>
    <s v="CPT"/>
    <s v="B"/>
    <s v="C2-015D"/>
    <s v="1"/>
    <n v="319349009"/>
    <s v="319349009DZ-2630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9"/>
    <s v="Hi.Mix"/>
    <s v="CPT"/>
    <s v="B"/>
    <s v="C2-017D"/>
    <s v="1"/>
    <n v="305681015"/>
    <s v="305681015DZ-2631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9"/>
    <s v="Hi.Mix"/>
    <s v="CPT"/>
    <s v="B"/>
    <s v="C2-020D"/>
    <s v="1"/>
    <n v="318597003"/>
    <s v="318597003DZ-2631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9"/>
    <s v="Hi.Mix"/>
    <s v="CPT"/>
    <s v="B"/>
    <s v="C2-023D"/>
    <s v="1"/>
    <s v="011092015"/>
    <s v="011092015DP-2629B-PS2-CPT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79"/>
    <s v="Hi.Mix"/>
    <s v="CPT"/>
    <s v="B"/>
    <s v="C2-027D"/>
    <s v="1"/>
    <s v="011200035"/>
    <s v="PR011200035DP-2629-PS2-CPT"/>
    <s v="P156"/>
    <s v="Change Model"/>
    <s v="Line Setup"/>
    <s v="Non"/>
    <m/>
    <m/>
    <d v="1900-01-23T00:00:00"/>
    <n v="0.42"/>
    <n v="6"/>
    <m/>
    <n v="2.52"/>
    <x v="1"/>
    <s v="ME"/>
    <m/>
    <m/>
    <m/>
    <m/>
    <m/>
    <m/>
  </r>
  <r>
    <x v="179"/>
    <s v="Hi.Mix"/>
    <s v="CPT"/>
    <s v="B"/>
    <s v="C2-028N"/>
    <s v="2"/>
    <s v="010821103"/>
    <s v="010821103DP-2629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9"/>
    <s v="Hi.Mix"/>
    <s v="CPT"/>
    <s v="B"/>
    <s v="C2-029N"/>
    <s v="2"/>
    <s v="011374020"/>
    <s v="011374020DP-2629B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9"/>
    <s v="Hi.Mix"/>
    <s v="CPT"/>
    <s v="B"/>
    <s v="C2-032D"/>
    <s v="1"/>
    <s v="030169026"/>
    <s v="030169026DP-2626A-PS8-CPT-TF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9"/>
    <s v="Hi.Mix"/>
    <s v="CPT"/>
    <s v="B"/>
    <s v="C2-055D"/>
    <s v="1"/>
    <s v="010799108"/>
    <s v="PR010799108DP-2631A-PS9-CPT-ROW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9"/>
    <s v="EEC"/>
    <s v="OP"/>
    <s v="A"/>
    <s v="C2-123N"/>
    <s v="2"/>
    <s v="130858001DG9"/>
    <s v="W28_2026_130858001DG9_69-PMC14"/>
    <s v="P116"/>
    <s v="The screw tightening machines gripper arm is broken."/>
    <s v="Machine Down"/>
    <s v="Yes"/>
    <d v="1899-12-30T05:40:00"/>
    <d v="1899-12-30T06:20:00"/>
    <d v="1899-12-30T00:40:00"/>
    <n v="0.67"/>
    <n v="12"/>
    <m/>
    <n v="8.0400000000000009"/>
    <x v="5"/>
    <s v="ME"/>
    <m/>
    <m/>
    <m/>
    <m/>
    <m/>
    <n v="2026070053"/>
  </r>
  <r>
    <x v="179"/>
    <s v="EEC"/>
    <s v="CPT"/>
    <s v="A"/>
    <s v="C2-098D"/>
    <s v="1"/>
    <s v="130606086DG9"/>
    <s v="W29_2026_130606086DG9_006_PMC17"/>
    <s v="P116"/>
    <s v="The pin crimping machine, soldering machine, and semi-finished product testing machine are broken."/>
    <s v="Machine Down"/>
    <s v="Yes"/>
    <d v="1899-12-30T09:35:00"/>
    <d v="1899-12-30T11:05:00"/>
    <d v="1899-12-30T01:30:00"/>
    <n v="1.5"/>
    <n v="10"/>
    <m/>
    <n v="15"/>
    <x v="5"/>
    <s v="ME"/>
    <m/>
    <m/>
    <m/>
    <m/>
    <m/>
    <n v="2026070054"/>
  </r>
  <r>
    <x v="179"/>
    <s v="Hi.Mix"/>
    <s v="CPT"/>
    <s v="B"/>
    <s v="C2-009N"/>
    <s v="2"/>
    <n v="109686030"/>
    <s v="RW109686030CS-2628B-PS7-CPT-ROW"/>
    <s v="P114"/>
    <s v="The rework method is improper and lacks step-by-step instructions for bearing disassembly."/>
    <s v="Document Issue"/>
    <s v="Yes"/>
    <d v="1899-12-30T22:00:00"/>
    <d v="1899-12-30T02:00:00"/>
    <d v="1900-01-22T04:00:00"/>
    <n v="2"/>
    <n v="13"/>
    <m/>
    <n v="26"/>
    <x v="6"/>
    <s v="IE"/>
    <m/>
    <m/>
    <m/>
    <m/>
    <m/>
    <n v="2026070055"/>
  </r>
  <r>
    <x v="180"/>
    <s v="Hi.Mix"/>
    <s v="OP"/>
    <s v="B"/>
    <s v="C2-045N"/>
    <s v="2"/>
    <s v="095504206"/>
    <s v="W28_2026_095504206-028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180"/>
    <s v="Hi.Mix"/>
    <s v="OP"/>
    <s v="B"/>
    <s v="C2-47AD"/>
    <s v="1"/>
    <s v="002997282"/>
    <s v="W112_2026_002997282-1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OP"/>
    <s v="B"/>
    <s v="C2-47AD"/>
    <s v="1"/>
    <s v="000996631"/>
    <s v="W25_2026_000996631-025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0"/>
    <s v="Hi.Mix"/>
    <s v="OP"/>
    <s v="B"/>
    <s v="C2-47AD"/>
    <s v="1"/>
    <s v="000996434"/>
    <s v="W29_2026_000996434-081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CPT"/>
    <s v="B"/>
    <s v="C2-002D"/>
    <s v="1"/>
    <s v="010928014"/>
    <s v="010928014DP-2630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011D"/>
    <s v="1"/>
    <s v="011390004"/>
    <s v="011390004DP-2629A-PS2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0"/>
    <s v="Hi.Mix"/>
    <s v="CPT"/>
    <s v="B"/>
    <s v="C2-013N"/>
    <s v="2"/>
    <s v="030319007"/>
    <s v="030319007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0"/>
    <s v="Hi.Mix"/>
    <s v="CPT"/>
    <s v="B"/>
    <s v="C2-017N"/>
    <s v="2"/>
    <n v="317339001"/>
    <s v="317339001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0"/>
    <s v="Hi.Mix"/>
    <s v="CPT"/>
    <s v="B"/>
    <s v="C2-022N"/>
    <s v="2"/>
    <s v="011146014"/>
    <s v="011146014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0"/>
    <s v="Hi.Mix"/>
    <s v="CPT"/>
    <s v="B"/>
    <s v="C2-027N"/>
    <s v="2"/>
    <s v="010854019"/>
    <s v="010854019DP-2630A-PS9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0"/>
    <s v="Hi.Mix"/>
    <s v="CPT"/>
    <s v="B"/>
    <s v="C2-034D"/>
    <s v="1"/>
    <s v="010534035"/>
    <s v="010534035DP-2627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171D"/>
    <s v="1"/>
    <n v="315636002"/>
    <s v="315636002DZ-2631A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0"/>
    <s v="Hi.Mix"/>
    <s v="CPT"/>
    <s v="B"/>
    <s v="C2-202D"/>
    <s v="1"/>
    <n v="204204005"/>
    <s v="204204005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CPT"/>
    <s v="B"/>
    <s v="C2-202D"/>
    <s v="1"/>
    <n v="206200008"/>
    <s v="206200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OP"/>
    <s v="B"/>
    <s v="C2-025N"/>
    <s v="2"/>
    <s v="096833001"/>
    <s v="W29_2026_096833001-008-PMC11"/>
    <s v="P112"/>
    <s v="Shortage material, PN 921099072, 930098315, 930098316, 930098317, 930098318"/>
    <s v="Material Issue"/>
    <s v="Yes"/>
    <d v="1899-12-30T00:00:00"/>
    <d v="1899-12-30T01:30:00"/>
    <d v="1899-12-30T01:30:00"/>
    <n v="1.5"/>
    <n v="30"/>
    <m/>
    <n v="45"/>
    <x v="9"/>
    <s v="Production"/>
    <m/>
    <s v="921099072, 930098315, 930098316, 930098317, 930098318"/>
    <s v="MYS"/>
    <m/>
    <m/>
    <n v="2026070056"/>
  </r>
  <r>
    <x v="180"/>
    <s v="EEC"/>
    <s v="OP"/>
    <s v="A"/>
    <s v="C2-124N"/>
    <s v="2"/>
    <n v="130597187"/>
    <s v="W29_2026_130597187_56v1-PMC14"/>
    <s v="P116"/>
    <s v="The soldering iron is broken."/>
    <s v="Machine Down"/>
    <s v="Yes"/>
    <d v="1899-12-30T19:50:00"/>
    <d v="1899-12-30T20:05:00"/>
    <d v="1899-12-30T00:15:00"/>
    <n v="0.25"/>
    <n v="16"/>
    <m/>
    <n v="4"/>
    <x v="5"/>
    <s v="ME"/>
    <m/>
    <m/>
    <m/>
    <m/>
    <m/>
    <n v="2026070057"/>
  </r>
  <r>
    <x v="180"/>
    <s v="Hi.Mix"/>
    <s v="CPT"/>
    <s v="B"/>
    <s v="C2-036D"/>
    <s v="1"/>
    <s v="001429484"/>
    <s v="PR001429484PK-2630B-PS3-CPT-ROW"/>
    <s v="P111"/>
    <s v="Raw material NG. PN 910010465"/>
    <s v="Quality Issue"/>
    <s v="Yes"/>
    <d v="1899-12-30T07:30:00"/>
    <d v="1899-12-30T15:30:00"/>
    <d v="1899-12-30T08:00:00"/>
    <n v="8"/>
    <n v="8"/>
    <m/>
    <n v="64"/>
    <x v="4"/>
    <s v="SQE"/>
    <m/>
    <n v="910010465"/>
    <s v="MYS"/>
    <m/>
    <m/>
    <n v="2026070058"/>
  </r>
  <r>
    <x v="180"/>
    <s v="Hi.Mix"/>
    <s v="CPT"/>
    <s v="B"/>
    <s v="C2-055D"/>
    <s v="1"/>
    <s v="053799102"/>
    <s v="PR053799102DP-2630A-PS9-CPT-ROW"/>
    <s v="P111"/>
    <s v="Raw material NG. PN 930020296"/>
    <s v="Quality Issue"/>
    <s v="Yes"/>
    <d v="1899-12-30T09:30:00"/>
    <d v="1899-12-30T11:30:00"/>
    <d v="1899-12-30T02:00:00"/>
    <n v="2"/>
    <n v="30"/>
    <m/>
    <n v="60"/>
    <x v="4"/>
    <s v="SQE"/>
    <m/>
    <n v="930020296"/>
    <s v="Vuong Doanh"/>
    <m/>
    <m/>
    <n v="2026070059"/>
  </r>
  <r>
    <x v="181"/>
    <s v="Hi.Mix"/>
    <s v="CPT"/>
    <s v="B"/>
    <s v="C2-008N"/>
    <s v="2"/>
    <s v="010945024"/>
    <s v="010945024DP-2630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0955048"/>
    <s v="010955048DP-2625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35D"/>
    <s v="1"/>
    <s v="010964134"/>
    <s v="010964134PK-2628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0D"/>
    <s v="1"/>
    <s v="011153018"/>
    <s v="011153018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1"/>
    <s v="Hi.Mix"/>
    <s v="CPT"/>
    <s v="B"/>
    <s v="C2-004N"/>
    <s v="2"/>
    <s v="011163028"/>
    <s v="011163028DP-2630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1208016"/>
    <s v="011208016DP-2630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09N"/>
    <s v="2"/>
    <s v="011220034"/>
    <s v="011220034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52N"/>
    <s v="2"/>
    <s v="011474003"/>
    <s v="011474003DP-2630A-PS10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1"/>
    <s v="Hi.Mix"/>
    <s v="CPT"/>
    <s v="B"/>
    <s v="C2-013N"/>
    <s v="2"/>
    <s v="030221018"/>
    <s v="030221018DP-2629B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1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1"/>
    <s v="Hi.Mix"/>
    <s v="CPT"/>
    <s v="B"/>
    <s v="C2-051D"/>
    <s v="1"/>
    <s v="030369004"/>
    <s v="030369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054D"/>
    <s v="1"/>
    <s v="062026008"/>
    <s v="062026008DP-2630A-PS10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1"/>
    <s v="Hi.Mix"/>
    <s v="CPT"/>
    <s v="B"/>
    <s v="C2-053N"/>
    <s v="2"/>
    <n v="106425002"/>
    <s v="106425002CS-2630A-PS10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29N"/>
    <s v="2"/>
    <n v="109627022"/>
    <s v="109627022CS-2631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202N"/>
    <s v="2"/>
    <n v="206163004"/>
    <s v="206163004PK-2629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1"/>
    <s v="Hi.Mix"/>
    <s v="CPT"/>
    <s v="B"/>
    <s v="C2-202D"/>
    <s v="1"/>
    <n v="206817009"/>
    <s v="206817009PK-2630A-PS10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1"/>
    <s v="Hi.Mix"/>
    <s v="CPT"/>
    <s v="B"/>
    <s v="C2-015D"/>
    <s v="1"/>
    <n v="230527007"/>
    <s v="230527007GB-2631C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7N"/>
    <s v="2"/>
    <n v="317342003"/>
    <s v="317342003DZ-2631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1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1"/>
    <s v="Hi.Mix"/>
    <s v="OP"/>
    <s v="B"/>
    <s v="C2-025D"/>
    <s v="1"/>
    <s v="095241016"/>
    <s v="W27_2026_095241016-FMP_001-PMC11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81"/>
    <s v="Hi.Mix"/>
    <s v="OP"/>
    <s v="B"/>
    <s v="C2-041D"/>
    <s v="1"/>
    <s v="095546002"/>
    <s v="W27_2026_095546002-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1"/>
    <s v="EEC"/>
    <s v="OP"/>
    <s v="A"/>
    <s v="C2-151BD"/>
    <s v="1"/>
    <s v="095930506"/>
    <s v="W27_2026_095930506_007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N"/>
    <s v="2"/>
    <s v="000995039"/>
    <s v="W29_2026_000995039-004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D"/>
    <s v="1"/>
    <s v="000996467"/>
    <s v="W29_2026_000996467-05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1"/>
    <s v="Hi.Mix"/>
    <s v="OP"/>
    <s v="B"/>
    <s v="C2-048N"/>
    <s v="2"/>
    <s v="095646004"/>
    <s v="W29_2026_095646004-06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EEC"/>
    <s v="OP"/>
    <s v="A"/>
    <s v="C2-124D"/>
    <s v="1"/>
    <n v="130597184"/>
    <s v="W29_2026_130597184_20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16"/>
    <s v="The testing machine is broken."/>
    <s v="Machine Down"/>
    <s v="Yes"/>
    <d v="1899-12-30T23:00:00"/>
    <d v="1899-12-30T23:30:00"/>
    <d v="1899-12-30T00:30:00"/>
    <n v="0.5"/>
    <n v="29"/>
    <m/>
    <n v="14.5"/>
    <x v="5"/>
    <s v="ME"/>
    <m/>
    <m/>
    <m/>
    <m/>
    <m/>
    <n v="2026070060"/>
  </r>
  <r>
    <x v="181"/>
    <s v="EEC"/>
    <s v="OP"/>
    <s v="A"/>
    <s v="C2-149BD"/>
    <s v="1"/>
    <s v="095930810"/>
    <s v="W31_2026_095930810_033-PMC14"/>
    <s v="P111"/>
    <s v="Raw material NG, PN 290361168"/>
    <s v="Quality Issue"/>
    <s v="Yes"/>
    <d v="1899-12-30T07:30:00"/>
    <d v="1899-12-30T08:30:00"/>
    <d v="1899-12-30T01:00:00"/>
    <n v="1"/>
    <n v="10"/>
    <m/>
    <n v="10"/>
    <x v="4"/>
    <s v="SQE"/>
    <m/>
    <n v="290361168"/>
    <s v="EAGLE"/>
    <m/>
    <m/>
    <n v="2026070061"/>
  </r>
  <r>
    <x v="181"/>
    <s v="Hi.Mix"/>
    <s v="CPT"/>
    <s v="B"/>
    <s v="C2-055D"/>
    <s v="1"/>
    <s v="053799102"/>
    <s v="053799102DP-2630A-PS9-CPT-ROW"/>
    <s v="P111"/>
    <s v="Raw material NG, PN 930020296"/>
    <s v="Quality Issue"/>
    <s v="Yes"/>
    <d v="1899-12-30T10:25:00"/>
    <d v="1899-12-30T11:10:00"/>
    <d v="1899-12-30T00:45:00"/>
    <n v="0.75"/>
    <n v="22"/>
    <m/>
    <n v="16.5"/>
    <x v="4"/>
    <s v="SQE"/>
    <m/>
    <n v="930020296"/>
    <s v="Vuong Doanh"/>
    <m/>
    <m/>
    <n v="2026070062"/>
  </r>
  <r>
    <x v="181"/>
    <s v="Hi.Mix"/>
    <s v="CPT"/>
    <s v="B"/>
    <s v="C2-054D"/>
    <s v="1"/>
    <n v="159458003"/>
    <s v="QB159458003CS-2627B-PS11VN-CPT"/>
    <s v="P112"/>
    <s v="Shortage material, PN 282323001"/>
    <s v="Material Issue"/>
    <s v="Yes"/>
    <d v="1899-12-30T07:30:00"/>
    <d v="1899-12-30T09:30:00"/>
    <d v="1899-12-30T02:00:00"/>
    <n v="2"/>
    <n v="22"/>
    <m/>
    <n v="44"/>
    <x v="9"/>
    <s v="PMC"/>
    <m/>
    <n v="282323001"/>
    <s v="Genbyte"/>
    <m/>
    <m/>
    <n v="2026070063"/>
  </r>
  <r>
    <x v="182"/>
    <s v="Hi.Mix"/>
    <s v="OP"/>
    <s v="B"/>
    <s v="C2-021N"/>
    <s v="2"/>
    <s v="095393201"/>
    <s v="W51_2026_095393201-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2"/>
    <s v="Hi.Mix"/>
    <s v="CPT"/>
    <s v="B"/>
    <s v="C2-011D"/>
    <s v="1"/>
    <s v="011390001"/>
    <s v="011390001DP-2631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2"/>
    <s v="Hi.Mix"/>
    <s v="CPT"/>
    <s v="B"/>
    <s v="C2-013D"/>
    <s v="1"/>
    <s v="030421002"/>
    <s v="030421002DP-2629C-PS2-CPT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82"/>
    <s v="Hi.Mix"/>
    <s v="CPT"/>
    <s v="B"/>
    <s v="C2-017D"/>
    <s v="1"/>
    <n v="319328028"/>
    <s v="319328028DZ-2630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2"/>
    <s v="Hi.Mix"/>
    <s v="CPT"/>
    <s v="B"/>
    <s v="C2-038N"/>
    <s v="2"/>
    <s v="010853022"/>
    <s v="010853022DP-2631A-PS9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2"/>
    <s v="Hi.Mix"/>
    <s v="CPT"/>
    <s v="B"/>
    <s v="C2-047D"/>
    <s v="1"/>
    <s v="011211008"/>
    <s v="011211008DP-2630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2"/>
    <s v="Hi.Mix"/>
    <s v="CPT"/>
    <s v="B"/>
    <s v="C2-047N"/>
    <s v="2"/>
    <s v="011333006"/>
    <s v="011333006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2"/>
    <s v="Hi.Mix"/>
    <s v="CPT"/>
    <s v="B"/>
    <s v="C2-051N"/>
    <s v="2"/>
    <s v="030218013"/>
    <s v="030218013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2"/>
    <s v="Hi.Mix"/>
    <s v="CPT"/>
    <s v="B"/>
    <s v="C2-054N"/>
    <s v="2"/>
    <s v="062027007"/>
    <s v="062027007DP-2631A-PS10-CPT-ROW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2"/>
    <s v="EEC"/>
    <s v="CPT"/>
    <s v="A"/>
    <s v="C2-117N"/>
    <s v="2"/>
    <n v="130868002"/>
    <s v="W28_2026_130868002_024_PMC17"/>
    <s v="P116"/>
    <s v="The laser welding machine is broken."/>
    <s v="Machine Down"/>
    <s v="Yes"/>
    <d v="1899-12-30T01:30:00"/>
    <d v="1899-12-30T03:00:00"/>
    <d v="1899-12-30T01:30:00"/>
    <n v="1.5"/>
    <n v="9"/>
    <m/>
    <n v="13.5"/>
    <x v="5"/>
    <s v="ME"/>
    <m/>
    <m/>
    <m/>
    <m/>
    <m/>
    <n v="2026070064"/>
  </r>
  <r>
    <x v="183"/>
    <s v="Hi.Mix"/>
    <s v="OP"/>
    <s v="B"/>
    <s v="C2-025N"/>
    <s v="2"/>
    <s v="000996952"/>
    <s v="W29_2026_000996952-015-PMC11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3"/>
    <s v="Hi.Mix"/>
    <s v="OP"/>
    <s v="B"/>
    <s v="C2-041N"/>
    <s v="2"/>
    <s v="095297206"/>
    <s v="W28_2026_095297206-01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41N"/>
    <s v="2"/>
    <s v="095119202"/>
    <s v="W29_2026_095119202-01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51N"/>
    <s v="2"/>
    <s v="096727027DG9"/>
    <s v="W30_2026_096727027DG9-033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3"/>
    <s v="EEC"/>
    <s v="CPT"/>
    <s v="A"/>
    <s v="C2-123D"/>
    <s v="1"/>
    <s v="130858005DG9"/>
    <s v="SPL_PO_130858005DG9_PP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3"/>
    <s v="EEC"/>
    <s v="CPT"/>
    <s v="A"/>
    <s v="C2-123D"/>
    <s v="1"/>
    <s v="130858001DG9"/>
    <s v="W30_2026_130858001DG9_7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3"/>
    <s v="EEC"/>
    <s v="CPT"/>
    <s v="A"/>
    <s v="C2-135N"/>
    <s v="2"/>
    <s v="130615001DG9"/>
    <s v="W28_2026_130615001DG9_562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3"/>
    <s v="EEC"/>
    <s v="CPT"/>
    <s v="A"/>
    <s v="C2-142N"/>
    <s v="2"/>
    <n v="130879003"/>
    <s v="W28_2026_130879003_014v1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3"/>
    <s v="Hi.Mix"/>
    <s v="CPT"/>
    <s v="B"/>
    <s v="C2-011D"/>
    <s v="1"/>
    <n v="159245002"/>
    <s v="159245002CS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3"/>
    <s v="Hi.Mix"/>
    <s v="CPT"/>
    <s v="B"/>
    <s v="C2-011N"/>
    <s v="2"/>
    <s v="011060022"/>
    <s v="011060022DP-2631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3"/>
    <s v="Hi.Mix"/>
    <s v="CPT"/>
    <s v="B"/>
    <s v="C2-017D"/>
    <s v="1"/>
    <n v="315262009"/>
    <s v="315262009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3"/>
    <s v="Hi.Mix"/>
    <s v="CPT"/>
    <s v="B"/>
    <s v="C2-019D"/>
    <s v="1"/>
    <n v="305454010"/>
    <s v="305454010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3"/>
    <s v="Hi.Mix"/>
    <s v="CPT"/>
    <s v="B"/>
    <s v="C2-020N"/>
    <s v="2"/>
    <n v="305681015"/>
    <s v="305681015DZ-2632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3"/>
    <s v="Hi.Mix"/>
    <s v="CPT"/>
    <s v="B"/>
    <s v="C2-055N"/>
    <s v="2"/>
    <s v="011364003"/>
    <s v="011364003DP-2631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3"/>
    <s v="Hi.Mix"/>
    <s v="CPT"/>
    <s v="B"/>
    <s v="C2-001N"/>
    <s v="2"/>
    <s v="010945024"/>
    <s v="010945024DP-2630B-PS2-CPT"/>
    <s v="P111"/>
    <s v="Raw material NG, PN 536136001"/>
    <s v="Quality Issue"/>
    <s v="Yes"/>
    <d v="1899-12-30T19:30:00"/>
    <d v="1899-12-30T00:00:00"/>
    <d v="1900-01-22T04:30:00"/>
    <n v="4.5"/>
    <n v="8"/>
    <m/>
    <n v="36"/>
    <x v="2"/>
    <s v="SQE"/>
    <m/>
    <n v="536136001"/>
    <s v="Ming Shing"/>
    <m/>
    <m/>
    <n v="2026070065"/>
  </r>
  <r>
    <x v="183"/>
    <s v="Hi.Mix"/>
    <s v="CPT"/>
    <s v="B"/>
    <s v="C2-008D"/>
    <s v="1"/>
    <s v="010945024"/>
    <s v="010945024DP-2630B-PS2-CPT"/>
    <s v="P111"/>
    <s v="Raw material NG, PN 536136001"/>
    <s v="Quality Issue"/>
    <s v="Yes"/>
    <d v="1899-12-30T17:45:00"/>
    <d v="1899-12-30T18:45:00"/>
    <d v="1899-12-30T01:00:00"/>
    <n v="1"/>
    <n v="20"/>
    <m/>
    <n v="20"/>
    <x v="2"/>
    <s v="SQE"/>
    <m/>
    <n v="536136001"/>
    <s v="Ming Shing"/>
    <m/>
    <m/>
    <n v="2026070066"/>
  </r>
  <r>
    <x v="184"/>
    <s v="Hi.Mix"/>
    <s v="OP"/>
    <s v="B"/>
    <s v="C2-021N"/>
    <s v="2"/>
    <s v="095799011"/>
    <s v="W41_2026_095799011-041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84"/>
    <s v="Hi.Mix"/>
    <s v="OP"/>
    <s v="B"/>
    <s v="C2-023N"/>
    <s v="2"/>
    <s v="095877001"/>
    <s v="W30_2026_095877001-040-PMC11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84"/>
    <s v="Hi.Mix"/>
    <s v="OP"/>
    <s v="B"/>
    <s v="C2-050AD"/>
    <s v="1"/>
    <s v="000996932"/>
    <s v="W29_2026_000996932-025-PMC11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84"/>
    <s v="Hi.Mix"/>
    <s v="OP"/>
    <s v="B"/>
    <s v="C2-050AD"/>
    <s v="1"/>
    <s v="000996976"/>
    <s v="W29_2026_000996976-004-PMC11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4"/>
    <s v="Hi.Mix"/>
    <s v="OP"/>
    <s v="B"/>
    <s v="C2-050AN"/>
    <s v="2"/>
    <s v="003014124"/>
    <s v="W29_2026_003014124-0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4"/>
    <s v="Hi.Mix"/>
    <s v="OP"/>
    <s v="B"/>
    <s v="C2-050BD"/>
    <s v="1"/>
    <s v="002997988"/>
    <s v="W29_2026_002997988-019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0BD"/>
    <s v="1"/>
    <s v="000995039"/>
    <s v="W30_2026_000995039-005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1N"/>
    <s v="2"/>
    <s v="095628003"/>
    <s v="W29_2026_095628003-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4"/>
    <s v="Hi.Mix"/>
    <s v="OP"/>
    <s v="B"/>
    <s v="C2-47AD"/>
    <s v="1"/>
    <s v="000996986"/>
    <s v="W29_2026_000996986-024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4"/>
    <s v="EEC"/>
    <s v="OP"/>
    <s v="A"/>
    <s v="C2-144D"/>
    <s v="1"/>
    <n v="130597401"/>
    <s v="W30_2026_130597401_179-PMC17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84"/>
    <s v="Hi.Mix"/>
    <s v="CPT"/>
    <s v="B"/>
    <s v="C2-004D"/>
    <s v="1"/>
    <s v="011397003"/>
    <s v="011397003DP-2631A-PS2-CPT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4"/>
    <s v="Hi.Mix"/>
    <s v="CPT"/>
    <s v="B"/>
    <s v="C2-018D"/>
    <s v="1"/>
    <n v="315630005"/>
    <s v="315630005DZ-2631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18N"/>
    <s v="2"/>
    <n v="315295002"/>
    <s v="315295002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22D"/>
    <s v="1"/>
    <s v="011292035"/>
    <s v="011292035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4"/>
    <s v="Hi.Mix"/>
    <s v="CPT"/>
    <s v="B"/>
    <s v="C2-026N"/>
    <s v="2"/>
    <s v="054373003"/>
    <s v="054373003DP-2629A-PS9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84"/>
    <s v="Hi.Mix"/>
    <s v="CPT"/>
    <s v="B"/>
    <s v="C2-033N"/>
    <s v="2"/>
    <s v="030412004"/>
    <s v="030412004DP-2629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4"/>
    <s v="Hi.Mix"/>
    <s v="CPT"/>
    <s v="B"/>
    <s v="C2-051D"/>
    <s v="1"/>
    <s v="030218013"/>
    <s v="030218013DP-2629B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4"/>
    <s v="Hi.Mix"/>
    <s v="CPT"/>
    <s v="B"/>
    <s v="C2-051N"/>
    <s v="2"/>
    <s v="011252024"/>
    <s v="011252024DP-2630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4"/>
    <s v="Hi.Mix"/>
    <s v="CPT"/>
    <s v="B"/>
    <s v="C2-053D"/>
    <s v="1"/>
    <s v="030426002"/>
    <s v="030426002DP-2631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4"/>
    <s v="Hi.Mix"/>
    <s v="CPT"/>
    <s v="B"/>
    <s v="C2-031D"/>
    <s v="1"/>
    <s v="010945024"/>
    <s v="010945024DP-2630B-PS2-CPT"/>
    <s v="P111"/>
    <s v="Raw material NG, PN 536136001"/>
    <s v="Quality Issue"/>
    <s v="Yes"/>
    <d v="1899-12-30T07:30:00"/>
    <d v="1899-12-30T15:30:00"/>
    <d v="1899-12-30T08:00:00"/>
    <n v="8"/>
    <n v="8"/>
    <m/>
    <n v="64"/>
    <x v="4"/>
    <s v="SQE"/>
    <m/>
    <n v="536136001"/>
    <s v="Ming Shing"/>
    <m/>
    <m/>
    <n v="2026070068"/>
  </r>
  <r>
    <x v="184"/>
    <s v="EEC"/>
    <s v="CPT"/>
    <s v="A"/>
    <s v="C2-091D"/>
    <s v="1"/>
    <n v="130597380"/>
    <s v="W25_2026_130597380_076-PMC17"/>
    <s v="P116"/>
    <s v="The welding machine is broken."/>
    <s v="Machine Down"/>
    <s v="Yes"/>
    <d v="1899-12-30T10:05:00"/>
    <d v="1899-12-30T10:15:00"/>
    <d v="1899-12-30T00:10:00"/>
    <n v="0.16"/>
    <n v="8"/>
    <m/>
    <n v="1.28"/>
    <x v="5"/>
    <s v="ME"/>
    <m/>
    <m/>
    <m/>
    <m/>
    <m/>
    <n v="2026070069"/>
  </r>
  <r>
    <x v="185"/>
    <s v="Hi.Mix"/>
    <s v="OP"/>
    <s v="B"/>
    <s v="C2-021D"/>
    <s v="1"/>
    <s v="095248012"/>
    <s v="W29_2026_095248012-020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185"/>
    <s v="Hi.Mix"/>
    <s v="OP"/>
    <s v="B"/>
    <s v="C2-023D"/>
    <s v="1"/>
    <s v="095817304"/>
    <s v="W30_2026_095817304-073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185"/>
    <s v="Hi.Mix"/>
    <s v="OP"/>
    <s v="B"/>
    <s v="C2-041N"/>
    <s v="2"/>
    <s v="095709002"/>
    <s v="W14_2026_095709002-01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5"/>
    <s v="Hi.Mix"/>
    <s v="OP"/>
    <s v="B"/>
    <s v="C2-043N"/>
    <s v="2"/>
    <s v="095172207"/>
    <s v="W28_2026_095172207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5"/>
    <s v="Hi.Mix"/>
    <s v="OP"/>
    <s v="B"/>
    <s v="C2-048D"/>
    <s v="1"/>
    <s v="095835104DG9"/>
    <s v="W15_2026_095835104DG9-01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5"/>
    <s v="Hi.Mix"/>
    <s v="OP"/>
    <s v="B"/>
    <s v="C2-47AD"/>
    <s v="1"/>
    <s v="000996987"/>
    <s v="W29_2026_000996987-046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5"/>
    <s v="EEC"/>
    <s v="OP"/>
    <s v="A"/>
    <s v="C2-121D"/>
    <s v="1"/>
    <n v="130597401"/>
    <s v="W25_2026_130597401_122-PMC17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85"/>
    <s v="EEC"/>
    <s v="OP"/>
    <s v="A"/>
    <s v="C2-124D"/>
    <s v="1"/>
    <n v="130597180"/>
    <s v="W30_2026_130597180_143-PMC14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85"/>
    <s v="EEC"/>
    <s v="OP"/>
    <s v="A"/>
    <s v="C2-132D"/>
    <s v="1"/>
    <s v="130667028DG9"/>
    <s v="W30_2026_130667028DG9_008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5"/>
    <s v="Hi.Mix"/>
    <s v="CPT"/>
    <s v="B"/>
    <s v="C2-002N"/>
    <s v="2"/>
    <s v="011356010"/>
    <s v="011356010DP-2630A-PS2-CPT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185"/>
    <s v="Hi.Mix"/>
    <s v="CPT"/>
    <s v="B"/>
    <s v="C2-016N"/>
    <s v="2"/>
    <n v="317279009"/>
    <s v="317279009DZ-2632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5"/>
    <s v="Hi.Mix"/>
    <s v="CPT"/>
    <s v="B"/>
    <s v="C2-018N"/>
    <s v="2"/>
    <n v="290061081"/>
    <s v="290061081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5"/>
    <s v="Hi.Mix"/>
    <s v="CPT"/>
    <s v="B"/>
    <s v="C2-022D"/>
    <s v="1"/>
    <n v="159438007"/>
    <s v="159438007CS-2632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5"/>
    <s v="Hi.Mix"/>
    <s v="CPT"/>
    <s v="B"/>
    <s v="C2-031D"/>
    <s v="1"/>
    <s v="011192006"/>
    <s v="011192006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34D"/>
    <s v="1"/>
    <s v="010627029"/>
    <s v="010627029DP-2631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5"/>
    <s v="Hi.Mix"/>
    <s v="CPT"/>
    <s v="B"/>
    <s v="C2-035D"/>
    <s v="1"/>
    <s v="001606206DG9"/>
    <s v="001606206DG9PK-2631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5"/>
    <s v="Hi.Mix"/>
    <s v="CPT"/>
    <s v="B"/>
    <s v="C2-052N"/>
    <s v="2"/>
    <s v="054493005"/>
    <s v="054493005DP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54N"/>
    <s v="2"/>
    <s v="062024007"/>
    <s v="062024007DP-2632A-PS10-CPT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85"/>
    <s v="Hi.Mix"/>
    <s v="CPT"/>
    <s v="B"/>
    <s v="C2-202D"/>
    <s v="1"/>
    <n v="204204005"/>
    <s v="204204005PK-2630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202D"/>
    <s v="1"/>
    <n v="206686005"/>
    <s v="206686005PK-2629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001N"/>
    <s v="2"/>
    <s v="010945024"/>
    <s v="010945024DP-2630B-PS2-CPT"/>
    <s v="P111"/>
    <s v="Raw material NG, PN 536136001"/>
    <s v="Quality Issue"/>
    <s v="Yes"/>
    <d v="1899-12-30T03:30:00"/>
    <d v="1899-12-30T05:30:00"/>
    <d v="1899-12-30T02:00:00"/>
    <n v="2"/>
    <n v="27"/>
    <m/>
    <n v="54"/>
    <x v="2"/>
    <s v="SQE"/>
    <m/>
    <n v="536136001"/>
    <s v="Ming Shing"/>
    <m/>
    <m/>
    <n v="2026070070"/>
  </r>
  <r>
    <x v="185"/>
    <s v="EEC"/>
    <s v="CPT"/>
    <s v="A"/>
    <s v="C2-083D"/>
    <s v="1"/>
    <n v="130597197"/>
    <s v="W29_2026_130597197_078-PMC17"/>
    <s v="P116"/>
    <s v="The finished product testing machine is broken."/>
    <s v="Machine Down"/>
    <s v="Yes"/>
    <d v="1899-12-30T16:00:00"/>
    <d v="1899-12-30T16:20:00"/>
    <d v="1899-12-30T00:20:00"/>
    <n v="0.34"/>
    <n v="8"/>
    <m/>
    <n v="2.72"/>
    <x v="5"/>
    <s v="ME"/>
    <m/>
    <m/>
    <m/>
    <m/>
    <m/>
    <n v="2026070071"/>
  </r>
  <r>
    <x v="185"/>
    <s v="EEC"/>
    <s v="CPT"/>
    <s v="A"/>
    <s v="C2-084D"/>
    <s v="1"/>
    <n v="130597401"/>
    <s v="W30_2026_130597401_169-PMC17"/>
    <s v="P116"/>
    <s v="The screw gun is broken."/>
    <s v="Machine Down"/>
    <s v="Yes"/>
    <d v="1899-12-30T16:35:00"/>
    <d v="1899-12-30T16:50:00"/>
    <d v="1899-12-30T00:15:00"/>
    <n v="0.25"/>
    <n v="6"/>
    <m/>
    <n v="1.5"/>
    <x v="5"/>
    <s v="ME"/>
    <m/>
    <m/>
    <m/>
    <m/>
    <m/>
    <n v="2026070072"/>
  </r>
  <r>
    <x v="185"/>
    <s v="EEC"/>
    <s v="CPT"/>
    <s v="A"/>
    <s v="C2-099D"/>
    <s v="1"/>
    <n v="130597382"/>
    <s v="W28_2026_130597382_009-PMC17"/>
    <s v="P116"/>
    <s v="The welding machine and the screw gun are broken."/>
    <s v="Machine Down"/>
    <s v="Yes"/>
    <d v="1899-12-30T08:00:00"/>
    <d v="1899-12-30T08:37:00"/>
    <d v="1899-12-30T00:37:00"/>
    <n v="0.6"/>
    <n v="9"/>
    <m/>
    <n v="5.3999999999999995"/>
    <x v="5"/>
    <s v="ME"/>
    <m/>
    <m/>
    <m/>
    <m/>
    <m/>
    <n v="2026070073"/>
  </r>
  <r>
    <x v="186"/>
    <s v="Hi.Mix"/>
    <s v="CPT"/>
    <s v="B"/>
    <s v="C2-047N"/>
    <s v="2"/>
    <s v="010894013"/>
    <s v="010894013DP-2631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6"/>
    <s v="Hi.Mix"/>
    <s v="CPT"/>
    <s v="B"/>
    <s v="C2-027D"/>
    <s v="1"/>
    <s v="011155043"/>
    <s v="011155043DP-2630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31N"/>
    <s v="2"/>
    <s v="011238013"/>
    <s v="011238013DP-2630A-PS2-CPT-ROW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86"/>
    <s v="Hi.Mix"/>
    <s v="CPT"/>
    <s v="B"/>
    <s v="C2-051N"/>
    <s v="2"/>
    <s v="011328020"/>
    <s v="011328020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6"/>
    <s v="Hi.Mix"/>
    <s v="CPT"/>
    <s v="B"/>
    <s v="C2-027D"/>
    <s v="1"/>
    <s v="011374005"/>
    <s v="011374005DP-2631A-PS9-CPT-ROW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13N"/>
    <s v="2"/>
    <s v="030333010"/>
    <s v="030333010DP-2630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6"/>
    <s v="Hi.Mix"/>
    <s v="CPT"/>
    <s v="B"/>
    <s v="C2-007N"/>
    <s v="2"/>
    <n v="159202007"/>
    <s v="159202007CS-2631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6"/>
    <s v="Hi.Mix"/>
    <s v="CPT"/>
    <s v="B"/>
    <s v="C2-019D"/>
    <s v="1"/>
    <n v="230747003"/>
    <s v="230747003GB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CPT"/>
    <s v="B"/>
    <s v="C2-018D"/>
    <s v="1"/>
    <n v="290061296"/>
    <s v="29006129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5"/>
    <s v="292086005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6"/>
    <s v="29208600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6N"/>
    <s v="2"/>
    <n v="315630004"/>
    <s v="315630004DZ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OP"/>
    <s v="B"/>
    <s v="C2-050BN"/>
    <s v="2"/>
    <s v="000996498"/>
    <s v="W29_2026_000996498-028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021N"/>
    <s v="2"/>
    <s v="095443001"/>
    <s v="W29_2026_095443001-115-PMC11"/>
    <s v="P156"/>
    <s v="Change Model"/>
    <s v="Line Setup"/>
    <s v="Non"/>
    <m/>
    <m/>
    <d v="1900-01-23T00:00:00"/>
    <n v="0.1"/>
    <n v="220"/>
    <m/>
    <n v="22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86"/>
    <s v="Hi.Mix"/>
    <s v="OP"/>
    <s v="B"/>
    <s v="C2-050AD"/>
    <s v="1"/>
    <s v="000996041"/>
    <s v="W30_2026_000996041-133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47AD"/>
    <s v="1"/>
    <s v="000996469"/>
    <s v="W30_2026_000996469-026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6"/>
    <s v="Hi.Mix"/>
    <s v="OP"/>
    <s v="B"/>
    <s v="C2-051N"/>
    <s v="2"/>
    <s v="096785201"/>
    <s v="W30_2026_096785201-003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6"/>
    <s v="EEC"/>
    <s v="OP"/>
    <s v="A"/>
    <s v="C2-124N"/>
    <s v="2"/>
    <n v="130597187"/>
    <s v="W30_2026_130597187_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6"/>
    <s v="Hi.Mix"/>
    <s v="OP"/>
    <s v="B"/>
    <s v="C2-045D"/>
    <s v="1"/>
    <s v="095558302"/>
    <s v="W31_2026_095558302-05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86"/>
    <s v="Hi.Mix"/>
    <s v="OP"/>
    <s v="B"/>
    <s v="C2-023D"/>
    <s v="1"/>
    <s v="095923313"/>
    <s v="W31_2026_095923313-00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86"/>
    <s v="EEC"/>
    <s v="OP"/>
    <s v="A"/>
    <s v="C2-132D"/>
    <s v="1"/>
    <s v="130667001DG9"/>
    <s v="W31_2026_130667001DG9_7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4"/>
    <s v="The laser engraver is producing inconsistent color."/>
    <s v="Other"/>
    <s v="Yes"/>
    <d v="1899-12-30T00:10:00"/>
    <d v="1899-12-30T01:30:00"/>
    <d v="1899-12-30T01:20:00"/>
    <n v="1.33"/>
    <n v="14"/>
    <m/>
    <n v="18.62"/>
    <x v="20"/>
    <m/>
    <m/>
    <m/>
    <m/>
    <m/>
    <m/>
    <n v="2026070074"/>
  </r>
  <r>
    <x v="186"/>
    <s v="Hi.Mix"/>
    <s v="OP"/>
    <s v="B"/>
    <s v="C2-47AD"/>
    <s v="1"/>
    <s v="000996732"/>
    <s v="W30_2026_000996732-011-PMC11"/>
    <s v="P116"/>
    <s v="The high-rise machinery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075"/>
  </r>
  <r>
    <x v="186"/>
    <s v="Hi.Mix"/>
    <s v="OP"/>
    <s v="B"/>
    <s v="C2-023D"/>
    <s v="1"/>
    <s v="095923313"/>
    <s v="W31_2026_095923313-002-PMC11"/>
    <s v="P116"/>
    <s v="ME set up line over 0.8hrs"/>
    <s v="Machine Down"/>
    <s v="Yes"/>
    <d v="1899-12-30T09:00:00"/>
    <d v="1899-12-30T09:30:00"/>
    <d v="1899-12-30T00:30:00"/>
    <n v="0.5"/>
    <n v="26"/>
    <m/>
    <n v="13"/>
    <x v="5"/>
    <s v="ME"/>
    <m/>
    <m/>
    <m/>
    <m/>
    <m/>
    <n v="2026070077"/>
  </r>
  <r>
    <x v="186"/>
    <s v="EEC"/>
    <s v="CPT"/>
    <s v="A"/>
    <s v="C2-103D"/>
    <s v="1"/>
    <n v="130597197"/>
    <s v="W27_2026_130597197_074-PMC17"/>
    <s v="P116"/>
    <s v="The soldering iron is broken."/>
    <s v="Machine Down"/>
    <s v="Yes"/>
    <d v="1899-12-30T05:00:00"/>
    <d v="1899-12-30T05:25:00"/>
    <d v="1899-12-30T00:25:00"/>
    <n v="0.4"/>
    <n v="9"/>
    <m/>
    <n v="3.6"/>
    <x v="5"/>
    <s v="ME"/>
    <m/>
    <m/>
    <m/>
    <m/>
    <m/>
    <n v="2026070078"/>
  </r>
  <r>
    <x v="187"/>
    <s v="EEC"/>
    <s v="OP"/>
    <s v="A"/>
    <s v="C2-124D"/>
    <s v="1"/>
    <n v="130597380"/>
    <s v="W25_2026_130597380_090-PMC17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7"/>
    <s v="Hi.Mix"/>
    <s v="OP"/>
    <s v="B"/>
    <s v="C2-023N"/>
    <s v="2"/>
    <s v="096847201"/>
    <s v="W27_2026_096847201_02_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7"/>
    <s v="Hi.Mix"/>
    <s v="OP"/>
    <s v="B"/>
    <s v="C2-050AN"/>
    <s v="2"/>
    <s v="003013502DG9"/>
    <s v="W30_2026_003013502DG9-03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87"/>
    <s v="Hi.Mix"/>
    <s v="OP"/>
    <s v="B"/>
    <s v="C2-051N"/>
    <s v="2"/>
    <s v="095419318"/>
    <s v="W30_2026_095419318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OP"/>
    <s v="B"/>
    <s v="C2-041N"/>
    <s v="2"/>
    <s v="095646004"/>
    <s v="W30_2026_095646004-06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7"/>
    <s v="Hi.Mix"/>
    <s v="OP"/>
    <s v="B"/>
    <s v="C2-045D"/>
    <s v="1"/>
    <s v="096531202"/>
    <s v="W30_2026_096531202-028-PMC11"/>
    <s v="P156"/>
    <s v="Change Model"/>
    <s v="Line Setup"/>
    <s v="Non"/>
    <m/>
    <m/>
    <d v="1900-01-23T00:00:00"/>
    <n v="0.8"/>
    <n v="35"/>
    <m/>
    <n v="28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09D"/>
    <s v="1"/>
    <s v="011008016"/>
    <s v="011008016DP-2623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7"/>
    <s v="Hi.Mix"/>
    <s v="CPT"/>
    <s v="B"/>
    <s v="C2-010D"/>
    <s v="1"/>
    <n v="313113021"/>
    <s v="313113021DZ-2633A-PS10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11D"/>
    <s v="1"/>
    <s v="011211024"/>
    <s v="011211024DP-2631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87"/>
    <s v="Hi.Mix"/>
    <s v="CPT"/>
    <s v="B"/>
    <s v="C2-011D"/>
    <s v="1"/>
    <n v="109910012"/>
    <s v="109910012CS-2632A-PS2-CPT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7"/>
    <s v="Hi.Mix"/>
    <s v="CPT"/>
    <s v="B"/>
    <s v="C2-011N"/>
    <s v="2"/>
    <n v="159114017"/>
    <s v="159114017CS-2632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7"/>
    <s v="Hi.Mix"/>
    <s v="CPT"/>
    <s v="B"/>
    <s v="C2-017N"/>
    <s v="2"/>
    <n v="315295002"/>
    <s v="315295002DZ-2633A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8D"/>
    <s v="1"/>
    <n v="230527007"/>
    <s v="230527007GB-2632A-PS2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D"/>
    <s v="1"/>
    <n v="319158003"/>
    <s v="319158003DZ-2632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N"/>
    <s v="2"/>
    <n v="317336002"/>
    <s v="317336002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9D"/>
    <s v="1"/>
    <n v="317339001"/>
    <s v="317339001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32D"/>
    <s v="1"/>
    <s v="030246030"/>
    <s v="030246030DP-2630A-PS2-CPT-MX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7"/>
    <s v="Hi.Mix"/>
    <s v="CPT"/>
    <s v="B"/>
    <s v="C2-033D"/>
    <s v="1"/>
    <s v="030319007"/>
    <s v="030319007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CPT"/>
    <s v="B"/>
    <s v="C2-042D"/>
    <s v="1"/>
    <s v="011278015"/>
    <s v="011278015DP-2630A-PS2-CPT-ROW"/>
    <s v="P156"/>
    <s v="Change Model"/>
    <s v="Line Setup"/>
    <s v="Non"/>
    <m/>
    <m/>
    <d v="1900-01-23T00:00:00"/>
    <n v="0.8"/>
    <n v="13.5"/>
    <m/>
    <n v="10.8"/>
    <x v="1"/>
    <s v="ME"/>
    <m/>
    <m/>
    <m/>
    <m/>
    <m/>
    <m/>
  </r>
  <r>
    <x v="187"/>
    <s v="Hi.Mix"/>
    <s v="CPT"/>
    <s v="B"/>
    <s v="C2-051D"/>
    <s v="1"/>
    <s v="030041031"/>
    <s v="030041031DP-2629A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7"/>
    <s v="Hi.Mix"/>
    <s v="CPT"/>
    <s v="B"/>
    <s v="C2-202D"/>
    <s v="1"/>
    <n v="204580043"/>
    <s v="204580043PK-2631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202D"/>
    <s v="1"/>
    <n v="206479002"/>
    <s v="206479002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16"/>
    <s v="ME set up line over 0.8hrs"/>
    <s v="Machine Down"/>
    <s v="Yes"/>
    <d v="1899-12-30T08:15:00"/>
    <d v="1899-12-30T09:00:00"/>
    <d v="1899-12-30T00:45:00"/>
    <n v="0.75"/>
    <n v="18"/>
    <m/>
    <n v="13.5"/>
    <x v="5"/>
    <s v="ME"/>
    <m/>
    <m/>
    <m/>
    <m/>
    <m/>
    <n v="2026070079"/>
  </r>
  <r>
    <x v="187"/>
    <s v="EEC"/>
    <s v="CPT"/>
    <s v="A"/>
    <s v="C2-083D"/>
    <s v="1"/>
    <n v="130597401"/>
    <s v="W30_2026_130597401_172-PMC17"/>
    <s v="P116"/>
    <s v="The touch welding machine is broken."/>
    <s v="Machine Down"/>
    <s v="Yes"/>
    <d v="1899-12-30T14:00:00"/>
    <d v="1899-12-30T14:55:00"/>
    <d v="1899-12-30T00:55:00"/>
    <n v="0.88"/>
    <n v="7"/>
    <m/>
    <n v="6.16"/>
    <x v="5"/>
    <s v="ME"/>
    <m/>
    <m/>
    <m/>
    <m/>
    <m/>
    <n v="2026070080"/>
  </r>
  <r>
    <x v="187"/>
    <s v="EEC"/>
    <s v="CPT"/>
    <s v="A"/>
    <s v="C2-120D"/>
    <s v="1"/>
    <n v="130868017"/>
    <s v="W28_2026_130868017_004_PMC17"/>
    <s v="P116"/>
    <s v="The touch welding machine is broken."/>
    <s v="Machine Down"/>
    <s v="Yes"/>
    <d v="1899-12-30T10:00:00"/>
    <d v="1899-12-30T10:20:00"/>
    <d v="1899-12-30T00:20:00"/>
    <n v="0.34"/>
    <n v="7"/>
    <m/>
    <n v="2.3800000000000003"/>
    <x v="5"/>
    <s v="ME"/>
    <m/>
    <m/>
    <m/>
    <m/>
    <m/>
    <n v="2026070081"/>
  </r>
  <r>
    <x v="187"/>
    <s v="Hi.Mix"/>
    <s v="OP"/>
    <s v="B"/>
    <s v="C2-023N"/>
    <s v="2"/>
    <s v="096920002"/>
    <s v="W26_2026_096920002-006-PMC11"/>
    <s v="P111"/>
    <s v="Raw material NG, PN 615873002"/>
    <s v="Quality Issue"/>
    <s v="Yes"/>
    <d v="1899-12-30T19:30:00"/>
    <d v="1899-12-30T22:30:00"/>
    <d v="1899-12-30T03:00:00"/>
    <n v="3"/>
    <n v="21"/>
    <m/>
    <n v="63"/>
    <x v="2"/>
    <s v="SQE"/>
    <m/>
    <n v="615873002"/>
    <s v="Dongguan"/>
    <m/>
    <m/>
    <n v="2026070082"/>
  </r>
  <r>
    <x v="187"/>
    <s v="Hi.Mix"/>
    <s v="OP"/>
    <s v="B"/>
    <s v="C2-47AN"/>
    <s v="2"/>
    <s v="000996469"/>
    <s v="W30_2026_000996469-026-PMC11"/>
    <s v="P111"/>
    <s v="Raw material NG, PN 921363001"/>
    <s v="Quality Issue"/>
    <s v="Yes"/>
    <d v="1899-12-30T23:30:00"/>
    <d v="1899-12-30T00:30:00"/>
    <d v="1900-01-22T01:00:00"/>
    <n v="1"/>
    <n v="11"/>
    <m/>
    <n v="11"/>
    <x v="4"/>
    <s v="SQE"/>
    <m/>
    <n v="921363001"/>
    <s v="Vuong Doanh"/>
    <m/>
    <m/>
    <n v="2026070083"/>
  </r>
  <r>
    <x v="188"/>
    <s v="Hi.Mix"/>
    <s v="OP"/>
    <s v="B"/>
    <s v="C2-025D"/>
    <s v="1"/>
    <s v="096753002"/>
    <s v="W25_2026_096753002-013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88"/>
    <s v="Hi.Mix"/>
    <s v="OP"/>
    <s v="B"/>
    <s v="C2-041N"/>
    <s v="2"/>
    <s v="095112202"/>
    <s v="W14_2026_095112202_018_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88"/>
    <s v="Hi.Mix"/>
    <s v="OP"/>
    <s v="B"/>
    <s v="C2-045D"/>
    <s v="1"/>
    <s v="095724301"/>
    <s v="W30_2026_095724301-03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5D"/>
    <s v="1"/>
    <s v="096631301"/>
    <s v="W30_2026_096631301-02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8D"/>
    <s v="1"/>
    <s v="095257201"/>
    <s v="W04_2026_095257201_01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48D"/>
    <s v="1"/>
    <s v="095760005"/>
    <s v="W29_2026_095760005-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50AD"/>
    <s v="1"/>
    <s v="002997238"/>
    <s v="W30_2026_002997238-005-PMC11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88"/>
    <s v="Hi.Mix"/>
    <s v="OP"/>
    <s v="B"/>
    <s v="C2-050BN"/>
    <s v="2"/>
    <s v="000995038"/>
    <s v="W31_2026_000995038-008-PMC11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8"/>
    <s v="EEC"/>
    <s v="OP"/>
    <s v="A"/>
    <s v="C2-132N"/>
    <s v="2"/>
    <s v="130667001DG9"/>
    <s v="W32_2026_130667001DG9_8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8"/>
    <s v="Hi.Mix"/>
    <s v="CPT"/>
    <s v="B"/>
    <s v="C2-004D"/>
    <s v="1"/>
    <s v="053202001"/>
    <s v="053202001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8"/>
    <s v="Hi.Mix"/>
    <s v="CPT"/>
    <s v="B"/>
    <s v="C2-015N"/>
    <s v="2"/>
    <n v="319158002"/>
    <s v="319158002DZ-2633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017N"/>
    <s v="2"/>
    <n v="317336001"/>
    <s v="317336001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18D"/>
    <s v="1"/>
    <n v="230747003"/>
    <s v="230747003GB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5630004"/>
    <s v="315630004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7279003"/>
    <s v="317279003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9D"/>
    <s v="1"/>
    <n v="317342003"/>
    <s v="317342003DZ-2632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26N"/>
    <s v="2"/>
    <s v="011325007"/>
    <s v="011325007DP-2632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27D"/>
    <s v="1"/>
    <s v="011381009"/>
    <s v="011381009DP-2630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31D"/>
    <s v="1"/>
    <s v="011504003"/>
    <s v="011504003DP-2631B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8"/>
    <s v="Hi.Mix"/>
    <s v="CPT"/>
    <s v="B"/>
    <s v="C2-031N"/>
    <s v="2"/>
    <n v="159306004"/>
    <s v="159306004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88"/>
    <s v="Hi.Mix"/>
    <s v="CPT"/>
    <s v="B"/>
    <s v="C2-051D"/>
    <s v="1"/>
    <s v="030218013"/>
    <s v="030218013DP-2632A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8"/>
    <s v="Hi.Mix"/>
    <s v="CPT"/>
    <s v="B"/>
    <s v="C2-202N"/>
    <s v="2"/>
    <n v="204753029"/>
    <s v="204753029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202N"/>
    <s v="2"/>
    <n v="206196008"/>
    <s v="206196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EEC"/>
    <s v="CPT"/>
    <s v="A"/>
    <s v="C2-115D"/>
    <s v="1"/>
    <n v="130868002"/>
    <s v="W29_2026_130868002_032_PMC17"/>
    <s v="P116"/>
    <s v="The balance machine is broken."/>
    <s v="Machine Down"/>
    <s v="Yes"/>
    <d v="1899-12-30T07:50:00"/>
    <d v="1899-12-30T08:05:00"/>
    <d v="1899-12-30T00:15:00"/>
    <n v="0.25"/>
    <n v="7"/>
    <m/>
    <n v="1.75"/>
    <x v="5"/>
    <s v="ME"/>
    <m/>
    <m/>
    <m/>
    <m/>
    <m/>
    <n v="2026070084"/>
  </r>
  <r>
    <x v="188"/>
    <s v="EEC"/>
    <s v="CPT"/>
    <s v="A"/>
    <s v="C2-120D"/>
    <s v="1"/>
    <n v="130868017"/>
    <s v="W28_2026_130868017_004_PMC17"/>
    <s v="P116"/>
    <s v="The screw-driving machines coordinates are misaligned."/>
    <s v="Machine Down"/>
    <s v="Yes"/>
    <d v="1899-12-30T07:50:00"/>
    <d v="1899-12-30T08:00:00"/>
    <d v="1899-12-30T00:10:00"/>
    <n v="0.16"/>
    <n v="7"/>
    <m/>
    <n v="1.1200000000000001"/>
    <x v="5"/>
    <s v="ME"/>
    <m/>
    <m/>
    <m/>
    <m/>
    <m/>
    <n v="2026070085"/>
  </r>
  <r>
    <x v="189"/>
    <s v="Hi.Mix"/>
    <s v="OP"/>
    <s v="B"/>
    <s v="C2-043N"/>
    <s v="2"/>
    <s v="095709102"/>
    <s v="W30_2026_095709102-01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9"/>
    <s v="Hi.Mix"/>
    <s v="OP"/>
    <s v="B"/>
    <s v="C2-045D"/>
    <s v="1"/>
    <s v="095279401"/>
    <s v="W017_2026_095279401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9"/>
    <s v="Hi.Mix"/>
    <s v="OP"/>
    <s v="B"/>
    <s v="C2-050AD"/>
    <s v="1"/>
    <s v="000996434"/>
    <s v="W31_2026_000996434-084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OP"/>
    <s v="B"/>
    <s v="C2-050BD"/>
    <s v="1"/>
    <s v="000996479"/>
    <s v="W31_2026_000996479-028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Hi.Mix"/>
    <s v="OP"/>
    <s v="B"/>
    <s v="C2-050BD"/>
    <s v="1"/>
    <s v="003014124"/>
    <s v="W33_2026_003014124-014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EEC"/>
    <s v="OP"/>
    <s v="A"/>
    <s v="C2-124D"/>
    <s v="1"/>
    <n v="130597187"/>
    <s v="W31_2026_130597187_58-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189"/>
    <s v="EEC"/>
    <s v="OP"/>
    <s v="A"/>
    <s v="C2-124N"/>
    <s v="2"/>
    <n v="130597180"/>
    <s v="W31_2026_130597180_14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9"/>
    <s v="EEC"/>
    <s v="OP"/>
    <s v="A"/>
    <s v="C2-124N"/>
    <s v="2"/>
    <n v="130597185"/>
    <s v="W31_2026_130597185_21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9"/>
    <s v="EEC"/>
    <s v="OP"/>
    <s v="A"/>
    <s v="C2-144D"/>
    <s v="1"/>
    <n v="130597182"/>
    <s v="W31_2026_130597182_15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9"/>
    <s v="Hi.Mix"/>
    <s v="OP"/>
    <s v="B"/>
    <s v="C2-47AD"/>
    <s v="1"/>
    <s v="000996986"/>
    <s v="W30_2026_000996986-025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CPT"/>
    <s v="B"/>
    <s v="C2-010N"/>
    <s v="2"/>
    <n v="159344004"/>
    <s v="159344004CS-2630A-PS9-CPT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9"/>
    <s v="Hi.Mix"/>
    <s v="CPT"/>
    <s v="B"/>
    <s v="C2-011N"/>
    <s v="2"/>
    <s v="011213005"/>
    <s v="011213005DP-2632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89"/>
    <s v="Hi.Mix"/>
    <s v="CPT"/>
    <s v="B"/>
    <s v="C2-015D"/>
    <s v="1"/>
    <n v="315295002"/>
    <s v="315295002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5296004"/>
    <s v="315296004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6292007"/>
    <s v="316292007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7279003"/>
    <s v="317279003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230075028"/>
    <s v="SAM230075028GB-2632A-PS9VN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7N"/>
    <s v="2"/>
    <n v="290011089"/>
    <s v="290011089GB-2633A-PS2-CPT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89"/>
    <s v="Hi.Mix"/>
    <s v="CPT"/>
    <s v="B"/>
    <s v="C2-026N"/>
    <s v="2"/>
    <s v="011492001"/>
    <s v="011492001DP-2631A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9"/>
    <s v="Hi.Mix"/>
    <s v="CPT"/>
    <s v="B"/>
    <s v="C2-027N"/>
    <s v="2"/>
    <n v="159254005"/>
    <s v="159254005CS-2632A-PS2-CPT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9"/>
    <s v="Hi.Mix"/>
    <s v="CPT"/>
    <s v="B"/>
    <s v="C2-028D"/>
    <s v="1"/>
    <n v="109627022"/>
    <s v="109627022CS-2633A-PS9-CPT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89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89"/>
    <s v="Hi.Mix"/>
    <s v="CPT"/>
    <s v="B"/>
    <s v="C2-034D"/>
    <s v="1"/>
    <s v="011235025"/>
    <s v="011235025DP-2631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9"/>
    <s v="Hi.Mix"/>
    <s v="CPT"/>
    <s v="B"/>
    <s v="C2-035N"/>
    <s v="2"/>
    <s v="062032004"/>
    <s v="062032004PK-2632A-PS10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9"/>
    <s v="Hi.Mix"/>
    <s v="CPT"/>
    <s v="B"/>
    <s v="C2-036D"/>
    <s v="1"/>
    <s v="010964264"/>
    <s v="PR010964264PK-2631B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9"/>
    <s v="Hi.Mix"/>
    <s v="CPT"/>
    <s v="B"/>
    <s v="C2-054D"/>
    <s v="1"/>
    <s v="062006010"/>
    <s v="062006010DP-2629A-PS10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9"/>
    <s v="Hi.Mix"/>
    <s v="CPT"/>
    <s v="B"/>
    <s v="C2-202N"/>
    <s v="2"/>
    <n v="206866003"/>
    <s v="206866003PK-2631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6:30:00"/>
    <d v="1899-12-30T16:55:00"/>
    <d v="1899-12-30T00:25:00"/>
    <n v="0.4"/>
    <n v="19"/>
    <m/>
    <n v="7.6000000000000005"/>
    <x v="5"/>
    <s v="ME"/>
    <m/>
    <m/>
    <m/>
    <m/>
    <m/>
    <n v="2026070086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1:20:00"/>
    <d v="1899-12-30T11:30:00"/>
    <d v="1899-12-30T00:10:00"/>
    <n v="0.17"/>
    <n v="19"/>
    <m/>
    <n v="3.2300000000000004"/>
    <x v="5"/>
    <s v="ME"/>
    <m/>
    <m/>
    <m/>
    <m/>
    <m/>
    <n v="2026070087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09:00:00"/>
    <d v="1899-12-30T09:20:00"/>
    <d v="1899-12-30T00:20:00"/>
    <n v="0.33"/>
    <n v="19"/>
    <m/>
    <n v="6.2700000000000005"/>
    <x v="5"/>
    <s v="ME"/>
    <m/>
    <m/>
    <m/>
    <m/>
    <m/>
    <n v="2026070088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0:30:00"/>
    <d v="1899-12-30T10:50:00"/>
    <d v="1899-12-30T00:20:00"/>
    <n v="0.33"/>
    <n v="19"/>
    <m/>
    <n v="6.2700000000000005"/>
    <x v="5"/>
    <s v="ME"/>
    <m/>
    <m/>
    <m/>
    <m/>
    <m/>
    <n v="2026070089"/>
  </r>
  <r>
    <x v="189"/>
    <s v="EEC"/>
    <s v="OP"/>
    <s v="A"/>
    <s v="C2-099D"/>
    <s v="1"/>
    <n v="130597382"/>
    <s v="W28_2026_130597382_012-PMC17"/>
    <s v="P116"/>
    <s v="The battery balancer is broken."/>
    <s v="Machine Down"/>
    <s v="Yes"/>
    <d v="1899-12-30T16:50:00"/>
    <d v="1899-12-30T17:30:00"/>
    <d v="1899-12-30T00:40:00"/>
    <n v="0.67"/>
    <n v="9"/>
    <m/>
    <n v="6.03"/>
    <x v="5"/>
    <s v="ME"/>
    <m/>
    <m/>
    <m/>
    <m/>
    <m/>
    <n v="2026070090"/>
  </r>
  <r>
    <x v="189"/>
    <s v="EEC"/>
    <s v="OP"/>
    <s v="A"/>
    <s v="C2-100N"/>
    <s v="2"/>
    <n v="130868017"/>
    <s v="W29_2026_130868017_011_PMC17"/>
    <s v="P116"/>
    <s v="The screw gun malfunctioned"/>
    <s v="Machine Down"/>
    <s v="Yes"/>
    <d v="1899-12-30T20:41:00"/>
    <d v="1899-12-30T21:36:00"/>
    <d v="1899-12-30T00:55:00"/>
    <n v="0.9"/>
    <n v="7"/>
    <m/>
    <n v="6.3"/>
    <x v="5"/>
    <s v="ME"/>
    <m/>
    <m/>
    <m/>
    <m/>
    <m/>
    <n v="2026070091"/>
  </r>
  <r>
    <x v="189"/>
    <s v="EEC"/>
    <s v="OP"/>
    <s v="A"/>
    <s v="C2-117D"/>
    <s v="1"/>
    <n v="130868002"/>
    <s v="W30_2026_130868002_035-PMC17"/>
    <s v="P116"/>
    <s v="The semi-finished goods testing machine and the spot welding machine are broken."/>
    <s v="Machine Down"/>
    <s v="Yes"/>
    <d v="1899-12-30T14:00:00"/>
    <d v="1899-12-30T14:15:00"/>
    <d v="1899-12-30T00:15:00"/>
    <n v="0.25"/>
    <n v="7"/>
    <m/>
    <n v="1.75"/>
    <x v="5"/>
    <s v="ME"/>
    <m/>
    <m/>
    <m/>
    <m/>
    <m/>
    <n v="2026070092"/>
  </r>
  <r>
    <x v="189"/>
    <s v="Hi.Mix"/>
    <s v="OP"/>
    <s v="B"/>
    <s v="C2-043N"/>
    <s v="2"/>
    <s v="095743002"/>
    <s v="W30_2026_095743002-030-PMC11"/>
    <s v="P116"/>
    <s v="The feature testing machine is broken."/>
    <s v="Machine Down"/>
    <s v="Yes"/>
    <d v="1899-12-30T01:20:00"/>
    <d v="1899-12-30T02:29:00"/>
    <d v="1899-12-30T01:09:00"/>
    <n v="1.1499999999999999"/>
    <n v="21"/>
    <m/>
    <n v="24.15"/>
    <x v="5"/>
    <s v="ME"/>
    <m/>
    <m/>
    <m/>
    <m/>
    <m/>
    <n v="2026070093"/>
  </r>
  <r>
    <x v="189"/>
    <s v="Hi.Mix"/>
    <s v="OP"/>
    <s v="B"/>
    <s v="C2-023D"/>
    <s v="1"/>
    <s v="096920002"/>
    <s v="W26_2026_096920002-006-PMC11"/>
    <s v="P111"/>
    <s v="Raw material NG, PN 615873002"/>
    <s v="Quality Issue"/>
    <s v="Yes"/>
    <d v="1899-12-30T07:30:00"/>
    <d v="1899-12-30T13:30:00"/>
    <d v="1899-12-30T06:00:00"/>
    <n v="6"/>
    <n v="13"/>
    <m/>
    <n v="78"/>
    <x v="4"/>
    <s v="SQE"/>
    <m/>
    <m/>
    <m/>
    <m/>
    <m/>
    <n v="2026070094"/>
  </r>
  <r>
    <x v="189"/>
    <s v="Hi.Mix"/>
    <s v="OP"/>
    <s v="B"/>
    <s v="C2-025D"/>
    <s v="1"/>
    <s v="096753002"/>
    <s v="W27_2026_096753002-014-PMC11"/>
    <s v="P111"/>
    <s v="Raw material NG, PN 615873002"/>
    <s v="Quality Issue"/>
    <s v="Yes"/>
    <d v="1899-12-30T07:30:00"/>
    <d v="1899-12-30T15:30:00"/>
    <d v="1899-12-30T08:00:00"/>
    <n v="8"/>
    <n v="15"/>
    <m/>
    <n v="120"/>
    <x v="4"/>
    <s v="SQE"/>
    <m/>
    <m/>
    <m/>
    <m/>
    <m/>
    <n v="2026070095"/>
  </r>
  <r>
    <x v="189"/>
    <s v="Hi.Mix"/>
    <s v="OP"/>
    <s v="B"/>
    <s v="C2-045D"/>
    <s v="1"/>
    <s v="095279401"/>
    <s v="W017_2026_095279401_FMP_001-PMC11"/>
    <s v="P111"/>
    <s v="Raw material NG, PN 643262001, 539366001"/>
    <s v="Quality Issue"/>
    <s v="Yes"/>
    <d v="1899-12-30T11:00:00"/>
    <d v="1899-12-30T12:30:00"/>
    <d v="1899-12-30T01:30:00"/>
    <n v="1.5"/>
    <n v="28"/>
    <m/>
    <n v="42"/>
    <x v="4"/>
    <s v="SQE"/>
    <m/>
    <m/>
    <m/>
    <m/>
    <m/>
    <n v="2026070096"/>
  </r>
  <r>
    <x v="190"/>
    <s v="Hi.Mix"/>
    <s v="OP"/>
    <s v="B"/>
    <s v="C2-021D"/>
    <s v="1"/>
    <s v="095875002"/>
    <s v="W31_2026_095875002-04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90"/>
    <s v="Hi.Mix"/>
    <s v="OP"/>
    <s v="B"/>
    <s v="C2-043D"/>
    <s v="1"/>
    <s v="095628003"/>
    <s v="W30_2026_095628003-07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43D"/>
    <s v="1"/>
    <s v="095743002"/>
    <s v="W30_2026_095743002-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50AD"/>
    <s v="1"/>
    <s v="003013499DG9"/>
    <s v="W29_2026_003013499DG9-00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90"/>
    <s v="Hi.Mix"/>
    <s v="OP"/>
    <s v="B"/>
    <s v="C2-050BD"/>
    <s v="1"/>
    <s v="003013502DG9"/>
    <s v="W33_2026_003013502DG9-033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Hi.Mix"/>
    <s v="OP"/>
    <s v="B"/>
    <s v="C2-050BD"/>
    <s v="1"/>
    <s v="002997368DG9"/>
    <s v="W31_2026_002997368DG9-030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EEC"/>
    <s v="OP"/>
    <s v="A"/>
    <s v="C2-133N"/>
    <s v="2"/>
    <n v="130649007"/>
    <s v="W31_2026_130649007_40-PMC14"/>
    <s v="P156"/>
    <s v="Change Model"/>
    <s v="Line Setup"/>
    <s v="Non"/>
    <m/>
    <m/>
    <d v="1900-01-23T00:00:00"/>
    <n v="0.4"/>
    <n v="11"/>
    <m/>
    <n v="4.4000000000000004"/>
    <x v="1"/>
    <s v="ME"/>
    <m/>
    <m/>
    <m/>
    <m/>
    <m/>
    <m/>
  </r>
  <r>
    <x v="190"/>
    <s v="Hi.Mix"/>
    <s v="OP"/>
    <s v="B"/>
    <s v="C2-47AN"/>
    <s v="2"/>
    <s v="000996488"/>
    <s v="W31_2026_000996488-117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AN"/>
    <s v="2"/>
    <s v="000996487"/>
    <s v="W32_2026_000996487-05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BD"/>
    <s v="1"/>
    <s v="000996975"/>
    <s v="W32_2026_000996975-048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OP"/>
    <s v="B"/>
    <s v="C2-47BD"/>
    <s v="1"/>
    <s v="000996780"/>
    <s v="W30_2026_000996780-07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CPT"/>
    <s v="B"/>
    <s v="C2-011D"/>
    <s v="1"/>
    <s v="011362020"/>
    <s v="011362020DP-2632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16D"/>
    <s v="1"/>
    <n v="316292007"/>
    <s v="316292007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0"/>
    <s v="Hi.Mix"/>
    <s v="CPT"/>
    <s v="B"/>
    <s v="C2-016N"/>
    <s v="2"/>
    <n v="312982004"/>
    <s v="312982004DZ-2632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90"/>
    <s v="Hi.Mix"/>
    <s v="CPT"/>
    <s v="B"/>
    <s v="C2-028D"/>
    <s v="1"/>
    <s v="011309023"/>
    <s v="011309023DP-2632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36N"/>
    <s v="2"/>
    <s v="010964264"/>
    <s v="010964264PK-2631A-PS3-CPT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0"/>
    <s v="Hi.Mix"/>
    <s v="CPT"/>
    <s v="B"/>
    <s v="C2-042D"/>
    <s v="1"/>
    <s v="011081008"/>
    <s v="011081008DP-2625A-PS2-CPT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2D"/>
    <s v="1"/>
    <s v="011249012"/>
    <s v="011249012DP-2630A-PS2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4N"/>
    <s v="2"/>
    <s v="011499002"/>
    <s v="011499002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0"/>
    <s v="Hi.Mix"/>
    <s v="OP"/>
    <s v="B"/>
    <s v="C2-023N"/>
    <s v="2"/>
    <s v="096920002"/>
    <s v="W26_2026_096920002-006-PMC11"/>
    <s v="P116"/>
    <s v="The testing machine is broken."/>
    <s v="Machine Down"/>
    <s v="Yes"/>
    <d v="1899-12-30T21:30:00"/>
    <d v="1899-12-30T22:30:00"/>
    <d v="1899-12-30T01:00:00"/>
    <n v="1"/>
    <n v="22"/>
    <m/>
    <n v="22"/>
    <x v="5"/>
    <s v="ME"/>
    <m/>
    <m/>
    <m/>
    <m/>
    <m/>
    <n v="2026070097"/>
  </r>
  <r>
    <x v="190"/>
    <s v="Hi.Mix"/>
    <s v="OP"/>
    <s v="B"/>
    <s v="C2-041N"/>
    <s v="2"/>
    <s v="095396302"/>
    <s v="W31_2026_095396302-038-PMC11"/>
    <s v="P114"/>
    <s v="Station 12: Broken shaft, defective magnet stamping die, waiting for PIE analysis."/>
    <s v="Machine Down"/>
    <s v="Yes"/>
    <d v="1899-12-30T03:00:00"/>
    <d v="1899-12-30T04:30:00"/>
    <d v="1899-12-30T01:30:00"/>
    <n v="1.5"/>
    <n v="30"/>
    <m/>
    <n v="45"/>
    <x v="2"/>
    <s v="ME"/>
    <s v="Die casting housing was broken after unit running test"/>
    <m/>
    <m/>
    <m/>
    <m/>
    <n v="2026070098"/>
  </r>
  <r>
    <x v="190"/>
    <s v="Hi.Mix"/>
    <s v="OP"/>
    <s v="B"/>
    <s v="C2-023D"/>
    <s v="1"/>
    <s v="096920002"/>
    <s v="W26_2026_096920002-006-PMC11"/>
    <s v="P111"/>
    <s v="Raw material NG, PN 615873002"/>
    <s v="Quality Issue"/>
    <s v="Yes"/>
    <d v="1899-12-30T07:30:00"/>
    <d v="1899-12-30T15:30:00"/>
    <d v="1899-12-30T08:00:00"/>
    <n v="8"/>
    <n v="8"/>
    <m/>
    <n v="64"/>
    <x v="4"/>
    <s v="SQE"/>
    <m/>
    <n v="615873002"/>
    <s v="Dongguan"/>
    <m/>
    <m/>
    <n v="2026070099"/>
  </r>
  <r>
    <x v="190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09:00:00"/>
    <d v="1899-12-30T12:00:00"/>
    <d v="1899-12-30T03:00:00"/>
    <n v="3"/>
    <n v="29"/>
    <m/>
    <n v="87"/>
    <x v="4"/>
    <s v="SQE"/>
    <m/>
    <n v="643262001"/>
    <s v="ZheJiang"/>
    <m/>
    <m/>
    <n v="2026070100"/>
  </r>
  <r>
    <x v="190"/>
    <s v="Hi.Mix"/>
    <s v="OP"/>
    <s v="B"/>
    <s v="C2-051N"/>
    <s v="2"/>
    <s v="095279401"/>
    <s v="W017_2026_095279401_FMP_001-PMC11"/>
    <s v="P111"/>
    <s v="Raw material NG, PN 643262001"/>
    <s v="Quality Issue"/>
    <s v="Yes"/>
    <d v="1899-12-30T01:50:00"/>
    <d v="1899-12-30T03:50:00"/>
    <d v="1899-12-30T02:00:00"/>
    <n v="2"/>
    <n v="27"/>
    <m/>
    <n v="54"/>
    <x v="4"/>
    <s v="SQE"/>
    <m/>
    <n v="643262001"/>
    <s v="ZheJiang"/>
    <m/>
    <m/>
    <n v="2026070101"/>
  </r>
  <r>
    <x v="191"/>
    <s v="Hi.Mix"/>
    <s v="OP"/>
    <s v="B"/>
    <s v="C2-048D"/>
    <s v="1"/>
    <s v="095396302"/>
    <s v="W31_2026_095396302-038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191"/>
    <s v="Hi.Mix"/>
    <s v="OP"/>
    <s v="B"/>
    <s v="C2-051N"/>
    <s v="2"/>
    <s v="095835104DG9"/>
    <s v="W30_2026_095835104DG9-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1"/>
    <s v="Hi.Mix"/>
    <s v="OP"/>
    <s v="B"/>
    <s v="C2-47AN"/>
    <s v="2"/>
    <s v="000996987"/>
    <s v="W30_2026_000996987-050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1"/>
    <s v="EEC"/>
    <s v="OP"/>
    <s v="A"/>
    <s v="C2-124D"/>
    <s v="1"/>
    <n v="130597184"/>
    <s v="W31_2026_130597184_21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91"/>
    <s v="EEC"/>
    <s v="OP"/>
    <s v="A"/>
    <s v="C2-132N"/>
    <s v="2"/>
    <s v="130667013DG9"/>
    <s v="W31_2026_130667013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1"/>
    <s v="EEC"/>
    <s v="OP"/>
    <s v="A"/>
    <s v="C2-149BD"/>
    <s v="1"/>
    <s v="095930810"/>
    <s v="W31_2026_095930810_034-PMC14"/>
    <s v="P156"/>
    <s v="Change Model"/>
    <s v="Line Setup"/>
    <s v="Non"/>
    <m/>
    <m/>
    <d v="1900-01-23T00:00:00"/>
    <n v="0.75"/>
    <n v="9"/>
    <m/>
    <n v="6.75"/>
    <x v="1"/>
    <s v="ME"/>
    <m/>
    <m/>
    <m/>
    <m/>
    <m/>
    <m/>
  </r>
  <r>
    <x v="191"/>
    <s v="Hi.Mix"/>
    <s v="CPT"/>
    <s v="B"/>
    <s v="C2-003D"/>
    <s v="1"/>
    <s v="011274007"/>
    <s v="011274007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1"/>
    <s v="Hi.Mix"/>
    <s v="CPT"/>
    <s v="B"/>
    <s v="C2-007N"/>
    <s v="2"/>
    <n v="159200003"/>
    <s v="159200003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1"/>
    <s v="Hi.Mix"/>
    <s v="CPT"/>
    <s v="B"/>
    <s v="C2-010D"/>
    <s v="1"/>
    <n v="161021004"/>
    <s v="161021004CS-2633B-PS10-CPT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91"/>
    <s v="Hi.Mix"/>
    <s v="CPT"/>
    <s v="B"/>
    <s v="C2-012D"/>
    <s v="1"/>
    <s v="030412004"/>
    <s v="030412004DP-2629B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91"/>
    <s v="Hi.Mix"/>
    <s v="CPT"/>
    <s v="B"/>
    <s v="C2-027D"/>
    <s v="1"/>
    <s v="011153015"/>
    <s v="011153015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91"/>
    <s v="Hi.Mix"/>
    <s v="CPT"/>
    <s v="B"/>
    <s v="C2-042D"/>
    <s v="1"/>
    <s v="011308008"/>
    <s v="011308008DP-2632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47D"/>
    <s v="1"/>
    <s v="010915029"/>
    <s v="010915029DP-2631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52D"/>
    <s v="1"/>
    <s v="011509001"/>
    <s v="011509001DP-2631B-PS10-CPT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16"/>
    <s v="The fixture mold is difficult to operate."/>
    <s v="Machine Down"/>
    <s v="Yes"/>
    <d v="1899-12-30T12:30:00"/>
    <d v="1899-12-30T13:45:00"/>
    <d v="1899-12-30T01:15:00"/>
    <n v="1.25"/>
    <n v="21"/>
    <m/>
    <n v="26.25"/>
    <x v="5"/>
    <s v="ME"/>
    <m/>
    <m/>
    <m/>
    <m/>
    <m/>
    <n v="2026070102"/>
  </r>
  <r>
    <x v="191"/>
    <s v="EEC"/>
    <s v="CPT"/>
    <s v="A"/>
    <s v="C2-099D"/>
    <s v="1"/>
    <n v="130597382"/>
    <s v="W28_2026_130597382_013-PMC17"/>
    <s v="P116"/>
    <s v="The screw gun is broken."/>
    <s v="Machine Down"/>
    <s v="Yes"/>
    <d v="1899-12-30T15:00:00"/>
    <d v="1899-12-30T15:20:00"/>
    <d v="1899-12-30T00:20:00"/>
    <n v="0.33"/>
    <n v="7"/>
    <m/>
    <n v="2.31"/>
    <x v="5"/>
    <s v="ME"/>
    <m/>
    <m/>
    <m/>
    <m/>
    <m/>
    <n v="2026070103"/>
  </r>
  <r>
    <x v="191"/>
    <s v="EEC"/>
    <s v="CPT"/>
    <s v="A"/>
    <s v="C2-104D"/>
    <s v="1"/>
    <n v="130868001"/>
    <s v="W30_2026_130868001_025-PMC17"/>
    <s v="P116"/>
    <s v="The laser welding machine is broken."/>
    <s v="Machine Down"/>
    <s v="Yes"/>
    <d v="1899-12-30T11:15:00"/>
    <d v="1899-12-30T12:00:00"/>
    <d v="1899-12-30T00:45:00"/>
    <n v="0.75"/>
    <n v="7"/>
    <m/>
    <n v="5.25"/>
    <x v="5"/>
    <s v="ME"/>
    <m/>
    <m/>
    <m/>
    <m/>
    <m/>
    <n v="2026070104"/>
  </r>
  <r>
    <x v="191"/>
    <s v="EEC"/>
    <s v="CPT"/>
    <s v="A"/>
    <s v="C2-115D"/>
    <s v="1"/>
    <n v="130868013"/>
    <s v="W28_2026_130868013_006_PMC17"/>
    <s v="P116"/>
    <s v="The battery balancing machine is broken."/>
    <s v="Machine Down"/>
    <s v="Yes"/>
    <d v="1899-12-30T08:40:00"/>
    <d v="1899-12-30T08:55:00"/>
    <d v="1899-12-30T00:15:00"/>
    <n v="0.25"/>
    <n v="7"/>
    <m/>
    <n v="1.75"/>
    <x v="5"/>
    <s v="ME"/>
    <m/>
    <m/>
    <m/>
    <m/>
    <m/>
    <n v="2026070105"/>
  </r>
  <r>
    <x v="191"/>
    <s v="EEC"/>
    <s v="CPT"/>
    <s v="A"/>
    <s v="C2-120N"/>
    <s v="2"/>
    <n v="130868002"/>
    <s v="W30_2026_130868002_039-PMC17"/>
    <s v="P116"/>
    <s v="The laser welding machine and the finished product testing machine are broken."/>
    <s v="Machine Down"/>
    <s v="Yes"/>
    <d v="1899-12-30T19:40:00"/>
    <d v="1899-12-30T20:30:00"/>
    <d v="1899-12-30T00:50:00"/>
    <n v="0.83"/>
    <n v="6"/>
    <m/>
    <n v="4.9799999999999995"/>
    <x v="5"/>
    <s v="ME"/>
    <m/>
    <m/>
    <m/>
    <m/>
    <m/>
    <n v="2026070106"/>
  </r>
  <r>
    <x v="191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13:30:00"/>
    <d v="1899-12-30T15:30:00"/>
    <d v="1899-12-30T02:00:00"/>
    <n v="2"/>
    <n v="27"/>
    <m/>
    <n v="54"/>
    <x v="4"/>
    <s v="SQE"/>
    <m/>
    <n v="643262001"/>
    <s v="ZheJiang"/>
    <m/>
    <m/>
    <n v="2026070107"/>
  </r>
  <r>
    <x v="192"/>
    <s v="Hi.Mix"/>
    <s v="OP"/>
    <s v="B"/>
    <s v="C2-041N"/>
    <s v="2"/>
    <s v="095550202"/>
    <s v="W31_2026_095550202-010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92"/>
    <s v="Hi.Mix"/>
    <s v="OP"/>
    <s v="B"/>
    <s v="C2-045D"/>
    <s v="1"/>
    <s v="095277401"/>
    <s v="W03_2026_0952774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2"/>
    <s v="Hi.Mix"/>
    <s v="OP"/>
    <s v="B"/>
    <s v="C2-048D"/>
    <s v="1"/>
    <s v="095293402"/>
    <s v="W30_2026_095293402-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OP"/>
    <s v="B"/>
    <s v="C2-47AN"/>
    <s v="2"/>
    <s v="000996663"/>
    <s v="W33_2026_000996663-033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2"/>
    <s v="EEC"/>
    <s v="OP"/>
    <s v="A"/>
    <s v="C2-132D"/>
    <s v="1"/>
    <s v="130667028DG9"/>
    <s v="W31_2026_130667028DG9_009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92"/>
    <s v="Hi.Mix"/>
    <s v="CPT"/>
    <s v="B"/>
    <s v="C2-028D"/>
    <s v="1"/>
    <n v="11229008"/>
    <s v="011229008DP-2631A-PS2-CPT-ROW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92"/>
    <s v="Hi.Mix"/>
    <s v="CPT"/>
    <s v="B"/>
    <s v="C2-028N"/>
    <s v="2"/>
    <n v="159304006"/>
    <s v="159304006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29N"/>
    <s v="2"/>
    <n v="109476012"/>
    <s v="109476012CS-2633A-PS2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31N"/>
    <s v="2"/>
    <n v="10919011"/>
    <s v="010919011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2"/>
    <s v="Hi.Mix"/>
    <s v="CPT"/>
    <s v="B"/>
    <s v="C2-038D"/>
    <s v="1"/>
    <n v="10964264"/>
    <s v="010964264PK-2632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2"/>
    <s v="Hi.Mix"/>
    <s v="CPT"/>
    <s v="B"/>
    <s v="C2-042D"/>
    <s v="1"/>
    <n v="11093026"/>
    <s v="011093026DP-2632A-PS2-CPT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92"/>
    <s v="Hi.Mix"/>
    <s v="CPT"/>
    <s v="B"/>
    <s v="C2-047D"/>
    <s v="1"/>
    <n v="159208008"/>
    <s v="159208008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47N"/>
    <s v="2"/>
    <n v="11362017"/>
    <s v="011362017DP-2632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CPT"/>
    <s v="B"/>
    <s v="C2-049N"/>
    <s v="2"/>
    <n v="11485002"/>
    <s v="011485002DP-2632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53D"/>
    <s v="1"/>
    <n v="30403003"/>
    <s v="030403003DP-2633A-PS10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92"/>
    <s v="Hi.Mix"/>
    <s v="CPT"/>
    <s v="B"/>
    <s v="C2-055N"/>
    <s v="2"/>
    <n v="11493003"/>
    <s v="011493003DP-2632A-PS9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2"/>
    <s v="EEC"/>
    <s v="CPT"/>
    <s v="A"/>
    <s v="C2-085D"/>
    <s v="1"/>
    <n v="130597197"/>
    <s v="W30_2026_130597197_082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2"/>
    <s v="EEC"/>
    <s v="CPT"/>
    <s v="A"/>
    <s v="C2-099D"/>
    <s v="1"/>
    <n v="130597394"/>
    <s v="W26_2026_130597394_004_PMC17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92"/>
    <s v="EEC"/>
    <s v="CPT"/>
    <s v="A"/>
    <s v="C2-120D"/>
    <s v="1"/>
    <n v="130868018"/>
    <s v="SPL_PO_130868018_PP_PMC17"/>
    <s v="P156"/>
    <s v="Change Model"/>
    <s v="Line Setup"/>
    <s v="Non"/>
    <m/>
    <m/>
    <d v="1900-01-23T00:00:00"/>
    <n v="1.33"/>
    <n v="7"/>
    <m/>
    <n v="9.31"/>
    <x v="1"/>
    <s v="ME"/>
    <m/>
    <m/>
    <m/>
    <m/>
    <m/>
    <m/>
  </r>
  <r>
    <x v="192"/>
    <s v="EEC"/>
    <s v="CPT"/>
    <s v="A"/>
    <s v="C2-120D"/>
    <s v="1"/>
    <n v="130868022"/>
    <s v="SPL_PO_130868022_PP_PMC17"/>
    <s v="P156"/>
    <s v="Change Model"/>
    <s v="Line Setup"/>
    <s v="Non"/>
    <m/>
    <m/>
    <d v="1900-01-23T00:00:00"/>
    <n v="0.92"/>
    <n v="7"/>
    <m/>
    <n v="6.44"/>
    <x v="1"/>
    <s v="ME"/>
    <m/>
    <m/>
    <m/>
    <m/>
    <m/>
    <m/>
  </r>
  <r>
    <x v="192"/>
    <s v="EEC"/>
    <s v="CPT"/>
    <s v="A"/>
    <s v="C2-120D"/>
    <s v="1"/>
    <n v="130868017"/>
    <s v="W28_2026_130868017_005_PMC17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92"/>
    <s v="Hi.Mix"/>
    <s v="CPT"/>
    <s v="B"/>
    <s v="C2-172N"/>
    <s v="2"/>
    <n v="62113022"/>
    <s v="062113022DP-2633A-PS10-CPT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11"/>
    <s v="Raw material NG, PN 316622006"/>
    <s v="Quality Issue"/>
    <s v="Yes"/>
    <d v="1899-12-30T15:30:00"/>
    <d v="1899-12-30T16:00:00"/>
    <d v="1899-12-30T00:30:00"/>
    <n v="0.5"/>
    <n v="26"/>
    <m/>
    <n v="13"/>
    <x v="4"/>
    <s v="SQE"/>
    <m/>
    <n v="316622006"/>
    <s v="Long Bao"/>
    <m/>
    <m/>
    <n v="2026070108"/>
  </r>
  <r>
    <x v="192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07:00:00"/>
    <d v="1899-12-30T09:00:00"/>
    <d v="1899-12-30T02:00:00"/>
    <n v="2"/>
    <n v="25"/>
    <m/>
    <n v="50"/>
    <x v="4"/>
    <s v="SQE"/>
    <m/>
    <n v="643262001"/>
    <s v="ZheJiang"/>
    <m/>
    <m/>
    <n v="2026070109"/>
  </r>
  <r>
    <x v="192"/>
    <s v="Hi.Mix"/>
    <s v="CPT"/>
    <s v="B"/>
    <s v="C2-042D"/>
    <s v="1"/>
    <s v="011093026"/>
    <s v="011093026DP-2632A-PS2-CPT"/>
    <s v="P111"/>
    <s v="Raw material NG, PN 644187002"/>
    <s v="Quality Issue"/>
    <s v="Yes"/>
    <d v="1899-12-30T14:30:00"/>
    <d v="1899-12-30T19:30:00"/>
    <d v="1899-12-30T05:00:00"/>
    <n v="5"/>
    <n v="28"/>
    <m/>
    <n v="140"/>
    <x v="4"/>
    <s v="SQE"/>
    <m/>
    <n v="644187002"/>
    <s v="Toan Luc"/>
    <m/>
    <m/>
    <n v="2026070110"/>
  </r>
  <r>
    <x v="192"/>
    <s v="EEC"/>
    <s v="CPT"/>
    <s v="A"/>
    <s v="C2-104D"/>
    <s v="1"/>
    <n v="130868014"/>
    <s v="W30_2026_130868014_046-PMC17"/>
    <s v="P116"/>
    <s v="The slaser welding machine  is broken."/>
    <s v="Machine Down"/>
    <s v="Yes"/>
    <d v="1899-12-30T07:50:00"/>
    <d v="1899-12-30T08:50:00"/>
    <d v="1899-12-30T01:00:00"/>
    <n v="1"/>
    <n v="7"/>
    <m/>
    <n v="7"/>
    <x v="5"/>
    <s v="ME"/>
    <m/>
    <m/>
    <m/>
    <m/>
    <m/>
    <n v="2026070111"/>
  </r>
  <r>
    <x v="192"/>
    <s v="EEC"/>
    <s v="CPT"/>
    <s v="A"/>
    <s v="C2-115D"/>
    <s v="1"/>
    <n v="130868013"/>
    <s v="W30_2026_130868013_007_PMC17"/>
    <s v="P116"/>
    <s v="The screw gun and laser welding machine are broken."/>
    <s v="Machine Down"/>
    <s v="Yes"/>
    <d v="1899-12-30T10:00:00"/>
    <d v="1899-12-30T10:50:00"/>
    <d v="1899-12-30T00:50:00"/>
    <n v="0.92"/>
    <n v="7"/>
    <m/>
    <n v="6.44"/>
    <x v="5"/>
    <s v="ME"/>
    <m/>
    <m/>
    <m/>
    <m/>
    <m/>
    <n v="2026070112"/>
  </r>
  <r>
    <x v="192"/>
    <s v="EEC"/>
    <s v="CPT"/>
    <s v="A"/>
    <s v="C2-117N"/>
    <s v="2"/>
    <n v="130868002"/>
    <s v="W30_2026_130868002_038-PMC17"/>
    <s v="P116"/>
    <s v="The touch welding machine is broken."/>
    <s v="Machine Down"/>
    <s v="Yes"/>
    <d v="1899-12-30T19:30:00"/>
    <d v="1899-12-30T20:00:00"/>
    <d v="1899-12-30T00:30:00"/>
    <n v="0.5"/>
    <n v="7"/>
    <m/>
    <n v="3.5"/>
    <x v="5"/>
    <s v="ME"/>
    <m/>
    <m/>
    <m/>
    <m/>
    <m/>
    <n v="2026070113"/>
  </r>
  <r>
    <x v="192"/>
    <s v="EEC"/>
    <s v="CPT"/>
    <s v="A"/>
    <s v="C2-118D"/>
    <s v="1"/>
    <n v="130597390"/>
    <s v="W30_2026_130597390_025-PMC17"/>
    <s v="P116"/>
    <s v="The screw gun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114"/>
  </r>
  <r>
    <x v="193"/>
    <s v="Hi.Mix"/>
    <s v="OP"/>
    <s v="B"/>
    <s v="C2-021D"/>
    <s v="1"/>
    <s v="095617004"/>
    <s v="W31_2026_095617004-02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OP"/>
    <s v="B"/>
    <s v="C2-021N"/>
    <s v="2"/>
    <s v="096752001"/>
    <s v="W33_2026_096752001-03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OP"/>
    <s v="B"/>
    <s v="C2-041N"/>
    <s v="2"/>
    <s v="095112109"/>
    <s v="W29_2026_095112109-11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3"/>
    <s v="Hi.Mix"/>
    <s v="OP"/>
    <s v="B"/>
    <s v="C2-048D"/>
    <s v="1"/>
    <s v="095119109"/>
    <s v="W30_2026_095119109-097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OP"/>
    <s v="B"/>
    <s v="C2-050BD"/>
    <s v="1"/>
    <s v="000996041"/>
    <s v="W33_2026_000996041-1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050BN"/>
    <s v="2"/>
    <s v="003013502DG9"/>
    <s v="W32_2026_003013502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47AN"/>
    <s v="2"/>
    <s v="000996721"/>
    <s v="W33_2026_000996721-050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3"/>
    <s v="EEC"/>
    <s v="OP"/>
    <s v="A"/>
    <s v="C2-132N"/>
    <s v="2"/>
    <s v="130667001DG9"/>
    <s v="W32_2026_130667001DG9_7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93"/>
    <s v="EEC"/>
    <s v="OP"/>
    <s v="A"/>
    <s v="C2-144N"/>
    <s v="2"/>
    <n v="130597181"/>
    <s v="W32_2026_130597181_26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3"/>
    <s v="Hi.Mix"/>
    <s v="CPT"/>
    <s v="B"/>
    <s v="C2-002N"/>
    <s v="2"/>
    <n v="10928009"/>
    <s v="010928009DP-2632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3"/>
    <s v="Hi.Mix"/>
    <s v="CPT"/>
    <s v="B"/>
    <s v="C2-009D"/>
    <s v="1"/>
    <n v="11292032"/>
    <s v="PR011292032DP-2632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3"/>
    <s v="Hi.Mix"/>
    <s v="CPT"/>
    <s v="B"/>
    <s v="C2-010N"/>
    <s v="2"/>
    <n v="11479001"/>
    <s v="011479001DP-2632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CPT"/>
    <s v="B"/>
    <s v="C2-032N"/>
    <s v="2"/>
    <n v="30221018"/>
    <s v="030221018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CPT"/>
    <s v="B"/>
    <s v="C2-033N"/>
    <s v="2"/>
    <n v="30248025"/>
    <s v="030248025DP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CPT"/>
    <s v="B"/>
    <s v="C2-034N"/>
    <s v="2"/>
    <n v="159283005"/>
    <s v="159283005CS-2633A-PS9-CPT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93"/>
    <s v="Hi.Mix"/>
    <s v="CPT"/>
    <s v="B"/>
    <s v="C2-044N"/>
    <s v="2"/>
    <n v="11325011"/>
    <s v="011325011DP-2632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3"/>
    <s v="Hi.Mix"/>
    <s v="CPT"/>
    <s v="B"/>
    <s v="C2-052N"/>
    <s v="2"/>
    <n v="11271002"/>
    <s v="011271002DP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3"/>
    <s v="Hi.Mix"/>
    <s v="CPT"/>
    <s v="B"/>
    <s v="C2-055D"/>
    <s v="1"/>
    <n v="53799102"/>
    <s v="053799102DP-2632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93"/>
    <s v="EEC"/>
    <s v="CPT"/>
    <s v="A"/>
    <s v="C2-086D"/>
    <s v="1"/>
    <n v="130868001"/>
    <s v="W29_2026_130868001_020_PMC17"/>
    <s v="P116"/>
    <s v="The semi-finished product testing machine and the D-tech machine are broken."/>
    <s v="Machine Down"/>
    <s v="Yes"/>
    <d v="1899-12-30T09:50:00"/>
    <d v="1899-12-30T10:10:00"/>
    <d v="1899-12-30T00:20:00"/>
    <n v="0.34"/>
    <n v="7"/>
    <m/>
    <n v="2.3800000000000003"/>
    <x v="5"/>
    <s v="ME"/>
    <m/>
    <m/>
    <m/>
    <m/>
    <m/>
    <n v="2026070115"/>
  </r>
  <r>
    <x v="194"/>
    <s v="Hi.Mix"/>
    <s v="OP"/>
    <s v="B"/>
    <s v="C2-043N"/>
    <s v="2"/>
    <s v="095739002"/>
    <s v="W30_2026_095739002-03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94"/>
    <s v="Hi.Mix"/>
    <s v="OP"/>
    <s v="B"/>
    <s v="C2-050AD"/>
    <s v="1"/>
    <s v="000996987"/>
    <s v="W32_2026_000996987-052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4"/>
    <s v="Hi.Mix"/>
    <s v="OP"/>
    <s v="B"/>
    <s v="C2-050BN"/>
    <s v="2"/>
    <s v="000995038"/>
    <s v="W32_2026_000995038-009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4"/>
    <s v="Hi.Mix"/>
    <s v="OP"/>
    <s v="B"/>
    <s v="C2-47AD"/>
    <s v="1"/>
    <s v="000996986"/>
    <s v="W33_2026_000996986-026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94"/>
    <s v="Hi.Mix"/>
    <s v="CPT"/>
    <s v="B"/>
    <s v="C2-007D"/>
    <s v="1"/>
    <n v="159264016"/>
    <s v="159264016CS-2632A-PS2-CPT"/>
    <s v="P156"/>
    <s v="Change Model"/>
    <s v="Line Setup"/>
    <s v="Non"/>
    <m/>
    <m/>
    <d v="1900-01-23T00:00:00"/>
    <n v="0.2"/>
    <n v="16"/>
    <m/>
    <n v="3.2"/>
    <x v="1"/>
    <s v="ME"/>
    <m/>
    <m/>
    <m/>
    <m/>
    <m/>
    <m/>
  </r>
  <r>
    <x v="194"/>
    <s v="Hi.Mix"/>
    <s v="CPT"/>
    <s v="B"/>
    <s v="C2-015D"/>
    <s v="1"/>
    <n v="305454009"/>
    <s v="305454009DZ-2634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4"/>
    <s v="Hi.Mix"/>
    <s v="CPT"/>
    <s v="B"/>
    <s v="C2-018N"/>
    <s v="2"/>
    <n v="230747003"/>
    <s v="230747003GB-2634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8N"/>
    <s v="2"/>
    <n v="315630004"/>
    <s v="315630004DZ-2634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8N"/>
    <s v="2"/>
    <n v="319158002"/>
    <s v="319158002DZ-2634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9D"/>
    <s v="1"/>
    <n v="315295002"/>
    <s v="315295002DZ-2634A-PS2-CPT-ROW"/>
    <s v="P156"/>
    <s v="Change Model"/>
    <s v="Line Setup"/>
    <s v="Non"/>
    <m/>
    <m/>
    <d v="1900-01-23T00:00:00"/>
    <n v="0.1"/>
    <n v="4.5"/>
    <m/>
    <n v="0.45"/>
    <x v="1"/>
    <s v="ME"/>
    <m/>
    <m/>
    <m/>
    <m/>
    <m/>
    <m/>
  </r>
  <r>
    <x v="194"/>
    <s v="Hi.Mix"/>
    <s v="CPT"/>
    <s v="B"/>
    <s v="C2-032N"/>
    <s v="2"/>
    <s v="030289007"/>
    <s v="030289007DP-2633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4"/>
    <s v="Hi.Mix"/>
    <s v="CPT"/>
    <s v="B"/>
    <s v="C2-034N"/>
    <s v="2"/>
    <s v="011374001"/>
    <s v="011374001DP-2632A-PS9-CPT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194"/>
    <s v="Hi.Mix"/>
    <s v="CPT"/>
    <s v="B"/>
    <s v="C2-055N"/>
    <s v="2"/>
    <s v="011371008"/>
    <s v="011371008DP-2632A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4"/>
    <s v="EEC"/>
    <s v="CPT"/>
    <s v="A"/>
    <s v="C2-086D"/>
    <s v="1"/>
    <n v="130868014"/>
    <s v="W30_2026_130868014_047-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94"/>
    <s v="EEC"/>
    <s v="CPT"/>
    <s v="A"/>
    <s v="C2-091D"/>
    <s v="1"/>
    <n v="130597289"/>
    <s v="W28_2026_130597289_028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94"/>
    <s v="Hi.Mix"/>
    <s v="CPT"/>
    <s v="B"/>
    <s v="C2-202D"/>
    <s v="1"/>
    <n v="204256003"/>
    <s v="204256003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D"/>
    <s v="1"/>
    <n v="206249023"/>
    <s v="206249023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4580043"/>
    <s v="204580043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6173006"/>
    <s v="206173006PK-2632B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6252005"/>
    <s v="206252005PK-2632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EEC"/>
    <s v="CPT"/>
    <s v="A"/>
    <s v="C2-082N"/>
    <s v="2"/>
    <n v="130597284"/>
    <s v="W29_2026_130597284_026_PMC17"/>
    <s v="P111"/>
    <s v="Raw material NG, PN 316478001"/>
    <s v="Quality Issue"/>
    <s v="Yes"/>
    <d v="1899-12-30T21:09:00"/>
    <d v="1899-12-30T00:09:00"/>
    <d v="1900-01-22T03:00:00"/>
    <n v="3"/>
    <n v="7"/>
    <m/>
    <n v="21"/>
    <x v="4"/>
    <s v="SQE"/>
    <m/>
    <n v="316478001"/>
    <m/>
    <m/>
    <m/>
    <n v="2026080001"/>
  </r>
  <r>
    <x v="194"/>
    <s v="EEC"/>
    <s v="CPT"/>
    <s v="A"/>
    <s v="C2-087D"/>
    <s v="1"/>
    <n v="130868001"/>
    <s v="W29_2026_130868001_015_PMC17"/>
    <s v="P116"/>
    <s v="The function machine is not working."/>
    <s v="Machine Down"/>
    <s v="Yes"/>
    <d v="1899-12-30T01:00:00"/>
    <d v="1899-12-30T01:30:00"/>
    <d v="1899-12-30T00:30:00"/>
    <n v="0.5"/>
    <n v="8"/>
    <m/>
    <n v="4"/>
    <x v="5"/>
    <s v="ME"/>
    <m/>
    <m/>
    <m/>
    <m/>
    <m/>
    <n v="2026080002"/>
  </r>
  <r>
    <x v="195"/>
    <s v="Hi.Mix"/>
    <s v="OP"/>
    <s v="B"/>
    <s v="C2-043D"/>
    <s v="1"/>
    <s v="095817304"/>
    <s v="W31_2026_095817304-075-PMC11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95"/>
    <s v="EEC"/>
    <s v="OP"/>
    <s v="A"/>
    <s v="C2-123D"/>
    <s v="1"/>
    <s v="130858005DG9"/>
    <s v="W30_2026_130858005DG9_FMP_001_PMC14"/>
    <s v="P156"/>
    <s v="Change Model"/>
    <s v="Line Setup"/>
    <s v="Non"/>
    <m/>
    <m/>
    <d v="1900-01-23T00:00:00"/>
    <n v="0.25"/>
    <n v="35"/>
    <m/>
    <n v="8.75"/>
    <x v="1"/>
    <s v="ME"/>
    <m/>
    <m/>
    <m/>
    <m/>
    <m/>
    <m/>
  </r>
  <r>
    <x v="195"/>
    <s v="Hi.Mix"/>
    <s v="CPT"/>
    <s v="B"/>
    <s v="C2-013D"/>
    <s v="1"/>
    <s v="030169026"/>
    <s v="030169026DP-2630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5"/>
    <s v="Hi.Mix"/>
    <s v="CPT"/>
    <s v="B"/>
    <s v="C2-016D"/>
    <s v="1"/>
    <s v="290061296"/>
    <s v="290061296GB-2634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5"/>
    <s v="Hi.Mix"/>
    <s v="CPT"/>
    <s v="B"/>
    <s v="C2-042N"/>
    <s v="2"/>
    <s v="011393001"/>
    <s v="011393001DP-2632A-PS2-CPT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5"/>
    <s v="Hi.Mix"/>
    <s v="CPT"/>
    <s v="B"/>
    <s v="C2-051N"/>
    <s v="2"/>
    <s v="010831004"/>
    <s v="010831004DP-2632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5"/>
    <s v="Hi.Mix"/>
    <s v="CPT"/>
    <s v="B"/>
    <s v="C2-054N"/>
    <s v="2"/>
    <s v="062030015"/>
    <s v="062030015DP-2631A-PS10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5"/>
    <s v="EEC"/>
    <s v="CPT"/>
    <s v="A"/>
    <s v="C2-087N"/>
    <s v="2"/>
    <n v="130868001"/>
    <s v="W30_2026_130868001_021-PMC17"/>
    <s v="P116"/>
    <s v="The laser machine is broken."/>
    <s v="Machine Down"/>
    <s v="Yes"/>
    <d v="1899-12-30T01:00:00"/>
    <d v="1899-12-30T01:25:00"/>
    <d v="1899-12-30T00:25:00"/>
    <n v="0.4"/>
    <n v="7"/>
    <m/>
    <n v="2.8000000000000003"/>
    <x v="5"/>
    <s v="ME"/>
    <m/>
    <m/>
    <m/>
    <m/>
    <m/>
    <n v="2026080003"/>
  </r>
  <r>
    <x v="195"/>
    <s v="EEC"/>
    <s v="CPT"/>
    <s v="A"/>
    <s v="C2-091D"/>
    <s v="1"/>
    <n v="130597289"/>
    <s v="W28_2026_130597289_028_PMC17"/>
    <s v="P116"/>
    <s v="The screw gun is broken."/>
    <s v="Machine Down"/>
    <s v="Yes"/>
    <d v="1899-12-30T09:12:00"/>
    <d v="1899-12-30T09:46:00"/>
    <d v="1899-12-30T00:34:00"/>
    <n v="0.55000000000000004"/>
    <n v="9"/>
    <m/>
    <n v="4.95"/>
    <x v="5"/>
    <s v="ME"/>
    <m/>
    <m/>
    <m/>
    <m/>
    <m/>
    <n v="2026080004"/>
  </r>
  <r>
    <x v="195"/>
    <s v="EEC"/>
    <s v="CPT"/>
    <s v="A"/>
    <s v="C2-100D"/>
    <s v="1"/>
    <n v="130868017"/>
    <s v="W30_2026_130868017_014-PMC17"/>
    <s v="P116"/>
    <s v="The screw gun is broken."/>
    <s v="Machine Down"/>
    <s v="Yes"/>
    <d v="1899-12-30T11:10:00"/>
    <d v="1899-12-30T12:10:00"/>
    <d v="1899-12-30T01:00:00"/>
    <n v="1"/>
    <n v="5"/>
    <m/>
    <n v="5"/>
    <x v="5"/>
    <s v="ME"/>
    <m/>
    <m/>
    <m/>
    <m/>
    <m/>
    <n v="2026080005"/>
  </r>
  <r>
    <x v="195"/>
    <s v="Hi.Mix"/>
    <s v="OP"/>
    <s v="B"/>
    <s v="C2-045N"/>
    <s v="2"/>
    <s v="095817304"/>
    <s v="W32_2026_095817304-076-PMC11"/>
    <s v="P111"/>
    <s v="Raw material NG, PN 637158001"/>
    <s v="Quality Issue"/>
    <s v="Yes"/>
    <d v="1899-12-30T04:30:00"/>
    <d v="1899-12-30T06:00:00"/>
    <d v="1899-12-30T01:30:00"/>
    <n v="1.5"/>
    <n v="28"/>
    <m/>
    <n v="42"/>
    <x v="4"/>
    <s v="SQE"/>
    <m/>
    <n v="637158001"/>
    <s v="Lien Vinh"/>
    <m/>
    <m/>
    <n v="2026080006"/>
  </r>
  <r>
    <x v="196"/>
    <s v="Hi.Mix"/>
    <s v="OP"/>
    <s v="B"/>
    <s v="C2-021D"/>
    <s v="1"/>
    <s v="095835104DG9"/>
    <s v="W33_2026_095835104DG9-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6"/>
    <s v="Hi.Mix"/>
    <s v="OP"/>
    <s v="B"/>
    <s v="C2-021D"/>
    <s v="1"/>
    <s v="096657201"/>
    <s v="W32_2026_096657201-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6"/>
    <s v="Hi.Mix"/>
    <s v="OP"/>
    <s v="B"/>
    <s v="C2-043D"/>
    <s v="1"/>
    <s v="095834201"/>
    <s v="W32_2026_095834201-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6"/>
    <s v="Hi.Mix"/>
    <s v="OP"/>
    <s v="B"/>
    <s v="C2-043N"/>
    <s v="2"/>
    <s v="096785002"/>
    <s v="W30_2026_096785002-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6"/>
    <s v="Hi.Mix"/>
    <s v="OP"/>
    <s v="B"/>
    <s v="C2-045N"/>
    <s v="2"/>
    <s v="095279401"/>
    <s v="W017_2026_095279401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6"/>
    <s v="EEC"/>
    <s v="OP"/>
    <s v="A"/>
    <s v="C2-124D"/>
    <s v="1"/>
    <n v="130597187"/>
    <s v="W32_2026_130597187_59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2N"/>
    <s v="2"/>
    <n v="130879001"/>
    <s v="W30_2026_130879001_09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2N"/>
    <s v="2"/>
    <n v="130878004"/>
    <s v="W31_2026_130878004_04_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4D"/>
    <s v="1"/>
    <n v="130597182"/>
    <s v="W32_2026_130597182_1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96"/>
    <s v="Hi.Mix"/>
    <s v="CPT"/>
    <s v="B"/>
    <s v="C2-002D"/>
    <s v="1"/>
    <s v="011396014"/>
    <s v="011396014DP-2633A-PS2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96"/>
    <s v="Hi.Mix"/>
    <s v="CPT"/>
    <s v="B"/>
    <s v="C2-004N"/>
    <s v="2"/>
    <n v="159438007"/>
    <s v="159438007CS-2633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6"/>
    <s v="Hi.Mix"/>
    <s v="CPT"/>
    <s v="B"/>
    <s v="C2-010N"/>
    <s v="2"/>
    <n v="161028001"/>
    <s v="161028001CS-2633A-PS10-CPT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96"/>
    <s v="Hi.Mix"/>
    <s v="CPT"/>
    <s v="B"/>
    <s v="C2-012N"/>
    <s v="2"/>
    <s v="056243005"/>
    <s v="056243005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6"/>
    <s v="Hi.Mix"/>
    <s v="CPT"/>
    <s v="B"/>
    <s v="C2-017D"/>
    <s v="1"/>
    <n v="290102013"/>
    <s v="290102013GB-2634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96"/>
    <s v="Hi.Mix"/>
    <s v="CPT"/>
    <s v="B"/>
    <s v="C2-018D"/>
    <s v="1"/>
    <n v="315295002"/>
    <s v="315295002DZ-2634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018D"/>
    <s v="1"/>
    <n v="317279003"/>
    <s v="317279003DZ-2634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027N"/>
    <s v="2"/>
    <s v="011381003"/>
    <s v="011381003DP-2632A-PS9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6"/>
    <s v="Hi.Mix"/>
    <s v="CPT"/>
    <s v="B"/>
    <s v="C2-028D"/>
    <s v="1"/>
    <n v="159356005"/>
    <s v="159356005CS-2633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96"/>
    <s v="Hi.Mix"/>
    <s v="CPT"/>
    <s v="B"/>
    <s v="C2-034D"/>
    <s v="1"/>
    <s v="010808008"/>
    <s v="010808008DP-2631A-PS2-CPT-ROW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196"/>
    <s v="Hi.Mix"/>
    <s v="CPT"/>
    <s v="B"/>
    <s v="C2-038D"/>
    <s v="1"/>
    <s v="001690083"/>
    <s v="001690083PK-2627A-PS3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6"/>
    <s v="Hi.Mix"/>
    <s v="CPT"/>
    <s v="B"/>
    <s v="C2-202D"/>
    <s v="1"/>
    <n v="206201008"/>
    <s v="206201008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202D"/>
    <s v="1"/>
    <n v="206221003"/>
    <s v="206221003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202D"/>
    <s v="1"/>
    <n v="206456004"/>
    <s v="206456004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6"/>
    <s v="EEC"/>
    <s v="CPT"/>
    <s v="A"/>
    <s v="C2-087D"/>
    <s v="1"/>
    <n v="130868001"/>
    <s v="W30_2026_130868001_021-PMC17"/>
    <s v="P116"/>
    <s v="The feature testing machine is broken."/>
    <s v="Machine Down"/>
    <s v="Yes"/>
    <d v="1899-12-30T11:10:00"/>
    <d v="1899-12-30T12:40:00"/>
    <d v="1899-12-30T01:30:00"/>
    <n v="1.5"/>
    <n v="7"/>
    <m/>
    <n v="10.5"/>
    <x v="5"/>
    <s v="ME"/>
    <m/>
    <m/>
    <m/>
    <m/>
    <m/>
    <n v="2026080007"/>
  </r>
  <r>
    <x v="196"/>
    <s v="EEC"/>
    <s v="CPT"/>
    <s v="A"/>
    <s v="C2-117N"/>
    <s v="2"/>
    <n v="130868017"/>
    <s v="W31_2026_130868017_024-PMC17"/>
    <s v="P116"/>
    <s v="The laser welding machine is broken."/>
    <s v="Machine Down"/>
    <s v="Yes"/>
    <d v="1899-12-30T21:10:00"/>
    <d v="1899-12-30T21:40:00"/>
    <d v="1899-12-30T00:30:00"/>
    <n v="0.5"/>
    <n v="7"/>
    <m/>
    <n v="3.5"/>
    <x v="5"/>
    <s v="ME"/>
    <m/>
    <m/>
    <m/>
    <m/>
    <m/>
    <n v="2026080008"/>
  </r>
  <r>
    <x v="196"/>
    <s v="Hi.Mix"/>
    <s v="OP"/>
    <s v="B"/>
    <s v="C2-045N"/>
    <s v="2"/>
    <s v="095279401"/>
    <s v="W017_2026_095279401_FMP_001-PMC11"/>
    <s v="P111"/>
    <s v="Raw material NG, PN 643262001"/>
    <s v="Quality Issue"/>
    <s v="Yes"/>
    <d v="1899-12-30T05:30:00"/>
    <d v="1899-12-30T06:00:00"/>
    <d v="1899-12-30T00:30:00"/>
    <n v="0.5"/>
    <n v="24"/>
    <m/>
    <n v="12"/>
    <x v="4"/>
    <s v="SQE"/>
    <m/>
    <n v="643262001"/>
    <s v="ZHEJIANG"/>
    <m/>
    <m/>
    <n v="2026080009"/>
  </r>
  <r>
    <x v="196"/>
    <s v="Hi.Mix"/>
    <s v="OP"/>
    <s v="B"/>
    <s v="C2-045D"/>
    <s v="1"/>
    <s v="095817304"/>
    <s v="W32_2026_095817304-076-PMC11"/>
    <s v="P111"/>
    <s v="Raw material NG, PN 637158001"/>
    <s v="Quality Issue"/>
    <s v="Yes"/>
    <d v="1899-12-30T07:30:00"/>
    <d v="1899-12-30T15:30:00"/>
    <d v="1899-12-30T08:00:00"/>
    <n v="8"/>
    <n v="8"/>
    <m/>
    <n v="64"/>
    <x v="4"/>
    <s v="SQE"/>
    <m/>
    <n v="637158001"/>
    <s v="Lien Vinh"/>
    <m/>
    <m/>
    <n v="2026080010"/>
  </r>
  <r>
    <x v="197"/>
    <s v="Hi.Mix"/>
    <s v="OP"/>
    <s v="B"/>
    <s v="C2-043D"/>
    <s v="1"/>
    <s v="095798301"/>
    <s v="W31_2026_095798301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7"/>
    <s v="Hi.Mix"/>
    <s v="OP"/>
    <s v="B"/>
    <s v="C2-043N"/>
    <s v="2"/>
    <s v="095504203"/>
    <s v="W32_2026_095504203-02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97"/>
    <s v="Hi.Mix"/>
    <s v="OP"/>
    <s v="B"/>
    <s v="C2-045N"/>
    <s v="2"/>
    <s v="095798301"/>
    <s v="W31_2026_095798301-012-PMC11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97"/>
    <s v="Hi.Mix"/>
    <s v="OP"/>
    <s v="B"/>
    <s v="C2-048N"/>
    <s v="2"/>
    <s v="095172208DG9"/>
    <s v="W29_2026_095172208DG9-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7"/>
    <s v="EEC"/>
    <s v="OP"/>
    <s v="A"/>
    <s v="C2-135D"/>
    <s v="1"/>
    <s v="130615018DG9"/>
    <s v="W33_2026_130615018DG9_10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97"/>
    <s v="Hi.Mix"/>
    <s v="CPT"/>
    <s v="B"/>
    <s v="C2-003N"/>
    <s v="2"/>
    <s v="011342001"/>
    <s v="011342001DP-2632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7"/>
    <s v="Hi.Mix"/>
    <s v="CPT"/>
    <s v="B"/>
    <s v="C2-004N"/>
    <s v="2"/>
    <s v="011117002"/>
    <s v="011117002DP-2632A-PS9-CPT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97"/>
    <s v="Hi.Mix"/>
    <s v="CPT"/>
    <s v="B"/>
    <s v="C2-010N"/>
    <s v="2"/>
    <n v="313113021"/>
    <s v="313113021DZ-2634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7"/>
    <s v="Hi.Mix"/>
    <s v="CPT"/>
    <s v="B"/>
    <s v="C2-015N"/>
    <s v="2"/>
    <n v="316292007"/>
    <s v="316292007DZ-2634B-PS2-CPT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97"/>
    <s v="Hi.Mix"/>
    <s v="CPT"/>
    <s v="B"/>
    <s v="C2-016D"/>
    <s v="1"/>
    <n v="317339001"/>
    <s v="317339001DZ-2634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7"/>
    <s v="Hi.Mix"/>
    <s v="CPT"/>
    <s v="B"/>
    <s v="C2-016D"/>
    <s v="1"/>
    <n v="317342001"/>
    <s v="317342001DZ-2634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7"/>
    <s v="Hi.Mix"/>
    <s v="CPT"/>
    <s v="B"/>
    <s v="C2-018D"/>
    <s v="1"/>
    <n v="230747003"/>
    <s v="230747003GB-2634B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18D"/>
    <s v="1"/>
    <n v="315630004"/>
    <s v="315630004DZ-2634B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18D"/>
    <s v="1"/>
    <n v="319158002"/>
    <s v="319158002DZ-2634B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29D"/>
    <s v="1"/>
    <s v="011050036"/>
    <s v="011050036DP-2632A-PS9-CPT"/>
    <s v="P156"/>
    <s v="Change Model"/>
    <s v="Line Setup"/>
    <s v="Non"/>
    <m/>
    <m/>
    <d v="1900-01-23T00:00:00"/>
    <n v="0.75"/>
    <n v="16"/>
    <m/>
    <n v="12"/>
    <x v="1"/>
    <s v="ME"/>
    <m/>
    <m/>
    <m/>
    <m/>
    <m/>
    <m/>
  </r>
  <r>
    <x v="197"/>
    <s v="Hi.Mix"/>
    <s v="CPT"/>
    <s v="B"/>
    <s v="C2-047D"/>
    <s v="1"/>
    <s v="010924002"/>
    <s v="010924002DP-2632A-PS2-CPT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197"/>
    <s v="Hi.Mix"/>
    <s v="CPT"/>
    <s v="B"/>
    <s v="C2-051N"/>
    <s v="2"/>
    <n v="159107004"/>
    <s v="159107004CS-2633A-PS2-CPT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97"/>
    <s v="Hi.Mix"/>
    <s v="CPT"/>
    <s v="B"/>
    <s v="C2-052D"/>
    <s v="1"/>
    <s v="011509001"/>
    <s v="011509001DP-2632A-PS10-CPT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97"/>
    <s v="Hi.Mix"/>
    <s v="CPT"/>
    <s v="B"/>
    <s v="C2-054N"/>
    <s v="2"/>
    <s v="062024007"/>
    <s v="062024007DP-2634B-PS10-CPT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97"/>
    <s v="EEC"/>
    <s v="CPT"/>
    <s v="A"/>
    <s v="C2-118N"/>
    <s v="2"/>
    <n v="130597380"/>
    <s v="W32_2026_130597380_098-PMC17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97"/>
    <s v="Hi.Mix"/>
    <s v="OP"/>
    <s v="B"/>
    <s v="C2-051D"/>
    <s v="1"/>
    <s v="096620201"/>
    <s v="W32_2026_096620201-008-PMC11"/>
    <s v="P116"/>
    <s v="ME set up line over 0.8hrs"/>
    <s v="Machine Down"/>
    <s v="Yes"/>
    <d v="1899-12-30T07:30:00"/>
    <d v="1899-12-30T08:00:00"/>
    <d v="1899-12-30T00:30:00"/>
    <n v="0.5"/>
    <n v="39"/>
    <m/>
    <n v="19.5"/>
    <x v="5"/>
    <s v="ME"/>
    <m/>
    <m/>
    <m/>
    <m/>
    <m/>
    <n v="2026080011"/>
  </r>
  <r>
    <x v="197"/>
    <s v="EEC"/>
    <s v="OP"/>
    <s v="A"/>
    <s v="C2-137N"/>
    <s v="2"/>
    <s v="130615001DG9"/>
    <s v="W29_2026_130615001DG9_568-PMC14"/>
    <s v="P116"/>
    <s v="Test machine number 2 is broken."/>
    <s v="Machine Down"/>
    <s v="Yes"/>
    <d v="1899-12-30T22:10:00"/>
    <d v="1899-12-30T22:20:00"/>
    <d v="1899-12-30T00:10:00"/>
    <n v="0.17"/>
    <n v="12"/>
    <m/>
    <n v="2.04"/>
    <x v="5"/>
    <s v="ME"/>
    <m/>
    <m/>
    <m/>
    <m/>
    <m/>
    <n v="2026080012"/>
  </r>
  <r>
    <x v="197"/>
    <s v="Hi.Mix"/>
    <s v="OP"/>
    <s v="B"/>
    <s v="C2-043D"/>
    <s v="1"/>
    <s v="095798003"/>
    <s v="W30_2026_095798003-FMP_001-PMC11"/>
    <s v="P116"/>
    <s v="Missing fixture at station 9"/>
    <s v="Machine Down"/>
    <s v="Yes"/>
    <d v="1899-12-30T07:30:00"/>
    <d v="1899-12-30T08:30:00"/>
    <d v="1899-12-30T01:00:00"/>
    <n v="1"/>
    <n v="26"/>
    <m/>
    <n v="26"/>
    <x v="5"/>
    <s v="ME"/>
    <m/>
    <m/>
    <m/>
    <m/>
    <m/>
    <n v="2026080013"/>
  </r>
  <r>
    <x v="197"/>
    <s v="Hi.Mix"/>
    <s v="OP"/>
    <s v="B"/>
    <s v="C2-021D"/>
    <s v="1"/>
    <s v="095799001"/>
    <s v="W32_2026_095799001-030-PMC11"/>
    <s v="P116"/>
    <s v="ME is unable to provide materials for station 3"/>
    <s v="Machine Down"/>
    <s v="Yes"/>
    <d v="1899-12-30T09:30:00"/>
    <d v="1899-12-30T10:20:00"/>
    <d v="1899-12-30T00:50:00"/>
    <n v="0.8"/>
    <n v="26"/>
    <m/>
    <n v="20.8"/>
    <x v="5"/>
    <s v="ME"/>
    <m/>
    <m/>
    <m/>
    <m/>
    <m/>
    <n v="2026080014"/>
  </r>
  <r>
    <x v="197"/>
    <s v="Hi.Mix"/>
    <s v="OP"/>
    <s v="B"/>
    <s v="C2-021D"/>
    <s v="1"/>
    <s v="095799001"/>
    <s v="W32_2026_095799001-030-PMC11"/>
    <s v="P1564"/>
    <s v="Issue at station 3"/>
    <s v="Other"/>
    <s v="Yes"/>
    <d v="1899-12-30T10:20:00"/>
    <d v="1899-12-30T11:50:00"/>
    <d v="1899-12-30T01:30:00"/>
    <n v="1.5"/>
    <n v="26"/>
    <m/>
    <n v="39"/>
    <x v="7"/>
    <m/>
    <m/>
    <m/>
    <m/>
    <m/>
    <m/>
    <n v="2026080015"/>
  </r>
  <r>
    <x v="197"/>
    <s v="EEC"/>
    <s v="CPT"/>
    <s v="A"/>
    <s v="C2-082D"/>
    <s v="1"/>
    <n v="130597284"/>
    <s v="W29_2026_130597284_027_PMC17"/>
    <s v="P116"/>
    <s v="Finished goods testing machine and battery balancing machine"/>
    <s v="Machine Down"/>
    <s v="Yes"/>
    <d v="1899-12-30T08:00:00"/>
    <d v="1899-12-30T09:30:00"/>
    <d v="1899-12-30T01:30:00"/>
    <n v="1.5"/>
    <n v="6"/>
    <m/>
    <n v="9"/>
    <x v="5"/>
    <s v="ME"/>
    <m/>
    <m/>
    <m/>
    <m/>
    <m/>
    <n v="2026080016"/>
  </r>
  <r>
    <x v="197"/>
    <s v="EEC"/>
    <s v="CPT"/>
    <s v="A"/>
    <s v="C2-082N"/>
    <s v="2"/>
    <n v="130597284"/>
    <s v="W31_2026_130597284_030_PMC17"/>
    <s v="P116"/>
    <s v="The lid assembly machine is broken"/>
    <s v="Machine Down"/>
    <s v="Yes"/>
    <d v="1899-12-30T20:17:00"/>
    <d v="1899-12-30T20:25:00"/>
    <d v="1899-12-30T00:08:00"/>
    <n v="0.13"/>
    <n v="7"/>
    <m/>
    <n v="0.91"/>
    <x v="5"/>
    <s v="ME"/>
    <m/>
    <m/>
    <m/>
    <m/>
    <m/>
    <n v="2026080017"/>
  </r>
  <r>
    <x v="197"/>
    <s v="EEC"/>
    <s v="CPT"/>
    <s v="A"/>
    <s v="C2-083N"/>
    <s v="2"/>
    <n v="130597283"/>
    <s v="W28_2026_130597283_050-PMC17"/>
    <s v="P116"/>
    <s v="The soldering machine lost power"/>
    <s v="Machine Down"/>
    <s v="Yes"/>
    <d v="1899-12-30T03:00:00"/>
    <d v="1899-12-30T03:10:00"/>
    <d v="1899-12-30T00:10:00"/>
    <n v="0.17"/>
    <n v="6"/>
    <m/>
    <n v="1.02"/>
    <x v="5"/>
    <s v="ME"/>
    <m/>
    <m/>
    <m/>
    <m/>
    <m/>
    <n v="2026080018"/>
  </r>
  <r>
    <x v="197"/>
    <s v="EEC"/>
    <s v="CPT"/>
    <s v="A"/>
    <s v="C2-084N"/>
    <s v="2"/>
    <n v="130597339"/>
    <s v="W29_2026_130597339_016-PMC17"/>
    <s v="P116"/>
    <s v="The laser marking machine is broken"/>
    <s v="Machine Down"/>
    <s v="Yes"/>
    <d v="1899-12-30T22:23:00"/>
    <d v="1899-12-30T22:30:00"/>
    <d v="1899-12-30T00:07:00"/>
    <n v="0.12"/>
    <n v="8"/>
    <m/>
    <n v="0.96"/>
    <x v="5"/>
    <s v="ME"/>
    <m/>
    <m/>
    <m/>
    <m/>
    <m/>
    <n v="2026080019"/>
  </r>
  <r>
    <x v="197"/>
    <s v="EEC"/>
    <s v="CPT"/>
    <s v="A"/>
    <s v="C2-085N"/>
    <s v="2"/>
    <s v="130868018"/>
    <s v="W27_2026_130868018_FMP_001_PMC17"/>
    <s v="P116"/>
    <s v="The screw driving machine is broken"/>
    <s v="Machine Down"/>
    <s v="Yes"/>
    <d v="1899-12-30T22:45:00"/>
    <d v="1899-12-30T22:55:00"/>
    <d v="1899-12-30T00:10:00"/>
    <n v="0.17"/>
    <n v="7"/>
    <m/>
    <n v="1.1900000000000002"/>
    <x v="5"/>
    <s v="ME"/>
    <m/>
    <m/>
    <m/>
    <m/>
    <m/>
    <n v="2026080020"/>
  </r>
  <r>
    <x v="197"/>
    <s v="EEC"/>
    <s v="CPT"/>
    <s v="A"/>
    <s v="C2-086N"/>
    <s v="2"/>
    <n v="130868001"/>
    <s v="W30_2026_130868001_023-PMC17"/>
    <s v="P116"/>
    <s v="The performance testing machine is broken"/>
    <s v="Machine Down"/>
    <s v="Yes"/>
    <d v="1899-12-30T04:30:00"/>
    <d v="1899-12-30T04:35:00"/>
    <d v="1899-12-30T00:05:00"/>
    <n v="0.1"/>
    <n v="6.5"/>
    <m/>
    <n v="0.65"/>
    <x v="5"/>
    <s v="ME"/>
    <m/>
    <m/>
    <m/>
    <m/>
    <m/>
    <n v="2026080021"/>
  </r>
  <r>
    <x v="197"/>
    <s v="EEC"/>
    <s v="CPT"/>
    <s v="A"/>
    <s v="C2-087N"/>
    <s v="2"/>
    <n v="130868001"/>
    <s v="W31_2026_130868001_034-PMC17"/>
    <s v="P116"/>
    <s v="The screw driving machine is broken"/>
    <s v="Machine Down"/>
    <s v="Yes"/>
    <d v="1899-12-30T21:05:00"/>
    <d v="1899-12-30T21:13:00"/>
    <d v="1899-12-30T00:08:00"/>
    <n v="0.13"/>
    <n v="7"/>
    <m/>
    <n v="0.91"/>
    <x v="5"/>
    <s v="ME"/>
    <m/>
    <m/>
    <m/>
    <m/>
    <m/>
    <n v="2026080022"/>
  </r>
  <r>
    <x v="197"/>
    <s v="EEC"/>
    <s v="CPT"/>
    <s v="A"/>
    <s v="C2-089D"/>
    <s v="1"/>
    <n v="130597390"/>
    <s v="W30_2026_130597390_028-PMC17"/>
    <s v="P116"/>
    <s v="The screw driving machine and the laser marking machine are broken"/>
    <s v="Machine Down"/>
    <s v="Yes"/>
    <d v="1899-12-30T14:38:00"/>
    <d v="1899-12-30T15:08:00"/>
    <d v="1899-12-30T00:30:00"/>
    <n v="0.5"/>
    <n v="9"/>
    <m/>
    <n v="4.5"/>
    <x v="5"/>
    <s v="ME"/>
    <m/>
    <m/>
    <m/>
    <m/>
    <m/>
    <n v="2026080023"/>
  </r>
  <r>
    <x v="197"/>
    <s v="EEC"/>
    <s v="CPT"/>
    <s v="A"/>
    <s v="C2-089N"/>
    <s v="2"/>
    <n v="130597390"/>
    <s v="W30_2026_130597390_028-PMC17"/>
    <s v="P116"/>
    <s v="The screw driving machine and the soldering machine are broken"/>
    <s v="Machine Down"/>
    <s v="Yes"/>
    <d v="1899-12-30T20:08:00"/>
    <d v="1899-12-30T20:20:00"/>
    <d v="1899-12-30T00:12:00"/>
    <n v="0.2"/>
    <n v="8"/>
    <m/>
    <n v="1.6"/>
    <x v="5"/>
    <s v="ME"/>
    <m/>
    <m/>
    <m/>
    <m/>
    <m/>
    <n v="2026080024"/>
  </r>
  <r>
    <x v="197"/>
    <s v="EEC"/>
    <s v="CPT"/>
    <s v="A"/>
    <s v="C2-090N"/>
    <s v="2"/>
    <n v="130597390"/>
    <s v="W30_2026_130597390_032-PMC17"/>
    <s v="P116"/>
    <s v="The screw driving machine is broken"/>
    <s v="Machine Down"/>
    <s v="Yes"/>
    <d v="1899-12-30T20:00:00"/>
    <d v="1899-12-30T20:20:00"/>
    <d v="1899-12-30T00:20:00"/>
    <n v="0.33"/>
    <n v="9"/>
    <m/>
    <n v="2.97"/>
    <x v="5"/>
    <s v="ME"/>
    <m/>
    <m/>
    <m/>
    <m/>
    <m/>
    <n v="2026080025"/>
  </r>
  <r>
    <x v="197"/>
    <s v="EEC"/>
    <s v="CPT"/>
    <s v="A"/>
    <s v="C2-091N"/>
    <s v="2"/>
    <n v="130597382"/>
    <s v="W29_2026_130597382_022-PMC17"/>
    <s v="P116"/>
    <s v="The screw driving machine, soldering machine, and semi-finished goods testing machine are broken"/>
    <s v="Machine Down"/>
    <s v="Yes"/>
    <d v="1899-12-30T19:40:00"/>
    <d v="1899-12-30T20:00:00"/>
    <d v="1899-12-30T00:20:00"/>
    <n v="0.25"/>
    <n v="8"/>
    <m/>
    <n v="2"/>
    <x v="5"/>
    <s v="ME"/>
    <m/>
    <m/>
    <m/>
    <m/>
    <m/>
    <n v="2026080026"/>
  </r>
  <r>
    <x v="197"/>
    <s v="EEC"/>
    <s v="CPT"/>
    <s v="A"/>
    <s v="C2-092D"/>
    <s v="1"/>
    <n v="130597390"/>
    <s v="W30_2026_130597390_026-PMC17"/>
    <s v="P116"/>
    <s v="The spot welding machine is broken, and the terminal crimping machine is stamping at the wrong coordinates"/>
    <s v="Machine Down"/>
    <s v="Yes"/>
    <d v="1899-12-30T13:10:00"/>
    <d v="1899-12-30T14:00:00"/>
    <d v="1899-12-30T00:50:00"/>
    <n v="0.85"/>
    <n v="9"/>
    <m/>
    <n v="7.6499999999999995"/>
    <x v="5"/>
    <s v="ME"/>
    <m/>
    <m/>
    <m/>
    <m/>
    <m/>
    <n v="2026080027"/>
  </r>
  <r>
    <x v="197"/>
    <s v="EEC"/>
    <s v="CPT"/>
    <s v="A"/>
    <s v="C2-092N"/>
    <s v="2"/>
    <n v="130868017"/>
    <s v="W29_2026_130868017_011_PMC17"/>
    <s v="P116"/>
    <s v="The screw driving machine is broken"/>
    <s v="Machine Down"/>
    <s v="Yes"/>
    <d v="1899-12-30T12:20:00"/>
    <d v="1899-12-30T12:30:00"/>
    <d v="1899-12-30T00:10:00"/>
    <n v="0.17"/>
    <n v="7"/>
    <m/>
    <n v="1.1900000000000002"/>
    <x v="5"/>
    <s v="ME"/>
    <m/>
    <m/>
    <m/>
    <m/>
    <m/>
    <n v="2026080028"/>
  </r>
  <r>
    <x v="197"/>
    <s v="EEC"/>
    <s v="CPT"/>
    <s v="A"/>
    <s v="C2-093D"/>
    <s v="1"/>
    <n v="130540070"/>
    <s v="W30_2026_130540070_042-PMC17"/>
    <s v="P116"/>
    <s v="The screw driving machine is broken"/>
    <s v="Machine Down"/>
    <s v="Yes"/>
    <d v="1899-12-30T10:00:00"/>
    <d v="1899-12-30T10:03:00"/>
    <d v="1899-12-30T00:03:00"/>
    <n v="0.05"/>
    <n v="9"/>
    <m/>
    <n v="0.45"/>
    <x v="5"/>
    <s v="ME"/>
    <m/>
    <m/>
    <m/>
    <m/>
    <m/>
    <n v="2026080029"/>
  </r>
  <r>
    <x v="197"/>
    <s v="EEC"/>
    <s v="CPT"/>
    <s v="A"/>
    <s v="C2-094D"/>
    <s v="1"/>
    <n v="130540052"/>
    <s v="W30_2026_130540052_029-PMC17"/>
    <s v="P116"/>
    <s v="The screw driving machine and the laser marking machine are broken"/>
    <s v="Machine Down"/>
    <s v="Yes"/>
    <d v="1899-12-30T08:15:00"/>
    <d v="1899-12-30T08:27:00"/>
    <d v="1899-12-30T00:12:00"/>
    <n v="0.2"/>
    <n v="9"/>
    <m/>
    <n v="1.8"/>
    <x v="5"/>
    <s v="ME"/>
    <m/>
    <m/>
    <m/>
    <m/>
    <m/>
    <n v="2026080030"/>
  </r>
  <r>
    <x v="197"/>
    <s v="EEC"/>
    <s v="CPT"/>
    <s v="A"/>
    <s v="C2-095D"/>
    <s v="1"/>
    <n v="130606034"/>
    <s v="W33_2026_130606034_006_PMC17"/>
    <s v="P116"/>
    <s v="The casing screw driving machine, soldering machine, and finished goods testing machine are broken"/>
    <s v="Machine Down"/>
    <s v="Yes"/>
    <d v="1899-12-30T08:47:00"/>
    <d v="1899-12-30T09:47:00"/>
    <d v="1899-12-30T01:00:00"/>
    <n v="1"/>
    <n v="10"/>
    <m/>
    <n v="10"/>
    <x v="5"/>
    <s v="ME"/>
    <m/>
    <m/>
    <m/>
    <m/>
    <m/>
    <n v="2026080031"/>
  </r>
  <r>
    <x v="197"/>
    <s v="EEC"/>
    <s v="CPT"/>
    <s v="A"/>
    <s v="C2-095N"/>
    <s v="2"/>
    <n v="130606034"/>
    <s v="W33_2026_130606034_006_PMC17"/>
    <s v="P116"/>
    <s v="The screw driving machine is broken"/>
    <s v="Machine Down"/>
    <s v="Yes"/>
    <d v="1899-12-30T23:20:00"/>
    <d v="1899-12-30T23:30:00"/>
    <d v="1899-12-30T00:10:00"/>
    <n v="0.17"/>
    <n v="7"/>
    <m/>
    <n v="1.1900000000000002"/>
    <x v="5"/>
    <s v="ME"/>
    <m/>
    <m/>
    <m/>
    <m/>
    <m/>
    <n v="2026080032"/>
  </r>
  <r>
    <x v="197"/>
    <s v="EEC"/>
    <s v="CPT"/>
    <s v="A"/>
    <s v="C2-099D"/>
    <s v="1"/>
    <n v="130597395"/>
    <s v="W30_2026_130597395_008_PMC17"/>
    <s v="P116"/>
    <s v="The glue dispensing machine is broken"/>
    <s v="Machine Down"/>
    <s v="Yes"/>
    <d v="1899-12-30T07:30:00"/>
    <d v="1899-12-30T08:00:00"/>
    <d v="1899-12-30T00:30:00"/>
    <n v="0.5"/>
    <n v="11"/>
    <m/>
    <n v="5.5"/>
    <x v="5"/>
    <s v="ME"/>
    <m/>
    <m/>
    <m/>
    <m/>
    <m/>
    <n v="2026080033"/>
  </r>
  <r>
    <x v="197"/>
    <s v="EEC"/>
    <s v="CPT"/>
    <s v="A"/>
    <s v="C2-099N"/>
    <s v="2"/>
    <n v="130597382"/>
    <s v="W28_2026_130597382_014-PMC17"/>
    <s v="P116"/>
    <s v="The screw driving machine is broken"/>
    <s v="Machine Down"/>
    <s v="Yes"/>
    <d v="1899-12-30T04:00:00"/>
    <d v="1899-12-30T04:20:00"/>
    <d v="1899-12-30T00:20:00"/>
    <n v="0.33"/>
    <n v="9"/>
    <m/>
    <n v="2.97"/>
    <x v="5"/>
    <s v="ME"/>
    <m/>
    <m/>
    <m/>
    <m/>
    <m/>
    <n v="2026080034"/>
  </r>
  <r>
    <x v="197"/>
    <s v="EEC"/>
    <s v="CPT"/>
    <s v="A"/>
    <s v="C2-101D"/>
    <s v="1"/>
    <n v="130730056"/>
    <s v="W31_2026_130730056_002_PMC17"/>
    <s v="P116"/>
    <s v="The laser spot welding machine is broken"/>
    <s v="Machine Down"/>
    <s v="Yes"/>
    <d v="1899-12-30T10:04:00"/>
    <d v="1899-12-30T10:19:00"/>
    <d v="1899-12-30T00:15:00"/>
    <n v="0.25"/>
    <n v="12"/>
    <m/>
    <n v="3"/>
    <x v="5"/>
    <s v="ME"/>
    <m/>
    <m/>
    <m/>
    <m/>
    <m/>
    <n v="2026080035"/>
  </r>
  <r>
    <x v="197"/>
    <s v="EEC"/>
    <s v="CPT"/>
    <s v="A"/>
    <s v="C2-103N"/>
    <s v="2"/>
    <n v="130868014"/>
    <s v="W30_2026_130868014_056-PMC17"/>
    <s v="P116"/>
    <s v="The screw driving machine and the semi-finished goods testing machine are broken"/>
    <s v="Machine Down"/>
    <s v="Yes"/>
    <d v="1899-12-30T04:56:00"/>
    <d v="1899-12-30T05:05:00"/>
    <d v="1899-12-30T00:09:00"/>
    <n v="0.15"/>
    <n v="7"/>
    <m/>
    <n v="1.05"/>
    <x v="5"/>
    <s v="ME"/>
    <m/>
    <m/>
    <m/>
    <m/>
    <m/>
    <n v="2026080036"/>
  </r>
  <r>
    <x v="197"/>
    <s v="EEC"/>
    <s v="CPT"/>
    <s v="A"/>
    <s v="C2-104D"/>
    <s v="1"/>
    <n v="130868014"/>
    <s v="W30_2026_130868014_049-PMC17"/>
    <s v="P116"/>
    <s v="The screw driving machine is broken"/>
    <s v="Machine Down"/>
    <s v="Yes"/>
    <d v="1899-12-30T08:10:00"/>
    <d v="1899-12-30T10:13:00"/>
    <d v="1899-12-30T02:03:00"/>
    <n v="2.0499999999999998"/>
    <n v="7"/>
    <m/>
    <n v="14.349999999999998"/>
    <x v="5"/>
    <s v="ME"/>
    <m/>
    <m/>
    <m/>
    <m/>
    <m/>
    <n v="2026080037"/>
  </r>
  <r>
    <x v="197"/>
    <s v="EEC"/>
    <s v="CPT"/>
    <s v="A"/>
    <s v="C2-115N"/>
    <s v="2"/>
    <n v="130868002"/>
    <s v="W32_2026_130868002_043-PMC17"/>
    <s v="P116"/>
    <s v="The screw driving machine is broken"/>
    <s v="Machine Down"/>
    <s v="Yes"/>
    <d v="1899-12-30T04:10:00"/>
    <d v="1899-12-30T04:20:00"/>
    <d v="1899-12-30T00:10:00"/>
    <n v="0.17"/>
    <n v="6"/>
    <m/>
    <n v="1.02"/>
    <x v="5"/>
    <s v="ME"/>
    <m/>
    <m/>
    <m/>
    <m/>
    <m/>
    <n v="2026080038"/>
  </r>
  <r>
    <x v="197"/>
    <s v="EEC"/>
    <s v="CPT"/>
    <s v="A"/>
    <s v="C2-116N"/>
    <s v="2"/>
    <n v="130868001"/>
    <s v="W30_2026_130868001_027-PMC17"/>
    <s v="P116"/>
    <s v="The laser marking machine is broken"/>
    <s v="Machine Down"/>
    <s v="Yes"/>
    <d v="1899-12-30T02:30:00"/>
    <d v="1899-12-30T02:35:00"/>
    <d v="1899-12-30T00:05:00"/>
    <n v="0.1"/>
    <n v="7"/>
    <m/>
    <n v="0.70000000000000007"/>
    <x v="5"/>
    <s v="ME"/>
    <m/>
    <m/>
    <m/>
    <m/>
    <m/>
    <n v="2026080039"/>
  </r>
  <r>
    <x v="197"/>
    <s v="EEC"/>
    <s v="CPT"/>
    <s v="A"/>
    <s v="C2-117D"/>
    <s v="1"/>
    <n v="130868017"/>
    <s v="W31_2026_130868017_024-PMC17"/>
    <s v="P116"/>
    <s v="The laser marking machine is broken"/>
    <s v="Machine Down"/>
    <s v="Yes"/>
    <d v="1899-12-30T09:30:00"/>
    <d v="1899-12-30T12:00:00"/>
    <d v="1899-12-30T02:30:00"/>
    <n v="2.5"/>
    <n v="7"/>
    <m/>
    <n v="17.5"/>
    <x v="5"/>
    <s v="ME"/>
    <m/>
    <m/>
    <m/>
    <m/>
    <m/>
    <n v="2026080040"/>
  </r>
  <r>
    <x v="197"/>
    <s v="EEC"/>
    <s v="CPT"/>
    <s v="A"/>
    <s v="C2-117N"/>
    <s v="2"/>
    <n v="130868017"/>
    <s v="W31_2026_130868017_024-PMC17"/>
    <s v="P116"/>
    <s v="The laser marking machine is broken"/>
    <s v="Machine Down"/>
    <s v="Yes"/>
    <d v="1899-12-30T00:50:00"/>
    <d v="1899-12-30T01:00:00"/>
    <d v="1899-12-30T00:10:00"/>
    <n v="0.17"/>
    <n v="7"/>
    <m/>
    <n v="1.1900000000000002"/>
    <x v="5"/>
    <s v="ME"/>
    <m/>
    <m/>
    <m/>
    <m/>
    <m/>
    <n v="2026080041"/>
  </r>
  <r>
    <x v="197"/>
    <s v="EEC"/>
    <s v="CPT"/>
    <s v="A"/>
    <s v="C2-118D"/>
    <s v="1"/>
    <n v="130597289"/>
    <s v="W30_2026_130597289_032_PMC17"/>
    <s v="P116"/>
    <s v="The soldering machine is broken"/>
    <s v="Machine Down"/>
    <s v="Yes"/>
    <d v="1899-12-30T09:10:00"/>
    <d v="1899-12-30T09:20:00"/>
    <d v="1899-12-30T00:10:00"/>
    <n v="0.16"/>
    <n v="8"/>
    <m/>
    <n v="1.28"/>
    <x v="5"/>
    <s v="ME"/>
    <m/>
    <m/>
    <m/>
    <m/>
    <m/>
    <n v="2026080042"/>
  </r>
  <r>
    <x v="197"/>
    <s v="EEC"/>
    <s v="CPT"/>
    <s v="A"/>
    <s v="C2-118N"/>
    <s v="2"/>
    <n v="130597380"/>
    <s v="W32_2026_130597380_098-PMC17"/>
    <s v="P116"/>
    <s v="The semi-finished goods testing machine is broken"/>
    <s v="Machine Down"/>
    <s v="Yes"/>
    <d v="1899-12-30T23:05:00"/>
    <d v="1899-12-30T23:10:00"/>
    <d v="1899-12-30T00:05:00"/>
    <n v="0.1"/>
    <n v="10"/>
    <m/>
    <n v="1"/>
    <x v="5"/>
    <s v="ME"/>
    <m/>
    <m/>
    <m/>
    <m/>
    <m/>
    <n v="2026080043"/>
  </r>
  <r>
    <x v="197"/>
    <s v="EEC"/>
    <s v="CPT"/>
    <s v="A"/>
    <s v="C2-119N"/>
    <s v="2"/>
    <n v="130597390"/>
    <s v="W30_2026_130597390_023-PMC17"/>
    <s v="P116"/>
    <s v="The screw driving machine is broken"/>
    <s v="Machine Down"/>
    <s v="Yes"/>
    <d v="1899-12-30T09:10:00"/>
    <d v="1899-12-30T09:15:00"/>
    <d v="1899-12-30T00:05:00"/>
    <n v="0.1"/>
    <n v="9"/>
    <m/>
    <n v="0.9"/>
    <x v="5"/>
    <s v="ME"/>
    <m/>
    <m/>
    <m/>
    <m/>
    <m/>
    <n v="2026080044"/>
  </r>
  <r>
    <x v="197"/>
    <s v="EEC"/>
    <s v="CPT"/>
    <s v="A"/>
    <s v="C2-120D"/>
    <s v="1"/>
    <n v="130868017"/>
    <s v="W29_2026_130868017_010_PMC17"/>
    <s v="P116"/>
    <s v="The screw driving machine and the performance testing machine are broken"/>
    <s v="Machine Down"/>
    <s v="Yes"/>
    <d v="1899-12-30T07:40:00"/>
    <d v="1899-12-30T08:40:00"/>
    <d v="1899-12-30T01:00:00"/>
    <n v="1"/>
    <n v="7"/>
    <m/>
    <n v="7"/>
    <x v="5"/>
    <s v="ME"/>
    <m/>
    <m/>
    <m/>
    <m/>
    <m/>
    <n v="2026080045"/>
  </r>
  <r>
    <x v="197"/>
    <s v="EEC"/>
    <s v="CPT"/>
    <s v="A"/>
    <s v="C2-120N"/>
    <s v="2"/>
    <n v="130868017"/>
    <s v="W29_2026_130868017_010_PMC17"/>
    <s v="P116"/>
    <s v="The screw driving machine is broken"/>
    <s v="Machine Down"/>
    <s v="Yes"/>
    <d v="1899-12-30T21:25:00"/>
    <d v="1899-12-30T21:36:00"/>
    <d v="1899-12-30T00:11:00"/>
    <n v="0.18"/>
    <n v="6.5"/>
    <m/>
    <n v="1.17"/>
    <x v="5"/>
    <s v="ME"/>
    <m/>
    <m/>
    <m/>
    <m/>
    <m/>
    <n v="2026080046"/>
  </r>
  <r>
    <x v="197"/>
    <s v="EEC"/>
    <s v="CPT"/>
    <s v="A"/>
    <s v="C2-118N"/>
    <s v="2"/>
    <s v="130597415DG9"/>
    <s v="W33_2026_130597415DG9_003_PMC17"/>
    <s v="P111"/>
    <s v="Raw material NG, PN 318102011"/>
    <s v="Quality Issue"/>
    <s v="Yes"/>
    <d v="1899-12-30T19:30:00"/>
    <d v="1899-12-30T21:30:00"/>
    <d v="1899-12-30T02:00:00"/>
    <n v="2"/>
    <n v="9"/>
    <m/>
    <n v="18"/>
    <x v="4"/>
    <s v="SQE"/>
    <m/>
    <n v="318102011"/>
    <s v="Good Mark"/>
    <m/>
    <m/>
    <n v="2026080047"/>
  </r>
  <r>
    <x v="198"/>
    <s v="Hi.Mix"/>
    <s v="OP"/>
    <s v="B"/>
    <s v="C2-021D"/>
    <s v="1"/>
    <s v="095877001"/>
    <s v="W32_2026_095877001-04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8"/>
    <s v="Hi.Mix"/>
    <s v="OP"/>
    <s v="B"/>
    <s v="C2-042N"/>
    <s v="2"/>
    <s v="000996865"/>
    <s v="RW_GI_2026_000996865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98"/>
    <s v="Hi.Mix"/>
    <s v="OP"/>
    <s v="B"/>
    <s v="C2-043N"/>
    <s v="2"/>
    <s v="095546001DG9"/>
    <s v="W33_2026_095546001DG9-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8"/>
    <s v="Hi.Mix"/>
    <s v="OP"/>
    <s v="B"/>
    <s v="C2-050BN"/>
    <s v="2"/>
    <s v="000996721"/>
    <s v="W32_2026_000996721-051-PMC11"/>
    <s v="P156"/>
    <s v="Change Model"/>
    <s v="Line Setup"/>
    <s v="Non"/>
    <m/>
    <m/>
    <d v="1900-01-23T00:00:00"/>
    <n v="0.5"/>
    <n v="4"/>
    <m/>
    <n v="2"/>
    <x v="1"/>
    <s v="ME"/>
    <m/>
    <m/>
    <m/>
    <m/>
    <m/>
    <m/>
  </r>
  <r>
    <x v="198"/>
    <s v="Hi.Mix"/>
    <s v="OP"/>
    <s v="B"/>
    <s v="C2-051D"/>
    <s v="1"/>
    <s v="095396301"/>
    <s v="W32_2026_095396301-03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8"/>
    <s v="EEC"/>
    <s v="OP"/>
    <s v="A"/>
    <s v="C2-150BD"/>
    <s v="1"/>
    <s v="095930826"/>
    <s v="W31_2026_095930826_04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98"/>
    <s v="EEC"/>
    <s v="OP"/>
    <s v="A"/>
    <s v="C2-151BD"/>
    <s v="1"/>
    <s v="095930506"/>
    <s v="W30_2026_095930506_008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8"/>
    <s v="Hi.Mix"/>
    <s v="CPT"/>
    <s v="B"/>
    <s v="C2-004N"/>
    <s v="2"/>
    <s v="011483001"/>
    <s v="011483001DP-2632A-PS2-CPT"/>
    <s v="P156"/>
    <s v="Change Model"/>
    <s v="Line Setup"/>
    <s v="Non"/>
    <m/>
    <m/>
    <d v="1900-01-23T00:00:00"/>
    <n v="0.8"/>
    <n v="17"/>
    <m/>
    <n v="13.600000000000001"/>
    <x v="1"/>
    <s v="ME"/>
    <m/>
    <m/>
    <m/>
    <m/>
    <m/>
    <m/>
  </r>
  <r>
    <x v="198"/>
    <s v="Hi.Mix"/>
    <s v="CPT"/>
    <s v="B"/>
    <s v="C2-010N"/>
    <s v="2"/>
    <n v="161021003"/>
    <s v="161021003CS-2634A-PS10-CPT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98"/>
    <s v="Hi.Mix"/>
    <s v="CPT"/>
    <s v="B"/>
    <s v="C2-018N"/>
    <s v="2"/>
    <n v="317336001"/>
    <s v="317336001DZ-2635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8"/>
    <s v="Hi.Mix"/>
    <s v="CPT"/>
    <s v="B"/>
    <s v="C2-020D"/>
    <s v="1"/>
    <n v="306527007"/>
    <s v="306527007DZ-2634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8"/>
    <s v="Hi.Mix"/>
    <s v="CPT"/>
    <s v="B"/>
    <s v="C2-027N"/>
    <s v="2"/>
    <s v="011032029"/>
    <s v="011032029DP-2633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8"/>
    <s v="Hi.Mix"/>
    <s v="CPT"/>
    <s v="B"/>
    <s v="C2-034N"/>
    <s v="2"/>
    <s v="011163009"/>
    <s v="011163009DP-2632A-PS9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8"/>
    <s v="Hi.Mix"/>
    <s v="CPT"/>
    <s v="B"/>
    <s v="C2-047D"/>
    <s v="1"/>
    <n v="159220008"/>
    <s v="159220008CS-2633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8"/>
    <s v="Hi.Mix"/>
    <s v="CPT"/>
    <s v="B"/>
    <s v="C2-047N"/>
    <s v="2"/>
    <n v="159304006"/>
    <s v="159304006CS-2633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8"/>
    <s v="Hi.Mix"/>
    <s v="CPT"/>
    <s v="B"/>
    <s v="C2-051N"/>
    <s v="2"/>
    <s v="011415001"/>
    <s v="011415001DP-2632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8"/>
    <s v="Hi.Mix"/>
    <s v="CPT"/>
    <s v="B"/>
    <s v="C2-053D"/>
    <s v="1"/>
    <s v="030384006"/>
    <s v="030384006DP-2632A-PS10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8"/>
    <s v="Hi.Mix"/>
    <s v="CPT"/>
    <s v="B"/>
    <s v="C2-055D"/>
    <s v="1"/>
    <s v="011231011"/>
    <s v="011231011DP-2633A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8"/>
    <s v="Hi.Mix"/>
    <s v="OP"/>
    <s v="B"/>
    <s v="C2-043N"/>
    <s v="2"/>
    <s v="095546001DG9"/>
    <s v="W33_2026_095546001DG9-011-PMC11"/>
    <s v="P111"/>
    <s v="Raw material NG, PN 742842001"/>
    <s v="Quality Issue"/>
    <s v="Yes"/>
    <d v="1899-12-30T01:30:00"/>
    <d v="1899-12-30T06:00:00"/>
    <d v="1899-12-30T04:30:00"/>
    <n v="4.5"/>
    <n v="6"/>
    <m/>
    <n v="27"/>
    <x v="4"/>
    <s v="SQE"/>
    <m/>
    <n v="742842001"/>
    <s v="Rotong"/>
    <m/>
    <m/>
    <m/>
  </r>
  <r>
    <x v="198"/>
    <s v="Hi.Mix"/>
    <s v="CPT"/>
    <s v="B"/>
    <s v="C2-029D"/>
    <s v="1"/>
    <s v="011050036"/>
    <s v="011050036DP-2632A-PS9-CPT"/>
    <s v="P111"/>
    <s v="Raw material NG, PN 539177003"/>
    <s v="Quality Issue"/>
    <s v="Yes"/>
    <d v="1899-12-30T14:10:00"/>
    <d v="1899-12-30T15:10:00"/>
    <d v="1899-12-30T01:00:00"/>
    <n v="1"/>
    <n v="23"/>
    <m/>
    <n v="23"/>
    <x v="4"/>
    <s v="SQE"/>
    <m/>
    <n v="539177003"/>
    <s v="Good View"/>
    <m/>
    <m/>
    <m/>
  </r>
  <r>
    <x v="198"/>
    <s v="Hi.Mix"/>
    <s v="CPT"/>
    <s v="B"/>
    <s v="C2-044D"/>
    <s v="1"/>
    <s v="011381008"/>
    <s v="PR011381008DP-2633A-PS9-CPT-ROW"/>
    <s v="P114"/>
    <s v="The wiring process in steps C04, C05, C06, and C07 is difficult to operate."/>
    <s v="Design Issue"/>
    <s v="Yes"/>
    <d v="1899-12-30T07:30:00"/>
    <d v="1899-12-30T07:51:00"/>
    <d v="1899-12-30T00:21:00"/>
    <n v="0.35"/>
    <n v="12"/>
    <m/>
    <n v="4.1999999999999993"/>
    <x v="6"/>
    <s v="IE"/>
    <m/>
    <m/>
    <m/>
    <m/>
    <m/>
    <m/>
  </r>
  <r>
    <x v="198"/>
    <s v="EEC"/>
    <s v="CPT"/>
    <s v="A"/>
    <s v="C2-085D"/>
    <s v="1"/>
    <n v="130868017"/>
    <s v="W30_2026_130868017_016-PMC17"/>
    <s v="P116"/>
    <s v="The LED testing machine is broken."/>
    <s v="Machine Down"/>
    <s v="Yes"/>
    <d v="1899-12-30T07:55:00"/>
    <d v="1899-12-30T08:25:00"/>
    <d v="1899-12-30T00:30:00"/>
    <n v="0.5"/>
    <n v="7"/>
    <m/>
    <n v="3.5"/>
    <x v="5"/>
    <s v="ME"/>
    <m/>
    <m/>
    <m/>
    <m/>
    <m/>
    <m/>
  </r>
  <r>
    <x v="198"/>
    <s v="EEC"/>
    <s v="CPT"/>
    <s v="A"/>
    <s v="C2-085N"/>
    <s v="2"/>
    <n v="130868017"/>
    <s v="W30_2026_130868017_016-PMC17"/>
    <s v="P116"/>
    <s v="The screw driving machine is broken"/>
    <s v="Machine Down"/>
    <s v="Yes"/>
    <d v="1899-12-30T19:32:00"/>
    <d v="1899-12-30T19:37:00"/>
    <d v="1899-12-30T00:05:00"/>
    <n v="0.25"/>
    <n v="7"/>
    <m/>
    <n v="1.75"/>
    <x v="5"/>
    <s v="ME"/>
    <m/>
    <m/>
    <m/>
    <m/>
    <m/>
    <m/>
  </r>
  <r>
    <x v="198"/>
    <s v="EEC"/>
    <s v="CPT"/>
    <s v="A"/>
    <s v="C2-086N"/>
    <s v="2"/>
    <n v="130868001"/>
    <s v="W30_2026_130868001_023-PMC17"/>
    <s v="P116"/>
    <s v="The function testing machine is broken."/>
    <s v="Machine Down"/>
    <s v="Yes"/>
    <d v="1899-12-30T22:40:00"/>
    <d v="1899-12-30T22:49:00"/>
    <d v="1899-12-30T00:09:00"/>
    <n v="0.15"/>
    <n v="6.5"/>
    <m/>
    <n v="0.97499999999999998"/>
    <x v="5"/>
    <s v="ME"/>
    <m/>
    <m/>
    <m/>
    <m/>
    <m/>
    <m/>
  </r>
  <r>
    <x v="198"/>
    <s v="EEC"/>
    <s v="CPT"/>
    <s v="A"/>
    <s v="C2-095D"/>
    <s v="1"/>
    <n v="130606034"/>
    <s v="W33_2026_130606034_006_PMC17"/>
    <s v="P116"/>
    <s v="The touch welding machine is broken."/>
    <s v="Machine Down"/>
    <s v="Yes"/>
    <d v="1899-12-30T12:15:00"/>
    <d v="1899-12-30T13:00:00"/>
    <d v="1899-12-30T00:45:00"/>
    <n v="0.75"/>
    <n v="9"/>
    <m/>
    <n v="6.75"/>
    <x v="5"/>
    <s v="ME"/>
    <m/>
    <m/>
    <m/>
    <m/>
    <m/>
    <m/>
  </r>
  <r>
    <x v="198"/>
    <s v="EEC"/>
    <s v="CPT"/>
    <s v="A"/>
    <s v="C2-096N"/>
    <s v="2"/>
    <n v="130690053"/>
    <s v="W32_2026_130690053_048-PMC17"/>
    <s v="P116"/>
    <s v="The glue dispensing machine is broken."/>
    <s v="Machine Down"/>
    <s v="Yes"/>
    <d v="1899-12-30T01:40:00"/>
    <d v="1899-12-30T01:50:00"/>
    <d v="1899-12-30T00:10:00"/>
    <n v="0.15"/>
    <n v="12"/>
    <m/>
    <n v="1.7999999999999998"/>
    <x v="5"/>
    <s v="ME"/>
    <m/>
    <m/>
    <m/>
    <m/>
    <m/>
    <m/>
  </r>
  <r>
    <x v="198"/>
    <s v="EEC"/>
    <s v="CPT"/>
    <s v="A"/>
    <s v="C2-103N"/>
    <s v="2"/>
    <n v="130868014"/>
    <s v="W30_2026_130868014_056-PMC17"/>
    <s v="P116"/>
    <s v="The performance testing machine is broken"/>
    <s v="Machine Down"/>
    <s v="Yes"/>
    <d v="1899-12-30T22:13:00"/>
    <d v="1899-12-30T22:23:00"/>
    <d v="1899-12-30T00:10:00"/>
    <n v="0.15"/>
    <n v="6.5"/>
    <m/>
    <n v="0.97499999999999998"/>
    <x v="5"/>
    <s v="ME"/>
    <m/>
    <m/>
    <m/>
    <m/>
    <m/>
    <m/>
  </r>
  <r>
    <x v="198"/>
    <s v="EEC"/>
    <s v="CPT"/>
    <s v="A"/>
    <s v="C2-104D"/>
    <s v="1"/>
    <n v="130868025"/>
    <s v="W29_2026_130868025_002_PMC17"/>
    <s v="P116"/>
    <s v="The screw driving machine is broken"/>
    <s v="Machine Down"/>
    <s v="Yes"/>
    <d v="1899-12-30T09:35:00"/>
    <d v="1899-12-30T09:50:00"/>
    <d v="1899-12-30T00:15:00"/>
    <n v="0.25"/>
    <n v="7"/>
    <m/>
    <n v="1.75"/>
    <x v="5"/>
    <s v="ME"/>
    <m/>
    <m/>
    <m/>
    <m/>
    <m/>
    <m/>
  </r>
  <r>
    <x v="198"/>
    <s v="EEC"/>
    <s v="CPT"/>
    <s v="A"/>
    <s v="C2-115N"/>
    <s v="2"/>
    <n v="130868002"/>
    <s v="W30_2026_130868002_041-PMC17"/>
    <s v="P116"/>
    <s v="The screw driving machine is broken"/>
    <s v="Machine Down"/>
    <s v="Yes"/>
    <d v="1899-12-30T20:20:00"/>
    <d v="1899-12-30T20:31:00"/>
    <d v="1899-12-30T00:11:00"/>
    <n v="0.2"/>
    <n v="7"/>
    <m/>
    <n v="1.4000000000000001"/>
    <x v="5"/>
    <s v="ME"/>
    <m/>
    <m/>
    <m/>
    <m/>
    <m/>
    <m/>
  </r>
  <r>
    <x v="198"/>
    <s v="EEC"/>
    <s v="CPT"/>
    <s v="A"/>
    <s v="C2-116N"/>
    <s v="2"/>
    <n v="130868001"/>
    <s v="W30_2026_130868001_027-PMC17"/>
    <s v="P116"/>
    <s v="The screw driving machine is broken"/>
    <s v="Machine Down"/>
    <s v="Yes"/>
    <d v="1899-12-30T04:50:00"/>
    <d v="1899-12-30T04:58:00"/>
    <d v="1899-12-30T00:08:00"/>
    <n v="0.15"/>
    <n v="7"/>
    <m/>
    <n v="1.05"/>
    <x v="5"/>
    <s v="ME"/>
    <m/>
    <m/>
    <m/>
    <m/>
    <m/>
    <m/>
  </r>
  <r>
    <x v="198"/>
    <s v="EEC"/>
    <s v="CPT"/>
    <s v="A"/>
    <s v="C2-117N"/>
    <s v="2"/>
    <n v="130868017"/>
    <s v="W31_2026_130868017_022-PMC17"/>
    <s v="P116"/>
    <s v="The laser welding machine is broken."/>
    <s v="Machine Down"/>
    <s v="Yes"/>
    <d v="1899-12-30T12:40:00"/>
    <d v="1899-12-30T12:50:00"/>
    <d v="1899-12-30T00:10:00"/>
    <n v="0.15"/>
    <n v="6"/>
    <m/>
    <n v="0.89999999999999991"/>
    <x v="5"/>
    <s v="ME"/>
    <m/>
    <m/>
    <m/>
    <m/>
    <m/>
    <m/>
  </r>
  <r>
    <x v="198"/>
    <s v="EEC"/>
    <s v="CPT"/>
    <s v="A"/>
    <s v="C2-120N"/>
    <s v="2"/>
    <n v="130868017"/>
    <s v="W29_2026_130868017_010_PMC17"/>
    <s v="P116"/>
    <s v="The screw driving machine is broken"/>
    <s v="Machine Down"/>
    <s v="Yes"/>
    <d v="1899-12-30T22:10:00"/>
    <d v="1899-12-30T22:15:00"/>
    <d v="1899-12-30T00:05:00"/>
    <n v="0.08"/>
    <n v="6.5"/>
    <m/>
    <n v="0.52"/>
    <x v="5"/>
    <s v="ME"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  <r>
    <x v="199"/>
    <m/>
    <m/>
    <m/>
    <m/>
    <m/>
    <m/>
    <m/>
    <m/>
    <m/>
    <m/>
    <m/>
    <m/>
    <m/>
    <m/>
    <m/>
    <m/>
    <m/>
    <m/>
    <x v="21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20C4D8-1483-488D-89B1-0E417508E0C5}" name="PivotTable3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6" firstHeaderRow="1" firstDataRow="1" firstDataCol="1" rowPageCount="1" colPageCount="1"/>
  <pivotFields count="17">
    <pivotField axis="axisPage" compact="0" outline="0" showAll="0">
      <items count="214">
        <item x="12"/>
        <item x="10"/>
        <item x="11"/>
        <item x="13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212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 sortType="ascending">
      <items count="30">
        <item x="13"/>
        <item x="22"/>
        <item x="6"/>
        <item x="5"/>
        <item x="20"/>
        <item x="27"/>
        <item x="26"/>
        <item x="0"/>
        <item x="3"/>
        <item x="14"/>
        <item x="25"/>
        <item x="12"/>
        <item x="2"/>
        <item x="1"/>
        <item x="19"/>
        <item x="11"/>
        <item x="7"/>
        <item x="24"/>
        <item x="23"/>
        <item x="8"/>
        <item x="16"/>
        <item x="17"/>
        <item x="18"/>
        <item x="21"/>
        <item x="15"/>
        <item x="4"/>
        <item x="10"/>
        <item x="9"/>
        <item x="28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10">
    <i>
      <x v="2"/>
    </i>
    <i>
      <x v="3"/>
    </i>
    <i>
      <x v="5"/>
    </i>
    <i>
      <x v="7"/>
    </i>
    <i>
      <x v="8"/>
    </i>
    <i>
      <x v="9"/>
    </i>
    <i>
      <x v="13"/>
    </i>
    <i>
      <x v="16"/>
    </i>
    <i>
      <x v="27"/>
    </i>
    <i t="grand">
      <x/>
    </i>
  </rowItems>
  <colItems count="1">
    <i/>
  </colItems>
  <pageFields count="1">
    <pageField fld="0" item="212" hier="-1"/>
  </pageFields>
  <dataFields count="1">
    <dataField name="Total hrs" fld="11" baseField="0" baseItem="0" numFmtId="49"/>
  </dataFields>
  <formats count="3">
    <format dxfId="10">
      <pivotArea outline="0" collapsedLevelsAreSubtotals="1" fieldPosition="0"/>
    </format>
    <format dxfId="9">
      <pivotArea dataOnly="0" labelOnly="1" outline="0" fieldPosition="0">
        <references count="1">
          <reference field="0" count="1">
            <x v="4"/>
          </reference>
        </references>
      </pivotArea>
    </format>
    <format dxfId="8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0" firstHeaderRow="1" firstDataRow="1" firstDataCol="1" rowPageCount="1" colPageCount="1"/>
  <pivotFields count="16">
    <pivotField axis="axisPage" showAll="0">
      <items count="191">
        <item x="184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89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88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87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m="1" x="186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m="1" x="185"/>
        <item x="180"/>
        <item x="181"/>
        <item x="182"/>
        <item x="18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 sortType="ascending">
      <items count="109">
        <item x="28"/>
        <item x="62"/>
        <item m="1" x="81"/>
        <item x="42"/>
        <item x="51"/>
        <item x="19"/>
        <item m="1" x="76"/>
        <item x="53"/>
        <item m="1" x="71"/>
        <item x="52"/>
        <item x="22"/>
        <item x="11"/>
        <item m="1" x="79"/>
        <item x="23"/>
        <item x="66"/>
        <item x="35"/>
        <item x="41"/>
        <item x="5"/>
        <item x="40"/>
        <item x="56"/>
        <item x="10"/>
        <item m="1" x="83"/>
        <item m="1" x="85"/>
        <item m="1" x="72"/>
        <item x="4"/>
        <item x="6"/>
        <item x="36"/>
        <item x="49"/>
        <item x="65"/>
        <item m="1" x="74"/>
        <item m="1" x="94"/>
        <item m="1" x="102"/>
        <item x="14"/>
        <item x="34"/>
        <item m="1" x="70"/>
        <item m="1" x="68"/>
        <item m="1" x="77"/>
        <item m="1" x="75"/>
        <item x="38"/>
        <item x="59"/>
        <item x="60"/>
        <item x="37"/>
        <item x="7"/>
        <item m="1" x="73"/>
        <item x="20"/>
        <item x="55"/>
        <item m="1" x="82"/>
        <item m="1" x="107"/>
        <item x="8"/>
        <item m="1" x="101"/>
        <item x="18"/>
        <item x="21"/>
        <item x="3"/>
        <item x="25"/>
        <item x="30"/>
        <item m="1" x="90"/>
        <item m="1" x="93"/>
        <item x="58"/>
        <item x="13"/>
        <item m="1" x="106"/>
        <item x="61"/>
        <item x="63"/>
        <item x="54"/>
        <item x="15"/>
        <item x="26"/>
        <item x="57"/>
        <item x="1"/>
        <item x="17"/>
        <item x="2"/>
        <item x="29"/>
        <item x="47"/>
        <item x="33"/>
        <item x="64"/>
        <item m="1" x="88"/>
        <item m="1" x="98"/>
        <item m="1" x="95"/>
        <item x="48"/>
        <item m="1" x="80"/>
        <item m="1" x="78"/>
        <item x="24"/>
        <item x="43"/>
        <item x="32"/>
        <item m="1" x="91"/>
        <item m="1" x="86"/>
        <item x="0"/>
        <item x="50"/>
        <item m="1" x="96"/>
        <item m="1" x="105"/>
        <item m="1" x="69"/>
        <item m="1" x="100"/>
        <item m="1" x="97"/>
        <item x="31"/>
        <item m="1" x="99"/>
        <item m="1" x="103"/>
        <item m="1" x="89"/>
        <item x="45"/>
        <item x="46"/>
        <item x="27"/>
        <item x="39"/>
        <item x="12"/>
        <item m="1" x="104"/>
        <item x="16"/>
        <item x="9"/>
        <item m="1" x="84"/>
        <item x="44"/>
        <item m="1" x="87"/>
        <item m="1" x="92"/>
        <item x="6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4">
    <i>
      <x v="44"/>
    </i>
    <i>
      <x v="48"/>
    </i>
    <i>
      <x v="84"/>
    </i>
    <i t="grand">
      <x/>
    </i>
  </rowItems>
  <colItems count="1">
    <i/>
  </colItems>
  <pageFields count="1">
    <pageField fld="0" item="189" hier="-1"/>
  </pageFields>
  <dataFields count="1">
    <dataField name="Total hrs" fld="8" baseField="9" baseItem="0"/>
  </dataFields>
  <formats count="1">
    <format dxfId="11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1" firstHeaderRow="1" firstDataRow="1" firstDataCol="1" rowPageCount="1" colPageCount="1"/>
  <pivotFields count="27">
    <pivotField axis="axisPage" compact="0" outline="0" showAll="0">
      <items count="201">
        <item x="0"/>
        <item x="1"/>
        <item x="2"/>
        <item x="3"/>
        <item x="199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 sortType="ascending">
      <items count="30">
        <item m="1" x="25"/>
        <item x="1"/>
        <item x="13"/>
        <item x="20"/>
        <item x="8"/>
        <item x="6"/>
        <item x="0"/>
        <item x="15"/>
        <item x="5"/>
        <item x="16"/>
        <item x="12"/>
        <item x="7"/>
        <item x="3"/>
        <item m="1" x="23"/>
        <item x="10"/>
        <item m="1" x="24"/>
        <item x="2"/>
        <item m="1" x="28"/>
        <item m="1" x="27"/>
        <item x="9"/>
        <item x="17"/>
        <item x="11"/>
        <item x="19"/>
        <item x="18"/>
        <item x="14"/>
        <item x="4"/>
        <item m="1" x="26"/>
        <item m="1" x="22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5">
    <i>
      <x v="1"/>
    </i>
    <i>
      <x v="5"/>
    </i>
    <i>
      <x v="8"/>
    </i>
    <i>
      <x v="25"/>
    </i>
    <i t="grand">
      <x/>
    </i>
  </rowItems>
  <colItems count="1">
    <i/>
  </colItems>
  <pageFields count="1">
    <pageField fld="0" item="199" hier="-1"/>
  </pageFields>
  <dataFields count="1">
    <dataField name="Total hrs" fld="18" baseField="0" baseItem="0"/>
  </dataFields>
  <formats count="1">
    <format dxfId="12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sheetPr codeName="Sheet1"/>
  <dimension ref="A1:J19"/>
  <sheetViews>
    <sheetView showGridLines="0" tabSelected="1" zoomScaleNormal="100" workbookViewId="0">
      <selection activeCell="I6" sqref="I6:J16"/>
    </sheetView>
  </sheetViews>
  <sheetFormatPr defaultRowHeight="14.5" x14ac:dyDescent="0.35"/>
  <cols>
    <col min="1" max="1" width="13.7265625" bestFit="1" customWidth="1"/>
    <col min="2" max="2" width="10.36328125" bestFit="1" customWidth="1"/>
    <col min="3" max="3" width="10.81640625" customWidth="1"/>
    <col min="5" max="5" width="18.453125" bestFit="1" customWidth="1"/>
    <col min="6" max="6" width="10.36328125" bestFit="1" customWidth="1"/>
    <col min="9" max="9" width="16.36328125" bestFit="1" customWidth="1"/>
    <col min="10" max="10" width="10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46240</v>
      </c>
      <c r="E4" s="52" t="s">
        <v>1</v>
      </c>
      <c r="F4" s="53">
        <v>46240</v>
      </c>
      <c r="I4" s="52" t="s">
        <v>1</v>
      </c>
      <c r="J4" s="53">
        <v>46240</v>
      </c>
    </row>
    <row r="6" spans="1:10" x14ac:dyDescent="0.35">
      <c r="A6" s="52" t="s">
        <v>25</v>
      </c>
      <c r="B6" s="58" t="s">
        <v>498</v>
      </c>
      <c r="E6" s="52" t="s">
        <v>218</v>
      </c>
      <c r="F6" s="58" t="s">
        <v>498</v>
      </c>
      <c r="I6" s="52" t="s">
        <v>229</v>
      </c>
      <c r="J6" s="58" t="s">
        <v>498</v>
      </c>
    </row>
    <row r="7" spans="1:10" x14ac:dyDescent="0.35">
      <c r="A7" t="s">
        <v>547</v>
      </c>
      <c r="B7" s="126">
        <v>58.300000000000004</v>
      </c>
      <c r="E7" s="2" t="s">
        <v>1812</v>
      </c>
      <c r="F7">
        <v>96</v>
      </c>
      <c r="I7" t="s">
        <v>443</v>
      </c>
      <c r="J7" s="97">
        <v>900</v>
      </c>
    </row>
    <row r="8" spans="1:10" x14ac:dyDescent="0.35">
      <c r="A8" t="s">
        <v>126</v>
      </c>
      <c r="B8" s="126">
        <v>4.1999999999999993</v>
      </c>
      <c r="E8" s="2" t="s">
        <v>61</v>
      </c>
      <c r="F8">
        <v>287</v>
      </c>
      <c r="I8" t="s">
        <v>442</v>
      </c>
      <c r="J8" s="97">
        <v>154.75</v>
      </c>
    </row>
    <row r="9" spans="1:10" x14ac:dyDescent="0.35">
      <c r="A9" t="s">
        <v>52</v>
      </c>
      <c r="B9" s="126">
        <v>21.37</v>
      </c>
      <c r="E9" s="2" t="s">
        <v>30</v>
      </c>
      <c r="F9">
        <v>241</v>
      </c>
      <c r="I9" t="s">
        <v>488</v>
      </c>
      <c r="J9" s="97">
        <v>36</v>
      </c>
    </row>
    <row r="10" spans="1:10" x14ac:dyDescent="0.35">
      <c r="A10" t="s">
        <v>30</v>
      </c>
      <c r="B10" s="126">
        <v>50</v>
      </c>
      <c r="E10" s="2" t="s">
        <v>231</v>
      </c>
      <c r="F10">
        <v>624</v>
      </c>
      <c r="I10" t="s">
        <v>435</v>
      </c>
      <c r="J10" s="97">
        <v>8</v>
      </c>
    </row>
    <row r="11" spans="1:10" x14ac:dyDescent="0.35">
      <c r="A11" t="s">
        <v>231</v>
      </c>
      <c r="B11" s="126">
        <v>133.87</v>
      </c>
      <c r="I11" t="s">
        <v>52</v>
      </c>
      <c r="J11" s="97">
        <v>58</v>
      </c>
    </row>
    <row r="12" spans="1:10" x14ac:dyDescent="0.35">
      <c r="I12" t="s">
        <v>57</v>
      </c>
      <c r="J12" s="97">
        <v>167</v>
      </c>
    </row>
    <row r="13" spans="1:10" x14ac:dyDescent="0.35">
      <c r="I13" t="s">
        <v>455</v>
      </c>
      <c r="J13" s="97">
        <v>16</v>
      </c>
    </row>
    <row r="14" spans="1:10" x14ac:dyDescent="0.35">
      <c r="I14" t="s">
        <v>198</v>
      </c>
      <c r="J14" s="97">
        <v>72</v>
      </c>
    </row>
    <row r="15" spans="1:10" x14ac:dyDescent="0.35">
      <c r="I15" t="s">
        <v>47</v>
      </c>
      <c r="J15" s="97">
        <v>249</v>
      </c>
    </row>
    <row r="16" spans="1:10" x14ac:dyDescent="0.35">
      <c r="I16" t="s">
        <v>231</v>
      </c>
      <c r="J16" s="97">
        <v>1660.75</v>
      </c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codeName="Sheet2"/>
  <dimension ref="A1:AA5292"/>
  <sheetViews>
    <sheetView showGridLines="0" zoomScale="55" zoomScaleNormal="55" workbookViewId="0">
      <pane xSplit="8" ySplit="2" topLeftCell="I4363" activePane="bottomRight" state="frozen"/>
      <selection activeCell="I102" sqref="I102"/>
      <selection pane="topRight" activeCell="I102" sqref="I102"/>
      <selection pane="bottomLeft" activeCell="I102" sqref="I102"/>
      <selection pane="bottomRight" activeCell="Q4370" sqref="Q4370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12.81640625" style="75" bestFit="1" customWidth="1"/>
    <col min="6" max="6" width="6.81640625" style="75" customWidth="1"/>
    <col min="7" max="7" width="16.453125" style="76" customWidth="1"/>
    <col min="8" max="8" width="48.90625" style="74" customWidth="1"/>
    <col min="9" max="9" width="11.453125" style="75" customWidth="1"/>
    <col min="10" max="10" width="39.5429687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2.7265625" style="78" customWidth="1"/>
    <col min="20" max="20" width="13.453125" style="74" customWidth="1"/>
    <col min="21" max="21" width="18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16384" width="8.7265625" style="74"/>
  </cols>
  <sheetData>
    <row r="1" spans="1:27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43230.223666666701</v>
      </c>
    </row>
    <row r="2" spans="1:27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</row>
    <row r="3" spans="1:27" s="71" customFormat="1" ht="23.5" customHeight="1" x14ac:dyDescent="0.35">
      <c r="A3" s="62">
        <v>46023</v>
      </c>
      <c r="B3" s="63" t="s">
        <v>445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491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2520</v>
      </c>
      <c r="U3" s="63" t="s">
        <v>126</v>
      </c>
      <c r="V3" s="63"/>
      <c r="W3" s="63"/>
      <c r="X3" s="63"/>
      <c r="Y3" s="63"/>
      <c r="Z3" s="70"/>
      <c r="AA3" s="70"/>
    </row>
    <row r="4" spans="1:27" s="71" customFormat="1" ht="23.5" customHeight="1" x14ac:dyDescent="0.35">
      <c r="A4" s="62">
        <v>46023</v>
      </c>
      <c r="B4" s="63" t="s">
        <v>445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493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547</v>
      </c>
      <c r="U4" s="69" t="s">
        <v>52</v>
      </c>
      <c r="V4" s="63"/>
      <c r="W4" s="63"/>
      <c r="X4" s="63"/>
      <c r="Y4" s="63"/>
      <c r="Z4" s="70"/>
      <c r="AA4" s="70"/>
    </row>
    <row r="5" spans="1:27" s="71" customFormat="1" ht="23.5" customHeight="1" x14ac:dyDescent="0.35">
      <c r="A5" s="62">
        <v>46023</v>
      </c>
      <c r="B5" s="63" t="s">
        <v>445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493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547</v>
      </c>
      <c r="U5" s="69" t="s">
        <v>52</v>
      </c>
      <c r="V5" s="63"/>
      <c r="W5" s="63"/>
      <c r="X5" s="63"/>
      <c r="Y5" s="63"/>
      <c r="Z5" s="70"/>
      <c r="AA5" s="70"/>
    </row>
    <row r="6" spans="1:27" s="71" customFormat="1" ht="23.5" customHeight="1" x14ac:dyDescent="0.35">
      <c r="A6" s="62">
        <v>46023</v>
      </c>
      <c r="B6" s="63" t="s">
        <v>445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493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547</v>
      </c>
      <c r="U6" s="69" t="s">
        <v>52</v>
      </c>
      <c r="V6" s="63"/>
      <c r="W6" s="63"/>
      <c r="X6" s="63"/>
      <c r="Y6" s="63"/>
      <c r="Z6" s="63"/>
      <c r="AA6" s="63"/>
    </row>
    <row r="7" spans="1:27" s="71" customFormat="1" ht="23.5" customHeight="1" x14ac:dyDescent="0.35">
      <c r="A7" s="62">
        <v>46023</v>
      </c>
      <c r="B7" s="63" t="s">
        <v>445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493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547</v>
      </c>
      <c r="U7" s="69" t="s">
        <v>52</v>
      </c>
      <c r="V7" s="63"/>
      <c r="W7" s="63"/>
      <c r="X7" s="63"/>
      <c r="Y7" s="63"/>
      <c r="Z7" s="63"/>
      <c r="AA7" s="63"/>
    </row>
    <row r="8" spans="1:27" s="71" customFormat="1" ht="23.5" customHeight="1" x14ac:dyDescent="0.35">
      <c r="A8" s="62">
        <v>46023</v>
      </c>
      <c r="B8" s="63" t="s">
        <v>445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493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547</v>
      </c>
      <c r="U8" s="69" t="s">
        <v>52</v>
      </c>
      <c r="V8" s="63"/>
      <c r="W8" s="63"/>
      <c r="X8" s="63"/>
      <c r="Y8" s="63"/>
      <c r="Z8" s="63"/>
      <c r="AA8" s="63"/>
    </row>
    <row r="9" spans="1:27" s="71" customFormat="1" ht="23.5" customHeight="1" x14ac:dyDescent="0.35">
      <c r="A9" s="62">
        <v>46023</v>
      </c>
      <c r="B9" s="63" t="s">
        <v>445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493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547</v>
      </c>
      <c r="U9" s="69" t="s">
        <v>52</v>
      </c>
      <c r="V9" s="63"/>
      <c r="W9" s="63"/>
      <c r="X9" s="63"/>
      <c r="Y9" s="63"/>
      <c r="Z9" s="63"/>
      <c r="AA9" s="63"/>
    </row>
    <row r="10" spans="1:27" s="71" customFormat="1" ht="23.5" customHeight="1" x14ac:dyDescent="0.35">
      <c r="A10" s="62">
        <v>46023</v>
      </c>
      <c r="B10" s="63" t="s">
        <v>445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493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547</v>
      </c>
      <c r="U10" s="69" t="s">
        <v>52</v>
      </c>
      <c r="V10" s="63"/>
      <c r="W10" s="63"/>
      <c r="X10" s="63"/>
      <c r="Y10" s="63"/>
      <c r="Z10" s="63"/>
      <c r="AA10" s="63"/>
    </row>
    <row r="11" spans="1:27" s="71" customFormat="1" ht="23.5" customHeight="1" x14ac:dyDescent="0.35">
      <c r="A11" s="62">
        <v>46023</v>
      </c>
      <c r="B11" s="63" t="s">
        <v>445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493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547</v>
      </c>
      <c r="U11" s="69" t="s">
        <v>52</v>
      </c>
      <c r="V11" s="63"/>
      <c r="W11" s="63"/>
      <c r="X11" s="63"/>
      <c r="Y11" s="63"/>
      <c r="Z11" s="63"/>
      <c r="AA11" s="63"/>
    </row>
    <row r="12" spans="1:27" s="71" customFormat="1" ht="23.5" customHeight="1" x14ac:dyDescent="0.35">
      <c r="A12" s="62">
        <v>46023</v>
      </c>
      <c r="B12" s="63" t="s">
        <v>445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493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547</v>
      </c>
      <c r="U12" s="69" t="s">
        <v>52</v>
      </c>
      <c r="V12" s="63"/>
      <c r="W12" s="63"/>
      <c r="X12" s="63"/>
      <c r="Y12" s="63"/>
      <c r="Z12" s="63"/>
      <c r="AA12" s="63"/>
    </row>
    <row r="13" spans="1:27" s="71" customFormat="1" ht="23.5" customHeight="1" x14ac:dyDescent="0.35">
      <c r="A13" s="62">
        <v>46023</v>
      </c>
      <c r="B13" s="63" t="s">
        <v>445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493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547</v>
      </c>
      <c r="U13" s="69" t="s">
        <v>52</v>
      </c>
      <c r="V13" s="63"/>
      <c r="W13" s="63"/>
      <c r="X13" s="63"/>
      <c r="Y13" s="63"/>
      <c r="Z13" s="63"/>
      <c r="AA13" s="63"/>
    </row>
    <row r="14" spans="1:27" s="71" customFormat="1" ht="23.5" customHeight="1" x14ac:dyDescent="0.35">
      <c r="A14" s="62">
        <v>46023</v>
      </c>
      <c r="B14" s="63" t="s">
        <v>445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485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</row>
    <row r="15" spans="1:27" s="71" customFormat="1" ht="23.5" customHeight="1" x14ac:dyDescent="0.35">
      <c r="A15" s="62">
        <v>46023</v>
      </c>
      <c r="B15" s="63" t="s">
        <v>445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480</v>
      </c>
      <c r="J15" s="63" t="s">
        <v>272</v>
      </c>
      <c r="K15" s="64" t="s">
        <v>273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5570</v>
      </c>
      <c r="U15" s="63"/>
      <c r="V15" s="63"/>
      <c r="W15" s="63">
        <v>281335016</v>
      </c>
      <c r="X15" s="63" t="s">
        <v>411</v>
      </c>
      <c r="Y15" s="63" t="s">
        <v>7533</v>
      </c>
      <c r="Z15" s="63"/>
      <c r="AA15" s="63">
        <v>2026010002</v>
      </c>
    </row>
    <row r="16" spans="1:27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480</v>
      </c>
      <c r="J16" s="63" t="s">
        <v>277</v>
      </c>
      <c r="K16" s="64" t="s">
        <v>273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412</v>
      </c>
      <c r="Y16" s="63" t="s">
        <v>413</v>
      </c>
      <c r="Z16" s="63"/>
      <c r="AA16" s="63">
        <v>2026010003</v>
      </c>
    </row>
    <row r="17" spans="1:27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490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</row>
    <row r="18" spans="1:27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490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</row>
    <row r="19" spans="1:27" s="71" customFormat="1" ht="23.5" customHeight="1" x14ac:dyDescent="0.35">
      <c r="A19" s="62">
        <v>46024</v>
      </c>
      <c r="B19" s="63" t="s">
        <v>445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493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547</v>
      </c>
      <c r="U19" s="69" t="s">
        <v>52</v>
      </c>
      <c r="V19" s="63"/>
      <c r="W19" s="63"/>
      <c r="X19" s="63"/>
      <c r="Y19" s="63"/>
      <c r="Z19" s="63"/>
      <c r="AA19" s="63"/>
    </row>
    <row r="20" spans="1:27" s="71" customFormat="1" ht="23.5" customHeight="1" x14ac:dyDescent="0.35">
      <c r="A20" s="62">
        <v>46024</v>
      </c>
      <c r="B20" s="63" t="s">
        <v>445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493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547</v>
      </c>
      <c r="U20" s="69" t="s">
        <v>52</v>
      </c>
      <c r="V20" s="63"/>
      <c r="W20" s="63"/>
      <c r="X20" s="63"/>
      <c r="Y20" s="63"/>
      <c r="Z20" s="63"/>
      <c r="AA20" s="63"/>
    </row>
    <row r="21" spans="1:27" s="71" customFormat="1" ht="23.5" customHeight="1" x14ac:dyDescent="0.35">
      <c r="A21" s="62">
        <v>46024</v>
      </c>
      <c r="B21" s="63" t="s">
        <v>445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493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547</v>
      </c>
      <c r="U21" s="69" t="s">
        <v>52</v>
      </c>
      <c r="V21" s="63"/>
      <c r="W21" s="63"/>
      <c r="X21" s="63"/>
      <c r="Y21" s="63"/>
      <c r="Z21" s="63"/>
      <c r="AA21" s="63"/>
    </row>
    <row r="22" spans="1:27" s="71" customFormat="1" ht="23.5" customHeight="1" x14ac:dyDescent="0.35">
      <c r="A22" s="62">
        <v>46024</v>
      </c>
      <c r="B22" s="63" t="s">
        <v>445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493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547</v>
      </c>
      <c r="U22" s="69" t="s">
        <v>52</v>
      </c>
      <c r="V22" s="63"/>
      <c r="W22" s="63"/>
      <c r="X22" s="63"/>
      <c r="Y22" s="63"/>
      <c r="Z22" s="63"/>
      <c r="AA22" s="63"/>
    </row>
    <row r="23" spans="1:27" s="71" customFormat="1" ht="23.5" customHeight="1" x14ac:dyDescent="0.35">
      <c r="A23" s="62">
        <v>46024</v>
      </c>
      <c r="B23" s="63" t="s">
        <v>445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493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547</v>
      </c>
      <c r="U23" s="69" t="s">
        <v>52</v>
      </c>
      <c r="V23" s="63"/>
      <c r="W23" s="63"/>
      <c r="X23" s="63"/>
      <c r="Y23" s="63"/>
      <c r="Z23" s="63"/>
      <c r="AA23" s="63"/>
    </row>
    <row r="24" spans="1:27" s="71" customFormat="1" ht="23.5" customHeight="1" x14ac:dyDescent="0.35">
      <c r="A24" s="62">
        <v>46024</v>
      </c>
      <c r="B24" s="63" t="s">
        <v>445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493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547</v>
      </c>
      <c r="U24" s="69" t="s">
        <v>52</v>
      </c>
      <c r="V24" s="63"/>
      <c r="W24" s="63"/>
      <c r="X24" s="63"/>
      <c r="Y24" s="63"/>
      <c r="Z24" s="63"/>
      <c r="AA24" s="63"/>
    </row>
    <row r="25" spans="1:27" s="71" customFormat="1" ht="23.5" customHeight="1" x14ac:dyDescent="0.35">
      <c r="A25" s="62">
        <v>46024</v>
      </c>
      <c r="B25" s="63" t="s">
        <v>445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493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547</v>
      </c>
      <c r="U25" s="69" t="s">
        <v>52</v>
      </c>
      <c r="V25" s="63"/>
      <c r="W25" s="63"/>
      <c r="X25" s="63"/>
      <c r="Y25" s="63"/>
      <c r="Z25" s="63"/>
      <c r="AA25" s="63"/>
    </row>
    <row r="26" spans="1:27" s="71" customFormat="1" ht="23.5" customHeight="1" x14ac:dyDescent="0.35">
      <c r="A26" s="62">
        <v>46024</v>
      </c>
      <c r="B26" s="63" t="s">
        <v>445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493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547</v>
      </c>
      <c r="U26" s="69" t="s">
        <v>52</v>
      </c>
      <c r="V26" s="63"/>
      <c r="W26" s="63"/>
      <c r="X26" s="63"/>
      <c r="Y26" s="63"/>
      <c r="Z26" s="63"/>
      <c r="AA26" s="63"/>
    </row>
    <row r="27" spans="1:27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493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547</v>
      </c>
      <c r="U27" s="69" t="s">
        <v>52</v>
      </c>
      <c r="V27" s="63"/>
      <c r="W27" s="63"/>
      <c r="X27" s="63"/>
      <c r="Y27" s="63"/>
      <c r="Z27" s="63"/>
      <c r="AA27" s="63"/>
    </row>
    <row r="28" spans="1:27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493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547</v>
      </c>
      <c r="U28" s="69" t="s">
        <v>52</v>
      </c>
      <c r="V28" s="63"/>
      <c r="W28" s="63"/>
      <c r="X28" s="63"/>
      <c r="Y28" s="63"/>
      <c r="Z28" s="63"/>
      <c r="AA28" s="63"/>
    </row>
    <row r="29" spans="1:27" s="71" customFormat="1" ht="23.5" customHeight="1" x14ac:dyDescent="0.35">
      <c r="A29" s="62">
        <v>46024</v>
      </c>
      <c r="B29" s="63" t="s">
        <v>445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493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547</v>
      </c>
      <c r="U29" s="69" t="s">
        <v>52</v>
      </c>
      <c r="V29" s="63"/>
      <c r="W29" s="63"/>
      <c r="X29" s="63"/>
      <c r="Y29" s="63"/>
      <c r="Z29" s="63"/>
      <c r="AA29" s="63"/>
    </row>
    <row r="30" spans="1:27" s="71" customFormat="1" ht="23.5" customHeight="1" x14ac:dyDescent="0.35">
      <c r="A30" s="62">
        <v>46024</v>
      </c>
      <c r="B30" s="63" t="s">
        <v>445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493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547</v>
      </c>
      <c r="U30" s="69" t="s">
        <v>52</v>
      </c>
      <c r="V30" s="63"/>
      <c r="W30" s="63"/>
      <c r="X30" s="63"/>
      <c r="Y30" s="63"/>
      <c r="Z30" s="63"/>
      <c r="AA30" s="63"/>
    </row>
    <row r="31" spans="1:27" s="71" customFormat="1" ht="23.5" customHeight="1" x14ac:dyDescent="0.35">
      <c r="A31" s="62">
        <v>46024</v>
      </c>
      <c r="B31" s="63" t="s">
        <v>445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493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547</v>
      </c>
      <c r="U31" s="69" t="s">
        <v>52</v>
      </c>
      <c r="V31" s="63"/>
      <c r="W31" s="63"/>
      <c r="X31" s="63"/>
      <c r="Y31" s="63"/>
      <c r="Z31" s="63"/>
      <c r="AA31" s="63"/>
    </row>
    <row r="32" spans="1:27" s="71" customFormat="1" ht="23.5" customHeight="1" x14ac:dyDescent="0.35">
      <c r="A32" s="62">
        <v>46024</v>
      </c>
      <c r="B32" s="63" t="s">
        <v>445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493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547</v>
      </c>
      <c r="U32" s="69" t="s">
        <v>52</v>
      </c>
      <c r="V32" s="63"/>
      <c r="W32" s="63"/>
      <c r="X32" s="63"/>
      <c r="Y32" s="63"/>
      <c r="Z32" s="63"/>
      <c r="AA32" s="63"/>
    </row>
    <row r="33" spans="1:27" s="71" customFormat="1" ht="23.5" customHeight="1" x14ac:dyDescent="0.35">
      <c r="A33" s="62">
        <v>46024</v>
      </c>
      <c r="B33" s="63" t="s">
        <v>445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493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547</v>
      </c>
      <c r="U33" s="69" t="s">
        <v>52</v>
      </c>
      <c r="V33" s="63"/>
      <c r="W33" s="63"/>
      <c r="X33" s="63"/>
      <c r="Y33" s="63"/>
      <c r="Z33" s="63"/>
      <c r="AA33" s="63"/>
    </row>
    <row r="34" spans="1:27" s="71" customFormat="1" ht="23.5" customHeight="1" x14ac:dyDescent="0.35">
      <c r="A34" s="62">
        <v>46024</v>
      </c>
      <c r="B34" s="63" t="s">
        <v>445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493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547</v>
      </c>
      <c r="U34" s="69" t="s">
        <v>52</v>
      </c>
      <c r="V34" s="63"/>
      <c r="W34" s="63"/>
      <c r="X34" s="63"/>
      <c r="Y34" s="63"/>
      <c r="Z34" s="63"/>
      <c r="AA34" s="63"/>
    </row>
    <row r="35" spans="1:27" s="71" customFormat="1" ht="23.5" customHeight="1" x14ac:dyDescent="0.35">
      <c r="A35" s="62">
        <v>46024</v>
      </c>
      <c r="B35" s="63" t="s">
        <v>445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493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547</v>
      </c>
      <c r="U35" s="69" t="s">
        <v>52</v>
      </c>
      <c r="V35" s="63"/>
      <c r="W35" s="63"/>
      <c r="X35" s="63"/>
      <c r="Y35" s="63"/>
      <c r="Z35" s="63"/>
      <c r="AA35" s="63"/>
    </row>
    <row r="36" spans="1:27" s="71" customFormat="1" ht="23.5" customHeight="1" x14ac:dyDescent="0.35">
      <c r="A36" s="62">
        <v>46024</v>
      </c>
      <c r="B36" s="63" t="s">
        <v>445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493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547</v>
      </c>
      <c r="U36" s="69" t="s">
        <v>52</v>
      </c>
      <c r="V36" s="63"/>
      <c r="W36" s="63"/>
      <c r="X36" s="63"/>
      <c r="Y36" s="63"/>
      <c r="Z36" s="63"/>
      <c r="AA36" s="63"/>
    </row>
    <row r="37" spans="1:27" s="71" customFormat="1" ht="23.5" customHeight="1" x14ac:dyDescent="0.35">
      <c r="A37" s="62">
        <v>46024</v>
      </c>
      <c r="B37" s="63" t="s">
        <v>445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493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547</v>
      </c>
      <c r="U37" s="69" t="s">
        <v>52</v>
      </c>
      <c r="V37" s="63"/>
      <c r="W37" s="63"/>
      <c r="X37" s="63"/>
      <c r="Y37" s="63"/>
      <c r="Z37" s="63"/>
      <c r="AA37" s="63"/>
    </row>
    <row r="38" spans="1:27" s="71" customFormat="1" ht="23.5" customHeight="1" x14ac:dyDescent="0.35">
      <c r="A38" s="62">
        <v>46024</v>
      </c>
      <c r="B38" s="63" t="s">
        <v>445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493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547</v>
      </c>
      <c r="U38" s="69" t="s">
        <v>52</v>
      </c>
      <c r="V38" s="63"/>
      <c r="W38" s="63"/>
      <c r="X38" s="63"/>
      <c r="Y38" s="63"/>
      <c r="Z38" s="63"/>
      <c r="AA38" s="63"/>
    </row>
    <row r="39" spans="1:27" s="71" customFormat="1" ht="23.5" customHeight="1" x14ac:dyDescent="0.35">
      <c r="A39" s="62">
        <v>46024</v>
      </c>
      <c r="B39" s="63" t="s">
        <v>445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493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547</v>
      </c>
      <c r="U39" s="69" t="s">
        <v>52</v>
      </c>
      <c r="V39" s="63"/>
      <c r="W39" s="63"/>
      <c r="X39" s="63"/>
      <c r="Y39" s="63"/>
      <c r="Z39" s="63"/>
      <c r="AA39" s="63"/>
    </row>
    <row r="40" spans="1:27" s="71" customFormat="1" ht="23.5" customHeight="1" x14ac:dyDescent="0.35">
      <c r="A40" s="62">
        <v>46024</v>
      </c>
      <c r="B40" s="63" t="s">
        <v>445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493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547</v>
      </c>
      <c r="U40" s="69" t="s">
        <v>52</v>
      </c>
      <c r="V40" s="63"/>
      <c r="W40" s="63"/>
      <c r="X40" s="63"/>
      <c r="Y40" s="63"/>
      <c r="Z40" s="63"/>
      <c r="AA40" s="63"/>
    </row>
    <row r="41" spans="1:27" s="71" customFormat="1" ht="23.5" customHeight="1" x14ac:dyDescent="0.35">
      <c r="A41" s="62">
        <v>46024</v>
      </c>
      <c r="B41" s="63" t="s">
        <v>445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493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547</v>
      </c>
      <c r="U41" s="69" t="s">
        <v>52</v>
      </c>
      <c r="V41" s="63"/>
      <c r="W41" s="63"/>
      <c r="X41" s="63"/>
      <c r="Y41" s="63"/>
      <c r="Z41" s="63"/>
      <c r="AA41" s="63"/>
    </row>
    <row r="42" spans="1:27" s="71" customFormat="1" ht="23.5" customHeight="1" x14ac:dyDescent="0.35">
      <c r="A42" s="62">
        <v>46024</v>
      </c>
      <c r="B42" s="63" t="s">
        <v>445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493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547</v>
      </c>
      <c r="U42" s="69" t="s">
        <v>52</v>
      </c>
      <c r="V42" s="63"/>
      <c r="W42" s="63"/>
      <c r="X42" s="63"/>
      <c r="Y42" s="63"/>
      <c r="Z42" s="63"/>
      <c r="AA42" s="63"/>
    </row>
    <row r="43" spans="1:27" s="71" customFormat="1" ht="23.5" customHeight="1" x14ac:dyDescent="0.35">
      <c r="A43" s="62">
        <v>46024</v>
      </c>
      <c r="B43" s="63" t="s">
        <v>445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493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547</v>
      </c>
      <c r="U43" s="69" t="s">
        <v>52</v>
      </c>
      <c r="V43" s="63"/>
      <c r="W43" s="63"/>
      <c r="X43" s="63"/>
      <c r="Y43" s="63"/>
      <c r="Z43" s="63"/>
      <c r="AA43" s="63"/>
    </row>
    <row r="44" spans="1:27" s="71" customFormat="1" ht="23.5" customHeight="1" x14ac:dyDescent="0.35">
      <c r="A44" s="62">
        <v>46024</v>
      </c>
      <c r="B44" s="63" t="s">
        <v>445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493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547</v>
      </c>
      <c r="U44" s="69" t="s">
        <v>52</v>
      </c>
      <c r="V44" s="63"/>
      <c r="W44" s="63"/>
      <c r="X44" s="63"/>
      <c r="Y44" s="63"/>
      <c r="Z44" s="63"/>
      <c r="AA44" s="63"/>
    </row>
    <row r="45" spans="1:27" s="71" customFormat="1" ht="23.5" customHeight="1" x14ac:dyDescent="0.35">
      <c r="A45" s="62">
        <v>46024</v>
      </c>
      <c r="B45" s="63" t="s">
        <v>445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490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</row>
    <row r="46" spans="1:27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480</v>
      </c>
      <c r="J46" s="63" t="s">
        <v>277</v>
      </c>
      <c r="K46" s="64" t="s">
        <v>273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414</v>
      </c>
      <c r="W46" s="63">
        <v>543740001</v>
      </c>
      <c r="X46" s="63" t="s">
        <v>412</v>
      </c>
      <c r="Y46" s="63" t="s">
        <v>413</v>
      </c>
      <c r="Z46" s="63"/>
      <c r="AA46" s="63">
        <v>2026010007</v>
      </c>
    </row>
    <row r="47" spans="1:27" s="71" customFormat="1" ht="23.5" customHeight="1" x14ac:dyDescent="0.35">
      <c r="A47" s="62">
        <v>46024</v>
      </c>
      <c r="B47" s="63" t="s">
        <v>445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485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</row>
    <row r="48" spans="1:27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490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</row>
    <row r="49" spans="1:27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490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</row>
    <row r="50" spans="1:27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490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</row>
    <row r="51" spans="1:27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490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</row>
    <row r="52" spans="1:27" s="71" customFormat="1" ht="23.5" customHeight="1" x14ac:dyDescent="0.35">
      <c r="A52" s="62">
        <v>46024</v>
      </c>
      <c r="B52" s="63" t="s">
        <v>445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459</v>
      </c>
      <c r="H52" s="63" t="s">
        <v>460</v>
      </c>
      <c r="I52" s="64" t="s">
        <v>491</v>
      </c>
      <c r="J52" s="63" t="s">
        <v>461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2520</v>
      </c>
      <c r="U52" s="63" t="s">
        <v>126</v>
      </c>
      <c r="V52" s="63"/>
      <c r="W52" s="63"/>
      <c r="X52" s="63"/>
      <c r="Y52" s="63"/>
      <c r="Z52" s="63"/>
      <c r="AA52" s="63"/>
    </row>
    <row r="53" spans="1:27" s="71" customFormat="1" ht="23.5" customHeight="1" x14ac:dyDescent="0.35">
      <c r="A53" s="62">
        <v>46025</v>
      </c>
      <c r="B53" s="63" t="s">
        <v>445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493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547</v>
      </c>
      <c r="U53" s="69" t="s">
        <v>52</v>
      </c>
      <c r="V53" s="63"/>
      <c r="W53" s="63"/>
      <c r="X53" s="63"/>
      <c r="Y53" s="63"/>
      <c r="Z53" s="63"/>
      <c r="AA53" s="63"/>
    </row>
    <row r="54" spans="1:27" s="71" customFormat="1" ht="23.5" customHeight="1" x14ac:dyDescent="0.35">
      <c r="A54" s="62">
        <v>46025</v>
      </c>
      <c r="B54" s="63" t="s">
        <v>445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493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547</v>
      </c>
      <c r="U54" s="69" t="s">
        <v>52</v>
      </c>
      <c r="V54" s="63"/>
      <c r="W54" s="63"/>
      <c r="X54" s="63"/>
      <c r="Y54" s="63"/>
      <c r="Z54" s="63"/>
      <c r="AA54" s="63"/>
    </row>
    <row r="55" spans="1:27" s="71" customFormat="1" ht="23.5" customHeight="1" x14ac:dyDescent="0.35">
      <c r="A55" s="62">
        <v>46025</v>
      </c>
      <c r="B55" s="63" t="s">
        <v>445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493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547</v>
      </c>
      <c r="U55" s="69" t="s">
        <v>52</v>
      </c>
      <c r="V55" s="63"/>
      <c r="W55" s="63"/>
      <c r="X55" s="63"/>
      <c r="Y55" s="63"/>
      <c r="Z55" s="63"/>
      <c r="AA55" s="63"/>
    </row>
    <row r="56" spans="1:27" s="71" customFormat="1" ht="23.5" customHeight="1" x14ac:dyDescent="0.35">
      <c r="A56" s="62">
        <v>46025</v>
      </c>
      <c r="B56" s="63" t="s">
        <v>445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493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547</v>
      </c>
      <c r="U56" s="69" t="s">
        <v>52</v>
      </c>
      <c r="V56" s="63"/>
      <c r="W56" s="63"/>
      <c r="X56" s="63"/>
      <c r="Y56" s="63"/>
      <c r="Z56" s="63"/>
      <c r="AA56" s="63"/>
    </row>
    <row r="57" spans="1:27" s="71" customFormat="1" ht="23.5" customHeight="1" x14ac:dyDescent="0.35">
      <c r="A57" s="62">
        <v>46025</v>
      </c>
      <c r="B57" s="63" t="s">
        <v>445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493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547</v>
      </c>
      <c r="U57" s="69" t="s">
        <v>52</v>
      </c>
      <c r="V57" s="63"/>
      <c r="W57" s="63"/>
      <c r="X57" s="63"/>
      <c r="Y57" s="63"/>
      <c r="Z57" s="63"/>
      <c r="AA57" s="63"/>
    </row>
    <row r="58" spans="1:27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493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547</v>
      </c>
      <c r="U58" s="69" t="s">
        <v>52</v>
      </c>
      <c r="V58" s="63"/>
      <c r="W58" s="63"/>
      <c r="X58" s="63"/>
      <c r="Y58" s="63"/>
      <c r="Z58" s="63"/>
      <c r="AA58" s="63"/>
    </row>
    <row r="59" spans="1:27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493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547</v>
      </c>
      <c r="U59" s="69" t="s">
        <v>52</v>
      </c>
      <c r="V59" s="63"/>
      <c r="W59" s="63"/>
      <c r="X59" s="63"/>
      <c r="Y59" s="63"/>
      <c r="Z59" s="63"/>
      <c r="AA59" s="63"/>
    </row>
    <row r="60" spans="1:27" s="71" customFormat="1" ht="23.5" customHeight="1" x14ac:dyDescent="0.35">
      <c r="A60" s="62">
        <v>46025</v>
      </c>
      <c r="B60" s="63" t="s">
        <v>445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493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547</v>
      </c>
      <c r="U60" s="69" t="s">
        <v>52</v>
      </c>
      <c r="V60" s="63"/>
      <c r="W60" s="63"/>
      <c r="X60" s="63"/>
      <c r="Y60" s="63"/>
      <c r="Z60" s="63"/>
      <c r="AA60" s="63"/>
    </row>
    <row r="61" spans="1:27" s="71" customFormat="1" ht="23.5" customHeight="1" x14ac:dyDescent="0.35">
      <c r="A61" s="62">
        <v>46025</v>
      </c>
      <c r="B61" s="63" t="s">
        <v>445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493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547</v>
      </c>
      <c r="U61" s="69" t="s">
        <v>52</v>
      </c>
      <c r="V61" s="63"/>
      <c r="W61" s="63"/>
      <c r="X61" s="63"/>
      <c r="Y61" s="63"/>
      <c r="Z61" s="63"/>
      <c r="AA61" s="63"/>
    </row>
    <row r="62" spans="1:27" s="71" customFormat="1" ht="23.5" customHeight="1" x14ac:dyDescent="0.35">
      <c r="A62" s="62">
        <v>46025</v>
      </c>
      <c r="B62" s="63" t="s">
        <v>445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493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547</v>
      </c>
      <c r="U62" s="69" t="s">
        <v>52</v>
      </c>
      <c r="V62" s="63"/>
      <c r="W62" s="63"/>
      <c r="X62" s="63"/>
      <c r="Y62" s="63"/>
      <c r="Z62" s="63"/>
      <c r="AA62" s="63"/>
    </row>
    <row r="63" spans="1:27" s="71" customFormat="1" ht="23.5" customHeight="1" x14ac:dyDescent="0.35">
      <c r="A63" s="62">
        <v>46025</v>
      </c>
      <c r="B63" s="63" t="s">
        <v>445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493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547</v>
      </c>
      <c r="U63" s="69" t="s">
        <v>52</v>
      </c>
      <c r="V63" s="63"/>
      <c r="W63" s="63"/>
      <c r="X63" s="63"/>
      <c r="Y63" s="63"/>
      <c r="Z63" s="63"/>
      <c r="AA63" s="63"/>
    </row>
    <row r="64" spans="1:27" s="71" customFormat="1" ht="23.5" customHeight="1" x14ac:dyDescent="0.35">
      <c r="A64" s="62">
        <v>46025</v>
      </c>
      <c r="B64" s="63" t="s">
        <v>445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493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547</v>
      </c>
      <c r="U64" s="69" t="s">
        <v>52</v>
      </c>
      <c r="V64" s="63"/>
      <c r="W64" s="63"/>
      <c r="X64" s="63"/>
      <c r="Y64" s="63"/>
      <c r="Z64" s="63"/>
      <c r="AA64" s="63"/>
    </row>
    <row r="65" spans="1:27" s="71" customFormat="1" ht="23.5" customHeight="1" x14ac:dyDescent="0.35">
      <c r="A65" s="62">
        <v>46025</v>
      </c>
      <c r="B65" s="63" t="s">
        <v>445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493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547</v>
      </c>
      <c r="U65" s="69" t="s">
        <v>52</v>
      </c>
      <c r="V65" s="63"/>
      <c r="W65" s="63"/>
      <c r="X65" s="63"/>
      <c r="Y65" s="63"/>
      <c r="Z65" s="63"/>
      <c r="AA65" s="63"/>
    </row>
    <row r="66" spans="1:27" s="71" customFormat="1" ht="23.5" customHeight="1" x14ac:dyDescent="0.35">
      <c r="A66" s="62">
        <v>46025</v>
      </c>
      <c r="B66" s="63" t="s">
        <v>445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493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547</v>
      </c>
      <c r="U66" s="69" t="s">
        <v>52</v>
      </c>
      <c r="V66" s="63"/>
      <c r="W66" s="63"/>
      <c r="X66" s="63"/>
      <c r="Y66" s="63"/>
      <c r="Z66" s="63"/>
      <c r="AA66" s="63"/>
    </row>
    <row r="67" spans="1:27" s="71" customFormat="1" ht="23.5" customHeight="1" x14ac:dyDescent="0.35">
      <c r="A67" s="62">
        <v>46025</v>
      </c>
      <c r="B67" s="63" t="s">
        <v>445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493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547</v>
      </c>
      <c r="U67" s="69" t="s">
        <v>52</v>
      </c>
      <c r="V67" s="63"/>
      <c r="W67" s="63"/>
      <c r="X67" s="63"/>
      <c r="Y67" s="63"/>
      <c r="Z67" s="63"/>
      <c r="AA67" s="63"/>
    </row>
    <row r="68" spans="1:27" s="71" customFormat="1" ht="23.5" customHeight="1" x14ac:dyDescent="0.35">
      <c r="A68" s="62">
        <v>46025</v>
      </c>
      <c r="B68" s="63" t="s">
        <v>445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493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547</v>
      </c>
      <c r="U68" s="69" t="s">
        <v>52</v>
      </c>
      <c r="V68" s="63"/>
      <c r="W68" s="63"/>
      <c r="X68" s="63"/>
      <c r="Y68" s="63"/>
      <c r="Z68" s="63"/>
      <c r="AA68" s="63"/>
    </row>
    <row r="69" spans="1:27" s="71" customFormat="1" ht="23.5" customHeight="1" x14ac:dyDescent="0.35">
      <c r="A69" s="62">
        <v>46025</v>
      </c>
      <c r="B69" s="63" t="s">
        <v>445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493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547</v>
      </c>
      <c r="U69" s="69" t="s">
        <v>52</v>
      </c>
      <c r="V69" s="63"/>
      <c r="W69" s="63"/>
      <c r="X69" s="63"/>
      <c r="Y69" s="63"/>
      <c r="Z69" s="63"/>
      <c r="AA69" s="63"/>
    </row>
    <row r="70" spans="1:27" s="71" customFormat="1" ht="23.5" customHeight="1" x14ac:dyDescent="0.35">
      <c r="A70" s="62">
        <v>46025</v>
      </c>
      <c r="B70" s="63" t="s">
        <v>445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493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547</v>
      </c>
      <c r="U70" s="69" t="s">
        <v>52</v>
      </c>
      <c r="V70" s="63"/>
      <c r="W70" s="63"/>
      <c r="X70" s="63"/>
      <c r="Y70" s="63"/>
      <c r="Z70" s="63"/>
      <c r="AA70" s="63"/>
    </row>
    <row r="71" spans="1:27" s="71" customFormat="1" ht="23.5" customHeight="1" x14ac:dyDescent="0.35">
      <c r="A71" s="62">
        <v>46025</v>
      </c>
      <c r="B71" s="63" t="s">
        <v>445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490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</row>
    <row r="72" spans="1:27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490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</row>
    <row r="73" spans="1:27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490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</row>
    <row r="74" spans="1:27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490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</row>
    <row r="75" spans="1:27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490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</row>
    <row r="76" spans="1:27" s="71" customFormat="1" ht="23.5" customHeight="1" x14ac:dyDescent="0.35">
      <c r="A76" s="62">
        <v>46025</v>
      </c>
      <c r="B76" s="63" t="s">
        <v>445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491</v>
      </c>
      <c r="J76" s="63" t="s">
        <v>461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2520</v>
      </c>
      <c r="U76" s="69" t="s">
        <v>126</v>
      </c>
      <c r="V76" s="63"/>
      <c r="W76" s="63"/>
      <c r="X76" s="63"/>
      <c r="Y76" s="63"/>
      <c r="Z76" s="63"/>
      <c r="AA76" s="63"/>
    </row>
    <row r="77" spans="1:27" s="71" customFormat="1" ht="23.5" customHeight="1" x14ac:dyDescent="0.35">
      <c r="A77" s="62">
        <v>46026</v>
      </c>
      <c r="B77" s="63" t="s">
        <v>445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462</v>
      </c>
      <c r="H77" s="63" t="s">
        <v>463</v>
      </c>
      <c r="I77" s="64" t="s">
        <v>493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547</v>
      </c>
      <c r="U77" s="69" t="s">
        <v>52</v>
      </c>
      <c r="V77" s="63"/>
      <c r="W77" s="63"/>
      <c r="X77" s="63"/>
      <c r="Y77" s="63"/>
      <c r="Z77" s="63"/>
      <c r="AA77" s="63"/>
    </row>
    <row r="78" spans="1:27" s="71" customFormat="1" ht="23.5" customHeight="1" x14ac:dyDescent="0.35">
      <c r="A78" s="62">
        <v>46026</v>
      </c>
      <c r="B78" s="63" t="s">
        <v>445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464</v>
      </c>
      <c r="H78" s="63" t="s">
        <v>465</v>
      </c>
      <c r="I78" s="64" t="s">
        <v>493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547</v>
      </c>
      <c r="U78" s="69" t="s">
        <v>52</v>
      </c>
      <c r="V78" s="63"/>
      <c r="W78" s="63"/>
      <c r="X78" s="63"/>
      <c r="Y78" s="63"/>
      <c r="Z78" s="63"/>
      <c r="AA78" s="63"/>
    </row>
    <row r="79" spans="1:27" s="71" customFormat="1" ht="23.5" customHeight="1" x14ac:dyDescent="0.35">
      <c r="A79" s="62">
        <v>46026</v>
      </c>
      <c r="B79" s="63" t="s">
        <v>445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466</v>
      </c>
      <c r="H79" s="63" t="s">
        <v>467</v>
      </c>
      <c r="I79" s="64" t="s">
        <v>493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547</v>
      </c>
      <c r="U79" s="69" t="s">
        <v>52</v>
      </c>
      <c r="V79" s="63"/>
      <c r="W79" s="63"/>
      <c r="X79" s="63"/>
      <c r="Y79" s="63"/>
      <c r="Z79" s="63"/>
      <c r="AA79" s="63"/>
    </row>
    <row r="80" spans="1:27" s="71" customFormat="1" ht="23.5" customHeight="1" x14ac:dyDescent="0.35">
      <c r="A80" s="62">
        <v>46026</v>
      </c>
      <c r="B80" s="63" t="s">
        <v>445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468</v>
      </c>
      <c r="H80" s="63" t="s">
        <v>469</v>
      </c>
      <c r="I80" s="64" t="s">
        <v>493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547</v>
      </c>
      <c r="U80" s="69" t="s">
        <v>52</v>
      </c>
      <c r="V80" s="63"/>
      <c r="W80" s="63"/>
      <c r="X80" s="63"/>
      <c r="Y80" s="63"/>
      <c r="Z80" s="63"/>
      <c r="AA80" s="63"/>
    </row>
    <row r="81" spans="1:27" s="71" customFormat="1" ht="23.5" customHeight="1" x14ac:dyDescent="0.35">
      <c r="A81" s="62">
        <v>46026</v>
      </c>
      <c r="B81" s="63" t="s">
        <v>445</v>
      </c>
      <c r="C81" s="64" t="s">
        <v>18</v>
      </c>
      <c r="D81" s="64" t="s">
        <v>37</v>
      </c>
      <c r="E81" s="64" t="s">
        <v>470</v>
      </c>
      <c r="F81" s="64">
        <v>1</v>
      </c>
      <c r="G81" s="72" t="s">
        <v>471</v>
      </c>
      <c r="H81" s="63" t="s">
        <v>472</v>
      </c>
      <c r="I81" s="64" t="s">
        <v>493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547</v>
      </c>
      <c r="U81" s="69" t="s">
        <v>52</v>
      </c>
      <c r="V81" s="63"/>
      <c r="W81" s="63"/>
      <c r="X81" s="63"/>
      <c r="Y81" s="63"/>
      <c r="Z81" s="63"/>
      <c r="AA81" s="63"/>
    </row>
    <row r="82" spans="1:27" s="71" customFormat="1" ht="23.5" customHeight="1" x14ac:dyDescent="0.35">
      <c r="A82" s="62">
        <v>46027</v>
      </c>
      <c r="B82" s="63" t="s">
        <v>445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506</v>
      </c>
      <c r="H82" s="63" t="s">
        <v>507</v>
      </c>
      <c r="I82" s="64" t="s">
        <v>493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547</v>
      </c>
      <c r="U82" s="69" t="s">
        <v>52</v>
      </c>
      <c r="V82" s="63"/>
      <c r="W82" s="63"/>
      <c r="X82" s="63"/>
      <c r="Y82" s="63"/>
      <c r="Z82" s="63"/>
      <c r="AA82" s="63"/>
    </row>
    <row r="83" spans="1:27" s="71" customFormat="1" ht="23.5" customHeight="1" x14ac:dyDescent="0.35">
      <c r="A83" s="62">
        <v>46027</v>
      </c>
      <c r="B83" s="63" t="s">
        <v>445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508</v>
      </c>
      <c r="H83" s="63" t="s">
        <v>509</v>
      </c>
      <c r="I83" s="64" t="s">
        <v>493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547</v>
      </c>
      <c r="U83" s="69" t="s">
        <v>52</v>
      </c>
      <c r="V83" s="63"/>
      <c r="W83" s="63"/>
      <c r="X83" s="63"/>
      <c r="Y83" s="63"/>
      <c r="Z83" s="63"/>
      <c r="AA83" s="63"/>
    </row>
    <row r="84" spans="1:27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510</v>
      </c>
      <c r="I84" s="64" t="s">
        <v>493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547</v>
      </c>
      <c r="U84" s="69" t="s">
        <v>52</v>
      </c>
      <c r="V84" s="63"/>
      <c r="W84" s="63"/>
      <c r="X84" s="63"/>
      <c r="Y84" s="63"/>
      <c r="Z84" s="63"/>
      <c r="AA84" s="63"/>
    </row>
    <row r="85" spans="1:27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543</v>
      </c>
      <c r="F85" s="64">
        <v>1</v>
      </c>
      <c r="G85" s="72" t="s">
        <v>511</v>
      </c>
      <c r="H85" s="63" t="s">
        <v>512</v>
      </c>
      <c r="I85" s="64" t="s">
        <v>493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547</v>
      </c>
      <c r="U85" s="69" t="s">
        <v>52</v>
      </c>
      <c r="V85" s="63"/>
      <c r="W85" s="63"/>
      <c r="X85" s="63"/>
      <c r="Y85" s="63"/>
      <c r="Z85" s="63"/>
      <c r="AA85" s="63"/>
    </row>
    <row r="86" spans="1:27" s="71" customFormat="1" ht="23.5" customHeight="1" x14ac:dyDescent="0.35">
      <c r="A86" s="62">
        <v>46027</v>
      </c>
      <c r="B86" s="63" t="s">
        <v>445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462</v>
      </c>
      <c r="H86" s="63" t="s">
        <v>463</v>
      </c>
      <c r="I86" s="64" t="s">
        <v>493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547</v>
      </c>
      <c r="U86" s="69" t="s">
        <v>52</v>
      </c>
      <c r="V86" s="63"/>
      <c r="W86" s="63"/>
      <c r="X86" s="63"/>
      <c r="Y86" s="63"/>
      <c r="Z86" s="63"/>
      <c r="AA86" s="63"/>
    </row>
    <row r="87" spans="1:27" s="71" customFormat="1" ht="23.5" customHeight="1" x14ac:dyDescent="0.35">
      <c r="A87" s="62">
        <v>46027</v>
      </c>
      <c r="B87" s="63" t="s">
        <v>445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513</v>
      </c>
      <c r="H87" s="63" t="s">
        <v>514</v>
      </c>
      <c r="I87" s="64" t="s">
        <v>493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547</v>
      </c>
      <c r="U87" s="69" t="s">
        <v>52</v>
      </c>
      <c r="V87" s="63"/>
      <c r="W87" s="63"/>
      <c r="X87" s="63"/>
      <c r="Y87" s="63"/>
      <c r="Z87" s="63"/>
      <c r="AA87" s="63"/>
    </row>
    <row r="88" spans="1:27" s="71" customFormat="1" ht="23.5" customHeight="1" x14ac:dyDescent="0.35">
      <c r="A88" s="62">
        <v>46027</v>
      </c>
      <c r="B88" s="63" t="s">
        <v>445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515</v>
      </c>
      <c r="H88" s="63" t="s">
        <v>516</v>
      </c>
      <c r="I88" s="64" t="s">
        <v>493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547</v>
      </c>
      <c r="U88" s="69" t="s">
        <v>52</v>
      </c>
      <c r="V88" s="63"/>
      <c r="W88" s="63"/>
      <c r="X88" s="63"/>
      <c r="Y88" s="63"/>
      <c r="Z88" s="63"/>
      <c r="AA88" s="63"/>
    </row>
    <row r="89" spans="1:27" s="71" customFormat="1" ht="23.5" customHeight="1" x14ac:dyDescent="0.35">
      <c r="A89" s="62">
        <v>46027</v>
      </c>
      <c r="B89" s="63" t="s">
        <v>445</v>
      </c>
      <c r="C89" s="64" t="s">
        <v>18</v>
      </c>
      <c r="D89" s="64" t="s">
        <v>37</v>
      </c>
      <c r="E89" s="64" t="s">
        <v>544</v>
      </c>
      <c r="F89" s="64">
        <v>1</v>
      </c>
      <c r="G89" s="72" t="s">
        <v>517</v>
      </c>
      <c r="H89" s="63" t="s">
        <v>518</v>
      </c>
      <c r="I89" s="64" t="s">
        <v>493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547</v>
      </c>
      <c r="U89" s="69" t="s">
        <v>52</v>
      </c>
      <c r="V89" s="63"/>
      <c r="W89" s="63"/>
      <c r="X89" s="63"/>
      <c r="Y89" s="63"/>
      <c r="Z89" s="63"/>
      <c r="AA89" s="63"/>
    </row>
    <row r="90" spans="1:27" s="71" customFormat="1" ht="23.5" customHeight="1" x14ac:dyDescent="0.35">
      <c r="A90" s="62">
        <v>46027</v>
      </c>
      <c r="B90" s="63" t="s">
        <v>445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464</v>
      </c>
      <c r="H90" s="63" t="s">
        <v>465</v>
      </c>
      <c r="I90" s="64" t="s">
        <v>493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547</v>
      </c>
      <c r="U90" s="69" t="s">
        <v>52</v>
      </c>
      <c r="V90" s="63"/>
      <c r="W90" s="63"/>
      <c r="X90" s="63"/>
      <c r="Y90" s="63"/>
      <c r="Z90" s="63"/>
      <c r="AA90" s="63"/>
    </row>
    <row r="91" spans="1:27" s="71" customFormat="1" ht="23.5" customHeight="1" x14ac:dyDescent="0.35">
      <c r="A91" s="62">
        <v>46027</v>
      </c>
      <c r="B91" s="63" t="s">
        <v>445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519</v>
      </c>
      <c r="H91" s="63" t="s">
        <v>520</v>
      </c>
      <c r="I91" s="64" t="s">
        <v>493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547</v>
      </c>
      <c r="U91" s="69" t="s">
        <v>52</v>
      </c>
      <c r="V91" s="63"/>
      <c r="W91" s="63"/>
      <c r="X91" s="63"/>
      <c r="Y91" s="63"/>
      <c r="Z91" s="63"/>
      <c r="AA91" s="63"/>
    </row>
    <row r="92" spans="1:27" s="71" customFormat="1" ht="23.5" customHeight="1" x14ac:dyDescent="0.35">
      <c r="A92" s="62">
        <v>46027</v>
      </c>
      <c r="B92" s="63" t="s">
        <v>445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521</v>
      </c>
      <c r="H92" s="63" t="s">
        <v>522</v>
      </c>
      <c r="I92" s="64" t="s">
        <v>493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547</v>
      </c>
      <c r="U92" s="69" t="s">
        <v>52</v>
      </c>
      <c r="V92" s="63"/>
      <c r="W92" s="63"/>
      <c r="X92" s="63"/>
      <c r="Y92" s="63"/>
      <c r="Z92" s="63"/>
      <c r="AA92" s="63"/>
    </row>
    <row r="93" spans="1:27" s="71" customFormat="1" ht="23.5" customHeight="1" x14ac:dyDescent="0.35">
      <c r="A93" s="62">
        <v>46027</v>
      </c>
      <c r="B93" s="63" t="s">
        <v>445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523</v>
      </c>
      <c r="H93" s="63" t="s">
        <v>524</v>
      </c>
      <c r="I93" s="64" t="s">
        <v>493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547</v>
      </c>
      <c r="U93" s="69" t="s">
        <v>52</v>
      </c>
      <c r="V93" s="63"/>
      <c r="W93" s="63"/>
      <c r="X93" s="63"/>
      <c r="Y93" s="63"/>
      <c r="Z93" s="63"/>
      <c r="AA93" s="63"/>
    </row>
    <row r="94" spans="1:27" s="71" customFormat="1" ht="23.5" customHeight="1" x14ac:dyDescent="0.35">
      <c r="A94" s="62">
        <v>46027</v>
      </c>
      <c r="B94" s="63" t="s">
        <v>445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525</v>
      </c>
      <c r="I94" s="64" t="s">
        <v>493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547</v>
      </c>
      <c r="U94" s="69" t="s">
        <v>52</v>
      </c>
      <c r="V94" s="63"/>
      <c r="W94" s="63"/>
      <c r="X94" s="63"/>
      <c r="Y94" s="63"/>
      <c r="Z94" s="63"/>
      <c r="AA94" s="63"/>
    </row>
    <row r="95" spans="1:27" s="71" customFormat="1" ht="23.5" customHeight="1" x14ac:dyDescent="0.35">
      <c r="A95" s="62">
        <v>46027</v>
      </c>
      <c r="B95" s="63" t="s">
        <v>445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526</v>
      </c>
      <c r="I95" s="64" t="s">
        <v>493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547</v>
      </c>
      <c r="U95" s="69" t="s">
        <v>52</v>
      </c>
      <c r="V95" s="63"/>
      <c r="W95" s="63"/>
      <c r="X95" s="63"/>
      <c r="Y95" s="63"/>
      <c r="Z95" s="63"/>
      <c r="AA95" s="63"/>
    </row>
    <row r="96" spans="1:27" s="71" customFormat="1" ht="23.5" customHeight="1" x14ac:dyDescent="0.35">
      <c r="A96" s="62">
        <v>46027</v>
      </c>
      <c r="B96" s="63" t="s">
        <v>445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527</v>
      </c>
      <c r="I96" s="64" t="s">
        <v>493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547</v>
      </c>
      <c r="U96" s="69" t="s">
        <v>52</v>
      </c>
      <c r="V96" s="63"/>
      <c r="W96" s="63"/>
      <c r="X96" s="63"/>
      <c r="Y96" s="63"/>
      <c r="Z96" s="63"/>
      <c r="AA96" s="63"/>
    </row>
    <row r="97" spans="1:27" s="71" customFormat="1" ht="23.5" customHeight="1" x14ac:dyDescent="0.35">
      <c r="A97" s="62">
        <v>46027</v>
      </c>
      <c r="B97" s="63" t="s">
        <v>445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528</v>
      </c>
      <c r="H97" s="63" t="s">
        <v>529</v>
      </c>
      <c r="I97" s="64" t="s">
        <v>493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547</v>
      </c>
      <c r="U97" s="69" t="s">
        <v>52</v>
      </c>
      <c r="V97" s="63"/>
      <c r="W97" s="63"/>
      <c r="X97" s="63"/>
      <c r="Y97" s="63"/>
      <c r="Z97" s="63"/>
      <c r="AA97" s="63"/>
    </row>
    <row r="98" spans="1:27" s="71" customFormat="1" ht="23.5" customHeight="1" x14ac:dyDescent="0.35">
      <c r="A98" s="62">
        <v>46027</v>
      </c>
      <c r="B98" s="63" t="s">
        <v>445</v>
      </c>
      <c r="C98" s="64" t="s">
        <v>18</v>
      </c>
      <c r="D98" s="64" t="s">
        <v>37</v>
      </c>
      <c r="E98" s="64" t="s">
        <v>545</v>
      </c>
      <c r="F98" s="64">
        <v>1</v>
      </c>
      <c r="G98" s="72">
        <v>109870013</v>
      </c>
      <c r="H98" s="63" t="s">
        <v>530</v>
      </c>
      <c r="I98" s="64" t="s">
        <v>493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547</v>
      </c>
      <c r="U98" s="69" t="s">
        <v>52</v>
      </c>
      <c r="V98" s="63"/>
      <c r="W98" s="63"/>
      <c r="X98" s="63"/>
      <c r="Y98" s="63"/>
      <c r="Z98" s="63"/>
      <c r="AA98" s="63"/>
    </row>
    <row r="99" spans="1:27" s="71" customFormat="1" ht="23.5" customHeight="1" x14ac:dyDescent="0.35">
      <c r="A99" s="62">
        <v>46027</v>
      </c>
      <c r="B99" s="63" t="s">
        <v>445</v>
      </c>
      <c r="C99" s="64" t="s">
        <v>18</v>
      </c>
      <c r="D99" s="64" t="s">
        <v>37</v>
      </c>
      <c r="E99" s="64" t="s">
        <v>545</v>
      </c>
      <c r="F99" s="64">
        <v>1</v>
      </c>
      <c r="G99" s="72">
        <v>159193008</v>
      </c>
      <c r="H99" s="63" t="s">
        <v>531</v>
      </c>
      <c r="I99" s="64" t="s">
        <v>493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547</v>
      </c>
      <c r="U99" s="69" t="s">
        <v>52</v>
      </c>
      <c r="V99" s="63"/>
      <c r="W99" s="63"/>
      <c r="X99" s="63"/>
      <c r="Y99" s="63"/>
      <c r="Z99" s="63"/>
      <c r="AA99" s="63"/>
    </row>
    <row r="100" spans="1:27" s="71" customFormat="1" ht="23.5" customHeight="1" x14ac:dyDescent="0.35">
      <c r="A100" s="62">
        <v>46027</v>
      </c>
      <c r="B100" s="63" t="s">
        <v>445</v>
      </c>
      <c r="C100" s="64" t="s">
        <v>18</v>
      </c>
      <c r="D100" s="64" t="s">
        <v>37</v>
      </c>
      <c r="E100" s="64" t="s">
        <v>545</v>
      </c>
      <c r="F100" s="64">
        <v>1</v>
      </c>
      <c r="G100" s="72">
        <v>159202014</v>
      </c>
      <c r="H100" s="63" t="s">
        <v>532</v>
      </c>
      <c r="I100" s="64" t="s">
        <v>493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547</v>
      </c>
      <c r="U100" s="69" t="s">
        <v>52</v>
      </c>
      <c r="V100" s="63"/>
      <c r="W100" s="63"/>
      <c r="X100" s="63"/>
      <c r="Y100" s="63"/>
      <c r="Z100" s="63"/>
      <c r="AA100" s="63"/>
    </row>
    <row r="101" spans="1:27" s="71" customFormat="1" ht="23.5" customHeight="1" x14ac:dyDescent="0.35">
      <c r="A101" s="62">
        <v>46027</v>
      </c>
      <c r="B101" s="63" t="s">
        <v>445</v>
      </c>
      <c r="C101" s="64" t="s">
        <v>18</v>
      </c>
      <c r="D101" s="64" t="s">
        <v>37</v>
      </c>
      <c r="E101" s="64" t="s">
        <v>546</v>
      </c>
      <c r="F101" s="64">
        <v>1</v>
      </c>
      <c r="G101" s="72">
        <v>159335011</v>
      </c>
      <c r="H101" s="63" t="s">
        <v>533</v>
      </c>
      <c r="I101" s="64" t="s">
        <v>493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547</v>
      </c>
      <c r="U101" s="69" t="s">
        <v>52</v>
      </c>
      <c r="V101" s="63"/>
      <c r="W101" s="63"/>
      <c r="X101" s="63"/>
      <c r="Y101" s="63"/>
      <c r="Z101" s="63"/>
      <c r="AA101" s="63"/>
    </row>
    <row r="102" spans="1:27" s="71" customFormat="1" ht="23.5" customHeight="1" x14ac:dyDescent="0.35">
      <c r="A102" s="62">
        <v>46027</v>
      </c>
      <c r="B102" s="63" t="s">
        <v>445</v>
      </c>
      <c r="C102" s="64" t="s">
        <v>18</v>
      </c>
      <c r="D102" s="64" t="s">
        <v>37</v>
      </c>
      <c r="E102" s="64" t="s">
        <v>546</v>
      </c>
      <c r="F102" s="64">
        <v>1</v>
      </c>
      <c r="G102" s="72">
        <v>159384011</v>
      </c>
      <c r="H102" s="63" t="s">
        <v>534</v>
      </c>
      <c r="I102" s="64" t="s">
        <v>493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547</v>
      </c>
      <c r="U102" s="69" t="s">
        <v>52</v>
      </c>
      <c r="V102" s="63"/>
      <c r="W102" s="63"/>
      <c r="X102" s="63"/>
      <c r="Y102" s="63"/>
      <c r="Z102" s="63"/>
      <c r="AA102" s="63"/>
    </row>
    <row r="103" spans="1:27" s="71" customFormat="1" ht="23.5" customHeight="1" x14ac:dyDescent="0.35">
      <c r="A103" s="62">
        <v>46027</v>
      </c>
      <c r="B103" s="63" t="s">
        <v>445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513</v>
      </c>
      <c r="H103" s="63" t="s">
        <v>514</v>
      </c>
      <c r="I103" s="64" t="s">
        <v>491</v>
      </c>
      <c r="J103" s="63" t="s">
        <v>535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2520</v>
      </c>
      <c r="U103" s="69" t="s">
        <v>126</v>
      </c>
      <c r="V103" s="63"/>
      <c r="W103" s="63"/>
      <c r="X103" s="63"/>
      <c r="Y103" s="63"/>
      <c r="Z103" s="63"/>
      <c r="AA103" s="63"/>
    </row>
    <row r="104" spans="1:27" s="71" customFormat="1" ht="23.5" customHeight="1" x14ac:dyDescent="0.35">
      <c r="A104" s="62">
        <v>46027</v>
      </c>
      <c r="B104" s="63" t="s">
        <v>445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515</v>
      </c>
      <c r="H104" s="63" t="s">
        <v>516</v>
      </c>
      <c r="I104" s="64" t="s">
        <v>480</v>
      </c>
      <c r="J104" s="63" t="s">
        <v>536</v>
      </c>
      <c r="K104" s="64" t="s">
        <v>273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548</v>
      </c>
      <c r="Y104" s="63" t="s">
        <v>897</v>
      </c>
      <c r="Z104" s="63"/>
      <c r="AA104" s="63">
        <v>2026010018</v>
      </c>
    </row>
    <row r="105" spans="1:27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537</v>
      </c>
      <c r="I105" s="64" t="s">
        <v>490</v>
      </c>
      <c r="J105" s="63" t="s">
        <v>538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</row>
    <row r="106" spans="1:27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539</v>
      </c>
      <c r="I106" s="64" t="s">
        <v>490</v>
      </c>
      <c r="J106" s="63" t="s">
        <v>540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</row>
    <row r="107" spans="1:27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541</v>
      </c>
      <c r="I107" s="64" t="s">
        <v>490</v>
      </c>
      <c r="J107" s="63" t="s">
        <v>542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</row>
    <row r="108" spans="1:27" s="71" customFormat="1" ht="23.5" customHeight="1" x14ac:dyDescent="0.35">
      <c r="A108" s="62">
        <v>46027</v>
      </c>
      <c r="B108" s="63" t="s">
        <v>445</v>
      </c>
      <c r="C108" s="64" t="s">
        <v>18</v>
      </c>
      <c r="D108" s="64" t="s">
        <v>37</v>
      </c>
      <c r="E108" s="64" t="s">
        <v>607</v>
      </c>
      <c r="F108" s="64">
        <v>1</v>
      </c>
      <c r="G108" s="69">
        <v>206817004</v>
      </c>
      <c r="H108" s="63" t="s">
        <v>608</v>
      </c>
      <c r="I108" s="64" t="s">
        <v>480</v>
      </c>
      <c r="J108" s="63" t="s">
        <v>609</v>
      </c>
      <c r="K108" s="64" t="s">
        <v>273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610</v>
      </c>
      <c r="Y108" s="63" t="s">
        <v>896</v>
      </c>
      <c r="Z108" s="63"/>
      <c r="AA108" s="63">
        <v>2026010022</v>
      </c>
    </row>
    <row r="109" spans="1:27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612</v>
      </c>
      <c r="F109" s="64">
        <v>1</v>
      </c>
      <c r="G109" s="72">
        <v>130597182</v>
      </c>
      <c r="H109" s="63" t="s">
        <v>618</v>
      </c>
      <c r="I109" s="64" t="s">
        <v>493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547</v>
      </c>
      <c r="U109" s="69" t="s">
        <v>52</v>
      </c>
      <c r="V109" s="63"/>
      <c r="W109" s="63"/>
      <c r="X109" s="63"/>
      <c r="Y109" s="63"/>
      <c r="Z109" s="63"/>
      <c r="AA109" s="63"/>
    </row>
    <row r="110" spans="1:27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613</v>
      </c>
      <c r="F110" s="64">
        <v>2</v>
      </c>
      <c r="G110" s="72" t="s">
        <v>619</v>
      </c>
      <c r="H110" s="63" t="s">
        <v>620</v>
      </c>
      <c r="I110" s="64" t="s">
        <v>493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547</v>
      </c>
      <c r="U110" s="69" t="s">
        <v>52</v>
      </c>
      <c r="V110" s="63"/>
      <c r="W110" s="63"/>
      <c r="X110" s="63"/>
      <c r="Y110" s="63"/>
      <c r="Z110" s="63"/>
      <c r="AA110" s="63"/>
    </row>
    <row r="111" spans="1:27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614</v>
      </c>
      <c r="F111" s="64">
        <v>1</v>
      </c>
      <c r="G111" s="72">
        <v>130597180</v>
      </c>
      <c r="H111" s="63" t="s">
        <v>621</v>
      </c>
      <c r="I111" s="64" t="s">
        <v>490</v>
      </c>
      <c r="J111" s="63" t="s">
        <v>622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</row>
    <row r="112" spans="1:27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613</v>
      </c>
      <c r="F112" s="64">
        <v>1</v>
      </c>
      <c r="G112" s="72" t="s">
        <v>619</v>
      </c>
      <c r="H112" s="63" t="s">
        <v>620</v>
      </c>
      <c r="I112" s="64" t="s">
        <v>480</v>
      </c>
      <c r="J112" s="63" t="s">
        <v>623</v>
      </c>
      <c r="K112" s="64" t="s">
        <v>273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4588</v>
      </c>
      <c r="Y112" s="63"/>
      <c r="Z112" s="63"/>
      <c r="AA112" s="63">
        <v>2026010024</v>
      </c>
    </row>
    <row r="113" spans="1:27" s="71" customFormat="1" ht="23.5" customHeight="1" x14ac:dyDescent="0.35">
      <c r="A113" s="62">
        <v>46028</v>
      </c>
      <c r="B113" s="63" t="s">
        <v>445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624</v>
      </c>
      <c r="I113" s="64" t="s">
        <v>493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547</v>
      </c>
      <c r="U113" s="69" t="s">
        <v>52</v>
      </c>
      <c r="V113" s="63"/>
      <c r="W113" s="63"/>
      <c r="X113" s="63"/>
      <c r="Y113" s="63"/>
      <c r="Z113" s="63"/>
      <c r="AA113" s="63"/>
    </row>
    <row r="114" spans="1:27" s="71" customFormat="1" ht="23.5" customHeight="1" x14ac:dyDescent="0.35">
      <c r="A114" s="62">
        <v>46028</v>
      </c>
      <c r="B114" s="63" t="s">
        <v>445</v>
      </c>
      <c r="C114" s="64" t="s">
        <v>18</v>
      </c>
      <c r="D114" s="64" t="s">
        <v>37</v>
      </c>
      <c r="E114" s="64" t="s">
        <v>615</v>
      </c>
      <c r="F114" s="64">
        <v>1</v>
      </c>
      <c r="G114" s="72">
        <v>230527007</v>
      </c>
      <c r="H114" s="63" t="s">
        <v>625</v>
      </c>
      <c r="I114" s="64" t="s">
        <v>493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547</v>
      </c>
      <c r="U114" s="69" t="s">
        <v>52</v>
      </c>
      <c r="V114" s="63"/>
      <c r="W114" s="63"/>
      <c r="X114" s="63"/>
      <c r="Y114" s="63"/>
      <c r="Z114" s="63"/>
      <c r="AA114" s="63"/>
    </row>
    <row r="115" spans="1:27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616</v>
      </c>
      <c r="F115" s="64">
        <v>2</v>
      </c>
      <c r="G115" s="72">
        <v>130597200</v>
      </c>
      <c r="H115" s="63" t="s">
        <v>626</v>
      </c>
      <c r="I115" s="64" t="s">
        <v>490</v>
      </c>
      <c r="J115" s="63" t="s">
        <v>627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</row>
    <row r="116" spans="1:27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617</v>
      </c>
      <c r="F116" s="64">
        <v>2</v>
      </c>
      <c r="G116" s="72">
        <v>130597291</v>
      </c>
      <c r="H116" s="63" t="s">
        <v>628</v>
      </c>
      <c r="I116" s="64" t="s">
        <v>490</v>
      </c>
      <c r="J116" s="63" t="s">
        <v>629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</row>
    <row r="117" spans="1:27" s="71" customFormat="1" ht="23.5" customHeight="1" x14ac:dyDescent="0.35">
      <c r="A117" s="62">
        <v>46029</v>
      </c>
      <c r="B117" s="63" t="s">
        <v>445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643</v>
      </c>
      <c r="I117" s="64" t="s">
        <v>493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547</v>
      </c>
      <c r="U117" s="69" t="s">
        <v>52</v>
      </c>
      <c r="V117" s="63"/>
      <c r="W117" s="63"/>
      <c r="X117" s="63"/>
      <c r="Y117" s="63"/>
      <c r="Z117" s="63"/>
      <c r="AA117" s="63"/>
    </row>
    <row r="118" spans="1:27" s="71" customFormat="1" ht="23.5" customHeight="1" x14ac:dyDescent="0.35">
      <c r="A118" s="62">
        <v>46029</v>
      </c>
      <c r="B118" s="63" t="s">
        <v>445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644</v>
      </c>
      <c r="I118" s="64" t="s">
        <v>493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547</v>
      </c>
      <c r="U118" s="69" t="s">
        <v>52</v>
      </c>
      <c r="V118" s="63"/>
      <c r="W118" s="63"/>
      <c r="X118" s="63"/>
      <c r="Y118" s="63"/>
      <c r="Z118" s="63"/>
      <c r="AA118" s="63"/>
    </row>
    <row r="119" spans="1:27" s="71" customFormat="1" ht="23.5" customHeight="1" x14ac:dyDescent="0.35">
      <c r="A119" s="62">
        <v>46029</v>
      </c>
      <c r="B119" s="63" t="s">
        <v>445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646</v>
      </c>
      <c r="I119" s="64" t="s">
        <v>493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547</v>
      </c>
      <c r="U119" s="69" t="s">
        <v>52</v>
      </c>
      <c r="V119" s="63"/>
      <c r="W119" s="63"/>
      <c r="X119" s="63"/>
      <c r="Y119" s="63"/>
      <c r="Z119" s="63"/>
      <c r="AA119" s="63"/>
    </row>
    <row r="120" spans="1:27" s="71" customFormat="1" ht="23.5" customHeight="1" x14ac:dyDescent="0.35">
      <c r="A120" s="62">
        <v>46029</v>
      </c>
      <c r="B120" s="63" t="s">
        <v>445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647</v>
      </c>
      <c r="I120" s="64" t="s">
        <v>493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547</v>
      </c>
      <c r="U120" s="69" t="s">
        <v>52</v>
      </c>
      <c r="V120" s="63"/>
      <c r="W120" s="63"/>
      <c r="X120" s="63"/>
      <c r="Y120" s="63"/>
      <c r="Z120" s="63"/>
      <c r="AA120" s="63"/>
    </row>
    <row r="121" spans="1:27" s="71" customFormat="1" ht="23.5" customHeight="1" x14ac:dyDescent="0.35">
      <c r="A121" s="62">
        <v>46029</v>
      </c>
      <c r="B121" s="63" t="s">
        <v>445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648</v>
      </c>
      <c r="I121" s="64" t="s">
        <v>493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547</v>
      </c>
      <c r="U121" s="69" t="s">
        <v>52</v>
      </c>
      <c r="V121" s="63"/>
      <c r="W121" s="63"/>
      <c r="X121" s="63"/>
      <c r="Y121" s="63"/>
      <c r="Z121" s="63"/>
      <c r="AA121" s="63"/>
    </row>
    <row r="122" spans="1:27" s="71" customFormat="1" ht="23.5" customHeight="1" x14ac:dyDescent="0.35">
      <c r="A122" s="62">
        <v>46029</v>
      </c>
      <c r="B122" s="63" t="s">
        <v>445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649</v>
      </c>
      <c r="I122" s="64" t="s">
        <v>493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547</v>
      </c>
      <c r="U122" s="69" t="s">
        <v>52</v>
      </c>
      <c r="V122" s="63"/>
      <c r="W122" s="63"/>
      <c r="X122" s="63"/>
      <c r="Y122" s="63"/>
      <c r="Z122" s="63"/>
      <c r="AA122" s="63"/>
    </row>
    <row r="123" spans="1:27" s="71" customFormat="1" ht="23.5" customHeight="1" x14ac:dyDescent="0.35">
      <c r="A123" s="62">
        <v>46029</v>
      </c>
      <c r="B123" s="63" t="s">
        <v>445</v>
      </c>
      <c r="C123" s="64" t="s">
        <v>18</v>
      </c>
      <c r="D123" s="64" t="s">
        <v>37</v>
      </c>
      <c r="E123" s="64" t="s">
        <v>636</v>
      </c>
      <c r="F123" s="64">
        <v>1</v>
      </c>
      <c r="G123" s="72">
        <v>1597454</v>
      </c>
      <c r="H123" s="63" t="s">
        <v>650</v>
      </c>
      <c r="I123" s="64" t="s">
        <v>493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547</v>
      </c>
      <c r="U123" s="69" t="s">
        <v>52</v>
      </c>
      <c r="V123" s="63"/>
      <c r="W123" s="63"/>
      <c r="X123" s="63"/>
      <c r="Y123" s="63"/>
      <c r="Z123" s="63"/>
      <c r="AA123" s="63"/>
    </row>
    <row r="124" spans="1:27" s="71" customFormat="1" ht="23.5" customHeight="1" x14ac:dyDescent="0.35">
      <c r="A124" s="62">
        <v>46029</v>
      </c>
      <c r="B124" s="63" t="s">
        <v>445</v>
      </c>
      <c r="C124" s="64" t="s">
        <v>18</v>
      </c>
      <c r="D124" s="64" t="s">
        <v>37</v>
      </c>
      <c r="E124" s="64" t="s">
        <v>637</v>
      </c>
      <c r="F124" s="64">
        <v>2</v>
      </c>
      <c r="G124" s="72">
        <v>1597454</v>
      </c>
      <c r="H124" s="63" t="s">
        <v>650</v>
      </c>
      <c r="I124" s="64" t="s">
        <v>493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547</v>
      </c>
      <c r="U124" s="69" t="s">
        <v>52</v>
      </c>
      <c r="V124" s="63"/>
      <c r="W124" s="63"/>
      <c r="X124" s="63"/>
      <c r="Y124" s="63"/>
      <c r="Z124" s="63"/>
      <c r="AA124" s="63"/>
    </row>
    <row r="125" spans="1:27" s="71" customFormat="1" ht="23.5" customHeight="1" x14ac:dyDescent="0.35">
      <c r="A125" s="62">
        <v>46029</v>
      </c>
      <c r="B125" s="63" t="s">
        <v>445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651</v>
      </c>
      <c r="I125" s="64" t="s">
        <v>493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547</v>
      </c>
      <c r="U125" s="69" t="s">
        <v>52</v>
      </c>
      <c r="V125" s="63"/>
      <c r="W125" s="63"/>
      <c r="X125" s="63"/>
      <c r="Y125" s="63"/>
      <c r="Z125" s="63"/>
      <c r="AA125" s="63"/>
    </row>
    <row r="126" spans="1:27" s="71" customFormat="1" ht="23.5" customHeight="1" x14ac:dyDescent="0.35">
      <c r="A126" s="62">
        <v>46029</v>
      </c>
      <c r="B126" s="63" t="s">
        <v>445</v>
      </c>
      <c r="C126" s="64" t="s">
        <v>18</v>
      </c>
      <c r="D126" s="64" t="s">
        <v>37</v>
      </c>
      <c r="E126" s="64" t="s">
        <v>638</v>
      </c>
      <c r="F126" s="64">
        <v>2</v>
      </c>
      <c r="G126" s="72">
        <v>11342005</v>
      </c>
      <c r="H126" s="63" t="s">
        <v>652</v>
      </c>
      <c r="I126" s="64" t="s">
        <v>493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547</v>
      </c>
      <c r="U126" s="69" t="s">
        <v>52</v>
      </c>
      <c r="V126" s="63"/>
      <c r="W126" s="63"/>
      <c r="X126" s="63"/>
      <c r="Y126" s="63"/>
      <c r="Z126" s="63"/>
      <c r="AA126" s="63"/>
    </row>
    <row r="127" spans="1:27" s="71" customFormat="1" ht="23.5" customHeight="1" x14ac:dyDescent="0.35">
      <c r="A127" s="62">
        <v>46029</v>
      </c>
      <c r="B127" s="63" t="s">
        <v>445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653</v>
      </c>
      <c r="I127" s="64" t="s">
        <v>493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547</v>
      </c>
      <c r="U127" s="69" t="s">
        <v>52</v>
      </c>
      <c r="V127" s="63"/>
      <c r="W127" s="63"/>
      <c r="X127" s="63"/>
      <c r="Y127" s="63"/>
      <c r="Z127" s="63"/>
      <c r="AA127" s="63"/>
    </row>
    <row r="128" spans="1:27" s="71" customFormat="1" ht="23.5" customHeight="1" x14ac:dyDescent="0.35">
      <c r="A128" s="62">
        <v>46029</v>
      </c>
      <c r="B128" s="63" t="s">
        <v>445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654</v>
      </c>
      <c r="I128" s="64" t="s">
        <v>493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547</v>
      </c>
      <c r="U128" s="69" t="s">
        <v>52</v>
      </c>
      <c r="V128" s="63"/>
      <c r="W128" s="63"/>
      <c r="X128" s="63"/>
      <c r="Y128" s="63"/>
      <c r="Z128" s="63"/>
      <c r="AA128" s="63"/>
    </row>
    <row r="129" spans="1:27" s="71" customFormat="1" ht="23.5" customHeight="1" x14ac:dyDescent="0.35">
      <c r="A129" s="62">
        <v>46029</v>
      </c>
      <c r="B129" s="63" t="s">
        <v>445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655</v>
      </c>
      <c r="I129" s="64" t="s">
        <v>493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547</v>
      </c>
      <c r="U129" s="69" t="s">
        <v>52</v>
      </c>
      <c r="V129" s="63"/>
      <c r="W129" s="63"/>
      <c r="X129" s="63"/>
      <c r="Y129" s="63"/>
      <c r="Z129" s="63"/>
      <c r="AA129" s="63"/>
    </row>
    <row r="130" spans="1:27" s="71" customFormat="1" ht="23.5" customHeight="1" x14ac:dyDescent="0.35">
      <c r="A130" s="62">
        <v>46029</v>
      </c>
      <c r="B130" s="63" t="s">
        <v>445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656</v>
      </c>
      <c r="I130" s="64" t="s">
        <v>493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547</v>
      </c>
      <c r="U130" s="69" t="s">
        <v>52</v>
      </c>
      <c r="V130" s="63"/>
      <c r="W130" s="63"/>
      <c r="X130" s="63"/>
      <c r="Y130" s="63"/>
      <c r="Z130" s="63"/>
      <c r="AA130" s="63"/>
    </row>
    <row r="131" spans="1:27" s="71" customFormat="1" ht="23.5" customHeight="1" x14ac:dyDescent="0.35">
      <c r="A131" s="62">
        <v>46029</v>
      </c>
      <c r="B131" s="63" t="s">
        <v>445</v>
      </c>
      <c r="C131" s="64" t="s">
        <v>18</v>
      </c>
      <c r="D131" s="64" t="s">
        <v>37</v>
      </c>
      <c r="E131" s="64" t="s">
        <v>639</v>
      </c>
      <c r="F131" s="64">
        <v>1</v>
      </c>
      <c r="G131" s="72">
        <v>313157003</v>
      </c>
      <c r="H131" s="63" t="s">
        <v>657</v>
      </c>
      <c r="I131" s="64" t="s">
        <v>493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547</v>
      </c>
      <c r="U131" s="69" t="s">
        <v>52</v>
      </c>
      <c r="V131" s="63"/>
      <c r="W131" s="63"/>
      <c r="X131" s="63"/>
      <c r="Y131" s="63"/>
      <c r="Z131" s="63"/>
      <c r="AA131" s="63"/>
    </row>
    <row r="132" spans="1:27" s="71" customFormat="1" ht="23.5" customHeight="1" x14ac:dyDescent="0.35">
      <c r="A132" s="62">
        <v>46029</v>
      </c>
      <c r="B132" s="63" t="s">
        <v>445</v>
      </c>
      <c r="C132" s="64" t="s">
        <v>18</v>
      </c>
      <c r="D132" s="64" t="s">
        <v>37</v>
      </c>
      <c r="E132" s="64" t="s">
        <v>640</v>
      </c>
      <c r="F132" s="64">
        <v>1</v>
      </c>
      <c r="G132" s="72">
        <v>10945024</v>
      </c>
      <c r="H132" s="63" t="s">
        <v>658</v>
      </c>
      <c r="I132" s="64" t="s">
        <v>493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547</v>
      </c>
      <c r="U132" s="69" t="s">
        <v>52</v>
      </c>
      <c r="V132" s="63"/>
      <c r="W132" s="63"/>
      <c r="X132" s="63"/>
      <c r="Y132" s="63"/>
      <c r="Z132" s="63"/>
      <c r="AA132" s="63"/>
    </row>
    <row r="133" spans="1:27" s="71" customFormat="1" ht="23.5" customHeight="1" x14ac:dyDescent="0.35">
      <c r="A133" s="62">
        <v>46029</v>
      </c>
      <c r="B133" s="63" t="s">
        <v>445</v>
      </c>
      <c r="C133" s="64" t="s">
        <v>18</v>
      </c>
      <c r="D133" s="64" t="s">
        <v>37</v>
      </c>
      <c r="E133" s="64" t="s">
        <v>545</v>
      </c>
      <c r="F133" s="64">
        <v>1</v>
      </c>
      <c r="G133" s="72">
        <v>106298021</v>
      </c>
      <c r="H133" s="63" t="s">
        <v>659</v>
      </c>
      <c r="I133" s="64" t="s">
        <v>493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547</v>
      </c>
      <c r="U133" s="69" t="s">
        <v>52</v>
      </c>
      <c r="V133" s="63"/>
      <c r="W133" s="63"/>
      <c r="X133" s="63"/>
      <c r="Y133" s="63"/>
      <c r="Z133" s="63"/>
      <c r="AA133" s="63"/>
    </row>
    <row r="134" spans="1:27" s="71" customFormat="1" ht="23.5" customHeight="1" x14ac:dyDescent="0.35">
      <c r="A134" s="62">
        <v>46029</v>
      </c>
      <c r="B134" s="63" t="s">
        <v>445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642</v>
      </c>
      <c r="H134" s="63" t="s">
        <v>643</v>
      </c>
      <c r="I134" s="64" t="s">
        <v>485</v>
      </c>
      <c r="J134" s="63" t="s">
        <v>660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675</v>
      </c>
      <c r="W134" s="63"/>
      <c r="X134" s="63"/>
      <c r="Y134" s="63"/>
      <c r="Z134" s="63"/>
      <c r="AA134" s="63">
        <v>2026010027</v>
      </c>
    </row>
    <row r="135" spans="1:27" s="71" customFormat="1" ht="23.5" customHeight="1" x14ac:dyDescent="0.35">
      <c r="A135" s="62">
        <v>46029</v>
      </c>
      <c r="B135" s="63" t="s">
        <v>445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645</v>
      </c>
      <c r="H135" s="63" t="s">
        <v>646</v>
      </c>
      <c r="I135" s="64" t="s">
        <v>490</v>
      </c>
      <c r="J135" s="63" t="s">
        <v>661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</row>
    <row r="136" spans="1:27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613</v>
      </c>
      <c r="F136" s="64">
        <v>1</v>
      </c>
      <c r="G136" s="72" t="s">
        <v>619</v>
      </c>
      <c r="H136" s="63" t="s">
        <v>662</v>
      </c>
      <c r="I136" s="64" t="s">
        <v>490</v>
      </c>
      <c r="J136" s="63" t="s">
        <v>7534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</row>
    <row r="137" spans="1:27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641</v>
      </c>
      <c r="F137" s="64">
        <v>2</v>
      </c>
      <c r="G137" s="72">
        <v>130597244</v>
      </c>
      <c r="H137" s="63" t="s">
        <v>663</v>
      </c>
      <c r="I137" s="64" t="s">
        <v>490</v>
      </c>
      <c r="J137" s="63" t="s">
        <v>664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</row>
    <row r="138" spans="1:27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665</v>
      </c>
      <c r="I138" s="64" t="s">
        <v>490</v>
      </c>
      <c r="J138" s="63" t="s">
        <v>666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</row>
    <row r="139" spans="1:27" s="71" customFormat="1" ht="23.5" customHeight="1" x14ac:dyDescent="0.35">
      <c r="A139" s="62">
        <v>46029</v>
      </c>
      <c r="B139" s="63" t="s">
        <v>445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642</v>
      </c>
      <c r="H139" s="63" t="s">
        <v>643</v>
      </c>
      <c r="I139" s="64" t="s">
        <v>490</v>
      </c>
      <c r="J139" s="63" t="s">
        <v>675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</row>
    <row r="140" spans="1:27" s="71" customFormat="1" ht="23.5" customHeight="1" x14ac:dyDescent="0.35">
      <c r="A140" s="62">
        <v>46030</v>
      </c>
      <c r="B140" s="63" t="s">
        <v>445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681</v>
      </c>
      <c r="H140" s="63" t="s">
        <v>647</v>
      </c>
      <c r="I140" s="64" t="s">
        <v>493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547</v>
      </c>
      <c r="U140" s="69" t="s">
        <v>52</v>
      </c>
      <c r="V140" s="63"/>
      <c r="W140" s="63"/>
      <c r="X140" s="63"/>
      <c r="Y140" s="63"/>
      <c r="Z140" s="63"/>
      <c r="AA140" s="63"/>
    </row>
    <row r="141" spans="1:27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682</v>
      </c>
      <c r="I141" s="64" t="s">
        <v>493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547</v>
      </c>
      <c r="U141" s="69" t="s">
        <v>52</v>
      </c>
      <c r="V141" s="63"/>
      <c r="W141" s="63"/>
      <c r="X141" s="63"/>
      <c r="Y141" s="63"/>
      <c r="Z141" s="63"/>
      <c r="AA141" s="63"/>
    </row>
    <row r="142" spans="1:27" s="71" customFormat="1" ht="23.5" customHeight="1" x14ac:dyDescent="0.35">
      <c r="A142" s="62">
        <v>46030</v>
      </c>
      <c r="B142" s="63" t="s">
        <v>445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506</v>
      </c>
      <c r="H142" s="63" t="s">
        <v>683</v>
      </c>
      <c r="I142" s="64" t="s">
        <v>493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547</v>
      </c>
      <c r="U142" s="69" t="s">
        <v>52</v>
      </c>
      <c r="V142" s="63"/>
      <c r="W142" s="63"/>
      <c r="X142" s="63"/>
      <c r="Y142" s="63"/>
      <c r="Z142" s="63"/>
      <c r="AA142" s="63"/>
    </row>
    <row r="143" spans="1:27" s="71" customFormat="1" ht="23.5" customHeight="1" x14ac:dyDescent="0.35">
      <c r="A143" s="62">
        <v>46030</v>
      </c>
      <c r="B143" s="63" t="s">
        <v>445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684</v>
      </c>
      <c r="H143" s="63" t="s">
        <v>685</v>
      </c>
      <c r="I143" s="64" t="s">
        <v>493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547</v>
      </c>
      <c r="U143" s="69" t="s">
        <v>52</v>
      </c>
      <c r="V143" s="63"/>
      <c r="W143" s="63"/>
      <c r="X143" s="63"/>
      <c r="Y143" s="63"/>
      <c r="Z143" s="63"/>
      <c r="AA143" s="63"/>
    </row>
    <row r="144" spans="1:27" s="71" customFormat="1" ht="23.5" customHeight="1" x14ac:dyDescent="0.35">
      <c r="A144" s="62">
        <v>46030</v>
      </c>
      <c r="B144" s="63" t="s">
        <v>445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684</v>
      </c>
      <c r="H144" s="63" t="s">
        <v>685</v>
      </c>
      <c r="I144" s="64" t="s">
        <v>493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547</v>
      </c>
      <c r="U144" s="69" t="s">
        <v>52</v>
      </c>
      <c r="V144" s="63"/>
      <c r="W144" s="63"/>
      <c r="X144" s="63"/>
      <c r="Y144" s="63"/>
      <c r="Z144" s="63"/>
      <c r="AA144" s="63"/>
    </row>
    <row r="145" spans="1:27" s="71" customFormat="1" ht="23.5" customHeight="1" x14ac:dyDescent="0.35">
      <c r="A145" s="62">
        <v>46030</v>
      </c>
      <c r="B145" s="63" t="s">
        <v>445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686</v>
      </c>
      <c r="H145" s="63" t="s">
        <v>687</v>
      </c>
      <c r="I145" s="64" t="s">
        <v>493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547</v>
      </c>
      <c r="U145" s="69" t="s">
        <v>52</v>
      </c>
      <c r="V145" s="63"/>
      <c r="W145" s="63"/>
      <c r="X145" s="63"/>
      <c r="Y145" s="63"/>
      <c r="Z145" s="63"/>
      <c r="AA145" s="63"/>
    </row>
    <row r="146" spans="1:27" s="71" customFormat="1" ht="23.5" customHeight="1" x14ac:dyDescent="0.35">
      <c r="A146" s="62">
        <v>46030</v>
      </c>
      <c r="B146" s="63" t="s">
        <v>445</v>
      </c>
      <c r="C146" s="64" t="s">
        <v>18</v>
      </c>
      <c r="D146" s="64" t="s">
        <v>37</v>
      </c>
      <c r="E146" s="64" t="s">
        <v>636</v>
      </c>
      <c r="F146" s="64">
        <v>1</v>
      </c>
      <c r="G146" s="72" t="s">
        <v>688</v>
      </c>
      <c r="H146" s="63" t="s">
        <v>689</v>
      </c>
      <c r="I146" s="64" t="s">
        <v>493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547</v>
      </c>
      <c r="U146" s="69" t="s">
        <v>52</v>
      </c>
      <c r="V146" s="63"/>
      <c r="W146" s="63"/>
      <c r="X146" s="63"/>
      <c r="Y146" s="63"/>
      <c r="Z146" s="63"/>
      <c r="AA146" s="63"/>
    </row>
    <row r="147" spans="1:27" s="71" customFormat="1" ht="23.5" customHeight="1" x14ac:dyDescent="0.35">
      <c r="A147" s="62">
        <v>46030</v>
      </c>
      <c r="B147" s="63" t="s">
        <v>445</v>
      </c>
      <c r="C147" s="64" t="s">
        <v>18</v>
      </c>
      <c r="D147" s="64" t="s">
        <v>37</v>
      </c>
      <c r="E147" s="64" t="s">
        <v>637</v>
      </c>
      <c r="F147" s="64">
        <v>2</v>
      </c>
      <c r="G147" s="72" t="s">
        <v>688</v>
      </c>
      <c r="H147" s="63" t="s">
        <v>689</v>
      </c>
      <c r="I147" s="64" t="s">
        <v>493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547</v>
      </c>
      <c r="U147" s="69" t="s">
        <v>52</v>
      </c>
      <c r="V147" s="63"/>
      <c r="W147" s="63"/>
      <c r="X147" s="63"/>
      <c r="Y147" s="63"/>
      <c r="Z147" s="63"/>
      <c r="AA147" s="63"/>
    </row>
    <row r="148" spans="1:27" s="71" customFormat="1" ht="23.5" customHeight="1" x14ac:dyDescent="0.35">
      <c r="A148" s="62">
        <v>46030</v>
      </c>
      <c r="B148" s="63" t="s">
        <v>445</v>
      </c>
      <c r="C148" s="64" t="s">
        <v>18</v>
      </c>
      <c r="D148" s="64" t="s">
        <v>37</v>
      </c>
      <c r="E148" s="64" t="s">
        <v>636</v>
      </c>
      <c r="F148" s="64">
        <v>1</v>
      </c>
      <c r="G148" s="72" t="s">
        <v>690</v>
      </c>
      <c r="H148" s="63" t="s">
        <v>650</v>
      </c>
      <c r="I148" s="64" t="s">
        <v>493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547</v>
      </c>
      <c r="U148" s="69" t="s">
        <v>52</v>
      </c>
      <c r="V148" s="63"/>
      <c r="W148" s="63"/>
      <c r="X148" s="63"/>
      <c r="Y148" s="63"/>
      <c r="Z148" s="63"/>
      <c r="AA148" s="63"/>
    </row>
    <row r="149" spans="1:27" s="71" customFormat="1" ht="23.5" customHeight="1" x14ac:dyDescent="0.35">
      <c r="A149" s="62">
        <v>46030</v>
      </c>
      <c r="B149" s="63" t="s">
        <v>445</v>
      </c>
      <c r="C149" s="64" t="s">
        <v>18</v>
      </c>
      <c r="D149" s="64" t="s">
        <v>37</v>
      </c>
      <c r="E149" s="64" t="s">
        <v>636</v>
      </c>
      <c r="F149" s="64">
        <v>1</v>
      </c>
      <c r="G149" s="72" t="s">
        <v>691</v>
      </c>
      <c r="H149" s="63" t="s">
        <v>692</v>
      </c>
      <c r="I149" s="64" t="s">
        <v>493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547</v>
      </c>
      <c r="U149" s="69" t="s">
        <v>52</v>
      </c>
      <c r="V149" s="63"/>
      <c r="W149" s="63"/>
      <c r="X149" s="63"/>
      <c r="Y149" s="63"/>
      <c r="Z149" s="63"/>
      <c r="AA149" s="63"/>
    </row>
    <row r="150" spans="1:27" s="71" customFormat="1" ht="23.5" customHeight="1" x14ac:dyDescent="0.35">
      <c r="A150" s="62">
        <v>46030</v>
      </c>
      <c r="B150" s="63" t="s">
        <v>445</v>
      </c>
      <c r="C150" s="64" t="s">
        <v>18</v>
      </c>
      <c r="D150" s="64" t="s">
        <v>37</v>
      </c>
      <c r="E150" s="64" t="s">
        <v>680</v>
      </c>
      <c r="F150" s="64">
        <v>2</v>
      </c>
      <c r="G150" s="72">
        <v>306527007</v>
      </c>
      <c r="H150" s="63" t="s">
        <v>693</v>
      </c>
      <c r="I150" s="64" t="s">
        <v>493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547</v>
      </c>
      <c r="U150" s="69" t="s">
        <v>52</v>
      </c>
      <c r="V150" s="63"/>
      <c r="W150" s="63"/>
      <c r="X150" s="63"/>
      <c r="Y150" s="63"/>
      <c r="Z150" s="63"/>
      <c r="AA150" s="63"/>
    </row>
    <row r="151" spans="1:27" s="71" customFormat="1" ht="23.5" customHeight="1" x14ac:dyDescent="0.35">
      <c r="A151" s="62">
        <v>46030</v>
      </c>
      <c r="B151" s="63" t="s">
        <v>445</v>
      </c>
      <c r="C151" s="64" t="s">
        <v>18</v>
      </c>
      <c r="D151" s="64" t="s">
        <v>37</v>
      </c>
      <c r="E151" s="64" t="s">
        <v>615</v>
      </c>
      <c r="F151" s="64">
        <v>1</v>
      </c>
      <c r="G151" s="72">
        <v>317339001</v>
      </c>
      <c r="H151" s="63" t="s">
        <v>694</v>
      </c>
      <c r="I151" s="64" t="s">
        <v>493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547</v>
      </c>
      <c r="U151" s="69" t="s">
        <v>52</v>
      </c>
      <c r="V151" s="63"/>
      <c r="W151" s="63"/>
      <c r="X151" s="63"/>
      <c r="Y151" s="63"/>
      <c r="Z151" s="63"/>
      <c r="AA151" s="63"/>
    </row>
    <row r="152" spans="1:27" s="71" customFormat="1" ht="23.5" customHeight="1" x14ac:dyDescent="0.35">
      <c r="A152" s="62">
        <v>46030</v>
      </c>
      <c r="B152" s="63" t="s">
        <v>445</v>
      </c>
      <c r="C152" s="64" t="s">
        <v>18</v>
      </c>
      <c r="D152" s="64" t="s">
        <v>37</v>
      </c>
      <c r="E152" s="64" t="s">
        <v>494</v>
      </c>
      <c r="F152" s="64">
        <v>1</v>
      </c>
      <c r="G152" s="72" t="s">
        <v>256</v>
      </c>
      <c r="H152" s="63" t="s">
        <v>695</v>
      </c>
      <c r="I152" s="64" t="s">
        <v>493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547</v>
      </c>
      <c r="U152" s="69" t="s">
        <v>52</v>
      </c>
      <c r="V152" s="63"/>
      <c r="W152" s="63"/>
      <c r="X152" s="63"/>
      <c r="Y152" s="63"/>
      <c r="Z152" s="63"/>
      <c r="AA152" s="63"/>
    </row>
    <row r="153" spans="1:27" s="71" customFormat="1" ht="23.5" customHeight="1" x14ac:dyDescent="0.35">
      <c r="A153" s="62">
        <v>46030</v>
      </c>
      <c r="B153" s="63" t="s">
        <v>445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696</v>
      </c>
      <c r="H153" s="63" t="s">
        <v>697</v>
      </c>
      <c r="I153" s="64" t="s">
        <v>491</v>
      </c>
      <c r="J153" s="63" t="s">
        <v>698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2520</v>
      </c>
      <c r="U153" s="69" t="s">
        <v>126</v>
      </c>
      <c r="V153" s="63"/>
      <c r="W153" s="63"/>
      <c r="X153" s="63"/>
      <c r="Y153" s="63"/>
      <c r="Z153" s="63"/>
      <c r="AA153" s="63"/>
    </row>
    <row r="154" spans="1:27" s="71" customFormat="1" ht="23.5" customHeight="1" x14ac:dyDescent="0.35">
      <c r="A154" s="62">
        <v>46030</v>
      </c>
      <c r="B154" s="63" t="s">
        <v>445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684</v>
      </c>
      <c r="H154" s="63" t="s">
        <v>685</v>
      </c>
      <c r="I154" s="64" t="s">
        <v>490</v>
      </c>
      <c r="J154" s="63" t="s">
        <v>699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</row>
    <row r="155" spans="1:27" s="71" customFormat="1" ht="23.5" customHeight="1" x14ac:dyDescent="0.35">
      <c r="A155" s="62">
        <v>46030</v>
      </c>
      <c r="B155" s="63" t="s">
        <v>445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696</v>
      </c>
      <c r="H155" s="63" t="s">
        <v>697</v>
      </c>
      <c r="I155" s="64" t="s">
        <v>700</v>
      </c>
      <c r="J155" s="63" t="s">
        <v>701</v>
      </c>
      <c r="K155" s="64" t="s">
        <v>702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</row>
    <row r="156" spans="1:27" s="71" customFormat="1" ht="23.5" customHeight="1" x14ac:dyDescent="0.35">
      <c r="A156" s="62">
        <v>46030</v>
      </c>
      <c r="B156" s="63" t="s">
        <v>445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684</v>
      </c>
      <c r="H156" s="63" t="s">
        <v>685</v>
      </c>
      <c r="I156" s="64" t="s">
        <v>490</v>
      </c>
      <c r="J156" s="63" t="s">
        <v>703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</row>
    <row r="157" spans="1:27" s="71" customFormat="1" ht="23.5" customHeight="1" x14ac:dyDescent="0.35">
      <c r="A157" s="62">
        <v>46030</v>
      </c>
      <c r="B157" s="63" t="s">
        <v>445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642</v>
      </c>
      <c r="H157" s="63" t="s">
        <v>643</v>
      </c>
      <c r="I157" s="64" t="s">
        <v>485</v>
      </c>
      <c r="J157" s="63" t="s">
        <v>704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</row>
    <row r="158" spans="1:27" s="71" customFormat="1" ht="23.5" customHeight="1" x14ac:dyDescent="0.35">
      <c r="A158" s="62">
        <v>46030</v>
      </c>
      <c r="B158" s="63" t="s">
        <v>445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515</v>
      </c>
      <c r="H158" s="63" t="s">
        <v>705</v>
      </c>
      <c r="I158" s="64" t="s">
        <v>490</v>
      </c>
      <c r="J158" s="63" t="s">
        <v>7535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</row>
    <row r="159" spans="1:27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641</v>
      </c>
      <c r="F159" s="64">
        <v>2</v>
      </c>
      <c r="G159" s="72">
        <v>130597244</v>
      </c>
      <c r="H159" s="63" t="s">
        <v>663</v>
      </c>
      <c r="I159" s="64" t="s">
        <v>490</v>
      </c>
      <c r="J159" s="63" t="s">
        <v>706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</row>
    <row r="160" spans="1:27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616</v>
      </c>
      <c r="F160" s="64">
        <v>2</v>
      </c>
      <c r="G160" s="72">
        <v>130597284</v>
      </c>
      <c r="H160" s="63" t="s">
        <v>665</v>
      </c>
      <c r="I160" s="64" t="s">
        <v>490</v>
      </c>
      <c r="J160" s="63" t="s">
        <v>707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</row>
    <row r="161" spans="1:27" s="71" customFormat="1" ht="23.5" customHeight="1" x14ac:dyDescent="0.35">
      <c r="A161" s="62">
        <v>46031</v>
      </c>
      <c r="B161" s="63" t="s">
        <v>445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721</v>
      </c>
      <c r="H161" s="63" t="s">
        <v>722</v>
      </c>
      <c r="I161" s="64" t="s">
        <v>493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547</v>
      </c>
      <c r="U161" s="69" t="s">
        <v>52</v>
      </c>
      <c r="V161" s="63"/>
      <c r="W161" s="63"/>
      <c r="X161" s="63"/>
      <c r="Y161" s="63"/>
      <c r="Z161" s="63"/>
      <c r="AA161" s="63"/>
    </row>
    <row r="162" spans="1:27" s="71" customFormat="1" ht="23.5" customHeight="1" x14ac:dyDescent="0.35">
      <c r="A162" s="62">
        <v>46031</v>
      </c>
      <c r="B162" s="63" t="s">
        <v>445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723</v>
      </c>
      <c r="H162" s="63" t="s">
        <v>724</v>
      </c>
      <c r="I162" s="64" t="s">
        <v>493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547</v>
      </c>
      <c r="U162" s="69" t="s">
        <v>52</v>
      </c>
      <c r="V162" s="63"/>
      <c r="W162" s="63"/>
      <c r="X162" s="63"/>
      <c r="Y162" s="63"/>
      <c r="Z162" s="63"/>
      <c r="AA162" s="63"/>
    </row>
    <row r="163" spans="1:27" s="71" customFormat="1" ht="23.5" customHeight="1" x14ac:dyDescent="0.35">
      <c r="A163" s="62">
        <v>46031</v>
      </c>
      <c r="B163" s="63" t="s">
        <v>445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725</v>
      </c>
      <c r="H163" s="63" t="s">
        <v>726</v>
      </c>
      <c r="I163" s="64" t="s">
        <v>493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547</v>
      </c>
      <c r="U163" s="69" t="s">
        <v>52</v>
      </c>
      <c r="V163" s="63"/>
      <c r="W163" s="63"/>
      <c r="X163" s="63"/>
      <c r="Y163" s="63"/>
      <c r="Z163" s="63"/>
      <c r="AA163" s="63"/>
    </row>
    <row r="164" spans="1:27" s="71" customFormat="1" ht="23.5" customHeight="1" x14ac:dyDescent="0.35">
      <c r="A164" s="62">
        <v>46031</v>
      </c>
      <c r="B164" s="63" t="s">
        <v>445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727</v>
      </c>
      <c r="H164" s="63" t="s">
        <v>728</v>
      </c>
      <c r="I164" s="64" t="s">
        <v>493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547</v>
      </c>
      <c r="U164" s="69" t="s">
        <v>52</v>
      </c>
      <c r="V164" s="63"/>
      <c r="W164" s="63"/>
      <c r="X164" s="63"/>
      <c r="Y164" s="63"/>
      <c r="Z164" s="63"/>
      <c r="AA164" s="63"/>
    </row>
    <row r="165" spans="1:27" s="71" customFormat="1" ht="23.5" customHeight="1" x14ac:dyDescent="0.35">
      <c r="A165" s="62">
        <v>46031</v>
      </c>
      <c r="B165" s="63" t="s">
        <v>445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729</v>
      </c>
      <c r="H165" s="63" t="s">
        <v>730</v>
      </c>
      <c r="I165" s="64" t="s">
        <v>493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547</v>
      </c>
      <c r="U165" s="69" t="s">
        <v>52</v>
      </c>
      <c r="V165" s="63"/>
      <c r="W165" s="63"/>
      <c r="X165" s="63"/>
      <c r="Y165" s="63"/>
      <c r="Z165" s="63"/>
      <c r="AA165" s="63"/>
    </row>
    <row r="166" spans="1:27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719</v>
      </c>
      <c r="F166" s="64">
        <v>1</v>
      </c>
      <c r="G166" s="72" t="s">
        <v>731</v>
      </c>
      <c r="H166" s="63" t="s">
        <v>732</v>
      </c>
      <c r="I166" s="64" t="s">
        <v>493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547</v>
      </c>
      <c r="U166" s="69" t="s">
        <v>52</v>
      </c>
      <c r="V166" s="63"/>
      <c r="W166" s="63"/>
      <c r="X166" s="63"/>
      <c r="Y166" s="63"/>
      <c r="Z166" s="63"/>
      <c r="AA166" s="63"/>
    </row>
    <row r="167" spans="1:27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720</v>
      </c>
      <c r="F167" s="64">
        <v>1</v>
      </c>
      <c r="G167" s="72">
        <v>130670007</v>
      </c>
      <c r="H167" s="63" t="s">
        <v>733</v>
      </c>
      <c r="I167" s="64" t="s">
        <v>493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547</v>
      </c>
      <c r="U167" s="69" t="s">
        <v>52</v>
      </c>
      <c r="V167" s="63"/>
      <c r="W167" s="63"/>
      <c r="X167" s="63"/>
      <c r="Y167" s="63"/>
      <c r="Z167" s="63"/>
      <c r="AA167" s="63"/>
    </row>
    <row r="168" spans="1:27" s="71" customFormat="1" ht="23.5" customHeight="1" x14ac:dyDescent="0.35">
      <c r="A168" s="62">
        <v>46031</v>
      </c>
      <c r="B168" s="63" t="s">
        <v>445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734</v>
      </c>
      <c r="H168" s="63" t="s">
        <v>735</v>
      </c>
      <c r="I168" s="64" t="s">
        <v>493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547</v>
      </c>
      <c r="U168" s="69" t="s">
        <v>52</v>
      </c>
      <c r="V168" s="63"/>
      <c r="W168" s="63"/>
      <c r="X168" s="63"/>
      <c r="Y168" s="63"/>
      <c r="Z168" s="63"/>
      <c r="AA168" s="63"/>
    </row>
    <row r="169" spans="1:27" s="71" customFormat="1" ht="23.5" customHeight="1" x14ac:dyDescent="0.35">
      <c r="A169" s="62">
        <v>46031</v>
      </c>
      <c r="B169" s="63" t="s">
        <v>445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736</v>
      </c>
      <c r="H169" s="63" t="s">
        <v>737</v>
      </c>
      <c r="I169" s="64" t="s">
        <v>493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547</v>
      </c>
      <c r="U169" s="69" t="s">
        <v>52</v>
      </c>
      <c r="V169" s="63"/>
      <c r="W169" s="63"/>
      <c r="X169" s="63"/>
      <c r="Y169" s="63"/>
      <c r="Z169" s="63"/>
      <c r="AA169" s="63"/>
    </row>
    <row r="170" spans="1:27" s="71" customFormat="1" ht="23.5" customHeight="1" x14ac:dyDescent="0.35">
      <c r="A170" s="62">
        <v>46031</v>
      </c>
      <c r="B170" s="63" t="s">
        <v>445</v>
      </c>
      <c r="C170" s="64" t="s">
        <v>18</v>
      </c>
      <c r="D170" s="64" t="s">
        <v>37</v>
      </c>
      <c r="E170" s="64" t="s">
        <v>470</v>
      </c>
      <c r="F170" s="64">
        <v>1</v>
      </c>
      <c r="G170" s="72" t="s">
        <v>738</v>
      </c>
      <c r="H170" s="63" t="s">
        <v>739</v>
      </c>
      <c r="I170" s="64" t="s">
        <v>493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547</v>
      </c>
      <c r="U170" s="69" t="s">
        <v>52</v>
      </c>
      <c r="V170" s="63"/>
      <c r="W170" s="63"/>
      <c r="X170" s="63"/>
      <c r="Y170" s="63"/>
      <c r="Z170" s="63"/>
      <c r="AA170" s="63"/>
    </row>
    <row r="171" spans="1:27" s="71" customFormat="1" ht="23.5" customHeight="1" x14ac:dyDescent="0.35">
      <c r="A171" s="62">
        <v>46031</v>
      </c>
      <c r="B171" s="63" t="s">
        <v>445</v>
      </c>
      <c r="C171" s="64" t="s">
        <v>18</v>
      </c>
      <c r="D171" s="64" t="s">
        <v>37</v>
      </c>
      <c r="E171" s="64" t="s">
        <v>553</v>
      </c>
      <c r="F171" s="64">
        <v>1</v>
      </c>
      <c r="G171" s="72" t="s">
        <v>740</v>
      </c>
      <c r="H171" s="63" t="s">
        <v>741</v>
      </c>
      <c r="I171" s="64" t="s">
        <v>493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547</v>
      </c>
      <c r="U171" s="69" t="s">
        <v>52</v>
      </c>
      <c r="V171" s="63"/>
      <c r="W171" s="63"/>
      <c r="X171" s="63"/>
      <c r="Y171" s="63"/>
      <c r="Z171" s="63"/>
      <c r="AA171" s="63"/>
    </row>
    <row r="172" spans="1:27" s="71" customFormat="1" ht="23.5" customHeight="1" x14ac:dyDescent="0.35">
      <c r="A172" s="62">
        <v>46031</v>
      </c>
      <c r="B172" s="63" t="s">
        <v>445</v>
      </c>
      <c r="C172" s="64" t="s">
        <v>18</v>
      </c>
      <c r="D172" s="64" t="s">
        <v>37</v>
      </c>
      <c r="E172" s="64" t="s">
        <v>615</v>
      </c>
      <c r="F172" s="64">
        <v>1</v>
      </c>
      <c r="G172" s="72">
        <v>230896003</v>
      </c>
      <c r="H172" s="63" t="s">
        <v>742</v>
      </c>
      <c r="I172" s="64" t="s">
        <v>493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547</v>
      </c>
      <c r="U172" s="69" t="s">
        <v>52</v>
      </c>
      <c r="V172" s="63"/>
      <c r="W172" s="63"/>
      <c r="X172" s="63"/>
      <c r="Y172" s="63"/>
      <c r="Z172" s="63"/>
      <c r="AA172" s="63"/>
    </row>
    <row r="173" spans="1:27" s="71" customFormat="1" ht="23.5" customHeight="1" x14ac:dyDescent="0.35">
      <c r="A173" s="62">
        <v>46031</v>
      </c>
      <c r="B173" s="63" t="s">
        <v>445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725</v>
      </c>
      <c r="H173" s="63" t="s">
        <v>726</v>
      </c>
      <c r="I173" s="64" t="s">
        <v>491</v>
      </c>
      <c r="J173" s="63" t="s">
        <v>743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2520</v>
      </c>
      <c r="U173" s="69" t="s">
        <v>126</v>
      </c>
      <c r="V173" s="63"/>
      <c r="W173" s="63"/>
      <c r="X173" s="63"/>
      <c r="Y173" s="63"/>
      <c r="Z173" s="63"/>
      <c r="AA173" s="63"/>
    </row>
    <row r="174" spans="1:27" s="71" customFormat="1" ht="23.5" customHeight="1" x14ac:dyDescent="0.35">
      <c r="A174" s="62">
        <v>46031</v>
      </c>
      <c r="B174" s="63" t="s">
        <v>445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744</v>
      </c>
      <c r="H174" s="63" t="s">
        <v>745</v>
      </c>
      <c r="I174" s="64" t="s">
        <v>490</v>
      </c>
      <c r="J174" s="63" t="s">
        <v>746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</row>
    <row r="175" spans="1:27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665</v>
      </c>
      <c r="I175" s="64" t="s">
        <v>490</v>
      </c>
      <c r="J175" s="63" t="s">
        <v>747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</row>
    <row r="176" spans="1:27" s="71" customFormat="1" ht="23.5" customHeight="1" x14ac:dyDescent="0.35">
      <c r="A176" s="62">
        <v>46031</v>
      </c>
      <c r="B176" s="63" t="s">
        <v>445</v>
      </c>
      <c r="C176" s="64" t="s">
        <v>17</v>
      </c>
      <c r="D176" s="64" t="s">
        <v>37</v>
      </c>
      <c r="E176" s="64" t="s">
        <v>269</v>
      </c>
      <c r="F176" s="64">
        <v>1</v>
      </c>
      <c r="G176" s="72">
        <v>95743201</v>
      </c>
      <c r="H176" s="63" t="s">
        <v>726</v>
      </c>
      <c r="I176" s="64" t="s">
        <v>491</v>
      </c>
      <c r="J176" s="63" t="s">
        <v>743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2520</v>
      </c>
      <c r="U176" s="69" t="s">
        <v>126</v>
      </c>
      <c r="V176" s="63"/>
      <c r="W176" s="63"/>
      <c r="X176" s="63"/>
      <c r="Y176" s="63"/>
      <c r="Z176" s="63"/>
      <c r="AA176" s="63"/>
    </row>
    <row r="177" spans="1:27" s="71" customFormat="1" ht="23.5" customHeight="1" x14ac:dyDescent="0.35">
      <c r="A177" s="62">
        <v>46032</v>
      </c>
      <c r="B177" s="63" t="s">
        <v>445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753</v>
      </c>
      <c r="H177" s="63" t="s">
        <v>754</v>
      </c>
      <c r="I177" s="64" t="s">
        <v>493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547</v>
      </c>
      <c r="U177" s="69" t="s">
        <v>52</v>
      </c>
      <c r="V177" s="63"/>
      <c r="W177" s="63"/>
      <c r="X177" s="63"/>
      <c r="Y177" s="63"/>
      <c r="Z177" s="63"/>
      <c r="AA177" s="63"/>
    </row>
    <row r="178" spans="1:27" s="71" customFormat="1" ht="23.5" customHeight="1" x14ac:dyDescent="0.35">
      <c r="A178" s="62">
        <v>46032</v>
      </c>
      <c r="B178" s="63" t="s">
        <v>445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755</v>
      </c>
      <c r="H178" s="63" t="s">
        <v>756</v>
      </c>
      <c r="I178" s="64" t="s">
        <v>493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547</v>
      </c>
      <c r="U178" s="69" t="s">
        <v>52</v>
      </c>
      <c r="V178" s="63"/>
      <c r="W178" s="63"/>
      <c r="X178" s="63"/>
      <c r="Y178" s="63"/>
      <c r="Z178" s="63"/>
      <c r="AA178" s="63"/>
    </row>
    <row r="179" spans="1:27" s="71" customFormat="1" ht="23.5" customHeight="1" x14ac:dyDescent="0.35">
      <c r="A179" s="62">
        <v>46032</v>
      </c>
      <c r="B179" s="63" t="s">
        <v>445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757</v>
      </c>
      <c r="H179" s="63" t="s">
        <v>758</v>
      </c>
      <c r="I179" s="64" t="s">
        <v>493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547</v>
      </c>
      <c r="U179" s="69" t="s">
        <v>52</v>
      </c>
      <c r="V179" s="63"/>
      <c r="W179" s="63"/>
      <c r="X179" s="63"/>
      <c r="Y179" s="63"/>
      <c r="Z179" s="63"/>
      <c r="AA179" s="63"/>
    </row>
    <row r="180" spans="1:27" s="71" customFormat="1" ht="23.5" customHeight="1" x14ac:dyDescent="0.35">
      <c r="A180" s="62">
        <v>46032</v>
      </c>
      <c r="B180" s="63" t="s">
        <v>445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744</v>
      </c>
      <c r="H180" s="63" t="s">
        <v>759</v>
      </c>
      <c r="I180" s="64" t="s">
        <v>493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547</v>
      </c>
      <c r="U180" s="69" t="s">
        <v>52</v>
      </c>
      <c r="V180" s="63"/>
      <c r="W180" s="63"/>
      <c r="X180" s="63"/>
      <c r="Y180" s="63"/>
      <c r="Z180" s="63"/>
      <c r="AA180" s="63"/>
    </row>
    <row r="181" spans="1:27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614</v>
      </c>
      <c r="F181" s="64">
        <v>1</v>
      </c>
      <c r="G181" s="72">
        <v>130597185</v>
      </c>
      <c r="H181" s="63" t="s">
        <v>760</v>
      </c>
      <c r="I181" s="64" t="s">
        <v>493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547</v>
      </c>
      <c r="U181" s="69" t="s">
        <v>52</v>
      </c>
      <c r="V181" s="63"/>
      <c r="W181" s="63"/>
      <c r="X181" s="63"/>
      <c r="Y181" s="63"/>
      <c r="Z181" s="63"/>
      <c r="AA181" s="63"/>
    </row>
    <row r="182" spans="1:27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719</v>
      </c>
      <c r="F182" s="64">
        <v>2</v>
      </c>
      <c r="G182" s="72" t="s">
        <v>761</v>
      </c>
      <c r="H182" s="63" t="s">
        <v>762</v>
      </c>
      <c r="I182" s="64" t="s">
        <v>493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547</v>
      </c>
      <c r="U182" s="69" t="s">
        <v>52</v>
      </c>
      <c r="V182" s="63"/>
      <c r="W182" s="63"/>
      <c r="X182" s="63"/>
      <c r="Y182" s="63"/>
      <c r="Z182" s="63"/>
      <c r="AA182" s="63"/>
    </row>
    <row r="183" spans="1:27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763</v>
      </c>
      <c r="H183" s="63" t="s">
        <v>764</v>
      </c>
      <c r="I183" s="64" t="s">
        <v>493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547</v>
      </c>
      <c r="U183" s="69" t="s">
        <v>52</v>
      </c>
      <c r="V183" s="63"/>
      <c r="W183" s="63"/>
      <c r="X183" s="63"/>
      <c r="Y183" s="63"/>
      <c r="Z183" s="63"/>
      <c r="AA183" s="63"/>
    </row>
    <row r="184" spans="1:27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765</v>
      </c>
      <c r="H184" s="63" t="s">
        <v>766</v>
      </c>
      <c r="I184" s="64" t="s">
        <v>493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547</v>
      </c>
      <c r="U184" s="69" t="s">
        <v>52</v>
      </c>
      <c r="V184" s="63"/>
      <c r="W184" s="63"/>
      <c r="X184" s="63"/>
      <c r="Y184" s="63"/>
      <c r="Z184" s="63"/>
      <c r="AA184" s="63"/>
    </row>
    <row r="185" spans="1:27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750</v>
      </c>
      <c r="F185" s="64">
        <v>1</v>
      </c>
      <c r="G185" s="72">
        <v>130597184</v>
      </c>
      <c r="H185" s="63" t="s">
        <v>767</v>
      </c>
      <c r="I185" s="64" t="s">
        <v>493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547</v>
      </c>
      <c r="U185" s="69" t="s">
        <v>52</v>
      </c>
      <c r="V185" s="63"/>
      <c r="W185" s="63"/>
      <c r="X185" s="63"/>
      <c r="Y185" s="63"/>
      <c r="Z185" s="63"/>
      <c r="AA185" s="63"/>
    </row>
    <row r="186" spans="1:27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750</v>
      </c>
      <c r="F186" s="64">
        <v>2</v>
      </c>
      <c r="G186" s="72">
        <v>130597184</v>
      </c>
      <c r="H186" s="63" t="s">
        <v>767</v>
      </c>
      <c r="I186" s="64" t="s">
        <v>493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547</v>
      </c>
      <c r="U186" s="69" t="s">
        <v>52</v>
      </c>
      <c r="V186" s="63"/>
      <c r="W186" s="63"/>
      <c r="X186" s="63"/>
      <c r="Y186" s="63"/>
      <c r="Z186" s="63"/>
      <c r="AA186" s="63"/>
    </row>
    <row r="187" spans="1:27" s="71" customFormat="1" ht="23.5" customHeight="1" x14ac:dyDescent="0.35">
      <c r="A187" s="62">
        <v>46032</v>
      </c>
      <c r="B187" s="63" t="s">
        <v>445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768</v>
      </c>
      <c r="H187" s="63" t="s">
        <v>769</v>
      </c>
      <c r="I187" s="64" t="s">
        <v>493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547</v>
      </c>
      <c r="U187" s="69" t="s">
        <v>52</v>
      </c>
      <c r="V187" s="63"/>
      <c r="W187" s="63"/>
      <c r="X187" s="63"/>
      <c r="Y187" s="63"/>
      <c r="Z187" s="63"/>
      <c r="AA187" s="63"/>
    </row>
    <row r="188" spans="1:27" s="71" customFormat="1" ht="23.5" customHeight="1" x14ac:dyDescent="0.35">
      <c r="A188" s="62">
        <v>46032</v>
      </c>
      <c r="B188" s="63" t="s">
        <v>445</v>
      </c>
      <c r="C188" s="64" t="s">
        <v>18</v>
      </c>
      <c r="D188" s="64" t="s">
        <v>37</v>
      </c>
      <c r="E188" s="64" t="s">
        <v>415</v>
      </c>
      <c r="F188" s="64">
        <v>2</v>
      </c>
      <c r="G188" s="72" t="s">
        <v>770</v>
      </c>
      <c r="H188" s="63" t="s">
        <v>771</v>
      </c>
      <c r="I188" s="64" t="s">
        <v>493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547</v>
      </c>
      <c r="U188" s="69" t="s">
        <v>52</v>
      </c>
      <c r="V188" s="63"/>
      <c r="W188" s="63"/>
      <c r="X188" s="63"/>
      <c r="Y188" s="63"/>
      <c r="Z188" s="63"/>
      <c r="AA188" s="63"/>
    </row>
    <row r="189" spans="1:27" s="71" customFormat="1" ht="23.5" customHeight="1" x14ac:dyDescent="0.35">
      <c r="A189" s="62">
        <v>46032</v>
      </c>
      <c r="B189" s="63" t="s">
        <v>445</v>
      </c>
      <c r="C189" s="64" t="s">
        <v>18</v>
      </c>
      <c r="D189" s="64" t="s">
        <v>37</v>
      </c>
      <c r="E189" s="64" t="s">
        <v>751</v>
      </c>
      <c r="F189" s="64">
        <v>1</v>
      </c>
      <c r="G189" s="72" t="s">
        <v>772</v>
      </c>
      <c r="H189" s="63" t="s">
        <v>773</v>
      </c>
      <c r="I189" s="64" t="s">
        <v>493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547</v>
      </c>
      <c r="U189" s="69" t="s">
        <v>52</v>
      </c>
      <c r="V189" s="63"/>
      <c r="W189" s="63"/>
      <c r="X189" s="63"/>
      <c r="Y189" s="63"/>
      <c r="Z189" s="63"/>
      <c r="AA189" s="63"/>
    </row>
    <row r="190" spans="1:27" s="71" customFormat="1" ht="23.5" customHeight="1" x14ac:dyDescent="0.35">
      <c r="A190" s="62">
        <v>46032</v>
      </c>
      <c r="B190" s="63" t="s">
        <v>445</v>
      </c>
      <c r="C190" s="64" t="s">
        <v>18</v>
      </c>
      <c r="D190" s="64" t="s">
        <v>37</v>
      </c>
      <c r="E190" s="64" t="s">
        <v>752</v>
      </c>
      <c r="F190" s="64">
        <v>2</v>
      </c>
      <c r="G190" s="72">
        <v>313165004</v>
      </c>
      <c r="H190" s="63" t="s">
        <v>774</v>
      </c>
      <c r="I190" s="64" t="s">
        <v>493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547</v>
      </c>
      <c r="U190" s="69" t="s">
        <v>52</v>
      </c>
      <c r="V190" s="63"/>
      <c r="W190" s="63"/>
      <c r="X190" s="63"/>
      <c r="Y190" s="63"/>
      <c r="Z190" s="63"/>
      <c r="AA190" s="63"/>
    </row>
    <row r="191" spans="1:27" s="71" customFormat="1" ht="23.5" customHeight="1" x14ac:dyDescent="0.35">
      <c r="A191" s="62">
        <v>46032</v>
      </c>
      <c r="B191" s="63" t="s">
        <v>445</v>
      </c>
      <c r="C191" s="64" t="s">
        <v>18</v>
      </c>
      <c r="D191" s="64" t="s">
        <v>37</v>
      </c>
      <c r="E191" s="64" t="s">
        <v>615</v>
      </c>
      <c r="F191" s="64">
        <v>1</v>
      </c>
      <c r="G191" s="72">
        <v>319074001</v>
      </c>
      <c r="H191" s="63" t="s">
        <v>775</v>
      </c>
      <c r="I191" s="64" t="s">
        <v>493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547</v>
      </c>
      <c r="U191" s="69" t="s">
        <v>52</v>
      </c>
      <c r="V191" s="63"/>
      <c r="W191" s="63"/>
      <c r="X191" s="63"/>
      <c r="Y191" s="63"/>
      <c r="Z191" s="63"/>
      <c r="AA191" s="63"/>
    </row>
    <row r="192" spans="1:27" s="71" customFormat="1" ht="23.5" customHeight="1" x14ac:dyDescent="0.35">
      <c r="A192" s="62">
        <v>46032</v>
      </c>
      <c r="B192" s="63" t="s">
        <v>445</v>
      </c>
      <c r="C192" s="64" t="s">
        <v>18</v>
      </c>
      <c r="D192" s="64" t="s">
        <v>37</v>
      </c>
      <c r="E192" s="64" t="s">
        <v>494</v>
      </c>
      <c r="F192" s="64">
        <v>1</v>
      </c>
      <c r="G192" s="72" t="s">
        <v>523</v>
      </c>
      <c r="H192" s="63" t="s">
        <v>776</v>
      </c>
      <c r="I192" s="64" t="s">
        <v>493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547</v>
      </c>
      <c r="U192" s="69" t="s">
        <v>52</v>
      </c>
      <c r="V192" s="63"/>
      <c r="W192" s="63"/>
      <c r="X192" s="63"/>
      <c r="Y192" s="63"/>
      <c r="Z192" s="63"/>
      <c r="AA192" s="63"/>
    </row>
    <row r="193" spans="1:27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750</v>
      </c>
      <c r="F193" s="64">
        <v>1</v>
      </c>
      <c r="G193" s="72" t="s">
        <v>780</v>
      </c>
      <c r="H193" s="63" t="s">
        <v>777</v>
      </c>
      <c r="I193" s="64" t="s">
        <v>493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547</v>
      </c>
      <c r="U193" s="69" t="s">
        <v>52</v>
      </c>
      <c r="V193" s="63"/>
      <c r="W193" s="63"/>
      <c r="X193" s="63"/>
      <c r="Y193" s="63"/>
      <c r="Z193" s="63"/>
      <c r="AA193" s="63"/>
    </row>
    <row r="194" spans="1:27" s="71" customFormat="1" ht="23.5" customHeight="1" x14ac:dyDescent="0.35">
      <c r="A194" s="62">
        <v>46033</v>
      </c>
      <c r="B194" s="63" t="s">
        <v>445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781</v>
      </c>
      <c r="H194" s="63" t="s">
        <v>778</v>
      </c>
      <c r="I194" s="64" t="s">
        <v>493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547</v>
      </c>
      <c r="U194" s="69" t="s">
        <v>52</v>
      </c>
      <c r="V194" s="63"/>
      <c r="W194" s="63"/>
      <c r="X194" s="63"/>
      <c r="Y194" s="63"/>
      <c r="Z194" s="63"/>
      <c r="AA194" s="63"/>
    </row>
    <row r="195" spans="1:27" s="71" customFormat="1" ht="23.5" customHeight="1" x14ac:dyDescent="0.35">
      <c r="A195" s="62">
        <v>46033</v>
      </c>
      <c r="B195" s="63" t="s">
        <v>445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782</v>
      </c>
      <c r="H195" s="63" t="s">
        <v>779</v>
      </c>
      <c r="I195" s="64" t="s">
        <v>493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547</v>
      </c>
      <c r="U195" s="69" t="s">
        <v>52</v>
      </c>
      <c r="V195" s="63"/>
      <c r="W195" s="63"/>
      <c r="X195" s="63"/>
      <c r="Y195" s="63"/>
      <c r="Z195" s="63"/>
      <c r="AA195" s="63"/>
    </row>
    <row r="196" spans="1:27" s="71" customFormat="1" ht="23.5" customHeight="1" x14ac:dyDescent="0.35">
      <c r="A196" s="62">
        <v>46033</v>
      </c>
      <c r="B196" s="63" t="s">
        <v>445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786</v>
      </c>
      <c r="H196" s="63" t="s">
        <v>783</v>
      </c>
      <c r="I196" s="64" t="s">
        <v>493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547</v>
      </c>
      <c r="U196" s="69" t="s">
        <v>52</v>
      </c>
      <c r="V196" s="63"/>
      <c r="W196" s="63"/>
      <c r="X196" s="63"/>
      <c r="Y196" s="63"/>
      <c r="Z196" s="63"/>
      <c r="AA196" s="63"/>
    </row>
    <row r="197" spans="1:27" s="71" customFormat="1" ht="23.5" customHeight="1" x14ac:dyDescent="0.35">
      <c r="A197" s="62">
        <v>46033</v>
      </c>
      <c r="B197" s="63" t="s">
        <v>445</v>
      </c>
      <c r="C197" s="64" t="s">
        <v>18</v>
      </c>
      <c r="D197" s="64" t="s">
        <v>37</v>
      </c>
      <c r="E197" s="64" t="s">
        <v>544</v>
      </c>
      <c r="F197" s="64">
        <v>1</v>
      </c>
      <c r="G197" s="85" t="s">
        <v>787</v>
      </c>
      <c r="H197" s="63" t="s">
        <v>784</v>
      </c>
      <c r="I197" s="64" t="s">
        <v>493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547</v>
      </c>
      <c r="U197" s="69" t="s">
        <v>52</v>
      </c>
      <c r="V197" s="63"/>
      <c r="W197" s="63"/>
      <c r="X197" s="63"/>
      <c r="Y197" s="63"/>
      <c r="Z197" s="63"/>
      <c r="AA197" s="63"/>
    </row>
    <row r="198" spans="1:27" s="71" customFormat="1" ht="23.5" customHeight="1" x14ac:dyDescent="0.35">
      <c r="A198" s="62">
        <v>46033</v>
      </c>
      <c r="B198" s="63" t="s">
        <v>445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788</v>
      </c>
      <c r="H198" s="63" t="s">
        <v>785</v>
      </c>
      <c r="I198" s="64" t="s">
        <v>493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547</v>
      </c>
      <c r="U198" s="69" t="s">
        <v>52</v>
      </c>
      <c r="V198" s="63"/>
      <c r="W198" s="63"/>
      <c r="X198" s="63"/>
      <c r="Y198" s="63"/>
      <c r="Z198" s="63"/>
      <c r="AA198" s="63"/>
    </row>
    <row r="199" spans="1:27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789</v>
      </c>
      <c r="F199" s="64">
        <v>1</v>
      </c>
      <c r="G199" s="72">
        <v>130597198</v>
      </c>
      <c r="H199" s="63" t="s">
        <v>790</v>
      </c>
      <c r="I199" s="64" t="s">
        <v>490</v>
      </c>
      <c r="J199" s="63" t="s">
        <v>793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</row>
    <row r="200" spans="1:27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617</v>
      </c>
      <c r="F200" s="64">
        <v>2</v>
      </c>
      <c r="G200" s="72">
        <v>130597249</v>
      </c>
      <c r="H200" s="63" t="s">
        <v>791</v>
      </c>
      <c r="I200" s="64" t="s">
        <v>490</v>
      </c>
      <c r="J200" s="63" t="s">
        <v>792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</row>
    <row r="201" spans="1:27" s="71" customFormat="1" ht="23.5" customHeight="1" x14ac:dyDescent="0.35">
      <c r="A201" s="62">
        <v>46034</v>
      </c>
      <c r="B201" s="63" t="s">
        <v>445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808</v>
      </c>
      <c r="H201" s="63" t="s">
        <v>799</v>
      </c>
      <c r="I201" s="64" t="s">
        <v>493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547</v>
      </c>
      <c r="U201" s="69" t="s">
        <v>52</v>
      </c>
      <c r="V201" s="63"/>
      <c r="W201" s="63"/>
      <c r="X201" s="63"/>
      <c r="Y201" s="63"/>
      <c r="Z201" s="63"/>
      <c r="AA201" s="63"/>
    </row>
    <row r="202" spans="1:27" s="71" customFormat="1" ht="23.5" customHeight="1" x14ac:dyDescent="0.35">
      <c r="A202" s="62">
        <v>46034</v>
      </c>
      <c r="B202" s="63" t="s">
        <v>445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809</v>
      </c>
      <c r="H202" s="63" t="s">
        <v>800</v>
      </c>
      <c r="I202" s="64" t="s">
        <v>493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547</v>
      </c>
      <c r="U202" s="69" t="s">
        <v>52</v>
      </c>
      <c r="V202" s="63"/>
      <c r="W202" s="63"/>
      <c r="X202" s="63"/>
      <c r="Y202" s="63"/>
      <c r="Z202" s="63"/>
      <c r="AA202" s="63"/>
    </row>
    <row r="203" spans="1:27" s="71" customFormat="1" ht="23.5" customHeight="1" x14ac:dyDescent="0.35">
      <c r="A203" s="62">
        <v>46034</v>
      </c>
      <c r="B203" s="63" t="s">
        <v>445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808</v>
      </c>
      <c r="H203" s="63" t="s">
        <v>799</v>
      </c>
      <c r="I203" s="64" t="s">
        <v>493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547</v>
      </c>
      <c r="U203" s="69" t="s">
        <v>52</v>
      </c>
      <c r="V203" s="63"/>
      <c r="W203" s="63"/>
      <c r="X203" s="63"/>
      <c r="Y203" s="63"/>
      <c r="Z203" s="63"/>
      <c r="AA203" s="63"/>
    </row>
    <row r="204" spans="1:27" s="71" customFormat="1" ht="23.5" customHeight="1" x14ac:dyDescent="0.35">
      <c r="A204" s="62">
        <v>46034</v>
      </c>
      <c r="B204" s="63" t="s">
        <v>445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810</v>
      </c>
      <c r="H204" s="63" t="s">
        <v>801</v>
      </c>
      <c r="I204" s="64" t="s">
        <v>493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547</v>
      </c>
      <c r="U204" s="69" t="s">
        <v>52</v>
      </c>
      <c r="V204" s="63"/>
      <c r="W204" s="63"/>
      <c r="X204" s="63"/>
      <c r="Y204" s="63"/>
      <c r="Z204" s="63"/>
      <c r="AA204" s="63"/>
    </row>
    <row r="205" spans="1:27" s="71" customFormat="1" ht="23.5" customHeight="1" x14ac:dyDescent="0.35">
      <c r="A205" s="62">
        <v>46034</v>
      </c>
      <c r="B205" s="63" t="s">
        <v>445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811</v>
      </c>
      <c r="H205" s="63" t="s">
        <v>802</v>
      </c>
      <c r="I205" s="64" t="s">
        <v>493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547</v>
      </c>
      <c r="U205" s="69" t="s">
        <v>52</v>
      </c>
      <c r="V205" s="63"/>
      <c r="W205" s="63"/>
      <c r="X205" s="63"/>
      <c r="Y205" s="63"/>
      <c r="Z205" s="63"/>
      <c r="AA205" s="63"/>
    </row>
    <row r="206" spans="1:27" s="71" customFormat="1" ht="23.5" customHeight="1" x14ac:dyDescent="0.35">
      <c r="A206" s="62">
        <v>46034</v>
      </c>
      <c r="B206" s="63" t="s">
        <v>445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812</v>
      </c>
      <c r="H206" s="63" t="s">
        <v>803</v>
      </c>
      <c r="I206" s="64" t="s">
        <v>493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547</v>
      </c>
      <c r="U206" s="69" t="s">
        <v>52</v>
      </c>
      <c r="V206" s="63"/>
      <c r="W206" s="63"/>
      <c r="X206" s="63"/>
      <c r="Y206" s="63"/>
      <c r="Z206" s="63"/>
      <c r="AA206" s="63"/>
    </row>
    <row r="207" spans="1:27" s="71" customFormat="1" ht="23.5" customHeight="1" x14ac:dyDescent="0.35">
      <c r="A207" s="62">
        <v>46034</v>
      </c>
      <c r="B207" s="63" t="s">
        <v>445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813</v>
      </c>
      <c r="H207" s="63" t="s">
        <v>804</v>
      </c>
      <c r="I207" s="64" t="s">
        <v>493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547</v>
      </c>
      <c r="U207" s="69" t="s">
        <v>52</v>
      </c>
      <c r="V207" s="63"/>
      <c r="W207" s="63"/>
      <c r="X207" s="63"/>
      <c r="Y207" s="63"/>
      <c r="Z207" s="63"/>
      <c r="AA207" s="63"/>
    </row>
    <row r="208" spans="1:27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614</v>
      </c>
      <c r="F208" s="64">
        <v>1</v>
      </c>
      <c r="G208" s="72">
        <v>130597180</v>
      </c>
      <c r="H208" s="63" t="s">
        <v>805</v>
      </c>
      <c r="I208" s="64" t="s">
        <v>493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547</v>
      </c>
      <c r="U208" s="69" t="s">
        <v>52</v>
      </c>
      <c r="V208" s="63"/>
      <c r="W208" s="63"/>
      <c r="X208" s="63"/>
      <c r="Y208" s="63"/>
      <c r="Z208" s="63"/>
      <c r="AA208" s="63"/>
    </row>
    <row r="209" spans="1:27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614</v>
      </c>
      <c r="F209" s="64">
        <v>2</v>
      </c>
      <c r="G209" s="72" t="s">
        <v>814</v>
      </c>
      <c r="H209" s="63" t="s">
        <v>806</v>
      </c>
      <c r="I209" s="64" t="s">
        <v>493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547</v>
      </c>
      <c r="U209" s="69" t="s">
        <v>52</v>
      </c>
      <c r="V209" s="63"/>
      <c r="W209" s="63"/>
      <c r="X209" s="63"/>
      <c r="Y209" s="63"/>
      <c r="Z209" s="63"/>
      <c r="AA209" s="63"/>
    </row>
    <row r="210" spans="1:27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807</v>
      </c>
      <c r="I210" s="64" t="s">
        <v>493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547</v>
      </c>
      <c r="U210" s="69" t="s">
        <v>52</v>
      </c>
      <c r="V210" s="63"/>
      <c r="W210" s="63"/>
      <c r="X210" s="63"/>
      <c r="Y210" s="63"/>
      <c r="Z210" s="63"/>
      <c r="AA210" s="63"/>
    </row>
    <row r="211" spans="1:27" s="71" customFormat="1" ht="23.5" customHeight="1" x14ac:dyDescent="0.35">
      <c r="A211" s="62">
        <v>46034</v>
      </c>
      <c r="B211" s="63" t="s">
        <v>445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826</v>
      </c>
      <c r="H211" s="63" t="s">
        <v>817</v>
      </c>
      <c r="I211" s="64" t="s">
        <v>493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547</v>
      </c>
      <c r="U211" s="69" t="s">
        <v>52</v>
      </c>
      <c r="V211" s="63"/>
      <c r="W211" s="63"/>
      <c r="X211" s="63"/>
      <c r="Y211" s="63"/>
      <c r="Z211" s="63"/>
      <c r="AA211" s="63"/>
    </row>
    <row r="212" spans="1:27" s="71" customFormat="1" ht="23.5" customHeight="1" x14ac:dyDescent="0.35">
      <c r="A212" s="62">
        <v>46034</v>
      </c>
      <c r="B212" s="63" t="s">
        <v>445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827</v>
      </c>
      <c r="H212" s="63" t="s">
        <v>818</v>
      </c>
      <c r="I212" s="64" t="s">
        <v>493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547</v>
      </c>
      <c r="U212" s="69" t="s">
        <v>52</v>
      </c>
      <c r="V212" s="63"/>
      <c r="W212" s="63"/>
      <c r="X212" s="63"/>
      <c r="Y212" s="63"/>
      <c r="Z212" s="63"/>
      <c r="AA212" s="63"/>
    </row>
    <row r="213" spans="1:27" s="71" customFormat="1" ht="23.5" customHeight="1" x14ac:dyDescent="0.35">
      <c r="A213" s="62">
        <v>46034</v>
      </c>
      <c r="B213" s="63" t="s">
        <v>445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828</v>
      </c>
      <c r="H213" s="63" t="s">
        <v>819</v>
      </c>
      <c r="I213" s="64" t="s">
        <v>493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547</v>
      </c>
      <c r="U213" s="69" t="s">
        <v>52</v>
      </c>
      <c r="V213" s="63"/>
      <c r="W213" s="63"/>
      <c r="X213" s="63"/>
      <c r="Y213" s="63"/>
      <c r="Z213" s="63"/>
      <c r="AA213" s="63"/>
    </row>
    <row r="214" spans="1:27" s="71" customFormat="1" ht="23.5" customHeight="1" x14ac:dyDescent="0.35">
      <c r="A214" s="62">
        <v>46034</v>
      </c>
      <c r="B214" s="63" t="s">
        <v>445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829</v>
      </c>
      <c r="H214" s="63" t="s">
        <v>820</v>
      </c>
      <c r="I214" s="64" t="s">
        <v>493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547</v>
      </c>
      <c r="U214" s="69" t="s">
        <v>52</v>
      </c>
      <c r="V214" s="63"/>
      <c r="W214" s="63"/>
      <c r="X214" s="63"/>
      <c r="Y214" s="63"/>
      <c r="Z214" s="63"/>
      <c r="AA214" s="63"/>
    </row>
    <row r="215" spans="1:27" s="71" customFormat="1" ht="23.5" customHeight="1" x14ac:dyDescent="0.35">
      <c r="A215" s="62">
        <v>46034</v>
      </c>
      <c r="B215" s="63" t="s">
        <v>445</v>
      </c>
      <c r="C215" s="64" t="s">
        <v>18</v>
      </c>
      <c r="D215" s="64" t="s">
        <v>37</v>
      </c>
      <c r="E215" s="64" t="s">
        <v>607</v>
      </c>
      <c r="F215" s="64">
        <v>1</v>
      </c>
      <c r="G215" s="72">
        <v>206211007</v>
      </c>
      <c r="H215" s="63" t="s">
        <v>821</v>
      </c>
      <c r="I215" s="64" t="s">
        <v>493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547</v>
      </c>
      <c r="U215" s="69" t="s">
        <v>52</v>
      </c>
      <c r="V215" s="63"/>
      <c r="W215" s="63"/>
      <c r="X215" s="63"/>
      <c r="Y215" s="63"/>
      <c r="Z215" s="63"/>
      <c r="AA215" s="63"/>
    </row>
    <row r="216" spans="1:27" s="71" customFormat="1" ht="23.5" customHeight="1" x14ac:dyDescent="0.35">
      <c r="A216" s="62">
        <v>46034</v>
      </c>
      <c r="B216" s="63" t="s">
        <v>445</v>
      </c>
      <c r="C216" s="64" t="s">
        <v>18</v>
      </c>
      <c r="D216" s="64" t="s">
        <v>37</v>
      </c>
      <c r="E216" s="64" t="s">
        <v>815</v>
      </c>
      <c r="F216" s="64">
        <v>1</v>
      </c>
      <c r="G216" s="72">
        <v>230527007</v>
      </c>
      <c r="H216" s="63" t="s">
        <v>822</v>
      </c>
      <c r="I216" s="64" t="s">
        <v>493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547</v>
      </c>
      <c r="U216" s="69" t="s">
        <v>52</v>
      </c>
      <c r="V216" s="63"/>
      <c r="W216" s="63"/>
      <c r="X216" s="63"/>
      <c r="Y216" s="63"/>
      <c r="Z216" s="63"/>
      <c r="AA216" s="63"/>
    </row>
    <row r="217" spans="1:27" s="71" customFormat="1" ht="23.5" customHeight="1" x14ac:dyDescent="0.35">
      <c r="A217" s="62">
        <v>46034</v>
      </c>
      <c r="B217" s="63" t="s">
        <v>445</v>
      </c>
      <c r="C217" s="64" t="s">
        <v>18</v>
      </c>
      <c r="D217" s="64" t="s">
        <v>37</v>
      </c>
      <c r="E217" s="64" t="s">
        <v>815</v>
      </c>
      <c r="F217" s="64">
        <v>1</v>
      </c>
      <c r="G217" s="72">
        <v>230868002</v>
      </c>
      <c r="H217" s="63" t="s">
        <v>823</v>
      </c>
      <c r="I217" s="64" t="s">
        <v>493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547</v>
      </c>
      <c r="U217" s="69" t="s">
        <v>52</v>
      </c>
      <c r="V217" s="63"/>
      <c r="W217" s="63"/>
      <c r="X217" s="63"/>
      <c r="Y217" s="63"/>
      <c r="Z217" s="63"/>
      <c r="AA217" s="63"/>
    </row>
    <row r="218" spans="1:27" s="71" customFormat="1" ht="23.5" customHeight="1" x14ac:dyDescent="0.35">
      <c r="A218" s="62">
        <v>46034</v>
      </c>
      <c r="B218" s="63" t="s">
        <v>445</v>
      </c>
      <c r="C218" s="64" t="s">
        <v>18</v>
      </c>
      <c r="D218" s="64" t="s">
        <v>37</v>
      </c>
      <c r="E218" s="64" t="s">
        <v>752</v>
      </c>
      <c r="F218" s="64">
        <v>2</v>
      </c>
      <c r="G218" s="72">
        <v>313157003</v>
      </c>
      <c r="H218" s="63" t="s">
        <v>824</v>
      </c>
      <c r="I218" s="64" t="s">
        <v>493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547</v>
      </c>
      <c r="U218" s="69" t="s">
        <v>52</v>
      </c>
      <c r="V218" s="63"/>
      <c r="W218" s="63"/>
      <c r="X218" s="63"/>
      <c r="Y218" s="63"/>
      <c r="Z218" s="63"/>
      <c r="AA218" s="63"/>
    </row>
    <row r="219" spans="1:27" s="71" customFormat="1" ht="23.5" customHeight="1" x14ac:dyDescent="0.35">
      <c r="A219" s="62">
        <v>46034</v>
      </c>
      <c r="B219" s="63" t="s">
        <v>445</v>
      </c>
      <c r="C219" s="64" t="s">
        <v>18</v>
      </c>
      <c r="D219" s="64" t="s">
        <v>37</v>
      </c>
      <c r="E219" s="64" t="s">
        <v>816</v>
      </c>
      <c r="F219" s="64">
        <v>1</v>
      </c>
      <c r="G219" s="85" t="s">
        <v>830</v>
      </c>
      <c r="H219" s="63" t="s">
        <v>825</v>
      </c>
      <c r="I219" s="64" t="s">
        <v>493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547</v>
      </c>
      <c r="U219" s="69" t="s">
        <v>52</v>
      </c>
      <c r="V219" s="63"/>
      <c r="W219" s="63"/>
      <c r="X219" s="63"/>
      <c r="Y219" s="63"/>
      <c r="Z219" s="63"/>
      <c r="AA219" s="63"/>
    </row>
    <row r="220" spans="1:27" s="71" customFormat="1" ht="23.5" customHeight="1" x14ac:dyDescent="0.35">
      <c r="A220" s="62">
        <v>46034</v>
      </c>
      <c r="B220" s="63" t="s">
        <v>445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832</v>
      </c>
      <c r="H220" s="63" t="s">
        <v>831</v>
      </c>
      <c r="I220" s="64" t="s">
        <v>490</v>
      </c>
      <c r="J220" s="63" t="s">
        <v>833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</row>
    <row r="221" spans="1:27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834</v>
      </c>
      <c r="F221" s="64">
        <v>1</v>
      </c>
      <c r="G221" s="72">
        <v>130597198</v>
      </c>
      <c r="H221" s="63" t="s">
        <v>835</v>
      </c>
      <c r="I221" s="64" t="s">
        <v>490</v>
      </c>
      <c r="J221" s="63" t="s">
        <v>837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</row>
    <row r="222" spans="1:27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677</v>
      </c>
      <c r="F222" s="64">
        <v>1</v>
      </c>
      <c r="G222" s="72">
        <v>130690039</v>
      </c>
      <c r="H222" s="63" t="s">
        <v>836</v>
      </c>
      <c r="I222" s="64" t="s">
        <v>490</v>
      </c>
      <c r="J222" s="63" t="s">
        <v>792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</row>
    <row r="223" spans="1:27" s="71" customFormat="1" ht="23.5" customHeight="1" x14ac:dyDescent="0.35">
      <c r="A223" s="62">
        <v>46035</v>
      </c>
      <c r="B223" s="63" t="s">
        <v>445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842</v>
      </c>
      <c r="H223" s="63" t="s">
        <v>843</v>
      </c>
      <c r="I223" s="64" t="s">
        <v>493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547</v>
      </c>
      <c r="U223" s="63" t="s">
        <v>52</v>
      </c>
      <c r="V223" s="63"/>
      <c r="W223" s="63"/>
      <c r="X223" s="63"/>
      <c r="Y223" s="63"/>
      <c r="Z223" s="63"/>
      <c r="AA223" s="63"/>
    </row>
    <row r="224" spans="1:27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844</v>
      </c>
      <c r="H224" s="63" t="s">
        <v>845</v>
      </c>
      <c r="I224" s="64" t="s">
        <v>493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547</v>
      </c>
      <c r="U224" s="63" t="s">
        <v>52</v>
      </c>
      <c r="V224" s="63"/>
      <c r="W224" s="63"/>
      <c r="X224" s="63"/>
      <c r="Y224" s="63"/>
      <c r="Z224" s="63"/>
      <c r="AA224" s="63"/>
    </row>
    <row r="225" spans="1:27" s="71" customFormat="1" ht="23.5" customHeight="1" x14ac:dyDescent="0.35">
      <c r="A225" s="62">
        <v>46035</v>
      </c>
      <c r="B225" s="63" t="s">
        <v>445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846</v>
      </c>
      <c r="H225" s="63" t="s">
        <v>847</v>
      </c>
      <c r="I225" s="64" t="s">
        <v>491</v>
      </c>
      <c r="J225" s="63" t="s">
        <v>848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2520</v>
      </c>
      <c r="U225" s="69" t="s">
        <v>126</v>
      </c>
      <c r="V225" s="63"/>
      <c r="W225" s="63"/>
      <c r="X225" s="63"/>
      <c r="Y225" s="63"/>
      <c r="Z225" s="63"/>
      <c r="AA225" s="63"/>
    </row>
    <row r="226" spans="1:27" s="71" customFormat="1" ht="23.5" customHeight="1" x14ac:dyDescent="0.35">
      <c r="A226" s="62">
        <v>46035</v>
      </c>
      <c r="B226" s="63" t="s">
        <v>445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744</v>
      </c>
      <c r="H226" s="63" t="s">
        <v>759</v>
      </c>
      <c r="I226" s="64" t="s">
        <v>491</v>
      </c>
      <c r="J226" s="63" t="s">
        <v>849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2520</v>
      </c>
      <c r="U226" s="69" t="s">
        <v>126</v>
      </c>
      <c r="V226" s="63"/>
      <c r="W226" s="63"/>
      <c r="X226" s="63"/>
      <c r="Y226" s="63"/>
      <c r="Z226" s="63"/>
      <c r="AA226" s="63"/>
    </row>
    <row r="227" spans="1:27" s="71" customFormat="1" ht="23.5" customHeight="1" x14ac:dyDescent="0.35">
      <c r="A227" s="62">
        <v>46035</v>
      </c>
      <c r="B227" s="63" t="s">
        <v>445</v>
      </c>
      <c r="C227" s="64" t="s">
        <v>18</v>
      </c>
      <c r="D227" s="64" t="s">
        <v>37</v>
      </c>
      <c r="E227" s="64" t="s">
        <v>840</v>
      </c>
      <c r="F227" s="64">
        <v>1</v>
      </c>
      <c r="G227" s="72" t="s">
        <v>383</v>
      </c>
      <c r="H227" s="63" t="s">
        <v>850</v>
      </c>
      <c r="I227" s="64" t="s">
        <v>493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547</v>
      </c>
      <c r="U227" s="63" t="s">
        <v>52</v>
      </c>
      <c r="V227" s="63"/>
      <c r="W227" s="63"/>
      <c r="X227" s="63"/>
      <c r="Y227" s="63"/>
      <c r="Z227" s="63"/>
      <c r="AA227" s="63"/>
    </row>
    <row r="228" spans="1:27" s="71" customFormat="1" ht="23.5" customHeight="1" x14ac:dyDescent="0.35">
      <c r="A228" s="62">
        <v>46035</v>
      </c>
      <c r="B228" s="63" t="s">
        <v>445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851</v>
      </c>
      <c r="I228" s="64" t="s">
        <v>493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547</v>
      </c>
      <c r="U228" s="63" t="s">
        <v>52</v>
      </c>
      <c r="V228" s="63"/>
      <c r="W228" s="63"/>
      <c r="X228" s="63"/>
      <c r="Y228" s="63"/>
      <c r="Z228" s="63"/>
      <c r="AA228" s="63"/>
    </row>
    <row r="229" spans="1:27" s="71" customFormat="1" ht="23.5" customHeight="1" x14ac:dyDescent="0.35">
      <c r="A229" s="62">
        <v>46035</v>
      </c>
      <c r="B229" s="63" t="s">
        <v>445</v>
      </c>
      <c r="C229" s="64" t="s">
        <v>18</v>
      </c>
      <c r="D229" s="64" t="s">
        <v>37</v>
      </c>
      <c r="E229" s="64" t="s">
        <v>840</v>
      </c>
      <c r="F229" s="64">
        <v>1</v>
      </c>
      <c r="G229" s="72" t="s">
        <v>852</v>
      </c>
      <c r="H229" s="63" t="s">
        <v>853</v>
      </c>
      <c r="I229" s="64" t="s">
        <v>493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547</v>
      </c>
      <c r="U229" s="63" t="s">
        <v>52</v>
      </c>
      <c r="V229" s="63"/>
      <c r="W229" s="63"/>
      <c r="X229" s="63"/>
      <c r="Y229" s="63"/>
      <c r="Z229" s="63"/>
      <c r="AA229" s="63"/>
    </row>
    <row r="230" spans="1:27" s="71" customFormat="1" ht="23.5" customHeight="1" x14ac:dyDescent="0.35">
      <c r="A230" s="62">
        <v>46035</v>
      </c>
      <c r="B230" s="63" t="s">
        <v>445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854</v>
      </c>
      <c r="H230" s="63" t="s">
        <v>855</v>
      </c>
      <c r="I230" s="64" t="s">
        <v>493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547</v>
      </c>
      <c r="U230" s="63" t="s">
        <v>52</v>
      </c>
      <c r="V230" s="63"/>
      <c r="W230" s="63"/>
      <c r="X230" s="63"/>
      <c r="Y230" s="63"/>
      <c r="Z230" s="63"/>
      <c r="AA230" s="63"/>
    </row>
    <row r="231" spans="1:27" s="71" customFormat="1" ht="23.5" customHeight="1" x14ac:dyDescent="0.35">
      <c r="A231" s="62">
        <v>46035</v>
      </c>
      <c r="B231" s="63" t="s">
        <v>445</v>
      </c>
      <c r="C231" s="64" t="s">
        <v>18</v>
      </c>
      <c r="D231" s="64" t="s">
        <v>37</v>
      </c>
      <c r="E231" s="64" t="s">
        <v>607</v>
      </c>
      <c r="F231" s="64">
        <v>1</v>
      </c>
      <c r="G231" s="72">
        <v>206221003</v>
      </c>
      <c r="H231" s="63" t="s">
        <v>856</v>
      </c>
      <c r="I231" s="64" t="s">
        <v>493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547</v>
      </c>
      <c r="U231" s="63" t="s">
        <v>52</v>
      </c>
      <c r="V231" s="63"/>
      <c r="W231" s="63"/>
      <c r="X231" s="63"/>
      <c r="Y231" s="63"/>
      <c r="Z231" s="63"/>
      <c r="AA231" s="63"/>
    </row>
    <row r="232" spans="1:27" s="71" customFormat="1" ht="23.5" customHeight="1" x14ac:dyDescent="0.35">
      <c r="A232" s="62">
        <v>46035</v>
      </c>
      <c r="B232" s="63" t="s">
        <v>445</v>
      </c>
      <c r="C232" s="64" t="s">
        <v>18</v>
      </c>
      <c r="D232" s="64" t="s">
        <v>37</v>
      </c>
      <c r="E232" s="64" t="s">
        <v>607</v>
      </c>
      <c r="F232" s="64">
        <v>1</v>
      </c>
      <c r="G232" s="72">
        <v>206786014</v>
      </c>
      <c r="H232" s="63" t="s">
        <v>857</v>
      </c>
      <c r="I232" s="64" t="s">
        <v>493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547</v>
      </c>
      <c r="U232" s="63" t="s">
        <v>52</v>
      </c>
      <c r="V232" s="63"/>
      <c r="W232" s="63"/>
      <c r="X232" s="63"/>
      <c r="Y232" s="63"/>
      <c r="Z232" s="63"/>
      <c r="AA232" s="63"/>
    </row>
    <row r="233" spans="1:27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841</v>
      </c>
      <c r="F233" s="64">
        <v>1</v>
      </c>
      <c r="G233" s="72" t="s">
        <v>858</v>
      </c>
      <c r="H233" s="63" t="s">
        <v>859</v>
      </c>
      <c r="I233" s="64" t="s">
        <v>490</v>
      </c>
      <c r="J233" s="63" t="s">
        <v>860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</row>
    <row r="234" spans="1:27" s="71" customFormat="1" ht="23.5" customHeight="1" x14ac:dyDescent="0.35">
      <c r="A234" s="62">
        <v>46035</v>
      </c>
      <c r="B234" s="63" t="s">
        <v>445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809</v>
      </c>
      <c r="H234" s="63" t="s">
        <v>800</v>
      </c>
      <c r="I234" s="64" t="s">
        <v>490</v>
      </c>
      <c r="J234" s="63" t="s">
        <v>861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</row>
    <row r="235" spans="1:27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862</v>
      </c>
      <c r="I235" s="64" t="s">
        <v>490</v>
      </c>
      <c r="J235" s="63" t="s">
        <v>863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</row>
    <row r="236" spans="1:27" s="71" customFormat="1" ht="23.5" customHeight="1" x14ac:dyDescent="0.35">
      <c r="A236" s="62">
        <v>46035</v>
      </c>
      <c r="B236" s="63" t="s">
        <v>445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810</v>
      </c>
      <c r="H236" s="63" t="s">
        <v>801</v>
      </c>
      <c r="I236" s="64" t="s">
        <v>480</v>
      </c>
      <c r="J236" s="63" t="s">
        <v>864</v>
      </c>
      <c r="K236" s="64" t="s">
        <v>273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866</v>
      </c>
      <c r="Y236" s="63" t="s">
        <v>895</v>
      </c>
      <c r="Z236" s="63"/>
      <c r="AA236" s="63">
        <v>2026010050</v>
      </c>
    </row>
    <row r="237" spans="1:27" s="71" customFormat="1" ht="23.5" customHeight="1" x14ac:dyDescent="0.35">
      <c r="A237" s="62">
        <v>46035</v>
      </c>
      <c r="B237" s="63" t="s">
        <v>445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810</v>
      </c>
      <c r="H237" s="63" t="s">
        <v>801</v>
      </c>
      <c r="I237" s="64" t="s">
        <v>480</v>
      </c>
      <c r="J237" s="63" t="s">
        <v>864</v>
      </c>
      <c r="K237" s="64" t="s">
        <v>273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866</v>
      </c>
      <c r="Y237" s="63" t="s">
        <v>895</v>
      </c>
      <c r="Z237" s="63"/>
      <c r="AA237" s="63">
        <v>2026010051</v>
      </c>
    </row>
    <row r="238" spans="1:27" s="71" customFormat="1" ht="23.5" customHeight="1" x14ac:dyDescent="0.35">
      <c r="A238" s="62">
        <v>46036</v>
      </c>
      <c r="B238" s="63" t="s">
        <v>445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869</v>
      </c>
      <c r="H238" s="63" t="s">
        <v>870</v>
      </c>
      <c r="I238" s="64" t="s">
        <v>493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547</v>
      </c>
      <c r="U238" s="69" t="s">
        <v>52</v>
      </c>
      <c r="V238" s="63"/>
      <c r="W238" s="63"/>
      <c r="X238" s="63"/>
      <c r="Y238" s="63"/>
      <c r="Z238" s="63"/>
      <c r="AA238" s="63"/>
    </row>
    <row r="239" spans="1:27" s="71" customFormat="1" ht="23.5" customHeight="1" x14ac:dyDescent="0.35">
      <c r="A239" s="62">
        <v>46036</v>
      </c>
      <c r="B239" s="63" t="s">
        <v>445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871</v>
      </c>
      <c r="H239" s="63" t="s">
        <v>872</v>
      </c>
      <c r="I239" s="64" t="s">
        <v>493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547</v>
      </c>
      <c r="U239" s="69" t="s">
        <v>52</v>
      </c>
      <c r="V239" s="63"/>
      <c r="W239" s="63"/>
      <c r="X239" s="63"/>
      <c r="Y239" s="63"/>
      <c r="Z239" s="63"/>
      <c r="AA239" s="63"/>
    </row>
    <row r="240" spans="1:27" s="71" customFormat="1" ht="23.5" customHeight="1" x14ac:dyDescent="0.35">
      <c r="A240" s="62">
        <v>46036</v>
      </c>
      <c r="B240" s="63" t="s">
        <v>445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873</v>
      </c>
      <c r="H240" s="63" t="s">
        <v>874</v>
      </c>
      <c r="I240" s="64" t="s">
        <v>493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547</v>
      </c>
      <c r="U240" s="69" t="s">
        <v>52</v>
      </c>
      <c r="V240" s="63"/>
      <c r="W240" s="63"/>
      <c r="X240" s="63"/>
      <c r="Y240" s="63"/>
      <c r="Z240" s="63"/>
      <c r="AA240" s="63"/>
    </row>
    <row r="241" spans="1:27" s="71" customFormat="1" ht="23.5" customHeight="1" x14ac:dyDescent="0.35">
      <c r="A241" s="62">
        <v>46036</v>
      </c>
      <c r="B241" s="63" t="s">
        <v>445</v>
      </c>
      <c r="C241" s="64" t="s">
        <v>18</v>
      </c>
      <c r="D241" s="64" t="s">
        <v>37</v>
      </c>
      <c r="E241" s="64" t="s">
        <v>867</v>
      </c>
      <c r="F241" s="64">
        <v>1</v>
      </c>
      <c r="G241" s="72" t="s">
        <v>875</v>
      </c>
      <c r="H241" s="63" t="s">
        <v>876</v>
      </c>
      <c r="I241" s="64" t="s">
        <v>493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547</v>
      </c>
      <c r="U241" s="69" t="s">
        <v>52</v>
      </c>
      <c r="V241" s="63"/>
      <c r="W241" s="63"/>
      <c r="X241" s="63"/>
      <c r="Y241" s="63"/>
      <c r="Z241" s="63"/>
      <c r="AA241" s="63"/>
    </row>
    <row r="242" spans="1:27" s="71" customFormat="1" ht="23.5" customHeight="1" x14ac:dyDescent="0.35">
      <c r="A242" s="62">
        <v>46036</v>
      </c>
      <c r="B242" s="63" t="s">
        <v>445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877</v>
      </c>
      <c r="H242" s="63" t="s">
        <v>878</v>
      </c>
      <c r="I242" s="64" t="s">
        <v>493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547</v>
      </c>
      <c r="U242" s="69" t="s">
        <v>52</v>
      </c>
      <c r="V242" s="63"/>
      <c r="W242" s="63"/>
      <c r="X242" s="63"/>
      <c r="Y242" s="63"/>
      <c r="Z242" s="63"/>
      <c r="AA242" s="63"/>
    </row>
    <row r="243" spans="1:27" s="71" customFormat="1" ht="23.5" customHeight="1" x14ac:dyDescent="0.35">
      <c r="A243" s="62">
        <v>46036</v>
      </c>
      <c r="B243" s="63" t="s">
        <v>445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879</v>
      </c>
      <c r="H243" s="63" t="s">
        <v>880</v>
      </c>
      <c r="I243" s="64" t="s">
        <v>493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547</v>
      </c>
      <c r="U243" s="69" t="s">
        <v>52</v>
      </c>
      <c r="V243" s="63"/>
      <c r="W243" s="63"/>
      <c r="X243" s="63"/>
      <c r="Y243" s="63"/>
      <c r="Z243" s="63"/>
      <c r="AA243" s="63"/>
    </row>
    <row r="244" spans="1:27" s="71" customFormat="1" ht="23.5" customHeight="1" x14ac:dyDescent="0.35">
      <c r="A244" s="62">
        <v>46036</v>
      </c>
      <c r="B244" s="63" t="s">
        <v>445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881</v>
      </c>
      <c r="I244" s="64" t="s">
        <v>493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547</v>
      </c>
      <c r="U244" s="69" t="s">
        <v>52</v>
      </c>
      <c r="V244" s="63"/>
      <c r="W244" s="63"/>
      <c r="X244" s="63"/>
      <c r="Y244" s="63"/>
      <c r="Z244" s="63"/>
      <c r="AA244" s="63"/>
    </row>
    <row r="245" spans="1:27" s="71" customFormat="1" ht="23.5" customHeight="1" x14ac:dyDescent="0.35">
      <c r="A245" s="62">
        <v>46036</v>
      </c>
      <c r="B245" s="63" t="s">
        <v>445</v>
      </c>
      <c r="C245" s="64" t="s">
        <v>18</v>
      </c>
      <c r="D245" s="64" t="s">
        <v>37</v>
      </c>
      <c r="E245" s="64" t="s">
        <v>868</v>
      </c>
      <c r="F245" s="64">
        <v>1</v>
      </c>
      <c r="G245" s="72">
        <v>109694009</v>
      </c>
      <c r="H245" s="63" t="s">
        <v>882</v>
      </c>
      <c r="I245" s="64" t="s">
        <v>493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547</v>
      </c>
      <c r="U245" s="69" t="s">
        <v>52</v>
      </c>
      <c r="V245" s="63"/>
      <c r="W245" s="63"/>
      <c r="X245" s="63"/>
      <c r="Y245" s="63"/>
      <c r="Z245" s="63"/>
      <c r="AA245" s="63"/>
    </row>
    <row r="246" spans="1:27" s="71" customFormat="1" ht="23.5" customHeight="1" x14ac:dyDescent="0.35">
      <c r="A246" s="62">
        <v>46036</v>
      </c>
      <c r="B246" s="63" t="s">
        <v>445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883</v>
      </c>
      <c r="I246" s="64" t="s">
        <v>493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547</v>
      </c>
      <c r="U246" s="69" t="s">
        <v>52</v>
      </c>
      <c r="V246" s="63"/>
      <c r="W246" s="63"/>
      <c r="X246" s="63"/>
      <c r="Y246" s="63"/>
      <c r="Z246" s="63"/>
      <c r="AA246" s="63"/>
    </row>
    <row r="247" spans="1:27" s="71" customFormat="1" ht="23.5" customHeight="1" x14ac:dyDescent="0.35">
      <c r="A247" s="62">
        <v>46036</v>
      </c>
      <c r="B247" s="63" t="s">
        <v>445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884</v>
      </c>
      <c r="H247" s="63" t="s">
        <v>885</v>
      </c>
      <c r="I247" s="64" t="s">
        <v>491</v>
      </c>
      <c r="J247" s="63" t="s">
        <v>886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2520</v>
      </c>
      <c r="U247" s="69" t="s">
        <v>126</v>
      </c>
      <c r="V247" s="63"/>
      <c r="W247" s="63"/>
      <c r="X247" s="63"/>
      <c r="Y247" s="63"/>
      <c r="Z247" s="63"/>
      <c r="AA247" s="63"/>
    </row>
    <row r="248" spans="1:27" s="71" customFormat="1" ht="23.5" customHeight="1" x14ac:dyDescent="0.35">
      <c r="A248" s="62">
        <v>46036</v>
      </c>
      <c r="B248" s="63" t="s">
        <v>445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871</v>
      </c>
      <c r="H248" s="63" t="s">
        <v>872</v>
      </c>
      <c r="I248" s="64" t="s">
        <v>491</v>
      </c>
      <c r="J248" s="63" t="s">
        <v>887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2520</v>
      </c>
      <c r="U248" s="69" t="s">
        <v>126</v>
      </c>
      <c r="V248" s="63"/>
      <c r="W248" s="63"/>
      <c r="X248" s="63"/>
      <c r="Y248" s="63"/>
      <c r="Z248" s="63"/>
      <c r="AA248" s="63"/>
    </row>
    <row r="249" spans="1:27" s="71" customFormat="1" ht="23.5" customHeight="1" x14ac:dyDescent="0.35">
      <c r="A249" s="62">
        <v>46036</v>
      </c>
      <c r="B249" s="63" t="s">
        <v>445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869</v>
      </c>
      <c r="H249" s="63" t="s">
        <v>870</v>
      </c>
      <c r="I249" s="64" t="s">
        <v>491</v>
      </c>
      <c r="J249" s="63" t="s">
        <v>888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2520</v>
      </c>
      <c r="U249" s="69" t="s">
        <v>126</v>
      </c>
      <c r="V249" s="63"/>
      <c r="W249" s="63"/>
      <c r="X249" s="63"/>
      <c r="Y249" s="63"/>
      <c r="Z249" s="63"/>
      <c r="AA249" s="63"/>
    </row>
    <row r="250" spans="1:27" s="71" customFormat="1" ht="23.5" customHeight="1" x14ac:dyDescent="0.35">
      <c r="A250" s="62">
        <v>46036</v>
      </c>
      <c r="B250" s="63" t="s">
        <v>445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871</v>
      </c>
      <c r="H250" s="63" t="s">
        <v>872</v>
      </c>
      <c r="I250" s="64" t="s">
        <v>480</v>
      </c>
      <c r="J250" s="63" t="s">
        <v>889</v>
      </c>
      <c r="K250" s="64" t="s">
        <v>273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893</v>
      </c>
      <c r="Y250" s="63" t="s">
        <v>894</v>
      </c>
      <c r="Z250" s="63"/>
      <c r="AA250" s="63">
        <v>2026010053</v>
      </c>
    </row>
    <row r="251" spans="1:27" s="71" customFormat="1" ht="23.5" customHeight="1" x14ac:dyDescent="0.35">
      <c r="A251" s="62">
        <v>46036</v>
      </c>
      <c r="B251" s="63" t="s">
        <v>445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810</v>
      </c>
      <c r="H251" s="63" t="s">
        <v>801</v>
      </c>
      <c r="I251" s="64" t="s">
        <v>480</v>
      </c>
      <c r="J251" s="63" t="s">
        <v>864</v>
      </c>
      <c r="K251" s="64" t="s">
        <v>273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866</v>
      </c>
      <c r="Y251" s="63" t="s">
        <v>895</v>
      </c>
      <c r="Z251" s="63"/>
      <c r="AA251" s="63">
        <v>2026010054</v>
      </c>
    </row>
    <row r="252" spans="1:27" s="71" customFormat="1" ht="23.5" customHeight="1" x14ac:dyDescent="0.35">
      <c r="A252" s="62">
        <v>46036</v>
      </c>
      <c r="B252" s="63" t="s">
        <v>445</v>
      </c>
      <c r="C252" s="64" t="s">
        <v>18</v>
      </c>
      <c r="D252" s="64" t="s">
        <v>37</v>
      </c>
      <c r="E252" s="64" t="s">
        <v>868</v>
      </c>
      <c r="F252" s="64">
        <v>1</v>
      </c>
      <c r="G252" s="72">
        <v>109694009</v>
      </c>
      <c r="H252" s="63" t="s">
        <v>882</v>
      </c>
      <c r="I252" s="64" t="s">
        <v>490</v>
      </c>
      <c r="J252" s="63" t="s">
        <v>890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</row>
    <row r="253" spans="1:27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616</v>
      </c>
      <c r="F253" s="64">
        <v>2</v>
      </c>
      <c r="G253" s="72">
        <v>130597196</v>
      </c>
      <c r="H253" s="63" t="s">
        <v>891</v>
      </c>
      <c r="I253" s="64" t="s">
        <v>490</v>
      </c>
      <c r="J253" s="63" t="s">
        <v>892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</row>
    <row r="254" spans="1:27" s="71" customFormat="1" ht="23.5" customHeight="1" x14ac:dyDescent="0.35">
      <c r="A254" s="62">
        <v>46037</v>
      </c>
      <c r="B254" s="63" t="s">
        <v>445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884</v>
      </c>
      <c r="H254" s="63" t="s">
        <v>901</v>
      </c>
      <c r="I254" s="64" t="s">
        <v>493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547</v>
      </c>
      <c r="U254" s="69" t="s">
        <v>52</v>
      </c>
      <c r="V254" s="63"/>
      <c r="W254" s="63"/>
      <c r="X254" s="63"/>
      <c r="Y254" s="63"/>
      <c r="Z254" s="63"/>
      <c r="AA254" s="63"/>
    </row>
    <row r="255" spans="1:27" s="71" customFormat="1" ht="23.5" customHeight="1" x14ac:dyDescent="0.35">
      <c r="A255" s="62">
        <v>46037</v>
      </c>
      <c r="B255" s="63" t="s">
        <v>445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902</v>
      </c>
      <c r="H255" s="63" t="s">
        <v>903</v>
      </c>
      <c r="I255" s="64" t="s">
        <v>493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547</v>
      </c>
      <c r="U255" s="69" t="s">
        <v>52</v>
      </c>
      <c r="V255" s="63"/>
      <c r="W255" s="63"/>
      <c r="X255" s="63"/>
      <c r="Y255" s="63"/>
      <c r="Z255" s="63"/>
      <c r="AA255" s="63"/>
    </row>
    <row r="256" spans="1:27" s="71" customFormat="1" ht="23.5" customHeight="1" x14ac:dyDescent="0.35">
      <c r="A256" s="62">
        <v>46037</v>
      </c>
      <c r="B256" s="63" t="s">
        <v>445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904</v>
      </c>
      <c r="H256" s="63" t="s">
        <v>905</v>
      </c>
      <c r="I256" s="64" t="s">
        <v>493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547</v>
      </c>
      <c r="U256" s="69" t="s">
        <v>52</v>
      </c>
      <c r="V256" s="63"/>
      <c r="W256" s="63"/>
      <c r="X256" s="63"/>
      <c r="Y256" s="63"/>
      <c r="Z256" s="63"/>
      <c r="AA256" s="63"/>
    </row>
    <row r="257" spans="1:27" s="71" customFormat="1" ht="23.5" customHeight="1" x14ac:dyDescent="0.35">
      <c r="A257" s="62">
        <v>46037</v>
      </c>
      <c r="B257" s="63" t="s">
        <v>445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906</v>
      </c>
      <c r="H257" s="63" t="s">
        <v>907</v>
      </c>
      <c r="I257" s="64" t="s">
        <v>493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547</v>
      </c>
      <c r="U257" s="69" t="s">
        <v>52</v>
      </c>
      <c r="V257" s="63"/>
      <c r="W257" s="63"/>
      <c r="X257" s="63"/>
      <c r="Y257" s="63"/>
      <c r="Z257" s="63"/>
      <c r="AA257" s="63"/>
    </row>
    <row r="258" spans="1:27" s="71" customFormat="1" ht="23.5" customHeight="1" x14ac:dyDescent="0.35">
      <c r="A258" s="62">
        <v>46037</v>
      </c>
      <c r="B258" s="63" t="s">
        <v>445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908</v>
      </c>
      <c r="H258" s="63" t="s">
        <v>909</v>
      </c>
      <c r="I258" s="64" t="s">
        <v>493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547</v>
      </c>
      <c r="U258" s="69" t="s">
        <v>52</v>
      </c>
      <c r="V258" s="63"/>
      <c r="W258" s="63"/>
      <c r="X258" s="63"/>
      <c r="Y258" s="63"/>
      <c r="Z258" s="63"/>
      <c r="AA258" s="63"/>
    </row>
    <row r="259" spans="1:27" s="71" customFormat="1" ht="23.5" customHeight="1" x14ac:dyDescent="0.35">
      <c r="A259" s="62">
        <v>46037</v>
      </c>
      <c r="B259" s="63" t="s">
        <v>445</v>
      </c>
      <c r="C259" s="64" t="s">
        <v>17</v>
      </c>
      <c r="D259" s="64" t="s">
        <v>37</v>
      </c>
      <c r="E259" s="64" t="s">
        <v>898</v>
      </c>
      <c r="F259" s="64">
        <v>1</v>
      </c>
      <c r="G259" s="72" t="s">
        <v>910</v>
      </c>
      <c r="H259" s="63" t="s">
        <v>911</v>
      </c>
      <c r="I259" s="64" t="s">
        <v>493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547</v>
      </c>
      <c r="U259" s="69" t="s">
        <v>52</v>
      </c>
      <c r="V259" s="63"/>
      <c r="W259" s="63"/>
      <c r="X259" s="63"/>
      <c r="Y259" s="63"/>
      <c r="Z259" s="63"/>
      <c r="AA259" s="63"/>
    </row>
    <row r="260" spans="1:27" s="71" customFormat="1" ht="23.5" customHeight="1" x14ac:dyDescent="0.35">
      <c r="A260" s="62">
        <v>46037</v>
      </c>
      <c r="B260" s="63" t="s">
        <v>445</v>
      </c>
      <c r="C260" s="64" t="s">
        <v>17</v>
      </c>
      <c r="D260" s="64" t="s">
        <v>37</v>
      </c>
      <c r="E260" s="64" t="s">
        <v>898</v>
      </c>
      <c r="F260" s="64">
        <v>2</v>
      </c>
      <c r="G260" s="72" t="s">
        <v>912</v>
      </c>
      <c r="H260" s="63" t="s">
        <v>913</v>
      </c>
      <c r="I260" s="64" t="s">
        <v>493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547</v>
      </c>
      <c r="U260" s="69" t="s">
        <v>52</v>
      </c>
      <c r="V260" s="63"/>
      <c r="W260" s="63"/>
      <c r="X260" s="63"/>
      <c r="Y260" s="63"/>
      <c r="Z260" s="63"/>
      <c r="AA260" s="63"/>
    </row>
    <row r="261" spans="1:27" s="71" customFormat="1" ht="23.5" customHeight="1" x14ac:dyDescent="0.35">
      <c r="A261" s="62">
        <v>46037</v>
      </c>
      <c r="B261" s="63" t="s">
        <v>445</v>
      </c>
      <c r="C261" s="64" t="s">
        <v>18</v>
      </c>
      <c r="D261" s="64" t="s">
        <v>37</v>
      </c>
      <c r="E261" s="64" t="s">
        <v>751</v>
      </c>
      <c r="F261" s="64">
        <v>1</v>
      </c>
      <c r="G261" s="72" t="s">
        <v>315</v>
      </c>
      <c r="H261" s="63" t="s">
        <v>316</v>
      </c>
      <c r="I261" s="64" t="s">
        <v>493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547</v>
      </c>
      <c r="U261" s="69" t="s">
        <v>52</v>
      </c>
      <c r="V261" s="63"/>
      <c r="W261" s="63"/>
      <c r="X261" s="63"/>
      <c r="Y261" s="63"/>
      <c r="Z261" s="63"/>
      <c r="AA261" s="63"/>
    </row>
    <row r="262" spans="1:27" s="71" customFormat="1" ht="23.5" customHeight="1" x14ac:dyDescent="0.35">
      <c r="A262" s="62">
        <v>46037</v>
      </c>
      <c r="B262" s="63" t="s">
        <v>445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914</v>
      </c>
      <c r="H262" s="63" t="s">
        <v>915</v>
      </c>
      <c r="I262" s="64" t="s">
        <v>493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547</v>
      </c>
      <c r="U262" s="69" t="s">
        <v>52</v>
      </c>
      <c r="V262" s="63"/>
      <c r="W262" s="63"/>
      <c r="X262" s="63"/>
      <c r="Y262" s="63"/>
      <c r="Z262" s="63"/>
      <c r="AA262" s="63"/>
    </row>
    <row r="263" spans="1:27" s="71" customFormat="1" ht="23.5" customHeight="1" x14ac:dyDescent="0.35">
      <c r="A263" s="62">
        <v>46037</v>
      </c>
      <c r="B263" s="63" t="s">
        <v>445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916</v>
      </c>
      <c r="H263" s="63" t="s">
        <v>917</v>
      </c>
      <c r="I263" s="64" t="s">
        <v>493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547</v>
      </c>
      <c r="U263" s="69" t="s">
        <v>52</v>
      </c>
      <c r="V263" s="63"/>
      <c r="W263" s="63"/>
      <c r="X263" s="63"/>
      <c r="Y263" s="63"/>
      <c r="Z263" s="63"/>
      <c r="AA263" s="63"/>
    </row>
    <row r="264" spans="1:27" s="71" customFormat="1" ht="23.5" customHeight="1" x14ac:dyDescent="0.35">
      <c r="A264" s="62">
        <v>46037</v>
      </c>
      <c r="B264" s="63" t="s">
        <v>445</v>
      </c>
      <c r="C264" s="64" t="s">
        <v>18</v>
      </c>
      <c r="D264" s="64" t="s">
        <v>37</v>
      </c>
      <c r="E264" s="64" t="s">
        <v>470</v>
      </c>
      <c r="F264" s="64">
        <v>1</v>
      </c>
      <c r="G264" s="72" t="s">
        <v>918</v>
      </c>
      <c r="H264" s="63" t="s">
        <v>919</v>
      </c>
      <c r="I264" s="64" t="s">
        <v>493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547</v>
      </c>
      <c r="U264" s="69" t="s">
        <v>52</v>
      </c>
      <c r="V264" s="63"/>
      <c r="W264" s="63"/>
      <c r="X264" s="63"/>
      <c r="Y264" s="63"/>
      <c r="Z264" s="63"/>
      <c r="AA264" s="63"/>
    </row>
    <row r="265" spans="1:27" s="71" customFormat="1" ht="23.5" customHeight="1" x14ac:dyDescent="0.35">
      <c r="A265" s="62">
        <v>46037</v>
      </c>
      <c r="B265" s="63" t="s">
        <v>445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920</v>
      </c>
      <c r="H265" s="63" t="s">
        <v>921</v>
      </c>
      <c r="I265" s="64" t="s">
        <v>493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547</v>
      </c>
      <c r="U265" s="69" t="s">
        <v>52</v>
      </c>
      <c r="V265" s="63"/>
      <c r="W265" s="63"/>
      <c r="X265" s="63"/>
      <c r="Y265" s="63"/>
      <c r="Z265" s="63"/>
      <c r="AA265" s="63"/>
    </row>
    <row r="266" spans="1:27" s="71" customFormat="1" ht="23.5" customHeight="1" x14ac:dyDescent="0.35">
      <c r="A266" s="62">
        <v>46037</v>
      </c>
      <c r="B266" s="63" t="s">
        <v>445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922</v>
      </c>
      <c r="I266" s="64" t="s">
        <v>493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547</v>
      </c>
      <c r="U266" s="69" t="s">
        <v>52</v>
      </c>
      <c r="V266" s="63"/>
      <c r="W266" s="63"/>
      <c r="X266" s="63"/>
      <c r="Y266" s="63"/>
      <c r="Z266" s="63"/>
      <c r="AA266" s="63"/>
    </row>
    <row r="267" spans="1:27" s="71" customFormat="1" ht="23.5" customHeight="1" x14ac:dyDescent="0.35">
      <c r="A267" s="62">
        <v>46037</v>
      </c>
      <c r="B267" s="63" t="s">
        <v>445</v>
      </c>
      <c r="C267" s="64" t="s">
        <v>18</v>
      </c>
      <c r="D267" s="64" t="s">
        <v>37</v>
      </c>
      <c r="E267" s="64" t="s">
        <v>816</v>
      </c>
      <c r="F267" s="64">
        <v>1</v>
      </c>
      <c r="G267" s="72">
        <v>159196032</v>
      </c>
      <c r="H267" s="63" t="s">
        <v>923</v>
      </c>
      <c r="I267" s="64" t="s">
        <v>493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547</v>
      </c>
      <c r="U267" s="69" t="s">
        <v>52</v>
      </c>
      <c r="V267" s="63"/>
      <c r="W267" s="63"/>
      <c r="X267" s="63"/>
      <c r="Y267" s="63"/>
      <c r="Z267" s="63"/>
      <c r="AA267" s="63"/>
    </row>
    <row r="268" spans="1:27" s="71" customFormat="1" ht="23.5" customHeight="1" x14ac:dyDescent="0.35">
      <c r="A268" s="62">
        <v>46037</v>
      </c>
      <c r="B268" s="63" t="s">
        <v>445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924</v>
      </c>
      <c r="I268" s="64" t="s">
        <v>493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547</v>
      </c>
      <c r="U268" s="69" t="s">
        <v>52</v>
      </c>
      <c r="V268" s="63"/>
      <c r="W268" s="63"/>
      <c r="X268" s="63"/>
      <c r="Y268" s="63"/>
      <c r="Z268" s="63"/>
      <c r="AA268" s="63"/>
    </row>
    <row r="269" spans="1:27" s="71" customFormat="1" ht="23.5" customHeight="1" x14ac:dyDescent="0.35">
      <c r="A269" s="62">
        <v>46037</v>
      </c>
      <c r="B269" s="63" t="s">
        <v>445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925</v>
      </c>
      <c r="I269" s="64" t="s">
        <v>493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547</v>
      </c>
      <c r="U269" s="69" t="s">
        <v>52</v>
      </c>
      <c r="V269" s="63"/>
      <c r="W269" s="63"/>
      <c r="X269" s="63"/>
      <c r="Y269" s="63"/>
      <c r="Z269" s="63"/>
      <c r="AA269" s="63"/>
    </row>
    <row r="270" spans="1:27" s="71" customFormat="1" ht="23.5" customHeight="1" x14ac:dyDescent="0.35">
      <c r="A270" s="62">
        <v>46037</v>
      </c>
      <c r="B270" s="63" t="s">
        <v>445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926</v>
      </c>
      <c r="I270" s="64" t="s">
        <v>493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547</v>
      </c>
      <c r="U270" s="69" t="s">
        <v>52</v>
      </c>
      <c r="V270" s="63"/>
      <c r="W270" s="63"/>
      <c r="X270" s="63"/>
      <c r="Y270" s="63"/>
      <c r="Z270" s="63"/>
      <c r="AA270" s="63"/>
    </row>
    <row r="271" spans="1:27" s="71" customFormat="1" ht="23.5" customHeight="1" x14ac:dyDescent="0.35">
      <c r="A271" s="62">
        <v>46037</v>
      </c>
      <c r="B271" s="63" t="s">
        <v>445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927</v>
      </c>
      <c r="I271" s="64" t="s">
        <v>493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547</v>
      </c>
      <c r="U271" s="69" t="s">
        <v>52</v>
      </c>
      <c r="V271" s="63"/>
      <c r="W271" s="63"/>
      <c r="X271" s="63"/>
      <c r="Y271" s="63"/>
      <c r="Z271" s="63"/>
      <c r="AA271" s="63"/>
    </row>
    <row r="272" spans="1:27" s="71" customFormat="1" ht="23.5" customHeight="1" x14ac:dyDescent="0.35">
      <c r="A272" s="62">
        <v>46037</v>
      </c>
      <c r="B272" s="63" t="s">
        <v>445</v>
      </c>
      <c r="C272" s="64" t="s">
        <v>18</v>
      </c>
      <c r="D272" s="64" t="s">
        <v>37</v>
      </c>
      <c r="E272" s="64" t="s">
        <v>899</v>
      </c>
      <c r="F272" s="64">
        <v>1</v>
      </c>
      <c r="G272" s="72">
        <v>315296004</v>
      </c>
      <c r="H272" s="63" t="s">
        <v>928</v>
      </c>
      <c r="I272" s="64" t="s">
        <v>493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547</v>
      </c>
      <c r="U272" s="69" t="s">
        <v>52</v>
      </c>
      <c r="V272" s="63"/>
      <c r="W272" s="63"/>
      <c r="X272" s="63"/>
      <c r="Y272" s="63"/>
      <c r="Z272" s="63"/>
      <c r="AA272" s="63"/>
    </row>
    <row r="273" spans="1:27" s="71" customFormat="1" ht="23.5" customHeight="1" x14ac:dyDescent="0.35">
      <c r="A273" s="62">
        <v>46037</v>
      </c>
      <c r="B273" s="63" t="s">
        <v>445</v>
      </c>
      <c r="C273" s="64" t="s">
        <v>18</v>
      </c>
      <c r="D273" s="64" t="s">
        <v>37</v>
      </c>
      <c r="E273" s="64" t="s">
        <v>900</v>
      </c>
      <c r="F273" s="64">
        <v>1</v>
      </c>
      <c r="G273" s="72" t="s">
        <v>929</v>
      </c>
      <c r="H273" s="63" t="s">
        <v>930</v>
      </c>
      <c r="I273" s="64" t="s">
        <v>493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547</v>
      </c>
      <c r="U273" s="69" t="s">
        <v>52</v>
      </c>
      <c r="V273" s="63"/>
      <c r="W273" s="63"/>
      <c r="X273" s="63"/>
      <c r="Y273" s="63"/>
      <c r="Z273" s="63"/>
      <c r="AA273" s="63"/>
    </row>
    <row r="274" spans="1:27" s="71" customFormat="1" ht="23.5" customHeight="1" x14ac:dyDescent="0.35">
      <c r="A274" s="62">
        <v>46037</v>
      </c>
      <c r="B274" s="63" t="s">
        <v>445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884</v>
      </c>
      <c r="H274" s="63" t="s">
        <v>901</v>
      </c>
      <c r="I274" s="64" t="s">
        <v>491</v>
      </c>
      <c r="J274" s="63" t="s">
        <v>931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2520</v>
      </c>
      <c r="U274" s="69" t="s">
        <v>126</v>
      </c>
      <c r="V274" s="63"/>
      <c r="W274" s="63"/>
      <c r="X274" s="63"/>
      <c r="Y274" s="63"/>
      <c r="Z274" s="63"/>
      <c r="AA274" s="63"/>
    </row>
    <row r="275" spans="1:27" s="71" customFormat="1" ht="23.5" customHeight="1" x14ac:dyDescent="0.35">
      <c r="A275" s="62">
        <v>46037</v>
      </c>
      <c r="B275" s="63" t="s">
        <v>445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810</v>
      </c>
      <c r="H275" s="63" t="s">
        <v>801</v>
      </c>
      <c r="I275" s="64" t="s">
        <v>480</v>
      </c>
      <c r="J275" s="63" t="s">
        <v>864</v>
      </c>
      <c r="K275" s="64" t="s">
        <v>273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866</v>
      </c>
      <c r="Y275" s="63" t="s">
        <v>895</v>
      </c>
      <c r="Z275" s="63"/>
      <c r="AA275" s="63">
        <v>2026010057</v>
      </c>
    </row>
    <row r="276" spans="1:27" s="71" customFormat="1" ht="23.5" customHeight="1" x14ac:dyDescent="0.35">
      <c r="A276" s="62">
        <v>46037</v>
      </c>
      <c r="B276" s="63" t="s">
        <v>445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904</v>
      </c>
      <c r="H276" s="63" t="s">
        <v>905</v>
      </c>
      <c r="I276" s="64" t="s">
        <v>490</v>
      </c>
      <c r="J276" s="63" t="s">
        <v>699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</row>
    <row r="277" spans="1:27" s="71" customFormat="1" ht="23.5" customHeight="1" x14ac:dyDescent="0.35">
      <c r="A277" s="62">
        <v>46037</v>
      </c>
      <c r="B277" s="63" t="s">
        <v>445</v>
      </c>
      <c r="C277" s="64" t="s">
        <v>17</v>
      </c>
      <c r="D277" s="64" t="s">
        <v>37</v>
      </c>
      <c r="E277" s="64" t="s">
        <v>898</v>
      </c>
      <c r="F277" s="64">
        <v>2</v>
      </c>
      <c r="G277" s="72" t="s">
        <v>912</v>
      </c>
      <c r="H277" s="63" t="s">
        <v>913</v>
      </c>
      <c r="I277" s="64" t="s">
        <v>490</v>
      </c>
      <c r="J277" s="63" t="s">
        <v>699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</row>
    <row r="278" spans="1:27" s="71" customFormat="1" ht="23.5" customHeight="1" x14ac:dyDescent="0.35">
      <c r="A278" s="62">
        <v>46037</v>
      </c>
      <c r="B278" s="63" t="s">
        <v>445</v>
      </c>
      <c r="C278" s="64" t="s">
        <v>18</v>
      </c>
      <c r="D278" s="64" t="s">
        <v>37</v>
      </c>
      <c r="E278" s="64" t="s">
        <v>867</v>
      </c>
      <c r="F278" s="64">
        <v>1</v>
      </c>
      <c r="G278" s="72" t="s">
        <v>932</v>
      </c>
      <c r="H278" s="63" t="s">
        <v>933</v>
      </c>
      <c r="I278" s="64" t="s">
        <v>490</v>
      </c>
      <c r="J278" s="63" t="s">
        <v>934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</row>
    <row r="279" spans="1:27" s="71" customFormat="1" ht="23.5" customHeight="1" x14ac:dyDescent="0.35">
      <c r="A279" s="62">
        <v>46037</v>
      </c>
      <c r="B279" s="63" t="s">
        <v>445</v>
      </c>
      <c r="C279" s="64" t="s">
        <v>18</v>
      </c>
      <c r="D279" s="64" t="s">
        <v>37</v>
      </c>
      <c r="E279" s="64" t="s">
        <v>867</v>
      </c>
      <c r="F279" s="64">
        <v>1</v>
      </c>
      <c r="G279" s="72" t="s">
        <v>932</v>
      </c>
      <c r="H279" s="63" t="s">
        <v>933</v>
      </c>
      <c r="I279" s="64" t="s">
        <v>490</v>
      </c>
      <c r="J279" s="63" t="s">
        <v>935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</row>
    <row r="280" spans="1:27" s="71" customFormat="1" ht="23.5" customHeight="1" x14ac:dyDescent="0.35">
      <c r="A280" s="62">
        <v>46037</v>
      </c>
      <c r="B280" s="63" t="s">
        <v>445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936</v>
      </c>
      <c r="H280" s="63" t="s">
        <v>937</v>
      </c>
      <c r="I280" s="64" t="s">
        <v>485</v>
      </c>
      <c r="J280" s="63" t="s">
        <v>7536</v>
      </c>
      <c r="K280" s="64" t="s">
        <v>273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1047</v>
      </c>
      <c r="W280" s="63">
        <v>553965001</v>
      </c>
      <c r="X280" s="63" t="s">
        <v>5828</v>
      </c>
      <c r="Y280" s="63"/>
      <c r="Z280" s="63" t="s">
        <v>1048</v>
      </c>
      <c r="AA280" s="63">
        <v>2026010062</v>
      </c>
    </row>
    <row r="281" spans="1:27" s="71" customFormat="1" ht="23.5" customHeight="1" x14ac:dyDescent="0.35">
      <c r="A281" s="62">
        <v>46038</v>
      </c>
      <c r="B281" s="63" t="s">
        <v>445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940</v>
      </c>
      <c r="H281" s="63" t="s">
        <v>941</v>
      </c>
      <c r="I281" s="64" t="s">
        <v>493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547</v>
      </c>
      <c r="U281" s="69" t="s">
        <v>52</v>
      </c>
      <c r="V281" s="63"/>
      <c r="W281" s="63"/>
      <c r="X281" s="63"/>
      <c r="Y281" s="63"/>
      <c r="Z281" s="63"/>
      <c r="AA281" s="63"/>
    </row>
    <row r="282" spans="1:27" s="71" customFormat="1" ht="23.5" customHeight="1" x14ac:dyDescent="0.35">
      <c r="A282" s="62">
        <v>46038</v>
      </c>
      <c r="B282" s="63" t="s">
        <v>445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942</v>
      </c>
      <c r="H282" s="63" t="s">
        <v>943</v>
      </c>
      <c r="I282" s="64" t="s">
        <v>493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547</v>
      </c>
      <c r="U282" s="69" t="s">
        <v>52</v>
      </c>
      <c r="V282" s="63"/>
      <c r="W282" s="63"/>
      <c r="X282" s="63"/>
      <c r="Y282" s="63"/>
      <c r="Z282" s="63"/>
      <c r="AA282" s="63"/>
    </row>
    <row r="283" spans="1:27" s="71" customFormat="1" ht="23.5" customHeight="1" x14ac:dyDescent="0.35">
      <c r="A283" s="62">
        <v>46038</v>
      </c>
      <c r="B283" s="63" t="s">
        <v>445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944</v>
      </c>
      <c r="H283" s="63" t="s">
        <v>945</v>
      </c>
      <c r="I283" s="64" t="s">
        <v>493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547</v>
      </c>
      <c r="U283" s="69" t="s">
        <v>52</v>
      </c>
      <c r="V283" s="63"/>
      <c r="W283" s="63"/>
      <c r="X283" s="63"/>
      <c r="Y283" s="63"/>
      <c r="Z283" s="63"/>
      <c r="AA283" s="63"/>
    </row>
    <row r="284" spans="1:27" s="71" customFormat="1" ht="23.5" customHeight="1" x14ac:dyDescent="0.35">
      <c r="A284" s="62">
        <v>46038</v>
      </c>
      <c r="B284" s="63" t="s">
        <v>445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946</v>
      </c>
      <c r="H284" s="63" t="s">
        <v>947</v>
      </c>
      <c r="I284" s="64" t="s">
        <v>493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547</v>
      </c>
      <c r="U284" s="69" t="s">
        <v>52</v>
      </c>
      <c r="V284" s="63"/>
      <c r="W284" s="63"/>
      <c r="X284" s="63"/>
      <c r="Y284" s="63"/>
      <c r="Z284" s="63"/>
      <c r="AA284" s="63"/>
    </row>
    <row r="285" spans="1:27" s="71" customFormat="1" ht="23.5" customHeight="1" x14ac:dyDescent="0.35">
      <c r="A285" s="62">
        <v>46038</v>
      </c>
      <c r="B285" s="63" t="s">
        <v>445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842</v>
      </c>
      <c r="H285" s="63" t="s">
        <v>948</v>
      </c>
      <c r="I285" s="64" t="s">
        <v>493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547</v>
      </c>
      <c r="U285" s="69" t="s">
        <v>52</v>
      </c>
      <c r="V285" s="63"/>
      <c r="W285" s="63"/>
      <c r="X285" s="63"/>
      <c r="Y285" s="63"/>
      <c r="Z285" s="63"/>
      <c r="AA285" s="63"/>
    </row>
    <row r="286" spans="1:27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719</v>
      </c>
      <c r="F286" s="64">
        <v>1</v>
      </c>
      <c r="G286" s="72">
        <v>130649001</v>
      </c>
      <c r="H286" s="63" t="s">
        <v>949</v>
      </c>
      <c r="I286" s="64" t="s">
        <v>493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547</v>
      </c>
      <c r="U286" s="69" t="s">
        <v>52</v>
      </c>
      <c r="V286" s="63"/>
      <c r="W286" s="63"/>
      <c r="X286" s="63"/>
      <c r="Y286" s="63"/>
      <c r="Z286" s="63"/>
      <c r="AA286" s="63"/>
    </row>
    <row r="287" spans="1:27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950</v>
      </c>
      <c r="I287" s="64" t="s">
        <v>493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547</v>
      </c>
      <c r="U287" s="69" t="s">
        <v>52</v>
      </c>
      <c r="V287" s="63"/>
      <c r="W287" s="63"/>
      <c r="X287" s="63"/>
      <c r="Y287" s="63"/>
      <c r="Z287" s="63"/>
      <c r="AA287" s="63"/>
    </row>
    <row r="288" spans="1:27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951</v>
      </c>
      <c r="I288" s="64" t="s">
        <v>493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547</v>
      </c>
      <c r="U288" s="69" t="s">
        <v>52</v>
      </c>
      <c r="V288" s="63"/>
      <c r="W288" s="63"/>
      <c r="X288" s="63"/>
      <c r="Y288" s="63"/>
      <c r="Z288" s="63"/>
      <c r="AA288" s="63"/>
    </row>
    <row r="289" spans="1:27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939</v>
      </c>
      <c r="F289" s="64">
        <v>2</v>
      </c>
      <c r="G289" s="72" t="s">
        <v>952</v>
      </c>
      <c r="H289" s="63" t="s">
        <v>953</v>
      </c>
      <c r="I289" s="64" t="s">
        <v>493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547</v>
      </c>
      <c r="U289" s="69" t="s">
        <v>52</v>
      </c>
      <c r="V289" s="63"/>
      <c r="W289" s="63"/>
      <c r="X289" s="63"/>
      <c r="Y289" s="63"/>
      <c r="Z289" s="63"/>
      <c r="AA289" s="63"/>
    </row>
    <row r="290" spans="1:27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954</v>
      </c>
      <c r="H290" s="63" t="s">
        <v>955</v>
      </c>
      <c r="I290" s="64" t="s">
        <v>493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547</v>
      </c>
      <c r="U290" s="69" t="s">
        <v>52</v>
      </c>
      <c r="V290" s="63"/>
      <c r="W290" s="63"/>
      <c r="X290" s="63"/>
      <c r="Y290" s="63"/>
      <c r="Z290" s="63"/>
      <c r="AA290" s="63"/>
    </row>
    <row r="291" spans="1:27" s="71" customFormat="1" ht="23.5" customHeight="1" x14ac:dyDescent="0.35">
      <c r="A291" s="62">
        <v>46038</v>
      </c>
      <c r="B291" s="63" t="s">
        <v>445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956</v>
      </c>
      <c r="I291" s="64" t="s">
        <v>493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547</v>
      </c>
      <c r="U291" s="69" t="s">
        <v>52</v>
      </c>
      <c r="V291" s="63"/>
      <c r="W291" s="63"/>
      <c r="X291" s="63"/>
      <c r="Y291" s="63"/>
      <c r="Z291" s="63"/>
      <c r="AA291" s="63"/>
    </row>
    <row r="292" spans="1:27" s="71" customFormat="1" ht="23.5" customHeight="1" x14ac:dyDescent="0.35">
      <c r="A292" s="62">
        <v>46038</v>
      </c>
      <c r="B292" s="63" t="s">
        <v>445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957</v>
      </c>
      <c r="H292" s="63" t="s">
        <v>958</v>
      </c>
      <c r="I292" s="64" t="s">
        <v>493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547</v>
      </c>
      <c r="U292" s="69" t="s">
        <v>52</v>
      </c>
      <c r="V292" s="63"/>
      <c r="W292" s="63"/>
      <c r="X292" s="63"/>
      <c r="Y292" s="63"/>
      <c r="Z292" s="63"/>
      <c r="AA292" s="63"/>
    </row>
    <row r="293" spans="1:27" s="71" customFormat="1" ht="23.5" customHeight="1" x14ac:dyDescent="0.35">
      <c r="A293" s="62">
        <v>46038</v>
      </c>
      <c r="B293" s="63" t="s">
        <v>445</v>
      </c>
      <c r="C293" s="64" t="s">
        <v>18</v>
      </c>
      <c r="D293" s="64" t="s">
        <v>37</v>
      </c>
      <c r="E293" s="64" t="s">
        <v>544</v>
      </c>
      <c r="F293" s="64">
        <v>1</v>
      </c>
      <c r="G293" s="72" t="s">
        <v>959</v>
      </c>
      <c r="H293" s="63" t="s">
        <v>960</v>
      </c>
      <c r="I293" s="64" t="s">
        <v>493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547</v>
      </c>
      <c r="U293" s="69" t="s">
        <v>52</v>
      </c>
      <c r="V293" s="63"/>
      <c r="W293" s="63"/>
      <c r="X293" s="63"/>
      <c r="Y293" s="63"/>
      <c r="Z293" s="63"/>
      <c r="AA293" s="63"/>
    </row>
    <row r="294" spans="1:27" s="71" customFormat="1" ht="23.5" customHeight="1" x14ac:dyDescent="0.35">
      <c r="A294" s="62">
        <v>46038</v>
      </c>
      <c r="B294" s="63" t="s">
        <v>445</v>
      </c>
      <c r="C294" s="64" t="s">
        <v>18</v>
      </c>
      <c r="D294" s="64" t="s">
        <v>37</v>
      </c>
      <c r="E294" s="64" t="s">
        <v>553</v>
      </c>
      <c r="F294" s="64">
        <v>1</v>
      </c>
      <c r="G294" s="72" t="s">
        <v>471</v>
      </c>
      <c r="H294" s="63" t="s">
        <v>961</v>
      </c>
      <c r="I294" s="64" t="s">
        <v>493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547</v>
      </c>
      <c r="U294" s="69" t="s">
        <v>52</v>
      </c>
      <c r="V294" s="63"/>
      <c r="W294" s="63"/>
      <c r="X294" s="63"/>
      <c r="Y294" s="63"/>
      <c r="Z294" s="63"/>
      <c r="AA294" s="63"/>
    </row>
    <row r="295" spans="1:27" s="71" customFormat="1" ht="23.5" customHeight="1" x14ac:dyDescent="0.35">
      <c r="A295" s="62">
        <v>46038</v>
      </c>
      <c r="B295" s="63" t="s">
        <v>445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962</v>
      </c>
      <c r="I295" s="64" t="s">
        <v>493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547</v>
      </c>
      <c r="U295" s="69" t="s">
        <v>52</v>
      </c>
      <c r="V295" s="63"/>
      <c r="W295" s="63"/>
      <c r="X295" s="63"/>
      <c r="Y295" s="63"/>
      <c r="Z295" s="63"/>
      <c r="AA295" s="63"/>
    </row>
    <row r="296" spans="1:27" s="71" customFormat="1" ht="23.5" customHeight="1" x14ac:dyDescent="0.35">
      <c r="A296" s="62">
        <v>46038</v>
      </c>
      <c r="B296" s="63" t="s">
        <v>445</v>
      </c>
      <c r="C296" s="64" t="s">
        <v>18</v>
      </c>
      <c r="D296" s="64" t="s">
        <v>37</v>
      </c>
      <c r="E296" s="64" t="s">
        <v>607</v>
      </c>
      <c r="F296" s="64">
        <v>1</v>
      </c>
      <c r="G296" s="72">
        <v>206333003</v>
      </c>
      <c r="H296" s="63" t="s">
        <v>963</v>
      </c>
      <c r="I296" s="64" t="s">
        <v>493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547</v>
      </c>
      <c r="U296" s="69" t="s">
        <v>52</v>
      </c>
      <c r="V296" s="63"/>
      <c r="W296" s="63"/>
      <c r="X296" s="63"/>
      <c r="Y296" s="63"/>
      <c r="Z296" s="63"/>
      <c r="AA296" s="63"/>
    </row>
    <row r="297" spans="1:27" s="71" customFormat="1" ht="23.5" customHeight="1" x14ac:dyDescent="0.35">
      <c r="A297" s="62">
        <v>46038</v>
      </c>
      <c r="B297" s="63" t="s">
        <v>445</v>
      </c>
      <c r="C297" s="64" t="s">
        <v>18</v>
      </c>
      <c r="D297" s="64" t="s">
        <v>37</v>
      </c>
      <c r="E297" s="64" t="s">
        <v>639</v>
      </c>
      <c r="F297" s="64">
        <v>1</v>
      </c>
      <c r="G297" s="72">
        <v>307386014</v>
      </c>
      <c r="H297" s="63" t="s">
        <v>964</v>
      </c>
      <c r="I297" s="64" t="s">
        <v>493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547</v>
      </c>
      <c r="U297" s="69" t="s">
        <v>52</v>
      </c>
      <c r="V297" s="63"/>
      <c r="W297" s="63"/>
      <c r="X297" s="63"/>
      <c r="Y297" s="63"/>
      <c r="Z297" s="63"/>
      <c r="AA297" s="63"/>
    </row>
    <row r="298" spans="1:27" s="71" customFormat="1" ht="23.5" customHeight="1" x14ac:dyDescent="0.35">
      <c r="A298" s="62">
        <v>46038</v>
      </c>
      <c r="B298" s="63" t="s">
        <v>445</v>
      </c>
      <c r="C298" s="64" t="s">
        <v>18</v>
      </c>
      <c r="D298" s="64" t="s">
        <v>37</v>
      </c>
      <c r="E298" s="64" t="s">
        <v>899</v>
      </c>
      <c r="F298" s="64">
        <v>1</v>
      </c>
      <c r="G298" s="72">
        <v>317279007</v>
      </c>
      <c r="H298" s="63" t="s">
        <v>965</v>
      </c>
      <c r="I298" s="64" t="s">
        <v>493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547</v>
      </c>
      <c r="U298" s="69" t="s">
        <v>52</v>
      </c>
      <c r="V298" s="63"/>
      <c r="W298" s="63"/>
      <c r="X298" s="63"/>
      <c r="Y298" s="63"/>
      <c r="Z298" s="63"/>
      <c r="AA298" s="63"/>
    </row>
    <row r="299" spans="1:27" s="71" customFormat="1" ht="23.5" customHeight="1" x14ac:dyDescent="0.35">
      <c r="A299" s="62">
        <v>46038</v>
      </c>
      <c r="B299" s="63" t="s">
        <v>445</v>
      </c>
      <c r="C299" s="64" t="s">
        <v>18</v>
      </c>
      <c r="D299" s="64" t="s">
        <v>37</v>
      </c>
      <c r="E299" s="64" t="s">
        <v>868</v>
      </c>
      <c r="F299" s="64">
        <v>1</v>
      </c>
      <c r="G299" s="72" t="s">
        <v>966</v>
      </c>
      <c r="H299" s="63" t="s">
        <v>967</v>
      </c>
      <c r="I299" s="64" t="s">
        <v>493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547</v>
      </c>
      <c r="U299" s="69" t="s">
        <v>52</v>
      </c>
      <c r="V299" s="63"/>
      <c r="W299" s="63"/>
      <c r="X299" s="63"/>
      <c r="Y299" s="63"/>
      <c r="Z299" s="63"/>
      <c r="AA299" s="63"/>
    </row>
    <row r="300" spans="1:27" s="71" customFormat="1" ht="23.5" customHeight="1" x14ac:dyDescent="0.35">
      <c r="A300" s="62">
        <v>46038</v>
      </c>
      <c r="B300" s="63" t="s">
        <v>445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944</v>
      </c>
      <c r="H300" s="63" t="s">
        <v>945</v>
      </c>
      <c r="I300" s="64" t="s">
        <v>480</v>
      </c>
      <c r="J300" s="63" t="s">
        <v>968</v>
      </c>
      <c r="K300" s="64" t="s">
        <v>273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548</v>
      </c>
      <c r="Y300" s="63"/>
      <c r="Z300" s="63"/>
      <c r="AA300" s="63">
        <v>2026010063</v>
      </c>
    </row>
    <row r="301" spans="1:27" s="71" customFormat="1" ht="23.5" customHeight="1" x14ac:dyDescent="0.35">
      <c r="A301" s="62">
        <v>46038</v>
      </c>
      <c r="B301" s="63" t="s">
        <v>445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942</v>
      </c>
      <c r="H301" s="63" t="s">
        <v>943</v>
      </c>
      <c r="I301" s="64" t="s">
        <v>490</v>
      </c>
      <c r="J301" s="63" t="s">
        <v>699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</row>
    <row r="302" spans="1:27" s="71" customFormat="1" ht="23.5" customHeight="1" x14ac:dyDescent="0.35">
      <c r="A302" s="62">
        <v>46038</v>
      </c>
      <c r="B302" s="63" t="s">
        <v>445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842</v>
      </c>
      <c r="H302" s="63" t="s">
        <v>948</v>
      </c>
      <c r="I302" s="64" t="s">
        <v>490</v>
      </c>
      <c r="J302" s="63" t="s">
        <v>699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</row>
    <row r="303" spans="1:27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834</v>
      </c>
      <c r="F303" s="64">
        <v>1</v>
      </c>
      <c r="G303" s="72">
        <v>130597198</v>
      </c>
      <c r="H303" s="63" t="s">
        <v>969</v>
      </c>
      <c r="I303" s="64" t="s">
        <v>490</v>
      </c>
      <c r="J303" s="63" t="s">
        <v>7537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</row>
    <row r="304" spans="1:27" s="71" customFormat="1" ht="23.5" customHeight="1" x14ac:dyDescent="0.35">
      <c r="A304" s="62">
        <v>46039</v>
      </c>
      <c r="B304" s="63" t="s">
        <v>445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997</v>
      </c>
      <c r="H304" s="63" t="s">
        <v>998</v>
      </c>
      <c r="I304" s="64" t="s">
        <v>493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547</v>
      </c>
      <c r="U304" s="69" t="s">
        <v>52</v>
      </c>
      <c r="V304" s="63"/>
      <c r="W304" s="63"/>
      <c r="X304" s="63"/>
      <c r="Y304" s="63"/>
      <c r="Z304" s="63"/>
      <c r="AA304" s="63"/>
    </row>
    <row r="305" spans="1:27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992</v>
      </c>
      <c r="F305" s="64">
        <v>2</v>
      </c>
      <c r="G305" s="72">
        <v>130597181</v>
      </c>
      <c r="H305" s="63" t="s">
        <v>999</v>
      </c>
      <c r="I305" s="64" t="s">
        <v>493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547</v>
      </c>
      <c r="U305" s="69" t="s">
        <v>52</v>
      </c>
      <c r="V305" s="63"/>
      <c r="W305" s="63"/>
      <c r="X305" s="63"/>
      <c r="Y305" s="63"/>
      <c r="Z305" s="63"/>
      <c r="AA305" s="63"/>
    </row>
    <row r="306" spans="1:27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993</v>
      </c>
      <c r="F306" s="64">
        <v>2</v>
      </c>
      <c r="G306" s="72" t="s">
        <v>301</v>
      </c>
      <c r="H306" s="63" t="s">
        <v>1000</v>
      </c>
      <c r="I306" s="64" t="s">
        <v>493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547</v>
      </c>
      <c r="U306" s="69" t="s">
        <v>52</v>
      </c>
      <c r="V306" s="63"/>
      <c r="W306" s="63"/>
      <c r="X306" s="63"/>
      <c r="Y306" s="63"/>
      <c r="Z306" s="63"/>
      <c r="AA306" s="63"/>
    </row>
    <row r="307" spans="1:27" s="71" customFormat="1" ht="23.5" customHeight="1" x14ac:dyDescent="0.35">
      <c r="A307" s="62">
        <v>46039</v>
      </c>
      <c r="B307" s="63" t="s">
        <v>445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1001</v>
      </c>
      <c r="H307" s="63" t="s">
        <v>1002</v>
      </c>
      <c r="I307" s="64" t="s">
        <v>493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547</v>
      </c>
      <c r="U307" s="69" t="s">
        <v>52</v>
      </c>
      <c r="V307" s="63"/>
      <c r="W307" s="63"/>
      <c r="X307" s="63"/>
      <c r="Y307" s="63"/>
      <c r="Z307" s="63"/>
      <c r="AA307" s="63"/>
    </row>
    <row r="308" spans="1:27" s="71" customFormat="1" ht="23.5" customHeight="1" x14ac:dyDescent="0.35">
      <c r="A308" s="62">
        <v>46039</v>
      </c>
      <c r="B308" s="63" t="s">
        <v>445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1003</v>
      </c>
      <c r="H308" s="63" t="s">
        <v>1004</v>
      </c>
      <c r="I308" s="64" t="s">
        <v>493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547</v>
      </c>
      <c r="U308" s="69" t="s">
        <v>52</v>
      </c>
      <c r="V308" s="63"/>
      <c r="W308" s="63"/>
      <c r="X308" s="63"/>
      <c r="Y308" s="63"/>
      <c r="Z308" s="63"/>
      <c r="AA308" s="63"/>
    </row>
    <row r="309" spans="1:27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543</v>
      </c>
      <c r="F309" s="64">
        <v>1</v>
      </c>
      <c r="G309" s="72" t="s">
        <v>1005</v>
      </c>
      <c r="H309" s="63" t="s">
        <v>1006</v>
      </c>
      <c r="I309" s="64" t="s">
        <v>493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547</v>
      </c>
      <c r="U309" s="69" t="s">
        <v>52</v>
      </c>
      <c r="V309" s="63"/>
      <c r="W309" s="63"/>
      <c r="X309" s="63"/>
      <c r="Y309" s="63"/>
      <c r="Z309" s="63"/>
      <c r="AA309" s="63"/>
    </row>
    <row r="310" spans="1:27" s="71" customFormat="1" ht="23.5" customHeight="1" x14ac:dyDescent="0.35">
      <c r="A310" s="62">
        <v>46039</v>
      </c>
      <c r="B310" s="63" t="s">
        <v>445</v>
      </c>
      <c r="C310" s="64" t="s">
        <v>18</v>
      </c>
      <c r="D310" s="64" t="s">
        <v>37</v>
      </c>
      <c r="E310" s="64" t="s">
        <v>638</v>
      </c>
      <c r="F310" s="64">
        <v>2</v>
      </c>
      <c r="G310" s="72" t="s">
        <v>1007</v>
      </c>
      <c r="H310" s="63" t="s">
        <v>1008</v>
      </c>
      <c r="I310" s="64" t="s">
        <v>493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547</v>
      </c>
      <c r="U310" s="69" t="s">
        <v>52</v>
      </c>
      <c r="V310" s="63"/>
      <c r="W310" s="63"/>
      <c r="X310" s="63"/>
      <c r="Y310" s="63"/>
      <c r="Z310" s="63"/>
      <c r="AA310" s="63"/>
    </row>
    <row r="311" spans="1:27" s="71" customFormat="1" ht="23.5" customHeight="1" x14ac:dyDescent="0.35">
      <c r="A311" s="62">
        <v>46039</v>
      </c>
      <c r="B311" s="63" t="s">
        <v>445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1009</v>
      </c>
      <c r="I311" s="64" t="s">
        <v>493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547</v>
      </c>
      <c r="U311" s="69" t="s">
        <v>52</v>
      </c>
      <c r="V311" s="63"/>
      <c r="W311" s="63"/>
      <c r="X311" s="63"/>
      <c r="Y311" s="63"/>
      <c r="Z311" s="63"/>
      <c r="AA311" s="63"/>
    </row>
    <row r="312" spans="1:27" s="71" customFormat="1" ht="23.5" customHeight="1" x14ac:dyDescent="0.35">
      <c r="A312" s="62">
        <v>46039</v>
      </c>
      <c r="B312" s="63" t="s">
        <v>445</v>
      </c>
      <c r="C312" s="64" t="s">
        <v>18</v>
      </c>
      <c r="D312" s="64" t="s">
        <v>37</v>
      </c>
      <c r="E312" s="64" t="s">
        <v>470</v>
      </c>
      <c r="F312" s="64">
        <v>1</v>
      </c>
      <c r="G312" s="72" t="s">
        <v>738</v>
      </c>
      <c r="H312" s="63" t="s">
        <v>1010</v>
      </c>
      <c r="I312" s="64" t="s">
        <v>493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547</v>
      </c>
      <c r="U312" s="69" t="s">
        <v>52</v>
      </c>
      <c r="V312" s="63"/>
      <c r="W312" s="63"/>
      <c r="X312" s="63"/>
      <c r="Y312" s="63"/>
      <c r="Z312" s="63"/>
      <c r="AA312" s="63"/>
    </row>
    <row r="313" spans="1:27" s="71" customFormat="1" ht="23.5" customHeight="1" x14ac:dyDescent="0.35">
      <c r="A313" s="62">
        <v>46039</v>
      </c>
      <c r="B313" s="63" t="s">
        <v>445</v>
      </c>
      <c r="C313" s="64" t="s">
        <v>18</v>
      </c>
      <c r="D313" s="64" t="s">
        <v>37</v>
      </c>
      <c r="E313" s="64" t="s">
        <v>994</v>
      </c>
      <c r="F313" s="64">
        <v>2</v>
      </c>
      <c r="G313" s="72" t="s">
        <v>1011</v>
      </c>
      <c r="H313" s="63" t="s">
        <v>1012</v>
      </c>
      <c r="I313" s="64" t="s">
        <v>493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547</v>
      </c>
      <c r="U313" s="69" t="s">
        <v>52</v>
      </c>
      <c r="V313" s="63"/>
      <c r="W313" s="63"/>
      <c r="X313" s="63"/>
      <c r="Y313" s="63"/>
      <c r="Z313" s="63"/>
      <c r="AA313" s="63"/>
    </row>
    <row r="314" spans="1:27" s="71" customFormat="1" ht="23.5" customHeight="1" x14ac:dyDescent="0.35">
      <c r="A314" s="62">
        <v>46039</v>
      </c>
      <c r="B314" s="63" t="s">
        <v>445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1013</v>
      </c>
      <c r="H314" s="63" t="s">
        <v>1014</v>
      </c>
      <c r="I314" s="64" t="s">
        <v>491</v>
      </c>
      <c r="J314" s="63" t="s">
        <v>1015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2520</v>
      </c>
      <c r="U314" s="69" t="s">
        <v>126</v>
      </c>
      <c r="V314" s="63"/>
      <c r="W314" s="63"/>
      <c r="X314" s="63"/>
      <c r="Y314" s="63"/>
      <c r="Z314" s="63"/>
      <c r="AA314" s="63"/>
    </row>
    <row r="315" spans="1:27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995</v>
      </c>
      <c r="F315" s="64">
        <v>1</v>
      </c>
      <c r="G315" s="72" t="s">
        <v>1016</v>
      </c>
      <c r="H315" s="63" t="s">
        <v>1017</v>
      </c>
      <c r="I315" s="64" t="s">
        <v>480</v>
      </c>
      <c r="J315" s="63" t="s">
        <v>1018</v>
      </c>
      <c r="K315" s="64" t="s">
        <v>273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1045</v>
      </c>
      <c r="X315" s="63" t="s">
        <v>548</v>
      </c>
      <c r="Y315" s="63"/>
      <c r="Z315" s="63"/>
      <c r="AA315" s="63">
        <v>2026010067</v>
      </c>
    </row>
    <row r="316" spans="1:27" s="71" customFormat="1" ht="23.5" customHeight="1" x14ac:dyDescent="0.35">
      <c r="A316" s="62">
        <v>46040</v>
      </c>
      <c r="B316" s="63" t="s">
        <v>445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1019</v>
      </c>
      <c r="H316" s="63" t="s">
        <v>1020</v>
      </c>
      <c r="I316" s="64" t="s">
        <v>493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547</v>
      </c>
      <c r="U316" s="69" t="s">
        <v>52</v>
      </c>
      <c r="V316" s="63"/>
      <c r="W316" s="63"/>
      <c r="X316" s="63"/>
      <c r="Y316" s="63"/>
      <c r="Z316" s="63"/>
      <c r="AA316" s="63"/>
    </row>
    <row r="317" spans="1:27" s="71" customFormat="1" ht="23.5" customHeight="1" x14ac:dyDescent="0.35">
      <c r="A317" s="62">
        <v>46040</v>
      </c>
      <c r="B317" s="63" t="s">
        <v>445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1021</v>
      </c>
      <c r="H317" s="63" t="s">
        <v>1022</v>
      </c>
      <c r="I317" s="64" t="s">
        <v>493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547</v>
      </c>
      <c r="U317" s="69" t="s">
        <v>52</v>
      </c>
      <c r="V317" s="63"/>
      <c r="W317" s="63"/>
      <c r="X317" s="63"/>
      <c r="Y317" s="63"/>
      <c r="Z317" s="63"/>
      <c r="AA317" s="63"/>
    </row>
    <row r="318" spans="1:27" s="71" customFormat="1" ht="23.5" customHeight="1" x14ac:dyDescent="0.35">
      <c r="A318" s="62">
        <v>46040</v>
      </c>
      <c r="B318" s="63" t="s">
        <v>445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1023</v>
      </c>
      <c r="H318" s="63" t="s">
        <v>1024</v>
      </c>
      <c r="I318" s="64" t="s">
        <v>493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547</v>
      </c>
      <c r="U318" s="69" t="s">
        <v>52</v>
      </c>
      <c r="V318" s="63"/>
      <c r="W318" s="63"/>
      <c r="X318" s="63"/>
      <c r="Y318" s="63"/>
      <c r="Z318" s="63"/>
      <c r="AA318" s="63"/>
    </row>
    <row r="319" spans="1:27" s="71" customFormat="1" ht="23.5" customHeight="1" x14ac:dyDescent="0.35">
      <c r="A319" s="62">
        <v>46040</v>
      </c>
      <c r="B319" s="63" t="s">
        <v>445</v>
      </c>
      <c r="C319" s="64" t="s">
        <v>17</v>
      </c>
      <c r="D319" s="64" t="s">
        <v>37</v>
      </c>
      <c r="E319" s="64" t="s">
        <v>417</v>
      </c>
      <c r="F319" s="64">
        <v>2</v>
      </c>
      <c r="G319" s="72" t="s">
        <v>727</v>
      </c>
      <c r="H319" s="63" t="s">
        <v>728</v>
      </c>
      <c r="I319" s="64" t="s">
        <v>493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547</v>
      </c>
      <c r="U319" s="69" t="s">
        <v>52</v>
      </c>
      <c r="V319" s="63"/>
      <c r="W319" s="63"/>
      <c r="X319" s="63"/>
      <c r="Y319" s="63"/>
      <c r="Z319" s="63"/>
      <c r="AA319" s="63"/>
    </row>
    <row r="320" spans="1:27" s="71" customFormat="1" ht="23.5" customHeight="1" x14ac:dyDescent="0.35">
      <c r="A320" s="62">
        <v>46040</v>
      </c>
      <c r="B320" s="63" t="s">
        <v>445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1013</v>
      </c>
      <c r="H320" s="63" t="s">
        <v>1014</v>
      </c>
      <c r="I320" s="64" t="s">
        <v>493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547</v>
      </c>
      <c r="U320" s="69" t="s">
        <v>52</v>
      </c>
      <c r="V320" s="63"/>
      <c r="W320" s="63"/>
      <c r="X320" s="63"/>
      <c r="Y320" s="63"/>
      <c r="Z320" s="63"/>
      <c r="AA320" s="63"/>
    </row>
    <row r="321" spans="1:27" s="71" customFormat="1" ht="23.5" customHeight="1" x14ac:dyDescent="0.35">
      <c r="A321" s="62">
        <v>46040</v>
      </c>
      <c r="B321" s="63" t="s">
        <v>445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1025</v>
      </c>
      <c r="H321" s="63" t="s">
        <v>1014</v>
      </c>
      <c r="I321" s="64" t="s">
        <v>493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547</v>
      </c>
      <c r="U321" s="69" t="s">
        <v>52</v>
      </c>
      <c r="V321" s="63"/>
      <c r="W321" s="63"/>
      <c r="X321" s="63"/>
      <c r="Y321" s="63"/>
      <c r="Z321" s="63"/>
      <c r="AA321" s="63"/>
    </row>
    <row r="322" spans="1:27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614</v>
      </c>
      <c r="F322" s="64">
        <v>2</v>
      </c>
      <c r="G322" s="72">
        <v>130597185</v>
      </c>
      <c r="H322" s="63" t="s">
        <v>1026</v>
      </c>
      <c r="I322" s="64" t="s">
        <v>493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547</v>
      </c>
      <c r="U322" s="69" t="s">
        <v>52</v>
      </c>
      <c r="V322" s="63"/>
      <c r="W322" s="63"/>
      <c r="X322" s="63"/>
      <c r="Y322" s="63"/>
      <c r="Z322" s="63"/>
      <c r="AA322" s="63"/>
    </row>
    <row r="323" spans="1:27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719</v>
      </c>
      <c r="F323" s="64">
        <v>1</v>
      </c>
      <c r="G323" s="72">
        <v>130649006</v>
      </c>
      <c r="H323" s="63" t="s">
        <v>1027</v>
      </c>
      <c r="I323" s="64" t="s">
        <v>493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547</v>
      </c>
      <c r="U323" s="69" t="s">
        <v>52</v>
      </c>
      <c r="V323" s="63"/>
      <c r="W323" s="63"/>
      <c r="X323" s="63"/>
      <c r="Y323" s="63"/>
      <c r="Z323" s="63"/>
      <c r="AA323" s="63"/>
    </row>
    <row r="324" spans="1:27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719</v>
      </c>
      <c r="F324" s="64">
        <v>2</v>
      </c>
      <c r="G324" s="72">
        <v>130649011</v>
      </c>
      <c r="H324" s="63" t="s">
        <v>1028</v>
      </c>
      <c r="I324" s="64" t="s">
        <v>493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547</v>
      </c>
      <c r="U324" s="69" t="s">
        <v>52</v>
      </c>
      <c r="V324" s="63"/>
      <c r="W324" s="63"/>
      <c r="X324" s="63"/>
      <c r="Y324" s="63"/>
      <c r="Z324" s="63"/>
      <c r="AA324" s="63"/>
    </row>
    <row r="325" spans="1:27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761</v>
      </c>
      <c r="H325" s="63" t="s">
        <v>1029</v>
      </c>
      <c r="I325" s="64" t="s">
        <v>493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547</v>
      </c>
      <c r="U325" s="69" t="s">
        <v>52</v>
      </c>
      <c r="V325" s="63"/>
      <c r="W325" s="63"/>
      <c r="X325" s="63"/>
      <c r="Y325" s="63"/>
      <c r="Z325" s="63"/>
      <c r="AA325" s="63"/>
    </row>
    <row r="326" spans="1:27" s="71" customFormat="1" ht="23.5" customHeight="1" x14ac:dyDescent="0.35">
      <c r="A326" s="62">
        <v>46040</v>
      </c>
      <c r="B326" s="63" t="s">
        <v>445</v>
      </c>
      <c r="C326" s="64" t="s">
        <v>18</v>
      </c>
      <c r="D326" s="64" t="s">
        <v>37</v>
      </c>
      <c r="E326" s="64" t="s">
        <v>636</v>
      </c>
      <c r="F326" s="64">
        <v>1</v>
      </c>
      <c r="G326" s="72" t="s">
        <v>688</v>
      </c>
      <c r="H326" s="63" t="s">
        <v>689</v>
      </c>
      <c r="I326" s="64" t="s">
        <v>493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547</v>
      </c>
      <c r="U326" s="69" t="s">
        <v>52</v>
      </c>
      <c r="V326" s="63"/>
      <c r="W326" s="63"/>
      <c r="X326" s="63"/>
      <c r="Y326" s="63"/>
      <c r="Z326" s="63"/>
      <c r="AA326" s="63"/>
    </row>
    <row r="327" spans="1:27" s="71" customFormat="1" ht="23.5" customHeight="1" x14ac:dyDescent="0.35">
      <c r="A327" s="62">
        <v>46040</v>
      </c>
      <c r="B327" s="63" t="s">
        <v>445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1030</v>
      </c>
      <c r="H327" s="63" t="s">
        <v>1031</v>
      </c>
      <c r="I327" s="64" t="s">
        <v>493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547</v>
      </c>
      <c r="U327" s="69" t="s">
        <v>52</v>
      </c>
      <c r="V327" s="63"/>
      <c r="W327" s="63"/>
      <c r="X327" s="63"/>
      <c r="Y327" s="63"/>
      <c r="Z327" s="63"/>
      <c r="AA327" s="63"/>
    </row>
    <row r="328" spans="1:27" s="71" customFormat="1" ht="23.5" customHeight="1" x14ac:dyDescent="0.35">
      <c r="A328" s="62">
        <v>46040</v>
      </c>
      <c r="B328" s="63" t="s">
        <v>445</v>
      </c>
      <c r="C328" s="64" t="s">
        <v>18</v>
      </c>
      <c r="D328" s="64" t="s">
        <v>37</v>
      </c>
      <c r="E328" s="64" t="s">
        <v>470</v>
      </c>
      <c r="F328" s="64">
        <v>1</v>
      </c>
      <c r="G328" s="72" t="s">
        <v>321</v>
      </c>
      <c r="H328" s="63" t="s">
        <v>1032</v>
      </c>
      <c r="I328" s="64" t="s">
        <v>493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547</v>
      </c>
      <c r="U328" s="69" t="s">
        <v>52</v>
      </c>
      <c r="V328" s="63"/>
      <c r="W328" s="63"/>
      <c r="X328" s="63"/>
      <c r="Y328" s="63"/>
      <c r="Z328" s="63"/>
      <c r="AA328" s="63"/>
    </row>
    <row r="329" spans="1:27" s="71" customFormat="1" ht="23.5" customHeight="1" x14ac:dyDescent="0.35">
      <c r="A329" s="62">
        <v>46040</v>
      </c>
      <c r="B329" s="63" t="s">
        <v>445</v>
      </c>
      <c r="C329" s="64" t="s">
        <v>18</v>
      </c>
      <c r="D329" s="64" t="s">
        <v>37</v>
      </c>
      <c r="E329" s="64" t="s">
        <v>470</v>
      </c>
      <c r="F329" s="64">
        <v>1</v>
      </c>
      <c r="G329" s="72" t="s">
        <v>828</v>
      </c>
      <c r="H329" s="63" t="s">
        <v>1033</v>
      </c>
      <c r="I329" s="64" t="s">
        <v>493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547</v>
      </c>
      <c r="U329" s="69" t="s">
        <v>52</v>
      </c>
      <c r="V329" s="63"/>
      <c r="W329" s="63"/>
      <c r="X329" s="63"/>
      <c r="Y329" s="63"/>
      <c r="Z329" s="63"/>
      <c r="AA329" s="63"/>
    </row>
    <row r="330" spans="1:27" s="71" customFormat="1" ht="23.5" customHeight="1" x14ac:dyDescent="0.35">
      <c r="A330" s="62">
        <v>46040</v>
      </c>
      <c r="B330" s="63" t="s">
        <v>445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1034</v>
      </c>
      <c r="I330" s="64" t="s">
        <v>493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547</v>
      </c>
      <c r="U330" s="69" t="s">
        <v>52</v>
      </c>
      <c r="V330" s="63"/>
      <c r="W330" s="63"/>
      <c r="X330" s="63"/>
      <c r="Y330" s="63"/>
      <c r="Z330" s="63"/>
      <c r="AA330" s="63"/>
    </row>
    <row r="331" spans="1:27" s="71" customFormat="1" ht="23.5" customHeight="1" x14ac:dyDescent="0.35">
      <c r="A331" s="62">
        <v>46040</v>
      </c>
      <c r="B331" s="63" t="s">
        <v>445</v>
      </c>
      <c r="C331" s="64" t="s">
        <v>18</v>
      </c>
      <c r="D331" s="64" t="s">
        <v>37</v>
      </c>
      <c r="E331" s="64" t="s">
        <v>638</v>
      </c>
      <c r="F331" s="64">
        <v>2</v>
      </c>
      <c r="G331" s="72">
        <v>159438007</v>
      </c>
      <c r="H331" s="63" t="s">
        <v>1035</v>
      </c>
      <c r="I331" s="64" t="s">
        <v>493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547</v>
      </c>
      <c r="U331" s="69" t="s">
        <v>52</v>
      </c>
      <c r="V331" s="63"/>
      <c r="W331" s="63"/>
      <c r="X331" s="63"/>
      <c r="Y331" s="63"/>
      <c r="Z331" s="63"/>
      <c r="AA331" s="63"/>
    </row>
    <row r="332" spans="1:27" s="71" customFormat="1" ht="23.5" customHeight="1" x14ac:dyDescent="0.35">
      <c r="A332" s="62">
        <v>46040</v>
      </c>
      <c r="B332" s="63" t="s">
        <v>445</v>
      </c>
      <c r="C332" s="64" t="s">
        <v>18</v>
      </c>
      <c r="D332" s="64" t="s">
        <v>37</v>
      </c>
      <c r="E332" s="64" t="s">
        <v>996</v>
      </c>
      <c r="F332" s="64">
        <v>2</v>
      </c>
      <c r="G332" s="72">
        <v>230747003</v>
      </c>
      <c r="H332" s="63" t="s">
        <v>1036</v>
      </c>
      <c r="I332" s="64" t="s">
        <v>493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547</v>
      </c>
      <c r="U332" s="69" t="s">
        <v>52</v>
      </c>
      <c r="V332" s="63"/>
      <c r="W332" s="63"/>
      <c r="X332" s="63"/>
      <c r="Y332" s="63"/>
      <c r="Z332" s="63"/>
      <c r="AA332" s="63"/>
    </row>
    <row r="333" spans="1:27" s="71" customFormat="1" ht="23.5" customHeight="1" x14ac:dyDescent="0.35">
      <c r="A333" s="62">
        <v>46040</v>
      </c>
      <c r="B333" s="63" t="s">
        <v>445</v>
      </c>
      <c r="C333" s="64" t="s">
        <v>18</v>
      </c>
      <c r="D333" s="64" t="s">
        <v>37</v>
      </c>
      <c r="E333" s="64" t="s">
        <v>899</v>
      </c>
      <c r="F333" s="64">
        <v>1</v>
      </c>
      <c r="G333" s="72">
        <v>315295002</v>
      </c>
      <c r="H333" s="63" t="s">
        <v>1037</v>
      </c>
      <c r="I333" s="64" t="s">
        <v>493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547</v>
      </c>
      <c r="U333" s="69" t="s">
        <v>52</v>
      </c>
      <c r="V333" s="63"/>
      <c r="W333" s="63"/>
      <c r="X333" s="63"/>
      <c r="Y333" s="63"/>
      <c r="Z333" s="63"/>
      <c r="AA333" s="63"/>
    </row>
    <row r="334" spans="1:27" s="71" customFormat="1" ht="23.5" customHeight="1" x14ac:dyDescent="0.35">
      <c r="A334" s="62">
        <v>46040</v>
      </c>
      <c r="B334" s="63" t="s">
        <v>445</v>
      </c>
      <c r="C334" s="64" t="s">
        <v>18</v>
      </c>
      <c r="D334" s="64" t="s">
        <v>37</v>
      </c>
      <c r="E334" s="64" t="s">
        <v>996</v>
      </c>
      <c r="F334" s="64">
        <v>2</v>
      </c>
      <c r="G334" s="72">
        <v>315630004</v>
      </c>
      <c r="H334" s="63" t="s">
        <v>1038</v>
      </c>
      <c r="I334" s="64" t="s">
        <v>493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547</v>
      </c>
      <c r="U334" s="69" t="s">
        <v>52</v>
      </c>
      <c r="V334" s="63"/>
      <c r="W334" s="63"/>
      <c r="X334" s="63"/>
      <c r="Y334" s="63"/>
      <c r="Z334" s="63"/>
      <c r="AA334" s="63"/>
    </row>
    <row r="335" spans="1:27" s="71" customFormat="1" ht="23.5" customHeight="1" x14ac:dyDescent="0.35">
      <c r="A335" s="62">
        <v>46040</v>
      </c>
      <c r="B335" s="63" t="s">
        <v>445</v>
      </c>
      <c r="C335" s="64" t="s">
        <v>18</v>
      </c>
      <c r="D335" s="64" t="s">
        <v>37</v>
      </c>
      <c r="E335" s="64" t="s">
        <v>899</v>
      </c>
      <c r="F335" s="64">
        <v>1</v>
      </c>
      <c r="G335" s="72">
        <v>316292007</v>
      </c>
      <c r="H335" s="63" t="s">
        <v>1039</v>
      </c>
      <c r="I335" s="64" t="s">
        <v>493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547</v>
      </c>
      <c r="U335" s="69" t="s">
        <v>52</v>
      </c>
      <c r="V335" s="63"/>
      <c r="W335" s="63"/>
      <c r="X335" s="63"/>
      <c r="Y335" s="63"/>
      <c r="Z335" s="63"/>
      <c r="AA335" s="63"/>
    </row>
    <row r="336" spans="1:27" s="71" customFormat="1" ht="23.5" customHeight="1" x14ac:dyDescent="0.35">
      <c r="A336" s="62">
        <v>46040</v>
      </c>
      <c r="B336" s="63" t="s">
        <v>445</v>
      </c>
      <c r="C336" s="64" t="s">
        <v>18</v>
      </c>
      <c r="D336" s="64" t="s">
        <v>37</v>
      </c>
      <c r="E336" s="64" t="s">
        <v>899</v>
      </c>
      <c r="F336" s="64">
        <v>1</v>
      </c>
      <c r="G336" s="72">
        <v>317279003</v>
      </c>
      <c r="H336" s="63" t="s">
        <v>1040</v>
      </c>
      <c r="I336" s="64" t="s">
        <v>493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547</v>
      </c>
      <c r="U336" s="69" t="s">
        <v>52</v>
      </c>
      <c r="V336" s="63"/>
      <c r="W336" s="63"/>
      <c r="X336" s="63"/>
      <c r="Y336" s="63"/>
      <c r="Z336" s="63"/>
      <c r="AA336" s="63"/>
    </row>
    <row r="337" spans="1:27" s="71" customFormat="1" ht="23.5" customHeight="1" x14ac:dyDescent="0.35">
      <c r="A337" s="62">
        <v>46040</v>
      </c>
      <c r="B337" s="63" t="s">
        <v>445</v>
      </c>
      <c r="C337" s="64" t="s">
        <v>18</v>
      </c>
      <c r="D337" s="64" t="s">
        <v>37</v>
      </c>
      <c r="E337" s="64" t="s">
        <v>899</v>
      </c>
      <c r="F337" s="64">
        <v>1</v>
      </c>
      <c r="G337" s="72">
        <v>318603001</v>
      </c>
      <c r="H337" s="63" t="s">
        <v>1041</v>
      </c>
      <c r="I337" s="64" t="s">
        <v>493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547</v>
      </c>
      <c r="U337" s="69" t="s">
        <v>52</v>
      </c>
      <c r="V337" s="63"/>
      <c r="W337" s="63"/>
      <c r="X337" s="63"/>
      <c r="Y337" s="63"/>
      <c r="Z337" s="63"/>
      <c r="AA337" s="63"/>
    </row>
    <row r="338" spans="1:27" s="71" customFormat="1" ht="23.5" customHeight="1" x14ac:dyDescent="0.35">
      <c r="A338" s="62">
        <v>46040</v>
      </c>
      <c r="B338" s="63" t="s">
        <v>445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1013</v>
      </c>
      <c r="H338" s="63" t="s">
        <v>1014</v>
      </c>
      <c r="I338" s="64" t="s">
        <v>491</v>
      </c>
      <c r="J338" s="63" t="s">
        <v>1015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2520</v>
      </c>
      <c r="U338" s="69" t="s">
        <v>126</v>
      </c>
      <c r="V338" s="63"/>
      <c r="W338" s="63"/>
      <c r="X338" s="63"/>
      <c r="Y338" s="63"/>
      <c r="Z338" s="63"/>
      <c r="AA338" s="63"/>
    </row>
    <row r="339" spans="1:27" s="71" customFormat="1" ht="23.5" customHeight="1" x14ac:dyDescent="0.35">
      <c r="A339" s="62">
        <v>46040</v>
      </c>
      <c r="B339" s="63" t="s">
        <v>445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1042</v>
      </c>
      <c r="H339" s="63" t="s">
        <v>1043</v>
      </c>
      <c r="I339" s="64" t="s">
        <v>480</v>
      </c>
      <c r="J339" s="63" t="s">
        <v>1044</v>
      </c>
      <c r="K339" s="64" t="s">
        <v>273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548</v>
      </c>
      <c r="Y339" s="63"/>
      <c r="Z339" s="63"/>
      <c r="AA339" s="63">
        <v>2026010068</v>
      </c>
    </row>
    <row r="340" spans="1:27" s="71" customFormat="1" ht="23.5" customHeight="1" x14ac:dyDescent="0.35">
      <c r="A340" s="62">
        <v>46041</v>
      </c>
      <c r="B340" s="63" t="s">
        <v>445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1054</v>
      </c>
      <c r="I340" s="64" t="s">
        <v>493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547</v>
      </c>
      <c r="U340" s="69" t="s">
        <v>52</v>
      </c>
      <c r="V340" s="63"/>
      <c r="W340" s="63"/>
      <c r="X340" s="63"/>
      <c r="Y340" s="63"/>
      <c r="Z340" s="63"/>
      <c r="AA340" s="63"/>
    </row>
    <row r="341" spans="1:27" s="71" customFormat="1" ht="23.5" customHeight="1" x14ac:dyDescent="0.35">
      <c r="A341" s="62">
        <v>46041</v>
      </c>
      <c r="B341" s="63" t="s">
        <v>445</v>
      </c>
      <c r="C341" s="64" t="s">
        <v>18</v>
      </c>
      <c r="D341" s="64" t="s">
        <v>37</v>
      </c>
      <c r="E341" s="64" t="s">
        <v>1052</v>
      </c>
      <c r="F341" s="64">
        <v>2</v>
      </c>
      <c r="G341" s="72" t="s">
        <v>1055</v>
      </c>
      <c r="H341" s="63" t="s">
        <v>1056</v>
      </c>
      <c r="I341" s="64" t="s">
        <v>493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547</v>
      </c>
      <c r="U341" s="69" t="s">
        <v>52</v>
      </c>
      <c r="V341" s="63"/>
      <c r="W341" s="63"/>
      <c r="X341" s="63"/>
      <c r="Y341" s="63"/>
      <c r="Z341" s="63"/>
      <c r="AA341" s="63"/>
    </row>
    <row r="342" spans="1:27" s="71" customFormat="1" ht="23.5" customHeight="1" x14ac:dyDescent="0.35">
      <c r="A342" s="62">
        <v>46041</v>
      </c>
      <c r="B342" s="63" t="s">
        <v>445</v>
      </c>
      <c r="C342" s="64" t="s">
        <v>18</v>
      </c>
      <c r="D342" s="64" t="s">
        <v>37</v>
      </c>
      <c r="E342" s="64" t="s">
        <v>680</v>
      </c>
      <c r="F342" s="64">
        <v>2</v>
      </c>
      <c r="G342" s="72">
        <v>306527007</v>
      </c>
      <c r="H342" s="63" t="s">
        <v>1057</v>
      </c>
      <c r="I342" s="64" t="s">
        <v>493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547</v>
      </c>
      <c r="U342" s="69" t="s">
        <v>52</v>
      </c>
      <c r="V342" s="63"/>
      <c r="W342" s="63"/>
      <c r="X342" s="63"/>
      <c r="Y342" s="63"/>
      <c r="Z342" s="63"/>
      <c r="AA342" s="63"/>
    </row>
    <row r="343" spans="1:27" s="71" customFormat="1" ht="23.5" customHeight="1" x14ac:dyDescent="0.35">
      <c r="A343" s="62">
        <v>46041</v>
      </c>
      <c r="B343" s="63" t="s">
        <v>445</v>
      </c>
      <c r="C343" s="64" t="s">
        <v>18</v>
      </c>
      <c r="D343" s="64" t="s">
        <v>37</v>
      </c>
      <c r="E343" s="64" t="s">
        <v>545</v>
      </c>
      <c r="F343" s="64">
        <v>1</v>
      </c>
      <c r="G343" s="72">
        <v>159201010</v>
      </c>
      <c r="H343" s="63" t="s">
        <v>1058</v>
      </c>
      <c r="I343" s="64" t="s">
        <v>493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547</v>
      </c>
      <c r="U343" s="69" t="s">
        <v>52</v>
      </c>
      <c r="V343" s="63"/>
      <c r="W343" s="63"/>
      <c r="X343" s="63"/>
      <c r="Y343" s="63"/>
      <c r="Z343" s="63"/>
      <c r="AA343" s="63"/>
    </row>
    <row r="344" spans="1:27" s="71" customFormat="1" ht="23.5" customHeight="1" x14ac:dyDescent="0.35">
      <c r="A344" s="62">
        <v>46041</v>
      </c>
      <c r="B344" s="63" t="s">
        <v>445</v>
      </c>
      <c r="C344" s="64" t="s">
        <v>18</v>
      </c>
      <c r="D344" s="64" t="s">
        <v>37</v>
      </c>
      <c r="E344" s="64" t="s">
        <v>1053</v>
      </c>
      <c r="F344" s="64">
        <v>1</v>
      </c>
      <c r="G344" s="72">
        <v>159208008</v>
      </c>
      <c r="H344" s="63" t="s">
        <v>1059</v>
      </c>
      <c r="I344" s="64" t="s">
        <v>493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547</v>
      </c>
      <c r="U344" s="69" t="s">
        <v>52</v>
      </c>
      <c r="V344" s="63"/>
      <c r="W344" s="63"/>
      <c r="X344" s="63"/>
      <c r="Y344" s="63"/>
      <c r="Z344" s="63"/>
      <c r="AA344" s="63"/>
    </row>
    <row r="345" spans="1:27" s="71" customFormat="1" ht="23.5" customHeight="1" x14ac:dyDescent="0.35">
      <c r="A345" s="62">
        <v>46041</v>
      </c>
      <c r="B345" s="63" t="s">
        <v>445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1060</v>
      </c>
      <c r="H345" s="63" t="s">
        <v>1061</v>
      </c>
      <c r="I345" s="64" t="s">
        <v>480</v>
      </c>
      <c r="J345" s="63" t="s">
        <v>1062</v>
      </c>
      <c r="K345" s="64" t="s">
        <v>273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1065</v>
      </c>
      <c r="Y345" s="63"/>
      <c r="Z345" s="63"/>
      <c r="AA345" s="63">
        <v>2026010069</v>
      </c>
    </row>
    <row r="346" spans="1:27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1063</v>
      </c>
      <c r="I346" s="64" t="s">
        <v>490</v>
      </c>
      <c r="J346" s="63" t="s">
        <v>1064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</row>
    <row r="347" spans="1:27" s="71" customFormat="1" ht="23.5" customHeight="1" x14ac:dyDescent="0.35">
      <c r="A347" s="62">
        <v>46042</v>
      </c>
      <c r="B347" s="63" t="s">
        <v>445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1070</v>
      </c>
      <c r="H347" s="63" t="s">
        <v>1071</v>
      </c>
      <c r="I347" s="64" t="s">
        <v>493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547</v>
      </c>
      <c r="U347" s="69" t="s">
        <v>52</v>
      </c>
      <c r="V347" s="63"/>
      <c r="W347" s="63"/>
      <c r="X347" s="63"/>
      <c r="Y347" s="63"/>
      <c r="Z347" s="63"/>
      <c r="AA347" s="63"/>
    </row>
    <row r="348" spans="1:27" s="71" customFormat="1" ht="23.5" customHeight="1" x14ac:dyDescent="0.35">
      <c r="A348" s="62">
        <v>46042</v>
      </c>
      <c r="B348" s="63" t="s">
        <v>445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1072</v>
      </c>
      <c r="H348" s="63" t="s">
        <v>1073</v>
      </c>
      <c r="I348" s="64" t="s">
        <v>493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547</v>
      </c>
      <c r="U348" s="69" t="s">
        <v>52</v>
      </c>
      <c r="V348" s="63"/>
      <c r="W348" s="63"/>
      <c r="X348" s="63"/>
      <c r="Y348" s="63"/>
      <c r="Z348" s="63"/>
      <c r="AA348" s="63"/>
    </row>
    <row r="349" spans="1:27" s="71" customFormat="1" ht="23.5" customHeight="1" x14ac:dyDescent="0.35">
      <c r="A349" s="62">
        <v>46042</v>
      </c>
      <c r="B349" s="63" t="s">
        <v>445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871</v>
      </c>
      <c r="H349" s="63" t="s">
        <v>872</v>
      </c>
      <c r="I349" s="64" t="s">
        <v>493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547</v>
      </c>
      <c r="U349" s="69" t="s">
        <v>52</v>
      </c>
      <c r="V349" s="63"/>
      <c r="W349" s="63"/>
      <c r="X349" s="63"/>
      <c r="Y349" s="63"/>
      <c r="Z349" s="63"/>
      <c r="AA349" s="63"/>
    </row>
    <row r="350" spans="1:27" s="71" customFormat="1" ht="23.5" customHeight="1" x14ac:dyDescent="0.35">
      <c r="A350" s="62">
        <v>46042</v>
      </c>
      <c r="B350" s="63" t="s">
        <v>445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1074</v>
      </c>
      <c r="H350" s="63" t="s">
        <v>1075</v>
      </c>
      <c r="I350" s="64" t="s">
        <v>493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547</v>
      </c>
      <c r="U350" s="69" t="s">
        <v>52</v>
      </c>
      <c r="V350" s="63"/>
      <c r="W350" s="63"/>
      <c r="X350" s="63"/>
      <c r="Y350" s="63"/>
      <c r="Z350" s="63"/>
      <c r="AA350" s="63"/>
    </row>
    <row r="351" spans="1:27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719</v>
      </c>
      <c r="F351" s="64">
        <v>1</v>
      </c>
      <c r="G351" s="72">
        <v>130649001</v>
      </c>
      <c r="H351" s="63" t="s">
        <v>1076</v>
      </c>
      <c r="I351" s="64" t="s">
        <v>493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547</v>
      </c>
      <c r="U351" s="69" t="s">
        <v>52</v>
      </c>
      <c r="V351" s="63"/>
      <c r="W351" s="63"/>
      <c r="X351" s="63"/>
      <c r="Y351" s="63"/>
      <c r="Z351" s="63"/>
      <c r="AA351" s="63"/>
    </row>
    <row r="352" spans="1:27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1066</v>
      </c>
      <c r="F352" s="64">
        <v>2</v>
      </c>
      <c r="G352" s="72" t="s">
        <v>372</v>
      </c>
      <c r="H352" s="63" t="s">
        <v>1077</v>
      </c>
      <c r="I352" s="64" t="s">
        <v>493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547</v>
      </c>
      <c r="U352" s="69" t="s">
        <v>52</v>
      </c>
      <c r="V352" s="63"/>
      <c r="W352" s="63"/>
      <c r="X352" s="63"/>
      <c r="Y352" s="63"/>
      <c r="Z352" s="63"/>
      <c r="AA352" s="63"/>
    </row>
    <row r="353" spans="1:27" s="71" customFormat="1" ht="23.5" customHeight="1" x14ac:dyDescent="0.35">
      <c r="A353" s="62">
        <v>46042</v>
      </c>
      <c r="B353" s="63" t="s">
        <v>445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690</v>
      </c>
      <c r="H353" s="63" t="s">
        <v>1078</v>
      </c>
      <c r="I353" s="64" t="s">
        <v>493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547</v>
      </c>
      <c r="U353" s="69" t="s">
        <v>52</v>
      </c>
      <c r="V353" s="63"/>
      <c r="W353" s="63"/>
      <c r="X353" s="63"/>
      <c r="Y353" s="63"/>
      <c r="Z353" s="63"/>
      <c r="AA353" s="63"/>
    </row>
    <row r="354" spans="1:27" s="71" customFormat="1" ht="23.5" customHeight="1" x14ac:dyDescent="0.35">
      <c r="A354" s="62">
        <v>46042</v>
      </c>
      <c r="B354" s="63" t="s">
        <v>445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1079</v>
      </c>
      <c r="H354" s="63" t="s">
        <v>1080</v>
      </c>
      <c r="I354" s="64" t="s">
        <v>493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547</v>
      </c>
      <c r="U354" s="69" t="s">
        <v>52</v>
      </c>
      <c r="V354" s="63"/>
      <c r="W354" s="63"/>
      <c r="X354" s="63"/>
      <c r="Y354" s="63"/>
      <c r="Z354" s="63"/>
      <c r="AA354" s="63"/>
    </row>
    <row r="355" spans="1:27" s="71" customFormat="1" ht="23.5" customHeight="1" x14ac:dyDescent="0.35">
      <c r="A355" s="62">
        <v>46042</v>
      </c>
      <c r="B355" s="63" t="s">
        <v>445</v>
      </c>
      <c r="C355" s="64" t="s">
        <v>18</v>
      </c>
      <c r="D355" s="64" t="s">
        <v>37</v>
      </c>
      <c r="E355" s="64" t="s">
        <v>900</v>
      </c>
      <c r="F355" s="64">
        <v>1</v>
      </c>
      <c r="G355" s="72" t="s">
        <v>929</v>
      </c>
      <c r="H355" s="63" t="s">
        <v>1081</v>
      </c>
      <c r="I355" s="64" t="s">
        <v>493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547</v>
      </c>
      <c r="U355" s="69" t="s">
        <v>52</v>
      </c>
      <c r="V355" s="63"/>
      <c r="W355" s="63"/>
      <c r="X355" s="63"/>
      <c r="Y355" s="63"/>
      <c r="Z355" s="63"/>
      <c r="AA355" s="63"/>
    </row>
    <row r="356" spans="1:27" s="71" customFormat="1" ht="23.5" customHeight="1" x14ac:dyDescent="0.35">
      <c r="A356" s="62">
        <v>46042</v>
      </c>
      <c r="B356" s="63" t="s">
        <v>445</v>
      </c>
      <c r="C356" s="64" t="s">
        <v>18</v>
      </c>
      <c r="D356" s="64" t="s">
        <v>37</v>
      </c>
      <c r="E356" s="64" t="s">
        <v>751</v>
      </c>
      <c r="F356" s="64">
        <v>1</v>
      </c>
      <c r="G356" s="72" t="s">
        <v>247</v>
      </c>
      <c r="H356" s="63" t="s">
        <v>1082</v>
      </c>
      <c r="I356" s="64" t="s">
        <v>493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547</v>
      </c>
      <c r="U356" s="69" t="s">
        <v>52</v>
      </c>
      <c r="V356" s="63"/>
      <c r="W356" s="63"/>
      <c r="X356" s="63"/>
      <c r="Y356" s="63"/>
      <c r="Z356" s="63"/>
      <c r="AA356" s="63"/>
    </row>
    <row r="357" spans="1:27" s="71" customFormat="1" ht="23.5" customHeight="1" x14ac:dyDescent="0.35">
      <c r="A357" s="62">
        <v>46042</v>
      </c>
      <c r="B357" s="63" t="s">
        <v>445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830</v>
      </c>
      <c r="H357" s="63" t="s">
        <v>1083</v>
      </c>
      <c r="I357" s="64" t="s">
        <v>493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547</v>
      </c>
      <c r="U357" s="69" t="s">
        <v>52</v>
      </c>
      <c r="V357" s="63"/>
      <c r="W357" s="63"/>
      <c r="X357" s="63"/>
      <c r="Y357" s="63"/>
      <c r="Z357" s="63"/>
      <c r="AA357" s="63"/>
    </row>
    <row r="358" spans="1:27" s="71" customFormat="1" ht="23.5" customHeight="1" x14ac:dyDescent="0.35">
      <c r="A358" s="62">
        <v>46042</v>
      </c>
      <c r="B358" s="63" t="s">
        <v>445</v>
      </c>
      <c r="C358" s="64" t="s">
        <v>18</v>
      </c>
      <c r="D358" s="64" t="s">
        <v>37</v>
      </c>
      <c r="E358" s="64" t="s">
        <v>599</v>
      </c>
      <c r="F358" s="64">
        <v>1</v>
      </c>
      <c r="G358" s="72" t="s">
        <v>253</v>
      </c>
      <c r="H358" s="63" t="s">
        <v>1084</v>
      </c>
      <c r="I358" s="64" t="s">
        <v>493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547</v>
      </c>
      <c r="U358" s="69" t="s">
        <v>52</v>
      </c>
      <c r="V358" s="63"/>
      <c r="W358" s="63"/>
      <c r="X358" s="63"/>
      <c r="Y358" s="63"/>
      <c r="Z358" s="63"/>
      <c r="AA358" s="63"/>
    </row>
    <row r="359" spans="1:27" s="71" customFormat="1" ht="23.5" customHeight="1" x14ac:dyDescent="0.35">
      <c r="A359" s="62">
        <v>46042</v>
      </c>
      <c r="B359" s="63" t="s">
        <v>445</v>
      </c>
      <c r="C359" s="64" t="s">
        <v>18</v>
      </c>
      <c r="D359" s="64" t="s">
        <v>37</v>
      </c>
      <c r="E359" s="64" t="s">
        <v>1067</v>
      </c>
      <c r="F359" s="64">
        <v>1</v>
      </c>
      <c r="G359" s="72" t="s">
        <v>1085</v>
      </c>
      <c r="H359" s="63" t="s">
        <v>1086</v>
      </c>
      <c r="I359" s="64" t="s">
        <v>493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547</v>
      </c>
      <c r="U359" s="69" t="s">
        <v>52</v>
      </c>
      <c r="V359" s="63"/>
      <c r="W359" s="63"/>
      <c r="X359" s="63"/>
      <c r="Y359" s="63"/>
      <c r="Z359" s="63"/>
      <c r="AA359" s="63"/>
    </row>
    <row r="360" spans="1:27" s="71" customFormat="1" ht="23.5" customHeight="1" x14ac:dyDescent="0.35">
      <c r="A360" s="62">
        <v>46042</v>
      </c>
      <c r="B360" s="63" t="s">
        <v>445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1087</v>
      </c>
      <c r="I360" s="64" t="s">
        <v>493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547</v>
      </c>
      <c r="U360" s="69" t="s">
        <v>52</v>
      </c>
      <c r="V360" s="63"/>
      <c r="W360" s="63"/>
      <c r="X360" s="63"/>
      <c r="Y360" s="63"/>
      <c r="Z360" s="63"/>
      <c r="AA360" s="63"/>
    </row>
    <row r="361" spans="1:27" s="71" customFormat="1" ht="23.5" customHeight="1" x14ac:dyDescent="0.35">
      <c r="A361" s="62">
        <v>46042</v>
      </c>
      <c r="B361" s="63" t="s">
        <v>445</v>
      </c>
      <c r="C361" s="64" t="s">
        <v>18</v>
      </c>
      <c r="D361" s="64" t="s">
        <v>37</v>
      </c>
      <c r="E361" s="64" t="s">
        <v>544</v>
      </c>
      <c r="F361" s="64">
        <v>1</v>
      </c>
      <c r="G361" s="72">
        <v>159364002</v>
      </c>
      <c r="H361" s="63" t="s">
        <v>1088</v>
      </c>
      <c r="I361" s="64" t="s">
        <v>493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547</v>
      </c>
      <c r="U361" s="69" t="s">
        <v>52</v>
      </c>
      <c r="V361" s="63"/>
      <c r="W361" s="63"/>
      <c r="X361" s="63"/>
      <c r="Y361" s="63"/>
      <c r="Z361" s="63"/>
      <c r="AA361" s="63"/>
    </row>
    <row r="362" spans="1:27" s="71" customFormat="1" ht="23.5" customHeight="1" x14ac:dyDescent="0.35">
      <c r="A362" s="62">
        <v>46042</v>
      </c>
      <c r="B362" s="63" t="s">
        <v>445</v>
      </c>
      <c r="C362" s="64" t="s">
        <v>18</v>
      </c>
      <c r="D362" s="64" t="s">
        <v>37</v>
      </c>
      <c r="E362" s="64" t="s">
        <v>815</v>
      </c>
      <c r="F362" s="64">
        <v>1</v>
      </c>
      <c r="G362" s="72">
        <v>230868002</v>
      </c>
      <c r="H362" s="63" t="s">
        <v>1089</v>
      </c>
      <c r="I362" s="64" t="s">
        <v>493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547</v>
      </c>
      <c r="U362" s="69" t="s">
        <v>52</v>
      </c>
      <c r="V362" s="63"/>
      <c r="W362" s="63"/>
      <c r="X362" s="63"/>
      <c r="Y362" s="63"/>
      <c r="Z362" s="63"/>
      <c r="AA362" s="63"/>
    </row>
    <row r="363" spans="1:27" s="71" customFormat="1" ht="23.5" customHeight="1" x14ac:dyDescent="0.35">
      <c r="A363" s="62">
        <v>46042</v>
      </c>
      <c r="B363" s="63" t="s">
        <v>445</v>
      </c>
      <c r="C363" s="64" t="s">
        <v>18</v>
      </c>
      <c r="D363" s="64" t="s">
        <v>37</v>
      </c>
      <c r="E363" s="64" t="s">
        <v>815</v>
      </c>
      <c r="F363" s="64">
        <v>1</v>
      </c>
      <c r="G363" s="72">
        <v>305816004</v>
      </c>
      <c r="H363" s="63" t="s">
        <v>1090</v>
      </c>
      <c r="I363" s="64" t="s">
        <v>493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547</v>
      </c>
      <c r="U363" s="69" t="s">
        <v>52</v>
      </c>
      <c r="V363" s="63"/>
      <c r="W363" s="63"/>
      <c r="X363" s="63"/>
      <c r="Y363" s="63"/>
      <c r="Z363" s="63"/>
      <c r="AA363" s="63"/>
    </row>
    <row r="364" spans="1:27" s="71" customFormat="1" ht="23.5" customHeight="1" x14ac:dyDescent="0.35">
      <c r="A364" s="62">
        <v>46042</v>
      </c>
      <c r="B364" s="63" t="s">
        <v>445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1057</v>
      </c>
      <c r="I364" s="64" t="s">
        <v>493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547</v>
      </c>
      <c r="U364" s="69" t="s">
        <v>52</v>
      </c>
      <c r="V364" s="63"/>
      <c r="W364" s="63"/>
      <c r="X364" s="63"/>
      <c r="Y364" s="63"/>
      <c r="Z364" s="63"/>
      <c r="AA364" s="63"/>
    </row>
    <row r="365" spans="1:27" s="71" customFormat="1" ht="23.5" customHeight="1" x14ac:dyDescent="0.35">
      <c r="A365" s="62">
        <v>46042</v>
      </c>
      <c r="B365" s="63" t="s">
        <v>445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1091</v>
      </c>
      <c r="I365" s="64" t="s">
        <v>493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547</v>
      </c>
      <c r="U365" s="69" t="s">
        <v>52</v>
      </c>
      <c r="V365" s="63"/>
      <c r="W365" s="63"/>
      <c r="X365" s="63"/>
      <c r="Y365" s="63"/>
      <c r="Z365" s="63"/>
      <c r="AA365" s="63"/>
    </row>
    <row r="366" spans="1:27" s="71" customFormat="1" ht="23.5" customHeight="1" x14ac:dyDescent="0.35">
      <c r="A366" s="62">
        <v>46042</v>
      </c>
      <c r="B366" s="63" t="s">
        <v>445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1092</v>
      </c>
      <c r="I366" s="64" t="s">
        <v>493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547</v>
      </c>
      <c r="U366" s="69" t="s">
        <v>52</v>
      </c>
      <c r="V366" s="63"/>
      <c r="W366" s="63"/>
      <c r="X366" s="63"/>
      <c r="Y366" s="63"/>
      <c r="Z366" s="63"/>
      <c r="AA366" s="63"/>
    </row>
    <row r="367" spans="1:27" s="71" customFormat="1" ht="23.5" customHeight="1" x14ac:dyDescent="0.35">
      <c r="A367" s="62">
        <v>46042</v>
      </c>
      <c r="B367" s="63" t="s">
        <v>445</v>
      </c>
      <c r="C367" s="64" t="s">
        <v>18</v>
      </c>
      <c r="D367" s="64" t="s">
        <v>37</v>
      </c>
      <c r="E367" s="64" t="s">
        <v>680</v>
      </c>
      <c r="F367" s="64">
        <v>2</v>
      </c>
      <c r="G367" s="72">
        <v>319127001</v>
      </c>
      <c r="H367" s="63" t="s">
        <v>1093</v>
      </c>
      <c r="I367" s="64" t="s">
        <v>493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547</v>
      </c>
      <c r="U367" s="69" t="s">
        <v>52</v>
      </c>
      <c r="V367" s="63"/>
      <c r="W367" s="63"/>
      <c r="X367" s="63"/>
      <c r="Y367" s="63"/>
      <c r="Z367" s="63"/>
      <c r="AA367" s="63"/>
    </row>
    <row r="368" spans="1:27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750</v>
      </c>
      <c r="F368" s="64">
        <v>1</v>
      </c>
      <c r="G368" s="72">
        <v>130597184</v>
      </c>
      <c r="H368" s="63" t="s">
        <v>1094</v>
      </c>
      <c r="I368" s="64" t="s">
        <v>490</v>
      </c>
      <c r="J368" s="63" t="s">
        <v>1064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</row>
    <row r="369" spans="1:27" s="71" customFormat="1" ht="23.5" customHeight="1" x14ac:dyDescent="0.35">
      <c r="A369" s="62">
        <v>46042</v>
      </c>
      <c r="B369" s="63" t="s">
        <v>445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1087</v>
      </c>
      <c r="I369" s="64" t="s">
        <v>480</v>
      </c>
      <c r="J369" s="63" t="s">
        <v>1095</v>
      </c>
      <c r="K369" s="64" t="s">
        <v>273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1099</v>
      </c>
      <c r="Y369" s="63"/>
      <c r="Z369" s="63"/>
      <c r="AA369" s="63">
        <v>2026010072</v>
      </c>
    </row>
    <row r="370" spans="1:27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1068</v>
      </c>
      <c r="F370" s="64">
        <v>1</v>
      </c>
      <c r="G370" s="72">
        <v>130597196</v>
      </c>
      <c r="H370" s="63" t="s">
        <v>1096</v>
      </c>
      <c r="I370" s="64" t="s">
        <v>490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</row>
    <row r="371" spans="1:27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1069</v>
      </c>
      <c r="F371" s="64">
        <v>1</v>
      </c>
      <c r="G371" s="72">
        <v>130597197</v>
      </c>
      <c r="H371" s="63" t="s">
        <v>1097</v>
      </c>
      <c r="I371" s="64" t="s">
        <v>490</v>
      </c>
      <c r="J371" s="63" t="s">
        <v>1098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</row>
    <row r="372" spans="1:27" s="71" customFormat="1" ht="23.5" customHeight="1" x14ac:dyDescent="0.35">
      <c r="A372" s="62">
        <v>46043</v>
      </c>
      <c r="B372" s="63" t="s">
        <v>445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1113</v>
      </c>
      <c r="H372" s="63" t="s">
        <v>1114</v>
      </c>
      <c r="I372" s="64" t="s">
        <v>493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547</v>
      </c>
      <c r="U372" s="69" t="s">
        <v>52</v>
      </c>
      <c r="V372" s="63"/>
      <c r="W372" s="63"/>
      <c r="X372" s="63"/>
      <c r="Y372" s="63"/>
      <c r="Z372" s="63"/>
      <c r="AA372" s="63"/>
    </row>
    <row r="373" spans="1:27" s="71" customFormat="1" ht="23.5" customHeight="1" x14ac:dyDescent="0.35">
      <c r="A373" s="62">
        <v>46043</v>
      </c>
      <c r="B373" s="63" t="s">
        <v>445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696</v>
      </c>
      <c r="H373" s="63" t="s">
        <v>1115</v>
      </c>
      <c r="I373" s="64" t="s">
        <v>493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547</v>
      </c>
      <c r="U373" s="69" t="s">
        <v>52</v>
      </c>
      <c r="V373" s="63"/>
      <c r="W373" s="63"/>
      <c r="X373" s="63"/>
      <c r="Y373" s="63"/>
      <c r="Z373" s="63"/>
      <c r="AA373" s="63"/>
    </row>
    <row r="374" spans="1:27" s="71" customFormat="1" ht="23.5" customHeight="1" x14ac:dyDescent="0.35">
      <c r="A374" s="62">
        <v>46043</v>
      </c>
      <c r="B374" s="63" t="s">
        <v>445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842</v>
      </c>
      <c r="H374" s="63" t="s">
        <v>1116</v>
      </c>
      <c r="I374" s="64" t="s">
        <v>493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547</v>
      </c>
      <c r="U374" s="69" t="s">
        <v>52</v>
      </c>
      <c r="V374" s="63"/>
      <c r="W374" s="63"/>
      <c r="X374" s="63"/>
      <c r="Y374" s="63"/>
      <c r="Z374" s="63"/>
      <c r="AA374" s="63"/>
    </row>
    <row r="375" spans="1:27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750</v>
      </c>
      <c r="F375" s="64">
        <v>1</v>
      </c>
      <c r="G375" s="72">
        <v>130597049</v>
      </c>
      <c r="H375" s="63" t="s">
        <v>1117</v>
      </c>
      <c r="I375" s="64" t="s">
        <v>493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547</v>
      </c>
      <c r="U375" s="69" t="s">
        <v>52</v>
      </c>
      <c r="V375" s="63"/>
      <c r="W375" s="63"/>
      <c r="X375" s="63"/>
      <c r="Y375" s="63"/>
      <c r="Z375" s="63"/>
      <c r="AA375" s="63"/>
    </row>
    <row r="376" spans="1:27" s="71" customFormat="1" ht="23.5" customHeight="1" x14ac:dyDescent="0.35">
      <c r="A376" s="62">
        <v>46043</v>
      </c>
      <c r="B376" s="63" t="s">
        <v>445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691</v>
      </c>
      <c r="H376" s="63" t="s">
        <v>1118</v>
      </c>
      <c r="I376" s="64" t="s">
        <v>493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547</v>
      </c>
      <c r="U376" s="69" t="s">
        <v>52</v>
      </c>
      <c r="V376" s="63"/>
      <c r="W376" s="63"/>
      <c r="X376" s="63"/>
      <c r="Y376" s="63"/>
      <c r="Z376" s="63"/>
      <c r="AA376" s="63"/>
    </row>
    <row r="377" spans="1:27" s="71" customFormat="1" ht="23.5" customHeight="1" x14ac:dyDescent="0.35">
      <c r="A377" s="62">
        <v>46043</v>
      </c>
      <c r="B377" s="63" t="s">
        <v>445</v>
      </c>
      <c r="C377" s="64" t="s">
        <v>18</v>
      </c>
      <c r="D377" s="64" t="s">
        <v>37</v>
      </c>
      <c r="E377" s="64" t="s">
        <v>638</v>
      </c>
      <c r="F377" s="64">
        <v>2</v>
      </c>
      <c r="G377" s="72" t="s">
        <v>1119</v>
      </c>
      <c r="H377" s="63" t="s">
        <v>1120</v>
      </c>
      <c r="I377" s="64" t="s">
        <v>493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547</v>
      </c>
      <c r="U377" s="69" t="s">
        <v>52</v>
      </c>
      <c r="V377" s="63"/>
      <c r="W377" s="63"/>
      <c r="X377" s="63"/>
      <c r="Y377" s="63"/>
      <c r="Z377" s="63"/>
      <c r="AA377" s="63"/>
    </row>
    <row r="378" spans="1:27" s="71" customFormat="1" ht="23.5" customHeight="1" x14ac:dyDescent="0.35">
      <c r="A378" s="62">
        <v>46043</v>
      </c>
      <c r="B378" s="63" t="s">
        <v>445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1121</v>
      </c>
      <c r="H378" s="63" t="s">
        <v>1122</v>
      </c>
      <c r="I378" s="64" t="s">
        <v>493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547</v>
      </c>
      <c r="U378" s="69" t="s">
        <v>52</v>
      </c>
      <c r="V378" s="63"/>
      <c r="W378" s="63"/>
      <c r="X378" s="63"/>
      <c r="Y378" s="63"/>
      <c r="Z378" s="63"/>
      <c r="AA378" s="63"/>
    </row>
    <row r="379" spans="1:27" s="71" customFormat="1" ht="23.5" customHeight="1" x14ac:dyDescent="0.35">
      <c r="A379" s="62">
        <v>46043</v>
      </c>
      <c r="B379" s="63" t="s">
        <v>445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1123</v>
      </c>
      <c r="H379" s="63" t="s">
        <v>1124</v>
      </c>
      <c r="I379" s="64" t="s">
        <v>493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547</v>
      </c>
      <c r="U379" s="69" t="s">
        <v>52</v>
      </c>
      <c r="V379" s="63"/>
      <c r="W379" s="63"/>
      <c r="X379" s="63"/>
      <c r="Y379" s="63"/>
      <c r="Z379" s="63"/>
      <c r="AA379" s="63"/>
    </row>
    <row r="380" spans="1:27" s="71" customFormat="1" ht="23.5" customHeight="1" x14ac:dyDescent="0.35">
      <c r="A380" s="62">
        <v>46043</v>
      </c>
      <c r="B380" s="63" t="s">
        <v>445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1125</v>
      </c>
      <c r="I380" s="64" t="s">
        <v>493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547</v>
      </c>
      <c r="U380" s="69" t="s">
        <v>52</v>
      </c>
      <c r="V380" s="63"/>
      <c r="W380" s="63"/>
      <c r="X380" s="63"/>
      <c r="Y380" s="63"/>
      <c r="Z380" s="63"/>
      <c r="AA380" s="63"/>
    </row>
    <row r="381" spans="1:27" s="71" customFormat="1" ht="23.5" customHeight="1" x14ac:dyDescent="0.35">
      <c r="A381" s="62">
        <v>46043</v>
      </c>
      <c r="B381" s="63" t="s">
        <v>445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1126</v>
      </c>
      <c r="I381" s="64" t="s">
        <v>493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547</v>
      </c>
      <c r="U381" s="69" t="s">
        <v>52</v>
      </c>
      <c r="V381" s="63"/>
      <c r="W381" s="63"/>
      <c r="X381" s="63"/>
      <c r="Y381" s="63"/>
      <c r="Z381" s="63"/>
      <c r="AA381" s="63"/>
    </row>
    <row r="382" spans="1:27" s="71" customFormat="1" ht="23.5" customHeight="1" x14ac:dyDescent="0.35">
      <c r="A382" s="62">
        <v>46043</v>
      </c>
      <c r="B382" s="63" t="s">
        <v>445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1127</v>
      </c>
      <c r="I382" s="64" t="s">
        <v>493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547</v>
      </c>
      <c r="U382" s="69" t="s">
        <v>52</v>
      </c>
      <c r="V382" s="63"/>
      <c r="W382" s="63"/>
      <c r="X382" s="63"/>
      <c r="Y382" s="63"/>
      <c r="Z382" s="63"/>
      <c r="AA382" s="63"/>
    </row>
    <row r="383" spans="1:27" s="71" customFormat="1" ht="23.5" customHeight="1" x14ac:dyDescent="0.35">
      <c r="A383" s="62">
        <v>46043</v>
      </c>
      <c r="B383" s="63" t="s">
        <v>445</v>
      </c>
      <c r="C383" s="64" t="s">
        <v>18</v>
      </c>
      <c r="D383" s="64" t="s">
        <v>37</v>
      </c>
      <c r="E383" s="64" t="s">
        <v>1067</v>
      </c>
      <c r="F383" s="64">
        <v>1</v>
      </c>
      <c r="G383" s="72">
        <v>159243005</v>
      </c>
      <c r="H383" s="63" t="s">
        <v>1128</v>
      </c>
      <c r="I383" s="64" t="s">
        <v>493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547</v>
      </c>
      <c r="U383" s="69" t="s">
        <v>52</v>
      </c>
      <c r="V383" s="63"/>
      <c r="W383" s="63"/>
      <c r="X383" s="63"/>
      <c r="Y383" s="63"/>
      <c r="Z383" s="63"/>
      <c r="AA383" s="63"/>
    </row>
    <row r="384" spans="1:27" s="71" customFormat="1" ht="23.5" customHeight="1" x14ac:dyDescent="0.35">
      <c r="A384" s="62">
        <v>46043</v>
      </c>
      <c r="B384" s="63" t="s">
        <v>445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1129</v>
      </c>
      <c r="I384" s="64" t="s">
        <v>493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547</v>
      </c>
      <c r="U384" s="69" t="s">
        <v>52</v>
      </c>
      <c r="V384" s="63"/>
      <c r="W384" s="63"/>
      <c r="X384" s="63"/>
      <c r="Y384" s="63"/>
      <c r="Z384" s="63"/>
      <c r="AA384" s="63"/>
    </row>
    <row r="385" spans="1:27" s="71" customFormat="1" ht="23.5" customHeight="1" x14ac:dyDescent="0.35">
      <c r="A385" s="62">
        <v>46043</v>
      </c>
      <c r="B385" s="63" t="s">
        <v>445</v>
      </c>
      <c r="C385" s="64" t="s">
        <v>18</v>
      </c>
      <c r="D385" s="64" t="s">
        <v>37</v>
      </c>
      <c r="E385" s="64" t="s">
        <v>1067</v>
      </c>
      <c r="F385" s="64">
        <v>1</v>
      </c>
      <c r="G385" s="72">
        <v>159424004</v>
      </c>
      <c r="H385" s="63" t="s">
        <v>1130</v>
      </c>
      <c r="I385" s="64" t="s">
        <v>493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547</v>
      </c>
      <c r="U385" s="69" t="s">
        <v>52</v>
      </c>
      <c r="V385" s="63"/>
      <c r="W385" s="63"/>
      <c r="X385" s="63"/>
      <c r="Y385" s="63"/>
      <c r="Z385" s="63"/>
      <c r="AA385" s="63"/>
    </row>
    <row r="386" spans="1:27" s="71" customFormat="1" ht="23.5" customHeight="1" x14ac:dyDescent="0.35">
      <c r="A386" s="62">
        <v>46043</v>
      </c>
      <c r="B386" s="63" t="s">
        <v>445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1131</v>
      </c>
      <c r="I386" s="64" t="s">
        <v>493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547</v>
      </c>
      <c r="U386" s="69" t="s">
        <v>52</v>
      </c>
      <c r="V386" s="63"/>
      <c r="W386" s="63"/>
      <c r="X386" s="63"/>
      <c r="Y386" s="63"/>
      <c r="Z386" s="63"/>
      <c r="AA386" s="63"/>
    </row>
    <row r="387" spans="1:27" s="71" customFormat="1" ht="23.5" customHeight="1" x14ac:dyDescent="0.35">
      <c r="A387" s="62">
        <v>46043</v>
      </c>
      <c r="B387" s="63" t="s">
        <v>445</v>
      </c>
      <c r="C387" s="64" t="s">
        <v>18</v>
      </c>
      <c r="D387" s="64" t="s">
        <v>37</v>
      </c>
      <c r="E387" s="64" t="s">
        <v>607</v>
      </c>
      <c r="F387" s="64">
        <v>1</v>
      </c>
      <c r="G387" s="72">
        <v>200146085</v>
      </c>
      <c r="H387" s="63" t="s">
        <v>1132</v>
      </c>
      <c r="I387" s="64" t="s">
        <v>493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547</v>
      </c>
      <c r="U387" s="69" t="s">
        <v>52</v>
      </c>
      <c r="V387" s="63"/>
      <c r="W387" s="63"/>
      <c r="X387" s="63"/>
      <c r="Y387" s="63"/>
      <c r="Z387" s="63"/>
      <c r="AA387" s="63"/>
    </row>
    <row r="388" spans="1:27" s="71" customFormat="1" ht="23.5" customHeight="1" x14ac:dyDescent="0.35">
      <c r="A388" s="62">
        <v>46043</v>
      </c>
      <c r="B388" s="63" t="s">
        <v>445</v>
      </c>
      <c r="C388" s="64" t="s">
        <v>18</v>
      </c>
      <c r="D388" s="64" t="s">
        <v>37</v>
      </c>
      <c r="E388" s="64" t="s">
        <v>1111</v>
      </c>
      <c r="F388" s="64">
        <v>1</v>
      </c>
      <c r="G388" s="72">
        <v>313039004</v>
      </c>
      <c r="H388" s="63" t="s">
        <v>1133</v>
      </c>
      <c r="I388" s="64" t="s">
        <v>493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547</v>
      </c>
      <c r="U388" s="69" t="s">
        <v>52</v>
      </c>
      <c r="V388" s="63"/>
      <c r="W388" s="63"/>
      <c r="X388" s="63"/>
      <c r="Y388" s="63"/>
      <c r="Z388" s="63"/>
      <c r="AA388" s="63"/>
    </row>
    <row r="389" spans="1:27" s="71" customFormat="1" ht="23.5" customHeight="1" x14ac:dyDescent="0.35">
      <c r="A389" s="62">
        <v>46043</v>
      </c>
      <c r="B389" s="63" t="s">
        <v>445</v>
      </c>
      <c r="C389" s="64" t="s">
        <v>18</v>
      </c>
      <c r="D389" s="64" t="s">
        <v>37</v>
      </c>
      <c r="E389" s="64" t="s">
        <v>752</v>
      </c>
      <c r="F389" s="64">
        <v>2</v>
      </c>
      <c r="G389" s="72">
        <v>313165004</v>
      </c>
      <c r="H389" s="63" t="s">
        <v>1134</v>
      </c>
      <c r="I389" s="64" t="s">
        <v>493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547</v>
      </c>
      <c r="U389" s="69" t="s">
        <v>52</v>
      </c>
      <c r="V389" s="63"/>
      <c r="W389" s="63"/>
      <c r="X389" s="63"/>
      <c r="Y389" s="63"/>
      <c r="Z389" s="63"/>
      <c r="AA389" s="63"/>
    </row>
    <row r="390" spans="1:27" s="71" customFormat="1" ht="23.5" customHeight="1" x14ac:dyDescent="0.35">
      <c r="A390" s="62">
        <v>46043</v>
      </c>
      <c r="B390" s="63" t="s">
        <v>445</v>
      </c>
      <c r="C390" s="64" t="s">
        <v>18</v>
      </c>
      <c r="D390" s="64" t="s">
        <v>37</v>
      </c>
      <c r="E390" s="64" t="s">
        <v>752</v>
      </c>
      <c r="F390" s="64">
        <v>2</v>
      </c>
      <c r="G390" s="72">
        <v>316038014</v>
      </c>
      <c r="H390" s="63" t="s">
        <v>1135</v>
      </c>
      <c r="I390" s="64" t="s">
        <v>493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547</v>
      </c>
      <c r="U390" s="69" t="s">
        <v>52</v>
      </c>
      <c r="V390" s="63"/>
      <c r="W390" s="63"/>
      <c r="X390" s="63"/>
      <c r="Y390" s="63"/>
      <c r="Z390" s="63"/>
      <c r="AA390" s="63"/>
    </row>
    <row r="391" spans="1:27" s="71" customFormat="1" ht="23.5" customHeight="1" x14ac:dyDescent="0.35">
      <c r="A391" s="62">
        <v>46043</v>
      </c>
      <c r="B391" s="63" t="s">
        <v>445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1136</v>
      </c>
      <c r="I391" s="64" t="s">
        <v>493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547</v>
      </c>
      <c r="U391" s="69" t="s">
        <v>52</v>
      </c>
      <c r="V391" s="63"/>
      <c r="W391" s="63"/>
      <c r="X391" s="63"/>
      <c r="Y391" s="63"/>
      <c r="Z391" s="63"/>
      <c r="AA391" s="63"/>
    </row>
    <row r="392" spans="1:27" s="71" customFormat="1" ht="23.5" customHeight="1" x14ac:dyDescent="0.35">
      <c r="A392" s="62">
        <v>46043</v>
      </c>
      <c r="B392" s="63" t="s">
        <v>445</v>
      </c>
      <c r="C392" s="64" t="s">
        <v>18</v>
      </c>
      <c r="D392" s="64" t="s">
        <v>37</v>
      </c>
      <c r="E392" s="64" t="s">
        <v>1053</v>
      </c>
      <c r="F392" s="64">
        <v>1</v>
      </c>
      <c r="G392" s="72">
        <v>159337007</v>
      </c>
      <c r="H392" s="63" t="s">
        <v>1137</v>
      </c>
      <c r="I392" s="64" t="s">
        <v>493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547</v>
      </c>
      <c r="U392" s="69" t="s">
        <v>52</v>
      </c>
      <c r="V392" s="63"/>
      <c r="W392" s="63"/>
      <c r="X392" s="63"/>
      <c r="Y392" s="63"/>
      <c r="Z392" s="63"/>
      <c r="AA392" s="63"/>
    </row>
    <row r="393" spans="1:27" s="71" customFormat="1" ht="23.5" customHeight="1" x14ac:dyDescent="0.35">
      <c r="A393" s="62">
        <v>46043</v>
      </c>
      <c r="B393" s="63" t="s">
        <v>445</v>
      </c>
      <c r="C393" s="64" t="s">
        <v>18</v>
      </c>
      <c r="D393" s="64" t="s">
        <v>37</v>
      </c>
      <c r="E393" s="64" t="s">
        <v>545</v>
      </c>
      <c r="F393" s="64">
        <v>1</v>
      </c>
      <c r="G393" s="72">
        <v>106400010</v>
      </c>
      <c r="H393" s="63" t="s">
        <v>1138</v>
      </c>
      <c r="I393" s="64" t="s">
        <v>493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547</v>
      </c>
      <c r="U393" s="69" t="s">
        <v>52</v>
      </c>
      <c r="V393" s="63"/>
      <c r="W393" s="63"/>
      <c r="X393" s="63"/>
      <c r="Y393" s="63"/>
      <c r="Z393" s="63"/>
      <c r="AA393" s="63"/>
    </row>
    <row r="394" spans="1:27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1066</v>
      </c>
      <c r="F394" s="64">
        <v>1</v>
      </c>
      <c r="G394" s="72" t="s">
        <v>372</v>
      </c>
      <c r="H394" s="63" t="s">
        <v>1077</v>
      </c>
      <c r="I394" s="64" t="s">
        <v>490</v>
      </c>
      <c r="J394" s="63" t="s">
        <v>7538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</row>
    <row r="395" spans="1:27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1066</v>
      </c>
      <c r="F395" s="64">
        <v>2</v>
      </c>
      <c r="G395" s="72" t="s">
        <v>372</v>
      </c>
      <c r="H395" s="63" t="s">
        <v>1077</v>
      </c>
      <c r="I395" s="64" t="s">
        <v>490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</row>
    <row r="396" spans="1:27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1112</v>
      </c>
      <c r="F396" s="64">
        <v>2</v>
      </c>
      <c r="G396" s="72">
        <v>130597200</v>
      </c>
      <c r="H396" s="63" t="s">
        <v>1139</v>
      </c>
      <c r="I396" s="64" t="s">
        <v>490</v>
      </c>
      <c r="J396" s="63" t="s">
        <v>1140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</row>
    <row r="397" spans="1:27" s="71" customFormat="1" ht="23.5" customHeight="1" x14ac:dyDescent="0.35">
      <c r="A397" s="62">
        <v>46043</v>
      </c>
      <c r="B397" s="63" t="s">
        <v>445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1192</v>
      </c>
      <c r="H397" s="63" t="s">
        <v>1191</v>
      </c>
      <c r="I397" s="64" t="s">
        <v>480</v>
      </c>
      <c r="J397" s="63" t="s">
        <v>1193</v>
      </c>
      <c r="K397" s="64" t="s">
        <v>273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1194</v>
      </c>
      <c r="Y397" s="63"/>
      <c r="Z397" s="63"/>
      <c r="AA397" s="63">
        <v>2026010078</v>
      </c>
    </row>
    <row r="398" spans="1:27" s="71" customFormat="1" ht="23.5" customHeight="1" x14ac:dyDescent="0.35">
      <c r="A398" s="62">
        <v>46044</v>
      </c>
      <c r="B398" s="63" t="s">
        <v>445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1150</v>
      </c>
      <c r="H398" s="63" t="s">
        <v>1151</v>
      </c>
      <c r="I398" s="64" t="s">
        <v>493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547</v>
      </c>
      <c r="U398" s="69" t="s">
        <v>52</v>
      </c>
      <c r="V398" s="63"/>
      <c r="W398" s="63"/>
      <c r="X398" s="63"/>
      <c r="Y398" s="63"/>
      <c r="Z398" s="63"/>
      <c r="AA398" s="63"/>
    </row>
    <row r="399" spans="1:27" s="71" customFormat="1" ht="23.5" customHeight="1" x14ac:dyDescent="0.35">
      <c r="A399" s="62">
        <v>46044</v>
      </c>
      <c r="B399" s="63" t="s">
        <v>445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1152</v>
      </c>
      <c r="H399" s="63" t="s">
        <v>1153</v>
      </c>
      <c r="I399" s="64" t="s">
        <v>493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547</v>
      </c>
      <c r="U399" s="69" t="s">
        <v>52</v>
      </c>
      <c r="V399" s="63"/>
      <c r="W399" s="63"/>
      <c r="X399" s="63"/>
      <c r="Y399" s="63"/>
      <c r="Z399" s="63"/>
      <c r="AA399" s="63"/>
    </row>
    <row r="400" spans="1:27" s="71" customFormat="1" ht="23.5" customHeight="1" x14ac:dyDescent="0.35">
      <c r="A400" s="62">
        <v>46044</v>
      </c>
      <c r="B400" s="63" t="s">
        <v>445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1154</v>
      </c>
      <c r="H400" s="63" t="s">
        <v>1155</v>
      </c>
      <c r="I400" s="64" t="s">
        <v>493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547</v>
      </c>
      <c r="U400" s="69" t="s">
        <v>52</v>
      </c>
      <c r="V400" s="63"/>
      <c r="W400" s="63"/>
      <c r="X400" s="63"/>
      <c r="Y400" s="63"/>
      <c r="Z400" s="63"/>
      <c r="AA400" s="63"/>
    </row>
    <row r="401" spans="1:27" s="71" customFormat="1" ht="23.5" customHeight="1" x14ac:dyDescent="0.35">
      <c r="A401" s="62">
        <v>46044</v>
      </c>
      <c r="B401" s="63" t="s">
        <v>445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1156</v>
      </c>
      <c r="H401" s="63" t="s">
        <v>1157</v>
      </c>
      <c r="I401" s="64" t="s">
        <v>493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547</v>
      </c>
      <c r="U401" s="69" t="s">
        <v>52</v>
      </c>
      <c r="V401" s="63"/>
      <c r="W401" s="63"/>
      <c r="X401" s="63"/>
      <c r="Y401" s="63"/>
      <c r="Z401" s="63"/>
      <c r="AA401" s="63"/>
    </row>
    <row r="402" spans="1:27" s="71" customFormat="1" ht="23.5" customHeight="1" x14ac:dyDescent="0.35">
      <c r="A402" s="62">
        <v>46044</v>
      </c>
      <c r="B402" s="63" t="s">
        <v>445</v>
      </c>
      <c r="C402" s="64" t="s">
        <v>17</v>
      </c>
      <c r="D402" s="64" t="s">
        <v>37</v>
      </c>
      <c r="E402" s="64" t="s">
        <v>898</v>
      </c>
      <c r="F402" s="64">
        <v>1</v>
      </c>
      <c r="G402" s="72" t="s">
        <v>782</v>
      </c>
      <c r="H402" s="63" t="s">
        <v>1158</v>
      </c>
      <c r="I402" s="64" t="s">
        <v>493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547</v>
      </c>
      <c r="U402" s="69" t="s">
        <v>52</v>
      </c>
      <c r="V402" s="63"/>
      <c r="W402" s="63"/>
      <c r="X402" s="63"/>
      <c r="Y402" s="63"/>
      <c r="Z402" s="63"/>
      <c r="AA402" s="63"/>
    </row>
    <row r="403" spans="1:27" s="71" customFormat="1" ht="23.5" customHeight="1" x14ac:dyDescent="0.35">
      <c r="A403" s="62">
        <v>46044</v>
      </c>
      <c r="B403" s="63" t="s">
        <v>445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1159</v>
      </c>
      <c r="H403" s="63" t="s">
        <v>1160</v>
      </c>
      <c r="I403" s="64" t="s">
        <v>493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547</v>
      </c>
      <c r="U403" s="69" t="s">
        <v>52</v>
      </c>
      <c r="V403" s="63"/>
      <c r="W403" s="63"/>
      <c r="X403" s="63"/>
      <c r="Y403" s="63"/>
      <c r="Z403" s="63"/>
      <c r="AA403" s="63"/>
    </row>
    <row r="404" spans="1:27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1161</v>
      </c>
      <c r="I404" s="64" t="s">
        <v>493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547</v>
      </c>
      <c r="U404" s="69" t="s">
        <v>52</v>
      </c>
      <c r="V404" s="63"/>
      <c r="W404" s="63"/>
      <c r="X404" s="63"/>
      <c r="Y404" s="63"/>
      <c r="Z404" s="63"/>
      <c r="AA404" s="63"/>
    </row>
    <row r="405" spans="1:27" s="71" customFormat="1" ht="23.5" customHeight="1" x14ac:dyDescent="0.35">
      <c r="A405" s="62">
        <v>46044</v>
      </c>
      <c r="B405" s="63" t="s">
        <v>445</v>
      </c>
      <c r="C405" s="64" t="s">
        <v>18</v>
      </c>
      <c r="D405" s="64" t="s">
        <v>37</v>
      </c>
      <c r="E405" s="64" t="s">
        <v>868</v>
      </c>
      <c r="F405" s="64">
        <v>1</v>
      </c>
      <c r="G405" s="72" t="s">
        <v>1162</v>
      </c>
      <c r="H405" s="63" t="s">
        <v>1163</v>
      </c>
      <c r="I405" s="64" t="s">
        <v>493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547</v>
      </c>
      <c r="U405" s="69" t="s">
        <v>52</v>
      </c>
      <c r="V405" s="63"/>
      <c r="W405" s="63"/>
      <c r="X405" s="63"/>
      <c r="Y405" s="63"/>
      <c r="Z405" s="63"/>
      <c r="AA405" s="63"/>
    </row>
    <row r="406" spans="1:27" s="71" customFormat="1" ht="23.5" customHeight="1" x14ac:dyDescent="0.35">
      <c r="A406" s="62">
        <v>46044</v>
      </c>
      <c r="B406" s="63" t="s">
        <v>445</v>
      </c>
      <c r="C406" s="64" t="s">
        <v>18</v>
      </c>
      <c r="D406" s="64" t="s">
        <v>37</v>
      </c>
      <c r="E406" s="64" t="s">
        <v>599</v>
      </c>
      <c r="F406" s="64">
        <v>1</v>
      </c>
      <c r="G406" s="72" t="s">
        <v>1164</v>
      </c>
      <c r="H406" s="63" t="s">
        <v>1165</v>
      </c>
      <c r="I406" s="64" t="s">
        <v>493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547</v>
      </c>
      <c r="U406" s="69" t="s">
        <v>52</v>
      </c>
      <c r="V406" s="63"/>
      <c r="W406" s="63"/>
      <c r="X406" s="63"/>
      <c r="Y406" s="63"/>
      <c r="Z406" s="63"/>
      <c r="AA406" s="63"/>
    </row>
    <row r="407" spans="1:27" s="71" customFormat="1" ht="23.5" customHeight="1" x14ac:dyDescent="0.35">
      <c r="A407" s="62">
        <v>46044</v>
      </c>
      <c r="B407" s="63" t="s">
        <v>445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1166</v>
      </c>
      <c r="I407" s="64" t="s">
        <v>493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547</v>
      </c>
      <c r="U407" s="69" t="s">
        <v>52</v>
      </c>
      <c r="V407" s="63"/>
      <c r="W407" s="63"/>
      <c r="X407" s="63"/>
      <c r="Y407" s="63"/>
      <c r="Z407" s="63"/>
      <c r="AA407" s="63"/>
    </row>
    <row r="408" spans="1:27" s="71" customFormat="1" ht="23.5" customHeight="1" x14ac:dyDescent="0.35">
      <c r="A408" s="62">
        <v>46044</v>
      </c>
      <c r="B408" s="63" t="s">
        <v>445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1167</v>
      </c>
      <c r="I408" s="64" t="s">
        <v>493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547</v>
      </c>
      <c r="U408" s="69" t="s">
        <v>52</v>
      </c>
      <c r="V408" s="63"/>
      <c r="W408" s="63"/>
      <c r="X408" s="63"/>
      <c r="Y408" s="63"/>
      <c r="Z408" s="63"/>
      <c r="AA408" s="63"/>
    </row>
    <row r="409" spans="1:27" s="71" customFormat="1" ht="23.5" customHeight="1" x14ac:dyDescent="0.35">
      <c r="A409" s="62">
        <v>46044</v>
      </c>
      <c r="B409" s="63" t="s">
        <v>445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1168</v>
      </c>
      <c r="I409" s="64" t="s">
        <v>493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547</v>
      </c>
      <c r="U409" s="69" t="s">
        <v>52</v>
      </c>
      <c r="V409" s="63"/>
      <c r="W409" s="63"/>
      <c r="X409" s="63"/>
      <c r="Y409" s="63"/>
      <c r="Z409" s="63"/>
      <c r="AA409" s="63"/>
    </row>
    <row r="410" spans="1:27" s="71" customFormat="1" ht="23.5" customHeight="1" x14ac:dyDescent="0.35">
      <c r="A410" s="62">
        <v>46044</v>
      </c>
      <c r="B410" s="63" t="s">
        <v>445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1169</v>
      </c>
      <c r="I410" s="64" t="s">
        <v>493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547</v>
      </c>
      <c r="U410" s="69" t="s">
        <v>52</v>
      </c>
      <c r="V410" s="63"/>
      <c r="W410" s="63"/>
      <c r="X410" s="63"/>
      <c r="Y410" s="63"/>
      <c r="Z410" s="63"/>
      <c r="AA410" s="63"/>
    </row>
    <row r="411" spans="1:27" s="71" customFormat="1" ht="23.5" customHeight="1" x14ac:dyDescent="0.35">
      <c r="A411" s="62">
        <v>46044</v>
      </c>
      <c r="B411" s="63" t="s">
        <v>445</v>
      </c>
      <c r="C411" s="64" t="s">
        <v>18</v>
      </c>
      <c r="D411" s="64" t="s">
        <v>37</v>
      </c>
      <c r="E411" s="64" t="s">
        <v>1148</v>
      </c>
      <c r="F411" s="64">
        <v>2</v>
      </c>
      <c r="G411" s="72">
        <v>317342001</v>
      </c>
      <c r="H411" s="63" t="s">
        <v>1170</v>
      </c>
      <c r="I411" s="64" t="s">
        <v>493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547</v>
      </c>
      <c r="U411" s="69" t="s">
        <v>52</v>
      </c>
      <c r="V411" s="63"/>
      <c r="W411" s="63"/>
      <c r="X411" s="63"/>
      <c r="Y411" s="63"/>
      <c r="Z411" s="63"/>
      <c r="AA411" s="63"/>
    </row>
    <row r="412" spans="1:27" s="71" customFormat="1" ht="23.5" customHeight="1" x14ac:dyDescent="0.35">
      <c r="A412" s="62">
        <v>46044</v>
      </c>
      <c r="B412" s="63" t="s">
        <v>445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1171</v>
      </c>
      <c r="I412" s="64" t="s">
        <v>493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547</v>
      </c>
      <c r="U412" s="69" t="s">
        <v>52</v>
      </c>
      <c r="V412" s="63"/>
      <c r="W412" s="63"/>
      <c r="X412" s="63"/>
      <c r="Y412" s="63"/>
      <c r="Z412" s="63"/>
      <c r="AA412" s="63"/>
    </row>
    <row r="413" spans="1:27" s="71" customFormat="1" ht="23.5" customHeight="1" x14ac:dyDescent="0.35">
      <c r="A413" s="62">
        <v>46044</v>
      </c>
      <c r="B413" s="63" t="s">
        <v>445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1159</v>
      </c>
      <c r="H413" s="63" t="s">
        <v>1160</v>
      </c>
      <c r="I413" s="64" t="s">
        <v>491</v>
      </c>
      <c r="J413" s="63" t="s">
        <v>1172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2520</v>
      </c>
      <c r="U413" s="69" t="s">
        <v>126</v>
      </c>
      <c r="V413" s="63"/>
      <c r="W413" s="63"/>
      <c r="X413" s="63"/>
      <c r="Y413" s="63"/>
      <c r="Z413" s="63"/>
      <c r="AA413" s="63"/>
    </row>
    <row r="414" spans="1:27" s="71" customFormat="1" ht="23.5" customHeight="1" x14ac:dyDescent="0.35">
      <c r="A414" s="62">
        <v>46044</v>
      </c>
      <c r="B414" s="63" t="s">
        <v>445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1173</v>
      </c>
      <c r="H414" s="63" t="s">
        <v>1174</v>
      </c>
      <c r="I414" s="64" t="s">
        <v>485</v>
      </c>
      <c r="J414" s="63" t="s">
        <v>1175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</row>
    <row r="415" spans="1:27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1066</v>
      </c>
      <c r="F415" s="64">
        <v>1</v>
      </c>
      <c r="G415" s="72" t="s">
        <v>372</v>
      </c>
      <c r="H415" s="63" t="s">
        <v>1077</v>
      </c>
      <c r="I415" s="64" t="s">
        <v>490</v>
      </c>
      <c r="J415" s="63" t="s">
        <v>1176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</row>
    <row r="416" spans="1:27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1149</v>
      </c>
      <c r="F416" s="64">
        <v>1</v>
      </c>
      <c r="G416" s="72" t="s">
        <v>301</v>
      </c>
      <c r="H416" s="63" t="s">
        <v>1177</v>
      </c>
      <c r="I416" s="64" t="s">
        <v>490</v>
      </c>
      <c r="J416" s="63" t="s">
        <v>1178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</row>
    <row r="417" spans="1:27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750</v>
      </c>
      <c r="F417" s="64">
        <v>2</v>
      </c>
      <c r="G417" s="72">
        <v>130597049</v>
      </c>
      <c r="H417" s="63" t="s">
        <v>1117</v>
      </c>
      <c r="I417" s="64" t="s">
        <v>480</v>
      </c>
      <c r="J417" s="63" t="s">
        <v>1179</v>
      </c>
      <c r="K417" s="64" t="s">
        <v>273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4589</v>
      </c>
      <c r="Y417" s="63"/>
      <c r="Z417" s="63"/>
      <c r="AA417" s="63">
        <v>2026010082</v>
      </c>
    </row>
    <row r="418" spans="1:27" s="71" customFormat="1" ht="23.5" customHeight="1" x14ac:dyDescent="0.35">
      <c r="A418" s="62">
        <v>46044</v>
      </c>
      <c r="B418" s="63" t="s">
        <v>445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691</v>
      </c>
      <c r="H418" s="63" t="s">
        <v>1118</v>
      </c>
      <c r="I418" s="64" t="s">
        <v>490</v>
      </c>
      <c r="J418" s="63" t="s">
        <v>1180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</row>
    <row r="419" spans="1:27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641</v>
      </c>
      <c r="F419" s="64">
        <v>2</v>
      </c>
      <c r="G419" s="72">
        <v>130597197</v>
      </c>
      <c r="H419" s="63" t="s">
        <v>1181</v>
      </c>
      <c r="I419" s="64" t="s">
        <v>490</v>
      </c>
      <c r="J419" s="63" t="s">
        <v>1182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</row>
    <row r="420" spans="1:27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1183</v>
      </c>
      <c r="I420" s="64" t="s">
        <v>490</v>
      </c>
      <c r="J420" s="63" t="s">
        <v>1184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</row>
    <row r="421" spans="1:27" s="71" customFormat="1" ht="23.5" customHeight="1" x14ac:dyDescent="0.35">
      <c r="A421" s="62">
        <v>46044</v>
      </c>
      <c r="B421" s="63" t="s">
        <v>445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846</v>
      </c>
      <c r="H421" s="63" t="s">
        <v>1185</v>
      </c>
      <c r="I421" s="64" t="s">
        <v>480</v>
      </c>
      <c r="J421" s="63" t="s">
        <v>1186</v>
      </c>
      <c r="K421" s="64" t="s">
        <v>273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1186</v>
      </c>
      <c r="W421" s="63" t="s">
        <v>1187</v>
      </c>
      <c r="X421" s="63" t="s">
        <v>1188</v>
      </c>
      <c r="Y421" s="63"/>
      <c r="Z421" s="63"/>
      <c r="AA421" s="63">
        <v>2026010086</v>
      </c>
    </row>
    <row r="422" spans="1:27" s="71" customFormat="1" ht="23.5" customHeight="1" x14ac:dyDescent="0.35">
      <c r="A422" s="62">
        <v>46044</v>
      </c>
      <c r="B422" s="63" t="s">
        <v>445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846</v>
      </c>
      <c r="H422" s="63" t="s">
        <v>1185</v>
      </c>
      <c r="I422" s="64" t="s">
        <v>480</v>
      </c>
      <c r="J422" s="63" t="s">
        <v>1186</v>
      </c>
      <c r="K422" s="64" t="s">
        <v>702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</row>
    <row r="423" spans="1:27" s="71" customFormat="1" ht="23.5" customHeight="1" x14ac:dyDescent="0.35">
      <c r="A423" s="62">
        <v>46045</v>
      </c>
      <c r="B423" s="63" t="s">
        <v>445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1205</v>
      </c>
      <c r="H423" s="63" t="s">
        <v>1206</v>
      </c>
      <c r="I423" s="64" t="s">
        <v>493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547</v>
      </c>
      <c r="U423" s="69" t="s">
        <v>52</v>
      </c>
      <c r="V423" s="63"/>
      <c r="W423" s="63"/>
      <c r="X423" s="63"/>
      <c r="Y423" s="63"/>
      <c r="Z423" s="63"/>
      <c r="AA423" s="63"/>
    </row>
    <row r="424" spans="1:27" s="71" customFormat="1" ht="23.5" customHeight="1" x14ac:dyDescent="0.35">
      <c r="A424" s="62">
        <v>46045</v>
      </c>
      <c r="B424" s="63" t="s">
        <v>445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904</v>
      </c>
      <c r="H424" s="63" t="s">
        <v>1207</v>
      </c>
      <c r="I424" s="64" t="s">
        <v>493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547</v>
      </c>
      <c r="U424" s="69" t="s">
        <v>52</v>
      </c>
      <c r="V424" s="63"/>
      <c r="W424" s="63"/>
      <c r="X424" s="63"/>
      <c r="Y424" s="63"/>
      <c r="Z424" s="63"/>
      <c r="AA424" s="63"/>
    </row>
    <row r="425" spans="1:27" s="71" customFormat="1" ht="23.5" customHeight="1" x14ac:dyDescent="0.35">
      <c r="A425" s="62">
        <v>46045</v>
      </c>
      <c r="B425" s="63" t="s">
        <v>445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1208</v>
      </c>
      <c r="H425" s="63" t="s">
        <v>1209</v>
      </c>
      <c r="I425" s="64" t="s">
        <v>493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547</v>
      </c>
      <c r="U425" s="69" t="s">
        <v>52</v>
      </c>
      <c r="V425" s="63"/>
      <c r="W425" s="63"/>
      <c r="X425" s="63"/>
      <c r="Y425" s="63"/>
      <c r="Z425" s="63"/>
      <c r="AA425" s="63"/>
    </row>
    <row r="426" spans="1:27" s="71" customFormat="1" ht="23.5" customHeight="1" x14ac:dyDescent="0.35">
      <c r="A426" s="62">
        <v>46045</v>
      </c>
      <c r="B426" s="63" t="s">
        <v>445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940</v>
      </c>
      <c r="H426" s="63" t="s">
        <v>1210</v>
      </c>
      <c r="I426" s="64" t="s">
        <v>493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547</v>
      </c>
      <c r="U426" s="69" t="s">
        <v>52</v>
      </c>
      <c r="V426" s="63"/>
      <c r="W426" s="63"/>
      <c r="X426" s="63"/>
      <c r="Y426" s="63"/>
      <c r="Z426" s="63"/>
      <c r="AA426" s="63"/>
    </row>
    <row r="427" spans="1:27" s="71" customFormat="1" ht="23.5" customHeight="1" x14ac:dyDescent="0.35">
      <c r="A427" s="62">
        <v>46045</v>
      </c>
      <c r="B427" s="63" t="s">
        <v>445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1211</v>
      </c>
      <c r="H427" s="63" t="s">
        <v>1212</v>
      </c>
      <c r="I427" s="64" t="s">
        <v>493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547</v>
      </c>
      <c r="U427" s="69" t="s">
        <v>52</v>
      </c>
      <c r="V427" s="63"/>
      <c r="W427" s="63"/>
      <c r="X427" s="63"/>
      <c r="Y427" s="63"/>
      <c r="Z427" s="63"/>
      <c r="AA427" s="63"/>
    </row>
    <row r="428" spans="1:27" s="71" customFormat="1" ht="23.5" customHeight="1" x14ac:dyDescent="0.35">
      <c r="A428" s="62">
        <v>46045</v>
      </c>
      <c r="B428" s="63" t="s">
        <v>445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1213</v>
      </c>
      <c r="H428" s="63" t="s">
        <v>1214</v>
      </c>
      <c r="I428" s="64" t="s">
        <v>493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547</v>
      </c>
      <c r="U428" s="69" t="s">
        <v>52</v>
      </c>
      <c r="V428" s="63"/>
      <c r="W428" s="63"/>
      <c r="X428" s="63"/>
      <c r="Y428" s="63"/>
      <c r="Z428" s="63"/>
      <c r="AA428" s="63"/>
    </row>
    <row r="429" spans="1:27" s="71" customFormat="1" ht="23.5" customHeight="1" x14ac:dyDescent="0.35">
      <c r="A429" s="62">
        <v>46045</v>
      </c>
      <c r="B429" s="63" t="s">
        <v>445</v>
      </c>
      <c r="C429" s="64" t="s">
        <v>18</v>
      </c>
      <c r="D429" s="64" t="s">
        <v>37</v>
      </c>
      <c r="E429" s="64" t="s">
        <v>1204</v>
      </c>
      <c r="F429" s="64">
        <v>1</v>
      </c>
      <c r="G429" s="72" t="s">
        <v>1215</v>
      </c>
      <c r="H429" s="63" t="s">
        <v>1216</v>
      </c>
      <c r="I429" s="64" t="s">
        <v>493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547</v>
      </c>
      <c r="U429" s="69" t="s">
        <v>52</v>
      </c>
      <c r="V429" s="63"/>
      <c r="W429" s="63"/>
      <c r="X429" s="63"/>
      <c r="Y429" s="63"/>
      <c r="Z429" s="63"/>
      <c r="AA429" s="63"/>
    </row>
    <row r="430" spans="1:27" s="71" customFormat="1" ht="23.5" customHeight="1" x14ac:dyDescent="0.35">
      <c r="A430" s="62">
        <v>46045</v>
      </c>
      <c r="B430" s="63" t="s">
        <v>445</v>
      </c>
      <c r="C430" s="64" t="s">
        <v>18</v>
      </c>
      <c r="D430" s="64" t="s">
        <v>37</v>
      </c>
      <c r="E430" s="64" t="s">
        <v>470</v>
      </c>
      <c r="F430" s="64">
        <v>1</v>
      </c>
      <c r="G430" s="72" t="s">
        <v>828</v>
      </c>
      <c r="H430" s="63" t="s">
        <v>1217</v>
      </c>
      <c r="I430" s="64" t="s">
        <v>493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547</v>
      </c>
      <c r="U430" s="69" t="s">
        <v>52</v>
      </c>
      <c r="V430" s="63"/>
      <c r="W430" s="63"/>
      <c r="X430" s="63"/>
      <c r="Y430" s="63"/>
      <c r="Z430" s="63"/>
      <c r="AA430" s="63"/>
    </row>
    <row r="431" spans="1:27" s="71" customFormat="1" ht="23.5" customHeight="1" x14ac:dyDescent="0.35">
      <c r="A431" s="62">
        <v>46045</v>
      </c>
      <c r="B431" s="63" t="s">
        <v>445</v>
      </c>
      <c r="C431" s="64" t="s">
        <v>18</v>
      </c>
      <c r="D431" s="64" t="s">
        <v>37</v>
      </c>
      <c r="E431" s="64" t="s">
        <v>599</v>
      </c>
      <c r="F431" s="64">
        <v>1</v>
      </c>
      <c r="G431" s="72" t="s">
        <v>1218</v>
      </c>
      <c r="H431" s="63" t="s">
        <v>1219</v>
      </c>
      <c r="I431" s="64" t="s">
        <v>493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547</v>
      </c>
      <c r="U431" s="69" t="s">
        <v>52</v>
      </c>
      <c r="V431" s="63"/>
      <c r="W431" s="63"/>
      <c r="X431" s="63"/>
      <c r="Y431" s="63"/>
      <c r="Z431" s="63"/>
      <c r="AA431" s="63"/>
    </row>
    <row r="432" spans="1:27" s="71" customFormat="1" ht="23.5" customHeight="1" x14ac:dyDescent="0.35">
      <c r="A432" s="62">
        <v>46045</v>
      </c>
      <c r="B432" s="63" t="s">
        <v>445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1220</v>
      </c>
      <c r="H432" s="63" t="s">
        <v>1221</v>
      </c>
      <c r="I432" s="64" t="s">
        <v>493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547</v>
      </c>
      <c r="U432" s="69" t="s">
        <v>52</v>
      </c>
      <c r="V432" s="63"/>
      <c r="W432" s="63"/>
      <c r="X432" s="63"/>
      <c r="Y432" s="63"/>
      <c r="Z432" s="63"/>
      <c r="AA432" s="63"/>
    </row>
    <row r="433" spans="1:27" s="71" customFormat="1" ht="23.5" customHeight="1" x14ac:dyDescent="0.35">
      <c r="A433" s="62">
        <v>46045</v>
      </c>
      <c r="B433" s="63" t="s">
        <v>445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1222</v>
      </c>
      <c r="I433" s="64" t="s">
        <v>493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547</v>
      </c>
      <c r="U433" s="69" t="s">
        <v>52</v>
      </c>
      <c r="V433" s="63"/>
      <c r="W433" s="63"/>
      <c r="X433" s="63"/>
      <c r="Y433" s="63"/>
      <c r="Z433" s="63"/>
      <c r="AA433" s="63"/>
    </row>
    <row r="434" spans="1:27" s="71" customFormat="1" ht="23.5" customHeight="1" x14ac:dyDescent="0.35">
      <c r="A434" s="62">
        <v>46045</v>
      </c>
      <c r="B434" s="63" t="s">
        <v>445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1223</v>
      </c>
      <c r="I434" s="64" t="s">
        <v>493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547</v>
      </c>
      <c r="U434" s="69" t="s">
        <v>52</v>
      </c>
      <c r="V434" s="63"/>
      <c r="W434" s="63"/>
      <c r="X434" s="63"/>
      <c r="Y434" s="63"/>
      <c r="Z434" s="63"/>
      <c r="AA434" s="63"/>
    </row>
    <row r="435" spans="1:27" s="71" customFormat="1" ht="23.5" customHeight="1" x14ac:dyDescent="0.35">
      <c r="A435" s="62">
        <v>46045</v>
      </c>
      <c r="B435" s="63" t="s">
        <v>445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1224</v>
      </c>
      <c r="I435" s="64" t="s">
        <v>493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547</v>
      </c>
      <c r="U435" s="69" t="s">
        <v>52</v>
      </c>
      <c r="V435" s="63"/>
      <c r="W435" s="63"/>
      <c r="X435" s="63"/>
      <c r="Y435" s="63"/>
      <c r="Z435" s="63"/>
      <c r="AA435" s="63"/>
    </row>
    <row r="436" spans="1:27" s="71" customFormat="1" ht="23.5" customHeight="1" x14ac:dyDescent="0.35">
      <c r="A436" s="62">
        <v>46045</v>
      </c>
      <c r="B436" s="63" t="s">
        <v>445</v>
      </c>
      <c r="C436" s="64" t="s">
        <v>18</v>
      </c>
      <c r="D436" s="64" t="s">
        <v>37</v>
      </c>
      <c r="E436" s="64" t="s">
        <v>607</v>
      </c>
      <c r="F436" s="64">
        <v>1</v>
      </c>
      <c r="G436" s="72">
        <v>206248005</v>
      </c>
      <c r="H436" s="63" t="s">
        <v>1225</v>
      </c>
      <c r="I436" s="64" t="s">
        <v>493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547</v>
      </c>
      <c r="U436" s="69" t="s">
        <v>52</v>
      </c>
      <c r="V436" s="63"/>
      <c r="W436" s="63"/>
      <c r="X436" s="63"/>
      <c r="Y436" s="63"/>
      <c r="Z436" s="63"/>
      <c r="AA436" s="63"/>
    </row>
    <row r="437" spans="1:27" s="71" customFormat="1" ht="23.5" customHeight="1" x14ac:dyDescent="0.35">
      <c r="A437" s="62">
        <v>46045</v>
      </c>
      <c r="B437" s="63" t="s">
        <v>445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1226</v>
      </c>
      <c r="I437" s="64" t="s">
        <v>493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547</v>
      </c>
      <c r="U437" s="69" t="s">
        <v>52</v>
      </c>
      <c r="V437" s="63"/>
      <c r="W437" s="63"/>
      <c r="X437" s="63"/>
      <c r="Y437" s="63"/>
      <c r="Z437" s="63"/>
      <c r="AA437" s="63"/>
    </row>
    <row r="438" spans="1:27" s="71" customFormat="1" ht="23.5" customHeight="1" x14ac:dyDescent="0.35">
      <c r="A438" s="62">
        <v>46045</v>
      </c>
      <c r="B438" s="63" t="s">
        <v>445</v>
      </c>
      <c r="C438" s="64" t="s">
        <v>18</v>
      </c>
      <c r="D438" s="64" t="s">
        <v>37</v>
      </c>
      <c r="E438" s="64" t="s">
        <v>996</v>
      </c>
      <c r="F438" s="64">
        <v>2</v>
      </c>
      <c r="G438" s="72">
        <v>317279003</v>
      </c>
      <c r="H438" s="63" t="s">
        <v>1227</v>
      </c>
      <c r="I438" s="64" t="s">
        <v>493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547</v>
      </c>
      <c r="U438" s="69" t="s">
        <v>52</v>
      </c>
      <c r="V438" s="63"/>
      <c r="W438" s="63"/>
      <c r="X438" s="63"/>
      <c r="Y438" s="63"/>
      <c r="Z438" s="63"/>
      <c r="AA438" s="63"/>
    </row>
    <row r="439" spans="1:27" s="71" customFormat="1" ht="23.5" customHeight="1" x14ac:dyDescent="0.35">
      <c r="A439" s="62">
        <v>46045</v>
      </c>
      <c r="B439" s="63" t="s">
        <v>445</v>
      </c>
      <c r="C439" s="64" t="s">
        <v>18</v>
      </c>
      <c r="D439" s="64" t="s">
        <v>37</v>
      </c>
      <c r="E439" s="64" t="s">
        <v>1148</v>
      </c>
      <c r="F439" s="64">
        <v>2</v>
      </c>
      <c r="G439" s="72">
        <v>319349003</v>
      </c>
      <c r="H439" s="63" t="s">
        <v>1228</v>
      </c>
      <c r="I439" s="64" t="s">
        <v>493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547</v>
      </c>
      <c r="U439" s="69" t="s">
        <v>52</v>
      </c>
      <c r="V439" s="63"/>
      <c r="W439" s="63"/>
      <c r="X439" s="63"/>
      <c r="Y439" s="63"/>
      <c r="Z439" s="63"/>
      <c r="AA439" s="63"/>
    </row>
    <row r="440" spans="1:27" s="71" customFormat="1" ht="23.5" customHeight="1" x14ac:dyDescent="0.35">
      <c r="A440" s="62">
        <v>46045</v>
      </c>
      <c r="B440" s="63" t="s">
        <v>445</v>
      </c>
      <c r="C440" s="64" t="s">
        <v>18</v>
      </c>
      <c r="D440" s="64" t="s">
        <v>37</v>
      </c>
      <c r="E440" s="64" t="s">
        <v>1148</v>
      </c>
      <c r="F440" s="64">
        <v>2</v>
      </c>
      <c r="G440" s="72">
        <v>319349009</v>
      </c>
      <c r="H440" s="63" t="s">
        <v>1229</v>
      </c>
      <c r="I440" s="64" t="s">
        <v>493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547</v>
      </c>
      <c r="U440" s="69" t="s">
        <v>52</v>
      </c>
      <c r="V440" s="63"/>
      <c r="W440" s="63"/>
      <c r="X440" s="63"/>
      <c r="Y440" s="63"/>
      <c r="Z440" s="63"/>
      <c r="AA440" s="63"/>
    </row>
    <row r="441" spans="1:27" s="71" customFormat="1" ht="23.5" customHeight="1" x14ac:dyDescent="0.35">
      <c r="A441" s="62">
        <v>46045</v>
      </c>
      <c r="B441" s="63" t="s">
        <v>445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1208</v>
      </c>
      <c r="H441" s="63" t="s">
        <v>1209</v>
      </c>
      <c r="I441" s="64" t="s">
        <v>480</v>
      </c>
      <c r="J441" s="63" t="s">
        <v>1230</v>
      </c>
      <c r="K441" s="64" t="s">
        <v>273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1236</v>
      </c>
      <c r="Y441" s="63"/>
      <c r="Z441" s="63"/>
      <c r="AA441" s="63">
        <v>2026010087</v>
      </c>
    </row>
    <row r="442" spans="1:27" s="71" customFormat="1" ht="23.5" customHeight="1" x14ac:dyDescent="0.35">
      <c r="A442" s="62">
        <v>46045</v>
      </c>
      <c r="B442" s="63" t="s">
        <v>445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1205</v>
      </c>
      <c r="H442" s="63" t="s">
        <v>1206</v>
      </c>
      <c r="I442" s="64" t="s">
        <v>480</v>
      </c>
      <c r="J442" s="63" t="s">
        <v>1231</v>
      </c>
      <c r="K442" s="64" t="s">
        <v>273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548</v>
      </c>
      <c r="Y442" s="63"/>
      <c r="Z442" s="63"/>
      <c r="AA442" s="63">
        <v>2026010088</v>
      </c>
    </row>
    <row r="443" spans="1:27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1161</v>
      </c>
      <c r="I443" s="64" t="s">
        <v>490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</row>
    <row r="444" spans="1:27" s="71" customFormat="1" ht="23.5" customHeight="1" x14ac:dyDescent="0.35">
      <c r="A444" s="62">
        <v>46045</v>
      </c>
      <c r="B444" s="63" t="s">
        <v>445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1232</v>
      </c>
      <c r="H444" s="63" t="s">
        <v>1233</v>
      </c>
      <c r="I444" s="64" t="s">
        <v>490</v>
      </c>
      <c r="J444" s="63" t="s">
        <v>1234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</row>
    <row r="445" spans="1:27" s="71" customFormat="1" ht="23.5" customHeight="1" x14ac:dyDescent="0.35">
      <c r="A445" s="62">
        <v>46045</v>
      </c>
      <c r="B445" s="63" t="s">
        <v>445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1205</v>
      </c>
      <c r="H445" s="63" t="s">
        <v>1206</v>
      </c>
      <c r="I445" s="64" t="s">
        <v>490</v>
      </c>
      <c r="J445" s="63" t="s">
        <v>1235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</row>
    <row r="446" spans="1:27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1244</v>
      </c>
      <c r="I446" s="64" t="s">
        <v>493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547</v>
      </c>
      <c r="U446" s="69" t="s">
        <v>52</v>
      </c>
      <c r="V446" s="63"/>
      <c r="W446" s="63"/>
      <c r="X446" s="63"/>
      <c r="Y446" s="63"/>
      <c r="Z446" s="63"/>
      <c r="AA446" s="63"/>
    </row>
    <row r="447" spans="1:27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720</v>
      </c>
      <c r="F447" s="64">
        <v>2</v>
      </c>
      <c r="G447" s="72">
        <v>130671012</v>
      </c>
      <c r="H447" s="63" t="s">
        <v>1245</v>
      </c>
      <c r="I447" s="64" t="s">
        <v>493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547</v>
      </c>
      <c r="U447" s="69" t="s">
        <v>52</v>
      </c>
      <c r="V447" s="63"/>
      <c r="W447" s="63"/>
      <c r="X447" s="63"/>
      <c r="Y447" s="63"/>
      <c r="Z447" s="63"/>
      <c r="AA447" s="63"/>
    </row>
    <row r="448" spans="1:27" s="71" customFormat="1" ht="23.5" customHeight="1" x14ac:dyDescent="0.35">
      <c r="A448" s="62">
        <v>46046</v>
      </c>
      <c r="B448" s="63" t="s">
        <v>445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508</v>
      </c>
      <c r="H448" s="63" t="s">
        <v>1246</v>
      </c>
      <c r="I448" s="64" t="s">
        <v>493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547</v>
      </c>
      <c r="U448" s="69" t="s">
        <v>52</v>
      </c>
      <c r="V448" s="63"/>
      <c r="W448" s="63"/>
      <c r="X448" s="63"/>
      <c r="Y448" s="63"/>
      <c r="Z448" s="63"/>
      <c r="AA448" s="63"/>
    </row>
    <row r="449" spans="1:27" s="71" customFormat="1" ht="23.5" customHeight="1" x14ac:dyDescent="0.35">
      <c r="A449" s="62">
        <v>46046</v>
      </c>
      <c r="B449" s="63" t="s">
        <v>445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1060</v>
      </c>
      <c r="H449" s="63" t="s">
        <v>1247</v>
      </c>
      <c r="I449" s="64" t="s">
        <v>493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547</v>
      </c>
      <c r="U449" s="69" t="s">
        <v>52</v>
      </c>
      <c r="V449" s="63"/>
      <c r="W449" s="63"/>
      <c r="X449" s="63"/>
      <c r="Y449" s="63"/>
      <c r="Z449" s="63"/>
      <c r="AA449" s="63"/>
    </row>
    <row r="450" spans="1:27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720</v>
      </c>
      <c r="F450" s="64">
        <v>2</v>
      </c>
      <c r="G450" s="72">
        <v>130671012</v>
      </c>
      <c r="H450" s="63" t="s">
        <v>1245</v>
      </c>
      <c r="I450" s="64" t="s">
        <v>493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547</v>
      </c>
      <c r="U450" s="69" t="s">
        <v>52</v>
      </c>
      <c r="V450" s="63"/>
      <c r="W450" s="63"/>
      <c r="X450" s="63"/>
      <c r="Y450" s="63"/>
      <c r="Z450" s="63"/>
      <c r="AA450" s="63"/>
    </row>
    <row r="451" spans="1:27" s="71" customFormat="1" ht="23.5" customHeight="1" x14ac:dyDescent="0.35">
      <c r="A451" s="62">
        <v>46046</v>
      </c>
      <c r="B451" s="63" t="s">
        <v>445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1248</v>
      </c>
      <c r="H451" s="63" t="s">
        <v>1249</v>
      </c>
      <c r="I451" s="64" t="s">
        <v>493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547</v>
      </c>
      <c r="U451" s="69" t="s">
        <v>52</v>
      </c>
      <c r="V451" s="63"/>
      <c r="W451" s="63"/>
      <c r="X451" s="63"/>
      <c r="Y451" s="63"/>
      <c r="Z451" s="63"/>
      <c r="AA451" s="63"/>
    </row>
    <row r="452" spans="1:27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543</v>
      </c>
      <c r="F452" s="64">
        <v>1</v>
      </c>
      <c r="G452" s="72">
        <v>108930828</v>
      </c>
      <c r="H452" s="63" t="s">
        <v>1250</v>
      </c>
      <c r="I452" s="64" t="s">
        <v>493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547</v>
      </c>
      <c r="U452" s="69" t="s">
        <v>52</v>
      </c>
      <c r="V452" s="63"/>
      <c r="W452" s="63"/>
      <c r="X452" s="63"/>
      <c r="Y452" s="63"/>
      <c r="Z452" s="63"/>
      <c r="AA452" s="63"/>
    </row>
    <row r="453" spans="1:27" s="71" customFormat="1" ht="23.5" customHeight="1" x14ac:dyDescent="0.35">
      <c r="A453" s="62">
        <v>46046</v>
      </c>
      <c r="B453" s="63" t="s">
        <v>445</v>
      </c>
      <c r="C453" s="64" t="s">
        <v>18</v>
      </c>
      <c r="D453" s="64" t="s">
        <v>37</v>
      </c>
      <c r="E453" s="64" t="s">
        <v>544</v>
      </c>
      <c r="F453" s="64">
        <v>1</v>
      </c>
      <c r="G453" s="72" t="s">
        <v>1251</v>
      </c>
      <c r="H453" s="63" t="s">
        <v>1252</v>
      </c>
      <c r="I453" s="64" t="s">
        <v>493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547</v>
      </c>
      <c r="U453" s="69" t="s">
        <v>52</v>
      </c>
      <c r="V453" s="63"/>
      <c r="W453" s="63"/>
      <c r="X453" s="63"/>
      <c r="Y453" s="63"/>
      <c r="Z453" s="63"/>
      <c r="AA453" s="63"/>
    </row>
    <row r="454" spans="1:27" s="71" customFormat="1" ht="23.5" customHeight="1" x14ac:dyDescent="0.35">
      <c r="A454" s="62">
        <v>46046</v>
      </c>
      <c r="B454" s="63" t="s">
        <v>445</v>
      </c>
      <c r="C454" s="64" t="s">
        <v>18</v>
      </c>
      <c r="D454" s="64" t="s">
        <v>37</v>
      </c>
      <c r="E454" s="64" t="s">
        <v>816</v>
      </c>
      <c r="F454" s="64">
        <v>1</v>
      </c>
      <c r="G454" s="72" t="s">
        <v>877</v>
      </c>
      <c r="H454" s="63" t="s">
        <v>1253</v>
      </c>
      <c r="I454" s="64" t="s">
        <v>493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547</v>
      </c>
      <c r="U454" s="69" t="s">
        <v>52</v>
      </c>
      <c r="V454" s="63"/>
      <c r="W454" s="63"/>
      <c r="X454" s="63"/>
      <c r="Y454" s="63"/>
      <c r="Z454" s="63"/>
      <c r="AA454" s="63"/>
    </row>
    <row r="455" spans="1:27" s="71" customFormat="1" ht="23.5" customHeight="1" x14ac:dyDescent="0.35">
      <c r="A455" s="62">
        <v>46046</v>
      </c>
      <c r="B455" s="63" t="s">
        <v>445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1254</v>
      </c>
      <c r="I455" s="64" t="s">
        <v>493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547</v>
      </c>
      <c r="U455" s="69" t="s">
        <v>52</v>
      </c>
      <c r="V455" s="63"/>
      <c r="W455" s="63"/>
      <c r="X455" s="63"/>
      <c r="Y455" s="63"/>
      <c r="Z455" s="63"/>
      <c r="AA455" s="63"/>
    </row>
    <row r="456" spans="1:27" s="71" customFormat="1" ht="23.5" customHeight="1" x14ac:dyDescent="0.35">
      <c r="A456" s="62">
        <v>46046</v>
      </c>
      <c r="B456" s="63" t="s">
        <v>445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1255</v>
      </c>
      <c r="H456" s="63" t="s">
        <v>1256</v>
      </c>
      <c r="I456" s="64" t="s">
        <v>493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547</v>
      </c>
      <c r="U456" s="69" t="s">
        <v>52</v>
      </c>
      <c r="V456" s="63"/>
      <c r="W456" s="63"/>
      <c r="X456" s="63"/>
      <c r="Y456" s="63"/>
      <c r="Z456" s="63"/>
      <c r="AA456" s="63"/>
    </row>
    <row r="457" spans="1:27" s="71" customFormat="1" ht="23.5" customHeight="1" x14ac:dyDescent="0.35">
      <c r="A457" s="62">
        <v>46046</v>
      </c>
      <c r="B457" s="63" t="s">
        <v>445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1257</v>
      </c>
      <c r="I457" s="64" t="s">
        <v>493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547</v>
      </c>
      <c r="U457" s="69" t="s">
        <v>52</v>
      </c>
      <c r="V457" s="63"/>
      <c r="W457" s="63"/>
      <c r="X457" s="63"/>
      <c r="Y457" s="63"/>
      <c r="Z457" s="63"/>
      <c r="AA457" s="63"/>
    </row>
    <row r="458" spans="1:27" s="71" customFormat="1" ht="23.5" customHeight="1" x14ac:dyDescent="0.35">
      <c r="A458" s="62">
        <v>46046</v>
      </c>
      <c r="B458" s="63" t="s">
        <v>445</v>
      </c>
      <c r="C458" s="64" t="s">
        <v>18</v>
      </c>
      <c r="D458" s="64" t="s">
        <v>37</v>
      </c>
      <c r="E458" s="64" t="s">
        <v>840</v>
      </c>
      <c r="F458" s="64">
        <v>1</v>
      </c>
      <c r="G458" s="72">
        <v>161024004</v>
      </c>
      <c r="H458" s="63" t="s">
        <v>1258</v>
      </c>
      <c r="I458" s="64" t="s">
        <v>493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547</v>
      </c>
      <c r="U458" s="69" t="s">
        <v>52</v>
      </c>
      <c r="V458" s="63"/>
      <c r="W458" s="63"/>
      <c r="X458" s="63"/>
      <c r="Y458" s="63"/>
      <c r="Z458" s="63"/>
      <c r="AA458" s="63"/>
    </row>
    <row r="459" spans="1:27" s="71" customFormat="1" ht="23.5" customHeight="1" x14ac:dyDescent="0.35">
      <c r="A459" s="62">
        <v>46046</v>
      </c>
      <c r="B459" s="63" t="s">
        <v>445</v>
      </c>
      <c r="C459" s="64" t="s">
        <v>18</v>
      </c>
      <c r="D459" s="64" t="s">
        <v>37</v>
      </c>
      <c r="E459" s="64" t="s">
        <v>1067</v>
      </c>
      <c r="F459" s="64">
        <v>1</v>
      </c>
      <c r="G459" s="72">
        <v>161030007</v>
      </c>
      <c r="H459" s="63" t="s">
        <v>1259</v>
      </c>
      <c r="I459" s="64" t="s">
        <v>493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547</v>
      </c>
      <c r="U459" s="69" t="s">
        <v>52</v>
      </c>
      <c r="V459" s="63"/>
      <c r="W459" s="63"/>
      <c r="X459" s="63"/>
      <c r="Y459" s="63"/>
      <c r="Z459" s="63"/>
      <c r="AA459" s="63"/>
    </row>
    <row r="460" spans="1:27" s="71" customFormat="1" ht="23.5" customHeight="1" x14ac:dyDescent="0.35">
      <c r="A460" s="62">
        <v>46046</v>
      </c>
      <c r="B460" s="63" t="s">
        <v>445</v>
      </c>
      <c r="C460" s="64" t="s">
        <v>18</v>
      </c>
      <c r="D460" s="64" t="s">
        <v>37</v>
      </c>
      <c r="E460" s="64" t="s">
        <v>607</v>
      </c>
      <c r="F460" s="64">
        <v>1</v>
      </c>
      <c r="G460" s="72">
        <v>204041005</v>
      </c>
      <c r="H460" s="63" t="s">
        <v>1260</v>
      </c>
      <c r="I460" s="64" t="s">
        <v>493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547</v>
      </c>
      <c r="U460" s="69" t="s">
        <v>52</v>
      </c>
      <c r="V460" s="63"/>
      <c r="W460" s="63"/>
      <c r="X460" s="63"/>
      <c r="Y460" s="63"/>
      <c r="Z460" s="63"/>
      <c r="AA460" s="63"/>
    </row>
    <row r="461" spans="1:27" s="71" customFormat="1" ht="23.5" customHeight="1" x14ac:dyDescent="0.35">
      <c r="A461" s="62">
        <v>46046</v>
      </c>
      <c r="B461" s="63" t="s">
        <v>445</v>
      </c>
      <c r="C461" s="64" t="s">
        <v>18</v>
      </c>
      <c r="D461" s="64" t="s">
        <v>37</v>
      </c>
      <c r="E461" s="64" t="s">
        <v>607</v>
      </c>
      <c r="F461" s="64">
        <v>1</v>
      </c>
      <c r="G461" s="72">
        <v>206264007</v>
      </c>
      <c r="H461" s="63" t="s">
        <v>1261</v>
      </c>
      <c r="I461" s="64" t="s">
        <v>493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547</v>
      </c>
      <c r="U461" s="69" t="s">
        <v>52</v>
      </c>
      <c r="V461" s="63"/>
      <c r="W461" s="63"/>
      <c r="X461" s="63"/>
      <c r="Y461" s="63"/>
      <c r="Z461" s="63"/>
      <c r="AA461" s="63"/>
    </row>
    <row r="462" spans="1:27" s="71" customFormat="1" ht="23.5" customHeight="1" x14ac:dyDescent="0.35">
      <c r="A462" s="62">
        <v>46046</v>
      </c>
      <c r="B462" s="63" t="s">
        <v>445</v>
      </c>
      <c r="C462" s="64" t="s">
        <v>18</v>
      </c>
      <c r="D462" s="64" t="s">
        <v>37</v>
      </c>
      <c r="E462" s="64" t="s">
        <v>615</v>
      </c>
      <c r="F462" s="64">
        <v>1</v>
      </c>
      <c r="G462" s="72">
        <v>317336001</v>
      </c>
      <c r="H462" s="63" t="s">
        <v>1262</v>
      </c>
      <c r="I462" s="64" t="s">
        <v>493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547</v>
      </c>
      <c r="U462" s="69" t="s">
        <v>52</v>
      </c>
      <c r="V462" s="63"/>
      <c r="W462" s="63"/>
      <c r="X462" s="63"/>
      <c r="Y462" s="63"/>
      <c r="Z462" s="63"/>
      <c r="AA462" s="63"/>
    </row>
    <row r="463" spans="1:27" s="71" customFormat="1" ht="23.5" customHeight="1" x14ac:dyDescent="0.35">
      <c r="A463" s="62">
        <v>46046</v>
      </c>
      <c r="B463" s="63" t="s">
        <v>445</v>
      </c>
      <c r="C463" s="64" t="s">
        <v>18</v>
      </c>
      <c r="D463" s="64" t="s">
        <v>37</v>
      </c>
      <c r="E463" s="64" t="s">
        <v>615</v>
      </c>
      <c r="F463" s="64">
        <v>1</v>
      </c>
      <c r="G463" s="72">
        <v>317339001</v>
      </c>
      <c r="H463" s="63" t="s">
        <v>1263</v>
      </c>
      <c r="I463" s="64" t="s">
        <v>493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547</v>
      </c>
      <c r="U463" s="69" t="s">
        <v>52</v>
      </c>
      <c r="V463" s="63"/>
      <c r="W463" s="63"/>
      <c r="X463" s="63"/>
      <c r="Y463" s="63"/>
      <c r="Z463" s="63"/>
      <c r="AA463" s="63"/>
    </row>
    <row r="464" spans="1:27" s="71" customFormat="1" ht="23.5" customHeight="1" x14ac:dyDescent="0.35">
      <c r="A464" s="62">
        <v>46046</v>
      </c>
      <c r="B464" s="63" t="s">
        <v>445</v>
      </c>
      <c r="C464" s="64" t="s">
        <v>18</v>
      </c>
      <c r="D464" s="64" t="s">
        <v>37</v>
      </c>
      <c r="E464" s="64" t="s">
        <v>615</v>
      </c>
      <c r="F464" s="64">
        <v>1</v>
      </c>
      <c r="G464" s="72">
        <v>317342001</v>
      </c>
      <c r="H464" s="63" t="s">
        <v>1264</v>
      </c>
      <c r="I464" s="64" t="s">
        <v>493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547</v>
      </c>
      <c r="U464" s="69" t="s">
        <v>52</v>
      </c>
      <c r="V464" s="63"/>
      <c r="W464" s="63"/>
      <c r="X464" s="63"/>
      <c r="Y464" s="63"/>
      <c r="Z464" s="63"/>
      <c r="AA464" s="63"/>
    </row>
    <row r="465" spans="1:27" s="71" customFormat="1" ht="23.5" customHeight="1" x14ac:dyDescent="0.35">
      <c r="A465" s="62">
        <v>46046</v>
      </c>
      <c r="B465" s="63" t="s">
        <v>445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842</v>
      </c>
      <c r="H465" s="63" t="s">
        <v>1265</v>
      </c>
      <c r="I465" s="64" t="s">
        <v>480</v>
      </c>
      <c r="J465" s="63" t="s">
        <v>1266</v>
      </c>
      <c r="K465" s="64" t="s">
        <v>273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1267</v>
      </c>
      <c r="Y465" s="63"/>
      <c r="Z465" s="63"/>
      <c r="AA465" s="63">
        <v>2026010092</v>
      </c>
    </row>
    <row r="466" spans="1:27" s="71" customFormat="1" ht="23.5" customHeight="1" x14ac:dyDescent="0.35">
      <c r="A466" s="62">
        <v>46047</v>
      </c>
      <c r="B466" s="63" t="s">
        <v>445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1284</v>
      </c>
      <c r="H466" s="63" t="s">
        <v>1285</v>
      </c>
      <c r="I466" s="64" t="s">
        <v>493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547</v>
      </c>
      <c r="U466" s="69" t="s">
        <v>52</v>
      </c>
      <c r="V466" s="63"/>
      <c r="W466" s="63"/>
      <c r="X466" s="63"/>
      <c r="Y466" s="63"/>
      <c r="Z466" s="63"/>
      <c r="AA466" s="63"/>
    </row>
    <row r="467" spans="1:27" s="71" customFormat="1" ht="23.5" customHeight="1" x14ac:dyDescent="0.35">
      <c r="A467" s="62">
        <v>46047</v>
      </c>
      <c r="B467" s="63" t="s">
        <v>445</v>
      </c>
      <c r="C467" s="64" t="s">
        <v>18</v>
      </c>
      <c r="D467" s="64" t="s">
        <v>37</v>
      </c>
      <c r="E467" s="64" t="s">
        <v>1283</v>
      </c>
      <c r="F467" s="64">
        <v>1</v>
      </c>
      <c r="G467" s="72" t="s">
        <v>1286</v>
      </c>
      <c r="H467" s="63" t="s">
        <v>1287</v>
      </c>
      <c r="I467" s="64" t="s">
        <v>493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547</v>
      </c>
      <c r="U467" s="69" t="s">
        <v>52</v>
      </c>
      <c r="V467" s="63"/>
      <c r="W467" s="63"/>
      <c r="X467" s="63"/>
      <c r="Y467" s="63"/>
      <c r="Z467" s="63"/>
      <c r="AA467" s="63"/>
    </row>
    <row r="468" spans="1:27" s="71" customFormat="1" ht="23.5" customHeight="1" x14ac:dyDescent="0.35">
      <c r="A468" s="62">
        <v>46047</v>
      </c>
      <c r="B468" s="63" t="s">
        <v>445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1288</v>
      </c>
      <c r="I468" s="64" t="s">
        <v>493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547</v>
      </c>
      <c r="U468" s="69" t="s">
        <v>52</v>
      </c>
      <c r="V468" s="63"/>
      <c r="W468" s="63"/>
      <c r="X468" s="63"/>
      <c r="Y468" s="63"/>
      <c r="Z468" s="63"/>
      <c r="AA468" s="63"/>
    </row>
    <row r="469" spans="1:27" s="71" customFormat="1" ht="23.5" customHeight="1" x14ac:dyDescent="0.35">
      <c r="A469" s="62">
        <v>46047</v>
      </c>
      <c r="B469" s="63" t="s">
        <v>445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1289</v>
      </c>
      <c r="I469" s="64" t="s">
        <v>493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547</v>
      </c>
      <c r="U469" s="69" t="s">
        <v>52</v>
      </c>
      <c r="V469" s="63"/>
      <c r="W469" s="63"/>
      <c r="X469" s="63"/>
      <c r="Y469" s="63"/>
      <c r="Z469" s="63"/>
      <c r="AA469" s="63"/>
    </row>
    <row r="470" spans="1:27" s="71" customFormat="1" ht="23.5" customHeight="1" x14ac:dyDescent="0.35">
      <c r="A470" s="62">
        <v>46047</v>
      </c>
      <c r="B470" s="63" t="s">
        <v>445</v>
      </c>
      <c r="C470" s="64" t="s">
        <v>18</v>
      </c>
      <c r="D470" s="64" t="s">
        <v>37</v>
      </c>
      <c r="E470" s="64" t="s">
        <v>607</v>
      </c>
      <c r="F470" s="64">
        <v>1</v>
      </c>
      <c r="G470" s="72">
        <v>204443004</v>
      </c>
      <c r="H470" s="63" t="s">
        <v>1290</v>
      </c>
      <c r="I470" s="64" t="s">
        <v>493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547</v>
      </c>
      <c r="U470" s="69" t="s">
        <v>52</v>
      </c>
      <c r="V470" s="63"/>
      <c r="W470" s="63"/>
      <c r="X470" s="63"/>
      <c r="Y470" s="63"/>
      <c r="Z470" s="63"/>
      <c r="AA470" s="63"/>
    </row>
    <row r="471" spans="1:27" s="71" customFormat="1" ht="23.5" customHeight="1" x14ac:dyDescent="0.35">
      <c r="A471" s="62">
        <v>46047</v>
      </c>
      <c r="B471" s="63" t="s">
        <v>445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1291</v>
      </c>
      <c r="I471" s="64" t="s">
        <v>493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547</v>
      </c>
      <c r="U471" s="69" t="s">
        <v>52</v>
      </c>
      <c r="V471" s="63"/>
      <c r="W471" s="63"/>
      <c r="X471" s="63"/>
      <c r="Y471" s="63"/>
      <c r="Z471" s="63"/>
      <c r="AA471" s="63"/>
    </row>
    <row r="472" spans="1:27" s="71" customFormat="1" ht="23.5" customHeight="1" x14ac:dyDescent="0.35">
      <c r="A472" s="62">
        <v>46047</v>
      </c>
      <c r="B472" s="63" t="s">
        <v>445</v>
      </c>
      <c r="C472" s="64" t="s">
        <v>18</v>
      </c>
      <c r="D472" s="64" t="s">
        <v>37</v>
      </c>
      <c r="E472" s="64" t="s">
        <v>815</v>
      </c>
      <c r="F472" s="64">
        <v>1</v>
      </c>
      <c r="G472" s="72">
        <v>319328007</v>
      </c>
      <c r="H472" s="63" t="s">
        <v>1292</v>
      </c>
      <c r="I472" s="64" t="s">
        <v>485</v>
      </c>
      <c r="J472" s="63" t="s">
        <v>1294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</row>
    <row r="473" spans="1:27" s="71" customFormat="1" ht="23.5" customHeight="1" x14ac:dyDescent="0.35">
      <c r="A473" s="62">
        <v>46047</v>
      </c>
      <c r="B473" s="63" t="s">
        <v>445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884</v>
      </c>
      <c r="H473" s="63" t="s">
        <v>1293</v>
      </c>
      <c r="I473" s="64" t="s">
        <v>485</v>
      </c>
      <c r="J473" s="63" t="s">
        <v>1295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3293</v>
      </c>
      <c r="V473" s="63"/>
      <c r="W473" s="63"/>
      <c r="X473" s="63"/>
      <c r="Y473" s="63"/>
      <c r="Z473" s="63"/>
      <c r="AA473" s="63">
        <v>2026010094</v>
      </c>
    </row>
    <row r="474" spans="1:27" s="71" customFormat="1" ht="23.5" customHeight="1" x14ac:dyDescent="0.35">
      <c r="A474" s="62">
        <v>46048</v>
      </c>
      <c r="B474" s="63" t="s">
        <v>445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462</v>
      </c>
      <c r="H474" s="63" t="s">
        <v>1305</v>
      </c>
      <c r="I474" s="64" t="s">
        <v>493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547</v>
      </c>
      <c r="U474" s="69" t="s">
        <v>52</v>
      </c>
      <c r="V474" s="63"/>
      <c r="W474" s="63"/>
      <c r="X474" s="63"/>
      <c r="Y474" s="63"/>
      <c r="Z474" s="63"/>
      <c r="AA474" s="63"/>
    </row>
    <row r="475" spans="1:27" s="71" customFormat="1" ht="23.5" customHeight="1" x14ac:dyDescent="0.35">
      <c r="A475" s="62">
        <v>46048</v>
      </c>
      <c r="B475" s="63" t="s">
        <v>445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1306</v>
      </c>
      <c r="H475" s="63" t="s">
        <v>1307</v>
      </c>
      <c r="I475" s="64" t="s">
        <v>493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547</v>
      </c>
      <c r="U475" s="69" t="s">
        <v>52</v>
      </c>
      <c r="V475" s="63"/>
      <c r="W475" s="63"/>
      <c r="X475" s="63"/>
      <c r="Y475" s="63"/>
      <c r="Z475" s="63"/>
      <c r="AA475" s="63"/>
    </row>
    <row r="476" spans="1:27" s="71" customFormat="1" ht="23.5" customHeight="1" x14ac:dyDescent="0.35">
      <c r="A476" s="62">
        <v>46048</v>
      </c>
      <c r="B476" s="63" t="s">
        <v>445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1308</v>
      </c>
      <c r="H476" s="63" t="s">
        <v>1309</v>
      </c>
      <c r="I476" s="64" t="s">
        <v>493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547</v>
      </c>
      <c r="U476" s="69" t="s">
        <v>52</v>
      </c>
      <c r="V476" s="63"/>
      <c r="W476" s="63"/>
      <c r="X476" s="63"/>
      <c r="Y476" s="63"/>
      <c r="Z476" s="63"/>
      <c r="AA476" s="63"/>
    </row>
    <row r="477" spans="1:27" s="71" customFormat="1" ht="23.5" customHeight="1" x14ac:dyDescent="0.35">
      <c r="A477" s="62">
        <v>46048</v>
      </c>
      <c r="B477" s="63" t="s">
        <v>445</v>
      </c>
      <c r="C477" s="64" t="s">
        <v>18</v>
      </c>
      <c r="D477" s="64" t="s">
        <v>37</v>
      </c>
      <c r="E477" s="64" t="s">
        <v>1301</v>
      </c>
      <c r="F477" s="64">
        <v>2</v>
      </c>
      <c r="G477" s="72" t="s">
        <v>1310</v>
      </c>
      <c r="H477" s="63" t="s">
        <v>1311</v>
      </c>
      <c r="I477" s="64" t="s">
        <v>493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547</v>
      </c>
      <c r="U477" s="69" t="s">
        <v>52</v>
      </c>
      <c r="V477" s="63"/>
      <c r="W477" s="63"/>
      <c r="X477" s="63"/>
      <c r="Y477" s="63"/>
      <c r="Z477" s="63"/>
      <c r="AA477" s="63"/>
    </row>
    <row r="478" spans="1:27" s="71" customFormat="1" ht="23.5" customHeight="1" x14ac:dyDescent="0.35">
      <c r="A478" s="62">
        <v>46048</v>
      </c>
      <c r="B478" s="63" t="s">
        <v>445</v>
      </c>
      <c r="C478" s="64" t="s">
        <v>18</v>
      </c>
      <c r="D478" s="64" t="s">
        <v>37</v>
      </c>
      <c r="E478" s="64" t="s">
        <v>599</v>
      </c>
      <c r="F478" s="64">
        <v>1</v>
      </c>
      <c r="G478" s="72" t="s">
        <v>250</v>
      </c>
      <c r="H478" s="63" t="s">
        <v>1125</v>
      </c>
      <c r="I478" s="64" t="s">
        <v>493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547</v>
      </c>
      <c r="U478" s="69" t="s">
        <v>52</v>
      </c>
      <c r="V478" s="63"/>
      <c r="W478" s="63"/>
      <c r="X478" s="63"/>
      <c r="Y478" s="63"/>
      <c r="Z478" s="63"/>
      <c r="AA478" s="63"/>
    </row>
    <row r="479" spans="1:27" s="71" customFormat="1" ht="23.5" customHeight="1" x14ac:dyDescent="0.35">
      <c r="A479" s="62">
        <v>46048</v>
      </c>
      <c r="B479" s="63" t="s">
        <v>445</v>
      </c>
      <c r="C479" s="64" t="s">
        <v>18</v>
      </c>
      <c r="D479" s="64" t="s">
        <v>37</v>
      </c>
      <c r="E479" s="64" t="s">
        <v>1302</v>
      </c>
      <c r="F479" s="64">
        <v>2</v>
      </c>
      <c r="G479" s="72" t="s">
        <v>1220</v>
      </c>
      <c r="H479" s="63" t="s">
        <v>1312</v>
      </c>
      <c r="I479" s="64" t="s">
        <v>493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547</v>
      </c>
      <c r="U479" s="69" t="s">
        <v>52</v>
      </c>
      <c r="V479" s="63"/>
      <c r="W479" s="63"/>
      <c r="X479" s="63"/>
      <c r="Y479" s="63"/>
      <c r="Z479" s="63"/>
      <c r="AA479" s="63"/>
    </row>
    <row r="480" spans="1:27" s="71" customFormat="1" ht="23.5" customHeight="1" x14ac:dyDescent="0.35">
      <c r="A480" s="62">
        <v>46048</v>
      </c>
      <c r="B480" s="63" t="s">
        <v>445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1313</v>
      </c>
      <c r="I480" s="64" t="s">
        <v>493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547</v>
      </c>
      <c r="U480" s="69" t="s">
        <v>52</v>
      </c>
      <c r="V480" s="63"/>
      <c r="W480" s="63"/>
      <c r="X480" s="63"/>
      <c r="Y480" s="63"/>
      <c r="Z480" s="63"/>
      <c r="AA480" s="63"/>
    </row>
    <row r="481" spans="1:27" s="71" customFormat="1" ht="23.5" customHeight="1" x14ac:dyDescent="0.35">
      <c r="A481" s="62">
        <v>46048</v>
      </c>
      <c r="B481" s="63" t="s">
        <v>445</v>
      </c>
      <c r="C481" s="64" t="s">
        <v>18</v>
      </c>
      <c r="D481" s="64" t="s">
        <v>37</v>
      </c>
      <c r="E481" s="64" t="s">
        <v>615</v>
      </c>
      <c r="F481" s="64">
        <v>1</v>
      </c>
      <c r="G481" s="72">
        <v>316292006</v>
      </c>
      <c r="H481" s="63" t="s">
        <v>1314</v>
      </c>
      <c r="I481" s="64" t="s">
        <v>485</v>
      </c>
      <c r="J481" s="63" t="s">
        <v>1315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</row>
    <row r="482" spans="1:27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1303</v>
      </c>
      <c r="F482" s="64">
        <v>1</v>
      </c>
      <c r="G482" s="72">
        <v>130540015</v>
      </c>
      <c r="H482" s="63" t="s">
        <v>1316</v>
      </c>
      <c r="I482" s="64" t="s">
        <v>490</v>
      </c>
      <c r="J482" s="63" t="s">
        <v>1317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</row>
    <row r="483" spans="1:27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1304</v>
      </c>
      <c r="F483" s="64">
        <v>1</v>
      </c>
      <c r="G483" s="72">
        <v>130606034</v>
      </c>
      <c r="H483" s="63" t="s">
        <v>1318</v>
      </c>
      <c r="I483" s="64" t="s">
        <v>490</v>
      </c>
      <c r="J483" s="63" t="s">
        <v>1319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</row>
    <row r="484" spans="1:27" s="71" customFormat="1" ht="23.5" customHeight="1" x14ac:dyDescent="0.35">
      <c r="A484" s="62">
        <v>46048</v>
      </c>
      <c r="B484" s="63" t="s">
        <v>445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462</v>
      </c>
      <c r="H484" s="63" t="s">
        <v>1305</v>
      </c>
      <c r="I484" s="64" t="s">
        <v>480</v>
      </c>
      <c r="J484" s="63" t="s">
        <v>1320</v>
      </c>
      <c r="K484" s="64" t="s">
        <v>273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1321</v>
      </c>
      <c r="W484" s="63" t="s">
        <v>1322</v>
      </c>
      <c r="X484" s="63" t="s">
        <v>1323</v>
      </c>
      <c r="Y484" s="63"/>
      <c r="Z484" s="63"/>
      <c r="AA484" s="63">
        <v>2026010098</v>
      </c>
    </row>
    <row r="485" spans="1:27" s="71" customFormat="1" ht="23.5" customHeight="1" x14ac:dyDescent="0.35">
      <c r="A485" s="62">
        <v>46049</v>
      </c>
      <c r="B485" s="63" t="s">
        <v>445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1331</v>
      </c>
      <c r="H485" s="63" t="s">
        <v>1332</v>
      </c>
      <c r="I485" s="64" t="s">
        <v>493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547</v>
      </c>
      <c r="U485" s="69" t="s">
        <v>52</v>
      </c>
      <c r="V485" s="63"/>
      <c r="W485" s="63"/>
      <c r="X485" s="63"/>
      <c r="Y485" s="63"/>
      <c r="Z485" s="63"/>
      <c r="AA485" s="63"/>
    </row>
    <row r="486" spans="1:27" s="71" customFormat="1" ht="23.5" customHeight="1" x14ac:dyDescent="0.35">
      <c r="A486" s="62">
        <v>46049</v>
      </c>
      <c r="B486" s="63" t="s">
        <v>445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1333</v>
      </c>
      <c r="H486" s="63" t="s">
        <v>1334</v>
      </c>
      <c r="I486" s="64" t="s">
        <v>493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547</v>
      </c>
      <c r="U486" s="69" t="s">
        <v>52</v>
      </c>
      <c r="V486" s="63"/>
      <c r="W486" s="63"/>
      <c r="X486" s="63"/>
      <c r="Y486" s="63"/>
      <c r="Z486" s="63"/>
      <c r="AA486" s="63"/>
    </row>
    <row r="487" spans="1:27" s="71" customFormat="1" ht="23.5" customHeight="1" x14ac:dyDescent="0.35">
      <c r="A487" s="62">
        <v>46049</v>
      </c>
      <c r="B487" s="63" t="s">
        <v>445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782</v>
      </c>
      <c r="H487" s="63" t="s">
        <v>1335</v>
      </c>
      <c r="I487" s="64" t="s">
        <v>493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547</v>
      </c>
      <c r="U487" s="69" t="s">
        <v>52</v>
      </c>
      <c r="V487" s="63"/>
      <c r="W487" s="63"/>
      <c r="X487" s="63"/>
      <c r="Y487" s="63"/>
      <c r="Z487" s="63"/>
      <c r="AA487" s="63"/>
    </row>
    <row r="488" spans="1:27" s="71" customFormat="1" ht="23.5" customHeight="1" x14ac:dyDescent="0.35">
      <c r="A488" s="62">
        <v>46049</v>
      </c>
      <c r="B488" s="63" t="s">
        <v>445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1336</v>
      </c>
      <c r="H488" s="63" t="s">
        <v>1337</v>
      </c>
      <c r="I488" s="64" t="s">
        <v>493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547</v>
      </c>
      <c r="U488" s="69" t="s">
        <v>52</v>
      </c>
      <c r="V488" s="63"/>
      <c r="W488" s="63"/>
      <c r="X488" s="63"/>
      <c r="Y488" s="63"/>
      <c r="Z488" s="63"/>
      <c r="AA488" s="63"/>
    </row>
    <row r="489" spans="1:27" s="71" customFormat="1" ht="23.5" customHeight="1" x14ac:dyDescent="0.35">
      <c r="A489" s="62">
        <v>46049</v>
      </c>
      <c r="B489" s="63" t="s">
        <v>445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940</v>
      </c>
      <c r="H489" s="63" t="s">
        <v>1338</v>
      </c>
      <c r="I489" s="64" t="s">
        <v>493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547</v>
      </c>
      <c r="U489" s="69" t="s">
        <v>52</v>
      </c>
      <c r="V489" s="63"/>
      <c r="W489" s="63"/>
      <c r="X489" s="63"/>
      <c r="Y489" s="63"/>
      <c r="Z489" s="63"/>
      <c r="AA489" s="63"/>
    </row>
    <row r="490" spans="1:27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1066</v>
      </c>
      <c r="F490" s="64">
        <v>1</v>
      </c>
      <c r="G490" s="72" t="s">
        <v>1339</v>
      </c>
      <c r="H490" s="63" t="s">
        <v>1340</v>
      </c>
      <c r="I490" s="64" t="s">
        <v>493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547</v>
      </c>
      <c r="U490" s="69" t="s">
        <v>52</v>
      </c>
      <c r="V490" s="63"/>
      <c r="W490" s="63"/>
      <c r="X490" s="63"/>
      <c r="Y490" s="63"/>
      <c r="Z490" s="63"/>
      <c r="AA490" s="63"/>
    </row>
    <row r="491" spans="1:27" s="71" customFormat="1" ht="23.5" customHeight="1" x14ac:dyDescent="0.35">
      <c r="A491" s="62">
        <v>46049</v>
      </c>
      <c r="B491" s="63" t="s">
        <v>445</v>
      </c>
      <c r="C491" s="64" t="s">
        <v>18</v>
      </c>
      <c r="D491" s="64" t="s">
        <v>37</v>
      </c>
      <c r="E491" s="64" t="s">
        <v>1341</v>
      </c>
      <c r="F491" s="64">
        <v>1</v>
      </c>
      <c r="G491" s="72" t="s">
        <v>690</v>
      </c>
      <c r="H491" s="63" t="s">
        <v>1342</v>
      </c>
      <c r="I491" s="64" t="s">
        <v>493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547</v>
      </c>
      <c r="U491" s="69" t="s">
        <v>52</v>
      </c>
      <c r="V491" s="63"/>
      <c r="W491" s="63"/>
      <c r="X491" s="63"/>
      <c r="Y491" s="63"/>
      <c r="Z491" s="63"/>
      <c r="AA491" s="63"/>
    </row>
    <row r="492" spans="1:27" s="71" customFormat="1" ht="23.5" customHeight="1" x14ac:dyDescent="0.35">
      <c r="A492" s="62">
        <v>46049</v>
      </c>
      <c r="B492" s="63" t="s">
        <v>445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1343</v>
      </c>
      <c r="H492" s="63" t="s">
        <v>1344</v>
      </c>
      <c r="I492" s="64" t="s">
        <v>493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547</v>
      </c>
      <c r="U492" s="69" t="s">
        <v>52</v>
      </c>
      <c r="V492" s="63"/>
      <c r="W492" s="63"/>
      <c r="X492" s="63"/>
      <c r="Y492" s="63"/>
      <c r="Z492" s="63"/>
      <c r="AA492" s="63"/>
    </row>
    <row r="493" spans="1:27" s="71" customFormat="1" ht="23.5" customHeight="1" x14ac:dyDescent="0.35">
      <c r="A493" s="62">
        <v>46049</v>
      </c>
      <c r="B493" s="63" t="s">
        <v>445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1345</v>
      </c>
      <c r="H493" s="63" t="s">
        <v>1346</v>
      </c>
      <c r="I493" s="64" t="s">
        <v>493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547</v>
      </c>
      <c r="U493" s="69" t="s">
        <v>52</v>
      </c>
      <c r="V493" s="63"/>
      <c r="W493" s="63"/>
      <c r="X493" s="63"/>
      <c r="Y493" s="63"/>
      <c r="Z493" s="63"/>
      <c r="AA493" s="63"/>
    </row>
    <row r="494" spans="1:27" s="71" customFormat="1" ht="23.5" customHeight="1" x14ac:dyDescent="0.35">
      <c r="A494" s="62">
        <v>46049</v>
      </c>
      <c r="B494" s="63" t="s">
        <v>445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1347</v>
      </c>
      <c r="I494" s="64" t="s">
        <v>493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547</v>
      </c>
      <c r="U494" s="69" t="s">
        <v>52</v>
      </c>
      <c r="V494" s="63"/>
      <c r="W494" s="63"/>
      <c r="X494" s="63"/>
      <c r="Y494" s="63"/>
      <c r="Z494" s="63"/>
      <c r="AA494" s="63"/>
    </row>
    <row r="495" spans="1:27" s="71" customFormat="1" ht="23.5" customHeight="1" x14ac:dyDescent="0.35">
      <c r="A495" s="62">
        <v>46049</v>
      </c>
      <c r="B495" s="63" t="s">
        <v>445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1348</v>
      </c>
      <c r="I495" s="64" t="s">
        <v>493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547</v>
      </c>
      <c r="U495" s="69" t="s">
        <v>52</v>
      </c>
      <c r="V495" s="63"/>
      <c r="W495" s="63"/>
      <c r="X495" s="63"/>
      <c r="Y495" s="63"/>
      <c r="Z495" s="63"/>
      <c r="AA495" s="63"/>
    </row>
    <row r="496" spans="1:27" s="71" customFormat="1" ht="23.5" customHeight="1" x14ac:dyDescent="0.35">
      <c r="A496" s="62">
        <v>46049</v>
      </c>
      <c r="B496" s="63" t="s">
        <v>445</v>
      </c>
      <c r="C496" s="64" t="s">
        <v>18</v>
      </c>
      <c r="D496" s="64" t="s">
        <v>37</v>
      </c>
      <c r="E496" s="64" t="s">
        <v>607</v>
      </c>
      <c r="F496" s="64">
        <v>1</v>
      </c>
      <c r="G496" s="72">
        <v>204567017</v>
      </c>
      <c r="H496" s="63" t="s">
        <v>1349</v>
      </c>
      <c r="I496" s="64" t="s">
        <v>493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547</v>
      </c>
      <c r="U496" s="69" t="s">
        <v>52</v>
      </c>
      <c r="V496" s="63"/>
      <c r="W496" s="63"/>
      <c r="X496" s="63"/>
      <c r="Y496" s="63"/>
      <c r="Z496" s="63"/>
      <c r="AA496" s="63"/>
    </row>
    <row r="497" spans="1:27" s="71" customFormat="1" ht="23.5" customHeight="1" x14ac:dyDescent="0.35">
      <c r="A497" s="62">
        <v>46049</v>
      </c>
      <c r="B497" s="63" t="s">
        <v>445</v>
      </c>
      <c r="C497" s="64" t="s">
        <v>18</v>
      </c>
      <c r="D497" s="64" t="s">
        <v>37</v>
      </c>
      <c r="E497" s="64" t="s">
        <v>607</v>
      </c>
      <c r="F497" s="64">
        <v>1</v>
      </c>
      <c r="G497" s="72">
        <v>204700001</v>
      </c>
      <c r="H497" s="63" t="s">
        <v>1350</v>
      </c>
      <c r="I497" s="64" t="s">
        <v>493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547</v>
      </c>
      <c r="U497" s="69" t="s">
        <v>52</v>
      </c>
      <c r="V497" s="63"/>
      <c r="W497" s="63"/>
      <c r="X497" s="63"/>
      <c r="Y497" s="63"/>
      <c r="Z497" s="63"/>
      <c r="AA497" s="63"/>
    </row>
    <row r="498" spans="1:27" s="71" customFormat="1" ht="23.5" customHeight="1" x14ac:dyDescent="0.35">
      <c r="A498" s="62">
        <v>46049</v>
      </c>
      <c r="B498" s="63" t="s">
        <v>445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1351</v>
      </c>
      <c r="I498" s="64" t="s">
        <v>493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547</v>
      </c>
      <c r="U498" s="69" t="s">
        <v>52</v>
      </c>
      <c r="V498" s="63"/>
      <c r="W498" s="63"/>
      <c r="X498" s="63"/>
      <c r="Y498" s="63"/>
      <c r="Z498" s="63"/>
      <c r="AA498" s="63"/>
    </row>
    <row r="499" spans="1:27" s="71" customFormat="1" ht="23.5" customHeight="1" x14ac:dyDescent="0.35">
      <c r="A499" s="62">
        <v>46049</v>
      </c>
      <c r="B499" s="63" t="s">
        <v>445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1352</v>
      </c>
      <c r="I499" s="64" t="s">
        <v>493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547</v>
      </c>
      <c r="U499" s="69" t="s">
        <v>52</v>
      </c>
      <c r="V499" s="63"/>
      <c r="W499" s="63"/>
      <c r="X499" s="63"/>
      <c r="Y499" s="63"/>
      <c r="Z499" s="63"/>
      <c r="AA499" s="63"/>
    </row>
    <row r="500" spans="1:27" s="71" customFormat="1" ht="23.5" customHeight="1" x14ac:dyDescent="0.35">
      <c r="A500" s="62">
        <v>46049</v>
      </c>
      <c r="B500" s="63" t="s">
        <v>445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1353</v>
      </c>
      <c r="I500" s="64" t="s">
        <v>493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547</v>
      </c>
      <c r="U500" s="69" t="s">
        <v>52</v>
      </c>
      <c r="V500" s="63"/>
      <c r="W500" s="63"/>
      <c r="X500" s="63"/>
      <c r="Y500" s="63"/>
      <c r="Z500" s="63"/>
      <c r="AA500" s="63"/>
    </row>
    <row r="501" spans="1:27" s="71" customFormat="1" ht="23.5" customHeight="1" x14ac:dyDescent="0.35">
      <c r="A501" s="62">
        <v>46049</v>
      </c>
      <c r="B501" s="63" t="s">
        <v>445</v>
      </c>
      <c r="C501" s="64" t="s">
        <v>18</v>
      </c>
      <c r="D501" s="64" t="s">
        <v>37</v>
      </c>
      <c r="E501" s="64" t="s">
        <v>607</v>
      </c>
      <c r="F501" s="64">
        <v>1</v>
      </c>
      <c r="G501" s="72">
        <v>206340004</v>
      </c>
      <c r="H501" s="63" t="s">
        <v>1354</v>
      </c>
      <c r="I501" s="64" t="s">
        <v>493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547</v>
      </c>
      <c r="U501" s="69" t="s">
        <v>52</v>
      </c>
      <c r="V501" s="63"/>
      <c r="W501" s="63"/>
      <c r="X501" s="63"/>
      <c r="Y501" s="63"/>
      <c r="Z501" s="63"/>
      <c r="AA501" s="63"/>
    </row>
    <row r="502" spans="1:27" s="71" customFormat="1" ht="23.5" customHeight="1" x14ac:dyDescent="0.35">
      <c r="A502" s="62">
        <v>46049</v>
      </c>
      <c r="B502" s="63" t="s">
        <v>445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1355</v>
      </c>
      <c r="I502" s="64" t="s">
        <v>493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547</v>
      </c>
      <c r="U502" s="69" t="s">
        <v>52</v>
      </c>
      <c r="V502" s="63"/>
      <c r="W502" s="63"/>
      <c r="X502" s="63"/>
      <c r="Y502" s="63"/>
      <c r="Z502" s="63"/>
      <c r="AA502" s="63"/>
    </row>
    <row r="503" spans="1:27" s="71" customFormat="1" ht="23.5" customHeight="1" x14ac:dyDescent="0.35">
      <c r="A503" s="62">
        <v>46049</v>
      </c>
      <c r="B503" s="63" t="s">
        <v>445</v>
      </c>
      <c r="C503" s="64" t="s">
        <v>18</v>
      </c>
      <c r="D503" s="64" t="s">
        <v>37</v>
      </c>
      <c r="E503" s="64" t="s">
        <v>996</v>
      </c>
      <c r="F503" s="64">
        <v>2</v>
      </c>
      <c r="G503" s="72">
        <v>315630005</v>
      </c>
      <c r="H503" s="63" t="s">
        <v>1356</v>
      </c>
      <c r="I503" s="64" t="s">
        <v>493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547</v>
      </c>
      <c r="U503" s="69" t="s">
        <v>52</v>
      </c>
      <c r="V503" s="63"/>
      <c r="W503" s="63"/>
      <c r="X503" s="63"/>
      <c r="Y503" s="63"/>
      <c r="Z503" s="63"/>
      <c r="AA503" s="63"/>
    </row>
    <row r="504" spans="1:27" s="71" customFormat="1" ht="23.5" customHeight="1" x14ac:dyDescent="0.35">
      <c r="A504" s="62">
        <v>46049</v>
      </c>
      <c r="B504" s="63" t="s">
        <v>445</v>
      </c>
      <c r="C504" s="64" t="s">
        <v>18</v>
      </c>
      <c r="D504" s="64" t="s">
        <v>37</v>
      </c>
      <c r="E504" s="64" t="s">
        <v>680</v>
      </c>
      <c r="F504" s="64">
        <v>2</v>
      </c>
      <c r="G504" s="72">
        <v>319074001</v>
      </c>
      <c r="H504" s="63" t="s">
        <v>1357</v>
      </c>
      <c r="I504" s="64" t="s">
        <v>493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547</v>
      </c>
      <c r="U504" s="69" t="s">
        <v>52</v>
      </c>
      <c r="V504" s="63"/>
      <c r="W504" s="63"/>
      <c r="X504" s="63"/>
      <c r="Y504" s="63"/>
      <c r="Z504" s="63"/>
      <c r="AA504" s="63"/>
    </row>
    <row r="505" spans="1:27" s="71" customFormat="1" ht="23.5" customHeight="1" x14ac:dyDescent="0.35">
      <c r="A505" s="62">
        <v>46049</v>
      </c>
      <c r="B505" s="63" t="s">
        <v>445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1333</v>
      </c>
      <c r="H505" s="63" t="s">
        <v>1334</v>
      </c>
      <c r="I505" s="64" t="s">
        <v>491</v>
      </c>
      <c r="J505" s="63" t="s">
        <v>1358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2520</v>
      </c>
      <c r="U505" s="69" t="s">
        <v>126</v>
      </c>
      <c r="V505" s="63"/>
      <c r="W505" s="63"/>
      <c r="X505" s="63"/>
      <c r="Y505" s="63"/>
      <c r="Z505" s="63"/>
      <c r="AA505" s="63"/>
    </row>
    <row r="506" spans="1:27" s="71" customFormat="1" ht="23.5" customHeight="1" x14ac:dyDescent="0.35">
      <c r="A506" s="62">
        <v>46049</v>
      </c>
      <c r="B506" s="63" t="s">
        <v>445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1336</v>
      </c>
      <c r="H506" s="63" t="s">
        <v>1337</v>
      </c>
      <c r="I506" s="64" t="s">
        <v>485</v>
      </c>
      <c r="J506" s="63" t="s">
        <v>1359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</row>
    <row r="507" spans="1:27" s="71" customFormat="1" ht="23.5" customHeight="1" x14ac:dyDescent="0.35">
      <c r="A507" s="62">
        <v>46049</v>
      </c>
      <c r="B507" s="63" t="s">
        <v>445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729</v>
      </c>
      <c r="H507" s="63" t="s">
        <v>1360</v>
      </c>
      <c r="I507" s="64" t="s">
        <v>490</v>
      </c>
      <c r="J507" s="63" t="s">
        <v>1361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</row>
    <row r="508" spans="1:27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1066</v>
      </c>
      <c r="F508" s="64">
        <v>1</v>
      </c>
      <c r="G508" s="72" t="s">
        <v>1339</v>
      </c>
      <c r="H508" s="63" t="s">
        <v>1340</v>
      </c>
      <c r="I508" s="64" t="s">
        <v>490</v>
      </c>
      <c r="J508" s="63" t="s">
        <v>1362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</row>
    <row r="509" spans="1:27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1066</v>
      </c>
      <c r="F509" s="64">
        <v>2</v>
      </c>
      <c r="G509" s="72" t="s">
        <v>1339</v>
      </c>
      <c r="H509" s="63" t="s">
        <v>1340</v>
      </c>
      <c r="I509" s="64" t="s">
        <v>490</v>
      </c>
      <c r="J509" s="63" t="s">
        <v>1362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</row>
    <row r="510" spans="1:27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1363</v>
      </c>
      <c r="I510" s="64" t="s">
        <v>490</v>
      </c>
      <c r="J510" s="63" t="s">
        <v>1364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</row>
    <row r="511" spans="1:27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1363</v>
      </c>
      <c r="I511" s="64" t="s">
        <v>490</v>
      </c>
      <c r="J511" s="63" t="s">
        <v>1365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</row>
    <row r="512" spans="1:27" s="71" customFormat="1" ht="23.5" customHeight="1" x14ac:dyDescent="0.35">
      <c r="A512" s="62">
        <v>46050</v>
      </c>
      <c r="B512" s="63" t="s">
        <v>445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1369</v>
      </c>
      <c r="H512" s="63" t="s">
        <v>1370</v>
      </c>
      <c r="I512" s="64" t="s">
        <v>493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547</v>
      </c>
      <c r="U512" s="69" t="s">
        <v>52</v>
      </c>
      <c r="V512" s="63"/>
      <c r="W512" s="63"/>
      <c r="X512" s="63"/>
      <c r="Y512" s="63"/>
      <c r="Z512" s="63"/>
      <c r="AA512" s="63"/>
    </row>
    <row r="513" spans="1:27" s="71" customFormat="1" ht="23.5" customHeight="1" x14ac:dyDescent="0.35">
      <c r="A513" s="62">
        <v>46050</v>
      </c>
      <c r="B513" s="63" t="s">
        <v>445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1371</v>
      </c>
      <c r="I513" s="64" t="s">
        <v>493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547</v>
      </c>
      <c r="U513" s="69" t="s">
        <v>52</v>
      </c>
      <c r="V513" s="63"/>
      <c r="W513" s="63"/>
      <c r="X513" s="63"/>
      <c r="Y513" s="63"/>
      <c r="Z513" s="63"/>
      <c r="AA513" s="63"/>
    </row>
    <row r="514" spans="1:27" s="71" customFormat="1" ht="23.5" customHeight="1" x14ac:dyDescent="0.35">
      <c r="A514" s="62">
        <v>46050</v>
      </c>
      <c r="B514" s="63" t="s">
        <v>445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1372</v>
      </c>
      <c r="H514" s="63" t="s">
        <v>1373</v>
      </c>
      <c r="I514" s="64" t="s">
        <v>493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547</v>
      </c>
      <c r="U514" s="69" t="s">
        <v>52</v>
      </c>
      <c r="V514" s="63"/>
      <c r="W514" s="63"/>
      <c r="X514" s="63"/>
      <c r="Y514" s="63"/>
      <c r="Z514" s="63"/>
      <c r="AA514" s="63"/>
    </row>
    <row r="515" spans="1:27" s="71" customFormat="1" ht="23.5" customHeight="1" x14ac:dyDescent="0.35">
      <c r="A515" s="62">
        <v>46050</v>
      </c>
      <c r="B515" s="63" t="s">
        <v>445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1072</v>
      </c>
      <c r="H515" s="63" t="s">
        <v>1374</v>
      </c>
      <c r="I515" s="64" t="s">
        <v>493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547</v>
      </c>
      <c r="U515" s="69" t="s">
        <v>52</v>
      </c>
      <c r="V515" s="63"/>
      <c r="W515" s="63"/>
      <c r="X515" s="63"/>
      <c r="Y515" s="63"/>
      <c r="Z515" s="63"/>
      <c r="AA515" s="63"/>
    </row>
    <row r="516" spans="1:27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719</v>
      </c>
      <c r="F516" s="64">
        <v>1</v>
      </c>
      <c r="G516" s="72" t="s">
        <v>731</v>
      </c>
      <c r="H516" s="63" t="s">
        <v>1375</v>
      </c>
      <c r="I516" s="64" t="s">
        <v>493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547</v>
      </c>
      <c r="U516" s="69" t="s">
        <v>52</v>
      </c>
      <c r="V516" s="63"/>
      <c r="W516" s="63"/>
      <c r="X516" s="63"/>
      <c r="Y516" s="63"/>
      <c r="Z516" s="63"/>
      <c r="AA516" s="63"/>
    </row>
    <row r="517" spans="1:27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720</v>
      </c>
      <c r="F517" s="64">
        <v>2</v>
      </c>
      <c r="G517" s="72">
        <v>130670007</v>
      </c>
      <c r="H517" s="63" t="s">
        <v>1376</v>
      </c>
      <c r="I517" s="64" t="s">
        <v>493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547</v>
      </c>
      <c r="U517" s="69" t="s">
        <v>52</v>
      </c>
      <c r="V517" s="63"/>
      <c r="W517" s="63"/>
      <c r="X517" s="63"/>
      <c r="Y517" s="63"/>
      <c r="Z517" s="63"/>
      <c r="AA517" s="63"/>
    </row>
    <row r="518" spans="1:27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720</v>
      </c>
      <c r="F518" s="64">
        <v>1</v>
      </c>
      <c r="G518" s="72">
        <v>130670008</v>
      </c>
      <c r="H518" s="63" t="s">
        <v>1377</v>
      </c>
      <c r="I518" s="64" t="s">
        <v>493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547</v>
      </c>
      <c r="U518" s="69" t="s">
        <v>52</v>
      </c>
      <c r="V518" s="63"/>
      <c r="W518" s="63"/>
      <c r="X518" s="63"/>
      <c r="Y518" s="63"/>
      <c r="Z518" s="63"/>
      <c r="AA518" s="63"/>
    </row>
    <row r="519" spans="1:27" s="71" customFormat="1" ht="23.5" customHeight="1" x14ac:dyDescent="0.35">
      <c r="A519" s="62">
        <v>46050</v>
      </c>
      <c r="B519" s="63" t="s">
        <v>445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691</v>
      </c>
      <c r="H519" s="63" t="s">
        <v>1378</v>
      </c>
      <c r="I519" s="64" t="s">
        <v>493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547</v>
      </c>
      <c r="U519" s="69" t="s">
        <v>52</v>
      </c>
      <c r="V519" s="63"/>
      <c r="W519" s="63"/>
      <c r="X519" s="63"/>
      <c r="Y519" s="63"/>
      <c r="Z519" s="63"/>
      <c r="AA519" s="63"/>
    </row>
    <row r="520" spans="1:27" s="71" customFormat="1" ht="23.5" customHeight="1" x14ac:dyDescent="0.35">
      <c r="A520" s="62">
        <v>46050</v>
      </c>
      <c r="B520" s="63" t="s">
        <v>445</v>
      </c>
      <c r="C520" s="64" t="s">
        <v>18</v>
      </c>
      <c r="D520" s="64" t="s">
        <v>37</v>
      </c>
      <c r="E520" s="64" t="s">
        <v>1368</v>
      </c>
      <c r="F520" s="64">
        <v>2</v>
      </c>
      <c r="G520" s="72" t="s">
        <v>768</v>
      </c>
      <c r="H520" s="63" t="s">
        <v>1379</v>
      </c>
      <c r="I520" s="64" t="s">
        <v>493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547</v>
      </c>
      <c r="U520" s="69" t="s">
        <v>52</v>
      </c>
      <c r="V520" s="63"/>
      <c r="W520" s="63"/>
      <c r="X520" s="63"/>
      <c r="Y520" s="63"/>
      <c r="Z520" s="63"/>
      <c r="AA520" s="63"/>
    </row>
    <row r="521" spans="1:27" s="71" customFormat="1" ht="23.5" customHeight="1" x14ac:dyDescent="0.35">
      <c r="A521" s="62">
        <v>46050</v>
      </c>
      <c r="B521" s="63" t="s">
        <v>445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1380</v>
      </c>
      <c r="H521" s="63" t="s">
        <v>1381</v>
      </c>
      <c r="I521" s="64" t="s">
        <v>493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547</v>
      </c>
      <c r="U521" s="69" t="s">
        <v>52</v>
      </c>
      <c r="V521" s="63"/>
      <c r="W521" s="63"/>
      <c r="X521" s="63"/>
      <c r="Y521" s="63"/>
      <c r="Z521" s="63"/>
      <c r="AA521" s="63"/>
    </row>
    <row r="522" spans="1:27" s="71" customFormat="1" ht="23.5" customHeight="1" x14ac:dyDescent="0.35">
      <c r="A522" s="62">
        <v>46050</v>
      </c>
      <c r="B522" s="63" t="s">
        <v>445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1382</v>
      </c>
      <c r="I522" s="64" t="s">
        <v>493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547</v>
      </c>
      <c r="U522" s="69" t="s">
        <v>52</v>
      </c>
      <c r="V522" s="63"/>
      <c r="W522" s="63"/>
      <c r="X522" s="63"/>
      <c r="Y522" s="63"/>
      <c r="Z522" s="63"/>
      <c r="AA522" s="63"/>
    </row>
    <row r="523" spans="1:27" s="71" customFormat="1" ht="23.5" customHeight="1" x14ac:dyDescent="0.35">
      <c r="A523" s="62">
        <v>46050</v>
      </c>
      <c r="B523" s="63" t="s">
        <v>445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1085</v>
      </c>
      <c r="H523" s="63" t="s">
        <v>1383</v>
      </c>
      <c r="I523" s="64" t="s">
        <v>493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547</v>
      </c>
      <c r="U523" s="69" t="s">
        <v>52</v>
      </c>
      <c r="V523" s="63"/>
      <c r="W523" s="63"/>
      <c r="X523" s="63"/>
      <c r="Y523" s="63"/>
      <c r="Z523" s="63"/>
      <c r="AA523" s="63"/>
    </row>
    <row r="524" spans="1:27" s="71" customFormat="1" ht="23.5" customHeight="1" x14ac:dyDescent="0.35">
      <c r="A524" s="62">
        <v>46050</v>
      </c>
      <c r="B524" s="63" t="s">
        <v>445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1384</v>
      </c>
      <c r="I524" s="64" t="s">
        <v>493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547</v>
      </c>
      <c r="U524" s="69" t="s">
        <v>52</v>
      </c>
      <c r="V524" s="63"/>
      <c r="W524" s="63"/>
      <c r="X524" s="63"/>
      <c r="Y524" s="63"/>
      <c r="Z524" s="63"/>
      <c r="AA524" s="63"/>
    </row>
    <row r="525" spans="1:27" s="71" customFormat="1" ht="23.5" customHeight="1" x14ac:dyDescent="0.35">
      <c r="A525" s="62">
        <v>46050</v>
      </c>
      <c r="B525" s="63" t="s">
        <v>445</v>
      </c>
      <c r="C525" s="64" t="s">
        <v>18</v>
      </c>
      <c r="D525" s="64" t="s">
        <v>37</v>
      </c>
      <c r="E525" s="64" t="s">
        <v>607</v>
      </c>
      <c r="F525" s="64">
        <v>1</v>
      </c>
      <c r="G525" s="72">
        <v>204580043</v>
      </c>
      <c r="H525" s="63" t="s">
        <v>1385</v>
      </c>
      <c r="I525" s="64" t="s">
        <v>493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547</v>
      </c>
      <c r="U525" s="69" t="s">
        <v>52</v>
      </c>
      <c r="V525" s="63"/>
      <c r="W525" s="63"/>
      <c r="X525" s="63"/>
      <c r="Y525" s="63"/>
      <c r="Z525" s="63"/>
      <c r="AA525" s="63"/>
    </row>
    <row r="526" spans="1:27" s="71" customFormat="1" ht="23.5" customHeight="1" x14ac:dyDescent="0.35">
      <c r="A526" s="62">
        <v>46050</v>
      </c>
      <c r="B526" s="63" t="s">
        <v>445</v>
      </c>
      <c r="C526" s="64" t="s">
        <v>18</v>
      </c>
      <c r="D526" s="64" t="s">
        <v>37</v>
      </c>
      <c r="E526" s="64" t="s">
        <v>607</v>
      </c>
      <c r="F526" s="64">
        <v>1</v>
      </c>
      <c r="G526" s="72">
        <v>206249021</v>
      </c>
      <c r="H526" s="63" t="s">
        <v>1386</v>
      </c>
      <c r="I526" s="64" t="s">
        <v>493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547</v>
      </c>
      <c r="U526" s="69" t="s">
        <v>52</v>
      </c>
      <c r="V526" s="63"/>
      <c r="W526" s="63"/>
      <c r="X526" s="63"/>
      <c r="Y526" s="63"/>
      <c r="Z526" s="63"/>
      <c r="AA526" s="63"/>
    </row>
    <row r="527" spans="1:27" s="71" customFormat="1" ht="23.5" customHeight="1" x14ac:dyDescent="0.35">
      <c r="A527" s="62">
        <v>46050</v>
      </c>
      <c r="B527" s="63" t="s">
        <v>445</v>
      </c>
      <c r="C527" s="64" t="s">
        <v>18</v>
      </c>
      <c r="D527" s="64" t="s">
        <v>37</v>
      </c>
      <c r="E527" s="64" t="s">
        <v>607</v>
      </c>
      <c r="F527" s="64">
        <v>1</v>
      </c>
      <c r="G527" s="72">
        <v>206687007</v>
      </c>
      <c r="H527" s="63" t="s">
        <v>1387</v>
      </c>
      <c r="I527" s="64" t="s">
        <v>493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547</v>
      </c>
      <c r="U527" s="69" t="s">
        <v>52</v>
      </c>
      <c r="V527" s="63"/>
      <c r="W527" s="63"/>
      <c r="X527" s="63"/>
      <c r="Y527" s="63"/>
      <c r="Z527" s="63"/>
      <c r="AA527" s="63"/>
    </row>
    <row r="528" spans="1:27" s="71" customFormat="1" ht="23.5" customHeight="1" x14ac:dyDescent="0.35">
      <c r="A528" s="62">
        <v>46050</v>
      </c>
      <c r="B528" s="63" t="s">
        <v>445</v>
      </c>
      <c r="C528" s="64" t="s">
        <v>18</v>
      </c>
      <c r="D528" s="64" t="s">
        <v>37</v>
      </c>
      <c r="E528" s="64" t="s">
        <v>607</v>
      </c>
      <c r="F528" s="64">
        <v>1</v>
      </c>
      <c r="G528" s="72">
        <v>206819004</v>
      </c>
      <c r="H528" s="63" t="s">
        <v>1388</v>
      </c>
      <c r="I528" s="64" t="s">
        <v>493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547</v>
      </c>
      <c r="U528" s="69" t="s">
        <v>52</v>
      </c>
      <c r="V528" s="63"/>
      <c r="W528" s="63"/>
      <c r="X528" s="63"/>
      <c r="Y528" s="63"/>
      <c r="Z528" s="63"/>
      <c r="AA528" s="63"/>
    </row>
    <row r="529" spans="1:27" s="71" customFormat="1" ht="23.5" customHeight="1" x14ac:dyDescent="0.35">
      <c r="A529" s="62">
        <v>46050</v>
      </c>
      <c r="B529" s="63" t="s">
        <v>445</v>
      </c>
      <c r="C529" s="64" t="s">
        <v>18</v>
      </c>
      <c r="D529" s="64" t="s">
        <v>37</v>
      </c>
      <c r="E529" s="64" t="s">
        <v>680</v>
      </c>
      <c r="F529" s="64">
        <v>2</v>
      </c>
      <c r="G529" s="72">
        <v>319127001</v>
      </c>
      <c r="H529" s="63" t="s">
        <v>1389</v>
      </c>
      <c r="I529" s="64" t="s">
        <v>493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547</v>
      </c>
      <c r="U529" s="69" t="s">
        <v>52</v>
      </c>
      <c r="V529" s="63"/>
      <c r="W529" s="63"/>
      <c r="X529" s="63"/>
      <c r="Y529" s="63"/>
      <c r="Z529" s="63"/>
      <c r="AA529" s="63"/>
    </row>
    <row r="530" spans="1:27" s="71" customFormat="1" ht="23.5" customHeight="1" x14ac:dyDescent="0.35">
      <c r="A530" s="62">
        <v>46050</v>
      </c>
      <c r="B530" s="63" t="s">
        <v>445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1336</v>
      </c>
      <c r="H530" s="63" t="s">
        <v>1337</v>
      </c>
      <c r="I530" s="64" t="s">
        <v>491</v>
      </c>
      <c r="J530" s="63" t="s">
        <v>1390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2520</v>
      </c>
      <c r="U530" s="69" t="s">
        <v>126</v>
      </c>
      <c r="V530" s="63"/>
      <c r="W530" s="63"/>
      <c r="X530" s="63"/>
      <c r="Y530" s="63"/>
      <c r="Z530" s="63"/>
      <c r="AA530" s="63"/>
    </row>
    <row r="531" spans="1:27" s="71" customFormat="1" ht="23.5" customHeight="1" x14ac:dyDescent="0.35">
      <c r="A531" s="62">
        <v>46050</v>
      </c>
      <c r="B531" s="63" t="s">
        <v>445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1369</v>
      </c>
      <c r="H531" s="63" t="s">
        <v>1391</v>
      </c>
      <c r="I531" s="64" t="s">
        <v>485</v>
      </c>
      <c r="J531" s="63" t="s">
        <v>1393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</row>
    <row r="532" spans="1:27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1066</v>
      </c>
      <c r="F532" s="64">
        <v>2</v>
      </c>
      <c r="G532" s="72" t="s">
        <v>1339</v>
      </c>
      <c r="H532" s="63" t="s">
        <v>1392</v>
      </c>
      <c r="I532" s="64" t="s">
        <v>490</v>
      </c>
      <c r="J532" s="63" t="s">
        <v>1362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</row>
    <row r="533" spans="1:27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1066</v>
      </c>
      <c r="F533" s="64">
        <v>1</v>
      </c>
      <c r="G533" s="72" t="s">
        <v>1339</v>
      </c>
      <c r="H533" s="63" t="s">
        <v>1340</v>
      </c>
      <c r="I533" s="64" t="s">
        <v>490</v>
      </c>
      <c r="J533" s="63" t="s">
        <v>1362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</row>
    <row r="534" spans="1:27" s="71" customFormat="1" ht="23.5" customHeight="1" x14ac:dyDescent="0.35">
      <c r="A534" s="62">
        <v>46051</v>
      </c>
      <c r="B534" s="63" t="s">
        <v>445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1403</v>
      </c>
      <c r="H534" s="63" t="s">
        <v>1404</v>
      </c>
      <c r="I534" s="64" t="s">
        <v>493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547</v>
      </c>
      <c r="U534" s="69" t="s">
        <v>52</v>
      </c>
      <c r="V534" s="63"/>
      <c r="W534" s="63"/>
      <c r="X534" s="63"/>
      <c r="Y534" s="63"/>
      <c r="Z534" s="63"/>
      <c r="AA534" s="63"/>
    </row>
    <row r="535" spans="1:27" s="71" customFormat="1" ht="23.5" customHeight="1" x14ac:dyDescent="0.35">
      <c r="A535" s="62">
        <v>46051</v>
      </c>
      <c r="B535" s="63" t="s">
        <v>445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1405</v>
      </c>
      <c r="H535" s="63" t="s">
        <v>1406</v>
      </c>
      <c r="I535" s="64" t="s">
        <v>493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547</v>
      </c>
      <c r="U535" s="69" t="s">
        <v>52</v>
      </c>
      <c r="V535" s="63"/>
      <c r="W535" s="63"/>
      <c r="X535" s="63"/>
      <c r="Y535" s="63"/>
      <c r="Z535" s="63"/>
      <c r="AA535" s="63"/>
    </row>
    <row r="536" spans="1:27" s="71" customFormat="1" ht="23.5" customHeight="1" x14ac:dyDescent="0.35">
      <c r="A536" s="62">
        <v>46051</v>
      </c>
      <c r="B536" s="63" t="s">
        <v>445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1372</v>
      </c>
      <c r="H536" s="63" t="s">
        <v>1373</v>
      </c>
      <c r="I536" s="64" t="s">
        <v>493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547</v>
      </c>
      <c r="U536" s="69" t="s">
        <v>52</v>
      </c>
      <c r="V536" s="63"/>
      <c r="W536" s="63"/>
      <c r="X536" s="63"/>
      <c r="Y536" s="63"/>
      <c r="Z536" s="63"/>
      <c r="AA536" s="63"/>
    </row>
    <row r="537" spans="1:27" s="71" customFormat="1" ht="23.5" customHeight="1" x14ac:dyDescent="0.35">
      <c r="A537" s="62">
        <v>46051</v>
      </c>
      <c r="B537" s="63" t="s">
        <v>445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686</v>
      </c>
      <c r="H537" s="63" t="s">
        <v>1407</v>
      </c>
      <c r="I537" s="64" t="s">
        <v>493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547</v>
      </c>
      <c r="U537" s="69" t="s">
        <v>52</v>
      </c>
      <c r="V537" s="63"/>
      <c r="W537" s="63"/>
      <c r="X537" s="63"/>
      <c r="Y537" s="63"/>
      <c r="Z537" s="63"/>
      <c r="AA537" s="63"/>
    </row>
    <row r="538" spans="1:27" s="71" customFormat="1" ht="23.5" customHeight="1" x14ac:dyDescent="0.35">
      <c r="A538" s="62">
        <v>46051</v>
      </c>
      <c r="B538" s="63" t="s">
        <v>445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1408</v>
      </c>
      <c r="H538" s="63" t="s">
        <v>1409</v>
      </c>
      <c r="I538" s="64" t="s">
        <v>493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547</v>
      </c>
      <c r="U538" s="69" t="s">
        <v>52</v>
      </c>
      <c r="V538" s="63"/>
      <c r="W538" s="63"/>
      <c r="X538" s="63"/>
      <c r="Y538" s="63"/>
      <c r="Z538" s="63"/>
      <c r="AA538" s="63"/>
    </row>
    <row r="539" spans="1:27" s="71" customFormat="1" ht="23.5" customHeight="1" x14ac:dyDescent="0.35">
      <c r="A539" s="62">
        <v>46051</v>
      </c>
      <c r="B539" s="63" t="s">
        <v>445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1410</v>
      </c>
      <c r="I539" s="64" t="s">
        <v>493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547</v>
      </c>
      <c r="U539" s="69" t="s">
        <v>52</v>
      </c>
      <c r="V539" s="63"/>
      <c r="W539" s="63"/>
      <c r="X539" s="63"/>
      <c r="Y539" s="63"/>
      <c r="Z539" s="63"/>
      <c r="AA539" s="63"/>
    </row>
    <row r="540" spans="1:27" s="71" customFormat="1" ht="23.5" customHeight="1" x14ac:dyDescent="0.35">
      <c r="A540" s="62">
        <v>46051</v>
      </c>
      <c r="B540" s="63" t="s">
        <v>445</v>
      </c>
      <c r="C540" s="64" t="s">
        <v>18</v>
      </c>
      <c r="D540" s="64" t="s">
        <v>37</v>
      </c>
      <c r="E540" s="64" t="s">
        <v>544</v>
      </c>
      <c r="F540" s="64">
        <v>1</v>
      </c>
      <c r="G540" s="72" t="s">
        <v>772</v>
      </c>
      <c r="H540" s="63" t="s">
        <v>1411</v>
      </c>
      <c r="I540" s="64" t="s">
        <v>493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547</v>
      </c>
      <c r="U540" s="69" t="s">
        <v>52</v>
      </c>
      <c r="V540" s="63"/>
      <c r="W540" s="63"/>
      <c r="X540" s="63"/>
      <c r="Y540" s="63"/>
      <c r="Z540" s="63"/>
      <c r="AA540" s="63"/>
    </row>
    <row r="541" spans="1:27" s="71" customFormat="1" ht="23.5" customHeight="1" x14ac:dyDescent="0.35">
      <c r="A541" s="62">
        <v>46051</v>
      </c>
      <c r="B541" s="63" t="s">
        <v>445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966</v>
      </c>
      <c r="H541" s="63" t="s">
        <v>1412</v>
      </c>
      <c r="I541" s="64" t="s">
        <v>493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547</v>
      </c>
      <c r="U541" s="69" t="s">
        <v>52</v>
      </c>
      <c r="V541" s="63"/>
      <c r="W541" s="63"/>
      <c r="X541" s="63"/>
      <c r="Y541" s="63"/>
      <c r="Z541" s="63"/>
      <c r="AA541" s="63"/>
    </row>
    <row r="542" spans="1:27" s="71" customFormat="1" ht="23.5" customHeight="1" x14ac:dyDescent="0.35">
      <c r="A542" s="62">
        <v>46051</v>
      </c>
      <c r="B542" s="63" t="s">
        <v>445</v>
      </c>
      <c r="C542" s="64" t="s">
        <v>18</v>
      </c>
      <c r="D542" s="64" t="s">
        <v>37</v>
      </c>
      <c r="E542" s="64" t="s">
        <v>599</v>
      </c>
      <c r="F542" s="64">
        <v>1</v>
      </c>
      <c r="G542" s="72" t="s">
        <v>253</v>
      </c>
      <c r="H542" s="63" t="s">
        <v>1413</v>
      </c>
      <c r="I542" s="64" t="s">
        <v>493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547</v>
      </c>
      <c r="U542" s="69" t="s">
        <v>52</v>
      </c>
      <c r="V542" s="63"/>
      <c r="W542" s="63"/>
      <c r="X542" s="63"/>
      <c r="Y542" s="63"/>
      <c r="Z542" s="63"/>
      <c r="AA542" s="63"/>
    </row>
    <row r="543" spans="1:27" s="71" customFormat="1" ht="23.5" customHeight="1" x14ac:dyDescent="0.35">
      <c r="A543" s="62">
        <v>46051</v>
      </c>
      <c r="B543" s="63" t="s">
        <v>445</v>
      </c>
      <c r="C543" s="64" t="s">
        <v>18</v>
      </c>
      <c r="D543" s="64" t="s">
        <v>37</v>
      </c>
      <c r="E543" s="64" t="s">
        <v>470</v>
      </c>
      <c r="F543" s="64">
        <v>1</v>
      </c>
      <c r="G543" s="72" t="s">
        <v>523</v>
      </c>
      <c r="H543" s="63" t="s">
        <v>1414</v>
      </c>
      <c r="I543" s="64" t="s">
        <v>493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547</v>
      </c>
      <c r="U543" s="69" t="s">
        <v>52</v>
      </c>
      <c r="V543" s="63"/>
      <c r="W543" s="63"/>
      <c r="X543" s="63"/>
      <c r="Y543" s="63"/>
      <c r="Z543" s="63"/>
      <c r="AA543" s="63"/>
    </row>
    <row r="544" spans="1:27" s="71" customFormat="1" ht="23.5" customHeight="1" x14ac:dyDescent="0.35">
      <c r="A544" s="62">
        <v>46051</v>
      </c>
      <c r="B544" s="63" t="s">
        <v>445</v>
      </c>
      <c r="C544" s="64" t="s">
        <v>18</v>
      </c>
      <c r="D544" s="64" t="s">
        <v>37</v>
      </c>
      <c r="E544" s="64" t="s">
        <v>996</v>
      </c>
      <c r="F544" s="64">
        <v>2</v>
      </c>
      <c r="G544" s="72">
        <v>315296004</v>
      </c>
      <c r="H544" s="63" t="s">
        <v>1415</v>
      </c>
      <c r="I544" s="64" t="s">
        <v>493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547</v>
      </c>
      <c r="U544" s="69" t="s">
        <v>52</v>
      </c>
      <c r="V544" s="63"/>
      <c r="W544" s="63"/>
      <c r="X544" s="63"/>
      <c r="Y544" s="63"/>
      <c r="Z544" s="63"/>
      <c r="AA544" s="63"/>
    </row>
    <row r="545" spans="1:27" s="71" customFormat="1" ht="23.5" customHeight="1" x14ac:dyDescent="0.35">
      <c r="A545" s="62">
        <v>46051</v>
      </c>
      <c r="B545" s="63" t="s">
        <v>445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1416</v>
      </c>
      <c r="I545" s="64" t="s">
        <v>493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547</v>
      </c>
      <c r="U545" s="69" t="s">
        <v>52</v>
      </c>
      <c r="V545" s="63"/>
      <c r="W545" s="63"/>
      <c r="X545" s="63"/>
      <c r="Y545" s="63"/>
      <c r="Z545" s="63"/>
      <c r="AA545" s="63"/>
    </row>
    <row r="546" spans="1:27" s="71" customFormat="1" ht="23.5" customHeight="1" x14ac:dyDescent="0.35">
      <c r="A546" s="62">
        <v>46051</v>
      </c>
      <c r="B546" s="63" t="s">
        <v>445</v>
      </c>
      <c r="C546" s="64" t="s">
        <v>18</v>
      </c>
      <c r="D546" s="64" t="s">
        <v>37</v>
      </c>
      <c r="E546" s="64" t="s">
        <v>1148</v>
      </c>
      <c r="F546" s="64">
        <v>2</v>
      </c>
      <c r="G546" s="72">
        <v>317336002</v>
      </c>
      <c r="H546" s="63" t="s">
        <v>1417</v>
      </c>
      <c r="I546" s="64" t="s">
        <v>493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547</v>
      </c>
      <c r="U546" s="69" t="s">
        <v>52</v>
      </c>
      <c r="V546" s="63"/>
      <c r="W546" s="63"/>
      <c r="X546" s="63"/>
      <c r="Y546" s="63"/>
      <c r="Z546" s="63"/>
      <c r="AA546" s="63"/>
    </row>
    <row r="547" spans="1:27" s="71" customFormat="1" ht="23.5" customHeight="1" x14ac:dyDescent="0.35">
      <c r="A547" s="62">
        <v>46051</v>
      </c>
      <c r="B547" s="63" t="s">
        <v>445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1410</v>
      </c>
      <c r="I547" s="64" t="s">
        <v>480</v>
      </c>
      <c r="J547" s="63" t="s">
        <v>1418</v>
      </c>
      <c r="K547" s="64" t="s">
        <v>273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1419</v>
      </c>
      <c r="Y547" s="63"/>
      <c r="Z547" s="63"/>
      <c r="AA547" s="63">
        <v>2026010110</v>
      </c>
    </row>
    <row r="548" spans="1:27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1066</v>
      </c>
      <c r="F548" s="64">
        <v>1</v>
      </c>
      <c r="G548" s="72" t="s">
        <v>1339</v>
      </c>
      <c r="H548" s="63" t="s">
        <v>1392</v>
      </c>
      <c r="I548" s="64" t="s">
        <v>490</v>
      </c>
      <c r="J548" s="63" t="s">
        <v>1362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</row>
    <row r="549" spans="1:27" s="71" customFormat="1" ht="23.5" customHeight="1" x14ac:dyDescent="0.35">
      <c r="A549" s="62">
        <v>46052</v>
      </c>
      <c r="B549" s="63" t="s">
        <v>445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1442</v>
      </c>
      <c r="I549" s="64" t="s">
        <v>493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547</v>
      </c>
      <c r="U549" s="69" t="s">
        <v>52</v>
      </c>
      <c r="V549" s="63"/>
      <c r="W549" s="63"/>
      <c r="X549" s="63"/>
      <c r="Y549" s="63"/>
      <c r="Z549" s="63"/>
      <c r="AA549" s="63"/>
    </row>
    <row r="550" spans="1:27" s="71" customFormat="1" ht="23.5" customHeight="1" x14ac:dyDescent="0.35">
      <c r="A550" s="62">
        <v>46052</v>
      </c>
      <c r="B550" s="63" t="s">
        <v>445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686</v>
      </c>
      <c r="H550" s="63" t="s">
        <v>1407</v>
      </c>
      <c r="I550" s="64" t="s">
        <v>493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547</v>
      </c>
      <c r="U550" s="69" t="s">
        <v>52</v>
      </c>
      <c r="V550" s="63"/>
      <c r="W550" s="63"/>
      <c r="X550" s="63"/>
      <c r="Y550" s="63"/>
      <c r="Z550" s="63"/>
      <c r="AA550" s="63"/>
    </row>
    <row r="551" spans="1:27" s="71" customFormat="1" ht="23.5" customHeight="1" x14ac:dyDescent="0.35">
      <c r="A551" s="62">
        <v>46052</v>
      </c>
      <c r="B551" s="63" t="s">
        <v>445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506</v>
      </c>
      <c r="H551" s="63" t="s">
        <v>1443</v>
      </c>
      <c r="I551" s="64" t="s">
        <v>493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547</v>
      </c>
      <c r="U551" s="69" t="s">
        <v>52</v>
      </c>
      <c r="V551" s="63"/>
      <c r="W551" s="63"/>
      <c r="X551" s="63"/>
      <c r="Y551" s="63"/>
      <c r="Z551" s="63"/>
      <c r="AA551" s="63"/>
    </row>
    <row r="552" spans="1:27" s="71" customFormat="1" ht="23.5" customHeight="1" x14ac:dyDescent="0.35">
      <c r="A552" s="62">
        <v>46052</v>
      </c>
      <c r="B552" s="63" t="s">
        <v>445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1444</v>
      </c>
      <c r="H552" s="63" t="s">
        <v>1445</v>
      </c>
      <c r="I552" s="64" t="s">
        <v>493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547</v>
      </c>
      <c r="U552" s="69" t="s">
        <v>52</v>
      </c>
      <c r="V552" s="63"/>
      <c r="W552" s="63"/>
      <c r="X552" s="63"/>
      <c r="Y552" s="63"/>
      <c r="Z552" s="63"/>
      <c r="AA552" s="63"/>
    </row>
    <row r="553" spans="1:27" s="71" customFormat="1" ht="23.5" customHeight="1" x14ac:dyDescent="0.35">
      <c r="A553" s="62">
        <v>46052</v>
      </c>
      <c r="B553" s="63" t="s">
        <v>445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1446</v>
      </c>
      <c r="I553" s="64" t="s">
        <v>493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547</v>
      </c>
      <c r="U553" s="69" t="s">
        <v>52</v>
      </c>
      <c r="V553" s="63"/>
      <c r="W553" s="63"/>
      <c r="X553" s="63"/>
      <c r="Y553" s="63"/>
      <c r="Z553" s="63"/>
      <c r="AA553" s="63"/>
    </row>
    <row r="554" spans="1:27" s="71" customFormat="1" ht="23.5" customHeight="1" x14ac:dyDescent="0.35">
      <c r="A554" s="62">
        <v>46052</v>
      </c>
      <c r="B554" s="63" t="s">
        <v>445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1447</v>
      </c>
      <c r="H554" s="63" t="s">
        <v>1448</v>
      </c>
      <c r="I554" s="64" t="s">
        <v>493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547</v>
      </c>
      <c r="U554" s="69" t="s">
        <v>52</v>
      </c>
      <c r="V554" s="63"/>
      <c r="W554" s="63"/>
      <c r="X554" s="63"/>
      <c r="Y554" s="63"/>
      <c r="Z554" s="63"/>
      <c r="AA554" s="63"/>
    </row>
    <row r="555" spans="1:27" s="71" customFormat="1" ht="23.5" customHeight="1" x14ac:dyDescent="0.35">
      <c r="A555" s="62">
        <v>46052</v>
      </c>
      <c r="B555" s="63" t="s">
        <v>445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1208</v>
      </c>
      <c r="H555" s="63" t="s">
        <v>1449</v>
      </c>
      <c r="I555" s="64" t="s">
        <v>493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547</v>
      </c>
      <c r="U555" s="69" t="s">
        <v>52</v>
      </c>
      <c r="V555" s="63"/>
      <c r="W555" s="63"/>
      <c r="X555" s="63"/>
      <c r="Y555" s="63"/>
      <c r="Z555" s="63"/>
      <c r="AA555" s="63"/>
    </row>
    <row r="556" spans="1:27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992</v>
      </c>
      <c r="F556" s="64">
        <v>1</v>
      </c>
      <c r="G556" s="72">
        <v>130597182</v>
      </c>
      <c r="H556" s="63" t="s">
        <v>1450</v>
      </c>
      <c r="I556" s="64" t="s">
        <v>493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547</v>
      </c>
      <c r="U556" s="69" t="s">
        <v>52</v>
      </c>
      <c r="V556" s="63"/>
      <c r="W556" s="63"/>
      <c r="X556" s="63"/>
      <c r="Y556" s="63"/>
      <c r="Z556" s="63"/>
      <c r="AA556" s="63"/>
    </row>
    <row r="557" spans="1:27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1451</v>
      </c>
      <c r="I557" s="64" t="s">
        <v>493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547</v>
      </c>
      <c r="U557" s="69" t="s">
        <v>52</v>
      </c>
      <c r="V557" s="63"/>
      <c r="W557" s="63"/>
      <c r="X557" s="63"/>
      <c r="Y557" s="63"/>
      <c r="Z557" s="63"/>
      <c r="AA557" s="63"/>
    </row>
    <row r="558" spans="1:27" s="71" customFormat="1" ht="23.5" customHeight="1" x14ac:dyDescent="0.35">
      <c r="A558" s="62">
        <v>46052</v>
      </c>
      <c r="B558" s="63" t="s">
        <v>445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1446</v>
      </c>
      <c r="I558" s="64" t="s">
        <v>491</v>
      </c>
      <c r="J558" s="63" t="s">
        <v>1452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2520</v>
      </c>
      <c r="U558" s="69" t="s">
        <v>126</v>
      </c>
      <c r="V558" s="63"/>
      <c r="W558" s="63"/>
      <c r="X558" s="63"/>
      <c r="Y558" s="63"/>
      <c r="Z558" s="63"/>
      <c r="AA558" s="63"/>
    </row>
    <row r="559" spans="1:27" s="71" customFormat="1" ht="23.5" customHeight="1" x14ac:dyDescent="0.35">
      <c r="A559" s="62">
        <v>46052</v>
      </c>
      <c r="B559" s="63" t="s">
        <v>445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1453</v>
      </c>
      <c r="H559" s="63" t="s">
        <v>1454</v>
      </c>
      <c r="I559" s="64" t="s">
        <v>493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547</v>
      </c>
      <c r="U559" s="69" t="s">
        <v>52</v>
      </c>
      <c r="V559" s="63"/>
      <c r="W559" s="63"/>
      <c r="X559" s="63"/>
      <c r="Y559" s="63"/>
      <c r="Z559" s="63"/>
      <c r="AA559" s="63"/>
    </row>
    <row r="560" spans="1:27" s="71" customFormat="1" ht="23.5" customHeight="1" x14ac:dyDescent="0.35">
      <c r="A560" s="62">
        <v>46052</v>
      </c>
      <c r="B560" s="63" t="s">
        <v>445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1408</v>
      </c>
      <c r="H560" s="63" t="s">
        <v>1409</v>
      </c>
      <c r="I560" s="64" t="s">
        <v>493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547</v>
      </c>
      <c r="U560" s="69" t="s">
        <v>52</v>
      </c>
      <c r="V560" s="63"/>
      <c r="W560" s="63"/>
      <c r="X560" s="63"/>
      <c r="Y560" s="63"/>
      <c r="Z560" s="63"/>
      <c r="AA560" s="63"/>
    </row>
    <row r="561" spans="1:27" s="71" customFormat="1" ht="23.5" customHeight="1" x14ac:dyDescent="0.35">
      <c r="A561" s="62">
        <v>46052</v>
      </c>
      <c r="B561" s="63" t="s">
        <v>445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1455</v>
      </c>
      <c r="H561" s="63" t="s">
        <v>1456</v>
      </c>
      <c r="I561" s="64" t="s">
        <v>493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547</v>
      </c>
      <c r="U561" s="69" t="s">
        <v>52</v>
      </c>
      <c r="V561" s="63"/>
      <c r="W561" s="63"/>
      <c r="X561" s="63"/>
      <c r="Y561" s="63"/>
      <c r="Z561" s="63"/>
      <c r="AA561" s="63"/>
    </row>
    <row r="562" spans="1:27" s="71" customFormat="1" ht="23.5" customHeight="1" x14ac:dyDescent="0.35">
      <c r="A562" s="62">
        <v>46052</v>
      </c>
      <c r="B562" s="63" t="s">
        <v>445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1457</v>
      </c>
      <c r="H562" s="63" t="s">
        <v>1458</v>
      </c>
      <c r="I562" s="64" t="s">
        <v>493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547</v>
      </c>
      <c r="U562" s="69" t="s">
        <v>52</v>
      </c>
      <c r="V562" s="63"/>
      <c r="W562" s="63"/>
      <c r="X562" s="63"/>
      <c r="Y562" s="63"/>
      <c r="Z562" s="63"/>
      <c r="AA562" s="63"/>
    </row>
    <row r="563" spans="1:27" s="71" customFormat="1" ht="23.5" customHeight="1" x14ac:dyDescent="0.35">
      <c r="A563" s="62">
        <v>46052</v>
      </c>
      <c r="B563" s="63" t="s">
        <v>445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1459</v>
      </c>
      <c r="H563" s="63" t="s">
        <v>1460</v>
      </c>
      <c r="I563" s="64" t="s">
        <v>493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547</v>
      </c>
      <c r="U563" s="69" t="s">
        <v>52</v>
      </c>
      <c r="V563" s="63"/>
      <c r="W563" s="63"/>
      <c r="X563" s="63"/>
      <c r="Y563" s="63"/>
      <c r="Z563" s="63"/>
      <c r="AA563" s="63"/>
    </row>
    <row r="564" spans="1:27" s="71" customFormat="1" ht="23.5" customHeight="1" x14ac:dyDescent="0.35">
      <c r="A564" s="62">
        <v>46052</v>
      </c>
      <c r="B564" s="63" t="s">
        <v>445</v>
      </c>
      <c r="C564" s="64" t="s">
        <v>18</v>
      </c>
      <c r="D564" s="64" t="s">
        <v>37</v>
      </c>
      <c r="E564" s="64" t="s">
        <v>638</v>
      </c>
      <c r="F564" s="64">
        <v>2</v>
      </c>
      <c r="G564" s="72" t="s">
        <v>1461</v>
      </c>
      <c r="H564" s="63" t="s">
        <v>1462</v>
      </c>
      <c r="I564" s="64" t="s">
        <v>493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547</v>
      </c>
      <c r="U564" s="69" t="s">
        <v>52</v>
      </c>
      <c r="V564" s="63"/>
      <c r="W564" s="63"/>
      <c r="X564" s="63"/>
      <c r="Y564" s="63"/>
      <c r="Z564" s="63"/>
      <c r="AA564" s="63"/>
    </row>
    <row r="565" spans="1:27" s="71" customFormat="1" ht="23.5" customHeight="1" x14ac:dyDescent="0.35">
      <c r="A565" s="62">
        <v>46052</v>
      </c>
      <c r="B565" s="63" t="s">
        <v>445</v>
      </c>
      <c r="C565" s="64" t="s">
        <v>18</v>
      </c>
      <c r="D565" s="64" t="s">
        <v>37</v>
      </c>
      <c r="E565" s="64" t="s">
        <v>1441</v>
      </c>
      <c r="F565" s="64">
        <v>2</v>
      </c>
      <c r="G565" s="72" t="s">
        <v>1463</v>
      </c>
      <c r="H565" s="63" t="s">
        <v>1464</v>
      </c>
      <c r="I565" s="64" t="s">
        <v>493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547</v>
      </c>
      <c r="U565" s="69" t="s">
        <v>52</v>
      </c>
      <c r="V565" s="63"/>
      <c r="W565" s="63"/>
      <c r="X565" s="63"/>
      <c r="Y565" s="63"/>
      <c r="Z565" s="63"/>
      <c r="AA565" s="63"/>
    </row>
    <row r="566" spans="1:27" s="71" customFormat="1" ht="23.5" customHeight="1" x14ac:dyDescent="0.35">
      <c r="A566" s="62">
        <v>46052</v>
      </c>
      <c r="B566" s="63" t="s">
        <v>445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1465</v>
      </c>
      <c r="H566" s="63" t="s">
        <v>1466</v>
      </c>
      <c r="I566" s="64" t="s">
        <v>493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547</v>
      </c>
      <c r="U566" s="69" t="s">
        <v>52</v>
      </c>
      <c r="V566" s="63"/>
      <c r="W566" s="63"/>
      <c r="X566" s="63"/>
      <c r="Y566" s="63"/>
      <c r="Z566" s="63"/>
      <c r="AA566" s="63"/>
    </row>
    <row r="567" spans="1:27" s="71" customFormat="1" ht="23.5" customHeight="1" x14ac:dyDescent="0.35">
      <c r="A567" s="62">
        <v>46052</v>
      </c>
      <c r="B567" s="63" t="s">
        <v>445</v>
      </c>
      <c r="C567" s="64" t="s">
        <v>18</v>
      </c>
      <c r="D567" s="64" t="s">
        <v>37</v>
      </c>
      <c r="E567" s="64" t="s">
        <v>599</v>
      </c>
      <c r="F567" s="64">
        <v>1</v>
      </c>
      <c r="G567" s="72" t="s">
        <v>1467</v>
      </c>
      <c r="H567" s="63" t="s">
        <v>1468</v>
      </c>
      <c r="I567" s="64" t="s">
        <v>493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547</v>
      </c>
      <c r="U567" s="69" t="s">
        <v>52</v>
      </c>
      <c r="V567" s="63"/>
      <c r="W567" s="63"/>
      <c r="X567" s="63"/>
      <c r="Y567" s="63"/>
      <c r="Z567" s="63"/>
      <c r="AA567" s="63"/>
    </row>
    <row r="568" spans="1:27" s="71" customFormat="1" ht="23.5" customHeight="1" x14ac:dyDescent="0.35">
      <c r="A568" s="62">
        <v>46052</v>
      </c>
      <c r="B568" s="63" t="s">
        <v>445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1469</v>
      </c>
      <c r="H568" s="63" t="s">
        <v>1470</v>
      </c>
      <c r="I568" s="64" t="s">
        <v>493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547</v>
      </c>
      <c r="U568" s="69" t="s">
        <v>52</v>
      </c>
      <c r="V568" s="63"/>
      <c r="W568" s="63"/>
      <c r="X568" s="63"/>
      <c r="Y568" s="63"/>
      <c r="Z568" s="63"/>
      <c r="AA568" s="63"/>
    </row>
    <row r="569" spans="1:27" s="71" customFormat="1" ht="23.5" customHeight="1" x14ac:dyDescent="0.35">
      <c r="A569" s="62">
        <v>46052</v>
      </c>
      <c r="B569" s="63" t="s">
        <v>445</v>
      </c>
      <c r="C569" s="64" t="s">
        <v>18</v>
      </c>
      <c r="D569" s="64" t="s">
        <v>37</v>
      </c>
      <c r="E569" s="64" t="s">
        <v>607</v>
      </c>
      <c r="F569" s="64">
        <v>1</v>
      </c>
      <c r="G569" s="72">
        <v>204928023</v>
      </c>
      <c r="H569" s="63" t="s">
        <v>1471</v>
      </c>
      <c r="I569" s="64" t="s">
        <v>493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547</v>
      </c>
      <c r="U569" s="69" t="s">
        <v>52</v>
      </c>
      <c r="V569" s="63"/>
      <c r="W569" s="63"/>
      <c r="X569" s="63"/>
      <c r="Y569" s="63"/>
      <c r="Z569" s="63"/>
      <c r="AA569" s="63"/>
    </row>
    <row r="570" spans="1:27" s="71" customFormat="1" ht="23.5" customHeight="1" x14ac:dyDescent="0.35">
      <c r="A570" s="62">
        <v>46052</v>
      </c>
      <c r="B570" s="63" t="s">
        <v>445</v>
      </c>
      <c r="C570" s="64" t="s">
        <v>18</v>
      </c>
      <c r="D570" s="64" t="s">
        <v>37</v>
      </c>
      <c r="E570" s="64" t="s">
        <v>607</v>
      </c>
      <c r="F570" s="64">
        <v>1</v>
      </c>
      <c r="G570" s="72">
        <v>206443002</v>
      </c>
      <c r="H570" s="63" t="s">
        <v>1472</v>
      </c>
      <c r="I570" s="64" t="s">
        <v>493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547</v>
      </c>
      <c r="U570" s="69" t="s">
        <v>52</v>
      </c>
      <c r="V570" s="63"/>
      <c r="W570" s="63"/>
      <c r="X570" s="63"/>
      <c r="Y570" s="63"/>
      <c r="Z570" s="63"/>
      <c r="AA570" s="63"/>
    </row>
    <row r="571" spans="1:27" s="71" customFormat="1" ht="23.5" customHeight="1" x14ac:dyDescent="0.35">
      <c r="A571" s="62">
        <v>46052</v>
      </c>
      <c r="B571" s="63" t="s">
        <v>445</v>
      </c>
      <c r="C571" s="64" t="s">
        <v>18</v>
      </c>
      <c r="D571" s="64" t="s">
        <v>37</v>
      </c>
      <c r="E571" s="64" t="s">
        <v>899</v>
      </c>
      <c r="F571" s="64">
        <v>1</v>
      </c>
      <c r="G571" s="72">
        <v>230747006</v>
      </c>
      <c r="H571" s="63" t="s">
        <v>1473</v>
      </c>
      <c r="I571" s="64" t="s">
        <v>493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547</v>
      </c>
      <c r="U571" s="69" t="s">
        <v>52</v>
      </c>
      <c r="V571" s="63"/>
      <c r="W571" s="63"/>
      <c r="X571" s="63"/>
      <c r="Y571" s="63"/>
      <c r="Z571" s="63"/>
      <c r="AA571" s="63"/>
    </row>
    <row r="572" spans="1:27" s="71" customFormat="1" ht="23.5" customHeight="1" x14ac:dyDescent="0.35">
      <c r="A572" s="62">
        <v>46052</v>
      </c>
      <c r="B572" s="63" t="s">
        <v>445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1474</v>
      </c>
      <c r="I572" s="64" t="s">
        <v>493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547</v>
      </c>
      <c r="U572" s="69" t="s">
        <v>52</v>
      </c>
      <c r="V572" s="63"/>
      <c r="W572" s="63"/>
      <c r="X572" s="63"/>
      <c r="Y572" s="63"/>
      <c r="Z572" s="63"/>
      <c r="AA572" s="63"/>
    </row>
    <row r="573" spans="1:27" s="71" customFormat="1" ht="23.5" customHeight="1" x14ac:dyDescent="0.35">
      <c r="A573" s="62">
        <v>46052</v>
      </c>
      <c r="B573" s="63" t="s">
        <v>445</v>
      </c>
      <c r="C573" s="64" t="s">
        <v>18</v>
      </c>
      <c r="D573" s="64" t="s">
        <v>37</v>
      </c>
      <c r="E573" s="64" t="s">
        <v>996</v>
      </c>
      <c r="F573" s="64">
        <v>2</v>
      </c>
      <c r="G573" s="72">
        <v>315630005</v>
      </c>
      <c r="H573" s="63" t="s">
        <v>1475</v>
      </c>
      <c r="I573" s="64" t="s">
        <v>493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547</v>
      </c>
      <c r="U573" s="69" t="s">
        <v>52</v>
      </c>
      <c r="V573" s="63"/>
      <c r="W573" s="63"/>
      <c r="X573" s="63"/>
      <c r="Y573" s="63"/>
      <c r="Z573" s="63"/>
      <c r="AA573" s="63"/>
    </row>
    <row r="574" spans="1:27" s="71" customFormat="1" ht="23.5" customHeight="1" x14ac:dyDescent="0.35">
      <c r="A574" s="62">
        <v>46052</v>
      </c>
      <c r="B574" s="63" t="s">
        <v>445</v>
      </c>
      <c r="C574" s="64" t="s">
        <v>18</v>
      </c>
      <c r="D574" s="64" t="s">
        <v>37</v>
      </c>
      <c r="E574" s="64" t="s">
        <v>615</v>
      </c>
      <c r="F574" s="64">
        <v>1</v>
      </c>
      <c r="G574" s="72">
        <v>317279001</v>
      </c>
      <c r="H574" s="63" t="s">
        <v>1476</v>
      </c>
      <c r="I574" s="64" t="s">
        <v>493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547</v>
      </c>
      <c r="U574" s="69" t="s">
        <v>52</v>
      </c>
      <c r="V574" s="63"/>
      <c r="W574" s="63"/>
      <c r="X574" s="63"/>
      <c r="Y574" s="63"/>
      <c r="Z574" s="63"/>
      <c r="AA574" s="63"/>
    </row>
    <row r="575" spans="1:27" s="71" customFormat="1" ht="23.5" customHeight="1" x14ac:dyDescent="0.35">
      <c r="A575" s="62">
        <v>46052</v>
      </c>
      <c r="B575" s="63" t="s">
        <v>445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1477</v>
      </c>
      <c r="I575" s="64" t="s">
        <v>493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547</v>
      </c>
      <c r="U575" s="69" t="s">
        <v>52</v>
      </c>
      <c r="V575" s="63"/>
      <c r="W575" s="63"/>
      <c r="X575" s="63"/>
      <c r="Y575" s="63"/>
      <c r="Z575" s="63"/>
      <c r="AA575" s="63"/>
    </row>
    <row r="576" spans="1:27" s="71" customFormat="1" ht="23.5" customHeight="1" x14ac:dyDescent="0.35">
      <c r="A576" s="62">
        <v>46052</v>
      </c>
      <c r="B576" s="63" t="s">
        <v>445</v>
      </c>
      <c r="C576" s="64" t="s">
        <v>18</v>
      </c>
      <c r="D576" s="64" t="s">
        <v>37</v>
      </c>
      <c r="E576" s="64" t="s">
        <v>639</v>
      </c>
      <c r="F576" s="64">
        <v>1</v>
      </c>
      <c r="G576" s="72">
        <v>319458001</v>
      </c>
      <c r="H576" s="63" t="s">
        <v>1478</v>
      </c>
      <c r="I576" s="64" t="s">
        <v>493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547</v>
      </c>
      <c r="U576" s="69" t="s">
        <v>52</v>
      </c>
      <c r="V576" s="63"/>
      <c r="W576" s="63"/>
      <c r="X576" s="63"/>
      <c r="Y576" s="63"/>
      <c r="Z576" s="63"/>
      <c r="AA576" s="63"/>
    </row>
    <row r="577" spans="1:27" s="71" customFormat="1" ht="23.5" customHeight="1" x14ac:dyDescent="0.35">
      <c r="A577" s="62">
        <v>46052</v>
      </c>
      <c r="B577" s="63" t="s">
        <v>445</v>
      </c>
      <c r="C577" s="64" t="s">
        <v>18</v>
      </c>
      <c r="D577" s="64" t="s">
        <v>37</v>
      </c>
      <c r="E577" s="64" t="s">
        <v>1053</v>
      </c>
      <c r="F577" s="64">
        <v>1</v>
      </c>
      <c r="G577" s="72">
        <v>161027005</v>
      </c>
      <c r="H577" s="63" t="s">
        <v>1479</v>
      </c>
      <c r="I577" s="64" t="s">
        <v>493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547</v>
      </c>
      <c r="U577" s="69" t="s">
        <v>52</v>
      </c>
      <c r="V577" s="63"/>
      <c r="W577" s="63"/>
      <c r="X577" s="63"/>
      <c r="Y577" s="63"/>
      <c r="Z577" s="63"/>
      <c r="AA577" s="63"/>
    </row>
    <row r="578" spans="1:27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614</v>
      </c>
      <c r="F578" s="64">
        <v>2</v>
      </c>
      <c r="G578" s="72">
        <v>130597185</v>
      </c>
      <c r="H578" s="63" t="s">
        <v>1480</v>
      </c>
      <c r="I578" s="64" t="s">
        <v>480</v>
      </c>
      <c r="J578" s="63" t="s">
        <v>1481</v>
      </c>
      <c r="K578" s="64" t="s">
        <v>273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1488</v>
      </c>
      <c r="Y578" s="63"/>
      <c r="Z578" s="63"/>
      <c r="AA578" s="63">
        <v>2026020001</v>
      </c>
    </row>
    <row r="579" spans="1:27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614</v>
      </c>
      <c r="F579" s="64">
        <v>2</v>
      </c>
      <c r="G579" s="72">
        <v>130597185</v>
      </c>
      <c r="H579" s="63" t="s">
        <v>1480</v>
      </c>
      <c r="I579" s="64" t="s">
        <v>490</v>
      </c>
      <c r="J579" s="63" t="s">
        <v>1482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</row>
    <row r="580" spans="1:27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1066</v>
      </c>
      <c r="F580" s="64">
        <v>1</v>
      </c>
      <c r="G580" s="72" t="s">
        <v>1339</v>
      </c>
      <c r="H580" s="63" t="s">
        <v>1392</v>
      </c>
      <c r="I580" s="64" t="s">
        <v>490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</row>
    <row r="581" spans="1:27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1483</v>
      </c>
      <c r="I581" s="64" t="s">
        <v>490</v>
      </c>
      <c r="J581" s="63" t="s">
        <v>1484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</row>
    <row r="582" spans="1:27" s="71" customFormat="1" ht="23.5" customHeight="1" x14ac:dyDescent="0.35">
      <c r="A582" s="62">
        <v>46052</v>
      </c>
      <c r="B582" s="63" t="s">
        <v>445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1457</v>
      </c>
      <c r="H582" s="63" t="s">
        <v>1485</v>
      </c>
      <c r="I582" s="64" t="s">
        <v>490</v>
      </c>
      <c r="J582" s="63" t="s">
        <v>1486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</row>
    <row r="583" spans="1:27" s="71" customFormat="1" ht="23.5" customHeight="1" x14ac:dyDescent="0.35">
      <c r="A583" s="62">
        <v>46052</v>
      </c>
      <c r="B583" s="63" t="s">
        <v>445</v>
      </c>
      <c r="C583" s="64" t="s">
        <v>18</v>
      </c>
      <c r="D583" s="64" t="s">
        <v>37</v>
      </c>
      <c r="E583" s="64" t="s">
        <v>429</v>
      </c>
      <c r="F583" s="64">
        <v>2</v>
      </c>
      <c r="G583" s="85" t="s">
        <v>1465</v>
      </c>
      <c r="H583" s="63" t="s">
        <v>1466</v>
      </c>
      <c r="I583" s="64" t="s">
        <v>490</v>
      </c>
      <c r="J583" s="63" t="s">
        <v>1487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</row>
    <row r="584" spans="1:27" s="71" customFormat="1" ht="23.5" customHeight="1" x14ac:dyDescent="0.35">
      <c r="A584" s="62">
        <v>46053</v>
      </c>
      <c r="B584" s="63" t="s">
        <v>445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884</v>
      </c>
      <c r="H584" s="63" t="s">
        <v>1493</v>
      </c>
      <c r="I584" s="64" t="s">
        <v>493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547</v>
      </c>
      <c r="U584" s="69" t="s">
        <v>52</v>
      </c>
      <c r="V584" s="63"/>
      <c r="W584" s="63"/>
      <c r="X584" s="63"/>
      <c r="Y584" s="63"/>
      <c r="Z584" s="63"/>
      <c r="AA584" s="63"/>
    </row>
    <row r="585" spans="1:27" s="71" customFormat="1" ht="23.5" customHeight="1" x14ac:dyDescent="0.35">
      <c r="A585" s="62">
        <v>46053</v>
      </c>
      <c r="B585" s="63" t="s">
        <v>445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1369</v>
      </c>
      <c r="H585" s="63" t="s">
        <v>1391</v>
      </c>
      <c r="I585" s="64" t="s">
        <v>493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547</v>
      </c>
      <c r="U585" s="69" t="s">
        <v>52</v>
      </c>
      <c r="V585" s="63"/>
      <c r="W585" s="63"/>
      <c r="X585" s="63"/>
      <c r="Y585" s="63"/>
      <c r="Z585" s="63"/>
      <c r="AA585" s="63"/>
    </row>
    <row r="586" spans="1:27" s="71" customFormat="1" ht="23.5" customHeight="1" x14ac:dyDescent="0.35">
      <c r="A586" s="62">
        <v>46053</v>
      </c>
      <c r="B586" s="63" t="s">
        <v>445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645</v>
      </c>
      <c r="H586" s="63" t="s">
        <v>1494</v>
      </c>
      <c r="I586" s="64" t="s">
        <v>493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547</v>
      </c>
      <c r="U586" s="69" t="s">
        <v>52</v>
      </c>
      <c r="V586" s="63"/>
      <c r="W586" s="63"/>
      <c r="X586" s="63"/>
      <c r="Y586" s="63"/>
      <c r="Z586" s="63"/>
      <c r="AA586" s="63"/>
    </row>
    <row r="587" spans="1:27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511</v>
      </c>
      <c r="H587" s="63" t="s">
        <v>1495</v>
      </c>
      <c r="I587" s="64" t="s">
        <v>493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547</v>
      </c>
      <c r="U587" s="69" t="s">
        <v>52</v>
      </c>
      <c r="V587" s="63"/>
      <c r="W587" s="63"/>
      <c r="X587" s="63"/>
      <c r="Y587" s="63"/>
      <c r="Z587" s="63"/>
      <c r="AA587" s="63"/>
    </row>
    <row r="588" spans="1:27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1496</v>
      </c>
      <c r="I588" s="64" t="s">
        <v>493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547</v>
      </c>
      <c r="U588" s="69" t="s">
        <v>52</v>
      </c>
      <c r="V588" s="63"/>
      <c r="W588" s="63"/>
      <c r="X588" s="63"/>
      <c r="Y588" s="63"/>
      <c r="Z588" s="63"/>
      <c r="AA588" s="63"/>
    </row>
    <row r="589" spans="1:27" s="71" customFormat="1" ht="23.5" customHeight="1" x14ac:dyDescent="0.35">
      <c r="A589" s="62">
        <v>46053</v>
      </c>
      <c r="B589" s="63" t="s">
        <v>445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1497</v>
      </c>
      <c r="H589" s="63" t="s">
        <v>1498</v>
      </c>
      <c r="I589" s="64" t="s">
        <v>493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547</v>
      </c>
      <c r="U589" s="69" t="s">
        <v>52</v>
      </c>
      <c r="V589" s="63"/>
      <c r="W589" s="63"/>
      <c r="X589" s="63"/>
      <c r="Y589" s="63"/>
      <c r="Z589" s="63"/>
      <c r="AA589" s="63"/>
    </row>
    <row r="590" spans="1:27" s="71" customFormat="1" ht="23.5" customHeight="1" x14ac:dyDescent="0.35">
      <c r="A590" s="62">
        <v>46053</v>
      </c>
      <c r="B590" s="63" t="s">
        <v>445</v>
      </c>
      <c r="C590" s="64" t="s">
        <v>18</v>
      </c>
      <c r="D590" s="64" t="s">
        <v>37</v>
      </c>
      <c r="E590" s="64" t="s">
        <v>749</v>
      </c>
      <c r="F590" s="64">
        <v>2</v>
      </c>
      <c r="G590" s="72" t="s">
        <v>1499</v>
      </c>
      <c r="H590" s="63" t="s">
        <v>1500</v>
      </c>
      <c r="I590" s="64" t="s">
        <v>493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547</v>
      </c>
      <c r="U590" s="69" t="s">
        <v>52</v>
      </c>
      <c r="V590" s="63"/>
      <c r="W590" s="63"/>
      <c r="X590" s="63"/>
      <c r="Y590" s="63"/>
      <c r="Z590" s="63"/>
      <c r="AA590" s="63"/>
    </row>
    <row r="591" spans="1:27" s="71" customFormat="1" ht="23.5" customHeight="1" x14ac:dyDescent="0.35">
      <c r="A591" s="62">
        <v>46053</v>
      </c>
      <c r="B591" s="63" t="s">
        <v>445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1501</v>
      </c>
      <c r="H591" s="63" t="s">
        <v>1502</v>
      </c>
      <c r="I591" s="64" t="s">
        <v>493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547</v>
      </c>
      <c r="U591" s="69" t="s">
        <v>52</v>
      </c>
      <c r="V591" s="63"/>
      <c r="W591" s="63"/>
      <c r="X591" s="63"/>
      <c r="Y591" s="63"/>
      <c r="Z591" s="63"/>
      <c r="AA591" s="63"/>
    </row>
    <row r="592" spans="1:27" s="71" customFormat="1" ht="23.5" customHeight="1" x14ac:dyDescent="0.35">
      <c r="A592" s="62">
        <v>46053</v>
      </c>
      <c r="B592" s="63" t="s">
        <v>445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1503</v>
      </c>
      <c r="H592" s="63" t="s">
        <v>1504</v>
      </c>
      <c r="I592" s="64" t="s">
        <v>493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547</v>
      </c>
      <c r="U592" s="69" t="s">
        <v>52</v>
      </c>
      <c r="V592" s="63"/>
      <c r="W592" s="63"/>
      <c r="X592" s="63"/>
      <c r="Y592" s="63"/>
      <c r="Z592" s="63"/>
      <c r="AA592" s="63"/>
    </row>
    <row r="593" spans="1:27" s="71" customFormat="1" ht="23.5" customHeight="1" x14ac:dyDescent="0.35">
      <c r="A593" s="62">
        <v>46053</v>
      </c>
      <c r="B593" s="63" t="s">
        <v>445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1505</v>
      </c>
      <c r="H593" s="63" t="s">
        <v>1506</v>
      </c>
      <c r="I593" s="64" t="s">
        <v>493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547</v>
      </c>
      <c r="U593" s="69" t="s">
        <v>52</v>
      </c>
      <c r="V593" s="63"/>
      <c r="W593" s="63"/>
      <c r="X593" s="63"/>
      <c r="Y593" s="63"/>
      <c r="Z593" s="63"/>
      <c r="AA593" s="63"/>
    </row>
    <row r="594" spans="1:27" s="71" customFormat="1" ht="23.5" customHeight="1" x14ac:dyDescent="0.35">
      <c r="A594" s="62">
        <v>46053</v>
      </c>
      <c r="B594" s="63" t="s">
        <v>445</v>
      </c>
      <c r="C594" s="64" t="s">
        <v>18</v>
      </c>
      <c r="D594" s="64" t="s">
        <v>37</v>
      </c>
      <c r="E594" s="64" t="s">
        <v>1492</v>
      </c>
      <c r="F594" s="64">
        <v>1</v>
      </c>
      <c r="G594" s="72" t="s">
        <v>1162</v>
      </c>
      <c r="H594" s="63" t="s">
        <v>1507</v>
      </c>
      <c r="I594" s="64" t="s">
        <v>493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547</v>
      </c>
      <c r="U594" s="69" t="s">
        <v>52</v>
      </c>
      <c r="V594" s="63"/>
      <c r="W594" s="63"/>
      <c r="X594" s="63"/>
      <c r="Y594" s="63"/>
      <c r="Z594" s="63"/>
      <c r="AA594" s="63"/>
    </row>
    <row r="595" spans="1:27" s="71" customFormat="1" ht="23.5" customHeight="1" x14ac:dyDescent="0.35">
      <c r="A595" s="62">
        <v>46053</v>
      </c>
      <c r="B595" s="63" t="s">
        <v>445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1508</v>
      </c>
      <c r="H595" s="63" t="s">
        <v>1509</v>
      </c>
      <c r="I595" s="64" t="s">
        <v>493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547</v>
      </c>
      <c r="U595" s="69" t="s">
        <v>52</v>
      </c>
      <c r="V595" s="63"/>
      <c r="W595" s="63"/>
      <c r="X595" s="63"/>
      <c r="Y595" s="63"/>
      <c r="Z595" s="63"/>
      <c r="AA595" s="63"/>
    </row>
    <row r="596" spans="1:27" s="71" customFormat="1" ht="23.5" customHeight="1" x14ac:dyDescent="0.35">
      <c r="A596" s="62">
        <v>46053</v>
      </c>
      <c r="B596" s="63" t="s">
        <v>445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1510</v>
      </c>
      <c r="H596" s="63" t="s">
        <v>1511</v>
      </c>
      <c r="I596" s="64" t="s">
        <v>493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547</v>
      </c>
      <c r="U596" s="69" t="s">
        <v>52</v>
      </c>
      <c r="V596" s="63"/>
      <c r="W596" s="63"/>
      <c r="X596" s="63"/>
      <c r="Y596" s="63"/>
      <c r="Z596" s="63"/>
      <c r="AA596" s="63"/>
    </row>
    <row r="597" spans="1:27" s="71" customFormat="1" ht="23.5" customHeight="1" x14ac:dyDescent="0.35">
      <c r="A597" s="62">
        <v>46053</v>
      </c>
      <c r="B597" s="63" t="s">
        <v>445</v>
      </c>
      <c r="C597" s="64" t="s">
        <v>18</v>
      </c>
      <c r="D597" s="64" t="s">
        <v>37</v>
      </c>
      <c r="E597" s="64" t="s">
        <v>599</v>
      </c>
      <c r="F597" s="64">
        <v>1</v>
      </c>
      <c r="G597" s="72" t="s">
        <v>1218</v>
      </c>
      <c r="H597" s="63" t="s">
        <v>1512</v>
      </c>
      <c r="I597" s="64" t="s">
        <v>493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547</v>
      </c>
      <c r="U597" s="69" t="s">
        <v>52</v>
      </c>
      <c r="V597" s="63"/>
      <c r="W597" s="63"/>
      <c r="X597" s="63"/>
      <c r="Y597" s="63"/>
      <c r="Z597" s="63"/>
      <c r="AA597" s="63"/>
    </row>
    <row r="598" spans="1:27" s="71" customFormat="1" ht="23.5" customHeight="1" x14ac:dyDescent="0.35">
      <c r="A598" s="62">
        <v>46053</v>
      </c>
      <c r="B598" s="63" t="s">
        <v>445</v>
      </c>
      <c r="C598" s="64" t="s">
        <v>18</v>
      </c>
      <c r="D598" s="64" t="s">
        <v>37</v>
      </c>
      <c r="E598" s="64" t="s">
        <v>900</v>
      </c>
      <c r="F598" s="64">
        <v>1</v>
      </c>
      <c r="G598" s="72" t="s">
        <v>829</v>
      </c>
      <c r="H598" s="63" t="s">
        <v>1513</v>
      </c>
      <c r="I598" s="64" t="s">
        <v>493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547</v>
      </c>
      <c r="U598" s="69" t="s">
        <v>52</v>
      </c>
      <c r="V598" s="63"/>
      <c r="W598" s="63"/>
      <c r="X598" s="63"/>
      <c r="Y598" s="63"/>
      <c r="Z598" s="63"/>
      <c r="AA598" s="63"/>
    </row>
    <row r="599" spans="1:27" s="71" customFormat="1" ht="23.5" customHeight="1" x14ac:dyDescent="0.35">
      <c r="A599" s="62">
        <v>46053</v>
      </c>
      <c r="B599" s="63" t="s">
        <v>445</v>
      </c>
      <c r="C599" s="64" t="s">
        <v>18</v>
      </c>
      <c r="D599" s="64" t="s">
        <v>37</v>
      </c>
      <c r="E599" s="64" t="s">
        <v>751</v>
      </c>
      <c r="F599" s="64">
        <v>1</v>
      </c>
      <c r="G599" s="72">
        <v>159384013</v>
      </c>
      <c r="H599" s="63" t="s">
        <v>1514</v>
      </c>
      <c r="I599" s="64" t="s">
        <v>493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547</v>
      </c>
      <c r="U599" s="69" t="s">
        <v>52</v>
      </c>
      <c r="V599" s="63"/>
      <c r="W599" s="63"/>
      <c r="X599" s="63"/>
      <c r="Y599" s="63"/>
      <c r="Z599" s="63"/>
      <c r="AA599" s="63"/>
    </row>
    <row r="600" spans="1:27" s="71" customFormat="1" ht="23.5" customHeight="1" x14ac:dyDescent="0.35">
      <c r="A600" s="62">
        <v>46053</v>
      </c>
      <c r="B600" s="63" t="s">
        <v>445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1515</v>
      </c>
      <c r="I600" s="64" t="s">
        <v>493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547</v>
      </c>
      <c r="U600" s="69" t="s">
        <v>52</v>
      </c>
      <c r="V600" s="63"/>
      <c r="W600" s="63"/>
      <c r="X600" s="63"/>
      <c r="Y600" s="63"/>
      <c r="Z600" s="63"/>
      <c r="AA600" s="63"/>
    </row>
    <row r="601" spans="1:27" s="71" customFormat="1" ht="23.5" customHeight="1" x14ac:dyDescent="0.35">
      <c r="A601" s="62">
        <v>46053</v>
      </c>
      <c r="B601" s="63" t="s">
        <v>445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1516</v>
      </c>
      <c r="I601" s="64" t="s">
        <v>493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547</v>
      </c>
      <c r="U601" s="69" t="s">
        <v>52</v>
      </c>
      <c r="V601" s="63"/>
      <c r="W601" s="63"/>
      <c r="X601" s="63"/>
      <c r="Y601" s="63"/>
      <c r="Z601" s="63"/>
      <c r="AA601" s="63"/>
    </row>
    <row r="602" spans="1:27" s="71" customFormat="1" ht="23.5" customHeight="1" x14ac:dyDescent="0.35">
      <c r="A602" s="62">
        <v>46053</v>
      </c>
      <c r="B602" s="63" t="s">
        <v>445</v>
      </c>
      <c r="C602" s="64" t="s">
        <v>18</v>
      </c>
      <c r="D602" s="64" t="s">
        <v>37</v>
      </c>
      <c r="E602" s="64" t="s">
        <v>899</v>
      </c>
      <c r="F602" s="64">
        <v>1</v>
      </c>
      <c r="G602" s="72">
        <v>315262009</v>
      </c>
      <c r="H602" s="63" t="s">
        <v>1517</v>
      </c>
      <c r="I602" s="64" t="s">
        <v>493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547</v>
      </c>
      <c r="U602" s="69" t="s">
        <v>52</v>
      </c>
      <c r="V602" s="63"/>
      <c r="W602" s="63"/>
      <c r="X602" s="63"/>
      <c r="Y602" s="63"/>
      <c r="Z602" s="63"/>
      <c r="AA602" s="63"/>
    </row>
    <row r="603" spans="1:27" s="71" customFormat="1" ht="23.5" customHeight="1" x14ac:dyDescent="0.35">
      <c r="A603" s="62">
        <v>46053</v>
      </c>
      <c r="B603" s="63" t="s">
        <v>445</v>
      </c>
      <c r="C603" s="64" t="s">
        <v>18</v>
      </c>
      <c r="D603" s="64" t="s">
        <v>37</v>
      </c>
      <c r="E603" s="64" t="s">
        <v>639</v>
      </c>
      <c r="F603" s="64">
        <v>1</v>
      </c>
      <c r="G603" s="72">
        <v>316038014</v>
      </c>
      <c r="H603" s="63" t="s">
        <v>1518</v>
      </c>
      <c r="I603" s="64" t="s">
        <v>493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547</v>
      </c>
      <c r="U603" s="69" t="s">
        <v>52</v>
      </c>
      <c r="V603" s="63"/>
      <c r="W603" s="63"/>
      <c r="X603" s="63"/>
      <c r="Y603" s="63"/>
      <c r="Z603" s="63"/>
      <c r="AA603" s="63"/>
    </row>
    <row r="604" spans="1:27" s="71" customFormat="1" ht="23.5" customHeight="1" x14ac:dyDescent="0.35">
      <c r="A604" s="62">
        <v>46053</v>
      </c>
      <c r="B604" s="63" t="s">
        <v>445</v>
      </c>
      <c r="C604" s="64" t="s">
        <v>18</v>
      </c>
      <c r="D604" s="64" t="s">
        <v>37</v>
      </c>
      <c r="E604" s="64" t="s">
        <v>899</v>
      </c>
      <c r="F604" s="64">
        <v>1</v>
      </c>
      <c r="G604" s="72">
        <v>316292010</v>
      </c>
      <c r="H604" s="63" t="s">
        <v>1519</v>
      </c>
      <c r="I604" s="64" t="s">
        <v>493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547</v>
      </c>
      <c r="U604" s="69" t="s">
        <v>52</v>
      </c>
      <c r="V604" s="63"/>
      <c r="W604" s="63"/>
      <c r="X604" s="63"/>
      <c r="Y604" s="63"/>
      <c r="Z604" s="63"/>
      <c r="AA604" s="63"/>
    </row>
    <row r="605" spans="1:27" s="71" customFormat="1" ht="23.5" customHeight="1" x14ac:dyDescent="0.35">
      <c r="A605" s="62">
        <v>46053</v>
      </c>
      <c r="B605" s="63" t="s">
        <v>445</v>
      </c>
      <c r="C605" s="64" t="s">
        <v>18</v>
      </c>
      <c r="D605" s="64" t="s">
        <v>37</v>
      </c>
      <c r="E605" s="64" t="s">
        <v>545</v>
      </c>
      <c r="F605" s="64">
        <v>1</v>
      </c>
      <c r="G605" s="72">
        <v>159428008</v>
      </c>
      <c r="H605" s="63" t="s">
        <v>1520</v>
      </c>
      <c r="I605" s="64" t="s">
        <v>493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547</v>
      </c>
      <c r="U605" s="69" t="s">
        <v>52</v>
      </c>
      <c r="V605" s="63"/>
      <c r="W605" s="63"/>
      <c r="X605" s="63"/>
      <c r="Y605" s="63"/>
      <c r="Z605" s="63"/>
      <c r="AA605" s="63"/>
    </row>
    <row r="606" spans="1:27" s="71" customFormat="1" ht="23.5" customHeight="1" x14ac:dyDescent="0.35">
      <c r="A606" s="62">
        <v>46053</v>
      </c>
      <c r="B606" s="63" t="s">
        <v>445</v>
      </c>
      <c r="C606" s="64" t="s">
        <v>18</v>
      </c>
      <c r="D606" s="64" t="s">
        <v>37</v>
      </c>
      <c r="E606" s="64" t="s">
        <v>546</v>
      </c>
      <c r="F606" s="64">
        <v>1</v>
      </c>
      <c r="G606" s="72">
        <v>106200009</v>
      </c>
      <c r="H606" s="63" t="s">
        <v>1521</v>
      </c>
      <c r="I606" s="64" t="s">
        <v>493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547</v>
      </c>
      <c r="U606" s="69" t="s">
        <v>52</v>
      </c>
      <c r="V606" s="63"/>
      <c r="W606" s="63"/>
      <c r="X606" s="63"/>
      <c r="Y606" s="63"/>
      <c r="Z606" s="63"/>
      <c r="AA606" s="63"/>
    </row>
    <row r="607" spans="1:27" s="71" customFormat="1" ht="23.5" customHeight="1" x14ac:dyDescent="0.35">
      <c r="A607" s="62">
        <v>46053</v>
      </c>
      <c r="B607" s="63" t="s">
        <v>445</v>
      </c>
      <c r="C607" s="64" t="s">
        <v>17</v>
      </c>
      <c r="D607" s="64" t="s">
        <v>37</v>
      </c>
      <c r="E607" s="64" t="s">
        <v>719</v>
      </c>
      <c r="F607" s="64">
        <v>1</v>
      </c>
      <c r="G607" s="72">
        <v>130649001</v>
      </c>
      <c r="H607" s="63" t="s">
        <v>1522</v>
      </c>
      <c r="I607" s="64" t="s">
        <v>490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</row>
    <row r="608" spans="1:27" s="71" customFormat="1" ht="23.5" customHeight="1" x14ac:dyDescent="0.35">
      <c r="A608" s="62">
        <v>46053</v>
      </c>
      <c r="B608" s="63" t="s">
        <v>445</v>
      </c>
      <c r="C608" s="64" t="s">
        <v>17</v>
      </c>
      <c r="D608" s="64" t="s">
        <v>37</v>
      </c>
      <c r="E608" s="64" t="s">
        <v>1066</v>
      </c>
      <c r="F608" s="64">
        <v>1</v>
      </c>
      <c r="G608" s="72" t="s">
        <v>1339</v>
      </c>
      <c r="H608" s="63" t="s">
        <v>1523</v>
      </c>
      <c r="I608" s="64" t="s">
        <v>490</v>
      </c>
      <c r="J608" s="63" t="s">
        <v>1524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</row>
    <row r="609" spans="1:27" s="71" customFormat="1" ht="23.5" customHeight="1" x14ac:dyDescent="0.35">
      <c r="A609" s="62">
        <v>46053</v>
      </c>
      <c r="B609" s="63" t="s">
        <v>445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645</v>
      </c>
      <c r="H609" s="63" t="s">
        <v>1494</v>
      </c>
      <c r="I609" s="64" t="s">
        <v>490</v>
      </c>
      <c r="J609" s="63" t="s">
        <v>1526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</row>
    <row r="610" spans="1:27" s="71" customFormat="1" ht="23.5" customHeight="1" x14ac:dyDescent="0.35">
      <c r="A610" s="62">
        <v>46054</v>
      </c>
      <c r="B610" s="63" t="s">
        <v>445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1453</v>
      </c>
      <c r="H610" s="63" t="s">
        <v>1454</v>
      </c>
      <c r="I610" s="64" t="s">
        <v>493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547</v>
      </c>
      <c r="U610" s="69" t="s">
        <v>52</v>
      </c>
      <c r="V610" s="63"/>
      <c r="W610" s="63"/>
      <c r="X610" s="63"/>
      <c r="Y610" s="63"/>
      <c r="Z610" s="63"/>
      <c r="AA610" s="63"/>
    </row>
    <row r="611" spans="1:27" s="71" customFormat="1" ht="23.5" customHeight="1" x14ac:dyDescent="0.35">
      <c r="A611" s="62">
        <v>46054</v>
      </c>
      <c r="B611" s="63" t="s">
        <v>445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1527</v>
      </c>
      <c r="H611" s="63" t="s">
        <v>1528</v>
      </c>
      <c r="I611" s="64" t="s">
        <v>493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547</v>
      </c>
      <c r="U611" s="69" t="s">
        <v>52</v>
      </c>
      <c r="V611" s="63"/>
      <c r="W611" s="63"/>
      <c r="X611" s="63"/>
      <c r="Y611" s="63"/>
      <c r="Z611" s="63"/>
      <c r="AA611" s="63"/>
    </row>
    <row r="612" spans="1:27" s="71" customFormat="1" ht="23.5" customHeight="1" x14ac:dyDescent="0.35">
      <c r="A612" s="62">
        <v>46054</v>
      </c>
      <c r="B612" s="63" t="s">
        <v>445</v>
      </c>
      <c r="C612" s="64" t="s">
        <v>18</v>
      </c>
      <c r="D612" s="64" t="s">
        <v>37</v>
      </c>
      <c r="E612" s="64" t="s">
        <v>607</v>
      </c>
      <c r="F612" s="64">
        <v>1</v>
      </c>
      <c r="G612" s="72">
        <v>204373014</v>
      </c>
      <c r="H612" s="63" t="s">
        <v>1529</v>
      </c>
      <c r="I612" s="64" t="s">
        <v>493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547</v>
      </c>
      <c r="U612" s="69" t="s">
        <v>52</v>
      </c>
      <c r="V612" s="63"/>
      <c r="W612" s="63"/>
      <c r="X612" s="63"/>
      <c r="Y612" s="63"/>
      <c r="Z612" s="63"/>
      <c r="AA612" s="63"/>
    </row>
    <row r="613" spans="1:27" s="71" customFormat="1" ht="23.5" customHeight="1" x14ac:dyDescent="0.35">
      <c r="A613" s="62">
        <v>46054</v>
      </c>
      <c r="B613" s="63" t="s">
        <v>445</v>
      </c>
      <c r="C613" s="64" t="s">
        <v>18</v>
      </c>
      <c r="D613" s="64" t="s">
        <v>37</v>
      </c>
      <c r="E613" s="64" t="s">
        <v>607</v>
      </c>
      <c r="F613" s="64">
        <v>1</v>
      </c>
      <c r="G613" s="72">
        <v>204485002</v>
      </c>
      <c r="H613" s="63" t="s">
        <v>1530</v>
      </c>
      <c r="I613" s="64" t="s">
        <v>493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547</v>
      </c>
      <c r="U613" s="69" t="s">
        <v>52</v>
      </c>
      <c r="V613" s="63"/>
      <c r="W613" s="63"/>
      <c r="X613" s="63"/>
      <c r="Y613" s="63"/>
      <c r="Z613" s="63"/>
      <c r="AA613" s="63"/>
    </row>
    <row r="614" spans="1:27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750</v>
      </c>
      <c r="F614" s="64">
        <v>2</v>
      </c>
      <c r="G614" s="72">
        <v>130597049</v>
      </c>
      <c r="H614" s="63" t="s">
        <v>1553</v>
      </c>
      <c r="I614" s="64" t="s">
        <v>493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547</v>
      </c>
      <c r="U614" s="69" t="s">
        <v>52</v>
      </c>
      <c r="V614" s="63"/>
      <c r="W614" s="63"/>
      <c r="X614" s="63"/>
      <c r="Y614" s="63"/>
      <c r="Z614" s="63"/>
      <c r="AA614" s="63"/>
    </row>
    <row r="615" spans="1:27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719</v>
      </c>
      <c r="F615" s="64">
        <v>1</v>
      </c>
      <c r="G615" s="72">
        <v>130649007</v>
      </c>
      <c r="H615" s="63" t="s">
        <v>1554</v>
      </c>
      <c r="I615" s="64" t="s">
        <v>493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547</v>
      </c>
      <c r="U615" s="69" t="s">
        <v>52</v>
      </c>
      <c r="V615" s="63"/>
      <c r="W615" s="63"/>
      <c r="X615" s="63"/>
      <c r="Y615" s="63"/>
      <c r="Z615" s="63"/>
      <c r="AA615" s="63"/>
    </row>
    <row r="616" spans="1:27" s="71" customFormat="1" ht="23.5" customHeight="1" x14ac:dyDescent="0.35">
      <c r="A616" s="62">
        <v>46055</v>
      </c>
      <c r="B616" s="63" t="s">
        <v>445</v>
      </c>
      <c r="C616" s="64" t="s">
        <v>17</v>
      </c>
      <c r="D616" s="64" t="s">
        <v>37</v>
      </c>
      <c r="E616" s="64" t="s">
        <v>417</v>
      </c>
      <c r="F616" s="64">
        <v>2</v>
      </c>
      <c r="G616" s="72" t="s">
        <v>1060</v>
      </c>
      <c r="H616" s="63" t="s">
        <v>1247</v>
      </c>
      <c r="I616" s="64" t="s">
        <v>493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547</v>
      </c>
      <c r="U616" s="69" t="s">
        <v>52</v>
      </c>
      <c r="V616" s="63"/>
      <c r="W616" s="63"/>
      <c r="X616" s="63"/>
      <c r="Y616" s="63"/>
      <c r="Z616" s="63"/>
      <c r="AA616" s="63"/>
    </row>
    <row r="617" spans="1:27" s="71" customFormat="1" ht="23.5" customHeight="1" x14ac:dyDescent="0.35">
      <c r="A617" s="62">
        <v>46055</v>
      </c>
      <c r="B617" s="63" t="s">
        <v>445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1403</v>
      </c>
      <c r="H617" s="63" t="s">
        <v>1555</v>
      </c>
      <c r="I617" s="64" t="s">
        <v>493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547</v>
      </c>
      <c r="U617" s="69" t="s">
        <v>52</v>
      </c>
      <c r="V617" s="63"/>
      <c r="W617" s="63"/>
      <c r="X617" s="63"/>
      <c r="Y617" s="63"/>
      <c r="Z617" s="63"/>
      <c r="AA617" s="63"/>
    </row>
    <row r="618" spans="1:27" s="71" customFormat="1" ht="23.5" customHeight="1" x14ac:dyDescent="0.35">
      <c r="A618" s="62">
        <v>46055</v>
      </c>
      <c r="B618" s="63" t="s">
        <v>445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1556</v>
      </c>
      <c r="H618" s="63" t="s">
        <v>1557</v>
      </c>
      <c r="I618" s="64" t="s">
        <v>493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547</v>
      </c>
      <c r="U618" s="69" t="s">
        <v>52</v>
      </c>
      <c r="V618" s="63"/>
      <c r="W618" s="63"/>
      <c r="X618" s="63"/>
      <c r="Y618" s="63"/>
      <c r="Z618" s="63"/>
      <c r="AA618" s="63"/>
    </row>
    <row r="619" spans="1:27" s="71" customFormat="1" ht="23.5" customHeight="1" x14ac:dyDescent="0.35">
      <c r="A619" s="62">
        <v>46055</v>
      </c>
      <c r="B619" s="63" t="s">
        <v>445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1213</v>
      </c>
      <c r="H619" s="63" t="s">
        <v>1214</v>
      </c>
      <c r="I619" s="64" t="s">
        <v>493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547</v>
      </c>
      <c r="U619" s="69" t="s">
        <v>52</v>
      </c>
      <c r="V619" s="63"/>
      <c r="W619" s="63"/>
      <c r="X619" s="63"/>
      <c r="Y619" s="63"/>
      <c r="Z619" s="63"/>
      <c r="AA619" s="63"/>
    </row>
    <row r="620" spans="1:27" s="71" customFormat="1" ht="23.5" customHeight="1" x14ac:dyDescent="0.35">
      <c r="A620" s="62">
        <v>46055</v>
      </c>
      <c r="B620" s="63" t="s">
        <v>445</v>
      </c>
      <c r="C620" s="64" t="s">
        <v>18</v>
      </c>
      <c r="D620" s="64" t="s">
        <v>37</v>
      </c>
      <c r="E620" s="64" t="s">
        <v>1424</v>
      </c>
      <c r="F620" s="64">
        <v>2</v>
      </c>
      <c r="G620" s="72" t="s">
        <v>1558</v>
      </c>
      <c r="H620" s="63" t="s">
        <v>1559</v>
      </c>
      <c r="I620" s="64" t="s">
        <v>493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547</v>
      </c>
      <c r="U620" s="69" t="s">
        <v>52</v>
      </c>
      <c r="V620" s="63"/>
      <c r="W620" s="63"/>
      <c r="X620" s="63"/>
      <c r="Y620" s="63"/>
      <c r="Z620" s="63"/>
      <c r="AA620" s="63"/>
    </row>
    <row r="621" spans="1:27" s="71" customFormat="1" ht="23.5" customHeight="1" x14ac:dyDescent="0.35">
      <c r="A621" s="62">
        <v>46055</v>
      </c>
      <c r="B621" s="63" t="s">
        <v>445</v>
      </c>
      <c r="C621" s="64" t="s">
        <v>18</v>
      </c>
      <c r="D621" s="64" t="s">
        <v>37</v>
      </c>
      <c r="E621" s="64" t="s">
        <v>429</v>
      </c>
      <c r="F621" s="64">
        <v>2</v>
      </c>
      <c r="G621" s="72" t="s">
        <v>1560</v>
      </c>
      <c r="H621" s="63" t="s">
        <v>1561</v>
      </c>
      <c r="I621" s="64" t="s">
        <v>493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547</v>
      </c>
      <c r="U621" s="69" t="s">
        <v>52</v>
      </c>
      <c r="V621" s="63"/>
      <c r="W621" s="63"/>
      <c r="X621" s="63"/>
      <c r="Y621" s="63"/>
      <c r="Z621" s="63"/>
      <c r="AA621" s="63"/>
    </row>
    <row r="622" spans="1:27" s="71" customFormat="1" ht="23.5" customHeight="1" x14ac:dyDescent="0.35">
      <c r="A622" s="62">
        <v>46055</v>
      </c>
      <c r="B622" s="63" t="s">
        <v>445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920</v>
      </c>
      <c r="H622" s="63" t="s">
        <v>1562</v>
      </c>
      <c r="I622" s="64" t="s">
        <v>493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547</v>
      </c>
      <c r="U622" s="69" t="s">
        <v>52</v>
      </c>
      <c r="V622" s="63"/>
      <c r="W622" s="63"/>
      <c r="X622" s="63"/>
      <c r="Y622" s="63"/>
      <c r="Z622" s="63"/>
      <c r="AA622" s="63"/>
    </row>
    <row r="623" spans="1:27" s="71" customFormat="1" ht="23.5" customHeight="1" x14ac:dyDescent="0.35">
      <c r="A623" s="62">
        <v>46055</v>
      </c>
      <c r="B623" s="63" t="s">
        <v>445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1563</v>
      </c>
      <c r="I623" s="64" t="s">
        <v>493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547</v>
      </c>
      <c r="U623" s="69" t="s">
        <v>52</v>
      </c>
      <c r="V623" s="63"/>
      <c r="W623" s="63"/>
      <c r="X623" s="63"/>
      <c r="Y623" s="63"/>
      <c r="Z623" s="63"/>
      <c r="AA623" s="63"/>
    </row>
    <row r="624" spans="1:27" s="71" customFormat="1" ht="23.5" customHeight="1" x14ac:dyDescent="0.35">
      <c r="A624" s="62">
        <v>46055</v>
      </c>
      <c r="B624" s="63" t="s">
        <v>445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1510</v>
      </c>
      <c r="H624" s="63" t="s">
        <v>1511</v>
      </c>
      <c r="I624" s="64" t="s">
        <v>493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547</v>
      </c>
      <c r="U624" s="69" t="s">
        <v>52</v>
      </c>
      <c r="V624" s="63"/>
      <c r="W624" s="63"/>
      <c r="X624" s="63"/>
      <c r="Y624" s="63"/>
      <c r="Z624" s="63"/>
      <c r="AA624" s="63"/>
    </row>
    <row r="625" spans="1:27" s="71" customFormat="1" ht="23.5" customHeight="1" x14ac:dyDescent="0.35">
      <c r="A625" s="62">
        <v>46055</v>
      </c>
      <c r="B625" s="63" t="s">
        <v>445</v>
      </c>
      <c r="C625" s="64" t="s">
        <v>18</v>
      </c>
      <c r="D625" s="64" t="s">
        <v>37</v>
      </c>
      <c r="E625" s="64" t="s">
        <v>1531</v>
      </c>
      <c r="F625" s="64">
        <v>2</v>
      </c>
      <c r="G625" s="72" t="s">
        <v>1564</v>
      </c>
      <c r="H625" s="63" t="s">
        <v>1565</v>
      </c>
      <c r="I625" s="64" t="s">
        <v>493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547</v>
      </c>
      <c r="U625" s="69" t="s">
        <v>52</v>
      </c>
      <c r="V625" s="63"/>
      <c r="W625" s="63"/>
      <c r="X625" s="63"/>
      <c r="Y625" s="63"/>
      <c r="Z625" s="63"/>
      <c r="AA625" s="63"/>
    </row>
    <row r="626" spans="1:27" s="71" customFormat="1" ht="23.5" customHeight="1" x14ac:dyDescent="0.35">
      <c r="A626" s="62">
        <v>46055</v>
      </c>
      <c r="B626" s="63" t="s">
        <v>445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1566</v>
      </c>
      <c r="I626" s="64" t="s">
        <v>493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547</v>
      </c>
      <c r="U626" s="69" t="s">
        <v>52</v>
      </c>
      <c r="V626" s="63"/>
      <c r="W626" s="63"/>
      <c r="X626" s="63"/>
      <c r="Y626" s="63"/>
      <c r="Z626" s="63"/>
      <c r="AA626" s="63"/>
    </row>
    <row r="627" spans="1:27" s="71" customFormat="1" ht="23.5" customHeight="1" x14ac:dyDescent="0.35">
      <c r="A627" s="62">
        <v>46055</v>
      </c>
      <c r="B627" s="63" t="s">
        <v>445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1567</v>
      </c>
      <c r="I627" s="64" t="s">
        <v>493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547</v>
      </c>
      <c r="U627" s="69" t="s">
        <v>52</v>
      </c>
      <c r="V627" s="63"/>
      <c r="W627" s="63"/>
      <c r="X627" s="63"/>
      <c r="Y627" s="63"/>
      <c r="Z627" s="63"/>
      <c r="AA627" s="63"/>
    </row>
    <row r="628" spans="1:27" s="71" customFormat="1" ht="23.5" customHeight="1" x14ac:dyDescent="0.35">
      <c r="A628" s="62">
        <v>46055</v>
      </c>
      <c r="B628" s="63" t="s">
        <v>445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684</v>
      </c>
      <c r="H628" s="63" t="s">
        <v>1568</v>
      </c>
      <c r="I628" s="64" t="s">
        <v>491</v>
      </c>
      <c r="J628" s="63" t="s">
        <v>1569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2520</v>
      </c>
      <c r="U628" s="69" t="s">
        <v>126</v>
      </c>
      <c r="V628" s="63"/>
      <c r="W628" s="63"/>
      <c r="X628" s="63"/>
      <c r="Y628" s="63"/>
      <c r="Z628" s="63"/>
      <c r="AA628" s="63"/>
    </row>
    <row r="629" spans="1:27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1066</v>
      </c>
      <c r="F629" s="64">
        <v>1</v>
      </c>
      <c r="G629" s="72" t="s">
        <v>1339</v>
      </c>
      <c r="H629" s="63" t="s">
        <v>1570</v>
      </c>
      <c r="I629" s="64" t="s">
        <v>490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</row>
    <row r="630" spans="1:27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1066</v>
      </c>
      <c r="F630" s="64">
        <v>1</v>
      </c>
      <c r="G630" s="72" t="s">
        <v>1339</v>
      </c>
      <c r="H630" s="63" t="s">
        <v>1570</v>
      </c>
      <c r="I630" s="64" t="s">
        <v>490</v>
      </c>
      <c r="J630" s="63" t="s">
        <v>1571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</row>
    <row r="631" spans="1:27" s="71" customFormat="1" ht="23.5" customHeight="1" x14ac:dyDescent="0.35">
      <c r="A631" s="62">
        <v>46055</v>
      </c>
      <c r="B631" s="63" t="s">
        <v>445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1572</v>
      </c>
      <c r="H631" s="63" t="s">
        <v>1573</v>
      </c>
      <c r="I631" s="64" t="s">
        <v>490</v>
      </c>
      <c r="J631" s="63" t="s">
        <v>1574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</row>
    <row r="632" spans="1:27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939</v>
      </c>
      <c r="F632" s="64">
        <v>1</v>
      </c>
      <c r="G632" s="72" t="s">
        <v>1575</v>
      </c>
      <c r="H632" s="63" t="s">
        <v>1576</v>
      </c>
      <c r="I632" s="64" t="s">
        <v>487</v>
      </c>
      <c r="J632" s="63" t="s">
        <v>1577</v>
      </c>
      <c r="K632" s="64" t="s">
        <v>702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488</v>
      </c>
      <c r="U632" s="69" t="s">
        <v>488</v>
      </c>
      <c r="V632" s="63"/>
      <c r="W632" s="63"/>
      <c r="X632" s="63"/>
      <c r="Y632" s="63"/>
      <c r="Z632" s="63"/>
      <c r="AA632" s="63"/>
    </row>
    <row r="633" spans="1:27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614</v>
      </c>
      <c r="F633" s="64">
        <v>1</v>
      </c>
      <c r="G633" s="72">
        <v>130597180</v>
      </c>
      <c r="H633" s="63" t="s">
        <v>1578</v>
      </c>
      <c r="I633" s="64" t="s">
        <v>487</v>
      </c>
      <c r="J633" s="63" t="s">
        <v>1579</v>
      </c>
      <c r="K633" s="64" t="s">
        <v>702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488</v>
      </c>
      <c r="U633" s="69" t="s">
        <v>488</v>
      </c>
      <c r="V633" s="63"/>
      <c r="W633" s="63"/>
      <c r="X633" s="63"/>
      <c r="Y633" s="63"/>
      <c r="Z633" s="63"/>
      <c r="AA633" s="63"/>
    </row>
    <row r="634" spans="1:27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1580</v>
      </c>
      <c r="I634" s="64" t="s">
        <v>487</v>
      </c>
      <c r="J634" s="63" t="s">
        <v>1579</v>
      </c>
      <c r="K634" s="64" t="s">
        <v>702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488</v>
      </c>
      <c r="U634" s="69" t="s">
        <v>488</v>
      </c>
      <c r="V634" s="63"/>
      <c r="W634" s="63"/>
      <c r="X634" s="63"/>
      <c r="Y634" s="63"/>
      <c r="Z634" s="63"/>
      <c r="AA634" s="63"/>
    </row>
    <row r="635" spans="1:27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750</v>
      </c>
      <c r="F635" s="64">
        <v>1</v>
      </c>
      <c r="G635" s="72">
        <v>130597184</v>
      </c>
      <c r="H635" s="63" t="s">
        <v>1581</v>
      </c>
      <c r="I635" s="64" t="s">
        <v>487</v>
      </c>
      <c r="J635" s="63" t="s">
        <v>1579</v>
      </c>
      <c r="K635" s="64" t="s">
        <v>702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488</v>
      </c>
      <c r="U635" s="69" t="s">
        <v>488</v>
      </c>
      <c r="V635" s="63"/>
      <c r="W635" s="63"/>
      <c r="X635" s="63"/>
      <c r="Y635" s="63"/>
      <c r="Z635" s="63"/>
      <c r="AA635" s="63"/>
    </row>
    <row r="636" spans="1:27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993</v>
      </c>
      <c r="F636" s="64">
        <v>1</v>
      </c>
      <c r="G636" s="72" t="s">
        <v>301</v>
      </c>
      <c r="H636" s="63" t="s">
        <v>1582</v>
      </c>
      <c r="I636" s="64" t="s">
        <v>487</v>
      </c>
      <c r="J636" s="63" t="s">
        <v>1579</v>
      </c>
      <c r="K636" s="64" t="s">
        <v>702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488</v>
      </c>
      <c r="U636" s="69" t="s">
        <v>488</v>
      </c>
      <c r="V636" s="63"/>
      <c r="W636" s="63"/>
      <c r="X636" s="63"/>
      <c r="Y636" s="63"/>
      <c r="Z636" s="63"/>
      <c r="AA636" s="63"/>
    </row>
    <row r="637" spans="1:27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719</v>
      </c>
      <c r="F637" s="64">
        <v>1</v>
      </c>
      <c r="G637" s="72">
        <v>130649006</v>
      </c>
      <c r="H637" s="63" t="s">
        <v>1583</v>
      </c>
      <c r="I637" s="64" t="s">
        <v>487</v>
      </c>
      <c r="J637" s="63" t="s">
        <v>1579</v>
      </c>
      <c r="K637" s="64" t="s">
        <v>702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488</v>
      </c>
      <c r="U637" s="69" t="s">
        <v>488</v>
      </c>
      <c r="V637" s="63"/>
      <c r="W637" s="63"/>
      <c r="X637" s="63"/>
      <c r="Y637" s="63"/>
      <c r="Z637" s="63"/>
      <c r="AA637" s="63"/>
    </row>
    <row r="638" spans="1:27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1584</v>
      </c>
      <c r="I638" s="64" t="s">
        <v>487</v>
      </c>
      <c r="J638" s="63" t="s">
        <v>1579</v>
      </c>
      <c r="K638" s="64" t="s">
        <v>702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488</v>
      </c>
      <c r="U638" s="69" t="s">
        <v>488</v>
      </c>
      <c r="V638" s="63"/>
      <c r="W638" s="63"/>
      <c r="X638" s="63"/>
      <c r="Y638" s="63"/>
      <c r="Z638" s="63"/>
      <c r="AA638" s="63"/>
    </row>
    <row r="639" spans="1:27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1585</v>
      </c>
      <c r="I639" s="64" t="s">
        <v>487</v>
      </c>
      <c r="J639" s="63" t="s">
        <v>1579</v>
      </c>
      <c r="K639" s="64" t="s">
        <v>702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488</v>
      </c>
      <c r="U639" s="69" t="s">
        <v>488</v>
      </c>
      <c r="V639" s="63"/>
      <c r="W639" s="63"/>
      <c r="X639" s="63"/>
      <c r="Y639" s="63"/>
      <c r="Z639" s="63"/>
      <c r="AA639" s="63"/>
    </row>
    <row r="640" spans="1:27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1586</v>
      </c>
      <c r="I640" s="64" t="s">
        <v>487</v>
      </c>
      <c r="J640" s="63" t="s">
        <v>1579</v>
      </c>
      <c r="K640" s="64" t="s">
        <v>702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488</v>
      </c>
      <c r="U640" s="69" t="s">
        <v>488</v>
      </c>
      <c r="V640" s="63"/>
      <c r="W640" s="63"/>
      <c r="X640" s="63"/>
      <c r="Y640" s="63"/>
      <c r="Z640" s="63"/>
      <c r="AA640" s="63"/>
    </row>
    <row r="641" spans="1:27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1066</v>
      </c>
      <c r="F641" s="64">
        <v>1</v>
      </c>
      <c r="G641" s="72" t="s">
        <v>1339</v>
      </c>
      <c r="H641" s="63" t="s">
        <v>1570</v>
      </c>
      <c r="I641" s="64" t="s">
        <v>487</v>
      </c>
      <c r="J641" s="63" t="s">
        <v>1579</v>
      </c>
      <c r="K641" s="64" t="s">
        <v>702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488</v>
      </c>
      <c r="U641" s="69" t="s">
        <v>488</v>
      </c>
      <c r="V641" s="63"/>
      <c r="W641" s="63"/>
      <c r="X641" s="63"/>
      <c r="Y641" s="63"/>
      <c r="Z641" s="63"/>
      <c r="AA641" s="63"/>
    </row>
    <row r="642" spans="1:27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613</v>
      </c>
      <c r="F642" s="64">
        <v>1</v>
      </c>
      <c r="G642" s="72" t="s">
        <v>619</v>
      </c>
      <c r="H642" s="63" t="s">
        <v>1587</v>
      </c>
      <c r="I642" s="64" t="s">
        <v>487</v>
      </c>
      <c r="J642" s="63" t="s">
        <v>1579</v>
      </c>
      <c r="K642" s="64" t="s">
        <v>702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488</v>
      </c>
      <c r="U642" s="69" t="s">
        <v>488</v>
      </c>
      <c r="V642" s="63"/>
      <c r="W642" s="63"/>
      <c r="X642" s="63"/>
      <c r="Y642" s="63"/>
      <c r="Z642" s="63"/>
      <c r="AA642" s="63"/>
    </row>
    <row r="643" spans="1:27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1588</v>
      </c>
      <c r="I643" s="64" t="s">
        <v>487</v>
      </c>
      <c r="J643" s="63" t="s">
        <v>1579</v>
      </c>
      <c r="K643" s="64" t="s">
        <v>702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488</v>
      </c>
      <c r="U643" s="69" t="s">
        <v>488</v>
      </c>
      <c r="V643" s="63"/>
      <c r="W643" s="63"/>
      <c r="X643" s="63"/>
      <c r="Y643" s="63"/>
      <c r="Z643" s="63"/>
      <c r="AA643" s="63"/>
    </row>
    <row r="644" spans="1:27" s="71" customFormat="1" ht="23.5" customHeight="1" x14ac:dyDescent="0.35">
      <c r="A644" s="62">
        <v>46055</v>
      </c>
      <c r="B644" s="63" t="s">
        <v>445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1589</v>
      </c>
      <c r="H644" s="63" t="s">
        <v>1590</v>
      </c>
      <c r="I644" s="64" t="s">
        <v>487</v>
      </c>
      <c r="J644" s="63" t="s">
        <v>1579</v>
      </c>
      <c r="K644" s="64" t="s">
        <v>702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488</v>
      </c>
      <c r="U644" s="69" t="s">
        <v>488</v>
      </c>
      <c r="V644" s="63"/>
      <c r="W644" s="63"/>
      <c r="X644" s="63"/>
      <c r="Y644" s="63"/>
      <c r="Z644" s="63"/>
      <c r="AA644" s="63"/>
    </row>
    <row r="645" spans="1:27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543</v>
      </c>
      <c r="F645" s="64">
        <v>1</v>
      </c>
      <c r="G645" s="72">
        <v>108930826</v>
      </c>
      <c r="H645" s="63" t="s">
        <v>1591</v>
      </c>
      <c r="I645" s="64" t="s">
        <v>487</v>
      </c>
      <c r="J645" s="63" t="s">
        <v>1579</v>
      </c>
      <c r="K645" s="64" t="s">
        <v>702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488</v>
      </c>
      <c r="U645" s="69" t="s">
        <v>488</v>
      </c>
      <c r="V645" s="63"/>
      <c r="W645" s="63"/>
      <c r="X645" s="63"/>
      <c r="Y645" s="63"/>
      <c r="Z645" s="63"/>
      <c r="AA645" s="63"/>
    </row>
    <row r="646" spans="1:27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1592</v>
      </c>
      <c r="I646" s="64" t="s">
        <v>487</v>
      </c>
      <c r="J646" s="63" t="s">
        <v>1579</v>
      </c>
      <c r="K646" s="64" t="s">
        <v>702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488</v>
      </c>
      <c r="U646" s="69" t="s">
        <v>488</v>
      </c>
      <c r="V646" s="63"/>
      <c r="W646" s="63"/>
      <c r="X646" s="63"/>
      <c r="Y646" s="63"/>
      <c r="Z646" s="63"/>
      <c r="AA646" s="63"/>
    </row>
    <row r="647" spans="1:27" s="71" customFormat="1" ht="23.5" customHeight="1" x14ac:dyDescent="0.35">
      <c r="A647" s="62">
        <v>46055</v>
      </c>
      <c r="B647" s="63" t="s">
        <v>445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1572</v>
      </c>
      <c r="H647" s="63" t="s">
        <v>1573</v>
      </c>
      <c r="I647" s="64" t="s">
        <v>487</v>
      </c>
      <c r="J647" s="63" t="s">
        <v>1579</v>
      </c>
      <c r="K647" s="64" t="s">
        <v>702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488</v>
      </c>
      <c r="U647" s="69" t="s">
        <v>488</v>
      </c>
      <c r="V647" s="63"/>
      <c r="W647" s="63"/>
      <c r="X647" s="63"/>
      <c r="Y647" s="63"/>
      <c r="Z647" s="63"/>
      <c r="AA647" s="63"/>
    </row>
    <row r="648" spans="1:27" s="71" customFormat="1" ht="23.5" customHeight="1" x14ac:dyDescent="0.35">
      <c r="A648" s="62">
        <v>46055</v>
      </c>
      <c r="B648" s="63" t="s">
        <v>445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645</v>
      </c>
      <c r="H648" s="63" t="s">
        <v>1494</v>
      </c>
      <c r="I648" s="64" t="s">
        <v>487</v>
      </c>
      <c r="J648" s="63" t="s">
        <v>1579</v>
      </c>
      <c r="K648" s="64" t="s">
        <v>702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488</v>
      </c>
      <c r="U648" s="69" t="s">
        <v>488</v>
      </c>
      <c r="V648" s="63"/>
      <c r="W648" s="63"/>
      <c r="X648" s="63"/>
      <c r="Y648" s="63"/>
      <c r="Z648" s="63"/>
      <c r="AA648" s="63"/>
    </row>
    <row r="649" spans="1:27" s="71" customFormat="1" ht="23.5" customHeight="1" x14ac:dyDescent="0.35">
      <c r="A649" s="62">
        <v>46055</v>
      </c>
      <c r="B649" s="63" t="s">
        <v>445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1403</v>
      </c>
      <c r="H649" s="63" t="s">
        <v>1555</v>
      </c>
      <c r="I649" s="64" t="s">
        <v>487</v>
      </c>
      <c r="J649" s="63" t="s">
        <v>1579</v>
      </c>
      <c r="K649" s="64" t="s">
        <v>702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488</v>
      </c>
      <c r="U649" s="69" t="s">
        <v>488</v>
      </c>
      <c r="V649" s="63"/>
      <c r="W649" s="63"/>
      <c r="X649" s="63"/>
      <c r="Y649" s="63"/>
      <c r="Z649" s="63"/>
      <c r="AA649" s="63"/>
    </row>
    <row r="650" spans="1:27" s="71" customFormat="1" ht="23.5" customHeight="1" x14ac:dyDescent="0.35">
      <c r="A650" s="62">
        <v>46055</v>
      </c>
      <c r="B650" s="63" t="s">
        <v>445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902</v>
      </c>
      <c r="H650" s="63" t="s">
        <v>1593</v>
      </c>
      <c r="I650" s="64" t="s">
        <v>487</v>
      </c>
      <c r="J650" s="63" t="s">
        <v>1579</v>
      </c>
      <c r="K650" s="64" t="s">
        <v>702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488</v>
      </c>
      <c r="U650" s="69" t="s">
        <v>488</v>
      </c>
      <c r="V650" s="63"/>
      <c r="W650" s="63"/>
      <c r="X650" s="63"/>
      <c r="Y650" s="63"/>
      <c r="Z650" s="63"/>
      <c r="AA650" s="63"/>
    </row>
    <row r="651" spans="1:27" s="71" customFormat="1" ht="23.5" customHeight="1" x14ac:dyDescent="0.35">
      <c r="A651" s="62">
        <v>46055</v>
      </c>
      <c r="B651" s="63" t="s">
        <v>445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1594</v>
      </c>
      <c r="I651" s="64" t="s">
        <v>487</v>
      </c>
      <c r="J651" s="63" t="s">
        <v>1579</v>
      </c>
      <c r="K651" s="64" t="s">
        <v>702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488</v>
      </c>
      <c r="U651" s="69" t="s">
        <v>488</v>
      </c>
      <c r="V651" s="63"/>
      <c r="W651" s="63"/>
      <c r="X651" s="63"/>
      <c r="Y651" s="63"/>
      <c r="Z651" s="63"/>
      <c r="AA651" s="63"/>
    </row>
    <row r="652" spans="1:27" s="71" customFormat="1" ht="23.5" customHeight="1" x14ac:dyDescent="0.35">
      <c r="A652" s="62">
        <v>46055</v>
      </c>
      <c r="B652" s="63" t="s">
        <v>445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1595</v>
      </c>
      <c r="H652" s="63" t="s">
        <v>1596</v>
      </c>
      <c r="I652" s="64" t="s">
        <v>487</v>
      </c>
      <c r="J652" s="63" t="s">
        <v>1579</v>
      </c>
      <c r="K652" s="64" t="s">
        <v>702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488</v>
      </c>
      <c r="U652" s="69" t="s">
        <v>488</v>
      </c>
      <c r="V652" s="63"/>
      <c r="W652" s="63"/>
      <c r="X652" s="63"/>
      <c r="Y652" s="63"/>
      <c r="Z652" s="63"/>
      <c r="AA652" s="63"/>
    </row>
    <row r="653" spans="1:27" s="71" customFormat="1" ht="23.5" customHeight="1" x14ac:dyDescent="0.35">
      <c r="A653" s="62">
        <v>46055</v>
      </c>
      <c r="B653" s="63" t="s">
        <v>445</v>
      </c>
      <c r="C653" s="64" t="s">
        <v>18</v>
      </c>
      <c r="D653" s="64" t="s">
        <v>37</v>
      </c>
      <c r="E653" s="64" t="s">
        <v>1532</v>
      </c>
      <c r="F653" s="64">
        <v>1</v>
      </c>
      <c r="G653" s="72" t="s">
        <v>1597</v>
      </c>
      <c r="H653" s="63" t="s">
        <v>1598</v>
      </c>
      <c r="I653" s="64" t="s">
        <v>487</v>
      </c>
      <c r="J653" s="63" t="s">
        <v>1579</v>
      </c>
      <c r="K653" s="64" t="s">
        <v>702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488</v>
      </c>
      <c r="U653" s="69" t="s">
        <v>488</v>
      </c>
      <c r="V653" s="63"/>
      <c r="W653" s="63"/>
      <c r="X653" s="63"/>
      <c r="Y653" s="63"/>
      <c r="Z653" s="63"/>
      <c r="AA653" s="63"/>
    </row>
    <row r="654" spans="1:27" s="71" customFormat="1" ht="23.5" customHeight="1" x14ac:dyDescent="0.35">
      <c r="A654" s="62">
        <v>46055</v>
      </c>
      <c r="B654" s="63" t="s">
        <v>445</v>
      </c>
      <c r="C654" s="64" t="s">
        <v>18</v>
      </c>
      <c r="D654" s="64" t="s">
        <v>37</v>
      </c>
      <c r="E654" s="64" t="s">
        <v>1341</v>
      </c>
      <c r="F654" s="64">
        <v>1</v>
      </c>
      <c r="G654" s="72" t="s">
        <v>1597</v>
      </c>
      <c r="H654" s="63" t="s">
        <v>1598</v>
      </c>
      <c r="I654" s="64" t="s">
        <v>487</v>
      </c>
      <c r="J654" s="63" t="s">
        <v>1579</v>
      </c>
      <c r="K654" s="64" t="s">
        <v>702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488</v>
      </c>
      <c r="U654" s="69" t="s">
        <v>488</v>
      </c>
      <c r="V654" s="63"/>
      <c r="W654" s="63"/>
      <c r="X654" s="63"/>
      <c r="Y654" s="63"/>
      <c r="Z654" s="63"/>
      <c r="AA654" s="63"/>
    </row>
    <row r="655" spans="1:27" s="71" customFormat="1" ht="23.5" customHeight="1" x14ac:dyDescent="0.35">
      <c r="A655" s="62">
        <v>46055</v>
      </c>
      <c r="B655" s="63" t="s">
        <v>445</v>
      </c>
      <c r="C655" s="64" t="s">
        <v>18</v>
      </c>
      <c r="D655" s="64" t="s">
        <v>37</v>
      </c>
      <c r="E655" s="64" t="s">
        <v>715</v>
      </c>
      <c r="F655" s="64">
        <v>1</v>
      </c>
      <c r="G655" s="72" t="s">
        <v>1597</v>
      </c>
      <c r="H655" s="63" t="s">
        <v>1599</v>
      </c>
      <c r="I655" s="64" t="s">
        <v>487</v>
      </c>
      <c r="J655" s="63" t="s">
        <v>1579</v>
      </c>
      <c r="K655" s="64" t="s">
        <v>702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488</v>
      </c>
      <c r="U655" s="69" t="s">
        <v>488</v>
      </c>
      <c r="V655" s="63"/>
      <c r="W655" s="63"/>
      <c r="X655" s="63"/>
      <c r="Y655" s="63"/>
      <c r="Z655" s="63"/>
      <c r="AA655" s="63"/>
    </row>
    <row r="656" spans="1:27" s="71" customFormat="1" ht="23.5" customHeight="1" x14ac:dyDescent="0.35">
      <c r="A656" s="62">
        <v>46055</v>
      </c>
      <c r="B656" s="63" t="s">
        <v>445</v>
      </c>
      <c r="C656" s="64" t="s">
        <v>18</v>
      </c>
      <c r="D656" s="64" t="s">
        <v>37</v>
      </c>
      <c r="E656" s="64" t="s">
        <v>1533</v>
      </c>
      <c r="F656" s="64">
        <v>1</v>
      </c>
      <c r="G656" s="72" t="s">
        <v>1597</v>
      </c>
      <c r="H656" s="63" t="s">
        <v>1600</v>
      </c>
      <c r="I656" s="64" t="s">
        <v>487</v>
      </c>
      <c r="J656" s="63" t="s">
        <v>1579</v>
      </c>
      <c r="K656" s="64" t="s">
        <v>702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488</v>
      </c>
      <c r="U656" s="69" t="s">
        <v>488</v>
      </c>
      <c r="V656" s="63"/>
      <c r="W656" s="63"/>
      <c r="X656" s="63"/>
      <c r="Y656" s="63"/>
      <c r="Z656" s="63"/>
      <c r="AA656" s="63"/>
    </row>
    <row r="657" spans="1:27" s="71" customFormat="1" ht="23.5" customHeight="1" x14ac:dyDescent="0.35">
      <c r="A657" s="62">
        <v>46055</v>
      </c>
      <c r="B657" s="63" t="s">
        <v>445</v>
      </c>
      <c r="C657" s="64" t="s">
        <v>18</v>
      </c>
      <c r="D657" s="64" t="s">
        <v>37</v>
      </c>
      <c r="E657" s="64" t="s">
        <v>1534</v>
      </c>
      <c r="F657" s="64">
        <v>1</v>
      </c>
      <c r="G657" s="72" t="s">
        <v>1597</v>
      </c>
      <c r="H657" s="63" t="s">
        <v>1601</v>
      </c>
      <c r="I657" s="64" t="s">
        <v>487</v>
      </c>
      <c r="J657" s="63" t="s">
        <v>1579</v>
      </c>
      <c r="K657" s="64" t="s">
        <v>702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488</v>
      </c>
      <c r="U657" s="69" t="s">
        <v>488</v>
      </c>
      <c r="V657" s="63"/>
      <c r="W657" s="63"/>
      <c r="X657" s="63"/>
      <c r="Y657" s="63"/>
      <c r="Z657" s="63"/>
      <c r="AA657" s="63"/>
    </row>
    <row r="658" spans="1:27" s="71" customFormat="1" ht="23.5" customHeight="1" x14ac:dyDescent="0.35">
      <c r="A658" s="62">
        <v>46055</v>
      </c>
      <c r="B658" s="63" t="s">
        <v>445</v>
      </c>
      <c r="C658" s="64" t="s">
        <v>18</v>
      </c>
      <c r="D658" s="64" t="s">
        <v>37</v>
      </c>
      <c r="E658" s="64" t="s">
        <v>636</v>
      </c>
      <c r="F658" s="64">
        <v>1</v>
      </c>
      <c r="G658" s="72" t="s">
        <v>1602</v>
      </c>
      <c r="H658" s="63" t="s">
        <v>1603</v>
      </c>
      <c r="I658" s="64" t="s">
        <v>487</v>
      </c>
      <c r="J658" s="63" t="s">
        <v>1579</v>
      </c>
      <c r="K658" s="64" t="s">
        <v>702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488</v>
      </c>
      <c r="U658" s="69" t="s">
        <v>488</v>
      </c>
      <c r="V658" s="63"/>
      <c r="W658" s="63"/>
      <c r="X658" s="63"/>
      <c r="Y658" s="63"/>
      <c r="Z658" s="63"/>
      <c r="AA658" s="63"/>
    </row>
    <row r="659" spans="1:27" s="71" customFormat="1" ht="23.5" customHeight="1" x14ac:dyDescent="0.35">
      <c r="A659" s="62">
        <v>46055</v>
      </c>
      <c r="B659" s="63" t="s">
        <v>445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1602</v>
      </c>
      <c r="H659" s="63" t="s">
        <v>1604</v>
      </c>
      <c r="I659" s="64" t="s">
        <v>487</v>
      </c>
      <c r="J659" s="63" t="s">
        <v>1579</v>
      </c>
      <c r="K659" s="64" t="s">
        <v>702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488</v>
      </c>
      <c r="U659" s="69" t="s">
        <v>488</v>
      </c>
      <c r="V659" s="63"/>
      <c r="W659" s="63"/>
      <c r="X659" s="63"/>
      <c r="Y659" s="63"/>
      <c r="Z659" s="63"/>
      <c r="AA659" s="63"/>
    </row>
    <row r="660" spans="1:27" s="71" customFormat="1" ht="23.5" customHeight="1" x14ac:dyDescent="0.35">
      <c r="A660" s="62">
        <v>46055</v>
      </c>
      <c r="B660" s="63" t="s">
        <v>445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1605</v>
      </c>
      <c r="H660" s="63" t="s">
        <v>1606</v>
      </c>
      <c r="I660" s="64" t="s">
        <v>487</v>
      </c>
      <c r="J660" s="63" t="s">
        <v>1579</v>
      </c>
      <c r="K660" s="64" t="s">
        <v>702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488</v>
      </c>
      <c r="U660" s="69" t="s">
        <v>488</v>
      </c>
      <c r="V660" s="63"/>
      <c r="W660" s="63"/>
      <c r="X660" s="63"/>
      <c r="Y660" s="63"/>
      <c r="Z660" s="63"/>
      <c r="AA660" s="63"/>
    </row>
    <row r="661" spans="1:27" s="71" customFormat="1" ht="23.5" customHeight="1" x14ac:dyDescent="0.35">
      <c r="A661" s="62">
        <v>46055</v>
      </c>
      <c r="B661" s="63" t="s">
        <v>445</v>
      </c>
      <c r="C661" s="64" t="s">
        <v>18</v>
      </c>
      <c r="D661" s="64" t="s">
        <v>37</v>
      </c>
      <c r="E661" s="64" t="s">
        <v>1535</v>
      </c>
      <c r="F661" s="64">
        <v>1</v>
      </c>
      <c r="G661" s="72" t="s">
        <v>1055</v>
      </c>
      <c r="H661" s="63" t="s">
        <v>1607</v>
      </c>
      <c r="I661" s="64" t="s">
        <v>487</v>
      </c>
      <c r="J661" s="63" t="s">
        <v>1579</v>
      </c>
      <c r="K661" s="64" t="s">
        <v>702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488</v>
      </c>
      <c r="U661" s="69" t="s">
        <v>488</v>
      </c>
      <c r="V661" s="63"/>
      <c r="W661" s="63"/>
      <c r="X661" s="63"/>
      <c r="Y661" s="63"/>
      <c r="Z661" s="63"/>
      <c r="AA661" s="63"/>
    </row>
    <row r="662" spans="1:27" s="71" customFormat="1" ht="23.5" customHeight="1" x14ac:dyDescent="0.35">
      <c r="A662" s="62">
        <v>46055</v>
      </c>
      <c r="B662" s="63" t="s">
        <v>445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1505</v>
      </c>
      <c r="H662" s="63" t="s">
        <v>1506</v>
      </c>
      <c r="I662" s="64" t="s">
        <v>487</v>
      </c>
      <c r="J662" s="63" t="s">
        <v>1579</v>
      </c>
      <c r="K662" s="64" t="s">
        <v>702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488</v>
      </c>
      <c r="U662" s="69" t="s">
        <v>488</v>
      </c>
      <c r="V662" s="63"/>
      <c r="W662" s="63"/>
      <c r="X662" s="63"/>
      <c r="Y662" s="63"/>
      <c r="Z662" s="63"/>
      <c r="AA662" s="63"/>
    </row>
    <row r="663" spans="1:27" s="71" customFormat="1" ht="23.5" customHeight="1" x14ac:dyDescent="0.35">
      <c r="A663" s="62">
        <v>46055</v>
      </c>
      <c r="B663" s="63" t="s">
        <v>445</v>
      </c>
      <c r="C663" s="64" t="s">
        <v>18</v>
      </c>
      <c r="D663" s="64" t="s">
        <v>37</v>
      </c>
      <c r="E663" s="64" t="s">
        <v>1536</v>
      </c>
      <c r="F663" s="64">
        <v>1</v>
      </c>
      <c r="G663" s="72" t="s">
        <v>1608</v>
      </c>
      <c r="H663" s="63" t="s">
        <v>1609</v>
      </c>
      <c r="I663" s="64" t="s">
        <v>487</v>
      </c>
      <c r="J663" s="63" t="s">
        <v>1579</v>
      </c>
      <c r="K663" s="64" t="s">
        <v>702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488</v>
      </c>
      <c r="U663" s="69" t="s">
        <v>488</v>
      </c>
      <c r="V663" s="63"/>
      <c r="W663" s="63"/>
      <c r="X663" s="63"/>
      <c r="Y663" s="63"/>
      <c r="Z663" s="63"/>
      <c r="AA663" s="63"/>
    </row>
    <row r="664" spans="1:27" s="71" customFormat="1" ht="23.5" customHeight="1" x14ac:dyDescent="0.35">
      <c r="A664" s="62">
        <v>46055</v>
      </c>
      <c r="B664" s="63" t="s">
        <v>445</v>
      </c>
      <c r="C664" s="64" t="s">
        <v>18</v>
      </c>
      <c r="D664" s="64" t="s">
        <v>37</v>
      </c>
      <c r="E664" s="64" t="s">
        <v>1537</v>
      </c>
      <c r="F664" s="64">
        <v>1</v>
      </c>
      <c r="G664" s="72" t="s">
        <v>1610</v>
      </c>
      <c r="H664" s="63" t="s">
        <v>1611</v>
      </c>
      <c r="I664" s="64" t="s">
        <v>487</v>
      </c>
      <c r="J664" s="63" t="s">
        <v>1579</v>
      </c>
      <c r="K664" s="64" t="s">
        <v>702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488</v>
      </c>
      <c r="U664" s="69" t="s">
        <v>488</v>
      </c>
      <c r="V664" s="63"/>
      <c r="W664" s="63"/>
      <c r="X664" s="63"/>
      <c r="Y664" s="63"/>
      <c r="Z664" s="63"/>
      <c r="AA664" s="63"/>
    </row>
    <row r="665" spans="1:27" s="71" customFormat="1" ht="23.5" customHeight="1" x14ac:dyDescent="0.35">
      <c r="A665" s="62">
        <v>46055</v>
      </c>
      <c r="B665" s="63" t="s">
        <v>445</v>
      </c>
      <c r="C665" s="64" t="s">
        <v>18</v>
      </c>
      <c r="D665" s="64" t="s">
        <v>37</v>
      </c>
      <c r="E665" s="64" t="s">
        <v>868</v>
      </c>
      <c r="F665" s="64">
        <v>1</v>
      </c>
      <c r="G665" s="72" t="s">
        <v>1612</v>
      </c>
      <c r="H665" s="63" t="s">
        <v>1613</v>
      </c>
      <c r="I665" s="64" t="s">
        <v>487</v>
      </c>
      <c r="J665" s="63" t="s">
        <v>1579</v>
      </c>
      <c r="K665" s="64" t="s">
        <v>702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488</v>
      </c>
      <c r="U665" s="69" t="s">
        <v>488</v>
      </c>
      <c r="V665" s="63"/>
      <c r="W665" s="63"/>
      <c r="X665" s="63"/>
      <c r="Y665" s="63"/>
      <c r="Z665" s="63"/>
      <c r="AA665" s="63"/>
    </row>
    <row r="666" spans="1:27" s="71" customFormat="1" ht="23.5" customHeight="1" x14ac:dyDescent="0.35">
      <c r="A666" s="62">
        <v>46055</v>
      </c>
      <c r="B666" s="63" t="s">
        <v>445</v>
      </c>
      <c r="C666" s="64" t="s">
        <v>18</v>
      </c>
      <c r="D666" s="64" t="s">
        <v>37</v>
      </c>
      <c r="E666" s="64" t="s">
        <v>751</v>
      </c>
      <c r="F666" s="64">
        <v>1</v>
      </c>
      <c r="G666" s="72" t="s">
        <v>1508</v>
      </c>
      <c r="H666" s="63" t="s">
        <v>1509</v>
      </c>
      <c r="I666" s="64" t="s">
        <v>487</v>
      </c>
      <c r="J666" s="63" t="s">
        <v>1579</v>
      </c>
      <c r="K666" s="64" t="s">
        <v>702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488</v>
      </c>
      <c r="U666" s="69" t="s">
        <v>488</v>
      </c>
      <c r="V666" s="63"/>
      <c r="W666" s="63"/>
      <c r="X666" s="63"/>
      <c r="Y666" s="63"/>
      <c r="Z666" s="63"/>
      <c r="AA666" s="63"/>
    </row>
    <row r="667" spans="1:27" s="71" customFormat="1" ht="23.5" customHeight="1" x14ac:dyDescent="0.35">
      <c r="A667" s="62">
        <v>46055</v>
      </c>
      <c r="B667" s="63" t="s">
        <v>445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1510</v>
      </c>
      <c r="H667" s="63" t="s">
        <v>1511</v>
      </c>
      <c r="I667" s="64" t="s">
        <v>487</v>
      </c>
      <c r="J667" s="63" t="s">
        <v>1579</v>
      </c>
      <c r="K667" s="64" t="s">
        <v>702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488</v>
      </c>
      <c r="U667" s="69" t="s">
        <v>488</v>
      </c>
      <c r="V667" s="63"/>
      <c r="W667" s="63"/>
      <c r="X667" s="63"/>
      <c r="Y667" s="63"/>
      <c r="Z667" s="63"/>
      <c r="AA667" s="63"/>
    </row>
    <row r="668" spans="1:27" s="71" customFormat="1" ht="23.5" customHeight="1" x14ac:dyDescent="0.35">
      <c r="A668" s="62">
        <v>46055</v>
      </c>
      <c r="B668" s="63" t="s">
        <v>445</v>
      </c>
      <c r="C668" s="64" t="s">
        <v>18</v>
      </c>
      <c r="D668" s="64" t="s">
        <v>37</v>
      </c>
      <c r="E668" s="64" t="s">
        <v>599</v>
      </c>
      <c r="F668" s="64">
        <v>1</v>
      </c>
      <c r="G668" s="72" t="s">
        <v>1614</v>
      </c>
      <c r="H668" s="63" t="s">
        <v>1615</v>
      </c>
      <c r="I668" s="64" t="s">
        <v>487</v>
      </c>
      <c r="J668" s="63" t="s">
        <v>1579</v>
      </c>
      <c r="K668" s="64" t="s">
        <v>702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488</v>
      </c>
      <c r="U668" s="69" t="s">
        <v>488</v>
      </c>
      <c r="V668" s="63"/>
      <c r="W668" s="63"/>
      <c r="X668" s="63"/>
      <c r="Y668" s="63"/>
      <c r="Z668" s="63"/>
      <c r="AA668" s="63"/>
    </row>
    <row r="669" spans="1:27" s="71" customFormat="1" ht="23.5" customHeight="1" x14ac:dyDescent="0.35">
      <c r="A669" s="62">
        <v>46055</v>
      </c>
      <c r="B669" s="63" t="s">
        <v>445</v>
      </c>
      <c r="C669" s="64" t="s">
        <v>18</v>
      </c>
      <c r="D669" s="64" t="s">
        <v>37</v>
      </c>
      <c r="E669" s="64" t="s">
        <v>1538</v>
      </c>
      <c r="F669" s="64">
        <v>1</v>
      </c>
      <c r="G669" s="72" t="s">
        <v>329</v>
      </c>
      <c r="H669" s="63" t="s">
        <v>1616</v>
      </c>
      <c r="I669" s="64" t="s">
        <v>487</v>
      </c>
      <c r="J669" s="63" t="s">
        <v>1579</v>
      </c>
      <c r="K669" s="64" t="s">
        <v>702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488</v>
      </c>
      <c r="U669" s="69" t="s">
        <v>488</v>
      </c>
      <c r="V669" s="63"/>
      <c r="W669" s="63"/>
      <c r="X669" s="63"/>
      <c r="Y669" s="63"/>
      <c r="Z669" s="63"/>
      <c r="AA669" s="63"/>
    </row>
    <row r="670" spans="1:27" s="71" customFormat="1" ht="23.5" customHeight="1" x14ac:dyDescent="0.35">
      <c r="A670" s="62">
        <v>46055</v>
      </c>
      <c r="B670" s="63" t="s">
        <v>445</v>
      </c>
      <c r="C670" s="64" t="s">
        <v>18</v>
      </c>
      <c r="D670" s="64" t="s">
        <v>37</v>
      </c>
      <c r="E670" s="64" t="s">
        <v>554</v>
      </c>
      <c r="F670" s="64">
        <v>1</v>
      </c>
      <c r="G670" s="72" t="s">
        <v>1220</v>
      </c>
      <c r="H670" s="63" t="s">
        <v>1312</v>
      </c>
      <c r="I670" s="64" t="s">
        <v>487</v>
      </c>
      <c r="J670" s="63" t="s">
        <v>1579</v>
      </c>
      <c r="K670" s="64" t="s">
        <v>702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488</v>
      </c>
      <c r="U670" s="69" t="s">
        <v>488</v>
      </c>
      <c r="V670" s="63"/>
      <c r="W670" s="63"/>
      <c r="X670" s="63"/>
      <c r="Y670" s="63"/>
      <c r="Z670" s="63"/>
      <c r="AA670" s="63"/>
    </row>
    <row r="671" spans="1:27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1303</v>
      </c>
      <c r="F671" s="64">
        <v>1</v>
      </c>
      <c r="G671" s="72">
        <v>130540052</v>
      </c>
      <c r="H671" s="63" t="s">
        <v>1617</v>
      </c>
      <c r="I671" s="64" t="s">
        <v>487</v>
      </c>
      <c r="J671" s="63" t="s">
        <v>1579</v>
      </c>
      <c r="K671" s="64" t="s">
        <v>702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488</v>
      </c>
      <c r="U671" s="69" t="s">
        <v>488</v>
      </c>
      <c r="V671" s="63"/>
      <c r="W671" s="63"/>
      <c r="X671" s="63"/>
      <c r="Y671" s="63"/>
      <c r="Z671" s="63"/>
      <c r="AA671" s="63"/>
    </row>
    <row r="672" spans="1:27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1539</v>
      </c>
      <c r="F672" s="64">
        <v>1</v>
      </c>
      <c r="G672" s="72">
        <v>130597339</v>
      </c>
      <c r="H672" s="63" t="s">
        <v>1618</v>
      </c>
      <c r="I672" s="64" t="s">
        <v>487</v>
      </c>
      <c r="J672" s="63" t="s">
        <v>1579</v>
      </c>
      <c r="K672" s="64" t="s">
        <v>702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488</v>
      </c>
      <c r="U672" s="69" t="s">
        <v>488</v>
      </c>
      <c r="V672" s="63"/>
      <c r="W672" s="63"/>
      <c r="X672" s="63"/>
      <c r="Y672" s="63"/>
      <c r="Z672" s="63"/>
      <c r="AA672" s="63"/>
    </row>
    <row r="673" spans="1:27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1619</v>
      </c>
      <c r="I673" s="64" t="s">
        <v>487</v>
      </c>
      <c r="J673" s="63" t="s">
        <v>1579</v>
      </c>
      <c r="K673" s="64" t="s">
        <v>702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488</v>
      </c>
      <c r="U673" s="69" t="s">
        <v>488</v>
      </c>
      <c r="V673" s="63"/>
      <c r="W673" s="63"/>
      <c r="X673" s="63"/>
      <c r="Y673" s="63"/>
      <c r="Z673" s="63"/>
      <c r="AA673" s="63"/>
    </row>
    <row r="674" spans="1:27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1540</v>
      </c>
      <c r="F674" s="64">
        <v>1</v>
      </c>
      <c r="G674" s="72">
        <v>130606092</v>
      </c>
      <c r="H674" s="63" t="s">
        <v>1620</v>
      </c>
      <c r="I674" s="64" t="s">
        <v>487</v>
      </c>
      <c r="J674" s="63" t="s">
        <v>1579</v>
      </c>
      <c r="K674" s="64" t="s">
        <v>702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488</v>
      </c>
      <c r="U674" s="69" t="s">
        <v>488</v>
      </c>
      <c r="V674" s="63"/>
      <c r="W674" s="63"/>
      <c r="X674" s="63"/>
      <c r="Y674" s="63"/>
      <c r="Z674" s="63"/>
      <c r="AA674" s="63"/>
    </row>
    <row r="675" spans="1:27" s="71" customFormat="1" ht="23.5" customHeight="1" x14ac:dyDescent="0.35">
      <c r="A675" s="62">
        <v>46055</v>
      </c>
      <c r="B675" s="63" t="s">
        <v>445</v>
      </c>
      <c r="C675" s="64" t="s">
        <v>18</v>
      </c>
      <c r="D675" s="64" t="s">
        <v>37</v>
      </c>
      <c r="E675" s="64" t="s">
        <v>1541</v>
      </c>
      <c r="F675" s="64">
        <v>1</v>
      </c>
      <c r="G675" s="72">
        <v>159196032</v>
      </c>
      <c r="H675" s="63" t="s">
        <v>1621</v>
      </c>
      <c r="I675" s="64" t="s">
        <v>487</v>
      </c>
      <c r="J675" s="63" t="s">
        <v>1579</v>
      </c>
      <c r="K675" s="64" t="s">
        <v>702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488</v>
      </c>
      <c r="U675" s="69" t="s">
        <v>488</v>
      </c>
      <c r="V675" s="63"/>
      <c r="W675" s="63"/>
      <c r="X675" s="63"/>
      <c r="Y675" s="63"/>
      <c r="Z675" s="63"/>
      <c r="AA675" s="63"/>
    </row>
    <row r="676" spans="1:27" s="71" customFormat="1" ht="23.5" customHeight="1" x14ac:dyDescent="0.35">
      <c r="A676" s="62">
        <v>46055</v>
      </c>
      <c r="B676" s="63" t="s">
        <v>445</v>
      </c>
      <c r="C676" s="64" t="s">
        <v>18</v>
      </c>
      <c r="D676" s="64" t="s">
        <v>37</v>
      </c>
      <c r="E676" s="64" t="s">
        <v>607</v>
      </c>
      <c r="F676" s="64">
        <v>1</v>
      </c>
      <c r="G676" s="72">
        <v>204485004</v>
      </c>
      <c r="H676" s="63" t="s">
        <v>1622</v>
      </c>
      <c r="I676" s="64" t="s">
        <v>487</v>
      </c>
      <c r="J676" s="63" t="s">
        <v>1579</v>
      </c>
      <c r="K676" s="64" t="s">
        <v>702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488</v>
      </c>
      <c r="U676" s="69" t="s">
        <v>488</v>
      </c>
      <c r="V676" s="63"/>
      <c r="W676" s="63"/>
      <c r="X676" s="63"/>
      <c r="Y676" s="63"/>
      <c r="Z676" s="63"/>
      <c r="AA676" s="63"/>
    </row>
    <row r="677" spans="1:27" s="71" customFormat="1" ht="23.5" customHeight="1" x14ac:dyDescent="0.35">
      <c r="A677" s="62">
        <v>46055</v>
      </c>
      <c r="B677" s="63" t="s">
        <v>445</v>
      </c>
      <c r="C677" s="64" t="s">
        <v>18</v>
      </c>
      <c r="D677" s="64" t="s">
        <v>37</v>
      </c>
      <c r="E677" s="64" t="s">
        <v>899</v>
      </c>
      <c r="F677" s="64">
        <v>1</v>
      </c>
      <c r="G677" s="72">
        <v>230747003</v>
      </c>
      <c r="H677" s="63" t="s">
        <v>1623</v>
      </c>
      <c r="I677" s="64" t="s">
        <v>487</v>
      </c>
      <c r="J677" s="63" t="s">
        <v>1579</v>
      </c>
      <c r="K677" s="64" t="s">
        <v>702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488</v>
      </c>
      <c r="U677" s="69" t="s">
        <v>488</v>
      </c>
      <c r="V677" s="63"/>
      <c r="W677" s="63"/>
      <c r="X677" s="63"/>
      <c r="Y677" s="63"/>
      <c r="Z677" s="63"/>
      <c r="AA677" s="63"/>
    </row>
    <row r="678" spans="1:27" s="71" customFormat="1" ht="23.5" customHeight="1" x14ac:dyDescent="0.35">
      <c r="A678" s="62">
        <v>46055</v>
      </c>
      <c r="B678" s="63" t="s">
        <v>445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1515</v>
      </c>
      <c r="I678" s="64" t="s">
        <v>487</v>
      </c>
      <c r="J678" s="63" t="s">
        <v>1579</v>
      </c>
      <c r="K678" s="64" t="s">
        <v>702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488</v>
      </c>
      <c r="U678" s="69" t="s">
        <v>488</v>
      </c>
      <c r="V678" s="63"/>
      <c r="W678" s="63"/>
      <c r="X678" s="63"/>
      <c r="Y678" s="63"/>
      <c r="Z678" s="63"/>
      <c r="AA678" s="63"/>
    </row>
    <row r="679" spans="1:27" s="71" customFormat="1" ht="23.5" customHeight="1" x14ac:dyDescent="0.35">
      <c r="A679" s="62">
        <v>46055</v>
      </c>
      <c r="B679" s="63" t="s">
        <v>445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1516</v>
      </c>
      <c r="I679" s="64" t="s">
        <v>487</v>
      </c>
      <c r="J679" s="63" t="s">
        <v>1579</v>
      </c>
      <c r="K679" s="64" t="s">
        <v>702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488</v>
      </c>
      <c r="U679" s="69" t="s">
        <v>488</v>
      </c>
      <c r="V679" s="63"/>
      <c r="W679" s="63"/>
      <c r="X679" s="63"/>
      <c r="Y679" s="63"/>
      <c r="Z679" s="63"/>
      <c r="AA679" s="63"/>
    </row>
    <row r="680" spans="1:27" s="71" customFormat="1" ht="23.5" customHeight="1" x14ac:dyDescent="0.35">
      <c r="A680" s="62">
        <v>46055</v>
      </c>
      <c r="B680" s="63" t="s">
        <v>445</v>
      </c>
      <c r="C680" s="64" t="s">
        <v>18</v>
      </c>
      <c r="D680" s="64" t="s">
        <v>37</v>
      </c>
      <c r="E680" s="64" t="s">
        <v>815</v>
      </c>
      <c r="F680" s="64">
        <v>1</v>
      </c>
      <c r="G680" s="72">
        <v>315296004</v>
      </c>
      <c r="H680" s="63" t="s">
        <v>1624</v>
      </c>
      <c r="I680" s="64" t="s">
        <v>487</v>
      </c>
      <c r="J680" s="63" t="s">
        <v>1579</v>
      </c>
      <c r="K680" s="64" t="s">
        <v>702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488</v>
      </c>
      <c r="U680" s="69" t="s">
        <v>488</v>
      </c>
      <c r="V680" s="63"/>
      <c r="W680" s="63"/>
      <c r="X680" s="63"/>
      <c r="Y680" s="63"/>
      <c r="Z680" s="63"/>
      <c r="AA680" s="63"/>
    </row>
    <row r="681" spans="1:27" s="71" customFormat="1" ht="23.5" customHeight="1" x14ac:dyDescent="0.35">
      <c r="A681" s="62">
        <v>46055</v>
      </c>
      <c r="B681" s="63" t="s">
        <v>445</v>
      </c>
      <c r="C681" s="64" t="s">
        <v>18</v>
      </c>
      <c r="D681" s="64" t="s">
        <v>37</v>
      </c>
      <c r="E681" s="64" t="s">
        <v>639</v>
      </c>
      <c r="F681" s="64">
        <v>1</v>
      </c>
      <c r="G681" s="72">
        <v>316038014</v>
      </c>
      <c r="H681" s="63" t="s">
        <v>1518</v>
      </c>
      <c r="I681" s="64" t="s">
        <v>487</v>
      </c>
      <c r="J681" s="63" t="s">
        <v>1579</v>
      </c>
      <c r="K681" s="64" t="s">
        <v>702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488</v>
      </c>
      <c r="U681" s="69" t="s">
        <v>488</v>
      </c>
      <c r="V681" s="63"/>
      <c r="W681" s="63"/>
      <c r="X681" s="63"/>
      <c r="Y681" s="63"/>
      <c r="Z681" s="63"/>
      <c r="AA681" s="63"/>
    </row>
    <row r="682" spans="1:27" s="71" customFormat="1" ht="23.5" customHeight="1" x14ac:dyDescent="0.35">
      <c r="A682" s="62">
        <v>46055</v>
      </c>
      <c r="B682" s="63" t="s">
        <v>445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1625</v>
      </c>
      <c r="H682" s="63" t="s">
        <v>1626</v>
      </c>
      <c r="I682" s="64" t="s">
        <v>487</v>
      </c>
      <c r="J682" s="63" t="s">
        <v>1579</v>
      </c>
      <c r="K682" s="64" t="s">
        <v>702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488</v>
      </c>
      <c r="U682" s="69" t="s">
        <v>488</v>
      </c>
      <c r="V682" s="63"/>
      <c r="W682" s="63"/>
      <c r="X682" s="63"/>
      <c r="Y682" s="63"/>
      <c r="Z682" s="63"/>
      <c r="AA682" s="63"/>
    </row>
    <row r="683" spans="1:27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841</v>
      </c>
      <c r="F683" s="64">
        <v>1</v>
      </c>
      <c r="G683" s="72" t="s">
        <v>1627</v>
      </c>
      <c r="H683" s="63" t="s">
        <v>1628</v>
      </c>
      <c r="I683" s="64" t="s">
        <v>487</v>
      </c>
      <c r="J683" s="63" t="s">
        <v>1579</v>
      </c>
      <c r="K683" s="64" t="s">
        <v>702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488</v>
      </c>
      <c r="U683" s="69" t="s">
        <v>488</v>
      </c>
      <c r="V683" s="63"/>
      <c r="W683" s="63"/>
      <c r="X683" s="63"/>
      <c r="Y683" s="63"/>
      <c r="Z683" s="63"/>
      <c r="AA683" s="63"/>
    </row>
    <row r="684" spans="1:27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1542</v>
      </c>
      <c r="F684" s="64">
        <v>1</v>
      </c>
      <c r="G684" s="72">
        <v>130597196</v>
      </c>
      <c r="H684" s="63" t="s">
        <v>1629</v>
      </c>
      <c r="I684" s="64" t="s">
        <v>487</v>
      </c>
      <c r="J684" s="63" t="s">
        <v>1579</v>
      </c>
      <c r="K684" s="64" t="s">
        <v>702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488</v>
      </c>
      <c r="U684" s="69" t="s">
        <v>488</v>
      </c>
      <c r="V684" s="63"/>
      <c r="W684" s="63"/>
      <c r="X684" s="63"/>
      <c r="Y684" s="63"/>
      <c r="Z684" s="63"/>
      <c r="AA684" s="63"/>
    </row>
    <row r="685" spans="1:27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1069</v>
      </c>
      <c r="F685" s="64">
        <v>1</v>
      </c>
      <c r="G685" s="72">
        <v>130597197</v>
      </c>
      <c r="H685" s="63" t="s">
        <v>1630</v>
      </c>
      <c r="I685" s="64" t="s">
        <v>487</v>
      </c>
      <c r="J685" s="63" t="s">
        <v>1579</v>
      </c>
      <c r="K685" s="64" t="s">
        <v>702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488</v>
      </c>
      <c r="U685" s="69" t="s">
        <v>488</v>
      </c>
      <c r="V685" s="63"/>
      <c r="W685" s="63"/>
      <c r="X685" s="63"/>
      <c r="Y685" s="63"/>
      <c r="Z685" s="63"/>
      <c r="AA685" s="63"/>
    </row>
    <row r="686" spans="1:27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1543</v>
      </c>
      <c r="F686" s="64">
        <v>1</v>
      </c>
      <c r="G686" s="72">
        <v>130597197</v>
      </c>
      <c r="H686" s="63" t="s">
        <v>1631</v>
      </c>
      <c r="I686" s="64" t="s">
        <v>487</v>
      </c>
      <c r="J686" s="63" t="s">
        <v>1579</v>
      </c>
      <c r="K686" s="64" t="s">
        <v>702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488</v>
      </c>
      <c r="U686" s="69" t="s">
        <v>488</v>
      </c>
      <c r="V686" s="63"/>
      <c r="W686" s="63"/>
      <c r="X686" s="63"/>
      <c r="Y686" s="63"/>
      <c r="Z686" s="63"/>
      <c r="AA686" s="63"/>
    </row>
    <row r="687" spans="1:27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1632</v>
      </c>
      <c r="I687" s="64" t="s">
        <v>487</v>
      </c>
      <c r="J687" s="63" t="s">
        <v>1579</v>
      </c>
      <c r="K687" s="64" t="s">
        <v>702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488</v>
      </c>
      <c r="U687" s="69" t="s">
        <v>488</v>
      </c>
      <c r="V687" s="63"/>
      <c r="W687" s="63"/>
      <c r="X687" s="63"/>
      <c r="Y687" s="63"/>
      <c r="Z687" s="63"/>
      <c r="AA687" s="63"/>
    </row>
    <row r="688" spans="1:27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834</v>
      </c>
      <c r="F688" s="64">
        <v>1</v>
      </c>
      <c r="G688" s="72">
        <v>130597198</v>
      </c>
      <c r="H688" s="63" t="s">
        <v>1633</v>
      </c>
      <c r="I688" s="64" t="s">
        <v>487</v>
      </c>
      <c r="J688" s="63" t="s">
        <v>1579</v>
      </c>
      <c r="K688" s="64" t="s">
        <v>702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488</v>
      </c>
      <c r="U688" s="69" t="s">
        <v>488</v>
      </c>
      <c r="V688" s="63"/>
      <c r="W688" s="63"/>
      <c r="X688" s="63"/>
      <c r="Y688" s="63"/>
      <c r="Z688" s="63"/>
      <c r="AA688" s="63"/>
    </row>
    <row r="689" spans="1:27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789</v>
      </c>
      <c r="F689" s="64">
        <v>1</v>
      </c>
      <c r="G689" s="72">
        <v>130597198</v>
      </c>
      <c r="H689" s="63" t="s">
        <v>1634</v>
      </c>
      <c r="I689" s="64" t="s">
        <v>487</v>
      </c>
      <c r="J689" s="63" t="s">
        <v>1579</v>
      </c>
      <c r="K689" s="64" t="s">
        <v>702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488</v>
      </c>
      <c r="U689" s="69" t="s">
        <v>488</v>
      </c>
      <c r="V689" s="63"/>
      <c r="W689" s="63"/>
      <c r="X689" s="63"/>
      <c r="Y689" s="63"/>
      <c r="Z689" s="63"/>
      <c r="AA689" s="63"/>
    </row>
    <row r="690" spans="1:27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1544</v>
      </c>
      <c r="F690" s="64">
        <v>1</v>
      </c>
      <c r="G690" s="72">
        <v>130597242</v>
      </c>
      <c r="H690" s="63" t="s">
        <v>1635</v>
      </c>
      <c r="I690" s="64" t="s">
        <v>487</v>
      </c>
      <c r="J690" s="63" t="s">
        <v>1579</v>
      </c>
      <c r="K690" s="64" t="s">
        <v>702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488</v>
      </c>
      <c r="U690" s="69" t="s">
        <v>488</v>
      </c>
      <c r="V690" s="63"/>
      <c r="W690" s="63"/>
      <c r="X690" s="63"/>
      <c r="Y690" s="63"/>
      <c r="Z690" s="63"/>
      <c r="AA690" s="63"/>
    </row>
    <row r="691" spans="1:27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1545</v>
      </c>
      <c r="F691" s="64">
        <v>1</v>
      </c>
      <c r="G691" s="72">
        <v>130597242</v>
      </c>
      <c r="H691" s="63" t="s">
        <v>1636</v>
      </c>
      <c r="I691" s="64" t="s">
        <v>487</v>
      </c>
      <c r="J691" s="63" t="s">
        <v>1579</v>
      </c>
      <c r="K691" s="64" t="s">
        <v>702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488</v>
      </c>
      <c r="U691" s="69" t="s">
        <v>488</v>
      </c>
      <c r="V691" s="63"/>
      <c r="W691" s="63"/>
      <c r="X691" s="63"/>
      <c r="Y691" s="63"/>
      <c r="Z691" s="63"/>
      <c r="AA691" s="63"/>
    </row>
    <row r="692" spans="1:27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1546</v>
      </c>
      <c r="F692" s="64">
        <v>1</v>
      </c>
      <c r="G692" s="72">
        <v>130597242</v>
      </c>
      <c r="H692" s="63" t="s">
        <v>1637</v>
      </c>
      <c r="I692" s="64" t="s">
        <v>487</v>
      </c>
      <c r="J692" s="63" t="s">
        <v>1579</v>
      </c>
      <c r="K692" s="64" t="s">
        <v>702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488</v>
      </c>
      <c r="U692" s="69" t="s">
        <v>488</v>
      </c>
      <c r="V692" s="63"/>
      <c r="W692" s="63"/>
      <c r="X692" s="63"/>
      <c r="Y692" s="63"/>
      <c r="Z692" s="63"/>
      <c r="AA692" s="63"/>
    </row>
    <row r="693" spans="1:27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1547</v>
      </c>
      <c r="F693" s="64">
        <v>1</v>
      </c>
      <c r="G693" s="72">
        <v>130597243</v>
      </c>
      <c r="H693" s="63" t="s">
        <v>1638</v>
      </c>
      <c r="I693" s="64" t="s">
        <v>487</v>
      </c>
      <c r="J693" s="63" t="s">
        <v>1579</v>
      </c>
      <c r="K693" s="64" t="s">
        <v>702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488</v>
      </c>
      <c r="U693" s="69" t="s">
        <v>488</v>
      </c>
      <c r="V693" s="63"/>
      <c r="W693" s="63"/>
      <c r="X693" s="63"/>
      <c r="Y693" s="63"/>
      <c r="Z693" s="63"/>
      <c r="AA693" s="63"/>
    </row>
    <row r="694" spans="1:27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1548</v>
      </c>
      <c r="F694" s="64">
        <v>1</v>
      </c>
      <c r="G694" s="72">
        <v>130597245</v>
      </c>
      <c r="H694" s="63" t="s">
        <v>1639</v>
      </c>
      <c r="I694" s="64" t="s">
        <v>487</v>
      </c>
      <c r="J694" s="63" t="s">
        <v>1579</v>
      </c>
      <c r="K694" s="64" t="s">
        <v>702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488</v>
      </c>
      <c r="U694" s="69" t="s">
        <v>488</v>
      </c>
      <c r="V694" s="63"/>
      <c r="W694" s="63"/>
      <c r="X694" s="63"/>
      <c r="Y694" s="63"/>
      <c r="Z694" s="63"/>
      <c r="AA694" s="63"/>
    </row>
    <row r="695" spans="1:27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436</v>
      </c>
      <c r="F695" s="64">
        <v>1</v>
      </c>
      <c r="G695" s="72">
        <v>130597245</v>
      </c>
      <c r="H695" s="63" t="s">
        <v>1640</v>
      </c>
      <c r="I695" s="64" t="s">
        <v>487</v>
      </c>
      <c r="J695" s="63" t="s">
        <v>1579</v>
      </c>
      <c r="K695" s="64" t="s">
        <v>702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488</v>
      </c>
      <c r="U695" s="69" t="s">
        <v>488</v>
      </c>
      <c r="V695" s="63"/>
      <c r="W695" s="63"/>
      <c r="X695" s="63"/>
      <c r="Y695" s="63"/>
      <c r="Z695" s="63"/>
      <c r="AA695" s="63"/>
    </row>
    <row r="696" spans="1:27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1549</v>
      </c>
      <c r="F696" s="64">
        <v>1</v>
      </c>
      <c r="G696" s="72">
        <v>130597246</v>
      </c>
      <c r="H696" s="63" t="s">
        <v>1641</v>
      </c>
      <c r="I696" s="64" t="s">
        <v>487</v>
      </c>
      <c r="J696" s="63" t="s">
        <v>1579</v>
      </c>
      <c r="K696" s="64" t="s">
        <v>702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488</v>
      </c>
      <c r="U696" s="69" t="s">
        <v>488</v>
      </c>
      <c r="V696" s="63"/>
      <c r="W696" s="63"/>
      <c r="X696" s="63"/>
      <c r="Y696" s="63"/>
      <c r="Z696" s="63"/>
      <c r="AA696" s="63"/>
    </row>
    <row r="697" spans="1:27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1550</v>
      </c>
      <c r="F697" s="64">
        <v>1</v>
      </c>
      <c r="G697" s="72">
        <v>130597250</v>
      </c>
      <c r="H697" s="63" t="s">
        <v>1642</v>
      </c>
      <c r="I697" s="64" t="s">
        <v>487</v>
      </c>
      <c r="J697" s="63" t="s">
        <v>1579</v>
      </c>
      <c r="K697" s="64" t="s">
        <v>702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488</v>
      </c>
      <c r="U697" s="69" t="s">
        <v>488</v>
      </c>
      <c r="V697" s="63"/>
      <c r="W697" s="63"/>
      <c r="X697" s="63"/>
      <c r="Y697" s="63"/>
      <c r="Z697" s="63"/>
      <c r="AA697" s="63"/>
    </row>
    <row r="698" spans="1:27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1551</v>
      </c>
      <c r="F698" s="64">
        <v>1</v>
      </c>
      <c r="G698" s="72">
        <v>130597283</v>
      </c>
      <c r="H698" s="63" t="s">
        <v>1643</v>
      </c>
      <c r="I698" s="64" t="s">
        <v>487</v>
      </c>
      <c r="J698" s="63" t="s">
        <v>1579</v>
      </c>
      <c r="K698" s="64" t="s">
        <v>702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488</v>
      </c>
      <c r="U698" s="69" t="s">
        <v>488</v>
      </c>
      <c r="V698" s="63"/>
      <c r="W698" s="63"/>
      <c r="X698" s="63"/>
      <c r="Y698" s="63"/>
      <c r="Z698" s="63"/>
      <c r="AA698" s="63"/>
    </row>
    <row r="699" spans="1:27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1552</v>
      </c>
      <c r="F699" s="64">
        <v>1</v>
      </c>
      <c r="G699" s="72">
        <v>130597291</v>
      </c>
      <c r="H699" s="63" t="s">
        <v>1644</v>
      </c>
      <c r="I699" s="64" t="s">
        <v>487</v>
      </c>
      <c r="J699" s="63" t="s">
        <v>1579</v>
      </c>
      <c r="K699" s="64" t="s">
        <v>702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488</v>
      </c>
      <c r="U699" s="69" t="s">
        <v>488</v>
      </c>
      <c r="V699" s="63"/>
      <c r="W699" s="63"/>
      <c r="X699" s="63"/>
      <c r="Y699" s="63"/>
      <c r="Z699" s="63"/>
      <c r="AA699" s="63"/>
    </row>
    <row r="700" spans="1:27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1304</v>
      </c>
      <c r="F700" s="64">
        <v>1</v>
      </c>
      <c r="G700" s="72" t="s">
        <v>1645</v>
      </c>
      <c r="H700" s="63" t="s">
        <v>1646</v>
      </c>
      <c r="I700" s="64" t="s">
        <v>487</v>
      </c>
      <c r="J700" s="63" t="s">
        <v>1579</v>
      </c>
      <c r="K700" s="64" t="s">
        <v>702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488</v>
      </c>
      <c r="U700" s="69" t="s">
        <v>488</v>
      </c>
      <c r="V700" s="63"/>
      <c r="W700" s="63"/>
      <c r="X700" s="63"/>
      <c r="Y700" s="63"/>
      <c r="Z700" s="63"/>
      <c r="AA700" s="63"/>
    </row>
    <row r="701" spans="1:27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614</v>
      </c>
      <c r="F701" s="64">
        <v>1</v>
      </c>
      <c r="G701" s="72">
        <v>130597180</v>
      </c>
      <c r="H701" s="63" t="s">
        <v>1578</v>
      </c>
      <c r="I701" s="64" t="s">
        <v>493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547</v>
      </c>
      <c r="U701" s="63" t="s">
        <v>52</v>
      </c>
      <c r="V701" s="63"/>
      <c r="W701" s="63"/>
      <c r="X701" s="63"/>
      <c r="Y701" s="63"/>
      <c r="Z701" s="63"/>
      <c r="AA701" s="63"/>
    </row>
    <row r="702" spans="1:27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993</v>
      </c>
      <c r="F702" s="64">
        <v>2</v>
      </c>
      <c r="G702" s="72" t="s">
        <v>301</v>
      </c>
      <c r="H702" s="63" t="s">
        <v>1651</v>
      </c>
      <c r="I702" s="64" t="s">
        <v>493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547</v>
      </c>
      <c r="U702" s="63" t="s">
        <v>52</v>
      </c>
      <c r="V702" s="63"/>
      <c r="W702" s="63"/>
      <c r="X702" s="63"/>
      <c r="Y702" s="63"/>
      <c r="Z702" s="63"/>
      <c r="AA702" s="63"/>
    </row>
    <row r="703" spans="1:27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720</v>
      </c>
      <c r="F703" s="64">
        <v>1</v>
      </c>
      <c r="G703" s="72">
        <v>130671005</v>
      </c>
      <c r="H703" s="63" t="s">
        <v>1652</v>
      </c>
      <c r="I703" s="64" t="s">
        <v>493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547</v>
      </c>
      <c r="U703" s="63" t="s">
        <v>52</v>
      </c>
      <c r="V703" s="63"/>
      <c r="W703" s="63"/>
      <c r="X703" s="63"/>
      <c r="Y703" s="63"/>
      <c r="Z703" s="63"/>
      <c r="AA703" s="63"/>
    </row>
    <row r="704" spans="1:27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1653</v>
      </c>
      <c r="H704" s="63" t="s">
        <v>1654</v>
      </c>
      <c r="I704" s="64" t="s">
        <v>493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547</v>
      </c>
      <c r="U704" s="63" t="s">
        <v>52</v>
      </c>
      <c r="V704" s="63"/>
      <c r="W704" s="63"/>
      <c r="X704" s="63"/>
      <c r="Y704" s="63"/>
      <c r="Z704" s="63"/>
      <c r="AA704" s="63"/>
    </row>
    <row r="705" spans="1:27" s="71" customFormat="1" ht="23.5" customHeight="1" x14ac:dyDescent="0.35">
      <c r="A705" s="62">
        <v>46056</v>
      </c>
      <c r="B705" s="63" t="s">
        <v>445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1211</v>
      </c>
      <c r="H705" s="63" t="s">
        <v>1655</v>
      </c>
      <c r="I705" s="64" t="s">
        <v>493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547</v>
      </c>
      <c r="U705" s="63" t="s">
        <v>52</v>
      </c>
      <c r="V705" s="63"/>
      <c r="W705" s="63"/>
      <c r="X705" s="63"/>
      <c r="Y705" s="63"/>
      <c r="Z705" s="63"/>
      <c r="AA705" s="63"/>
    </row>
    <row r="706" spans="1:27" s="71" customFormat="1" ht="23.5" customHeight="1" x14ac:dyDescent="0.35">
      <c r="A706" s="62">
        <v>46056</v>
      </c>
      <c r="B706" s="63" t="s">
        <v>445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808</v>
      </c>
      <c r="H706" s="63" t="s">
        <v>1656</v>
      </c>
      <c r="I706" s="64" t="s">
        <v>493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547</v>
      </c>
      <c r="U706" s="63" t="s">
        <v>52</v>
      </c>
      <c r="V706" s="63"/>
      <c r="W706" s="63"/>
      <c r="X706" s="63"/>
      <c r="Y706" s="63"/>
      <c r="Z706" s="63"/>
      <c r="AA706" s="63"/>
    </row>
    <row r="707" spans="1:27" s="71" customFormat="1" ht="23.5" customHeight="1" x14ac:dyDescent="0.35">
      <c r="A707" s="62">
        <v>46056</v>
      </c>
      <c r="B707" s="63" t="s">
        <v>445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1657</v>
      </c>
      <c r="H707" s="63" t="s">
        <v>1658</v>
      </c>
      <c r="I707" s="64" t="s">
        <v>493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547</v>
      </c>
      <c r="U707" s="63" t="s">
        <v>52</v>
      </c>
      <c r="V707" s="63"/>
      <c r="W707" s="63"/>
      <c r="X707" s="63"/>
      <c r="Y707" s="63"/>
      <c r="Z707" s="63"/>
      <c r="AA707" s="63"/>
    </row>
    <row r="708" spans="1:27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1659</v>
      </c>
      <c r="I708" s="64" t="s">
        <v>493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547</v>
      </c>
      <c r="U708" s="63" t="s">
        <v>52</v>
      </c>
      <c r="V708" s="63"/>
      <c r="W708" s="63"/>
      <c r="X708" s="63"/>
      <c r="Y708" s="63"/>
      <c r="Z708" s="63"/>
      <c r="AA708" s="63"/>
    </row>
    <row r="709" spans="1:27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1660</v>
      </c>
      <c r="H709" s="63" t="s">
        <v>1661</v>
      </c>
      <c r="I709" s="64" t="s">
        <v>493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547</v>
      </c>
      <c r="U709" s="63" t="s">
        <v>52</v>
      </c>
      <c r="V709" s="63"/>
      <c r="W709" s="63"/>
      <c r="X709" s="63"/>
      <c r="Y709" s="63"/>
      <c r="Z709" s="63"/>
      <c r="AA709" s="63"/>
    </row>
    <row r="710" spans="1:27" s="71" customFormat="1" ht="23.5" customHeight="1" x14ac:dyDescent="0.35">
      <c r="A710" s="62">
        <v>46056</v>
      </c>
      <c r="B710" s="63" t="s">
        <v>445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1662</v>
      </c>
      <c r="H710" s="63" t="s">
        <v>1663</v>
      </c>
      <c r="I710" s="64" t="s">
        <v>493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547</v>
      </c>
      <c r="U710" s="63" t="s">
        <v>52</v>
      </c>
      <c r="V710" s="63"/>
      <c r="W710" s="63"/>
      <c r="X710" s="63"/>
      <c r="Y710" s="63"/>
      <c r="Z710" s="63"/>
      <c r="AA710" s="63"/>
    </row>
    <row r="711" spans="1:27" s="71" customFormat="1" ht="23.5" customHeight="1" x14ac:dyDescent="0.35">
      <c r="A711" s="62">
        <v>46056</v>
      </c>
      <c r="B711" s="63" t="s">
        <v>445</v>
      </c>
      <c r="C711" s="64" t="s">
        <v>18</v>
      </c>
      <c r="D711" s="64" t="s">
        <v>37</v>
      </c>
      <c r="E711" s="64" t="s">
        <v>1535</v>
      </c>
      <c r="F711" s="64">
        <v>1</v>
      </c>
      <c r="G711" s="72" t="s">
        <v>1664</v>
      </c>
      <c r="H711" s="63" t="s">
        <v>1665</v>
      </c>
      <c r="I711" s="64" t="s">
        <v>493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547</v>
      </c>
      <c r="U711" s="63" t="s">
        <v>52</v>
      </c>
      <c r="V711" s="63"/>
      <c r="W711" s="63"/>
      <c r="X711" s="63"/>
      <c r="Y711" s="63"/>
      <c r="Z711" s="63"/>
      <c r="AA711" s="63"/>
    </row>
    <row r="712" spans="1:27" s="71" customFormat="1" ht="23.5" customHeight="1" x14ac:dyDescent="0.35">
      <c r="A712" s="62">
        <v>46056</v>
      </c>
      <c r="B712" s="63" t="s">
        <v>445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1666</v>
      </c>
      <c r="I712" s="64" t="s">
        <v>493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547</v>
      </c>
      <c r="U712" s="63" t="s">
        <v>52</v>
      </c>
      <c r="V712" s="63"/>
      <c r="W712" s="63"/>
      <c r="X712" s="63"/>
      <c r="Y712" s="63"/>
      <c r="Z712" s="63"/>
      <c r="AA712" s="63"/>
    </row>
    <row r="713" spans="1:27" s="71" customFormat="1" ht="23.5" customHeight="1" x14ac:dyDescent="0.35">
      <c r="A713" s="62">
        <v>46056</v>
      </c>
      <c r="B713" s="63" t="s">
        <v>445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1667</v>
      </c>
      <c r="I713" s="64" t="s">
        <v>493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547</v>
      </c>
      <c r="U713" s="63" t="s">
        <v>52</v>
      </c>
      <c r="V713" s="63"/>
      <c r="W713" s="63"/>
      <c r="X713" s="63"/>
      <c r="Y713" s="63"/>
      <c r="Z713" s="63"/>
      <c r="AA713" s="63"/>
    </row>
    <row r="714" spans="1:27" s="71" customFormat="1" ht="23.5" customHeight="1" x14ac:dyDescent="0.35">
      <c r="A714" s="62">
        <v>46056</v>
      </c>
      <c r="B714" s="63" t="s">
        <v>445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1668</v>
      </c>
      <c r="I714" s="64" t="s">
        <v>493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547</v>
      </c>
      <c r="U714" s="63" t="s">
        <v>52</v>
      </c>
      <c r="V714" s="63"/>
      <c r="W714" s="63"/>
      <c r="X714" s="63"/>
      <c r="Y714" s="63"/>
      <c r="Z714" s="63"/>
      <c r="AA714" s="63"/>
    </row>
    <row r="715" spans="1:27" s="71" customFormat="1" ht="23.5" customHeight="1" x14ac:dyDescent="0.35">
      <c r="A715" s="62">
        <v>46056</v>
      </c>
      <c r="B715" s="63" t="s">
        <v>445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1669</v>
      </c>
      <c r="I715" s="64" t="s">
        <v>493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547</v>
      </c>
      <c r="U715" s="63" t="s">
        <v>52</v>
      </c>
      <c r="V715" s="63"/>
      <c r="W715" s="63"/>
      <c r="X715" s="63"/>
      <c r="Y715" s="63"/>
      <c r="Z715" s="63"/>
      <c r="AA715" s="63"/>
    </row>
    <row r="716" spans="1:27" s="71" customFormat="1" ht="23.5" customHeight="1" x14ac:dyDescent="0.35">
      <c r="A716" s="62">
        <v>46056</v>
      </c>
      <c r="B716" s="63" t="s">
        <v>445</v>
      </c>
      <c r="C716" s="64" t="s">
        <v>18</v>
      </c>
      <c r="D716" s="64" t="s">
        <v>37</v>
      </c>
      <c r="E716" s="64" t="s">
        <v>1650</v>
      </c>
      <c r="F716" s="64">
        <v>2</v>
      </c>
      <c r="G716" s="72">
        <v>290061296</v>
      </c>
      <c r="H716" s="63" t="s">
        <v>1670</v>
      </c>
      <c r="I716" s="64" t="s">
        <v>493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547</v>
      </c>
      <c r="U716" s="63" t="s">
        <v>52</v>
      </c>
      <c r="V716" s="63"/>
      <c r="W716" s="63"/>
      <c r="X716" s="63"/>
      <c r="Y716" s="63"/>
      <c r="Z716" s="63"/>
      <c r="AA716" s="63"/>
    </row>
    <row r="717" spans="1:27" s="71" customFormat="1" ht="23.5" customHeight="1" x14ac:dyDescent="0.35">
      <c r="A717" s="62">
        <v>46056</v>
      </c>
      <c r="B717" s="63" t="s">
        <v>445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1671</v>
      </c>
      <c r="I717" s="64" t="s">
        <v>493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547</v>
      </c>
      <c r="U717" s="63" t="s">
        <v>52</v>
      </c>
      <c r="V717" s="63"/>
      <c r="W717" s="63"/>
      <c r="X717" s="63"/>
      <c r="Y717" s="63"/>
      <c r="Z717" s="63"/>
      <c r="AA717" s="63"/>
    </row>
    <row r="718" spans="1:27" s="71" customFormat="1" ht="23.5" customHeight="1" x14ac:dyDescent="0.35">
      <c r="A718" s="62">
        <v>46056</v>
      </c>
      <c r="B718" s="63" t="s">
        <v>445</v>
      </c>
      <c r="C718" s="64" t="s">
        <v>18</v>
      </c>
      <c r="D718" s="64" t="s">
        <v>37</v>
      </c>
      <c r="E718" s="64" t="s">
        <v>1650</v>
      </c>
      <c r="F718" s="64">
        <v>2</v>
      </c>
      <c r="G718" s="72">
        <v>290188004</v>
      </c>
      <c r="H718" s="63" t="s">
        <v>1672</v>
      </c>
      <c r="I718" s="64" t="s">
        <v>493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547</v>
      </c>
      <c r="U718" s="63" t="s">
        <v>52</v>
      </c>
      <c r="V718" s="63"/>
      <c r="W718" s="63"/>
      <c r="X718" s="63"/>
      <c r="Y718" s="63"/>
      <c r="Z718" s="63"/>
      <c r="AA718" s="63"/>
    </row>
    <row r="719" spans="1:27" s="71" customFormat="1" ht="23.5" customHeight="1" x14ac:dyDescent="0.35">
      <c r="A719" s="62">
        <v>46056</v>
      </c>
      <c r="B719" s="63" t="s">
        <v>445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1673</v>
      </c>
      <c r="I719" s="64" t="s">
        <v>493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547</v>
      </c>
      <c r="U719" s="63" t="s">
        <v>52</v>
      </c>
      <c r="V719" s="63"/>
      <c r="W719" s="63"/>
      <c r="X719" s="63"/>
      <c r="Y719" s="63"/>
      <c r="Z719" s="63"/>
      <c r="AA719" s="63"/>
    </row>
    <row r="720" spans="1:27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616</v>
      </c>
      <c r="F720" s="64">
        <v>2</v>
      </c>
      <c r="G720" s="72">
        <v>130597197</v>
      </c>
      <c r="H720" s="63" t="s">
        <v>1674</v>
      </c>
      <c r="I720" s="64" t="s">
        <v>490</v>
      </c>
      <c r="J720" s="63" t="s">
        <v>1675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</row>
    <row r="721" spans="1:27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1548</v>
      </c>
      <c r="F721" s="64">
        <v>1</v>
      </c>
      <c r="G721" s="72">
        <v>130597243</v>
      </c>
      <c r="H721" s="63" t="s">
        <v>1676</v>
      </c>
      <c r="I721" s="64" t="s">
        <v>490</v>
      </c>
      <c r="J721" s="63" t="s">
        <v>1677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</row>
    <row r="722" spans="1:27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543</v>
      </c>
      <c r="F722" s="64">
        <v>1</v>
      </c>
      <c r="G722" s="72">
        <v>108930826</v>
      </c>
      <c r="H722" s="63" t="s">
        <v>1591</v>
      </c>
      <c r="I722" s="64" t="s">
        <v>482</v>
      </c>
      <c r="J722" s="63" t="s">
        <v>1678</v>
      </c>
      <c r="K722" s="64" t="s">
        <v>2580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1679</v>
      </c>
      <c r="Y722" s="63"/>
      <c r="Z722" s="63"/>
      <c r="AA722" s="63">
        <v>2026020015</v>
      </c>
    </row>
    <row r="723" spans="1:27" s="71" customFormat="1" ht="23.5" customHeight="1" x14ac:dyDescent="0.35">
      <c r="A723" s="62">
        <v>46056</v>
      </c>
      <c r="B723" s="63" t="s">
        <v>445</v>
      </c>
      <c r="C723" s="64" t="s">
        <v>18</v>
      </c>
      <c r="D723" s="64" t="s">
        <v>37</v>
      </c>
      <c r="E723" s="64" t="s">
        <v>1283</v>
      </c>
      <c r="F723" s="64">
        <v>1</v>
      </c>
      <c r="G723" s="72" t="s">
        <v>1908</v>
      </c>
      <c r="H723" s="63" t="s">
        <v>1909</v>
      </c>
      <c r="I723" s="64" t="s">
        <v>700</v>
      </c>
      <c r="J723" s="63" t="s">
        <v>7539</v>
      </c>
      <c r="K723" s="64" t="s">
        <v>702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1910</v>
      </c>
      <c r="V723" s="63"/>
      <c r="W723" s="63"/>
      <c r="X723" s="63"/>
      <c r="Y723" s="63"/>
      <c r="Z723" s="63"/>
      <c r="AA723" s="63">
        <v>2026020041</v>
      </c>
    </row>
    <row r="724" spans="1:27" s="71" customFormat="1" ht="23.5" customHeight="1" x14ac:dyDescent="0.35">
      <c r="A724" s="62">
        <v>46057</v>
      </c>
      <c r="B724" s="63" t="s">
        <v>445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1691</v>
      </c>
      <c r="I724" s="64" t="s">
        <v>493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547</v>
      </c>
      <c r="U724" s="63" t="s">
        <v>52</v>
      </c>
      <c r="V724" s="63"/>
      <c r="W724" s="63"/>
      <c r="X724" s="63"/>
      <c r="Y724" s="63"/>
      <c r="Z724" s="63"/>
      <c r="AA724" s="63"/>
    </row>
    <row r="725" spans="1:27" s="71" customFormat="1" ht="23.5" customHeight="1" x14ac:dyDescent="0.35">
      <c r="A725" s="62">
        <v>46057</v>
      </c>
      <c r="B725" s="63" t="s">
        <v>445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1072</v>
      </c>
      <c r="H725" s="63" t="s">
        <v>1692</v>
      </c>
      <c r="I725" s="64" t="s">
        <v>493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547</v>
      </c>
      <c r="U725" s="63" t="s">
        <v>52</v>
      </c>
      <c r="V725" s="63"/>
      <c r="W725" s="63"/>
      <c r="X725" s="63"/>
      <c r="Y725" s="63"/>
      <c r="Z725" s="63"/>
      <c r="AA725" s="63"/>
    </row>
    <row r="726" spans="1:27" s="71" customFormat="1" ht="23.5" customHeight="1" x14ac:dyDescent="0.35">
      <c r="A726" s="62">
        <v>46057</v>
      </c>
      <c r="B726" s="63" t="s">
        <v>445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808</v>
      </c>
      <c r="H726" s="63" t="s">
        <v>1693</v>
      </c>
      <c r="I726" s="64" t="s">
        <v>493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547</v>
      </c>
      <c r="U726" s="63" t="s">
        <v>52</v>
      </c>
      <c r="V726" s="63"/>
      <c r="W726" s="63"/>
      <c r="X726" s="63"/>
      <c r="Y726" s="63"/>
      <c r="Z726" s="63"/>
      <c r="AA726" s="63"/>
    </row>
    <row r="727" spans="1:27" s="71" customFormat="1" ht="23.5" customHeight="1" x14ac:dyDescent="0.35">
      <c r="A727" s="62">
        <v>46057</v>
      </c>
      <c r="B727" s="63" t="s">
        <v>445</v>
      </c>
      <c r="C727" s="64" t="s">
        <v>18</v>
      </c>
      <c r="D727" s="64" t="s">
        <v>37</v>
      </c>
      <c r="E727" s="64" t="s">
        <v>1689</v>
      </c>
      <c r="F727" s="64">
        <v>2</v>
      </c>
      <c r="G727" s="72" t="s">
        <v>690</v>
      </c>
      <c r="H727" s="63" t="s">
        <v>1694</v>
      </c>
      <c r="I727" s="64" t="s">
        <v>493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547</v>
      </c>
      <c r="U727" s="63" t="s">
        <v>52</v>
      </c>
      <c r="V727" s="63"/>
      <c r="W727" s="63"/>
      <c r="X727" s="63"/>
      <c r="Y727" s="63"/>
      <c r="Z727" s="63"/>
      <c r="AA727" s="63"/>
    </row>
    <row r="728" spans="1:27" s="71" customFormat="1" ht="23.5" customHeight="1" x14ac:dyDescent="0.35">
      <c r="A728" s="62">
        <v>46057</v>
      </c>
      <c r="B728" s="63" t="s">
        <v>445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691</v>
      </c>
      <c r="H728" s="63" t="s">
        <v>1695</v>
      </c>
      <c r="I728" s="64" t="s">
        <v>493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547</v>
      </c>
      <c r="U728" s="63" t="s">
        <v>52</v>
      </c>
      <c r="V728" s="63"/>
      <c r="W728" s="63"/>
      <c r="X728" s="63"/>
      <c r="Y728" s="63"/>
      <c r="Z728" s="63"/>
      <c r="AA728" s="63"/>
    </row>
    <row r="729" spans="1:27" s="71" customFormat="1" ht="23.5" customHeight="1" x14ac:dyDescent="0.35">
      <c r="A729" s="62">
        <v>46057</v>
      </c>
      <c r="B729" s="63" t="s">
        <v>445</v>
      </c>
      <c r="C729" s="64" t="s">
        <v>18</v>
      </c>
      <c r="D729" s="64" t="s">
        <v>37</v>
      </c>
      <c r="E729" s="64" t="s">
        <v>1690</v>
      </c>
      <c r="F729" s="64">
        <v>2</v>
      </c>
      <c r="G729" s="72" t="s">
        <v>1696</v>
      </c>
      <c r="H729" s="63" t="s">
        <v>1697</v>
      </c>
      <c r="I729" s="64" t="s">
        <v>493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547</v>
      </c>
      <c r="U729" s="63" t="s">
        <v>52</v>
      </c>
      <c r="V729" s="63"/>
      <c r="W729" s="63"/>
      <c r="X729" s="63"/>
      <c r="Y729" s="63"/>
      <c r="Z729" s="63"/>
      <c r="AA729" s="63"/>
    </row>
    <row r="730" spans="1:27" s="71" customFormat="1" ht="23.5" customHeight="1" x14ac:dyDescent="0.35">
      <c r="A730" s="62">
        <v>46057</v>
      </c>
      <c r="B730" s="63" t="s">
        <v>445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1698</v>
      </c>
      <c r="H730" s="63" t="s">
        <v>1699</v>
      </c>
      <c r="I730" s="64" t="s">
        <v>493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547</v>
      </c>
      <c r="U730" s="63" t="s">
        <v>52</v>
      </c>
      <c r="V730" s="63"/>
      <c r="W730" s="63"/>
      <c r="X730" s="63"/>
      <c r="Y730" s="63"/>
      <c r="Z730" s="63"/>
      <c r="AA730" s="63"/>
    </row>
    <row r="731" spans="1:27" s="71" customFormat="1" ht="23.5" customHeight="1" x14ac:dyDescent="0.35">
      <c r="A731" s="62">
        <v>46057</v>
      </c>
      <c r="B731" s="63" t="s">
        <v>445</v>
      </c>
      <c r="C731" s="64" t="s">
        <v>18</v>
      </c>
      <c r="D731" s="64" t="s">
        <v>37</v>
      </c>
      <c r="E731" s="64" t="s">
        <v>1689</v>
      </c>
      <c r="F731" s="64">
        <v>2</v>
      </c>
      <c r="G731" s="72" t="s">
        <v>1220</v>
      </c>
      <c r="H731" s="63" t="s">
        <v>1700</v>
      </c>
      <c r="I731" s="64" t="s">
        <v>493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547</v>
      </c>
      <c r="U731" s="63" t="s">
        <v>52</v>
      </c>
      <c r="V731" s="63"/>
      <c r="W731" s="63"/>
      <c r="X731" s="63"/>
      <c r="Y731" s="63"/>
      <c r="Z731" s="63"/>
      <c r="AA731" s="63"/>
    </row>
    <row r="732" spans="1:27" s="71" customFormat="1" ht="23.5" customHeight="1" x14ac:dyDescent="0.35">
      <c r="A732" s="62">
        <v>46057</v>
      </c>
      <c r="B732" s="63" t="s">
        <v>445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1701</v>
      </c>
      <c r="I732" s="64" t="s">
        <v>493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547</v>
      </c>
      <c r="U732" s="63" t="s">
        <v>52</v>
      </c>
      <c r="V732" s="63"/>
      <c r="W732" s="63"/>
      <c r="X732" s="63"/>
      <c r="Y732" s="63"/>
      <c r="Z732" s="63"/>
      <c r="AA732" s="63"/>
    </row>
    <row r="733" spans="1:27" s="71" customFormat="1" ht="23.5" customHeight="1" x14ac:dyDescent="0.35">
      <c r="A733" s="62">
        <v>46057</v>
      </c>
      <c r="B733" s="63" t="s">
        <v>445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1702</v>
      </c>
      <c r="I733" s="64" t="s">
        <v>493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547</v>
      </c>
      <c r="U733" s="63" t="s">
        <v>52</v>
      </c>
      <c r="V733" s="63"/>
      <c r="W733" s="63"/>
      <c r="X733" s="63"/>
      <c r="Y733" s="63"/>
      <c r="Z733" s="63"/>
      <c r="AA733" s="63"/>
    </row>
    <row r="734" spans="1:27" s="71" customFormat="1" ht="23.5" customHeight="1" x14ac:dyDescent="0.35">
      <c r="A734" s="62">
        <v>46057</v>
      </c>
      <c r="B734" s="63" t="s">
        <v>445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1703</v>
      </c>
      <c r="I734" s="64" t="s">
        <v>493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547</v>
      </c>
      <c r="U734" s="63" t="s">
        <v>52</v>
      </c>
      <c r="V734" s="63"/>
      <c r="W734" s="63"/>
      <c r="X734" s="63"/>
      <c r="Y734" s="63"/>
      <c r="Z734" s="63"/>
      <c r="AA734" s="63"/>
    </row>
    <row r="735" spans="1:27" s="71" customFormat="1" ht="23.5" customHeight="1" x14ac:dyDescent="0.35">
      <c r="A735" s="62">
        <v>46057</v>
      </c>
      <c r="B735" s="63" t="s">
        <v>445</v>
      </c>
      <c r="C735" s="64" t="s">
        <v>18</v>
      </c>
      <c r="D735" s="64" t="s">
        <v>37</v>
      </c>
      <c r="E735" s="64" t="s">
        <v>607</v>
      </c>
      <c r="F735" s="64">
        <v>1</v>
      </c>
      <c r="G735" s="72">
        <v>206157008</v>
      </c>
      <c r="H735" s="63" t="s">
        <v>1704</v>
      </c>
      <c r="I735" s="64" t="s">
        <v>493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547</v>
      </c>
      <c r="U735" s="63" t="s">
        <v>52</v>
      </c>
      <c r="V735" s="63"/>
      <c r="W735" s="63"/>
      <c r="X735" s="63"/>
      <c r="Y735" s="63"/>
      <c r="Z735" s="63"/>
      <c r="AA735" s="63"/>
    </row>
    <row r="736" spans="1:27" s="71" customFormat="1" ht="23.5" customHeight="1" x14ac:dyDescent="0.35">
      <c r="A736" s="62">
        <v>46057</v>
      </c>
      <c r="B736" s="63" t="s">
        <v>445</v>
      </c>
      <c r="C736" s="64" t="s">
        <v>18</v>
      </c>
      <c r="D736" s="64" t="s">
        <v>37</v>
      </c>
      <c r="E736" s="64" t="s">
        <v>607</v>
      </c>
      <c r="F736" s="64">
        <v>1</v>
      </c>
      <c r="G736" s="72">
        <v>206204002</v>
      </c>
      <c r="H736" s="63" t="s">
        <v>1705</v>
      </c>
      <c r="I736" s="64" t="s">
        <v>493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547</v>
      </c>
      <c r="U736" s="63" t="s">
        <v>52</v>
      </c>
      <c r="V736" s="63"/>
      <c r="W736" s="63"/>
      <c r="X736" s="63"/>
      <c r="Y736" s="63"/>
      <c r="Z736" s="63"/>
      <c r="AA736" s="63"/>
    </row>
    <row r="737" spans="1:27" s="71" customFormat="1" ht="23.5" customHeight="1" x14ac:dyDescent="0.35">
      <c r="A737" s="62">
        <v>46057</v>
      </c>
      <c r="B737" s="63" t="s">
        <v>445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1706</v>
      </c>
      <c r="I737" s="64" t="s">
        <v>493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547</v>
      </c>
      <c r="U737" s="63" t="s">
        <v>52</v>
      </c>
      <c r="V737" s="63"/>
      <c r="W737" s="63"/>
      <c r="X737" s="63"/>
      <c r="Y737" s="63"/>
      <c r="Z737" s="63"/>
      <c r="AA737" s="63"/>
    </row>
    <row r="738" spans="1:27" s="71" customFormat="1" ht="23.5" customHeight="1" x14ac:dyDescent="0.35">
      <c r="A738" s="62">
        <v>46057</v>
      </c>
      <c r="B738" s="63" t="s">
        <v>445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1707</v>
      </c>
      <c r="I738" s="64" t="s">
        <v>493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547</v>
      </c>
      <c r="U738" s="63" t="s">
        <v>52</v>
      </c>
      <c r="V738" s="63"/>
      <c r="W738" s="63"/>
      <c r="X738" s="63"/>
      <c r="Y738" s="63"/>
      <c r="Z738" s="63"/>
      <c r="AA738" s="63"/>
    </row>
    <row r="739" spans="1:27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1066</v>
      </c>
      <c r="F739" s="64">
        <v>1</v>
      </c>
      <c r="G739" s="72" t="s">
        <v>1339</v>
      </c>
      <c r="H739" s="63" t="s">
        <v>1708</v>
      </c>
      <c r="I739" s="64" t="s">
        <v>490</v>
      </c>
      <c r="J739" s="63" t="s">
        <v>1571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</row>
    <row r="740" spans="1:27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1149</v>
      </c>
      <c r="F740" s="64">
        <v>1</v>
      </c>
      <c r="G740" s="72" t="s">
        <v>301</v>
      </c>
      <c r="H740" s="63" t="s">
        <v>1709</v>
      </c>
      <c r="I740" s="64" t="s">
        <v>490</v>
      </c>
      <c r="J740" s="63" t="s">
        <v>1710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</row>
    <row r="741" spans="1:27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1711</v>
      </c>
      <c r="I741" s="64" t="s">
        <v>490</v>
      </c>
      <c r="J741" s="63" t="s">
        <v>1712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</row>
    <row r="742" spans="1:27" s="71" customFormat="1" ht="23.5" customHeight="1" x14ac:dyDescent="0.35">
      <c r="A742" s="62">
        <v>46057</v>
      </c>
      <c r="B742" s="63" t="s">
        <v>445</v>
      </c>
      <c r="C742" s="64" t="s">
        <v>18</v>
      </c>
      <c r="D742" s="64" t="s">
        <v>37</v>
      </c>
      <c r="E742" s="64" t="s">
        <v>1535</v>
      </c>
      <c r="F742" s="64">
        <v>1</v>
      </c>
      <c r="G742" s="72" t="s">
        <v>1713</v>
      </c>
      <c r="H742" s="63" t="s">
        <v>1714</v>
      </c>
      <c r="I742" s="64" t="s">
        <v>480</v>
      </c>
      <c r="J742" s="63" t="s">
        <v>1715</v>
      </c>
      <c r="K742" s="64" t="s">
        <v>273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1719</v>
      </c>
      <c r="Y742" s="63"/>
      <c r="Z742" s="63"/>
      <c r="AA742" s="63">
        <v>2026020019</v>
      </c>
    </row>
    <row r="743" spans="1:27" s="71" customFormat="1" ht="23.5" customHeight="1" x14ac:dyDescent="0.35">
      <c r="A743" s="62">
        <v>46058</v>
      </c>
      <c r="B743" s="63" t="s">
        <v>445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1721</v>
      </c>
      <c r="H743" s="63" t="s">
        <v>1722</v>
      </c>
      <c r="I743" s="64" t="s">
        <v>493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547</v>
      </c>
      <c r="U743" s="63" t="s">
        <v>52</v>
      </c>
      <c r="V743" s="63"/>
      <c r="W743" s="63"/>
      <c r="X743" s="63"/>
      <c r="Y743" s="63"/>
      <c r="Z743" s="63"/>
      <c r="AA743" s="63"/>
    </row>
    <row r="744" spans="1:27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1660</v>
      </c>
      <c r="H744" s="63" t="s">
        <v>1661</v>
      </c>
      <c r="I744" s="64" t="s">
        <v>493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547</v>
      </c>
      <c r="U744" s="63" t="s">
        <v>52</v>
      </c>
      <c r="V744" s="63"/>
      <c r="W744" s="63"/>
      <c r="X744" s="63"/>
      <c r="Y744" s="63"/>
      <c r="Z744" s="63"/>
      <c r="AA744" s="63"/>
    </row>
    <row r="745" spans="1:27" s="71" customFormat="1" ht="23.5" customHeight="1" x14ac:dyDescent="0.35">
      <c r="A745" s="62">
        <v>46058</v>
      </c>
      <c r="B745" s="63" t="s">
        <v>445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1723</v>
      </c>
      <c r="H745" s="63" t="s">
        <v>1724</v>
      </c>
      <c r="I745" s="64" t="s">
        <v>493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547</v>
      </c>
      <c r="U745" s="63" t="s">
        <v>52</v>
      </c>
      <c r="V745" s="63"/>
      <c r="W745" s="63"/>
      <c r="X745" s="63"/>
      <c r="Y745" s="63"/>
      <c r="Z745" s="63"/>
      <c r="AA745" s="63"/>
    </row>
    <row r="746" spans="1:27" s="71" customFormat="1" ht="23.5" customHeight="1" x14ac:dyDescent="0.35">
      <c r="A746" s="62">
        <v>46058</v>
      </c>
      <c r="B746" s="63" t="s">
        <v>445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908</v>
      </c>
      <c r="H746" s="63" t="s">
        <v>1725</v>
      </c>
      <c r="I746" s="64" t="s">
        <v>493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547</v>
      </c>
      <c r="U746" s="63" t="s">
        <v>52</v>
      </c>
      <c r="V746" s="63"/>
      <c r="W746" s="63"/>
      <c r="X746" s="63"/>
      <c r="Y746" s="63"/>
      <c r="Z746" s="63"/>
      <c r="AA746" s="63"/>
    </row>
    <row r="747" spans="1:27" s="71" customFormat="1" ht="23.5" customHeight="1" x14ac:dyDescent="0.35">
      <c r="A747" s="62">
        <v>46058</v>
      </c>
      <c r="B747" s="63" t="s">
        <v>445</v>
      </c>
      <c r="C747" s="64" t="s">
        <v>17</v>
      </c>
      <c r="D747" s="64" t="s">
        <v>37</v>
      </c>
      <c r="E747" s="64" t="s">
        <v>417</v>
      </c>
      <c r="F747" s="64">
        <v>1</v>
      </c>
      <c r="G747" s="72" t="s">
        <v>1001</v>
      </c>
      <c r="H747" s="63" t="s">
        <v>1726</v>
      </c>
      <c r="I747" s="64" t="s">
        <v>493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547</v>
      </c>
      <c r="U747" s="63" t="s">
        <v>52</v>
      </c>
      <c r="V747" s="63"/>
      <c r="W747" s="63"/>
      <c r="X747" s="63"/>
      <c r="Y747" s="63"/>
      <c r="Z747" s="63"/>
      <c r="AA747" s="63"/>
    </row>
    <row r="748" spans="1:27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992</v>
      </c>
      <c r="F748" s="64">
        <v>1</v>
      </c>
      <c r="G748" s="72">
        <v>130597181</v>
      </c>
      <c r="H748" s="63" t="s">
        <v>1727</v>
      </c>
      <c r="I748" s="64" t="s">
        <v>493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547</v>
      </c>
      <c r="U748" s="63" t="s">
        <v>52</v>
      </c>
      <c r="V748" s="63"/>
      <c r="W748" s="63"/>
      <c r="X748" s="63"/>
      <c r="Y748" s="63"/>
      <c r="Z748" s="63"/>
      <c r="AA748" s="63"/>
    </row>
    <row r="749" spans="1:27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720</v>
      </c>
      <c r="F749" s="64">
        <v>2</v>
      </c>
      <c r="G749" s="72" t="s">
        <v>1728</v>
      </c>
      <c r="H749" s="63" t="s">
        <v>1729</v>
      </c>
      <c r="I749" s="64" t="s">
        <v>493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547</v>
      </c>
      <c r="U749" s="63" t="s">
        <v>52</v>
      </c>
      <c r="V749" s="63"/>
      <c r="W749" s="63"/>
      <c r="X749" s="63"/>
      <c r="Y749" s="63"/>
      <c r="Z749" s="63"/>
      <c r="AA749" s="63"/>
    </row>
    <row r="750" spans="1:27" s="71" customFormat="1" ht="23.5" customHeight="1" x14ac:dyDescent="0.35">
      <c r="A750" s="62">
        <v>46058</v>
      </c>
      <c r="B750" s="63" t="s">
        <v>445</v>
      </c>
      <c r="C750" s="64" t="s">
        <v>18</v>
      </c>
      <c r="D750" s="64" t="s">
        <v>37</v>
      </c>
      <c r="E750" s="64" t="s">
        <v>868</v>
      </c>
      <c r="F750" s="64">
        <v>1</v>
      </c>
      <c r="G750" s="72" t="s">
        <v>1730</v>
      </c>
      <c r="H750" s="63" t="s">
        <v>1731</v>
      </c>
      <c r="I750" s="64" t="s">
        <v>493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547</v>
      </c>
      <c r="U750" s="63" t="s">
        <v>52</v>
      </c>
      <c r="V750" s="63"/>
      <c r="W750" s="63"/>
      <c r="X750" s="63"/>
      <c r="Y750" s="63"/>
      <c r="Z750" s="63"/>
      <c r="AA750" s="63"/>
    </row>
    <row r="751" spans="1:27" s="71" customFormat="1" ht="23.5" customHeight="1" x14ac:dyDescent="0.35">
      <c r="A751" s="62">
        <v>46058</v>
      </c>
      <c r="B751" s="63" t="s">
        <v>445</v>
      </c>
      <c r="C751" s="64" t="s">
        <v>18</v>
      </c>
      <c r="D751" s="64" t="s">
        <v>37</v>
      </c>
      <c r="E751" s="64" t="s">
        <v>900</v>
      </c>
      <c r="F751" s="64">
        <v>1</v>
      </c>
      <c r="G751" s="72" t="s">
        <v>1732</v>
      </c>
      <c r="H751" s="63" t="s">
        <v>1733</v>
      </c>
      <c r="I751" s="64" t="s">
        <v>493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547</v>
      </c>
      <c r="U751" s="63" t="s">
        <v>52</v>
      </c>
      <c r="V751" s="63"/>
      <c r="W751" s="63"/>
      <c r="X751" s="63"/>
      <c r="Y751" s="63"/>
      <c r="Z751" s="63"/>
      <c r="AA751" s="63"/>
    </row>
    <row r="752" spans="1:27" s="71" customFormat="1" ht="23.5" customHeight="1" x14ac:dyDescent="0.35">
      <c r="A752" s="62">
        <v>46058</v>
      </c>
      <c r="B752" s="63" t="s">
        <v>445</v>
      </c>
      <c r="C752" s="64" t="s">
        <v>18</v>
      </c>
      <c r="D752" s="64" t="s">
        <v>37</v>
      </c>
      <c r="E752" s="64" t="s">
        <v>1052</v>
      </c>
      <c r="F752" s="64">
        <v>2</v>
      </c>
      <c r="G752" s="72" t="s">
        <v>1734</v>
      </c>
      <c r="H752" s="63" t="s">
        <v>1735</v>
      </c>
      <c r="I752" s="64" t="s">
        <v>493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547</v>
      </c>
      <c r="U752" s="63" t="s">
        <v>52</v>
      </c>
      <c r="V752" s="63"/>
      <c r="W752" s="63"/>
      <c r="X752" s="63"/>
      <c r="Y752" s="63"/>
      <c r="Z752" s="63"/>
      <c r="AA752" s="63"/>
    </row>
    <row r="753" spans="1:27" s="71" customFormat="1" ht="23.5" customHeight="1" x14ac:dyDescent="0.35">
      <c r="A753" s="62">
        <v>46058</v>
      </c>
      <c r="B753" s="63" t="s">
        <v>445</v>
      </c>
      <c r="C753" s="64" t="s">
        <v>18</v>
      </c>
      <c r="D753" s="64" t="s">
        <v>37</v>
      </c>
      <c r="E753" s="64" t="s">
        <v>1690</v>
      </c>
      <c r="F753" s="64">
        <v>2</v>
      </c>
      <c r="G753" s="72" t="s">
        <v>827</v>
      </c>
      <c r="H753" s="63" t="s">
        <v>1736</v>
      </c>
      <c r="I753" s="64" t="s">
        <v>493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547</v>
      </c>
      <c r="U753" s="63" t="s">
        <v>52</v>
      </c>
      <c r="V753" s="63"/>
      <c r="W753" s="63"/>
      <c r="X753" s="63"/>
      <c r="Y753" s="63"/>
      <c r="Z753" s="63"/>
      <c r="AA753" s="63"/>
    </row>
    <row r="754" spans="1:27" s="71" customFormat="1" ht="23.5" customHeight="1" x14ac:dyDescent="0.35">
      <c r="A754" s="62">
        <v>46058</v>
      </c>
      <c r="B754" s="63" t="s">
        <v>445</v>
      </c>
      <c r="C754" s="64" t="s">
        <v>18</v>
      </c>
      <c r="D754" s="64" t="s">
        <v>37</v>
      </c>
      <c r="E754" s="64" t="s">
        <v>1720</v>
      </c>
      <c r="F754" s="64">
        <v>2</v>
      </c>
      <c r="G754" s="72" t="s">
        <v>1737</v>
      </c>
      <c r="H754" s="63" t="s">
        <v>1738</v>
      </c>
      <c r="I754" s="64" t="s">
        <v>493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547</v>
      </c>
      <c r="U754" s="63" t="s">
        <v>52</v>
      </c>
      <c r="V754" s="63"/>
      <c r="W754" s="63"/>
      <c r="X754" s="63"/>
      <c r="Y754" s="63"/>
      <c r="Z754" s="63"/>
      <c r="AA754" s="63"/>
    </row>
    <row r="755" spans="1:27" s="71" customFormat="1" ht="23.5" customHeight="1" x14ac:dyDescent="0.35">
      <c r="A755" s="62">
        <v>46058</v>
      </c>
      <c r="B755" s="63" t="s">
        <v>445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1739</v>
      </c>
      <c r="I755" s="64" t="s">
        <v>493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547</v>
      </c>
      <c r="U755" s="63" t="s">
        <v>52</v>
      </c>
      <c r="V755" s="63"/>
      <c r="W755" s="63"/>
      <c r="X755" s="63"/>
      <c r="Y755" s="63"/>
      <c r="Z755" s="63"/>
      <c r="AA755" s="63"/>
    </row>
    <row r="756" spans="1:27" s="71" customFormat="1" ht="23.5" customHeight="1" x14ac:dyDescent="0.35">
      <c r="A756" s="62">
        <v>46058</v>
      </c>
      <c r="B756" s="63" t="s">
        <v>445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1740</v>
      </c>
      <c r="I756" s="64" t="s">
        <v>493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547</v>
      </c>
      <c r="U756" s="63" t="s">
        <v>52</v>
      </c>
      <c r="V756" s="63"/>
      <c r="W756" s="63"/>
      <c r="X756" s="63"/>
      <c r="Y756" s="63"/>
      <c r="Z756" s="63"/>
      <c r="AA756" s="63"/>
    </row>
    <row r="757" spans="1:27" s="71" customFormat="1" ht="23.5" customHeight="1" x14ac:dyDescent="0.35">
      <c r="A757" s="62">
        <v>46058</v>
      </c>
      <c r="B757" s="63" t="s">
        <v>445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1741</v>
      </c>
      <c r="I757" s="64" t="s">
        <v>493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547</v>
      </c>
      <c r="U757" s="63" t="s">
        <v>52</v>
      </c>
      <c r="V757" s="63"/>
      <c r="W757" s="63"/>
      <c r="X757" s="63"/>
      <c r="Y757" s="63"/>
      <c r="Z757" s="63"/>
      <c r="AA757" s="63"/>
    </row>
    <row r="758" spans="1:27" s="71" customFormat="1" ht="23.5" customHeight="1" x14ac:dyDescent="0.35">
      <c r="A758" s="62">
        <v>46058</v>
      </c>
      <c r="B758" s="63" t="s">
        <v>445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1742</v>
      </c>
      <c r="I758" s="64" t="s">
        <v>493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547</v>
      </c>
      <c r="U758" s="63" t="s">
        <v>52</v>
      </c>
      <c r="V758" s="63"/>
      <c r="W758" s="63"/>
      <c r="X758" s="63"/>
      <c r="Y758" s="63"/>
      <c r="Z758" s="63"/>
      <c r="AA758" s="63"/>
    </row>
    <row r="759" spans="1:27" s="71" customFormat="1" ht="23.5" customHeight="1" x14ac:dyDescent="0.35">
      <c r="A759" s="62">
        <v>46058</v>
      </c>
      <c r="B759" s="63" t="s">
        <v>445</v>
      </c>
      <c r="C759" s="64" t="s">
        <v>17</v>
      </c>
      <c r="D759" s="64" t="s">
        <v>37</v>
      </c>
      <c r="E759" s="64" t="s">
        <v>417</v>
      </c>
      <c r="F759" s="64">
        <v>1</v>
      </c>
      <c r="G759" s="72" t="s">
        <v>1023</v>
      </c>
      <c r="H759" s="63" t="s">
        <v>1743</v>
      </c>
      <c r="I759" s="64" t="s">
        <v>491</v>
      </c>
      <c r="J759" s="63" t="s">
        <v>1744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2520</v>
      </c>
      <c r="U759" s="69" t="s">
        <v>126</v>
      </c>
      <c r="V759" s="63"/>
      <c r="W759" s="63"/>
      <c r="X759" s="63"/>
      <c r="Y759" s="63"/>
      <c r="Z759" s="63"/>
      <c r="AA759" s="63"/>
    </row>
    <row r="760" spans="1:27" s="71" customFormat="1" ht="23.5" customHeight="1" x14ac:dyDescent="0.35">
      <c r="A760" s="62">
        <v>46058</v>
      </c>
      <c r="B760" s="63" t="s">
        <v>445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1723</v>
      </c>
      <c r="H760" s="63" t="s">
        <v>1724</v>
      </c>
      <c r="I760" s="64" t="s">
        <v>485</v>
      </c>
      <c r="J760" s="63" t="s">
        <v>1745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</row>
    <row r="761" spans="1:27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1746</v>
      </c>
      <c r="I761" s="64" t="s">
        <v>480</v>
      </c>
      <c r="J761" s="63" t="s">
        <v>1747</v>
      </c>
      <c r="K761" s="64" t="s">
        <v>273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1764</v>
      </c>
      <c r="Y761" s="63"/>
      <c r="Z761" s="63"/>
      <c r="AA761" s="63">
        <v>2026020021</v>
      </c>
    </row>
    <row r="762" spans="1:27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1748</v>
      </c>
      <c r="I762" s="64" t="s">
        <v>480</v>
      </c>
      <c r="J762" s="63" t="s">
        <v>1747</v>
      </c>
      <c r="K762" s="64" t="s">
        <v>273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1488</v>
      </c>
      <c r="Y762" s="63"/>
      <c r="Z762" s="63"/>
      <c r="AA762" s="63">
        <v>2026020022</v>
      </c>
    </row>
    <row r="763" spans="1:27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1749</v>
      </c>
      <c r="I763" s="64" t="s">
        <v>480</v>
      </c>
      <c r="J763" s="63" t="s">
        <v>1747</v>
      </c>
      <c r="K763" s="64" t="s">
        <v>273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1488</v>
      </c>
      <c r="Y763" s="63"/>
      <c r="Z763" s="63"/>
      <c r="AA763" s="63">
        <v>2026020023</v>
      </c>
    </row>
    <row r="764" spans="1:27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1066</v>
      </c>
      <c r="F764" s="64">
        <v>2</v>
      </c>
      <c r="G764" s="72" t="s">
        <v>1339</v>
      </c>
      <c r="H764" s="63" t="s">
        <v>1750</v>
      </c>
      <c r="I764" s="64" t="s">
        <v>480</v>
      </c>
      <c r="J764" s="63" t="s">
        <v>1747</v>
      </c>
      <c r="K764" s="64" t="s">
        <v>273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1488</v>
      </c>
      <c r="Y764" s="63"/>
      <c r="Z764" s="63"/>
      <c r="AA764" s="63">
        <v>2026020024</v>
      </c>
    </row>
    <row r="765" spans="1:27" s="71" customFormat="1" ht="23.5" customHeight="1" x14ac:dyDescent="0.35">
      <c r="A765" s="62">
        <v>46059</v>
      </c>
      <c r="B765" s="63" t="s">
        <v>445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1331</v>
      </c>
      <c r="H765" s="63" t="s">
        <v>1774</v>
      </c>
      <c r="I765" s="64" t="s">
        <v>493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547</v>
      </c>
      <c r="U765" s="63" t="s">
        <v>52</v>
      </c>
      <c r="V765" s="63"/>
      <c r="W765" s="63"/>
      <c r="X765" s="63"/>
      <c r="Y765" s="63"/>
      <c r="Z765" s="63"/>
      <c r="AA765" s="63"/>
    </row>
    <row r="766" spans="1:27" s="71" customFormat="1" ht="23.5" customHeight="1" x14ac:dyDescent="0.35">
      <c r="A766" s="62">
        <v>46059</v>
      </c>
      <c r="B766" s="63" t="s">
        <v>445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1775</v>
      </c>
      <c r="I766" s="64" t="s">
        <v>493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547</v>
      </c>
      <c r="U766" s="63" t="s">
        <v>52</v>
      </c>
      <c r="V766" s="63"/>
      <c r="W766" s="63"/>
      <c r="X766" s="63"/>
      <c r="Y766" s="63"/>
      <c r="Z766" s="63"/>
      <c r="AA766" s="63"/>
    </row>
    <row r="767" spans="1:27" s="71" customFormat="1" ht="23.5" customHeight="1" x14ac:dyDescent="0.35">
      <c r="A767" s="62">
        <v>46059</v>
      </c>
      <c r="B767" s="63" t="s">
        <v>445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1001</v>
      </c>
      <c r="H767" s="63" t="s">
        <v>1776</v>
      </c>
      <c r="I767" s="64" t="s">
        <v>493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547</v>
      </c>
      <c r="U767" s="63" t="s">
        <v>52</v>
      </c>
      <c r="V767" s="63"/>
      <c r="W767" s="63"/>
      <c r="X767" s="63"/>
      <c r="Y767" s="63"/>
      <c r="Z767" s="63"/>
      <c r="AA767" s="63"/>
    </row>
    <row r="768" spans="1:27" s="71" customFormat="1" ht="23.5" customHeight="1" x14ac:dyDescent="0.35">
      <c r="A768" s="62">
        <v>46059</v>
      </c>
      <c r="B768" s="63" t="s">
        <v>445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1721</v>
      </c>
      <c r="H768" s="63" t="s">
        <v>1722</v>
      </c>
      <c r="I768" s="64" t="s">
        <v>493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547</v>
      </c>
      <c r="U768" s="63" t="s">
        <v>52</v>
      </c>
      <c r="V768" s="63"/>
      <c r="W768" s="63"/>
      <c r="X768" s="63"/>
      <c r="Y768" s="63"/>
      <c r="Z768" s="63"/>
      <c r="AA768" s="63"/>
    </row>
    <row r="769" spans="1:27" s="71" customFormat="1" ht="23.5" customHeight="1" x14ac:dyDescent="0.35">
      <c r="A769" s="62">
        <v>46059</v>
      </c>
      <c r="B769" s="63" t="s">
        <v>445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1777</v>
      </c>
      <c r="H769" s="63" t="s">
        <v>1778</v>
      </c>
      <c r="I769" s="64" t="s">
        <v>493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547</v>
      </c>
      <c r="U769" s="63" t="s">
        <v>52</v>
      </c>
      <c r="V769" s="63"/>
      <c r="W769" s="63"/>
      <c r="X769" s="63"/>
      <c r="Y769" s="63"/>
      <c r="Z769" s="63"/>
      <c r="AA769" s="63"/>
    </row>
    <row r="770" spans="1:27" s="71" customFormat="1" ht="23.5" customHeight="1" x14ac:dyDescent="0.35">
      <c r="A770" s="62">
        <v>46059</v>
      </c>
      <c r="B770" s="63" t="s">
        <v>445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1060</v>
      </c>
      <c r="H770" s="63" t="s">
        <v>1779</v>
      </c>
      <c r="I770" s="64" t="s">
        <v>493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547</v>
      </c>
      <c r="U770" s="63" t="s">
        <v>52</v>
      </c>
      <c r="V770" s="63"/>
      <c r="W770" s="63"/>
      <c r="X770" s="63"/>
      <c r="Y770" s="63"/>
      <c r="Z770" s="63"/>
      <c r="AA770" s="63"/>
    </row>
    <row r="771" spans="1:27" s="71" customFormat="1" ht="23.5" customHeight="1" x14ac:dyDescent="0.35">
      <c r="A771" s="62">
        <v>46059</v>
      </c>
      <c r="B771" s="63" t="s">
        <v>445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1572</v>
      </c>
      <c r="H771" s="63" t="s">
        <v>1780</v>
      </c>
      <c r="I771" s="64" t="s">
        <v>493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547</v>
      </c>
      <c r="U771" s="63" t="s">
        <v>52</v>
      </c>
      <c r="V771" s="63"/>
      <c r="W771" s="63"/>
      <c r="X771" s="63"/>
      <c r="Y771" s="63"/>
      <c r="Z771" s="63"/>
      <c r="AA771" s="63"/>
    </row>
    <row r="772" spans="1:27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1066</v>
      </c>
      <c r="F772" s="64">
        <v>2</v>
      </c>
      <c r="G772" s="72" t="s">
        <v>372</v>
      </c>
      <c r="H772" s="63" t="s">
        <v>1781</v>
      </c>
      <c r="I772" s="64" t="s">
        <v>493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547</v>
      </c>
      <c r="U772" s="63" t="s">
        <v>52</v>
      </c>
      <c r="V772" s="63"/>
      <c r="W772" s="63"/>
      <c r="X772" s="63"/>
      <c r="Y772" s="63"/>
      <c r="Z772" s="63"/>
      <c r="AA772" s="63"/>
    </row>
    <row r="773" spans="1:27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720</v>
      </c>
      <c r="F773" s="64">
        <v>1</v>
      </c>
      <c r="G773" s="72" t="s">
        <v>1782</v>
      </c>
      <c r="H773" s="63" t="s">
        <v>1783</v>
      </c>
      <c r="I773" s="64" t="s">
        <v>493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547</v>
      </c>
      <c r="U773" s="63" t="s">
        <v>52</v>
      </c>
      <c r="V773" s="63"/>
      <c r="W773" s="63"/>
      <c r="X773" s="63"/>
      <c r="Y773" s="63"/>
      <c r="Z773" s="63"/>
      <c r="AA773" s="63"/>
    </row>
    <row r="774" spans="1:27" s="71" customFormat="1" ht="23.5" customHeight="1" x14ac:dyDescent="0.35">
      <c r="A774" s="62">
        <v>46059</v>
      </c>
      <c r="B774" s="63" t="s">
        <v>445</v>
      </c>
      <c r="C774" s="64" t="s">
        <v>18</v>
      </c>
      <c r="D774" s="64" t="s">
        <v>37</v>
      </c>
      <c r="E774" s="64" t="s">
        <v>1535</v>
      </c>
      <c r="F774" s="64">
        <v>1</v>
      </c>
      <c r="G774" s="72" t="s">
        <v>916</v>
      </c>
      <c r="H774" s="63" t="s">
        <v>1784</v>
      </c>
      <c r="I774" s="64" t="s">
        <v>493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547</v>
      </c>
      <c r="U774" s="63" t="s">
        <v>52</v>
      </c>
      <c r="V774" s="63"/>
      <c r="W774" s="63"/>
      <c r="X774" s="63"/>
      <c r="Y774" s="63"/>
      <c r="Z774" s="63"/>
      <c r="AA774" s="63"/>
    </row>
    <row r="775" spans="1:27" s="71" customFormat="1" ht="23.5" customHeight="1" x14ac:dyDescent="0.35">
      <c r="A775" s="62">
        <v>46059</v>
      </c>
      <c r="B775" s="63" t="s">
        <v>445</v>
      </c>
      <c r="C775" s="64" t="s">
        <v>18</v>
      </c>
      <c r="D775" s="64" t="s">
        <v>37</v>
      </c>
      <c r="E775" s="64" t="s">
        <v>1772</v>
      </c>
      <c r="F775" s="64">
        <v>2</v>
      </c>
      <c r="G775" s="72" t="s">
        <v>1785</v>
      </c>
      <c r="H775" s="63" t="s">
        <v>1786</v>
      </c>
      <c r="I775" s="64" t="s">
        <v>493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547</v>
      </c>
      <c r="U775" s="63" t="s">
        <v>52</v>
      </c>
      <c r="V775" s="63"/>
      <c r="W775" s="63"/>
      <c r="X775" s="63"/>
      <c r="Y775" s="63"/>
      <c r="Z775" s="63"/>
      <c r="AA775" s="63"/>
    </row>
    <row r="776" spans="1:27" s="71" customFormat="1" ht="23.5" customHeight="1" x14ac:dyDescent="0.35">
      <c r="A776" s="62">
        <v>46059</v>
      </c>
      <c r="B776" s="63" t="s">
        <v>445</v>
      </c>
      <c r="C776" s="64" t="s">
        <v>18</v>
      </c>
      <c r="D776" s="64" t="s">
        <v>37</v>
      </c>
      <c r="E776" s="64" t="s">
        <v>470</v>
      </c>
      <c r="F776" s="64">
        <v>1</v>
      </c>
      <c r="G776" s="72" t="s">
        <v>256</v>
      </c>
      <c r="H776" s="63" t="s">
        <v>1787</v>
      </c>
      <c r="I776" s="64" t="s">
        <v>493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547</v>
      </c>
      <c r="U776" s="63" t="s">
        <v>52</v>
      </c>
      <c r="V776" s="63"/>
      <c r="W776" s="63"/>
      <c r="X776" s="63"/>
      <c r="Y776" s="63"/>
      <c r="Z776" s="63"/>
      <c r="AA776" s="63"/>
    </row>
    <row r="777" spans="1:27" s="71" customFormat="1" ht="23.5" customHeight="1" x14ac:dyDescent="0.35">
      <c r="A777" s="62">
        <v>46059</v>
      </c>
      <c r="B777" s="63" t="s">
        <v>445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1788</v>
      </c>
      <c r="I777" s="64" t="s">
        <v>493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547</v>
      </c>
      <c r="U777" s="63" t="s">
        <v>52</v>
      </c>
      <c r="V777" s="63"/>
      <c r="W777" s="63"/>
      <c r="X777" s="63"/>
      <c r="Y777" s="63"/>
      <c r="Z777" s="63"/>
      <c r="AA777" s="63"/>
    </row>
    <row r="778" spans="1:27" s="71" customFormat="1" ht="23.5" customHeight="1" x14ac:dyDescent="0.35">
      <c r="A778" s="62">
        <v>46059</v>
      </c>
      <c r="B778" s="63" t="s">
        <v>445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1739</v>
      </c>
      <c r="I778" s="64" t="s">
        <v>493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547</v>
      </c>
      <c r="U778" s="63" t="s">
        <v>52</v>
      </c>
      <c r="V778" s="63"/>
      <c r="W778" s="63"/>
      <c r="X778" s="63"/>
      <c r="Y778" s="63"/>
      <c r="Z778" s="63"/>
      <c r="AA778" s="63"/>
    </row>
    <row r="779" spans="1:27" s="71" customFormat="1" ht="23.5" customHeight="1" x14ac:dyDescent="0.35">
      <c r="A779" s="62">
        <v>46059</v>
      </c>
      <c r="B779" s="63" t="s">
        <v>445</v>
      </c>
      <c r="C779" s="64" t="s">
        <v>18</v>
      </c>
      <c r="D779" s="64" t="s">
        <v>37</v>
      </c>
      <c r="E779" s="64" t="s">
        <v>1111</v>
      </c>
      <c r="F779" s="64">
        <v>1</v>
      </c>
      <c r="G779" s="72">
        <v>313039004</v>
      </c>
      <c r="H779" s="63" t="s">
        <v>1789</v>
      </c>
      <c r="I779" s="64" t="s">
        <v>493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547</v>
      </c>
      <c r="U779" s="63" t="s">
        <v>52</v>
      </c>
      <c r="V779" s="63"/>
      <c r="W779" s="63"/>
      <c r="X779" s="63"/>
      <c r="Y779" s="63"/>
      <c r="Z779" s="63"/>
      <c r="AA779" s="63"/>
    </row>
    <row r="780" spans="1:27" s="71" customFormat="1" ht="23.5" customHeight="1" x14ac:dyDescent="0.35">
      <c r="A780" s="62">
        <v>46059</v>
      </c>
      <c r="B780" s="63" t="s">
        <v>445</v>
      </c>
      <c r="C780" s="64" t="s">
        <v>18</v>
      </c>
      <c r="D780" s="64" t="s">
        <v>37</v>
      </c>
      <c r="E780" s="64" t="s">
        <v>639</v>
      </c>
      <c r="F780" s="64">
        <v>1</v>
      </c>
      <c r="G780" s="72">
        <v>318599003</v>
      </c>
      <c r="H780" s="63" t="s">
        <v>1790</v>
      </c>
      <c r="I780" s="64" t="s">
        <v>493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547</v>
      </c>
      <c r="U780" s="63" t="s">
        <v>52</v>
      </c>
      <c r="V780" s="63"/>
      <c r="W780" s="63"/>
      <c r="X780" s="63"/>
      <c r="Y780" s="63"/>
      <c r="Z780" s="63"/>
      <c r="AA780" s="63"/>
    </row>
    <row r="781" spans="1:27" s="71" customFormat="1" ht="23.5" customHeight="1" x14ac:dyDescent="0.35">
      <c r="A781" s="62">
        <v>46059</v>
      </c>
      <c r="B781" s="63" t="s">
        <v>445</v>
      </c>
      <c r="C781" s="64" t="s">
        <v>18</v>
      </c>
      <c r="D781" s="64" t="s">
        <v>37</v>
      </c>
      <c r="E781" s="64" t="s">
        <v>1535</v>
      </c>
      <c r="F781" s="64">
        <v>1</v>
      </c>
      <c r="G781" s="72" t="s">
        <v>1791</v>
      </c>
      <c r="H781" s="63" t="s">
        <v>1792</v>
      </c>
      <c r="I781" s="64" t="s">
        <v>493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547</v>
      </c>
      <c r="U781" s="63" t="s">
        <v>52</v>
      </c>
      <c r="V781" s="63"/>
      <c r="W781" s="63"/>
      <c r="X781" s="63"/>
      <c r="Y781" s="63"/>
      <c r="Z781" s="63"/>
      <c r="AA781" s="63"/>
    </row>
    <row r="782" spans="1:27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1539</v>
      </c>
      <c r="F782" s="64">
        <v>1</v>
      </c>
      <c r="G782" s="72">
        <v>130597339</v>
      </c>
      <c r="H782" s="63" t="s">
        <v>1793</v>
      </c>
      <c r="I782" s="64" t="s">
        <v>490</v>
      </c>
      <c r="J782" s="63" t="s">
        <v>1794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</row>
    <row r="783" spans="1:27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1773</v>
      </c>
      <c r="F783" s="64">
        <v>2</v>
      </c>
      <c r="G783" s="72">
        <v>130597283</v>
      </c>
      <c r="H783" s="63" t="s">
        <v>1795</v>
      </c>
      <c r="I783" s="64" t="s">
        <v>490</v>
      </c>
      <c r="J783" s="63" t="s">
        <v>1796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</row>
    <row r="784" spans="1:27" s="71" customFormat="1" ht="23.5" customHeight="1" x14ac:dyDescent="0.35">
      <c r="A784" s="62">
        <v>46059</v>
      </c>
      <c r="B784" s="63" t="s">
        <v>445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1572</v>
      </c>
      <c r="H784" s="63" t="s">
        <v>1780</v>
      </c>
      <c r="I784" s="64" t="s">
        <v>490</v>
      </c>
      <c r="J784" s="63" t="s">
        <v>1797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</row>
    <row r="785" spans="1:27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720</v>
      </c>
      <c r="F785" s="64">
        <v>1</v>
      </c>
      <c r="G785" s="72" t="s">
        <v>1782</v>
      </c>
      <c r="H785" s="63" t="s">
        <v>1783</v>
      </c>
      <c r="I785" s="64" t="s">
        <v>490</v>
      </c>
      <c r="J785" s="63" t="s">
        <v>1798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</row>
    <row r="786" spans="1:27" s="71" customFormat="1" ht="23.5" customHeight="1" x14ac:dyDescent="0.35">
      <c r="A786" s="62">
        <v>46059</v>
      </c>
      <c r="B786" s="63" t="s">
        <v>445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1799</v>
      </c>
      <c r="H786" s="63" t="s">
        <v>1800</v>
      </c>
      <c r="I786" s="64" t="s">
        <v>490</v>
      </c>
      <c r="J786" s="63" t="s">
        <v>1801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</row>
    <row r="787" spans="1:27" s="71" customFormat="1" ht="23.5" customHeight="1" x14ac:dyDescent="0.35">
      <c r="A787" s="62">
        <v>46059</v>
      </c>
      <c r="B787" s="63" t="s">
        <v>445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1799</v>
      </c>
      <c r="H787" s="63" t="s">
        <v>1800</v>
      </c>
      <c r="I787" s="64" t="s">
        <v>490</v>
      </c>
      <c r="J787" s="63" t="s">
        <v>1801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</row>
    <row r="788" spans="1:27" s="71" customFormat="1" ht="23.5" customHeight="1" x14ac:dyDescent="0.35">
      <c r="A788" s="62">
        <v>46060</v>
      </c>
      <c r="B788" s="63" t="s">
        <v>445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1814</v>
      </c>
      <c r="H788" s="63" t="s">
        <v>1815</v>
      </c>
      <c r="I788" s="64" t="s">
        <v>493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547</v>
      </c>
      <c r="U788" s="63" t="s">
        <v>52</v>
      </c>
      <c r="V788" s="63"/>
      <c r="W788" s="63"/>
      <c r="X788" s="63"/>
      <c r="Y788" s="63"/>
      <c r="Z788" s="63"/>
      <c r="AA788" s="63"/>
    </row>
    <row r="789" spans="1:27" s="71" customFormat="1" ht="23.5" customHeight="1" x14ac:dyDescent="0.35">
      <c r="A789" s="62">
        <v>46060</v>
      </c>
      <c r="B789" s="63" t="s">
        <v>445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1816</v>
      </c>
      <c r="H789" s="63" t="s">
        <v>1817</v>
      </c>
      <c r="I789" s="64" t="s">
        <v>493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547</v>
      </c>
      <c r="U789" s="63" t="s">
        <v>52</v>
      </c>
      <c r="V789" s="63"/>
      <c r="W789" s="63"/>
      <c r="X789" s="63"/>
      <c r="Y789" s="63"/>
      <c r="Z789" s="63"/>
      <c r="AA789" s="63"/>
    </row>
    <row r="790" spans="1:27" s="71" customFormat="1" ht="23.5" customHeight="1" x14ac:dyDescent="0.35">
      <c r="A790" s="62">
        <v>46060</v>
      </c>
      <c r="B790" s="63" t="s">
        <v>445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1818</v>
      </c>
      <c r="H790" s="63" t="s">
        <v>1819</v>
      </c>
      <c r="I790" s="64" t="s">
        <v>493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547</v>
      </c>
      <c r="U790" s="63" t="s">
        <v>52</v>
      </c>
      <c r="V790" s="63"/>
      <c r="W790" s="63"/>
      <c r="X790" s="63"/>
      <c r="Y790" s="63"/>
      <c r="Z790" s="63"/>
      <c r="AA790" s="63"/>
    </row>
    <row r="791" spans="1:27" s="71" customFormat="1" ht="23.5" customHeight="1" x14ac:dyDescent="0.35">
      <c r="A791" s="62">
        <v>46060</v>
      </c>
      <c r="B791" s="63" t="s">
        <v>445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1820</v>
      </c>
      <c r="H791" s="63" t="s">
        <v>1821</v>
      </c>
      <c r="I791" s="64" t="s">
        <v>493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547</v>
      </c>
      <c r="U791" s="63" t="s">
        <v>52</v>
      </c>
      <c r="V791" s="63"/>
      <c r="W791" s="63"/>
      <c r="X791" s="63"/>
      <c r="Y791" s="63"/>
      <c r="Z791" s="63"/>
      <c r="AA791" s="63"/>
    </row>
    <row r="792" spans="1:27" s="71" customFormat="1" ht="23.5" customHeight="1" x14ac:dyDescent="0.35">
      <c r="A792" s="62">
        <v>46060</v>
      </c>
      <c r="B792" s="63" t="s">
        <v>445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462</v>
      </c>
      <c r="H792" s="63" t="s">
        <v>1822</v>
      </c>
      <c r="I792" s="64" t="s">
        <v>493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547</v>
      </c>
      <c r="U792" s="63" t="s">
        <v>52</v>
      </c>
      <c r="V792" s="63"/>
      <c r="W792" s="63"/>
      <c r="X792" s="63"/>
      <c r="Y792" s="63"/>
      <c r="Z792" s="63"/>
      <c r="AA792" s="63"/>
    </row>
    <row r="793" spans="1:27" s="71" customFormat="1" ht="23.5" customHeight="1" x14ac:dyDescent="0.35">
      <c r="A793" s="62">
        <v>46060</v>
      </c>
      <c r="B793" s="63" t="s">
        <v>445</v>
      </c>
      <c r="C793" s="64" t="s">
        <v>17</v>
      </c>
      <c r="D793" s="64" t="s">
        <v>37</v>
      </c>
      <c r="E793" s="64" t="s">
        <v>898</v>
      </c>
      <c r="F793" s="64">
        <v>1</v>
      </c>
      <c r="G793" s="72" t="s">
        <v>1823</v>
      </c>
      <c r="H793" s="63" t="s">
        <v>1824</v>
      </c>
      <c r="I793" s="64" t="s">
        <v>493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547</v>
      </c>
      <c r="U793" s="63" t="s">
        <v>52</v>
      </c>
      <c r="V793" s="63"/>
      <c r="W793" s="63"/>
      <c r="X793" s="63"/>
      <c r="Y793" s="63"/>
      <c r="Z793" s="63"/>
      <c r="AA793" s="63"/>
    </row>
    <row r="794" spans="1:27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992</v>
      </c>
      <c r="F794" s="64">
        <v>1</v>
      </c>
      <c r="G794" s="72">
        <v>130597181</v>
      </c>
      <c r="H794" s="63" t="s">
        <v>1727</v>
      </c>
      <c r="I794" s="64" t="s">
        <v>493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547</v>
      </c>
      <c r="U794" s="63" t="s">
        <v>52</v>
      </c>
      <c r="V794" s="63"/>
      <c r="W794" s="63"/>
      <c r="X794" s="63"/>
      <c r="Y794" s="63"/>
      <c r="Z794" s="63"/>
      <c r="AA794" s="63"/>
    </row>
    <row r="795" spans="1:27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1825</v>
      </c>
      <c r="I795" s="64" t="s">
        <v>493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547</v>
      </c>
      <c r="U795" s="63" t="s">
        <v>52</v>
      </c>
      <c r="V795" s="63"/>
      <c r="W795" s="63"/>
      <c r="X795" s="63"/>
      <c r="Y795" s="63"/>
      <c r="Z795" s="63"/>
      <c r="AA795" s="63"/>
    </row>
    <row r="796" spans="1:27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1826</v>
      </c>
      <c r="H796" s="63" t="s">
        <v>1827</v>
      </c>
      <c r="I796" s="64" t="s">
        <v>493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547</v>
      </c>
      <c r="U796" s="63" t="s">
        <v>52</v>
      </c>
      <c r="V796" s="63"/>
      <c r="W796" s="63"/>
      <c r="X796" s="63"/>
      <c r="Y796" s="63"/>
      <c r="Z796" s="63"/>
      <c r="AA796" s="63"/>
    </row>
    <row r="797" spans="1:27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613</v>
      </c>
      <c r="F797" s="64">
        <v>1</v>
      </c>
      <c r="G797" s="72" t="s">
        <v>619</v>
      </c>
      <c r="H797" s="63" t="s">
        <v>1828</v>
      </c>
      <c r="I797" s="64" t="s">
        <v>493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547</v>
      </c>
      <c r="U797" s="63" t="s">
        <v>52</v>
      </c>
      <c r="V797" s="63"/>
      <c r="W797" s="63"/>
      <c r="X797" s="63"/>
      <c r="Y797" s="63"/>
      <c r="Z797" s="63"/>
      <c r="AA797" s="63"/>
    </row>
    <row r="798" spans="1:27" s="71" customFormat="1" ht="23.5" customHeight="1" x14ac:dyDescent="0.35">
      <c r="A798" s="62">
        <v>46060</v>
      </c>
      <c r="B798" s="63" t="s">
        <v>445</v>
      </c>
      <c r="C798" s="64" t="s">
        <v>18</v>
      </c>
      <c r="D798" s="64" t="s">
        <v>37</v>
      </c>
      <c r="E798" s="64" t="s">
        <v>751</v>
      </c>
      <c r="F798" s="64">
        <v>1</v>
      </c>
      <c r="G798" s="72" t="s">
        <v>1829</v>
      </c>
      <c r="H798" s="63" t="s">
        <v>1830</v>
      </c>
      <c r="I798" s="64" t="s">
        <v>493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547</v>
      </c>
      <c r="U798" s="63" t="s">
        <v>52</v>
      </c>
      <c r="V798" s="63"/>
      <c r="W798" s="63"/>
      <c r="X798" s="63"/>
      <c r="Y798" s="63"/>
      <c r="Z798" s="63"/>
      <c r="AA798" s="63"/>
    </row>
    <row r="799" spans="1:27" s="71" customFormat="1" ht="23.5" customHeight="1" x14ac:dyDescent="0.35">
      <c r="A799" s="62">
        <v>46060</v>
      </c>
      <c r="B799" s="63" t="s">
        <v>445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519</v>
      </c>
      <c r="H799" s="63" t="s">
        <v>1831</v>
      </c>
      <c r="I799" s="64" t="s">
        <v>493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547</v>
      </c>
      <c r="U799" s="63" t="s">
        <v>52</v>
      </c>
      <c r="V799" s="63"/>
      <c r="W799" s="63"/>
      <c r="X799" s="63"/>
      <c r="Y799" s="63"/>
      <c r="Z799" s="63"/>
      <c r="AA799" s="63"/>
    </row>
    <row r="800" spans="1:27" s="71" customFormat="1" ht="23.5" customHeight="1" x14ac:dyDescent="0.35">
      <c r="A800" s="62">
        <v>46060</v>
      </c>
      <c r="B800" s="63" t="s">
        <v>445</v>
      </c>
      <c r="C800" s="64" t="s">
        <v>18</v>
      </c>
      <c r="D800" s="64" t="s">
        <v>37</v>
      </c>
      <c r="E800" s="64" t="s">
        <v>1813</v>
      </c>
      <c r="F800" s="64">
        <v>2</v>
      </c>
      <c r="G800" s="72" t="s">
        <v>1286</v>
      </c>
      <c r="H800" s="63" t="s">
        <v>1832</v>
      </c>
      <c r="I800" s="64" t="s">
        <v>493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547</v>
      </c>
      <c r="U800" s="63" t="s">
        <v>52</v>
      </c>
      <c r="V800" s="63"/>
      <c r="W800" s="63"/>
      <c r="X800" s="63"/>
      <c r="Y800" s="63"/>
      <c r="Z800" s="63"/>
      <c r="AA800" s="63"/>
    </row>
    <row r="801" spans="1:27" s="71" customFormat="1" ht="23.5" customHeight="1" x14ac:dyDescent="0.35">
      <c r="A801" s="62">
        <v>46060</v>
      </c>
      <c r="B801" s="63" t="s">
        <v>445</v>
      </c>
      <c r="C801" s="64" t="s">
        <v>18</v>
      </c>
      <c r="D801" s="64" t="s">
        <v>37</v>
      </c>
      <c r="E801" s="64" t="s">
        <v>996</v>
      </c>
      <c r="F801" s="64">
        <v>2</v>
      </c>
      <c r="G801" s="72">
        <v>316292007</v>
      </c>
      <c r="H801" s="63" t="s">
        <v>1833</v>
      </c>
      <c r="I801" s="64" t="s">
        <v>493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547</v>
      </c>
      <c r="U801" s="63" t="s">
        <v>52</v>
      </c>
      <c r="V801" s="63"/>
      <c r="W801" s="63"/>
      <c r="X801" s="63"/>
      <c r="Y801" s="63"/>
      <c r="Z801" s="63"/>
      <c r="AA801" s="63"/>
    </row>
    <row r="802" spans="1:27" s="71" customFormat="1" ht="23.5" customHeight="1" x14ac:dyDescent="0.35">
      <c r="A802" s="62">
        <v>46060</v>
      </c>
      <c r="B802" s="63" t="s">
        <v>445</v>
      </c>
      <c r="C802" s="64" t="s">
        <v>18</v>
      </c>
      <c r="D802" s="64" t="s">
        <v>37</v>
      </c>
      <c r="E802" s="64" t="s">
        <v>615</v>
      </c>
      <c r="F802" s="64">
        <v>1</v>
      </c>
      <c r="G802" s="72">
        <v>317279003</v>
      </c>
      <c r="H802" s="63" t="s">
        <v>1834</v>
      </c>
      <c r="I802" s="64" t="s">
        <v>493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547</v>
      </c>
      <c r="U802" s="63" t="s">
        <v>52</v>
      </c>
      <c r="V802" s="63"/>
      <c r="W802" s="63"/>
      <c r="X802" s="63"/>
      <c r="Y802" s="63"/>
      <c r="Z802" s="63"/>
      <c r="AA802" s="63"/>
    </row>
    <row r="803" spans="1:27" s="71" customFormat="1" ht="23.5" customHeight="1" x14ac:dyDescent="0.35">
      <c r="A803" s="62">
        <v>46060</v>
      </c>
      <c r="B803" s="63" t="s">
        <v>445</v>
      </c>
      <c r="C803" s="64" t="s">
        <v>18</v>
      </c>
      <c r="D803" s="64" t="s">
        <v>37</v>
      </c>
      <c r="E803" s="64" t="s">
        <v>1324</v>
      </c>
      <c r="F803" s="64">
        <v>1</v>
      </c>
      <c r="G803" s="72">
        <v>159364002</v>
      </c>
      <c r="H803" s="63" t="s">
        <v>1835</v>
      </c>
      <c r="I803" s="64" t="s">
        <v>493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547</v>
      </c>
      <c r="U803" s="63" t="s">
        <v>52</v>
      </c>
      <c r="V803" s="63"/>
      <c r="W803" s="63"/>
      <c r="X803" s="63"/>
      <c r="Y803" s="63"/>
      <c r="Z803" s="63"/>
      <c r="AA803" s="63"/>
    </row>
    <row r="804" spans="1:27" s="71" customFormat="1" ht="23.5" customHeight="1" x14ac:dyDescent="0.35">
      <c r="A804" s="62">
        <v>46060</v>
      </c>
      <c r="B804" s="63" t="s">
        <v>445</v>
      </c>
      <c r="C804" s="64" t="s">
        <v>18</v>
      </c>
      <c r="D804" s="64" t="s">
        <v>37</v>
      </c>
      <c r="E804" s="64" t="s">
        <v>1813</v>
      </c>
      <c r="F804" s="64">
        <v>2</v>
      </c>
      <c r="G804" s="72" t="s">
        <v>1286</v>
      </c>
      <c r="H804" s="63" t="s">
        <v>1832</v>
      </c>
      <c r="I804" s="64" t="s">
        <v>490</v>
      </c>
      <c r="J804" s="63" t="s">
        <v>1836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</row>
    <row r="805" spans="1:27" s="71" customFormat="1" ht="23.5" customHeight="1" x14ac:dyDescent="0.35">
      <c r="A805" s="62">
        <v>46060</v>
      </c>
      <c r="B805" s="63" t="s">
        <v>445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1331</v>
      </c>
      <c r="H805" s="63" t="s">
        <v>1774</v>
      </c>
      <c r="I805" s="64" t="s">
        <v>490</v>
      </c>
      <c r="J805" s="63" t="s">
        <v>1838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</row>
    <row r="806" spans="1:27" s="71" customFormat="1" ht="23.5" customHeight="1" x14ac:dyDescent="0.35">
      <c r="A806" s="62">
        <v>46060</v>
      </c>
      <c r="B806" s="63" t="s">
        <v>445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1816</v>
      </c>
      <c r="H806" s="63" t="s">
        <v>1817</v>
      </c>
      <c r="I806" s="64" t="s">
        <v>482</v>
      </c>
      <c r="J806" s="63" t="s">
        <v>1839</v>
      </c>
      <c r="K806" s="64" t="s">
        <v>2580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1906</v>
      </c>
      <c r="X806" s="63" t="s">
        <v>1907</v>
      </c>
      <c r="Y806" s="63"/>
      <c r="Z806" s="63"/>
      <c r="AA806" s="63">
        <v>2026020032</v>
      </c>
    </row>
    <row r="807" spans="1:27" s="71" customFormat="1" ht="23.5" customHeight="1" x14ac:dyDescent="0.35">
      <c r="A807" s="62">
        <v>46061</v>
      </c>
      <c r="B807" s="63" t="s">
        <v>445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940</v>
      </c>
      <c r="H807" s="63" t="s">
        <v>1840</v>
      </c>
      <c r="I807" s="64" t="s">
        <v>493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547</v>
      </c>
      <c r="U807" s="63" t="s">
        <v>52</v>
      </c>
      <c r="V807" s="63"/>
      <c r="W807" s="63"/>
      <c r="X807" s="63"/>
      <c r="Y807" s="63"/>
      <c r="Z807" s="63"/>
      <c r="AA807" s="63"/>
    </row>
    <row r="808" spans="1:27" s="71" customFormat="1" ht="23.5" customHeight="1" x14ac:dyDescent="0.35">
      <c r="A808" s="62">
        <v>46061</v>
      </c>
      <c r="B808" s="63" t="s">
        <v>445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1154</v>
      </c>
      <c r="H808" s="63" t="s">
        <v>1841</v>
      </c>
      <c r="I808" s="64" t="s">
        <v>493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547</v>
      </c>
      <c r="U808" s="63" t="s">
        <v>52</v>
      </c>
      <c r="V808" s="63"/>
      <c r="W808" s="63"/>
      <c r="X808" s="63"/>
      <c r="Y808" s="63"/>
      <c r="Z808" s="63"/>
      <c r="AA808" s="63"/>
    </row>
    <row r="809" spans="1:27" s="71" customFormat="1" ht="23.5" customHeight="1" x14ac:dyDescent="0.35">
      <c r="A809" s="62">
        <v>46061</v>
      </c>
      <c r="B809" s="63" t="s">
        <v>445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1150</v>
      </c>
      <c r="H809" s="63" t="s">
        <v>1842</v>
      </c>
      <c r="I809" s="64" t="s">
        <v>493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547</v>
      </c>
      <c r="U809" s="63" t="s">
        <v>52</v>
      </c>
      <c r="V809" s="63"/>
      <c r="W809" s="63"/>
      <c r="X809" s="63"/>
      <c r="Y809" s="63"/>
      <c r="Z809" s="63"/>
      <c r="AA809" s="63"/>
    </row>
    <row r="810" spans="1:27" s="71" customFormat="1" ht="23.5" customHeight="1" x14ac:dyDescent="0.35">
      <c r="A810" s="62">
        <v>46061</v>
      </c>
      <c r="B810" s="63" t="s">
        <v>445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1843</v>
      </c>
      <c r="H810" s="63" t="s">
        <v>1844</v>
      </c>
      <c r="I810" s="64" t="s">
        <v>493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547</v>
      </c>
      <c r="U810" s="63" t="s">
        <v>52</v>
      </c>
      <c r="V810" s="63"/>
      <c r="W810" s="63"/>
      <c r="X810" s="63"/>
      <c r="Y810" s="63"/>
      <c r="Z810" s="63"/>
      <c r="AA810" s="63"/>
    </row>
    <row r="811" spans="1:27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1845</v>
      </c>
      <c r="I811" s="64" t="s">
        <v>493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547</v>
      </c>
      <c r="U811" s="63" t="s">
        <v>52</v>
      </c>
      <c r="V811" s="63"/>
      <c r="W811" s="63"/>
      <c r="X811" s="63"/>
      <c r="Y811" s="63"/>
      <c r="Z811" s="63"/>
      <c r="AA811" s="63"/>
    </row>
    <row r="812" spans="1:27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1846</v>
      </c>
      <c r="H812" s="63" t="s">
        <v>1847</v>
      </c>
      <c r="I812" s="64" t="s">
        <v>493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547</v>
      </c>
      <c r="U812" s="63" t="s">
        <v>52</v>
      </c>
      <c r="V812" s="63"/>
      <c r="W812" s="63"/>
      <c r="X812" s="63"/>
      <c r="Y812" s="63"/>
      <c r="Z812" s="63"/>
      <c r="AA812" s="63"/>
    </row>
    <row r="813" spans="1:27" s="71" customFormat="1" ht="23.5" customHeight="1" x14ac:dyDescent="0.35">
      <c r="A813" s="62">
        <v>46061</v>
      </c>
      <c r="B813" s="63" t="s">
        <v>445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688</v>
      </c>
      <c r="H813" s="63" t="s">
        <v>1848</v>
      </c>
      <c r="I813" s="64" t="s">
        <v>493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547</v>
      </c>
      <c r="U813" s="63" t="s">
        <v>52</v>
      </c>
      <c r="V813" s="63"/>
      <c r="W813" s="63"/>
      <c r="X813" s="63"/>
      <c r="Y813" s="63"/>
      <c r="Z813" s="63"/>
      <c r="AA813" s="63"/>
    </row>
    <row r="814" spans="1:27" s="71" customFormat="1" ht="23.5" customHeight="1" x14ac:dyDescent="0.35">
      <c r="A814" s="62">
        <v>46061</v>
      </c>
      <c r="B814" s="63" t="s">
        <v>445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1662</v>
      </c>
      <c r="H814" s="63" t="s">
        <v>1849</v>
      </c>
      <c r="I814" s="64" t="s">
        <v>493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547</v>
      </c>
      <c r="U814" s="63" t="s">
        <v>52</v>
      </c>
      <c r="V814" s="63"/>
      <c r="W814" s="63"/>
      <c r="X814" s="63"/>
      <c r="Y814" s="63"/>
      <c r="Z814" s="63"/>
      <c r="AA814" s="63"/>
    </row>
    <row r="815" spans="1:27" s="71" customFormat="1" ht="23.5" customHeight="1" x14ac:dyDescent="0.35">
      <c r="A815" s="62">
        <v>46061</v>
      </c>
      <c r="B815" s="63" t="s">
        <v>445</v>
      </c>
      <c r="C815" s="64" t="s">
        <v>18</v>
      </c>
      <c r="D815" s="64" t="s">
        <v>37</v>
      </c>
      <c r="E815" s="64" t="s">
        <v>1837</v>
      </c>
      <c r="F815" s="64">
        <v>2</v>
      </c>
      <c r="G815" s="72" t="s">
        <v>1850</v>
      </c>
      <c r="H815" s="63" t="s">
        <v>1851</v>
      </c>
      <c r="I815" s="64" t="s">
        <v>493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547</v>
      </c>
      <c r="U815" s="63" t="s">
        <v>52</v>
      </c>
      <c r="V815" s="63"/>
      <c r="W815" s="63"/>
      <c r="X815" s="63"/>
      <c r="Y815" s="63"/>
      <c r="Z815" s="63"/>
      <c r="AA815" s="63"/>
    </row>
    <row r="816" spans="1:27" s="71" customFormat="1" ht="23.5" customHeight="1" x14ac:dyDescent="0.35">
      <c r="A816" s="62">
        <v>46061</v>
      </c>
      <c r="B816" s="63" t="s">
        <v>445</v>
      </c>
      <c r="C816" s="64" t="s">
        <v>18</v>
      </c>
      <c r="D816" s="64" t="s">
        <v>37</v>
      </c>
      <c r="E816" s="64" t="s">
        <v>1837</v>
      </c>
      <c r="F816" s="64">
        <v>2</v>
      </c>
      <c r="G816" s="72" t="s">
        <v>1852</v>
      </c>
      <c r="H816" s="63" t="s">
        <v>1853</v>
      </c>
      <c r="I816" s="64" t="s">
        <v>493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547</v>
      </c>
      <c r="U816" s="63" t="s">
        <v>52</v>
      </c>
      <c r="V816" s="63"/>
      <c r="W816" s="63"/>
      <c r="X816" s="63"/>
      <c r="Y816" s="63"/>
      <c r="Z816" s="63"/>
      <c r="AA816" s="63"/>
    </row>
    <row r="817" spans="1:27" s="71" customFormat="1" ht="23.5" customHeight="1" x14ac:dyDescent="0.35">
      <c r="A817" s="62">
        <v>46061</v>
      </c>
      <c r="B817" s="63" t="s">
        <v>445</v>
      </c>
      <c r="C817" s="64" t="s">
        <v>18</v>
      </c>
      <c r="D817" s="64" t="s">
        <v>37</v>
      </c>
      <c r="E817" s="64" t="s">
        <v>1424</v>
      </c>
      <c r="F817" s="64">
        <v>2</v>
      </c>
      <c r="G817" s="72">
        <v>159483001</v>
      </c>
      <c r="H817" s="63" t="s">
        <v>1854</v>
      </c>
      <c r="I817" s="64" t="s">
        <v>493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547</v>
      </c>
      <c r="U817" s="63" t="s">
        <v>52</v>
      </c>
      <c r="V817" s="63"/>
      <c r="W817" s="63"/>
      <c r="X817" s="63"/>
      <c r="Y817" s="63"/>
      <c r="Z817" s="63"/>
      <c r="AA817" s="63"/>
    </row>
    <row r="818" spans="1:27" s="71" customFormat="1" ht="23.5" customHeight="1" x14ac:dyDescent="0.35">
      <c r="A818" s="62">
        <v>46061</v>
      </c>
      <c r="B818" s="63" t="s">
        <v>445</v>
      </c>
      <c r="C818" s="64" t="s">
        <v>18</v>
      </c>
      <c r="D818" s="64" t="s">
        <v>37</v>
      </c>
      <c r="E818" s="64" t="s">
        <v>1650</v>
      </c>
      <c r="F818" s="64">
        <v>2</v>
      </c>
      <c r="G818" s="72">
        <v>290188004</v>
      </c>
      <c r="H818" s="63" t="s">
        <v>1855</v>
      </c>
      <c r="I818" s="64" t="s">
        <v>493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547</v>
      </c>
      <c r="U818" s="63" t="s">
        <v>52</v>
      </c>
      <c r="V818" s="63"/>
      <c r="W818" s="63"/>
      <c r="X818" s="63"/>
      <c r="Y818" s="63"/>
      <c r="Z818" s="63"/>
      <c r="AA818" s="63"/>
    </row>
    <row r="819" spans="1:27" s="71" customFormat="1" ht="23.5" customHeight="1" x14ac:dyDescent="0.35">
      <c r="A819" s="62">
        <v>46061</v>
      </c>
      <c r="B819" s="63" t="s">
        <v>445</v>
      </c>
      <c r="C819" s="64" t="s">
        <v>18</v>
      </c>
      <c r="D819" s="64" t="s">
        <v>37</v>
      </c>
      <c r="E819" s="64" t="s">
        <v>1650</v>
      </c>
      <c r="F819" s="64">
        <v>2</v>
      </c>
      <c r="G819" s="72">
        <v>291102002</v>
      </c>
      <c r="H819" s="63" t="s">
        <v>1856</v>
      </c>
      <c r="I819" s="64" t="s">
        <v>493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547</v>
      </c>
      <c r="U819" s="63" t="s">
        <v>52</v>
      </c>
      <c r="V819" s="63"/>
      <c r="W819" s="63"/>
      <c r="X819" s="63"/>
      <c r="Y819" s="63"/>
      <c r="Z819" s="63"/>
      <c r="AA819" s="63"/>
    </row>
    <row r="820" spans="1:27" s="71" customFormat="1" ht="23.5" customHeight="1" x14ac:dyDescent="0.35">
      <c r="A820" s="62">
        <v>46061</v>
      </c>
      <c r="B820" s="63" t="s">
        <v>445</v>
      </c>
      <c r="C820" s="64" t="s">
        <v>18</v>
      </c>
      <c r="D820" s="64" t="s">
        <v>37</v>
      </c>
      <c r="E820" s="64" t="s">
        <v>1650</v>
      </c>
      <c r="F820" s="64">
        <v>2</v>
      </c>
      <c r="G820" s="72">
        <v>300003120</v>
      </c>
      <c r="H820" s="63" t="s">
        <v>1857</v>
      </c>
      <c r="I820" s="64" t="s">
        <v>493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547</v>
      </c>
      <c r="U820" s="63" t="s">
        <v>52</v>
      </c>
      <c r="V820" s="63"/>
      <c r="W820" s="63"/>
      <c r="X820" s="63"/>
      <c r="Y820" s="63"/>
      <c r="Z820" s="63"/>
      <c r="AA820" s="63"/>
    </row>
    <row r="821" spans="1:27" s="71" customFormat="1" ht="23.5" customHeight="1" x14ac:dyDescent="0.35">
      <c r="A821" s="62">
        <v>46061</v>
      </c>
      <c r="B821" s="63" t="s">
        <v>445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1858</v>
      </c>
      <c r="I821" s="64" t="s">
        <v>493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547</v>
      </c>
      <c r="U821" s="63" t="s">
        <v>52</v>
      </c>
      <c r="V821" s="63"/>
      <c r="W821" s="63"/>
      <c r="X821" s="63"/>
      <c r="Y821" s="63"/>
      <c r="Z821" s="63"/>
      <c r="AA821" s="63"/>
    </row>
    <row r="822" spans="1:27" s="71" customFormat="1" ht="23.5" customHeight="1" x14ac:dyDescent="0.35">
      <c r="A822" s="62">
        <v>46061</v>
      </c>
      <c r="B822" s="63" t="s">
        <v>445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1306</v>
      </c>
      <c r="H822" s="63" t="s">
        <v>1859</v>
      </c>
      <c r="I822" s="64" t="s">
        <v>485</v>
      </c>
      <c r="J822" s="63" t="s">
        <v>1860</v>
      </c>
      <c r="K822" s="64" t="s">
        <v>702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5828</v>
      </c>
      <c r="Y822" s="63"/>
      <c r="Z822" s="63"/>
      <c r="AA822" s="63">
        <v>2026020033</v>
      </c>
    </row>
    <row r="823" spans="1:27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1825</v>
      </c>
      <c r="I823" s="64" t="s">
        <v>490</v>
      </c>
      <c r="J823" s="63" t="s">
        <v>1861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</row>
    <row r="824" spans="1:27" s="71" customFormat="1" ht="23.5" customHeight="1" x14ac:dyDescent="0.35">
      <c r="A824" s="62">
        <v>46061</v>
      </c>
      <c r="B824" s="63" t="s">
        <v>445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1698</v>
      </c>
      <c r="H824" s="63" t="s">
        <v>1862</v>
      </c>
      <c r="I824" s="64" t="s">
        <v>480</v>
      </c>
      <c r="J824" s="63" t="s">
        <v>1863</v>
      </c>
      <c r="K824" s="64" t="s">
        <v>273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1864</v>
      </c>
      <c r="W824" s="63">
        <v>686261001</v>
      </c>
      <c r="X824" s="63" t="s">
        <v>1865</v>
      </c>
      <c r="Y824" s="63"/>
      <c r="Z824" s="63"/>
      <c r="AA824" s="63">
        <v>2026020035</v>
      </c>
    </row>
    <row r="825" spans="1:27" s="71" customFormat="1" ht="23.5" customHeight="1" x14ac:dyDescent="0.35">
      <c r="A825" s="62">
        <v>46062</v>
      </c>
      <c r="B825" s="63" t="s">
        <v>445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1369</v>
      </c>
      <c r="H825" s="63" t="s">
        <v>1874</v>
      </c>
      <c r="I825" s="64" t="s">
        <v>493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547</v>
      </c>
      <c r="U825" s="63" t="s">
        <v>52</v>
      </c>
      <c r="V825" s="63"/>
      <c r="W825" s="63"/>
      <c r="X825" s="63"/>
      <c r="Y825" s="63"/>
      <c r="Z825" s="63"/>
      <c r="AA825" s="63"/>
    </row>
    <row r="826" spans="1:27" s="71" customFormat="1" ht="23.5" customHeight="1" x14ac:dyDescent="0.35">
      <c r="A826" s="62">
        <v>46062</v>
      </c>
      <c r="B826" s="63" t="s">
        <v>445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1306</v>
      </c>
      <c r="H826" s="63" t="s">
        <v>1859</v>
      </c>
      <c r="I826" s="64" t="s">
        <v>493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547</v>
      </c>
      <c r="U826" s="63" t="s">
        <v>52</v>
      </c>
      <c r="V826" s="63"/>
      <c r="W826" s="63"/>
      <c r="X826" s="63"/>
      <c r="Y826" s="63"/>
      <c r="Z826" s="63"/>
      <c r="AA826" s="63"/>
    </row>
    <row r="827" spans="1:27" s="71" customFormat="1" ht="23.5" customHeight="1" x14ac:dyDescent="0.35">
      <c r="A827" s="62">
        <v>46062</v>
      </c>
      <c r="B827" s="63" t="s">
        <v>445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1816</v>
      </c>
      <c r="H827" s="63" t="s">
        <v>1875</v>
      </c>
      <c r="I827" s="64" t="s">
        <v>493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547</v>
      </c>
      <c r="U827" s="63" t="s">
        <v>52</v>
      </c>
      <c r="V827" s="63"/>
      <c r="W827" s="63"/>
      <c r="X827" s="63"/>
      <c r="Y827" s="63"/>
      <c r="Z827" s="63"/>
      <c r="AA827" s="63"/>
    </row>
    <row r="828" spans="1:27" s="71" customFormat="1" ht="23.5" customHeight="1" x14ac:dyDescent="0.35">
      <c r="A828" s="62">
        <v>46062</v>
      </c>
      <c r="B828" s="63" t="s">
        <v>445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1876</v>
      </c>
      <c r="H828" s="63" t="s">
        <v>1877</v>
      </c>
      <c r="I828" s="64" t="s">
        <v>493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547</v>
      </c>
      <c r="U828" s="63" t="s">
        <v>52</v>
      </c>
      <c r="V828" s="63"/>
      <c r="W828" s="63"/>
      <c r="X828" s="63"/>
      <c r="Y828" s="63"/>
      <c r="Z828" s="63"/>
      <c r="AA828" s="63"/>
    </row>
    <row r="829" spans="1:27" s="71" customFormat="1" ht="23.5" customHeight="1" x14ac:dyDescent="0.35">
      <c r="A829" s="62">
        <v>46062</v>
      </c>
      <c r="B829" s="63" t="s">
        <v>445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1878</v>
      </c>
      <c r="H829" s="63" t="s">
        <v>1879</v>
      </c>
      <c r="I829" s="64" t="s">
        <v>493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547</v>
      </c>
      <c r="U829" s="63" t="s">
        <v>52</v>
      </c>
      <c r="V829" s="63"/>
      <c r="W829" s="63"/>
      <c r="X829" s="63"/>
      <c r="Y829" s="63"/>
      <c r="Z829" s="63"/>
      <c r="AA829" s="63"/>
    </row>
    <row r="830" spans="1:27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1880</v>
      </c>
      <c r="H830" s="63" t="s">
        <v>1881</v>
      </c>
      <c r="I830" s="64" t="s">
        <v>493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547</v>
      </c>
      <c r="U830" s="63" t="s">
        <v>52</v>
      </c>
      <c r="V830" s="63"/>
      <c r="W830" s="63"/>
      <c r="X830" s="63"/>
      <c r="Y830" s="63"/>
      <c r="Z830" s="63"/>
      <c r="AA830" s="63"/>
    </row>
    <row r="831" spans="1:27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720</v>
      </c>
      <c r="F831" s="64">
        <v>1</v>
      </c>
      <c r="G831" s="72">
        <v>130671011</v>
      </c>
      <c r="H831" s="63" t="s">
        <v>1882</v>
      </c>
      <c r="I831" s="64" t="s">
        <v>493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547</v>
      </c>
      <c r="U831" s="63" t="s">
        <v>52</v>
      </c>
      <c r="V831" s="63"/>
      <c r="W831" s="63"/>
      <c r="X831" s="63"/>
      <c r="Y831" s="63"/>
      <c r="Z831" s="63"/>
      <c r="AA831" s="63"/>
    </row>
    <row r="832" spans="1:27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954</v>
      </c>
      <c r="H832" s="63" t="s">
        <v>1883</v>
      </c>
      <c r="I832" s="64" t="s">
        <v>493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547</v>
      </c>
      <c r="U832" s="63" t="s">
        <v>52</v>
      </c>
      <c r="V832" s="63"/>
      <c r="W832" s="63"/>
      <c r="X832" s="63"/>
      <c r="Y832" s="63"/>
      <c r="Z832" s="63"/>
      <c r="AA832" s="63"/>
    </row>
    <row r="833" spans="1:27" s="71" customFormat="1" ht="23.5" customHeight="1" x14ac:dyDescent="0.35">
      <c r="A833" s="62">
        <v>46062</v>
      </c>
      <c r="B833" s="63" t="s">
        <v>445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1884</v>
      </c>
      <c r="H833" s="63" t="s">
        <v>1885</v>
      </c>
      <c r="I833" s="64" t="s">
        <v>493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547</v>
      </c>
      <c r="U833" s="63" t="s">
        <v>52</v>
      </c>
      <c r="V833" s="63"/>
      <c r="W833" s="63"/>
      <c r="X833" s="63"/>
      <c r="Y833" s="63"/>
      <c r="Z833" s="63"/>
      <c r="AA833" s="63"/>
    </row>
    <row r="834" spans="1:27" s="71" customFormat="1" ht="23.5" customHeight="1" x14ac:dyDescent="0.35">
      <c r="A834" s="62">
        <v>46062</v>
      </c>
      <c r="B834" s="63" t="s">
        <v>445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828</v>
      </c>
      <c r="H834" s="63" t="s">
        <v>1886</v>
      </c>
      <c r="I834" s="64" t="s">
        <v>493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547</v>
      </c>
      <c r="U834" s="63" t="s">
        <v>52</v>
      </c>
      <c r="V834" s="63"/>
      <c r="W834" s="63"/>
      <c r="X834" s="63"/>
      <c r="Y834" s="63"/>
      <c r="Z834" s="63"/>
      <c r="AA834" s="63"/>
    </row>
    <row r="835" spans="1:27" s="71" customFormat="1" ht="23.5" customHeight="1" x14ac:dyDescent="0.35">
      <c r="A835" s="62">
        <v>46062</v>
      </c>
      <c r="B835" s="63" t="s">
        <v>445</v>
      </c>
      <c r="C835" s="64" t="s">
        <v>18</v>
      </c>
      <c r="D835" s="64" t="s">
        <v>37</v>
      </c>
      <c r="E835" s="64" t="s">
        <v>599</v>
      </c>
      <c r="F835" s="64">
        <v>1</v>
      </c>
      <c r="G835" s="72" t="s">
        <v>740</v>
      </c>
      <c r="H835" s="63" t="s">
        <v>1887</v>
      </c>
      <c r="I835" s="64" t="s">
        <v>493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547</v>
      </c>
      <c r="U835" s="63" t="s">
        <v>52</v>
      </c>
      <c r="V835" s="63"/>
      <c r="W835" s="63"/>
      <c r="X835" s="63"/>
      <c r="Y835" s="63"/>
      <c r="Z835" s="63"/>
      <c r="AA835" s="63"/>
    </row>
    <row r="836" spans="1:27" s="71" customFormat="1" ht="23.5" customHeight="1" x14ac:dyDescent="0.35">
      <c r="A836" s="62">
        <v>46062</v>
      </c>
      <c r="B836" s="63" t="s">
        <v>445</v>
      </c>
      <c r="C836" s="64" t="s">
        <v>18</v>
      </c>
      <c r="D836" s="64" t="s">
        <v>37</v>
      </c>
      <c r="E836" s="64" t="s">
        <v>1772</v>
      </c>
      <c r="F836" s="64">
        <v>2</v>
      </c>
      <c r="G836" s="72">
        <v>109955022</v>
      </c>
      <c r="H836" s="63" t="s">
        <v>1888</v>
      </c>
      <c r="I836" s="64" t="s">
        <v>493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547</v>
      </c>
      <c r="U836" s="63" t="s">
        <v>52</v>
      </c>
      <c r="V836" s="63"/>
      <c r="W836" s="63"/>
      <c r="X836" s="63"/>
      <c r="Y836" s="63"/>
      <c r="Z836" s="63"/>
      <c r="AA836" s="63"/>
    </row>
    <row r="837" spans="1:27" s="71" customFormat="1" ht="23.5" customHeight="1" x14ac:dyDescent="0.35">
      <c r="A837" s="62">
        <v>46062</v>
      </c>
      <c r="B837" s="63" t="s">
        <v>445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1889</v>
      </c>
      <c r="I837" s="64" t="s">
        <v>493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547</v>
      </c>
      <c r="U837" s="63" t="s">
        <v>52</v>
      </c>
      <c r="V837" s="63"/>
      <c r="W837" s="63"/>
      <c r="X837" s="63"/>
      <c r="Y837" s="63"/>
      <c r="Z837" s="63"/>
      <c r="AA837" s="63"/>
    </row>
    <row r="838" spans="1:27" s="71" customFormat="1" ht="23.5" customHeight="1" x14ac:dyDescent="0.35">
      <c r="A838" s="62">
        <v>46062</v>
      </c>
      <c r="B838" s="63" t="s">
        <v>445</v>
      </c>
      <c r="C838" s="64" t="s">
        <v>18</v>
      </c>
      <c r="D838" s="64" t="s">
        <v>37</v>
      </c>
      <c r="E838" s="64" t="s">
        <v>1538</v>
      </c>
      <c r="F838" s="64">
        <v>1</v>
      </c>
      <c r="G838" s="72">
        <v>159428004</v>
      </c>
      <c r="H838" s="63" t="s">
        <v>1890</v>
      </c>
      <c r="I838" s="64" t="s">
        <v>493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547</v>
      </c>
      <c r="U838" s="63" t="s">
        <v>52</v>
      </c>
      <c r="V838" s="63"/>
      <c r="W838" s="63"/>
      <c r="X838" s="63"/>
      <c r="Y838" s="63"/>
      <c r="Z838" s="63"/>
      <c r="AA838" s="63"/>
    </row>
    <row r="839" spans="1:27" s="71" customFormat="1" ht="23.5" customHeight="1" x14ac:dyDescent="0.35">
      <c r="A839" s="62">
        <v>46062</v>
      </c>
      <c r="B839" s="63" t="s">
        <v>445</v>
      </c>
      <c r="C839" s="64" t="s">
        <v>18</v>
      </c>
      <c r="D839" s="64" t="s">
        <v>37</v>
      </c>
      <c r="E839" s="64" t="s">
        <v>1650</v>
      </c>
      <c r="F839" s="64">
        <v>2</v>
      </c>
      <c r="G839" s="72">
        <v>230840007</v>
      </c>
      <c r="H839" s="63" t="s">
        <v>1891</v>
      </c>
      <c r="I839" s="64" t="s">
        <v>493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547</v>
      </c>
      <c r="U839" s="63" t="s">
        <v>52</v>
      </c>
      <c r="V839" s="63"/>
      <c r="W839" s="63"/>
      <c r="X839" s="63"/>
      <c r="Y839" s="63"/>
      <c r="Z839" s="63"/>
      <c r="AA839" s="63"/>
    </row>
    <row r="840" spans="1:27" s="71" customFormat="1" ht="23.5" customHeight="1" x14ac:dyDescent="0.35">
      <c r="A840" s="62">
        <v>46062</v>
      </c>
      <c r="B840" s="63" t="s">
        <v>445</v>
      </c>
      <c r="C840" s="64" t="s">
        <v>18</v>
      </c>
      <c r="D840" s="64" t="s">
        <v>37</v>
      </c>
      <c r="E840" s="64" t="s">
        <v>899</v>
      </c>
      <c r="F840" s="64">
        <v>1</v>
      </c>
      <c r="G840" s="72">
        <v>316292007</v>
      </c>
      <c r="H840" s="63" t="s">
        <v>1892</v>
      </c>
      <c r="I840" s="64" t="s">
        <v>493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547</v>
      </c>
      <c r="U840" s="63" t="s">
        <v>52</v>
      </c>
      <c r="V840" s="63"/>
      <c r="W840" s="63"/>
      <c r="X840" s="63"/>
      <c r="Y840" s="63"/>
      <c r="Z840" s="63"/>
      <c r="AA840" s="63"/>
    </row>
    <row r="841" spans="1:27" s="71" customFormat="1" ht="23.5" customHeight="1" x14ac:dyDescent="0.35">
      <c r="A841" s="62">
        <v>46062</v>
      </c>
      <c r="B841" s="63" t="s">
        <v>445</v>
      </c>
      <c r="C841" s="64" t="s">
        <v>18</v>
      </c>
      <c r="D841" s="64" t="s">
        <v>37</v>
      </c>
      <c r="E841" s="64" t="s">
        <v>899</v>
      </c>
      <c r="F841" s="64">
        <v>1</v>
      </c>
      <c r="G841" s="72">
        <v>319158004</v>
      </c>
      <c r="H841" s="63" t="s">
        <v>1893</v>
      </c>
      <c r="I841" s="64" t="s">
        <v>493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547</v>
      </c>
      <c r="U841" s="63" t="s">
        <v>52</v>
      </c>
      <c r="V841" s="63"/>
      <c r="W841" s="63"/>
      <c r="X841" s="63"/>
      <c r="Y841" s="63"/>
      <c r="Z841" s="63"/>
      <c r="AA841" s="63"/>
    </row>
    <row r="842" spans="1:27" s="71" customFormat="1" ht="23.5" customHeight="1" x14ac:dyDescent="0.35">
      <c r="A842" s="62">
        <v>46062</v>
      </c>
      <c r="B842" s="63" t="s">
        <v>445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1072</v>
      </c>
      <c r="H842" s="63" t="s">
        <v>1895</v>
      </c>
      <c r="I842" s="64" t="s">
        <v>485</v>
      </c>
      <c r="J842" s="63" t="s">
        <v>1894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</row>
    <row r="843" spans="1:27" s="71" customFormat="1" ht="23.5" customHeight="1" x14ac:dyDescent="0.35">
      <c r="A843" s="62">
        <v>46062</v>
      </c>
      <c r="B843" s="63" t="s">
        <v>445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1072</v>
      </c>
      <c r="H843" s="63" t="s">
        <v>1895</v>
      </c>
      <c r="I843" s="64" t="s">
        <v>490</v>
      </c>
      <c r="J843" s="63" t="s">
        <v>1896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</row>
    <row r="844" spans="1:27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1897</v>
      </c>
      <c r="F844" s="64">
        <v>2</v>
      </c>
      <c r="G844" s="72">
        <v>130597244</v>
      </c>
      <c r="H844" s="63" t="s">
        <v>1898</v>
      </c>
      <c r="I844" s="64" t="s">
        <v>490</v>
      </c>
      <c r="J844" s="63" t="s">
        <v>1899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</row>
    <row r="845" spans="1:27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1547</v>
      </c>
      <c r="F845" s="64">
        <v>1</v>
      </c>
      <c r="G845" s="72">
        <v>130597244</v>
      </c>
      <c r="H845" s="63" t="s">
        <v>1900</v>
      </c>
      <c r="I845" s="64" t="s">
        <v>490</v>
      </c>
      <c r="J845" s="63" t="s">
        <v>1901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</row>
    <row r="846" spans="1:27" s="71" customFormat="1" ht="23.5" customHeight="1" x14ac:dyDescent="0.35">
      <c r="A846" s="62">
        <v>46062</v>
      </c>
      <c r="B846" s="63" t="s">
        <v>445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1070</v>
      </c>
      <c r="H846" s="63" t="s">
        <v>1904</v>
      </c>
      <c r="I846" s="64" t="s">
        <v>490</v>
      </c>
      <c r="J846" s="63" t="s">
        <v>1905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</row>
    <row r="847" spans="1:27" s="71" customFormat="1" ht="23.5" customHeight="1" x14ac:dyDescent="0.35">
      <c r="A847" s="62">
        <v>46063</v>
      </c>
      <c r="B847" s="63" t="s">
        <v>445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1060</v>
      </c>
      <c r="H847" s="63" t="s">
        <v>1917</v>
      </c>
      <c r="I847" s="64" t="s">
        <v>493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547</v>
      </c>
      <c r="U847" s="63" t="s">
        <v>52</v>
      </c>
      <c r="V847" s="63"/>
      <c r="W847" s="63"/>
      <c r="X847" s="63"/>
      <c r="Y847" s="63"/>
      <c r="Z847" s="63"/>
      <c r="AA847" s="63"/>
    </row>
    <row r="848" spans="1:27" s="71" customFormat="1" ht="23.5" customHeight="1" x14ac:dyDescent="0.35">
      <c r="A848" s="62">
        <v>46063</v>
      </c>
      <c r="B848" s="63" t="s">
        <v>445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1918</v>
      </c>
      <c r="H848" s="63" t="s">
        <v>1919</v>
      </c>
      <c r="I848" s="64" t="s">
        <v>493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547</v>
      </c>
      <c r="U848" s="63" t="s">
        <v>52</v>
      </c>
      <c r="V848" s="63"/>
      <c r="W848" s="63"/>
      <c r="X848" s="63"/>
      <c r="Y848" s="63"/>
      <c r="Z848" s="63"/>
      <c r="AA848" s="63"/>
    </row>
    <row r="849" spans="1:27" s="71" customFormat="1" ht="23.5" customHeight="1" x14ac:dyDescent="0.35">
      <c r="A849" s="62">
        <v>46063</v>
      </c>
      <c r="B849" s="63" t="s">
        <v>445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1920</v>
      </c>
      <c r="H849" s="63" t="s">
        <v>1921</v>
      </c>
      <c r="I849" s="64" t="s">
        <v>493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547</v>
      </c>
      <c r="U849" s="63" t="s">
        <v>52</v>
      </c>
      <c r="V849" s="63"/>
      <c r="W849" s="63"/>
      <c r="X849" s="63"/>
      <c r="Y849" s="63"/>
      <c r="Z849" s="63"/>
      <c r="AA849" s="63"/>
    </row>
    <row r="850" spans="1:27" s="71" customFormat="1" ht="23.5" customHeight="1" x14ac:dyDescent="0.35">
      <c r="A850" s="62">
        <v>46063</v>
      </c>
      <c r="B850" s="63" t="s">
        <v>445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1922</v>
      </c>
      <c r="H850" s="63" t="s">
        <v>1923</v>
      </c>
      <c r="I850" s="64" t="s">
        <v>493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547</v>
      </c>
      <c r="U850" s="63" t="s">
        <v>52</v>
      </c>
      <c r="V850" s="63"/>
      <c r="W850" s="63"/>
      <c r="X850" s="63"/>
      <c r="Y850" s="63"/>
      <c r="Z850" s="63"/>
      <c r="AA850" s="63"/>
    </row>
    <row r="851" spans="1:27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614</v>
      </c>
      <c r="F851" s="64">
        <v>2</v>
      </c>
      <c r="G851" s="72">
        <v>130597180</v>
      </c>
      <c r="H851" s="63" t="s">
        <v>1924</v>
      </c>
      <c r="I851" s="64" t="s">
        <v>493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547</v>
      </c>
      <c r="U851" s="63" t="s">
        <v>52</v>
      </c>
      <c r="V851" s="63"/>
      <c r="W851" s="63"/>
      <c r="X851" s="63"/>
      <c r="Y851" s="63"/>
      <c r="Z851" s="63"/>
      <c r="AA851" s="63"/>
    </row>
    <row r="852" spans="1:27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614</v>
      </c>
      <c r="F852" s="64">
        <v>2</v>
      </c>
      <c r="G852" s="72">
        <v>130597187</v>
      </c>
      <c r="H852" s="63" t="s">
        <v>1925</v>
      </c>
      <c r="I852" s="64" t="s">
        <v>493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547</v>
      </c>
      <c r="U852" s="63" t="s">
        <v>52</v>
      </c>
      <c r="V852" s="63"/>
      <c r="W852" s="63"/>
      <c r="X852" s="63"/>
      <c r="Y852" s="63"/>
      <c r="Z852" s="63"/>
      <c r="AA852" s="63"/>
    </row>
    <row r="853" spans="1:27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720</v>
      </c>
      <c r="F853" s="64">
        <v>1</v>
      </c>
      <c r="G853" s="72">
        <v>130671011</v>
      </c>
      <c r="H853" s="63" t="s">
        <v>1882</v>
      </c>
      <c r="I853" s="64" t="s">
        <v>493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547</v>
      </c>
      <c r="U853" s="63" t="s">
        <v>52</v>
      </c>
      <c r="V853" s="63"/>
      <c r="W853" s="63"/>
      <c r="X853" s="63"/>
      <c r="Y853" s="63"/>
      <c r="Z853" s="63"/>
      <c r="AA853" s="63"/>
    </row>
    <row r="854" spans="1:27" s="71" customFormat="1" ht="23.5" customHeight="1" x14ac:dyDescent="0.35">
      <c r="A854" s="62">
        <v>46063</v>
      </c>
      <c r="B854" s="63" t="s">
        <v>445</v>
      </c>
      <c r="C854" s="64" t="s">
        <v>18</v>
      </c>
      <c r="D854" s="64" t="s">
        <v>37</v>
      </c>
      <c r="E854" s="64" t="s">
        <v>1916</v>
      </c>
      <c r="F854" s="64">
        <v>2</v>
      </c>
      <c r="G854" s="72" t="s">
        <v>1007</v>
      </c>
      <c r="H854" s="63" t="s">
        <v>1926</v>
      </c>
      <c r="I854" s="64" t="s">
        <v>493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547</v>
      </c>
      <c r="U854" s="63" t="s">
        <v>52</v>
      </c>
      <c r="V854" s="63"/>
      <c r="W854" s="63"/>
      <c r="X854" s="63"/>
      <c r="Y854" s="63"/>
      <c r="Z854" s="63"/>
      <c r="AA854" s="63"/>
    </row>
    <row r="855" spans="1:27" s="71" customFormat="1" ht="23.5" customHeight="1" x14ac:dyDescent="0.35">
      <c r="A855" s="62">
        <v>46063</v>
      </c>
      <c r="B855" s="63" t="s">
        <v>445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1927</v>
      </c>
      <c r="H855" s="63" t="s">
        <v>1928</v>
      </c>
      <c r="I855" s="64" t="s">
        <v>493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547</v>
      </c>
      <c r="U855" s="63" t="s">
        <v>52</v>
      </c>
      <c r="V855" s="63"/>
      <c r="W855" s="63"/>
      <c r="X855" s="63"/>
      <c r="Y855" s="63"/>
      <c r="Z855" s="63"/>
      <c r="AA855" s="63"/>
    </row>
    <row r="856" spans="1:27" s="71" customFormat="1" ht="23.5" customHeight="1" x14ac:dyDescent="0.35">
      <c r="A856" s="62">
        <v>46063</v>
      </c>
      <c r="B856" s="63" t="s">
        <v>445</v>
      </c>
      <c r="C856" s="64" t="s">
        <v>18</v>
      </c>
      <c r="D856" s="64" t="s">
        <v>37</v>
      </c>
      <c r="E856" s="64" t="s">
        <v>1052</v>
      </c>
      <c r="F856" s="64">
        <v>2</v>
      </c>
      <c r="G856" s="72" t="s">
        <v>1929</v>
      </c>
      <c r="H856" s="63" t="s">
        <v>1930</v>
      </c>
      <c r="I856" s="64" t="s">
        <v>493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547</v>
      </c>
      <c r="U856" s="63" t="s">
        <v>52</v>
      </c>
      <c r="V856" s="63"/>
      <c r="W856" s="63"/>
      <c r="X856" s="63"/>
      <c r="Y856" s="63"/>
      <c r="Z856" s="63"/>
      <c r="AA856" s="63"/>
    </row>
    <row r="857" spans="1:27" s="71" customFormat="1" ht="23.5" customHeight="1" x14ac:dyDescent="0.35">
      <c r="A857" s="62">
        <v>46063</v>
      </c>
      <c r="B857" s="63" t="s">
        <v>445</v>
      </c>
      <c r="C857" s="64" t="s">
        <v>18</v>
      </c>
      <c r="D857" s="64" t="s">
        <v>37</v>
      </c>
      <c r="E857" s="64" t="s">
        <v>429</v>
      </c>
      <c r="F857" s="64">
        <v>2</v>
      </c>
      <c r="G857" s="72" t="s">
        <v>1931</v>
      </c>
      <c r="H857" s="63" t="s">
        <v>1932</v>
      </c>
      <c r="I857" s="64" t="s">
        <v>493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547</v>
      </c>
      <c r="U857" s="63" t="s">
        <v>52</v>
      </c>
      <c r="V857" s="63"/>
      <c r="W857" s="63"/>
      <c r="X857" s="63"/>
      <c r="Y857" s="63"/>
      <c r="Z857" s="63"/>
      <c r="AA857" s="63"/>
    </row>
    <row r="858" spans="1:27" s="71" customFormat="1" ht="23.5" customHeight="1" x14ac:dyDescent="0.35">
      <c r="A858" s="62">
        <v>46063</v>
      </c>
      <c r="B858" s="63" t="s">
        <v>445</v>
      </c>
      <c r="C858" s="64" t="s">
        <v>18</v>
      </c>
      <c r="D858" s="64" t="s">
        <v>37</v>
      </c>
      <c r="E858" s="64" t="s">
        <v>429</v>
      </c>
      <c r="F858" s="64">
        <v>2</v>
      </c>
      <c r="G858" s="72" t="s">
        <v>1933</v>
      </c>
      <c r="H858" s="63" t="s">
        <v>1934</v>
      </c>
      <c r="I858" s="64" t="s">
        <v>493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547</v>
      </c>
      <c r="U858" s="63" t="s">
        <v>52</v>
      </c>
      <c r="V858" s="63"/>
      <c r="W858" s="63"/>
      <c r="X858" s="63"/>
      <c r="Y858" s="63"/>
      <c r="Z858" s="63"/>
      <c r="AA858" s="63"/>
    </row>
    <row r="859" spans="1:27" s="71" customFormat="1" ht="23.5" customHeight="1" x14ac:dyDescent="0.35">
      <c r="A859" s="62">
        <v>46063</v>
      </c>
      <c r="B859" s="63" t="s">
        <v>445</v>
      </c>
      <c r="C859" s="64" t="s">
        <v>18</v>
      </c>
      <c r="D859" s="64" t="s">
        <v>37</v>
      </c>
      <c r="E859" s="64" t="s">
        <v>1720</v>
      </c>
      <c r="F859" s="64">
        <v>2</v>
      </c>
      <c r="G859" s="72" t="s">
        <v>1935</v>
      </c>
      <c r="H859" s="63" t="s">
        <v>1936</v>
      </c>
      <c r="I859" s="64" t="s">
        <v>493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547</v>
      </c>
      <c r="U859" s="63" t="s">
        <v>52</v>
      </c>
      <c r="V859" s="63"/>
      <c r="W859" s="63"/>
      <c r="X859" s="63"/>
      <c r="Y859" s="63"/>
      <c r="Z859" s="63"/>
      <c r="AA859" s="63"/>
    </row>
    <row r="860" spans="1:27" s="71" customFormat="1" ht="23.5" customHeight="1" x14ac:dyDescent="0.35">
      <c r="A860" s="62">
        <v>46063</v>
      </c>
      <c r="B860" s="63" t="s">
        <v>445</v>
      </c>
      <c r="C860" s="64" t="s">
        <v>18</v>
      </c>
      <c r="D860" s="64" t="s">
        <v>37</v>
      </c>
      <c r="E860" s="64" t="s">
        <v>1538</v>
      </c>
      <c r="F860" s="64">
        <v>1</v>
      </c>
      <c r="G860" s="72" t="s">
        <v>1469</v>
      </c>
      <c r="H860" s="63" t="s">
        <v>1937</v>
      </c>
      <c r="I860" s="64" t="s">
        <v>493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547</v>
      </c>
      <c r="U860" s="63" t="s">
        <v>52</v>
      </c>
      <c r="V860" s="63"/>
      <c r="W860" s="63"/>
      <c r="X860" s="63"/>
      <c r="Y860" s="63"/>
      <c r="Z860" s="63"/>
      <c r="AA860" s="63"/>
    </row>
    <row r="861" spans="1:27" s="71" customFormat="1" ht="23.5" customHeight="1" x14ac:dyDescent="0.35">
      <c r="A861" s="62">
        <v>46063</v>
      </c>
      <c r="B861" s="63" t="s">
        <v>445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1938</v>
      </c>
      <c r="I861" s="64" t="s">
        <v>493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547</v>
      </c>
      <c r="U861" s="63" t="s">
        <v>52</v>
      </c>
      <c r="V861" s="63"/>
      <c r="W861" s="63"/>
      <c r="X861" s="63"/>
      <c r="Y861" s="63"/>
      <c r="Z861" s="63"/>
      <c r="AA861" s="63"/>
    </row>
    <row r="862" spans="1:27" s="71" customFormat="1" ht="23.5" customHeight="1" x14ac:dyDescent="0.35">
      <c r="A862" s="62">
        <v>46063</v>
      </c>
      <c r="B862" s="63" t="s">
        <v>445</v>
      </c>
      <c r="C862" s="64" t="s">
        <v>18</v>
      </c>
      <c r="D862" s="64" t="s">
        <v>37</v>
      </c>
      <c r="E862" s="64" t="s">
        <v>1541</v>
      </c>
      <c r="F862" s="64">
        <v>1</v>
      </c>
      <c r="G862" s="72">
        <v>159438007</v>
      </c>
      <c r="H862" s="63" t="s">
        <v>1939</v>
      </c>
      <c r="I862" s="64" t="s">
        <v>493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547</v>
      </c>
      <c r="U862" s="63" t="s">
        <v>52</v>
      </c>
      <c r="V862" s="63"/>
      <c r="W862" s="63"/>
      <c r="X862" s="63"/>
      <c r="Y862" s="63"/>
      <c r="Z862" s="63"/>
      <c r="AA862" s="63"/>
    </row>
    <row r="863" spans="1:27" s="71" customFormat="1" ht="23.5" customHeight="1" x14ac:dyDescent="0.35">
      <c r="A863" s="62">
        <v>46063</v>
      </c>
      <c r="B863" s="63" t="s">
        <v>445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1920</v>
      </c>
      <c r="H863" s="63" t="s">
        <v>1940</v>
      </c>
      <c r="I863" s="64" t="s">
        <v>491</v>
      </c>
      <c r="J863" s="63" t="s">
        <v>1941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2520</v>
      </c>
      <c r="U863" s="69" t="s">
        <v>126</v>
      </c>
      <c r="V863" s="63"/>
      <c r="W863" s="63"/>
      <c r="X863" s="63"/>
      <c r="Y863" s="63"/>
      <c r="Z863" s="63"/>
      <c r="AA863" s="63"/>
    </row>
    <row r="864" spans="1:27" s="71" customFormat="1" ht="23.5" customHeight="1" x14ac:dyDescent="0.35">
      <c r="A864" s="62">
        <v>46063</v>
      </c>
      <c r="B864" s="63" t="s">
        <v>445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1920</v>
      </c>
      <c r="H864" s="63" t="s">
        <v>1940</v>
      </c>
      <c r="I864" s="64" t="s">
        <v>491</v>
      </c>
      <c r="J864" s="63" t="s">
        <v>1941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2520</v>
      </c>
      <c r="U864" s="69" t="s">
        <v>126</v>
      </c>
      <c r="V864" s="63"/>
      <c r="W864" s="63"/>
      <c r="X864" s="63"/>
      <c r="Y864" s="63"/>
      <c r="Z864" s="63"/>
      <c r="AA864" s="63"/>
    </row>
    <row r="865" spans="1:27" s="71" customFormat="1" ht="23.5" customHeight="1" x14ac:dyDescent="0.35">
      <c r="A865" s="62">
        <v>46063</v>
      </c>
      <c r="B865" s="63" t="s">
        <v>445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1021</v>
      </c>
      <c r="H865" s="63" t="s">
        <v>1942</v>
      </c>
      <c r="I865" s="64" t="s">
        <v>485</v>
      </c>
      <c r="J865" s="63" t="s">
        <v>1943</v>
      </c>
      <c r="K865" s="64" t="s">
        <v>273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1947</v>
      </c>
      <c r="W865" s="63">
        <v>921322020</v>
      </c>
      <c r="X865" s="63" t="s">
        <v>1946</v>
      </c>
      <c r="Y865" s="63"/>
      <c r="Z865" s="63"/>
      <c r="AA865" s="63">
        <v>2026020042</v>
      </c>
    </row>
    <row r="866" spans="1:27" s="71" customFormat="1" ht="23.5" customHeight="1" x14ac:dyDescent="0.35">
      <c r="A866" s="62">
        <v>46063</v>
      </c>
      <c r="B866" s="63" t="s">
        <v>445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1938</v>
      </c>
      <c r="I866" s="64" t="s">
        <v>490</v>
      </c>
      <c r="J866" s="63" t="s">
        <v>1944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</row>
    <row r="867" spans="1:27" s="71" customFormat="1" ht="23.5" customHeight="1" x14ac:dyDescent="0.35">
      <c r="A867" s="62">
        <v>46063</v>
      </c>
      <c r="B867" s="63" t="s">
        <v>445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1931</v>
      </c>
      <c r="H867" s="63" t="s">
        <v>1932</v>
      </c>
      <c r="I867" s="64" t="s">
        <v>490</v>
      </c>
      <c r="J867" s="63" t="s">
        <v>1945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</row>
    <row r="868" spans="1:27" s="71" customFormat="1" ht="23.5" customHeight="1" x14ac:dyDescent="0.35">
      <c r="A868" s="62">
        <v>46064</v>
      </c>
      <c r="B868" s="63" t="s">
        <v>445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1965</v>
      </c>
      <c r="H868" s="63" t="s">
        <v>1966</v>
      </c>
      <c r="I868" s="64" t="s">
        <v>493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547</v>
      </c>
      <c r="U868" s="63" t="s">
        <v>52</v>
      </c>
      <c r="V868" s="63"/>
      <c r="W868" s="63"/>
      <c r="X868" s="63"/>
      <c r="Y868" s="63"/>
      <c r="Z868" s="63"/>
      <c r="AA868" s="63"/>
    </row>
    <row r="869" spans="1:27" s="71" customFormat="1" ht="23.5" customHeight="1" x14ac:dyDescent="0.35">
      <c r="A869" s="62">
        <v>46064</v>
      </c>
      <c r="B869" s="63" t="s">
        <v>445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1205</v>
      </c>
      <c r="H869" s="63" t="s">
        <v>1967</v>
      </c>
      <c r="I869" s="64" t="s">
        <v>493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547</v>
      </c>
      <c r="U869" s="63" t="s">
        <v>52</v>
      </c>
      <c r="V869" s="63"/>
      <c r="W869" s="63"/>
      <c r="X869" s="63"/>
      <c r="Y869" s="63"/>
      <c r="Z869" s="63"/>
      <c r="AA869" s="63"/>
    </row>
    <row r="870" spans="1:27" s="71" customFormat="1" ht="23.5" customHeight="1" x14ac:dyDescent="0.35">
      <c r="A870" s="62">
        <v>46064</v>
      </c>
      <c r="B870" s="63" t="s">
        <v>445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781</v>
      </c>
      <c r="H870" s="63" t="s">
        <v>1968</v>
      </c>
      <c r="I870" s="64" t="s">
        <v>493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547</v>
      </c>
      <c r="U870" s="63" t="s">
        <v>52</v>
      </c>
      <c r="V870" s="63"/>
      <c r="W870" s="63"/>
      <c r="X870" s="63"/>
      <c r="Y870" s="63"/>
      <c r="Z870" s="63"/>
      <c r="AA870" s="63"/>
    </row>
    <row r="871" spans="1:27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993</v>
      </c>
      <c r="F871" s="64">
        <v>1</v>
      </c>
      <c r="G871" s="72" t="s">
        <v>301</v>
      </c>
      <c r="H871" s="63" t="s">
        <v>1969</v>
      </c>
      <c r="I871" s="64" t="s">
        <v>493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547</v>
      </c>
      <c r="U871" s="63" t="s">
        <v>52</v>
      </c>
      <c r="V871" s="63"/>
      <c r="W871" s="63"/>
      <c r="X871" s="63"/>
      <c r="Y871" s="63"/>
      <c r="Z871" s="63"/>
      <c r="AA871" s="63"/>
    </row>
    <row r="872" spans="1:27" s="71" customFormat="1" ht="23.5" customHeight="1" x14ac:dyDescent="0.35">
      <c r="A872" s="62">
        <v>46064</v>
      </c>
      <c r="B872" s="63" t="s">
        <v>445</v>
      </c>
      <c r="C872" s="64" t="s">
        <v>18</v>
      </c>
      <c r="D872" s="64" t="s">
        <v>37</v>
      </c>
      <c r="E872" s="64" t="s">
        <v>1813</v>
      </c>
      <c r="F872" s="64">
        <v>2</v>
      </c>
      <c r="G872" s="72" t="s">
        <v>1970</v>
      </c>
      <c r="H872" s="63" t="s">
        <v>1971</v>
      </c>
      <c r="I872" s="64" t="s">
        <v>493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547</v>
      </c>
      <c r="U872" s="63" t="s">
        <v>52</v>
      </c>
      <c r="V872" s="63"/>
      <c r="W872" s="63"/>
      <c r="X872" s="63"/>
      <c r="Y872" s="63"/>
      <c r="Z872" s="63"/>
      <c r="AA872" s="63"/>
    </row>
    <row r="873" spans="1:27" s="71" customFormat="1" ht="23.5" customHeight="1" x14ac:dyDescent="0.35">
      <c r="A873" s="62">
        <v>46064</v>
      </c>
      <c r="B873" s="63" t="s">
        <v>445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1972</v>
      </c>
      <c r="H873" s="63" t="s">
        <v>1973</v>
      </c>
      <c r="I873" s="64" t="s">
        <v>493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547</v>
      </c>
      <c r="U873" s="63" t="s">
        <v>52</v>
      </c>
      <c r="V873" s="63"/>
      <c r="W873" s="63"/>
      <c r="X873" s="63"/>
      <c r="Y873" s="63"/>
      <c r="Z873" s="63"/>
      <c r="AA873" s="63"/>
    </row>
    <row r="874" spans="1:27" s="71" customFormat="1" ht="23.5" customHeight="1" x14ac:dyDescent="0.35">
      <c r="A874" s="62">
        <v>46064</v>
      </c>
      <c r="B874" s="63" t="s">
        <v>445</v>
      </c>
      <c r="C874" s="64" t="s">
        <v>18</v>
      </c>
      <c r="D874" s="64" t="s">
        <v>37</v>
      </c>
      <c r="E874" s="64" t="s">
        <v>1720</v>
      </c>
      <c r="F874" s="64">
        <v>2</v>
      </c>
      <c r="G874" s="72" t="s">
        <v>1974</v>
      </c>
      <c r="H874" s="63" t="s">
        <v>1975</v>
      </c>
      <c r="I874" s="64" t="s">
        <v>493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547</v>
      </c>
      <c r="U874" s="63" t="s">
        <v>52</v>
      </c>
      <c r="V874" s="63"/>
      <c r="W874" s="63"/>
      <c r="X874" s="63"/>
      <c r="Y874" s="63"/>
      <c r="Z874" s="63"/>
      <c r="AA874" s="63"/>
    </row>
    <row r="875" spans="1:27" s="71" customFormat="1" ht="23.5" customHeight="1" x14ac:dyDescent="0.35">
      <c r="A875" s="62">
        <v>46064</v>
      </c>
      <c r="B875" s="63" t="s">
        <v>445</v>
      </c>
      <c r="C875" s="64" t="s">
        <v>18</v>
      </c>
      <c r="D875" s="64" t="s">
        <v>37</v>
      </c>
      <c r="E875" s="64" t="s">
        <v>867</v>
      </c>
      <c r="F875" s="64">
        <v>1</v>
      </c>
      <c r="G875" s="72" t="s">
        <v>877</v>
      </c>
      <c r="H875" s="63" t="s">
        <v>1976</v>
      </c>
      <c r="I875" s="64" t="s">
        <v>493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547</v>
      </c>
      <c r="U875" s="63" t="s">
        <v>52</v>
      </c>
      <c r="V875" s="63"/>
      <c r="W875" s="63"/>
      <c r="X875" s="63"/>
      <c r="Y875" s="63"/>
      <c r="Z875" s="63"/>
      <c r="AA875" s="63"/>
    </row>
    <row r="876" spans="1:27" s="71" customFormat="1" ht="23.5" customHeight="1" x14ac:dyDescent="0.35">
      <c r="A876" s="62">
        <v>46064</v>
      </c>
      <c r="B876" s="63" t="s">
        <v>445</v>
      </c>
      <c r="C876" s="64" t="s">
        <v>18</v>
      </c>
      <c r="D876" s="64" t="s">
        <v>37</v>
      </c>
      <c r="E876" s="64" t="s">
        <v>1538</v>
      </c>
      <c r="F876" s="64">
        <v>1</v>
      </c>
      <c r="G876" s="72" t="s">
        <v>1977</v>
      </c>
      <c r="H876" s="63" t="s">
        <v>1978</v>
      </c>
      <c r="I876" s="64" t="s">
        <v>493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547</v>
      </c>
      <c r="U876" s="63" t="s">
        <v>52</v>
      </c>
      <c r="V876" s="63"/>
      <c r="W876" s="63"/>
      <c r="X876" s="63"/>
      <c r="Y876" s="63"/>
      <c r="Z876" s="63"/>
      <c r="AA876" s="63"/>
    </row>
    <row r="877" spans="1:27" s="71" customFormat="1" ht="23.5" customHeight="1" x14ac:dyDescent="0.35">
      <c r="A877" s="62">
        <v>46064</v>
      </c>
      <c r="B877" s="63" t="s">
        <v>445</v>
      </c>
      <c r="C877" s="64" t="s">
        <v>18</v>
      </c>
      <c r="D877" s="64" t="s">
        <v>37</v>
      </c>
      <c r="E877" s="64" t="s">
        <v>639</v>
      </c>
      <c r="F877" s="64">
        <v>1</v>
      </c>
      <c r="G877" s="72">
        <v>318600002</v>
      </c>
      <c r="H877" s="63" t="s">
        <v>1979</v>
      </c>
      <c r="I877" s="64" t="s">
        <v>493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547</v>
      </c>
      <c r="U877" s="63" t="s">
        <v>52</v>
      </c>
      <c r="V877" s="63"/>
      <c r="W877" s="63"/>
      <c r="X877" s="63"/>
      <c r="Y877" s="63"/>
      <c r="Z877" s="63"/>
      <c r="AA877" s="63"/>
    </row>
    <row r="878" spans="1:27" s="71" customFormat="1" ht="23.5" customHeight="1" x14ac:dyDescent="0.35">
      <c r="A878" s="62">
        <v>46064</v>
      </c>
      <c r="B878" s="63" t="s">
        <v>445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1980</v>
      </c>
      <c r="H878" s="63" t="s">
        <v>1981</v>
      </c>
      <c r="I878" s="64" t="s">
        <v>493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547</v>
      </c>
      <c r="U878" s="63" t="s">
        <v>52</v>
      </c>
      <c r="V878" s="63"/>
      <c r="W878" s="63"/>
      <c r="X878" s="63"/>
      <c r="Y878" s="63"/>
      <c r="Z878" s="63"/>
      <c r="AA878" s="63"/>
    </row>
    <row r="879" spans="1:27" s="71" customFormat="1" ht="23.5" customHeight="1" x14ac:dyDescent="0.35">
      <c r="A879" s="62">
        <v>46064</v>
      </c>
      <c r="B879" s="63" t="s">
        <v>445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842</v>
      </c>
      <c r="H879" s="63" t="s">
        <v>1955</v>
      </c>
      <c r="I879" s="64" t="s">
        <v>491</v>
      </c>
      <c r="J879" s="63" t="s">
        <v>1982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2520</v>
      </c>
      <c r="U879" s="69" t="s">
        <v>126</v>
      </c>
      <c r="V879" s="63"/>
      <c r="W879" s="63"/>
      <c r="X879" s="63"/>
      <c r="Y879" s="63"/>
      <c r="Z879" s="63"/>
      <c r="AA879" s="63"/>
    </row>
    <row r="880" spans="1:27" s="71" customFormat="1" ht="23.5" customHeight="1" x14ac:dyDescent="0.35">
      <c r="A880" s="62">
        <v>46064</v>
      </c>
      <c r="B880" s="63" t="s">
        <v>445</v>
      </c>
      <c r="C880" s="64" t="s">
        <v>17</v>
      </c>
      <c r="D880" s="64" t="s">
        <v>37</v>
      </c>
      <c r="E880" s="64" t="s">
        <v>417</v>
      </c>
      <c r="F880" s="64">
        <v>1</v>
      </c>
      <c r="G880" s="72" t="s">
        <v>1983</v>
      </c>
      <c r="H880" s="63" t="s">
        <v>1966</v>
      </c>
      <c r="I880" s="64" t="s">
        <v>491</v>
      </c>
      <c r="J880" s="63" t="s">
        <v>1984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2520</v>
      </c>
      <c r="U880" s="69" t="s">
        <v>126</v>
      </c>
      <c r="V880" s="63"/>
      <c r="W880" s="63"/>
      <c r="X880" s="63"/>
      <c r="Y880" s="63"/>
      <c r="Z880" s="63"/>
      <c r="AA880" s="63"/>
    </row>
    <row r="881" spans="1:27" s="71" customFormat="1" ht="23.5" customHeight="1" x14ac:dyDescent="0.35">
      <c r="A881" s="62">
        <v>46064</v>
      </c>
      <c r="B881" s="63" t="s">
        <v>445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1072</v>
      </c>
      <c r="H881" s="63" t="s">
        <v>1985</v>
      </c>
      <c r="I881" s="64" t="s">
        <v>485</v>
      </c>
      <c r="J881" s="63" t="s">
        <v>1986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</row>
    <row r="882" spans="1:27" s="71" customFormat="1" ht="23.5" customHeight="1" x14ac:dyDescent="0.35">
      <c r="A882" s="62">
        <v>46064</v>
      </c>
      <c r="B882" s="63" t="s">
        <v>445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1972</v>
      </c>
      <c r="H882" s="63" t="s">
        <v>1973</v>
      </c>
      <c r="I882" s="64" t="s">
        <v>490</v>
      </c>
      <c r="J882" s="63" t="s">
        <v>1987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</row>
    <row r="883" spans="1:27" s="71" customFormat="1" ht="23.5" customHeight="1" x14ac:dyDescent="0.35">
      <c r="A883" s="62">
        <v>46065</v>
      </c>
      <c r="B883" s="63" t="s">
        <v>445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842</v>
      </c>
      <c r="H883" s="63" t="s">
        <v>1992</v>
      </c>
      <c r="I883" s="64" t="s">
        <v>493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547</v>
      </c>
      <c r="U883" s="63" t="s">
        <v>52</v>
      </c>
      <c r="V883" s="63"/>
      <c r="W883" s="63"/>
      <c r="X883" s="63"/>
      <c r="Y883" s="63"/>
      <c r="Z883" s="63"/>
      <c r="AA883" s="63"/>
    </row>
    <row r="884" spans="1:27" s="71" customFormat="1" ht="23.5" customHeight="1" x14ac:dyDescent="0.35">
      <c r="A884" s="62">
        <v>46065</v>
      </c>
      <c r="B884" s="63" t="s">
        <v>445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1993</v>
      </c>
      <c r="H884" s="63" t="s">
        <v>1994</v>
      </c>
      <c r="I884" s="64" t="s">
        <v>493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547</v>
      </c>
      <c r="U884" s="63" t="s">
        <v>52</v>
      </c>
      <c r="V884" s="63"/>
      <c r="W884" s="63"/>
      <c r="X884" s="63"/>
      <c r="Y884" s="63"/>
      <c r="Z884" s="63"/>
      <c r="AA884" s="63"/>
    </row>
    <row r="885" spans="1:27" s="71" customFormat="1" ht="23.5" customHeight="1" x14ac:dyDescent="0.35">
      <c r="A885" s="62">
        <v>46065</v>
      </c>
      <c r="B885" s="63" t="s">
        <v>445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1113</v>
      </c>
      <c r="H885" s="63" t="s">
        <v>1995</v>
      </c>
      <c r="I885" s="64" t="s">
        <v>493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547</v>
      </c>
      <c r="U885" s="63" t="s">
        <v>52</v>
      </c>
      <c r="V885" s="63"/>
      <c r="W885" s="63"/>
      <c r="X885" s="63"/>
      <c r="Y885" s="63"/>
      <c r="Z885" s="63"/>
      <c r="AA885" s="63"/>
    </row>
    <row r="886" spans="1:27" s="71" customFormat="1" ht="23.5" customHeight="1" x14ac:dyDescent="0.35">
      <c r="A886" s="62">
        <v>46065</v>
      </c>
      <c r="B886" s="63" t="s">
        <v>445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1996</v>
      </c>
      <c r="H886" s="63" t="s">
        <v>1997</v>
      </c>
      <c r="I886" s="64" t="s">
        <v>493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547</v>
      </c>
      <c r="U886" s="63" t="s">
        <v>52</v>
      </c>
      <c r="V886" s="63"/>
      <c r="W886" s="63"/>
      <c r="X886" s="63"/>
      <c r="Y886" s="63"/>
      <c r="Z886" s="63"/>
      <c r="AA886" s="63"/>
    </row>
    <row r="887" spans="1:27" s="71" customFormat="1" ht="23.5" customHeight="1" x14ac:dyDescent="0.35">
      <c r="A887" s="62">
        <v>46065</v>
      </c>
      <c r="B887" s="63" t="s">
        <v>445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1232</v>
      </c>
      <c r="H887" s="63" t="s">
        <v>1998</v>
      </c>
      <c r="I887" s="64" t="s">
        <v>493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547</v>
      </c>
      <c r="U887" s="63" t="s">
        <v>52</v>
      </c>
      <c r="V887" s="63"/>
      <c r="W887" s="63"/>
      <c r="X887" s="63"/>
      <c r="Y887" s="63"/>
      <c r="Z887" s="63"/>
      <c r="AA887" s="63"/>
    </row>
    <row r="888" spans="1:27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993</v>
      </c>
      <c r="F888" s="64">
        <v>1</v>
      </c>
      <c r="G888" s="72" t="s">
        <v>731</v>
      </c>
      <c r="H888" s="63" t="s">
        <v>1999</v>
      </c>
      <c r="I888" s="64" t="s">
        <v>493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547</v>
      </c>
      <c r="U888" s="63" t="s">
        <v>52</v>
      </c>
      <c r="V888" s="63"/>
      <c r="W888" s="63"/>
      <c r="X888" s="63"/>
      <c r="Y888" s="63"/>
      <c r="Z888" s="63"/>
      <c r="AA888" s="63"/>
    </row>
    <row r="889" spans="1:27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993</v>
      </c>
      <c r="F889" s="64">
        <v>2</v>
      </c>
      <c r="G889" s="72" t="s">
        <v>844</v>
      </c>
      <c r="H889" s="63" t="s">
        <v>2000</v>
      </c>
      <c r="I889" s="64" t="s">
        <v>493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547</v>
      </c>
      <c r="U889" s="63" t="s">
        <v>52</v>
      </c>
      <c r="V889" s="63"/>
      <c r="W889" s="63"/>
      <c r="X889" s="63"/>
      <c r="Y889" s="63"/>
      <c r="Z889" s="63"/>
      <c r="AA889" s="63"/>
    </row>
    <row r="890" spans="1:27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720</v>
      </c>
      <c r="F890" s="64">
        <v>1</v>
      </c>
      <c r="G890" s="72">
        <v>130670007</v>
      </c>
      <c r="H890" s="63" t="s">
        <v>2001</v>
      </c>
      <c r="I890" s="64" t="s">
        <v>493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547</v>
      </c>
      <c r="U890" s="63" t="s">
        <v>52</v>
      </c>
      <c r="V890" s="63"/>
      <c r="W890" s="63"/>
      <c r="X890" s="63"/>
      <c r="Y890" s="63"/>
      <c r="Z890" s="63"/>
      <c r="AA890" s="63"/>
    </row>
    <row r="891" spans="1:27" s="71" customFormat="1" ht="23.5" customHeight="1" x14ac:dyDescent="0.35">
      <c r="A891" s="62">
        <v>46065</v>
      </c>
      <c r="B891" s="63" t="s">
        <v>445</v>
      </c>
      <c r="C891" s="64" t="s">
        <v>18</v>
      </c>
      <c r="D891" s="64" t="s">
        <v>37</v>
      </c>
      <c r="E891" s="64" t="s">
        <v>636</v>
      </c>
      <c r="F891" s="64">
        <v>1</v>
      </c>
      <c r="G891" s="72" t="s">
        <v>2002</v>
      </c>
      <c r="H891" s="63" t="s">
        <v>2003</v>
      </c>
      <c r="I891" s="64" t="s">
        <v>493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547</v>
      </c>
      <c r="U891" s="63" t="s">
        <v>52</v>
      </c>
      <c r="V891" s="63"/>
      <c r="W891" s="63"/>
      <c r="X891" s="63"/>
      <c r="Y891" s="63"/>
      <c r="Z891" s="63"/>
      <c r="AA891" s="63"/>
    </row>
    <row r="892" spans="1:27" s="71" customFormat="1" ht="23.5" customHeight="1" x14ac:dyDescent="0.35">
      <c r="A892" s="62">
        <v>46065</v>
      </c>
      <c r="B892" s="63" t="s">
        <v>445</v>
      </c>
      <c r="C892" s="64" t="s">
        <v>18</v>
      </c>
      <c r="D892" s="64" t="s">
        <v>37</v>
      </c>
      <c r="E892" s="64" t="s">
        <v>1541</v>
      </c>
      <c r="F892" s="64">
        <v>1</v>
      </c>
      <c r="G892" s="72" t="s">
        <v>2004</v>
      </c>
      <c r="H892" s="63" t="s">
        <v>2005</v>
      </c>
      <c r="I892" s="64" t="s">
        <v>493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547</v>
      </c>
      <c r="U892" s="63" t="s">
        <v>52</v>
      </c>
      <c r="V892" s="63"/>
      <c r="W892" s="63"/>
      <c r="X892" s="63"/>
      <c r="Y892" s="63"/>
      <c r="Z892" s="63"/>
      <c r="AA892" s="63"/>
    </row>
    <row r="893" spans="1:27" s="71" customFormat="1" ht="23.5" customHeight="1" x14ac:dyDescent="0.35">
      <c r="A893" s="62">
        <v>46065</v>
      </c>
      <c r="B893" s="63" t="s">
        <v>445</v>
      </c>
      <c r="C893" s="64" t="s">
        <v>18</v>
      </c>
      <c r="D893" s="64" t="s">
        <v>37</v>
      </c>
      <c r="E893" s="64" t="s">
        <v>1537</v>
      </c>
      <c r="F893" s="64">
        <v>1</v>
      </c>
      <c r="G893" s="72" t="s">
        <v>2006</v>
      </c>
      <c r="H893" s="63" t="s">
        <v>2007</v>
      </c>
      <c r="I893" s="64" t="s">
        <v>493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547</v>
      </c>
      <c r="U893" s="63" t="s">
        <v>52</v>
      </c>
      <c r="V893" s="63"/>
      <c r="W893" s="63"/>
      <c r="X893" s="63"/>
      <c r="Y893" s="63"/>
      <c r="Z893" s="63"/>
      <c r="AA893" s="63"/>
    </row>
    <row r="894" spans="1:27" s="71" customFormat="1" ht="23.5" customHeight="1" x14ac:dyDescent="0.35">
      <c r="A894" s="62">
        <v>46065</v>
      </c>
      <c r="B894" s="63" t="s">
        <v>445</v>
      </c>
      <c r="C894" s="64" t="s">
        <v>18</v>
      </c>
      <c r="D894" s="64" t="s">
        <v>37</v>
      </c>
      <c r="E894" s="64" t="s">
        <v>1720</v>
      </c>
      <c r="F894" s="64">
        <v>2</v>
      </c>
      <c r="G894" s="72" t="s">
        <v>2008</v>
      </c>
      <c r="H894" s="63" t="s">
        <v>2009</v>
      </c>
      <c r="I894" s="64" t="s">
        <v>493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547</v>
      </c>
      <c r="U894" s="63" t="s">
        <v>52</v>
      </c>
      <c r="V894" s="63"/>
      <c r="W894" s="63"/>
      <c r="X894" s="63"/>
      <c r="Y894" s="63"/>
      <c r="Z894" s="63"/>
      <c r="AA894" s="63"/>
    </row>
    <row r="895" spans="1:27" s="71" customFormat="1" ht="23.5" customHeight="1" x14ac:dyDescent="0.35">
      <c r="A895" s="62">
        <v>46065</v>
      </c>
      <c r="B895" s="63" t="s">
        <v>445</v>
      </c>
      <c r="C895" s="64" t="s">
        <v>18</v>
      </c>
      <c r="D895" s="64" t="s">
        <v>37</v>
      </c>
      <c r="E895" s="64" t="s">
        <v>1690</v>
      </c>
      <c r="F895" s="64">
        <v>2</v>
      </c>
      <c r="G895" s="72" t="s">
        <v>1508</v>
      </c>
      <c r="H895" s="63" t="s">
        <v>2010</v>
      </c>
      <c r="I895" s="64" t="s">
        <v>493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547</v>
      </c>
      <c r="U895" s="63" t="s">
        <v>52</v>
      </c>
      <c r="V895" s="63"/>
      <c r="W895" s="63"/>
      <c r="X895" s="63"/>
      <c r="Y895" s="63"/>
      <c r="Z895" s="63"/>
      <c r="AA895" s="63"/>
    </row>
    <row r="896" spans="1:27" s="71" customFormat="1" ht="23.5" customHeight="1" x14ac:dyDescent="0.35">
      <c r="A896" s="62">
        <v>46065</v>
      </c>
      <c r="B896" s="63" t="s">
        <v>445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2011</v>
      </c>
      <c r="I896" s="64" t="s">
        <v>493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547</v>
      </c>
      <c r="U896" s="63" t="s">
        <v>52</v>
      </c>
      <c r="V896" s="63"/>
      <c r="W896" s="63"/>
      <c r="X896" s="63"/>
      <c r="Y896" s="63"/>
      <c r="Z896" s="63"/>
      <c r="AA896" s="63"/>
    </row>
    <row r="897" spans="1:27" s="71" customFormat="1" ht="23.5" customHeight="1" x14ac:dyDescent="0.35">
      <c r="A897" s="62">
        <v>46065</v>
      </c>
      <c r="B897" s="63" t="s">
        <v>445</v>
      </c>
      <c r="C897" s="64" t="s">
        <v>18</v>
      </c>
      <c r="D897" s="64" t="s">
        <v>37</v>
      </c>
      <c r="E897" s="64" t="s">
        <v>470</v>
      </c>
      <c r="F897" s="64">
        <v>1</v>
      </c>
      <c r="G897" s="72" t="s">
        <v>918</v>
      </c>
      <c r="H897" s="63" t="s">
        <v>2012</v>
      </c>
      <c r="I897" s="64" t="s">
        <v>493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547</v>
      </c>
      <c r="U897" s="63" t="s">
        <v>52</v>
      </c>
      <c r="V897" s="63"/>
      <c r="W897" s="63"/>
      <c r="X897" s="63"/>
      <c r="Y897" s="63"/>
      <c r="Z897" s="63"/>
      <c r="AA897" s="63"/>
    </row>
    <row r="898" spans="1:27" s="71" customFormat="1" ht="23.5" customHeight="1" x14ac:dyDescent="0.35">
      <c r="A898" s="62">
        <v>46065</v>
      </c>
      <c r="B898" s="63" t="s">
        <v>445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1232</v>
      </c>
      <c r="H898" s="63" t="s">
        <v>1998</v>
      </c>
      <c r="I898" s="64" t="s">
        <v>485</v>
      </c>
      <c r="J898" s="63" t="s">
        <v>2013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</row>
    <row r="899" spans="1:27" s="71" customFormat="1" ht="23.5" customHeight="1" x14ac:dyDescent="0.35">
      <c r="A899" s="62">
        <v>46065</v>
      </c>
      <c r="B899" s="63" t="s">
        <v>445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1072</v>
      </c>
      <c r="H899" s="63" t="s">
        <v>2014</v>
      </c>
      <c r="I899" s="64" t="s">
        <v>485</v>
      </c>
      <c r="J899" s="63" t="s">
        <v>1986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</row>
    <row r="900" spans="1:27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2017</v>
      </c>
      <c r="I900" s="64" t="s">
        <v>490</v>
      </c>
      <c r="J900" s="63" t="s">
        <v>2018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</row>
    <row r="901" spans="1:27" s="71" customFormat="1" ht="23.5" customHeight="1" x14ac:dyDescent="0.35">
      <c r="A901" s="62">
        <v>46065</v>
      </c>
      <c r="B901" s="63" t="s">
        <v>445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1996</v>
      </c>
      <c r="H901" s="63" t="s">
        <v>1997</v>
      </c>
      <c r="I901" s="64" t="s">
        <v>485</v>
      </c>
      <c r="J901" s="63" t="s">
        <v>2020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</row>
    <row r="902" spans="1:27" s="71" customFormat="1" ht="23.5" customHeight="1" x14ac:dyDescent="0.35">
      <c r="A902" s="62">
        <v>46065</v>
      </c>
      <c r="B902" s="63" t="s">
        <v>445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1980</v>
      </c>
      <c r="H902" s="63" t="s">
        <v>1981</v>
      </c>
      <c r="I902" s="64" t="s">
        <v>485</v>
      </c>
      <c r="J902" s="63" t="s">
        <v>2021</v>
      </c>
      <c r="K902" s="64" t="s">
        <v>702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</row>
    <row r="903" spans="1:27" s="71" customFormat="1" ht="23.5" customHeight="1" x14ac:dyDescent="0.35">
      <c r="A903" s="62">
        <v>46065</v>
      </c>
      <c r="B903" s="63" t="s">
        <v>445</v>
      </c>
      <c r="C903" s="64" t="s">
        <v>18</v>
      </c>
      <c r="D903" s="64" t="s">
        <v>37</v>
      </c>
      <c r="E903" s="64" t="s">
        <v>1541</v>
      </c>
      <c r="F903" s="64">
        <v>1</v>
      </c>
      <c r="G903" s="85" t="s">
        <v>2023</v>
      </c>
      <c r="H903" s="63" t="s">
        <v>2022</v>
      </c>
      <c r="I903" s="64" t="s">
        <v>490</v>
      </c>
      <c r="J903" s="63" t="s">
        <v>2024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</row>
    <row r="904" spans="1:27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1066</v>
      </c>
      <c r="F904" s="64">
        <v>1</v>
      </c>
      <c r="G904" s="72" t="s">
        <v>372</v>
      </c>
      <c r="H904" s="63" t="s">
        <v>2025</v>
      </c>
      <c r="I904" s="64" t="s">
        <v>493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547</v>
      </c>
      <c r="U904" s="63" t="s">
        <v>52</v>
      </c>
      <c r="V904" s="63"/>
      <c r="W904" s="63"/>
      <c r="X904" s="63"/>
      <c r="Y904" s="63"/>
      <c r="Z904" s="63"/>
      <c r="AA904" s="63"/>
    </row>
    <row r="905" spans="1:27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720</v>
      </c>
      <c r="F905" s="64">
        <v>2</v>
      </c>
      <c r="G905" s="72">
        <v>130671006</v>
      </c>
      <c r="H905" s="63" t="s">
        <v>2026</v>
      </c>
      <c r="I905" s="64" t="s">
        <v>493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547</v>
      </c>
      <c r="U905" s="63" t="s">
        <v>52</v>
      </c>
      <c r="V905" s="63"/>
      <c r="W905" s="63"/>
      <c r="X905" s="63"/>
      <c r="Y905" s="63"/>
      <c r="Z905" s="63"/>
      <c r="AA905" s="63"/>
    </row>
    <row r="906" spans="1:27" s="71" customFormat="1" ht="23.5" customHeight="1" x14ac:dyDescent="0.35">
      <c r="A906" s="62">
        <v>46066</v>
      </c>
      <c r="B906" s="63" t="s">
        <v>445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1156</v>
      </c>
      <c r="H906" s="63" t="s">
        <v>2027</v>
      </c>
      <c r="I906" s="64" t="s">
        <v>493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547</v>
      </c>
      <c r="U906" s="63" t="s">
        <v>52</v>
      </c>
      <c r="V906" s="63"/>
      <c r="W906" s="63"/>
      <c r="X906" s="63"/>
      <c r="Y906" s="63"/>
      <c r="Z906" s="63"/>
      <c r="AA906" s="63"/>
    </row>
    <row r="907" spans="1:27" s="71" customFormat="1" ht="23.5" customHeight="1" x14ac:dyDescent="0.35">
      <c r="A907" s="62">
        <v>46066</v>
      </c>
      <c r="B907" s="63" t="s">
        <v>445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2028</v>
      </c>
      <c r="H907" s="63" t="s">
        <v>2029</v>
      </c>
      <c r="I907" s="64" t="s">
        <v>493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547</v>
      </c>
      <c r="U907" s="63" t="s">
        <v>52</v>
      </c>
      <c r="V907" s="63"/>
      <c r="W907" s="63"/>
      <c r="X907" s="63"/>
      <c r="Y907" s="63"/>
      <c r="Z907" s="63"/>
      <c r="AA907" s="63"/>
    </row>
    <row r="908" spans="1:27" s="71" customFormat="1" ht="23.5" customHeight="1" x14ac:dyDescent="0.35">
      <c r="A908" s="62">
        <v>46066</v>
      </c>
      <c r="B908" s="63" t="s">
        <v>445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940</v>
      </c>
      <c r="H908" s="63" t="s">
        <v>2030</v>
      </c>
      <c r="I908" s="64" t="s">
        <v>493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547</v>
      </c>
      <c r="U908" s="63" t="s">
        <v>52</v>
      </c>
      <c r="V908" s="63"/>
      <c r="W908" s="63"/>
      <c r="X908" s="63"/>
      <c r="Y908" s="63"/>
      <c r="Z908" s="63"/>
      <c r="AA908" s="63"/>
    </row>
    <row r="909" spans="1:27" s="71" customFormat="1" ht="23.5" customHeight="1" x14ac:dyDescent="0.35">
      <c r="A909" s="62">
        <v>46066</v>
      </c>
      <c r="B909" s="63" t="s">
        <v>445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1403</v>
      </c>
      <c r="H909" s="63" t="s">
        <v>2031</v>
      </c>
      <c r="I909" s="64" t="s">
        <v>493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547</v>
      </c>
      <c r="U909" s="63" t="s">
        <v>52</v>
      </c>
      <c r="V909" s="63"/>
      <c r="W909" s="63"/>
      <c r="X909" s="63"/>
      <c r="Y909" s="63"/>
      <c r="Z909" s="63"/>
      <c r="AA909" s="63"/>
    </row>
    <row r="910" spans="1:27" s="71" customFormat="1" ht="23.5" customHeight="1" x14ac:dyDescent="0.35">
      <c r="A910" s="62">
        <v>46066</v>
      </c>
      <c r="B910" s="63" t="s">
        <v>445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2032</v>
      </c>
      <c r="H910" s="63" t="s">
        <v>2033</v>
      </c>
      <c r="I910" s="64" t="s">
        <v>493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547</v>
      </c>
      <c r="U910" s="63" t="s">
        <v>52</v>
      </c>
      <c r="V910" s="63"/>
      <c r="W910" s="63"/>
      <c r="X910" s="63"/>
      <c r="Y910" s="63"/>
      <c r="Z910" s="63"/>
      <c r="AA910" s="63"/>
    </row>
    <row r="911" spans="1:27" s="71" customFormat="1" ht="23.5" customHeight="1" x14ac:dyDescent="0.35">
      <c r="A911" s="62">
        <v>46066</v>
      </c>
      <c r="B911" s="63" t="s">
        <v>445</v>
      </c>
      <c r="C911" s="64" t="s">
        <v>18</v>
      </c>
      <c r="D911" s="64" t="s">
        <v>37</v>
      </c>
      <c r="E911" s="64" t="s">
        <v>868</v>
      </c>
      <c r="F911" s="64">
        <v>1</v>
      </c>
      <c r="G911" s="72" t="s">
        <v>2034</v>
      </c>
      <c r="H911" s="63" t="s">
        <v>2035</v>
      </c>
      <c r="I911" s="64" t="s">
        <v>493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547</v>
      </c>
      <c r="U911" s="63" t="s">
        <v>52</v>
      </c>
      <c r="V911" s="63"/>
      <c r="W911" s="63"/>
      <c r="X911" s="63"/>
      <c r="Y911" s="63"/>
      <c r="Z911" s="63"/>
      <c r="AA911" s="63"/>
    </row>
    <row r="912" spans="1:27" s="71" customFormat="1" ht="23.5" customHeight="1" x14ac:dyDescent="0.35">
      <c r="A912" s="62">
        <v>46066</v>
      </c>
      <c r="B912" s="63" t="s">
        <v>445</v>
      </c>
      <c r="C912" s="64" t="s">
        <v>18</v>
      </c>
      <c r="D912" s="64" t="s">
        <v>37</v>
      </c>
      <c r="E912" s="64" t="s">
        <v>1772</v>
      </c>
      <c r="F912" s="64">
        <v>2</v>
      </c>
      <c r="G912" s="72" t="s">
        <v>2036</v>
      </c>
      <c r="H912" s="63" t="s">
        <v>2037</v>
      </c>
      <c r="I912" s="64" t="s">
        <v>493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547</v>
      </c>
      <c r="U912" s="63" t="s">
        <v>52</v>
      </c>
      <c r="V912" s="63"/>
      <c r="W912" s="63"/>
      <c r="X912" s="63"/>
      <c r="Y912" s="63"/>
      <c r="Z912" s="63"/>
      <c r="AA912" s="63"/>
    </row>
    <row r="913" spans="1:27" s="71" customFormat="1" ht="23.5" customHeight="1" x14ac:dyDescent="0.35">
      <c r="A913" s="62">
        <v>46066</v>
      </c>
      <c r="B913" s="63" t="s">
        <v>445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2038</v>
      </c>
      <c r="H913" s="63" t="s">
        <v>2039</v>
      </c>
      <c r="I913" s="64" t="s">
        <v>493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547</v>
      </c>
      <c r="U913" s="63" t="s">
        <v>52</v>
      </c>
      <c r="V913" s="63"/>
      <c r="W913" s="63"/>
      <c r="X913" s="63"/>
      <c r="Y913" s="63"/>
      <c r="Z913" s="63"/>
      <c r="AA913" s="63"/>
    </row>
    <row r="914" spans="1:27" s="71" customFormat="1" ht="23.5" customHeight="1" x14ac:dyDescent="0.35">
      <c r="A914" s="62">
        <v>46066</v>
      </c>
      <c r="B914" s="63" t="s">
        <v>445</v>
      </c>
      <c r="C914" s="64" t="s">
        <v>18</v>
      </c>
      <c r="D914" s="64" t="s">
        <v>37</v>
      </c>
      <c r="E914" s="64" t="s">
        <v>1538</v>
      </c>
      <c r="F914" s="64">
        <v>1</v>
      </c>
      <c r="G914" s="72" t="s">
        <v>2040</v>
      </c>
      <c r="H914" s="63" t="s">
        <v>2041</v>
      </c>
      <c r="I914" s="64" t="s">
        <v>493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547</v>
      </c>
      <c r="U914" s="63" t="s">
        <v>52</v>
      </c>
      <c r="V914" s="63"/>
      <c r="W914" s="63"/>
      <c r="X914" s="63"/>
      <c r="Y914" s="63"/>
      <c r="Z914" s="63"/>
      <c r="AA914" s="63"/>
    </row>
    <row r="915" spans="1:27" s="71" customFormat="1" ht="23.5" customHeight="1" x14ac:dyDescent="0.35">
      <c r="A915" s="62">
        <v>46066</v>
      </c>
      <c r="B915" s="63" t="s">
        <v>445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521</v>
      </c>
      <c r="H915" s="63" t="s">
        <v>2042</v>
      </c>
      <c r="I915" s="64" t="s">
        <v>493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547</v>
      </c>
      <c r="U915" s="63" t="s">
        <v>52</v>
      </c>
      <c r="V915" s="63"/>
      <c r="W915" s="63"/>
      <c r="X915" s="63"/>
      <c r="Y915" s="63"/>
      <c r="Z915" s="63"/>
      <c r="AA915" s="63"/>
    </row>
    <row r="916" spans="1:27" s="71" customFormat="1" ht="23.5" customHeight="1" x14ac:dyDescent="0.35">
      <c r="A916" s="62">
        <v>46066</v>
      </c>
      <c r="B916" s="63" t="s">
        <v>445</v>
      </c>
      <c r="C916" s="64" t="s">
        <v>18</v>
      </c>
      <c r="D916" s="64" t="s">
        <v>37</v>
      </c>
      <c r="E916" s="64" t="s">
        <v>1538</v>
      </c>
      <c r="F916" s="64">
        <v>1</v>
      </c>
      <c r="G916" s="72" t="s">
        <v>788</v>
      </c>
      <c r="H916" s="63" t="s">
        <v>2043</v>
      </c>
      <c r="I916" s="64" t="s">
        <v>493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547</v>
      </c>
      <c r="U916" s="63" t="s">
        <v>52</v>
      </c>
      <c r="V916" s="63"/>
      <c r="W916" s="63"/>
      <c r="X916" s="63"/>
      <c r="Y916" s="63"/>
      <c r="Z916" s="63"/>
      <c r="AA916" s="63"/>
    </row>
    <row r="917" spans="1:27" s="71" customFormat="1" ht="23.5" customHeight="1" x14ac:dyDescent="0.35">
      <c r="A917" s="62">
        <v>46066</v>
      </c>
      <c r="B917" s="63" t="s">
        <v>445</v>
      </c>
      <c r="C917" s="64" t="s">
        <v>18</v>
      </c>
      <c r="D917" s="64" t="s">
        <v>37</v>
      </c>
      <c r="E917" s="64" t="s">
        <v>470</v>
      </c>
      <c r="F917" s="64">
        <v>1</v>
      </c>
      <c r="G917" s="72" t="s">
        <v>2044</v>
      </c>
      <c r="H917" s="63" t="s">
        <v>2045</v>
      </c>
      <c r="I917" s="64" t="s">
        <v>493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547</v>
      </c>
      <c r="U917" s="63" t="s">
        <v>52</v>
      </c>
      <c r="V917" s="63"/>
      <c r="W917" s="63"/>
      <c r="X917" s="63"/>
      <c r="Y917" s="63"/>
      <c r="Z917" s="63"/>
      <c r="AA917" s="63"/>
    </row>
    <row r="918" spans="1:27" s="71" customFormat="1" ht="23.5" customHeight="1" x14ac:dyDescent="0.35">
      <c r="A918" s="62">
        <v>46066</v>
      </c>
      <c r="B918" s="63" t="s">
        <v>445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2046</v>
      </c>
      <c r="H918" s="63" t="s">
        <v>2047</v>
      </c>
      <c r="I918" s="64" t="s">
        <v>493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547</v>
      </c>
      <c r="U918" s="63" t="s">
        <v>52</v>
      </c>
      <c r="V918" s="63"/>
      <c r="W918" s="63"/>
      <c r="X918" s="63"/>
      <c r="Y918" s="63"/>
      <c r="Z918" s="63"/>
      <c r="AA918" s="63"/>
    </row>
    <row r="919" spans="1:27" s="71" customFormat="1" ht="23.5" customHeight="1" x14ac:dyDescent="0.35">
      <c r="A919" s="62">
        <v>46066</v>
      </c>
      <c r="B919" s="63" t="s">
        <v>445</v>
      </c>
      <c r="C919" s="64" t="s">
        <v>18</v>
      </c>
      <c r="D919" s="64" t="s">
        <v>37</v>
      </c>
      <c r="E919" s="64" t="s">
        <v>680</v>
      </c>
      <c r="F919" s="64">
        <v>2</v>
      </c>
      <c r="G919" s="72">
        <v>312982004</v>
      </c>
      <c r="H919" s="63" t="s">
        <v>2048</v>
      </c>
      <c r="I919" s="64" t="s">
        <v>493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547</v>
      </c>
      <c r="U919" s="63" t="s">
        <v>52</v>
      </c>
      <c r="V919" s="63"/>
      <c r="W919" s="63"/>
      <c r="X919" s="63"/>
      <c r="Y919" s="63"/>
      <c r="Z919" s="63"/>
      <c r="AA919" s="63"/>
    </row>
    <row r="920" spans="1:27" s="71" customFormat="1" ht="23.5" customHeight="1" x14ac:dyDescent="0.35">
      <c r="A920" s="62">
        <v>46066</v>
      </c>
      <c r="B920" s="63" t="s">
        <v>445</v>
      </c>
      <c r="C920" s="64" t="s">
        <v>18</v>
      </c>
      <c r="D920" s="64" t="s">
        <v>37</v>
      </c>
      <c r="E920" s="64" t="s">
        <v>899</v>
      </c>
      <c r="F920" s="64">
        <v>1</v>
      </c>
      <c r="G920" s="72">
        <v>319158004</v>
      </c>
      <c r="H920" s="63" t="s">
        <v>2049</v>
      </c>
      <c r="I920" s="64" t="s">
        <v>493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547</v>
      </c>
      <c r="U920" s="63" t="s">
        <v>52</v>
      </c>
      <c r="V920" s="63"/>
      <c r="W920" s="63"/>
      <c r="X920" s="63"/>
      <c r="Y920" s="63"/>
      <c r="Z920" s="63"/>
      <c r="AA920" s="63"/>
    </row>
    <row r="921" spans="1:27" s="71" customFormat="1" ht="23.5" customHeight="1" x14ac:dyDescent="0.35">
      <c r="A921" s="62">
        <v>46066</v>
      </c>
      <c r="B921" s="63" t="s">
        <v>445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2050</v>
      </c>
      <c r="H921" s="63" t="s">
        <v>2051</v>
      </c>
      <c r="I921" s="64" t="s">
        <v>480</v>
      </c>
      <c r="J921" s="63" t="s">
        <v>2052</v>
      </c>
      <c r="K921" s="64" t="s">
        <v>273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</row>
    <row r="922" spans="1:27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841</v>
      </c>
      <c r="F922" s="64">
        <v>1</v>
      </c>
      <c r="G922" s="72">
        <v>130597200</v>
      </c>
      <c r="H922" s="63" t="s">
        <v>2053</v>
      </c>
      <c r="I922" s="64" t="s">
        <v>490</v>
      </c>
      <c r="J922" s="63" t="s">
        <v>2054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</row>
    <row r="923" spans="1:27" s="71" customFormat="1" ht="23.5" customHeight="1" x14ac:dyDescent="0.35">
      <c r="A923" s="62">
        <v>46066</v>
      </c>
      <c r="B923" s="63" t="s">
        <v>445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1205</v>
      </c>
      <c r="H923" s="63" t="s">
        <v>2055</v>
      </c>
      <c r="I923" s="64" t="s">
        <v>480</v>
      </c>
      <c r="J923" s="63" t="s">
        <v>1231</v>
      </c>
      <c r="K923" s="64" t="s">
        <v>273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548</v>
      </c>
      <c r="Y923" s="63"/>
      <c r="Z923" s="63"/>
      <c r="AA923" s="63">
        <v>2026020054</v>
      </c>
    </row>
    <row r="924" spans="1:27" s="71" customFormat="1" ht="23.5" customHeight="1" x14ac:dyDescent="0.35">
      <c r="A924" s="62">
        <v>46066</v>
      </c>
      <c r="B924" s="63" t="s">
        <v>445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2028</v>
      </c>
      <c r="H924" s="63" t="s">
        <v>2029</v>
      </c>
      <c r="I924" s="64" t="s">
        <v>480</v>
      </c>
      <c r="J924" s="63" t="s">
        <v>2058</v>
      </c>
      <c r="K924" s="64" t="s">
        <v>273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</row>
    <row r="925" spans="1:27" s="71" customFormat="1" ht="23.5" customHeight="1" x14ac:dyDescent="0.35">
      <c r="A925" s="62">
        <v>46066</v>
      </c>
      <c r="B925" s="63" t="s">
        <v>445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1403</v>
      </c>
      <c r="H925" s="63" t="s">
        <v>2031</v>
      </c>
      <c r="I925" s="64" t="s">
        <v>480</v>
      </c>
      <c r="J925" s="63" t="s">
        <v>2056</v>
      </c>
      <c r="K925" s="64" t="s">
        <v>273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2059</v>
      </c>
      <c r="X925" s="63"/>
      <c r="Y925" s="63"/>
      <c r="Z925" s="63"/>
      <c r="AA925" s="63">
        <v>2026020056</v>
      </c>
    </row>
    <row r="926" spans="1:27" s="71" customFormat="1" ht="23.5" customHeight="1" x14ac:dyDescent="0.35">
      <c r="A926" s="62">
        <v>46066</v>
      </c>
      <c r="B926" s="63" t="s">
        <v>445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2050</v>
      </c>
      <c r="H926" s="63" t="s">
        <v>2051</v>
      </c>
      <c r="I926" s="64" t="s">
        <v>490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2304</v>
      </c>
      <c r="W926" s="63"/>
      <c r="X926" s="63"/>
      <c r="Y926" s="63"/>
      <c r="Z926" s="63"/>
      <c r="AA926" s="63">
        <v>2026020057</v>
      </c>
    </row>
    <row r="927" spans="1:27" s="71" customFormat="1" ht="23.5" customHeight="1" x14ac:dyDescent="0.35">
      <c r="A927" s="62">
        <v>46066</v>
      </c>
      <c r="B927" s="63" t="s">
        <v>445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2050</v>
      </c>
      <c r="H927" s="63" t="s">
        <v>2051</v>
      </c>
      <c r="I927" s="64" t="s">
        <v>490</v>
      </c>
      <c r="J927" s="63" t="s">
        <v>2276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2304</v>
      </c>
      <c r="W927" s="63"/>
      <c r="X927" s="63"/>
      <c r="Y927" s="63"/>
      <c r="Z927" s="63"/>
      <c r="AA927" s="63">
        <v>2026020057</v>
      </c>
    </row>
    <row r="928" spans="1:27" s="71" customFormat="1" ht="23.5" customHeight="1" x14ac:dyDescent="0.35">
      <c r="A928" s="62">
        <v>46066</v>
      </c>
      <c r="B928" s="63" t="s">
        <v>445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2050</v>
      </c>
      <c r="H928" s="63" t="s">
        <v>2051</v>
      </c>
      <c r="I928" s="64" t="s">
        <v>490</v>
      </c>
      <c r="J928" s="63" t="s">
        <v>2057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2272</v>
      </c>
      <c r="V928" s="63" t="s">
        <v>2304</v>
      </c>
      <c r="W928" s="63"/>
      <c r="X928" s="63"/>
      <c r="Y928" s="63"/>
      <c r="Z928" s="63"/>
      <c r="AA928" s="63">
        <v>2026020057</v>
      </c>
    </row>
    <row r="929" spans="1:27" s="71" customFormat="1" ht="23.5" customHeight="1" x14ac:dyDescent="0.35">
      <c r="A929" s="62">
        <v>46067</v>
      </c>
      <c r="B929" s="63" t="s">
        <v>445</v>
      </c>
      <c r="C929" s="64" t="s">
        <v>17</v>
      </c>
      <c r="D929" s="64" t="s">
        <v>37</v>
      </c>
      <c r="E929" s="64" t="s">
        <v>417</v>
      </c>
      <c r="F929" s="64">
        <v>1</v>
      </c>
      <c r="G929" s="72" t="s">
        <v>2065</v>
      </c>
      <c r="H929" s="63" t="s">
        <v>2066</v>
      </c>
      <c r="I929" s="64" t="s">
        <v>493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547</v>
      </c>
      <c r="U929" s="69" t="s">
        <v>52</v>
      </c>
      <c r="V929" s="63"/>
      <c r="W929" s="63"/>
      <c r="X929" s="63"/>
      <c r="Y929" s="63"/>
      <c r="Z929" s="63"/>
      <c r="AA929" s="63"/>
    </row>
    <row r="930" spans="1:27" s="71" customFormat="1" ht="23.5" customHeight="1" x14ac:dyDescent="0.35">
      <c r="A930" s="62">
        <v>46067</v>
      </c>
      <c r="B930" s="63" t="s">
        <v>445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2067</v>
      </c>
      <c r="H930" s="63" t="s">
        <v>2068</v>
      </c>
      <c r="I930" s="64" t="s">
        <v>493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547</v>
      </c>
      <c r="U930" s="69" t="s">
        <v>52</v>
      </c>
      <c r="V930" s="63"/>
      <c r="W930" s="63"/>
      <c r="X930" s="63"/>
      <c r="Y930" s="63"/>
      <c r="Z930" s="63"/>
      <c r="AA930" s="63"/>
    </row>
    <row r="931" spans="1:27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720</v>
      </c>
      <c r="F931" s="64">
        <v>2</v>
      </c>
      <c r="G931" s="72">
        <v>130671006</v>
      </c>
      <c r="H931" s="63" t="s">
        <v>2026</v>
      </c>
      <c r="I931" s="64" t="s">
        <v>493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547</v>
      </c>
      <c r="U931" s="69" t="s">
        <v>52</v>
      </c>
      <c r="V931" s="63"/>
      <c r="W931" s="63"/>
      <c r="X931" s="63"/>
      <c r="Y931" s="63"/>
      <c r="Z931" s="63"/>
      <c r="AA931" s="63"/>
    </row>
    <row r="932" spans="1:27" s="71" customFormat="1" ht="23.5" customHeight="1" x14ac:dyDescent="0.35">
      <c r="A932" s="62">
        <v>46067</v>
      </c>
      <c r="B932" s="63" t="s">
        <v>445</v>
      </c>
      <c r="C932" s="64" t="s">
        <v>18</v>
      </c>
      <c r="D932" s="64" t="s">
        <v>37</v>
      </c>
      <c r="E932" s="64" t="s">
        <v>2063</v>
      </c>
      <c r="F932" s="64">
        <v>2</v>
      </c>
      <c r="G932" s="72" t="s">
        <v>2069</v>
      </c>
      <c r="H932" s="63" t="s">
        <v>2070</v>
      </c>
      <c r="I932" s="64" t="s">
        <v>493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547</v>
      </c>
      <c r="U932" s="69" t="s">
        <v>52</v>
      </c>
      <c r="V932" s="63"/>
      <c r="W932" s="63"/>
      <c r="X932" s="63"/>
      <c r="Y932" s="63"/>
      <c r="Z932" s="63"/>
      <c r="AA932" s="63"/>
    </row>
    <row r="933" spans="1:27" s="71" customFormat="1" ht="23.5" customHeight="1" x14ac:dyDescent="0.35">
      <c r="A933" s="62">
        <v>46067</v>
      </c>
      <c r="B933" s="63" t="s">
        <v>445</v>
      </c>
      <c r="C933" s="64" t="s">
        <v>18</v>
      </c>
      <c r="D933" s="64" t="s">
        <v>37</v>
      </c>
      <c r="E933" s="64" t="s">
        <v>1772</v>
      </c>
      <c r="F933" s="64">
        <v>2</v>
      </c>
      <c r="G933" s="72" t="s">
        <v>1829</v>
      </c>
      <c r="H933" s="63" t="s">
        <v>2071</v>
      </c>
      <c r="I933" s="64" t="s">
        <v>493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547</v>
      </c>
      <c r="U933" s="69" t="s">
        <v>52</v>
      </c>
      <c r="V933" s="63"/>
      <c r="W933" s="63"/>
      <c r="X933" s="63"/>
      <c r="Y933" s="63"/>
      <c r="Z933" s="63"/>
      <c r="AA933" s="63"/>
    </row>
    <row r="934" spans="1:27" s="71" customFormat="1" ht="23.5" customHeight="1" x14ac:dyDescent="0.35">
      <c r="A934" s="62">
        <v>46067</v>
      </c>
      <c r="B934" s="63" t="s">
        <v>445</v>
      </c>
      <c r="C934" s="64" t="s">
        <v>18</v>
      </c>
      <c r="D934" s="64" t="s">
        <v>37</v>
      </c>
      <c r="E934" s="64" t="s">
        <v>2064</v>
      </c>
      <c r="F934" s="64">
        <v>2</v>
      </c>
      <c r="G934" s="72" t="s">
        <v>2072</v>
      </c>
      <c r="H934" s="63" t="s">
        <v>2073</v>
      </c>
      <c r="I934" s="64" t="s">
        <v>493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547</v>
      </c>
      <c r="U934" s="69" t="s">
        <v>52</v>
      </c>
      <c r="V934" s="63"/>
      <c r="W934" s="63"/>
      <c r="X934" s="63"/>
      <c r="Y934" s="63"/>
      <c r="Z934" s="63"/>
      <c r="AA934" s="63"/>
    </row>
    <row r="935" spans="1:27" s="71" customFormat="1" ht="23.5" customHeight="1" x14ac:dyDescent="0.35">
      <c r="A935" s="62">
        <v>46067</v>
      </c>
      <c r="B935" s="63" t="s">
        <v>445</v>
      </c>
      <c r="C935" s="64" t="s">
        <v>18</v>
      </c>
      <c r="D935" s="64" t="s">
        <v>37</v>
      </c>
      <c r="E935" s="64" t="s">
        <v>429</v>
      </c>
      <c r="F935" s="64">
        <v>2</v>
      </c>
      <c r="G935" s="72" t="s">
        <v>1164</v>
      </c>
      <c r="H935" s="63" t="s">
        <v>2074</v>
      </c>
      <c r="I935" s="64" t="s">
        <v>493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547</v>
      </c>
      <c r="U935" s="69" t="s">
        <v>52</v>
      </c>
      <c r="V935" s="63"/>
      <c r="W935" s="63"/>
      <c r="X935" s="63"/>
      <c r="Y935" s="63"/>
      <c r="Z935" s="63"/>
      <c r="AA935" s="63"/>
    </row>
    <row r="936" spans="1:27" s="71" customFormat="1" ht="23.5" customHeight="1" x14ac:dyDescent="0.35">
      <c r="A936" s="62">
        <v>46067</v>
      </c>
      <c r="B936" s="63" t="s">
        <v>445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1255</v>
      </c>
      <c r="H936" s="63" t="s">
        <v>2075</v>
      </c>
      <c r="I936" s="64" t="s">
        <v>493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547</v>
      </c>
      <c r="U936" s="69" t="s">
        <v>52</v>
      </c>
      <c r="V936" s="63"/>
      <c r="W936" s="63"/>
      <c r="X936" s="63"/>
      <c r="Y936" s="63"/>
      <c r="Z936" s="63"/>
      <c r="AA936" s="63"/>
    </row>
    <row r="937" spans="1:27" s="71" customFormat="1" ht="23.5" customHeight="1" x14ac:dyDescent="0.35">
      <c r="A937" s="62">
        <v>46067</v>
      </c>
      <c r="B937" s="63" t="s">
        <v>445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2076</v>
      </c>
      <c r="I937" s="64" t="s">
        <v>493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547</v>
      </c>
      <c r="U937" s="69" t="s">
        <v>52</v>
      </c>
      <c r="V937" s="63"/>
      <c r="W937" s="63"/>
      <c r="X937" s="63"/>
      <c r="Y937" s="63"/>
      <c r="Z937" s="63"/>
      <c r="AA937" s="63"/>
    </row>
    <row r="938" spans="1:27" s="71" customFormat="1" ht="23.5" customHeight="1" x14ac:dyDescent="0.35">
      <c r="A938" s="62">
        <v>46067</v>
      </c>
      <c r="B938" s="63" t="s">
        <v>445</v>
      </c>
      <c r="C938" s="64" t="s">
        <v>18</v>
      </c>
      <c r="D938" s="64" t="s">
        <v>37</v>
      </c>
      <c r="E938" s="64" t="s">
        <v>899</v>
      </c>
      <c r="F938" s="64">
        <v>1</v>
      </c>
      <c r="G938" s="72">
        <v>315262009</v>
      </c>
      <c r="H938" s="63" t="s">
        <v>2077</v>
      </c>
      <c r="I938" s="64" t="s">
        <v>493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547</v>
      </c>
      <c r="U938" s="69" t="s">
        <v>52</v>
      </c>
      <c r="V938" s="63"/>
      <c r="W938" s="63"/>
      <c r="X938" s="63"/>
      <c r="Y938" s="63"/>
      <c r="Z938" s="63"/>
      <c r="AA938" s="63"/>
    </row>
    <row r="939" spans="1:27" s="71" customFormat="1" ht="23.5" customHeight="1" x14ac:dyDescent="0.35">
      <c r="A939" s="62">
        <v>46067</v>
      </c>
      <c r="B939" s="63" t="s">
        <v>445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2050</v>
      </c>
      <c r="H939" s="63" t="s">
        <v>2051</v>
      </c>
      <c r="I939" s="64" t="s">
        <v>700</v>
      </c>
      <c r="J939" s="63" t="s">
        <v>2098</v>
      </c>
      <c r="K939" s="64" t="s">
        <v>273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</row>
    <row r="940" spans="1:27" s="71" customFormat="1" ht="23.5" customHeight="1" x14ac:dyDescent="0.35">
      <c r="A940" s="62">
        <v>46067</v>
      </c>
      <c r="B940" s="63" t="s">
        <v>445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2067</v>
      </c>
      <c r="H940" s="63" t="s">
        <v>2068</v>
      </c>
      <c r="I940" s="64" t="s">
        <v>485</v>
      </c>
      <c r="J940" s="63" t="s">
        <v>2099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</row>
    <row r="941" spans="1:27" s="71" customFormat="1" ht="23.5" customHeight="1" x14ac:dyDescent="0.35">
      <c r="A941" s="62">
        <v>46068</v>
      </c>
      <c r="B941" s="63" t="s">
        <v>445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753</v>
      </c>
      <c r="H941" s="63" t="s">
        <v>2078</v>
      </c>
      <c r="I941" s="64" t="s">
        <v>493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547</v>
      </c>
      <c r="U941" s="69" t="s">
        <v>52</v>
      </c>
      <c r="V941" s="63"/>
      <c r="W941" s="63"/>
      <c r="X941" s="63"/>
      <c r="Y941" s="63"/>
      <c r="Z941" s="63"/>
      <c r="AA941" s="63"/>
    </row>
    <row r="942" spans="1:27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2079</v>
      </c>
      <c r="I942" s="64" t="s">
        <v>493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547</v>
      </c>
      <c r="U942" s="69" t="s">
        <v>52</v>
      </c>
      <c r="V942" s="63"/>
      <c r="W942" s="63"/>
      <c r="X942" s="63"/>
      <c r="Y942" s="63"/>
      <c r="Z942" s="63"/>
      <c r="AA942" s="63"/>
    </row>
    <row r="943" spans="1:27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993</v>
      </c>
      <c r="F943" s="64">
        <v>1</v>
      </c>
      <c r="G943" s="72" t="s">
        <v>301</v>
      </c>
      <c r="H943" s="63" t="s">
        <v>1969</v>
      </c>
      <c r="I943" s="64" t="s">
        <v>493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547</v>
      </c>
      <c r="U943" s="69" t="s">
        <v>52</v>
      </c>
      <c r="V943" s="63"/>
      <c r="W943" s="63"/>
      <c r="X943" s="63"/>
      <c r="Y943" s="63"/>
      <c r="Z943" s="63"/>
      <c r="AA943" s="63"/>
    </row>
    <row r="944" spans="1:27" s="71" customFormat="1" ht="23.5" customHeight="1" x14ac:dyDescent="0.35">
      <c r="A944" s="62">
        <v>46068</v>
      </c>
      <c r="B944" s="63" t="s">
        <v>445</v>
      </c>
      <c r="C944" s="64" t="s">
        <v>18</v>
      </c>
      <c r="D944" s="64" t="s">
        <v>37</v>
      </c>
      <c r="E944" s="64" t="s">
        <v>868</v>
      </c>
      <c r="F944" s="64">
        <v>1</v>
      </c>
      <c r="G944" s="72" t="s">
        <v>2080</v>
      </c>
      <c r="H944" s="63" t="s">
        <v>2081</v>
      </c>
      <c r="I944" s="64" t="s">
        <v>493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547</v>
      </c>
      <c r="U944" s="69" t="s">
        <v>52</v>
      </c>
      <c r="V944" s="63"/>
      <c r="W944" s="63"/>
      <c r="X944" s="63"/>
      <c r="Y944" s="63"/>
      <c r="Z944" s="63"/>
      <c r="AA944" s="63"/>
    </row>
    <row r="945" spans="1:27" s="71" customFormat="1" ht="23.5" customHeight="1" x14ac:dyDescent="0.35">
      <c r="A945" s="62">
        <v>46068</v>
      </c>
      <c r="B945" s="63" t="s">
        <v>445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2082</v>
      </c>
      <c r="H945" s="63" t="s">
        <v>2083</v>
      </c>
      <c r="I945" s="64" t="s">
        <v>493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547</v>
      </c>
      <c r="U945" s="69" t="s">
        <v>52</v>
      </c>
      <c r="V945" s="63"/>
      <c r="W945" s="63"/>
      <c r="X945" s="63"/>
      <c r="Y945" s="63"/>
      <c r="Z945" s="63"/>
      <c r="AA945" s="63"/>
    </row>
    <row r="946" spans="1:27" s="71" customFormat="1" ht="23.5" customHeight="1" x14ac:dyDescent="0.35">
      <c r="A946" s="62">
        <v>46068</v>
      </c>
      <c r="B946" s="63" t="s">
        <v>445</v>
      </c>
      <c r="C946" s="64" t="s">
        <v>18</v>
      </c>
      <c r="D946" s="64" t="s">
        <v>37</v>
      </c>
      <c r="E946" s="64" t="s">
        <v>996</v>
      </c>
      <c r="F946" s="64">
        <v>2</v>
      </c>
      <c r="G946" s="72">
        <v>230896003</v>
      </c>
      <c r="H946" s="63" t="s">
        <v>2084</v>
      </c>
      <c r="I946" s="64" t="s">
        <v>493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547</v>
      </c>
      <c r="U946" s="69" t="s">
        <v>52</v>
      </c>
      <c r="V946" s="63"/>
      <c r="W946" s="63"/>
      <c r="X946" s="63"/>
      <c r="Y946" s="63"/>
      <c r="Z946" s="63"/>
      <c r="AA946" s="63"/>
    </row>
    <row r="947" spans="1:27" s="71" customFormat="1" ht="23.5" customHeight="1" x14ac:dyDescent="0.35">
      <c r="A947" s="62">
        <v>46068</v>
      </c>
      <c r="B947" s="63" t="s">
        <v>445</v>
      </c>
      <c r="C947" s="64" t="s">
        <v>18</v>
      </c>
      <c r="D947" s="64" t="s">
        <v>37</v>
      </c>
      <c r="E947" s="64" t="s">
        <v>752</v>
      </c>
      <c r="F947" s="64">
        <v>2</v>
      </c>
      <c r="G947" s="72">
        <v>318600002</v>
      </c>
      <c r="H947" s="63" t="s">
        <v>2085</v>
      </c>
      <c r="I947" s="64" t="s">
        <v>493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547</v>
      </c>
      <c r="U947" s="69" t="s">
        <v>52</v>
      </c>
      <c r="V947" s="63"/>
      <c r="W947" s="63"/>
      <c r="X947" s="63"/>
      <c r="Y947" s="63"/>
      <c r="Z947" s="63"/>
      <c r="AA947" s="63"/>
    </row>
    <row r="948" spans="1:27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2086</v>
      </c>
      <c r="H948" s="63" t="s">
        <v>2087</v>
      </c>
      <c r="I948" s="64" t="s">
        <v>490</v>
      </c>
      <c r="J948" s="63" t="s">
        <v>2100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</row>
    <row r="949" spans="1:27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750</v>
      </c>
      <c r="F949" s="64">
        <v>1</v>
      </c>
      <c r="G949" s="72">
        <v>130597049</v>
      </c>
      <c r="H949" s="63" t="s">
        <v>2088</v>
      </c>
      <c r="I949" s="64" t="s">
        <v>490</v>
      </c>
      <c r="J949" s="63" t="s">
        <v>2101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</row>
    <row r="950" spans="1:27" s="71" customFormat="1" ht="23.5" customHeight="1" x14ac:dyDescent="0.35">
      <c r="A950" s="62">
        <v>46069</v>
      </c>
      <c r="B950" s="63" t="s">
        <v>445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1192</v>
      </c>
      <c r="H950" s="63" t="s">
        <v>1191</v>
      </c>
      <c r="I950" s="64" t="s">
        <v>493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547</v>
      </c>
      <c r="U950" s="69" t="s">
        <v>52</v>
      </c>
      <c r="V950" s="63"/>
      <c r="W950" s="63"/>
      <c r="X950" s="63"/>
      <c r="Y950" s="63"/>
      <c r="Z950" s="63"/>
      <c r="AA950" s="63"/>
    </row>
    <row r="951" spans="1:27" s="71" customFormat="1" ht="23.5" customHeight="1" x14ac:dyDescent="0.35">
      <c r="A951" s="62">
        <v>46069</v>
      </c>
      <c r="B951" s="63" t="s">
        <v>445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2106</v>
      </c>
      <c r="H951" s="63" t="s">
        <v>2107</v>
      </c>
      <c r="I951" s="64" t="s">
        <v>493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547</v>
      </c>
      <c r="U951" s="69" t="s">
        <v>52</v>
      </c>
      <c r="V951" s="63"/>
      <c r="W951" s="63"/>
      <c r="X951" s="63"/>
      <c r="Y951" s="63"/>
      <c r="Z951" s="63"/>
      <c r="AA951" s="63"/>
    </row>
    <row r="952" spans="1:27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614</v>
      </c>
      <c r="F952" s="64">
        <v>2</v>
      </c>
      <c r="G952" s="72">
        <v>130597185</v>
      </c>
      <c r="H952" s="63" t="s">
        <v>2108</v>
      </c>
      <c r="I952" s="64" t="s">
        <v>493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547</v>
      </c>
      <c r="U952" s="69" t="s">
        <v>52</v>
      </c>
      <c r="V952" s="63"/>
      <c r="W952" s="63"/>
      <c r="X952" s="63"/>
      <c r="Y952" s="63"/>
      <c r="Z952" s="63"/>
      <c r="AA952" s="63"/>
    </row>
    <row r="953" spans="1:27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763</v>
      </c>
      <c r="H953" s="63" t="s">
        <v>2109</v>
      </c>
      <c r="I953" s="64" t="s">
        <v>493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547</v>
      </c>
      <c r="U953" s="69" t="s">
        <v>52</v>
      </c>
      <c r="V953" s="63"/>
      <c r="W953" s="63"/>
      <c r="X953" s="63"/>
      <c r="Y953" s="63"/>
      <c r="Z953" s="63"/>
      <c r="AA953" s="63"/>
    </row>
    <row r="954" spans="1:27" s="71" customFormat="1" ht="23.5" customHeight="1" x14ac:dyDescent="0.35">
      <c r="A954" s="62">
        <v>46069</v>
      </c>
      <c r="B954" s="63" t="s">
        <v>445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2110</v>
      </c>
      <c r="H954" s="63" t="s">
        <v>2111</v>
      </c>
      <c r="I954" s="64" t="s">
        <v>493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547</v>
      </c>
      <c r="U954" s="69" t="s">
        <v>52</v>
      </c>
      <c r="V954" s="63"/>
      <c r="W954" s="63"/>
      <c r="X954" s="63"/>
      <c r="Y954" s="63"/>
      <c r="Z954" s="63"/>
      <c r="AA954" s="63"/>
    </row>
    <row r="955" spans="1:27" s="71" customFormat="1" ht="23.5" customHeight="1" x14ac:dyDescent="0.35">
      <c r="A955" s="62">
        <v>46069</v>
      </c>
      <c r="B955" s="63" t="s">
        <v>445</v>
      </c>
      <c r="C955" s="64" t="s">
        <v>18</v>
      </c>
      <c r="D955" s="64" t="s">
        <v>37</v>
      </c>
      <c r="E955" s="64" t="s">
        <v>544</v>
      </c>
      <c r="F955" s="64">
        <v>1</v>
      </c>
      <c r="G955" s="72" t="s">
        <v>2112</v>
      </c>
      <c r="H955" s="63" t="s">
        <v>2113</v>
      </c>
      <c r="I955" s="64" t="s">
        <v>493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547</v>
      </c>
      <c r="U955" s="69" t="s">
        <v>52</v>
      </c>
      <c r="V955" s="63"/>
      <c r="W955" s="63"/>
      <c r="X955" s="63"/>
      <c r="Y955" s="63"/>
      <c r="Z955" s="63"/>
      <c r="AA955" s="63"/>
    </row>
    <row r="956" spans="1:27" s="71" customFormat="1" ht="23.5" customHeight="1" x14ac:dyDescent="0.35">
      <c r="A956" s="62">
        <v>46069</v>
      </c>
      <c r="B956" s="63" t="s">
        <v>445</v>
      </c>
      <c r="C956" s="64" t="s">
        <v>18</v>
      </c>
      <c r="D956" s="64" t="s">
        <v>37</v>
      </c>
      <c r="E956" s="64" t="s">
        <v>2102</v>
      </c>
      <c r="F956" s="64">
        <v>2</v>
      </c>
      <c r="G956" s="72" t="s">
        <v>1625</v>
      </c>
      <c r="H956" s="63" t="s">
        <v>2114</v>
      </c>
      <c r="I956" s="64" t="s">
        <v>493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547</v>
      </c>
      <c r="U956" s="69" t="s">
        <v>52</v>
      </c>
      <c r="V956" s="63"/>
      <c r="W956" s="63"/>
      <c r="X956" s="63"/>
      <c r="Y956" s="63"/>
      <c r="Z956" s="63"/>
      <c r="AA956" s="63"/>
    </row>
    <row r="957" spans="1:27" s="71" customFormat="1" ht="23.5" customHeight="1" x14ac:dyDescent="0.35">
      <c r="A957" s="62">
        <v>46069</v>
      </c>
      <c r="B957" s="63" t="s">
        <v>445</v>
      </c>
      <c r="C957" s="64" t="s">
        <v>18</v>
      </c>
      <c r="D957" s="64" t="s">
        <v>37</v>
      </c>
      <c r="E957" s="64" t="s">
        <v>470</v>
      </c>
      <c r="F957" s="64">
        <v>1</v>
      </c>
      <c r="G957" s="72" t="s">
        <v>738</v>
      </c>
      <c r="H957" s="63" t="s">
        <v>2115</v>
      </c>
      <c r="I957" s="64" t="s">
        <v>493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547</v>
      </c>
      <c r="U957" s="69" t="s">
        <v>52</v>
      </c>
      <c r="V957" s="63"/>
      <c r="W957" s="63"/>
      <c r="X957" s="63"/>
      <c r="Y957" s="63"/>
      <c r="Z957" s="63"/>
      <c r="AA957" s="63"/>
    </row>
    <row r="958" spans="1:27" s="71" customFormat="1" ht="23.5" customHeight="1" x14ac:dyDescent="0.35">
      <c r="A958" s="62">
        <v>46069</v>
      </c>
      <c r="B958" s="63" t="s">
        <v>445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1933</v>
      </c>
      <c r="H958" s="63" t="s">
        <v>2116</v>
      </c>
      <c r="I958" s="64" t="s">
        <v>493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547</v>
      </c>
      <c r="U958" s="69" t="s">
        <v>52</v>
      </c>
      <c r="V958" s="63"/>
      <c r="W958" s="63"/>
      <c r="X958" s="63"/>
      <c r="Y958" s="63"/>
      <c r="Z958" s="63"/>
      <c r="AA958" s="63"/>
    </row>
    <row r="959" spans="1:27" s="71" customFormat="1" ht="23.5" customHeight="1" x14ac:dyDescent="0.35">
      <c r="A959" s="62">
        <v>46069</v>
      </c>
      <c r="B959" s="63" t="s">
        <v>445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2117</v>
      </c>
      <c r="I959" s="64" t="s">
        <v>493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547</v>
      </c>
      <c r="U959" s="69" t="s">
        <v>52</v>
      </c>
      <c r="V959" s="63"/>
      <c r="W959" s="63"/>
      <c r="X959" s="63"/>
      <c r="Y959" s="63"/>
      <c r="Z959" s="63"/>
      <c r="AA959" s="63"/>
    </row>
    <row r="960" spans="1:27" s="71" customFormat="1" ht="23.5" customHeight="1" x14ac:dyDescent="0.35">
      <c r="A960" s="62">
        <v>46069</v>
      </c>
      <c r="B960" s="63" t="s">
        <v>445</v>
      </c>
      <c r="C960" s="64" t="s">
        <v>18</v>
      </c>
      <c r="D960" s="64" t="s">
        <v>37</v>
      </c>
      <c r="E960" s="64" t="s">
        <v>2103</v>
      </c>
      <c r="F960" s="64">
        <v>1</v>
      </c>
      <c r="G960" s="72" t="s">
        <v>392</v>
      </c>
      <c r="H960" s="63" t="s">
        <v>2118</v>
      </c>
      <c r="I960" s="64" t="s">
        <v>493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547</v>
      </c>
      <c r="U960" s="69" t="s">
        <v>52</v>
      </c>
      <c r="V960" s="63"/>
      <c r="W960" s="63"/>
      <c r="X960" s="63"/>
      <c r="Y960" s="63"/>
      <c r="Z960" s="63"/>
      <c r="AA960" s="63"/>
    </row>
    <row r="961" spans="1:27" s="71" customFormat="1" ht="23.5" customHeight="1" x14ac:dyDescent="0.35">
      <c r="A961" s="62">
        <v>46069</v>
      </c>
      <c r="B961" s="63" t="s">
        <v>445</v>
      </c>
      <c r="C961" s="64" t="s">
        <v>18</v>
      </c>
      <c r="D961" s="64" t="s">
        <v>37</v>
      </c>
      <c r="E961" s="64" t="s">
        <v>1052</v>
      </c>
      <c r="F961" s="64">
        <v>2</v>
      </c>
      <c r="G961" s="72">
        <v>159344004</v>
      </c>
      <c r="H961" s="63" t="s">
        <v>2119</v>
      </c>
      <c r="I961" s="64" t="s">
        <v>493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547</v>
      </c>
      <c r="U961" s="69" t="s">
        <v>52</v>
      </c>
      <c r="V961" s="63"/>
      <c r="W961" s="63"/>
      <c r="X961" s="63"/>
      <c r="Y961" s="63"/>
      <c r="Z961" s="63"/>
      <c r="AA961" s="63"/>
    </row>
    <row r="962" spans="1:27" s="71" customFormat="1" ht="23.5" customHeight="1" x14ac:dyDescent="0.35">
      <c r="A962" s="62">
        <v>46069</v>
      </c>
      <c r="B962" s="63" t="s">
        <v>445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2120</v>
      </c>
      <c r="I962" s="64" t="s">
        <v>493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547</v>
      </c>
      <c r="U962" s="69" t="s">
        <v>52</v>
      </c>
      <c r="V962" s="63"/>
      <c r="W962" s="63"/>
      <c r="X962" s="63"/>
      <c r="Y962" s="63"/>
      <c r="Z962" s="63"/>
      <c r="AA962" s="63"/>
    </row>
    <row r="963" spans="1:27" s="71" customFormat="1" ht="23.5" customHeight="1" x14ac:dyDescent="0.35">
      <c r="A963" s="62">
        <v>46069</v>
      </c>
      <c r="B963" s="63" t="s">
        <v>445</v>
      </c>
      <c r="C963" s="64" t="s">
        <v>18</v>
      </c>
      <c r="D963" s="64" t="s">
        <v>37</v>
      </c>
      <c r="E963" s="64" t="s">
        <v>815</v>
      </c>
      <c r="F963" s="64">
        <v>1</v>
      </c>
      <c r="G963" s="72">
        <v>315630005</v>
      </c>
      <c r="H963" s="63" t="s">
        <v>2121</v>
      </c>
      <c r="I963" s="64" t="s">
        <v>493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547</v>
      </c>
      <c r="U963" s="69" t="s">
        <v>52</v>
      </c>
      <c r="V963" s="63"/>
      <c r="W963" s="63"/>
      <c r="X963" s="63"/>
      <c r="Y963" s="63"/>
      <c r="Z963" s="63"/>
      <c r="AA963" s="63"/>
    </row>
    <row r="964" spans="1:27" s="71" customFormat="1" ht="23.5" customHeight="1" x14ac:dyDescent="0.35">
      <c r="A964" s="62">
        <v>46069</v>
      </c>
      <c r="B964" s="63" t="s">
        <v>445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1192</v>
      </c>
      <c r="H964" s="63" t="s">
        <v>1191</v>
      </c>
      <c r="I964" s="64" t="s">
        <v>491</v>
      </c>
      <c r="J964" s="63" t="s">
        <v>2122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2520</v>
      </c>
      <c r="U964" s="69" t="s">
        <v>126</v>
      </c>
      <c r="V964" s="63"/>
      <c r="W964" s="63"/>
      <c r="X964" s="63"/>
      <c r="Y964" s="63"/>
      <c r="Z964" s="63"/>
      <c r="AA964" s="63"/>
    </row>
    <row r="965" spans="1:27" s="71" customFormat="1" ht="23.5" customHeight="1" x14ac:dyDescent="0.35">
      <c r="A965" s="62">
        <v>46069</v>
      </c>
      <c r="B965" s="63" t="s">
        <v>445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1192</v>
      </c>
      <c r="H965" s="63" t="s">
        <v>1191</v>
      </c>
      <c r="I965" s="64" t="s">
        <v>480</v>
      </c>
      <c r="J965" s="63" t="s">
        <v>2123</v>
      </c>
      <c r="K965" s="64" t="s">
        <v>273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4590</v>
      </c>
      <c r="W965" s="63" t="s">
        <v>4591</v>
      </c>
      <c r="X965" s="63" t="s">
        <v>4592</v>
      </c>
      <c r="Y965" s="63"/>
      <c r="Z965" s="63"/>
      <c r="AA965" s="63">
        <v>2026020070</v>
      </c>
    </row>
    <row r="966" spans="1:27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2104</v>
      </c>
      <c r="F966" s="64">
        <v>1</v>
      </c>
      <c r="G966" s="72" t="s">
        <v>2086</v>
      </c>
      <c r="H966" s="63" t="s">
        <v>2087</v>
      </c>
      <c r="I966" s="64" t="s">
        <v>490</v>
      </c>
      <c r="J966" s="63" t="s">
        <v>2124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</row>
    <row r="967" spans="1:27" s="71" customFormat="1" ht="23.5" customHeight="1" x14ac:dyDescent="0.35">
      <c r="A967" s="62">
        <v>46070</v>
      </c>
      <c r="B967" s="63" t="s">
        <v>445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2125</v>
      </c>
      <c r="H967" s="63" t="s">
        <v>2126</v>
      </c>
      <c r="I967" s="64" t="s">
        <v>493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547</v>
      </c>
      <c r="U967" s="69" t="s">
        <v>52</v>
      </c>
      <c r="V967" s="63"/>
      <c r="W967" s="63"/>
      <c r="X967" s="63"/>
      <c r="Y967" s="63"/>
      <c r="Z967" s="63"/>
      <c r="AA967" s="63"/>
    </row>
    <row r="968" spans="1:27" s="71" customFormat="1" ht="23.5" customHeight="1" x14ac:dyDescent="0.35">
      <c r="A968" s="62">
        <v>46070</v>
      </c>
      <c r="B968" s="63" t="s">
        <v>445</v>
      </c>
      <c r="C968" s="64" t="s">
        <v>18</v>
      </c>
      <c r="D968" s="64" t="s">
        <v>37</v>
      </c>
      <c r="E968" s="64" t="s">
        <v>2063</v>
      </c>
      <c r="F968" s="64">
        <v>2</v>
      </c>
      <c r="G968" s="72" t="s">
        <v>1119</v>
      </c>
      <c r="H968" s="63" t="s">
        <v>2127</v>
      </c>
      <c r="I968" s="64" t="s">
        <v>493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547</v>
      </c>
      <c r="U968" s="69" t="s">
        <v>52</v>
      </c>
      <c r="V968" s="63"/>
      <c r="W968" s="63"/>
      <c r="X968" s="63"/>
      <c r="Y968" s="63"/>
      <c r="Z968" s="63"/>
      <c r="AA968" s="63"/>
    </row>
    <row r="969" spans="1:27" s="71" customFormat="1" ht="23.5" customHeight="1" x14ac:dyDescent="0.35">
      <c r="A969" s="62">
        <v>46070</v>
      </c>
      <c r="B969" s="63" t="s">
        <v>445</v>
      </c>
      <c r="C969" s="64" t="s">
        <v>18</v>
      </c>
      <c r="D969" s="64" t="s">
        <v>37</v>
      </c>
      <c r="E969" s="64" t="s">
        <v>1536</v>
      </c>
      <c r="F969" s="64">
        <v>1</v>
      </c>
      <c r="G969" s="72" t="s">
        <v>879</v>
      </c>
      <c r="H969" s="63" t="s">
        <v>2128</v>
      </c>
      <c r="I969" s="64" t="s">
        <v>493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547</v>
      </c>
      <c r="U969" s="69" t="s">
        <v>52</v>
      </c>
      <c r="V969" s="63"/>
      <c r="W969" s="63"/>
      <c r="X969" s="63"/>
      <c r="Y969" s="63"/>
      <c r="Z969" s="63"/>
      <c r="AA969" s="63"/>
    </row>
    <row r="970" spans="1:27" s="71" customFormat="1" ht="23.5" customHeight="1" x14ac:dyDescent="0.35">
      <c r="A970" s="62">
        <v>46070</v>
      </c>
      <c r="B970" s="63" t="s">
        <v>445</v>
      </c>
      <c r="C970" s="64" t="s">
        <v>18</v>
      </c>
      <c r="D970" s="64" t="s">
        <v>37</v>
      </c>
      <c r="E970" s="64" t="s">
        <v>840</v>
      </c>
      <c r="F970" s="64">
        <v>1</v>
      </c>
      <c r="G970" s="72">
        <v>161024004</v>
      </c>
      <c r="H970" s="63" t="s">
        <v>2129</v>
      </c>
      <c r="I970" s="64" t="s">
        <v>493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547</v>
      </c>
      <c r="U970" s="69" t="s">
        <v>52</v>
      </c>
      <c r="V970" s="63"/>
      <c r="W970" s="63"/>
      <c r="X970" s="63"/>
      <c r="Y970" s="63"/>
      <c r="Z970" s="63"/>
      <c r="AA970" s="63"/>
    </row>
    <row r="971" spans="1:27" s="71" customFormat="1" ht="23.5" customHeight="1" x14ac:dyDescent="0.35">
      <c r="A971" s="62">
        <v>46070</v>
      </c>
      <c r="B971" s="63" t="s">
        <v>445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2130</v>
      </c>
      <c r="I971" s="64" t="s">
        <v>493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547</v>
      </c>
      <c r="U971" s="69" t="s">
        <v>52</v>
      </c>
      <c r="V971" s="63"/>
      <c r="W971" s="63"/>
      <c r="X971" s="63"/>
      <c r="Y971" s="63"/>
      <c r="Z971" s="63"/>
      <c r="AA971" s="63"/>
    </row>
    <row r="972" spans="1:27" s="71" customFormat="1" ht="23.5" customHeight="1" x14ac:dyDescent="0.35">
      <c r="A972" s="62">
        <v>46070</v>
      </c>
      <c r="B972" s="63" t="s">
        <v>445</v>
      </c>
      <c r="C972" s="64" t="s">
        <v>18</v>
      </c>
      <c r="D972" s="64" t="s">
        <v>37</v>
      </c>
      <c r="E972" s="64" t="s">
        <v>615</v>
      </c>
      <c r="F972" s="64">
        <v>1</v>
      </c>
      <c r="G972" s="72">
        <v>315296004</v>
      </c>
      <c r="H972" s="63" t="s">
        <v>2131</v>
      </c>
      <c r="I972" s="64" t="s">
        <v>493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547</v>
      </c>
      <c r="U972" s="69" t="s">
        <v>52</v>
      </c>
      <c r="V972" s="63"/>
      <c r="W972" s="63"/>
      <c r="X972" s="63"/>
      <c r="Y972" s="63"/>
      <c r="Z972" s="63"/>
      <c r="AA972" s="63"/>
    </row>
    <row r="973" spans="1:27" s="71" customFormat="1" ht="23.5" customHeight="1" x14ac:dyDescent="0.35">
      <c r="A973" s="62">
        <v>46070</v>
      </c>
      <c r="B973" s="63" t="s">
        <v>445</v>
      </c>
      <c r="C973" s="64" t="s">
        <v>18</v>
      </c>
      <c r="D973" s="64" t="s">
        <v>37</v>
      </c>
      <c r="E973" s="64" t="s">
        <v>899</v>
      </c>
      <c r="F973" s="64">
        <v>1</v>
      </c>
      <c r="G973" s="72">
        <v>316132007</v>
      </c>
      <c r="H973" s="63" t="s">
        <v>2132</v>
      </c>
      <c r="I973" s="64" t="s">
        <v>493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547</v>
      </c>
      <c r="U973" s="69" t="s">
        <v>52</v>
      </c>
      <c r="V973" s="63"/>
      <c r="W973" s="63"/>
      <c r="X973" s="63"/>
      <c r="Y973" s="63"/>
      <c r="Z973" s="63"/>
      <c r="AA973" s="63"/>
    </row>
    <row r="974" spans="1:27" s="71" customFormat="1" ht="23.5" customHeight="1" x14ac:dyDescent="0.35">
      <c r="A974" s="62">
        <v>46070</v>
      </c>
      <c r="B974" s="63" t="s">
        <v>445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1192</v>
      </c>
      <c r="H974" s="63" t="s">
        <v>1191</v>
      </c>
      <c r="I974" s="64" t="s">
        <v>491</v>
      </c>
      <c r="J974" s="63" t="s">
        <v>2122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2520</v>
      </c>
      <c r="U974" s="69" t="s">
        <v>126</v>
      </c>
      <c r="V974" s="63"/>
      <c r="W974" s="63"/>
      <c r="X974" s="63"/>
      <c r="Y974" s="63"/>
      <c r="Z974" s="63"/>
      <c r="AA974" s="63"/>
    </row>
    <row r="975" spans="1:27" s="71" customFormat="1" ht="23.5" customHeight="1" x14ac:dyDescent="0.35">
      <c r="A975" s="62">
        <v>46070</v>
      </c>
      <c r="B975" s="63" t="s">
        <v>445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1192</v>
      </c>
      <c r="H975" s="63" t="s">
        <v>1191</v>
      </c>
      <c r="I975" s="64" t="s">
        <v>480</v>
      </c>
      <c r="J975" s="63" t="s">
        <v>2133</v>
      </c>
      <c r="K975" s="64" t="s">
        <v>273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4593</v>
      </c>
      <c r="W975" s="63" t="s">
        <v>4591</v>
      </c>
      <c r="X975" s="63" t="s">
        <v>4592</v>
      </c>
      <c r="Y975" s="63"/>
      <c r="Z975" s="63"/>
      <c r="AA975" s="63">
        <v>2026020072</v>
      </c>
    </row>
    <row r="976" spans="1:27" s="71" customFormat="1" ht="23.5" customHeight="1" x14ac:dyDescent="0.35">
      <c r="A976" s="62">
        <v>46070</v>
      </c>
      <c r="B976" s="63" t="s">
        <v>445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1192</v>
      </c>
      <c r="H976" s="63" t="s">
        <v>1191</v>
      </c>
      <c r="I976" s="64" t="s">
        <v>480</v>
      </c>
      <c r="J976" s="63" t="s">
        <v>2134</v>
      </c>
      <c r="K976" s="64" t="s">
        <v>273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4594</v>
      </c>
      <c r="W976" s="63" t="s">
        <v>4595</v>
      </c>
      <c r="X976" s="63" t="s">
        <v>4596</v>
      </c>
      <c r="Y976" s="63"/>
      <c r="Z976" s="63"/>
      <c r="AA976" s="63">
        <v>2026020058</v>
      </c>
    </row>
    <row r="977" spans="1:27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1066</v>
      </c>
      <c r="F977" s="64">
        <v>1</v>
      </c>
      <c r="G977" s="72" t="s">
        <v>372</v>
      </c>
      <c r="H977" s="63" t="s">
        <v>2135</v>
      </c>
      <c r="I977" s="64" t="s">
        <v>490</v>
      </c>
      <c r="J977" s="63" t="s">
        <v>2136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</row>
    <row r="978" spans="1:27" s="71" customFormat="1" ht="23.5" customHeight="1" x14ac:dyDescent="0.35">
      <c r="A978" s="62">
        <v>46070</v>
      </c>
      <c r="B978" s="63" t="s">
        <v>445</v>
      </c>
      <c r="C978" s="64" t="s">
        <v>18</v>
      </c>
      <c r="D978" s="64" t="s">
        <v>37</v>
      </c>
      <c r="E978" s="64" t="s">
        <v>1536</v>
      </c>
      <c r="F978" s="64">
        <v>1</v>
      </c>
      <c r="G978" s="72" t="s">
        <v>879</v>
      </c>
      <c r="H978" s="63" t="s">
        <v>2128</v>
      </c>
      <c r="I978" s="64" t="s">
        <v>490</v>
      </c>
      <c r="J978" s="63" t="s">
        <v>2137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</row>
    <row r="979" spans="1:27" s="71" customFormat="1" ht="23.5" customHeight="1" x14ac:dyDescent="0.35">
      <c r="A979" s="62">
        <v>46070</v>
      </c>
      <c r="B979" s="63" t="s">
        <v>445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2138</v>
      </c>
      <c r="H979" s="63" t="s">
        <v>2139</v>
      </c>
      <c r="I979" s="64" t="s">
        <v>490</v>
      </c>
      <c r="J979" s="63" t="s">
        <v>2140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</row>
    <row r="980" spans="1:27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2105</v>
      </c>
      <c r="F980" s="64">
        <v>2</v>
      </c>
      <c r="G980" s="72">
        <v>130540070</v>
      </c>
      <c r="H980" s="63" t="s">
        <v>2141</v>
      </c>
      <c r="I980" s="64" t="s">
        <v>490</v>
      </c>
      <c r="J980" s="63" t="s">
        <v>2142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</row>
    <row r="981" spans="1:27" s="71" customFormat="1" ht="23.5" customHeight="1" x14ac:dyDescent="0.35">
      <c r="A981" s="62">
        <v>46071</v>
      </c>
      <c r="B981" s="63" t="s">
        <v>445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1369</v>
      </c>
      <c r="H981" s="63" t="s">
        <v>2143</v>
      </c>
      <c r="I981" s="64" t="s">
        <v>493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547</v>
      </c>
      <c r="U981" s="69" t="s">
        <v>52</v>
      </c>
      <c r="V981" s="63"/>
      <c r="W981" s="63"/>
      <c r="X981" s="63"/>
      <c r="Y981" s="63"/>
      <c r="Z981" s="63"/>
      <c r="AA981" s="63"/>
    </row>
    <row r="982" spans="1:27" s="71" customFormat="1" ht="23.5" customHeight="1" x14ac:dyDescent="0.35">
      <c r="A982" s="62">
        <v>46071</v>
      </c>
      <c r="B982" s="63" t="s">
        <v>445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1208</v>
      </c>
      <c r="H982" s="63" t="s">
        <v>2144</v>
      </c>
      <c r="I982" s="64" t="s">
        <v>493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547</v>
      </c>
      <c r="U982" s="69" t="s">
        <v>52</v>
      </c>
      <c r="V982" s="63"/>
      <c r="W982" s="63"/>
      <c r="X982" s="63"/>
      <c r="Y982" s="63"/>
      <c r="Z982" s="63"/>
      <c r="AA982" s="63"/>
    </row>
    <row r="983" spans="1:27" s="71" customFormat="1" ht="23.5" customHeight="1" x14ac:dyDescent="0.35">
      <c r="A983" s="62">
        <v>46071</v>
      </c>
      <c r="B983" s="63" t="s">
        <v>445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884</v>
      </c>
      <c r="H983" s="63" t="s">
        <v>2145</v>
      </c>
      <c r="I983" s="64" t="s">
        <v>493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547</v>
      </c>
      <c r="U983" s="69" t="s">
        <v>52</v>
      </c>
      <c r="V983" s="63"/>
      <c r="W983" s="63"/>
      <c r="X983" s="63"/>
      <c r="Y983" s="63"/>
      <c r="Z983" s="63"/>
      <c r="AA983" s="63"/>
    </row>
    <row r="984" spans="1:27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2146</v>
      </c>
      <c r="H984" s="63" t="s">
        <v>2147</v>
      </c>
      <c r="I984" s="64" t="s">
        <v>493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547</v>
      </c>
      <c r="U984" s="69" t="s">
        <v>52</v>
      </c>
      <c r="V984" s="63"/>
      <c r="W984" s="63"/>
      <c r="X984" s="63"/>
      <c r="Y984" s="63"/>
      <c r="Z984" s="63"/>
      <c r="AA984" s="63"/>
    </row>
    <row r="985" spans="1:27" s="71" customFormat="1" ht="23.5" customHeight="1" x14ac:dyDescent="0.35">
      <c r="A985" s="62">
        <v>46071</v>
      </c>
      <c r="B985" s="63" t="s">
        <v>445</v>
      </c>
      <c r="C985" s="64" t="s">
        <v>18</v>
      </c>
      <c r="D985" s="64" t="s">
        <v>37</v>
      </c>
      <c r="E985" s="64" t="s">
        <v>868</v>
      </c>
      <c r="F985" s="64">
        <v>1</v>
      </c>
      <c r="G985" s="72" t="s">
        <v>2148</v>
      </c>
      <c r="H985" s="63" t="s">
        <v>2149</v>
      </c>
      <c r="I985" s="64" t="s">
        <v>493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547</v>
      </c>
      <c r="U985" s="69" t="s">
        <v>52</v>
      </c>
      <c r="V985" s="63"/>
      <c r="W985" s="63"/>
      <c r="X985" s="63"/>
      <c r="Y985" s="63"/>
      <c r="Z985" s="63"/>
      <c r="AA985" s="63"/>
    </row>
    <row r="986" spans="1:27" s="71" customFormat="1" ht="23.5" customHeight="1" x14ac:dyDescent="0.35">
      <c r="A986" s="62">
        <v>46071</v>
      </c>
      <c r="B986" s="63" t="s">
        <v>445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2150</v>
      </c>
      <c r="H986" s="63" t="s">
        <v>2151</v>
      </c>
      <c r="I986" s="64" t="s">
        <v>493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547</v>
      </c>
      <c r="U986" s="69" t="s">
        <v>52</v>
      </c>
      <c r="V986" s="63"/>
      <c r="W986" s="63"/>
      <c r="X986" s="63"/>
      <c r="Y986" s="63"/>
      <c r="Z986" s="63"/>
      <c r="AA986" s="63"/>
    </row>
    <row r="987" spans="1:27" s="71" customFormat="1" ht="23.5" customHeight="1" x14ac:dyDescent="0.35">
      <c r="A987" s="62">
        <v>46071</v>
      </c>
      <c r="B987" s="63" t="s">
        <v>445</v>
      </c>
      <c r="C987" s="64" t="s">
        <v>18</v>
      </c>
      <c r="D987" s="64" t="s">
        <v>37</v>
      </c>
      <c r="E987" s="64" t="s">
        <v>544</v>
      </c>
      <c r="F987" s="64">
        <v>1</v>
      </c>
      <c r="G987" s="72">
        <v>159373001</v>
      </c>
      <c r="H987" s="63" t="s">
        <v>2152</v>
      </c>
      <c r="I987" s="64" t="s">
        <v>493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547</v>
      </c>
      <c r="U987" s="69" t="s">
        <v>52</v>
      </c>
      <c r="V987" s="63"/>
      <c r="W987" s="63"/>
      <c r="X987" s="63"/>
      <c r="Y987" s="63"/>
      <c r="Z987" s="63"/>
      <c r="AA987" s="63"/>
    </row>
    <row r="988" spans="1:27" s="71" customFormat="1" ht="23.5" customHeight="1" x14ac:dyDescent="0.35">
      <c r="A988" s="62">
        <v>46071</v>
      </c>
      <c r="B988" s="63" t="s">
        <v>445</v>
      </c>
      <c r="C988" s="64" t="s">
        <v>18</v>
      </c>
      <c r="D988" s="64" t="s">
        <v>37</v>
      </c>
      <c r="E988" s="64" t="s">
        <v>615</v>
      </c>
      <c r="F988" s="64">
        <v>1</v>
      </c>
      <c r="G988" s="72">
        <v>317279001</v>
      </c>
      <c r="H988" s="63" t="s">
        <v>2153</v>
      </c>
      <c r="I988" s="64" t="s">
        <v>493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547</v>
      </c>
      <c r="U988" s="69" t="s">
        <v>52</v>
      </c>
      <c r="V988" s="63"/>
      <c r="W988" s="63"/>
      <c r="X988" s="63"/>
      <c r="Y988" s="63"/>
      <c r="Z988" s="63"/>
      <c r="AA988" s="63"/>
    </row>
    <row r="989" spans="1:27" s="71" customFormat="1" ht="23.5" customHeight="1" x14ac:dyDescent="0.35">
      <c r="A989" s="62">
        <v>46071</v>
      </c>
      <c r="B989" s="63" t="s">
        <v>445</v>
      </c>
      <c r="C989" s="64" t="s">
        <v>18</v>
      </c>
      <c r="D989" s="64" t="s">
        <v>37</v>
      </c>
      <c r="E989" s="64" t="s">
        <v>544</v>
      </c>
      <c r="F989" s="64">
        <v>1</v>
      </c>
      <c r="G989" s="72">
        <v>317339001</v>
      </c>
      <c r="H989" s="63" t="s">
        <v>2154</v>
      </c>
      <c r="I989" s="64" t="s">
        <v>493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547</v>
      </c>
      <c r="U989" s="69" t="s">
        <v>52</v>
      </c>
      <c r="V989" s="63"/>
      <c r="W989" s="63"/>
      <c r="X989" s="63"/>
      <c r="Y989" s="63"/>
      <c r="Z989" s="63"/>
      <c r="AA989" s="63"/>
    </row>
    <row r="990" spans="1:27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2105</v>
      </c>
      <c r="F990" s="64">
        <v>2</v>
      </c>
      <c r="G990" s="72">
        <v>130540070</v>
      </c>
      <c r="H990" s="63" t="s">
        <v>2141</v>
      </c>
      <c r="I990" s="64" t="s">
        <v>490</v>
      </c>
      <c r="J990" s="63" t="s">
        <v>2155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</row>
    <row r="991" spans="1:27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993</v>
      </c>
      <c r="F991" s="64">
        <v>1</v>
      </c>
      <c r="G991" s="72" t="s">
        <v>301</v>
      </c>
      <c r="H991" s="63" t="s">
        <v>2156</v>
      </c>
      <c r="I991" s="64" t="s">
        <v>490</v>
      </c>
      <c r="J991" s="63" t="s">
        <v>2157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</row>
    <row r="992" spans="1:27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993</v>
      </c>
      <c r="F992" s="64">
        <v>2</v>
      </c>
      <c r="G992" s="72" t="s">
        <v>301</v>
      </c>
      <c r="H992" s="63" t="s">
        <v>2156</v>
      </c>
      <c r="I992" s="64" t="s">
        <v>490</v>
      </c>
      <c r="J992" s="63" t="s">
        <v>2157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</row>
    <row r="993" spans="1:27" s="71" customFormat="1" ht="23.5" customHeight="1" x14ac:dyDescent="0.35">
      <c r="A993" s="62">
        <v>46072</v>
      </c>
      <c r="B993" s="63" t="s">
        <v>445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1001</v>
      </c>
      <c r="H993" s="63" t="s">
        <v>2158</v>
      </c>
      <c r="I993" s="64" t="s">
        <v>493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547</v>
      </c>
      <c r="U993" s="69" t="s">
        <v>52</v>
      </c>
      <c r="V993" s="63"/>
      <c r="W993" s="63"/>
      <c r="X993" s="63"/>
      <c r="Y993" s="63"/>
      <c r="Z993" s="63"/>
      <c r="AA993" s="63"/>
    </row>
    <row r="994" spans="1:27" s="71" customFormat="1" ht="23.5" customHeight="1" x14ac:dyDescent="0.35">
      <c r="A994" s="62">
        <v>46072</v>
      </c>
      <c r="B994" s="63" t="s">
        <v>445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2159</v>
      </c>
      <c r="H994" s="63" t="s">
        <v>2160</v>
      </c>
      <c r="I994" s="64" t="s">
        <v>493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547</v>
      </c>
      <c r="U994" s="69" t="s">
        <v>52</v>
      </c>
      <c r="V994" s="63"/>
      <c r="W994" s="63"/>
      <c r="X994" s="63"/>
      <c r="Y994" s="63"/>
      <c r="Z994" s="63"/>
      <c r="AA994" s="63"/>
    </row>
    <row r="995" spans="1:27" s="71" customFormat="1" ht="23.5" customHeight="1" x14ac:dyDescent="0.35">
      <c r="A995" s="62">
        <v>46072</v>
      </c>
      <c r="B995" s="63" t="s">
        <v>445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1843</v>
      </c>
      <c r="H995" s="63" t="s">
        <v>2161</v>
      </c>
      <c r="I995" s="64" t="s">
        <v>493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547</v>
      </c>
      <c r="U995" s="69" t="s">
        <v>52</v>
      </c>
      <c r="V995" s="63"/>
      <c r="W995" s="63"/>
      <c r="X995" s="63"/>
      <c r="Y995" s="63"/>
      <c r="Z995" s="63"/>
      <c r="AA995" s="63"/>
    </row>
    <row r="996" spans="1:27" s="71" customFormat="1" ht="23.5" customHeight="1" x14ac:dyDescent="0.35">
      <c r="A996" s="62">
        <v>46072</v>
      </c>
      <c r="B996" s="63" t="s">
        <v>445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842</v>
      </c>
      <c r="H996" s="63" t="s">
        <v>2162</v>
      </c>
      <c r="I996" s="64" t="s">
        <v>493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547</v>
      </c>
      <c r="U996" s="69" t="s">
        <v>52</v>
      </c>
      <c r="V996" s="63"/>
      <c r="W996" s="63"/>
      <c r="X996" s="63"/>
      <c r="Y996" s="63"/>
      <c r="Z996" s="63"/>
      <c r="AA996" s="63"/>
    </row>
    <row r="997" spans="1:27" s="71" customFormat="1" ht="23.5" customHeight="1" x14ac:dyDescent="0.35">
      <c r="A997" s="62">
        <v>46072</v>
      </c>
      <c r="B997" s="63" t="s">
        <v>445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2163</v>
      </c>
      <c r="H997" s="63" t="s">
        <v>2164</v>
      </c>
      <c r="I997" s="64" t="s">
        <v>493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547</v>
      </c>
      <c r="U997" s="69" t="s">
        <v>52</v>
      </c>
      <c r="V997" s="63"/>
      <c r="W997" s="63"/>
      <c r="X997" s="63"/>
      <c r="Y997" s="63"/>
      <c r="Z997" s="63"/>
      <c r="AA997" s="63"/>
    </row>
    <row r="998" spans="1:27" s="71" customFormat="1" ht="23.5" customHeight="1" x14ac:dyDescent="0.35">
      <c r="A998" s="62">
        <v>46072</v>
      </c>
      <c r="B998" s="63" t="s">
        <v>445</v>
      </c>
      <c r="C998" s="64" t="s">
        <v>18</v>
      </c>
      <c r="D998" s="64" t="s">
        <v>37</v>
      </c>
      <c r="E998" s="64" t="s">
        <v>544</v>
      </c>
      <c r="F998" s="64">
        <v>1</v>
      </c>
      <c r="G998" s="72" t="s">
        <v>772</v>
      </c>
      <c r="H998" s="63" t="s">
        <v>2165</v>
      </c>
      <c r="I998" s="64" t="s">
        <v>493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547</v>
      </c>
      <c r="U998" s="69" t="s">
        <v>52</v>
      </c>
      <c r="V998" s="63"/>
      <c r="W998" s="63"/>
      <c r="X998" s="63"/>
      <c r="Y998" s="63"/>
      <c r="Z998" s="63"/>
      <c r="AA998" s="63"/>
    </row>
    <row r="999" spans="1:27" s="71" customFormat="1" ht="23.5" customHeight="1" x14ac:dyDescent="0.35">
      <c r="A999" s="62">
        <v>46072</v>
      </c>
      <c r="B999" s="63" t="s">
        <v>445</v>
      </c>
      <c r="C999" s="64" t="s">
        <v>18</v>
      </c>
      <c r="D999" s="64" t="s">
        <v>37</v>
      </c>
      <c r="E999" s="64" t="s">
        <v>1441</v>
      </c>
      <c r="F999" s="64">
        <v>2</v>
      </c>
      <c r="G999" s="72">
        <v>159386001</v>
      </c>
      <c r="H999" s="63" t="s">
        <v>2166</v>
      </c>
      <c r="I999" s="64" t="s">
        <v>493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547</v>
      </c>
      <c r="U999" s="69" t="s">
        <v>52</v>
      </c>
      <c r="V999" s="63"/>
      <c r="W999" s="63"/>
      <c r="X999" s="63"/>
      <c r="Y999" s="63"/>
      <c r="Z999" s="63"/>
      <c r="AA999" s="63"/>
    </row>
    <row r="1000" spans="1:27" s="71" customFormat="1" ht="23.5" customHeight="1" x14ac:dyDescent="0.35">
      <c r="A1000" s="62">
        <v>46072</v>
      </c>
      <c r="B1000" s="63" t="s">
        <v>445</v>
      </c>
      <c r="C1000" s="64" t="s">
        <v>18</v>
      </c>
      <c r="D1000" s="64" t="s">
        <v>37</v>
      </c>
      <c r="E1000" s="64" t="s">
        <v>639</v>
      </c>
      <c r="F1000" s="64">
        <v>1</v>
      </c>
      <c r="G1000" s="72">
        <v>313157003</v>
      </c>
      <c r="H1000" s="63" t="s">
        <v>2167</v>
      </c>
      <c r="I1000" s="64" t="s">
        <v>493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547</v>
      </c>
      <c r="U1000" s="69" t="s">
        <v>52</v>
      </c>
      <c r="V1000" s="63"/>
      <c r="W1000" s="63"/>
      <c r="X1000" s="63"/>
      <c r="Y1000" s="63"/>
      <c r="Z1000" s="63"/>
      <c r="AA1000" s="63"/>
    </row>
    <row r="1001" spans="1:27" s="71" customFormat="1" ht="23.5" customHeight="1" x14ac:dyDescent="0.35">
      <c r="A1001" s="62">
        <v>46072</v>
      </c>
      <c r="B1001" s="63" t="s">
        <v>445</v>
      </c>
      <c r="C1001" s="64" t="s">
        <v>18</v>
      </c>
      <c r="D1001" s="64" t="s">
        <v>37</v>
      </c>
      <c r="E1001" s="64" t="s">
        <v>615</v>
      </c>
      <c r="F1001" s="64">
        <v>1</v>
      </c>
      <c r="G1001" s="72">
        <v>317279001</v>
      </c>
      <c r="H1001" s="63" t="s">
        <v>2153</v>
      </c>
      <c r="I1001" s="64" t="s">
        <v>493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547</v>
      </c>
      <c r="U1001" s="69" t="s">
        <v>52</v>
      </c>
      <c r="V1001" s="63"/>
      <c r="W1001" s="63"/>
      <c r="X1001" s="63"/>
      <c r="Y1001" s="63"/>
      <c r="Z1001" s="63"/>
      <c r="AA1001" s="63"/>
    </row>
    <row r="1002" spans="1:27" s="71" customFormat="1" ht="23.5" customHeight="1" x14ac:dyDescent="0.35">
      <c r="A1002" s="62">
        <v>46073</v>
      </c>
      <c r="B1002" s="63" t="s">
        <v>445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2169</v>
      </c>
      <c r="H1002" s="63" t="s">
        <v>1780</v>
      </c>
      <c r="I1002" s="64" t="s">
        <v>493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547</v>
      </c>
      <c r="U1002" s="69" t="s">
        <v>52</v>
      </c>
      <c r="V1002" s="63"/>
      <c r="W1002" s="63"/>
      <c r="X1002" s="63"/>
      <c r="Y1002" s="63"/>
      <c r="Z1002" s="63"/>
      <c r="AA1002" s="63"/>
    </row>
    <row r="1003" spans="1:27" s="71" customFormat="1" ht="23.5" customHeight="1" x14ac:dyDescent="0.35">
      <c r="A1003" s="62">
        <v>46073</v>
      </c>
      <c r="B1003" s="63" t="s">
        <v>445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1072</v>
      </c>
      <c r="H1003" s="63" t="s">
        <v>2170</v>
      </c>
      <c r="I1003" s="64" t="s">
        <v>493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547</v>
      </c>
      <c r="U1003" s="69" t="s">
        <v>52</v>
      </c>
      <c r="V1003" s="63"/>
      <c r="W1003" s="63"/>
      <c r="X1003" s="63"/>
      <c r="Y1003" s="63"/>
      <c r="Z1003" s="63"/>
      <c r="AA1003" s="63"/>
    </row>
    <row r="1004" spans="1:27" s="71" customFormat="1" ht="23.5" customHeight="1" x14ac:dyDescent="0.35">
      <c r="A1004" s="62">
        <v>46073</v>
      </c>
      <c r="B1004" s="63" t="s">
        <v>445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2171</v>
      </c>
      <c r="H1004" s="63" t="s">
        <v>2172</v>
      </c>
      <c r="I1004" s="64" t="s">
        <v>493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547</v>
      </c>
      <c r="U1004" s="69" t="s">
        <v>52</v>
      </c>
      <c r="V1004" s="63"/>
      <c r="W1004" s="63"/>
      <c r="X1004" s="63"/>
      <c r="Y1004" s="63"/>
      <c r="Z1004" s="63"/>
      <c r="AA1004" s="63"/>
    </row>
    <row r="1005" spans="1:27" s="71" customFormat="1" ht="23.5" customHeight="1" x14ac:dyDescent="0.35">
      <c r="A1005" s="62">
        <v>46073</v>
      </c>
      <c r="B1005" s="63" t="s">
        <v>445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782</v>
      </c>
      <c r="H1005" s="63" t="s">
        <v>2173</v>
      </c>
      <c r="I1005" s="64" t="s">
        <v>493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547</v>
      </c>
      <c r="U1005" s="69" t="s">
        <v>52</v>
      </c>
      <c r="V1005" s="63"/>
      <c r="W1005" s="63"/>
      <c r="X1005" s="63"/>
      <c r="Y1005" s="63"/>
      <c r="Z1005" s="63"/>
      <c r="AA1005" s="63"/>
    </row>
    <row r="1006" spans="1:27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614</v>
      </c>
      <c r="F1006" s="64">
        <v>1</v>
      </c>
      <c r="G1006" s="72">
        <v>130597049</v>
      </c>
      <c r="H1006" s="63" t="s">
        <v>2174</v>
      </c>
      <c r="I1006" s="64" t="s">
        <v>493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547</v>
      </c>
      <c r="U1006" s="69" t="s">
        <v>52</v>
      </c>
      <c r="V1006" s="63"/>
      <c r="W1006" s="63"/>
      <c r="X1006" s="63"/>
      <c r="Y1006" s="63"/>
      <c r="Z1006" s="63"/>
      <c r="AA1006" s="63"/>
    </row>
    <row r="1007" spans="1:27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954</v>
      </c>
      <c r="H1007" s="63" t="s">
        <v>2175</v>
      </c>
      <c r="I1007" s="64" t="s">
        <v>493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547</v>
      </c>
      <c r="U1007" s="69" t="s">
        <v>52</v>
      </c>
      <c r="V1007" s="63"/>
      <c r="W1007" s="63"/>
      <c r="X1007" s="63"/>
      <c r="Y1007" s="63"/>
      <c r="Z1007" s="63"/>
      <c r="AA1007" s="63"/>
    </row>
    <row r="1008" spans="1:27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2176</v>
      </c>
      <c r="I1008" s="64" t="s">
        <v>493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547</v>
      </c>
      <c r="U1008" s="69" t="s">
        <v>52</v>
      </c>
      <c r="V1008" s="63"/>
      <c r="W1008" s="63"/>
      <c r="X1008" s="63"/>
      <c r="Y1008" s="63"/>
      <c r="Z1008" s="63"/>
      <c r="AA1008" s="63"/>
    </row>
    <row r="1009" spans="1:27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2168</v>
      </c>
      <c r="F1009" s="64">
        <v>2</v>
      </c>
      <c r="G1009" s="72">
        <v>108930494</v>
      </c>
      <c r="H1009" s="63" t="s">
        <v>2177</v>
      </c>
      <c r="I1009" s="64" t="s">
        <v>493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547</v>
      </c>
      <c r="U1009" s="69" t="s">
        <v>52</v>
      </c>
      <c r="V1009" s="63"/>
      <c r="W1009" s="63"/>
      <c r="X1009" s="63"/>
      <c r="Y1009" s="63"/>
      <c r="Z1009" s="63"/>
      <c r="AA1009" s="63"/>
    </row>
    <row r="1010" spans="1:27" s="71" customFormat="1" ht="23.5" customHeight="1" x14ac:dyDescent="0.35">
      <c r="A1010" s="62">
        <v>46073</v>
      </c>
      <c r="B1010" s="63" t="s">
        <v>445</v>
      </c>
      <c r="C1010" s="64" t="s">
        <v>18</v>
      </c>
      <c r="D1010" s="64" t="s">
        <v>37</v>
      </c>
      <c r="E1010" s="64" t="s">
        <v>544</v>
      </c>
      <c r="F1010" s="64">
        <v>1</v>
      </c>
      <c r="G1010" s="72" t="s">
        <v>830</v>
      </c>
      <c r="H1010" s="63" t="s">
        <v>2178</v>
      </c>
      <c r="I1010" s="64" t="s">
        <v>493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547</v>
      </c>
      <c r="U1010" s="69" t="s">
        <v>52</v>
      </c>
      <c r="V1010" s="63"/>
      <c r="W1010" s="63"/>
      <c r="X1010" s="63"/>
      <c r="Y1010" s="63"/>
      <c r="Z1010" s="63"/>
      <c r="AA1010" s="63"/>
    </row>
    <row r="1011" spans="1:27" s="71" customFormat="1" ht="23.5" customHeight="1" x14ac:dyDescent="0.35">
      <c r="A1011" s="62">
        <v>46073</v>
      </c>
      <c r="B1011" s="63" t="s">
        <v>445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2179</v>
      </c>
      <c r="H1011" s="63" t="s">
        <v>2180</v>
      </c>
      <c r="I1011" s="64" t="s">
        <v>493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547</v>
      </c>
      <c r="U1011" s="69" t="s">
        <v>52</v>
      </c>
      <c r="V1011" s="63"/>
      <c r="W1011" s="63"/>
      <c r="X1011" s="63"/>
      <c r="Y1011" s="63"/>
      <c r="Z1011" s="63"/>
      <c r="AA1011" s="63"/>
    </row>
    <row r="1012" spans="1:27" s="71" customFormat="1" ht="23.5" customHeight="1" x14ac:dyDescent="0.35">
      <c r="A1012" s="62">
        <v>46073</v>
      </c>
      <c r="B1012" s="63" t="s">
        <v>445</v>
      </c>
      <c r="C1012" s="64" t="s">
        <v>18</v>
      </c>
      <c r="D1012" s="64" t="s">
        <v>37</v>
      </c>
      <c r="E1012" s="64" t="s">
        <v>994</v>
      </c>
      <c r="F1012" s="64">
        <v>2</v>
      </c>
      <c r="G1012" s="72" t="s">
        <v>1510</v>
      </c>
      <c r="H1012" s="63" t="s">
        <v>2181</v>
      </c>
      <c r="I1012" s="64" t="s">
        <v>493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547</v>
      </c>
      <c r="U1012" s="69" t="s">
        <v>52</v>
      </c>
      <c r="V1012" s="63"/>
      <c r="W1012" s="63"/>
      <c r="X1012" s="63"/>
      <c r="Y1012" s="63"/>
      <c r="Z1012" s="63"/>
      <c r="AA1012" s="63"/>
    </row>
    <row r="1013" spans="1:27" s="71" customFormat="1" ht="23.5" customHeight="1" x14ac:dyDescent="0.35">
      <c r="A1013" s="62">
        <v>46073</v>
      </c>
      <c r="B1013" s="63" t="s">
        <v>445</v>
      </c>
      <c r="C1013" s="64" t="s">
        <v>18</v>
      </c>
      <c r="D1013" s="64" t="s">
        <v>37</v>
      </c>
      <c r="E1013" s="64" t="s">
        <v>752</v>
      </c>
      <c r="F1013" s="64">
        <v>2</v>
      </c>
      <c r="G1013" s="72">
        <v>313165004</v>
      </c>
      <c r="H1013" s="63" t="s">
        <v>2182</v>
      </c>
      <c r="I1013" s="64" t="s">
        <v>493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547</v>
      </c>
      <c r="U1013" s="69" t="s">
        <v>52</v>
      </c>
      <c r="V1013" s="63"/>
      <c r="W1013" s="63"/>
      <c r="X1013" s="63"/>
      <c r="Y1013" s="63"/>
      <c r="Z1013" s="63"/>
      <c r="AA1013" s="63"/>
    </row>
    <row r="1014" spans="1:27" s="71" customFormat="1" ht="23.5" customHeight="1" x14ac:dyDescent="0.35">
      <c r="A1014" s="62">
        <v>46073</v>
      </c>
      <c r="B1014" s="63" t="s">
        <v>445</v>
      </c>
      <c r="C1014" s="64" t="s">
        <v>18</v>
      </c>
      <c r="D1014" s="64" t="s">
        <v>37</v>
      </c>
      <c r="E1014" s="64" t="s">
        <v>1148</v>
      </c>
      <c r="F1014" s="64">
        <v>2</v>
      </c>
      <c r="G1014" s="72">
        <v>316292006</v>
      </c>
      <c r="H1014" s="63" t="s">
        <v>2183</v>
      </c>
      <c r="I1014" s="64" t="s">
        <v>493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547</v>
      </c>
      <c r="U1014" s="69" t="s">
        <v>52</v>
      </c>
      <c r="V1014" s="63"/>
      <c r="W1014" s="63"/>
      <c r="X1014" s="63"/>
      <c r="Y1014" s="63"/>
      <c r="Z1014" s="63"/>
      <c r="AA1014" s="63"/>
    </row>
    <row r="1015" spans="1:27" s="71" customFormat="1" ht="23.5" customHeight="1" x14ac:dyDescent="0.35">
      <c r="A1015" s="62">
        <v>46073</v>
      </c>
      <c r="B1015" s="63" t="s">
        <v>445</v>
      </c>
      <c r="C1015" s="64" t="s">
        <v>18</v>
      </c>
      <c r="D1015" s="64" t="s">
        <v>37</v>
      </c>
      <c r="E1015" s="64" t="s">
        <v>899</v>
      </c>
      <c r="F1015" s="64">
        <v>1</v>
      </c>
      <c r="G1015" s="72">
        <v>317342003</v>
      </c>
      <c r="H1015" s="63" t="s">
        <v>2184</v>
      </c>
      <c r="I1015" s="64" t="s">
        <v>493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547</v>
      </c>
      <c r="U1015" s="69" t="s">
        <v>52</v>
      </c>
      <c r="V1015" s="63"/>
      <c r="W1015" s="63"/>
      <c r="X1015" s="63"/>
      <c r="Y1015" s="63"/>
      <c r="Z1015" s="63"/>
      <c r="AA1015" s="63"/>
    </row>
    <row r="1016" spans="1:27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1066</v>
      </c>
      <c r="F1016" s="64">
        <v>1</v>
      </c>
      <c r="G1016" s="72" t="s">
        <v>372</v>
      </c>
      <c r="H1016" s="63" t="s">
        <v>2185</v>
      </c>
      <c r="I1016" s="64" t="s">
        <v>490</v>
      </c>
      <c r="J1016" s="63" t="s">
        <v>2186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</row>
    <row r="1017" spans="1:27" s="71" customFormat="1" ht="23.5" customHeight="1" x14ac:dyDescent="0.35">
      <c r="A1017" s="62">
        <v>46074</v>
      </c>
      <c r="B1017" s="63" t="s">
        <v>445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832</v>
      </c>
      <c r="H1017" s="63" t="s">
        <v>2190</v>
      </c>
      <c r="I1017" s="64" t="s">
        <v>493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547</v>
      </c>
      <c r="U1017" s="69" t="s">
        <v>52</v>
      </c>
      <c r="V1017" s="63"/>
      <c r="W1017" s="63"/>
      <c r="X1017" s="63"/>
      <c r="Y1017" s="63"/>
      <c r="Z1017" s="63"/>
      <c r="AA1017" s="63"/>
    </row>
    <row r="1018" spans="1:27" s="71" customFormat="1" ht="23.5" customHeight="1" x14ac:dyDescent="0.35">
      <c r="A1018" s="62">
        <v>46074</v>
      </c>
      <c r="B1018" s="63" t="s">
        <v>445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1799</v>
      </c>
      <c r="H1018" s="63" t="s">
        <v>2191</v>
      </c>
      <c r="I1018" s="64" t="s">
        <v>493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547</v>
      </c>
      <c r="U1018" s="69" t="s">
        <v>52</v>
      </c>
      <c r="V1018" s="63"/>
      <c r="W1018" s="63"/>
      <c r="X1018" s="63"/>
      <c r="Y1018" s="63"/>
      <c r="Z1018" s="63"/>
      <c r="AA1018" s="63"/>
    </row>
    <row r="1019" spans="1:27" s="71" customFormat="1" ht="23.5" customHeight="1" x14ac:dyDescent="0.35">
      <c r="A1019" s="62">
        <v>46074</v>
      </c>
      <c r="B1019" s="63" t="s">
        <v>445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2192</v>
      </c>
      <c r="H1019" s="63" t="s">
        <v>2193</v>
      </c>
      <c r="I1019" s="64" t="s">
        <v>493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547</v>
      </c>
      <c r="U1019" s="69" t="s">
        <v>52</v>
      </c>
      <c r="V1019" s="63"/>
      <c r="W1019" s="63"/>
      <c r="X1019" s="63"/>
      <c r="Y1019" s="63"/>
      <c r="Z1019" s="63"/>
      <c r="AA1019" s="63"/>
    </row>
    <row r="1020" spans="1:27" s="71" customFormat="1" ht="23.5" customHeight="1" x14ac:dyDescent="0.35">
      <c r="A1020" s="62">
        <v>46074</v>
      </c>
      <c r="B1020" s="63" t="s">
        <v>445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2194</v>
      </c>
      <c r="H1020" s="63" t="s">
        <v>2195</v>
      </c>
      <c r="I1020" s="64" t="s">
        <v>493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547</v>
      </c>
      <c r="U1020" s="69" t="s">
        <v>52</v>
      </c>
      <c r="V1020" s="63"/>
      <c r="W1020" s="63"/>
      <c r="X1020" s="63"/>
      <c r="Y1020" s="63"/>
      <c r="Z1020" s="63"/>
      <c r="AA1020" s="63"/>
    </row>
    <row r="1021" spans="1:27" s="71" customFormat="1" ht="23.5" customHeight="1" x14ac:dyDescent="0.35">
      <c r="A1021" s="62">
        <v>46074</v>
      </c>
      <c r="B1021" s="63" t="s">
        <v>445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2196</v>
      </c>
      <c r="H1021" s="63" t="s">
        <v>2197</v>
      </c>
      <c r="I1021" s="64" t="s">
        <v>493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547</v>
      </c>
      <c r="U1021" s="69" t="s">
        <v>52</v>
      </c>
      <c r="V1021" s="63"/>
      <c r="W1021" s="63"/>
      <c r="X1021" s="63"/>
      <c r="Y1021" s="63"/>
      <c r="Z1021" s="63"/>
      <c r="AA1021" s="63"/>
    </row>
    <row r="1022" spans="1:27" s="71" customFormat="1" ht="23.5" customHeight="1" x14ac:dyDescent="0.35">
      <c r="A1022" s="62">
        <v>46074</v>
      </c>
      <c r="B1022" s="63" t="s">
        <v>445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2198</v>
      </c>
      <c r="H1022" s="63" t="s">
        <v>2199</v>
      </c>
      <c r="I1022" s="64" t="s">
        <v>493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547</v>
      </c>
      <c r="U1022" s="69" t="s">
        <v>52</v>
      </c>
      <c r="V1022" s="63"/>
      <c r="W1022" s="63"/>
      <c r="X1022" s="63"/>
      <c r="Y1022" s="63"/>
      <c r="Z1022" s="63"/>
      <c r="AA1022" s="63"/>
    </row>
    <row r="1023" spans="1:27" s="71" customFormat="1" ht="23.5" customHeight="1" x14ac:dyDescent="0.35">
      <c r="A1023" s="62">
        <v>46074</v>
      </c>
      <c r="B1023" s="63" t="s">
        <v>445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1503</v>
      </c>
      <c r="H1023" s="63" t="s">
        <v>2200</v>
      </c>
      <c r="I1023" s="64" t="s">
        <v>493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547</v>
      </c>
      <c r="U1023" s="69" t="s">
        <v>52</v>
      </c>
      <c r="V1023" s="63"/>
      <c r="W1023" s="63"/>
      <c r="X1023" s="63"/>
      <c r="Y1023" s="63"/>
      <c r="Z1023" s="63"/>
      <c r="AA1023" s="63"/>
    </row>
    <row r="1024" spans="1:27" s="71" customFormat="1" ht="23.5" customHeight="1" x14ac:dyDescent="0.35">
      <c r="A1024" s="62">
        <v>46074</v>
      </c>
      <c r="B1024" s="63" t="s">
        <v>445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2201</v>
      </c>
      <c r="H1024" s="63" t="s">
        <v>2202</v>
      </c>
      <c r="I1024" s="64" t="s">
        <v>493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547</v>
      </c>
      <c r="U1024" s="69" t="s">
        <v>52</v>
      </c>
      <c r="V1024" s="63"/>
      <c r="W1024" s="63"/>
      <c r="X1024" s="63"/>
      <c r="Y1024" s="63"/>
      <c r="Z1024" s="63"/>
      <c r="AA1024" s="63"/>
    </row>
    <row r="1025" spans="1:27" s="71" customFormat="1" ht="23.5" customHeight="1" x14ac:dyDescent="0.35">
      <c r="A1025" s="62">
        <v>46074</v>
      </c>
      <c r="B1025" s="63" t="s">
        <v>445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2203</v>
      </c>
      <c r="H1025" s="63" t="s">
        <v>2204</v>
      </c>
      <c r="I1025" s="64" t="s">
        <v>493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547</v>
      </c>
      <c r="U1025" s="69" t="s">
        <v>52</v>
      </c>
      <c r="V1025" s="63"/>
      <c r="W1025" s="63"/>
      <c r="X1025" s="63"/>
      <c r="Y1025" s="63"/>
      <c r="Z1025" s="63"/>
      <c r="AA1025" s="63"/>
    </row>
    <row r="1026" spans="1:27" s="71" customFormat="1" ht="23.5" customHeight="1" x14ac:dyDescent="0.35">
      <c r="A1026" s="62">
        <v>46074</v>
      </c>
      <c r="B1026" s="63" t="s">
        <v>445</v>
      </c>
      <c r="C1026" s="64" t="s">
        <v>18</v>
      </c>
      <c r="D1026" s="64" t="s">
        <v>37</v>
      </c>
      <c r="E1026" s="64" t="s">
        <v>429</v>
      </c>
      <c r="F1026" s="64">
        <v>2</v>
      </c>
      <c r="G1026" s="72" t="s">
        <v>1527</v>
      </c>
      <c r="H1026" s="63" t="s">
        <v>2205</v>
      </c>
      <c r="I1026" s="64" t="s">
        <v>493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547</v>
      </c>
      <c r="U1026" s="69" t="s">
        <v>52</v>
      </c>
      <c r="V1026" s="63"/>
      <c r="W1026" s="63"/>
      <c r="X1026" s="63"/>
      <c r="Y1026" s="63"/>
      <c r="Z1026" s="63"/>
      <c r="AA1026" s="63"/>
    </row>
    <row r="1027" spans="1:27" s="71" customFormat="1" ht="23.5" customHeight="1" x14ac:dyDescent="0.35">
      <c r="A1027" s="62">
        <v>46074</v>
      </c>
      <c r="B1027" s="63" t="s">
        <v>445</v>
      </c>
      <c r="C1027" s="64" t="s">
        <v>18</v>
      </c>
      <c r="D1027" s="64" t="s">
        <v>37</v>
      </c>
      <c r="E1027" s="64" t="s">
        <v>599</v>
      </c>
      <c r="F1027" s="64">
        <v>1</v>
      </c>
      <c r="G1027" s="72">
        <v>106248033</v>
      </c>
      <c r="H1027" s="63" t="s">
        <v>2206</v>
      </c>
      <c r="I1027" s="64" t="s">
        <v>493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547</v>
      </c>
      <c r="U1027" s="69" t="s">
        <v>52</v>
      </c>
      <c r="V1027" s="63"/>
      <c r="W1027" s="63"/>
      <c r="X1027" s="63"/>
      <c r="Y1027" s="63"/>
      <c r="Z1027" s="63"/>
      <c r="AA1027" s="63"/>
    </row>
    <row r="1028" spans="1:27" s="71" customFormat="1" ht="23.5" customHeight="1" x14ac:dyDescent="0.35">
      <c r="A1028" s="62">
        <v>46074</v>
      </c>
      <c r="B1028" s="63" t="s">
        <v>445</v>
      </c>
      <c r="C1028" s="64" t="s">
        <v>18</v>
      </c>
      <c r="D1028" s="64" t="s">
        <v>37</v>
      </c>
      <c r="E1028" s="64" t="s">
        <v>1052</v>
      </c>
      <c r="F1028" s="64">
        <v>2</v>
      </c>
      <c r="G1028" s="72">
        <v>159344004</v>
      </c>
      <c r="H1028" s="63" t="s">
        <v>2207</v>
      </c>
      <c r="I1028" s="64" t="s">
        <v>493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547</v>
      </c>
      <c r="U1028" s="69" t="s">
        <v>52</v>
      </c>
      <c r="V1028" s="63"/>
      <c r="W1028" s="63"/>
      <c r="X1028" s="63"/>
      <c r="Y1028" s="63"/>
      <c r="Z1028" s="63"/>
      <c r="AA1028" s="63"/>
    </row>
    <row r="1029" spans="1:27" s="71" customFormat="1" ht="23.5" customHeight="1" x14ac:dyDescent="0.35">
      <c r="A1029" s="62">
        <v>46074</v>
      </c>
      <c r="B1029" s="63" t="s">
        <v>445</v>
      </c>
      <c r="C1029" s="64" t="s">
        <v>18</v>
      </c>
      <c r="D1029" s="64" t="s">
        <v>37</v>
      </c>
      <c r="E1029" s="64" t="s">
        <v>1148</v>
      </c>
      <c r="F1029" s="64">
        <v>2</v>
      </c>
      <c r="G1029" s="72">
        <v>306611001</v>
      </c>
      <c r="H1029" s="63" t="s">
        <v>2208</v>
      </c>
      <c r="I1029" s="64" t="s">
        <v>493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547</v>
      </c>
      <c r="U1029" s="69" t="s">
        <v>52</v>
      </c>
      <c r="V1029" s="63"/>
      <c r="W1029" s="63"/>
      <c r="X1029" s="63"/>
      <c r="Y1029" s="63"/>
      <c r="Z1029" s="63"/>
      <c r="AA1029" s="63"/>
    </row>
    <row r="1030" spans="1:27" s="71" customFormat="1" ht="23.5" customHeight="1" x14ac:dyDescent="0.35">
      <c r="A1030" s="62">
        <v>46074</v>
      </c>
      <c r="B1030" s="63" t="s">
        <v>445</v>
      </c>
      <c r="C1030" s="64" t="s">
        <v>18</v>
      </c>
      <c r="D1030" s="64" t="s">
        <v>37</v>
      </c>
      <c r="E1030" s="64" t="s">
        <v>1148</v>
      </c>
      <c r="F1030" s="64">
        <v>2</v>
      </c>
      <c r="G1030" s="72">
        <v>317339001</v>
      </c>
      <c r="H1030" s="63" t="s">
        <v>2209</v>
      </c>
      <c r="I1030" s="64" t="s">
        <v>493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547</v>
      </c>
      <c r="U1030" s="69" t="s">
        <v>52</v>
      </c>
      <c r="V1030" s="63"/>
      <c r="W1030" s="63"/>
      <c r="X1030" s="63"/>
      <c r="Y1030" s="63"/>
      <c r="Z1030" s="63"/>
      <c r="AA1030" s="63"/>
    </row>
    <row r="1031" spans="1:27" s="71" customFormat="1" ht="23.5" customHeight="1" x14ac:dyDescent="0.35">
      <c r="A1031" s="62">
        <v>46074</v>
      </c>
      <c r="B1031" s="63" t="s">
        <v>445</v>
      </c>
      <c r="C1031" s="64" t="s">
        <v>18</v>
      </c>
      <c r="D1031" s="64" t="s">
        <v>37</v>
      </c>
      <c r="E1031" s="64" t="s">
        <v>639</v>
      </c>
      <c r="F1031" s="64">
        <v>1</v>
      </c>
      <c r="G1031" s="72">
        <v>319458001</v>
      </c>
      <c r="H1031" s="63" t="s">
        <v>2210</v>
      </c>
      <c r="I1031" s="64" t="s">
        <v>493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547</v>
      </c>
      <c r="U1031" s="69" t="s">
        <v>52</v>
      </c>
      <c r="V1031" s="63"/>
      <c r="W1031" s="63"/>
      <c r="X1031" s="63"/>
      <c r="Y1031" s="63"/>
      <c r="Z1031" s="63"/>
      <c r="AA1031" s="63"/>
    </row>
    <row r="1032" spans="1:27" s="71" customFormat="1" ht="23.5" customHeight="1" x14ac:dyDescent="0.35">
      <c r="A1032" s="62">
        <v>46075</v>
      </c>
      <c r="B1032" s="63" t="s">
        <v>445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2214</v>
      </c>
      <c r="H1032" s="63" t="s">
        <v>2215</v>
      </c>
      <c r="I1032" s="64" t="s">
        <v>493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547</v>
      </c>
      <c r="U1032" s="69" t="s">
        <v>52</v>
      </c>
      <c r="V1032" s="63"/>
      <c r="W1032" s="63"/>
      <c r="X1032" s="63"/>
      <c r="Y1032" s="63"/>
      <c r="Z1032" s="63"/>
      <c r="AA1032" s="63"/>
    </row>
    <row r="1033" spans="1:27" s="71" customFormat="1" ht="23.5" customHeight="1" x14ac:dyDescent="0.35">
      <c r="A1033" s="62">
        <v>46075</v>
      </c>
      <c r="B1033" s="63" t="s">
        <v>445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1211</v>
      </c>
      <c r="H1033" s="63" t="s">
        <v>2216</v>
      </c>
      <c r="I1033" s="64" t="s">
        <v>493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547</v>
      </c>
      <c r="U1033" s="69" t="s">
        <v>52</v>
      </c>
      <c r="V1033" s="63"/>
      <c r="W1033" s="63"/>
      <c r="X1033" s="63"/>
      <c r="Y1033" s="63"/>
      <c r="Z1033" s="63"/>
      <c r="AA1033" s="63"/>
    </row>
    <row r="1034" spans="1:27" s="71" customFormat="1" ht="23.5" customHeight="1" x14ac:dyDescent="0.35">
      <c r="A1034" s="62">
        <v>46075</v>
      </c>
      <c r="B1034" s="63" t="s">
        <v>445</v>
      </c>
      <c r="C1034" s="64" t="s">
        <v>18</v>
      </c>
      <c r="D1034" s="64" t="s">
        <v>37</v>
      </c>
      <c r="E1034" s="64" t="s">
        <v>1813</v>
      </c>
      <c r="F1034" s="64">
        <v>2</v>
      </c>
      <c r="G1034" s="72" t="s">
        <v>2217</v>
      </c>
      <c r="H1034" s="63" t="s">
        <v>2218</v>
      </c>
      <c r="I1034" s="64" t="s">
        <v>493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547</v>
      </c>
      <c r="U1034" s="69" t="s">
        <v>52</v>
      </c>
      <c r="V1034" s="63"/>
      <c r="W1034" s="63"/>
      <c r="X1034" s="63"/>
      <c r="Y1034" s="63"/>
      <c r="Z1034" s="63"/>
      <c r="AA1034" s="63"/>
    </row>
    <row r="1035" spans="1:27" s="71" customFormat="1" ht="23.5" customHeight="1" x14ac:dyDescent="0.35">
      <c r="A1035" s="62">
        <v>46075</v>
      </c>
      <c r="B1035" s="63" t="s">
        <v>445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2138</v>
      </c>
      <c r="H1035" s="63" t="s">
        <v>2139</v>
      </c>
      <c r="I1035" s="64" t="s">
        <v>493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547</v>
      </c>
      <c r="U1035" s="69" t="s">
        <v>52</v>
      </c>
      <c r="V1035" s="63"/>
      <c r="W1035" s="63"/>
      <c r="X1035" s="63"/>
      <c r="Y1035" s="63"/>
      <c r="Z1035" s="63"/>
      <c r="AA1035" s="63"/>
    </row>
    <row r="1036" spans="1:27" s="71" customFormat="1" ht="23.5" customHeight="1" x14ac:dyDescent="0.35">
      <c r="A1036" s="62">
        <v>46075</v>
      </c>
      <c r="B1036" s="63" t="s">
        <v>445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1220</v>
      </c>
      <c r="H1036" s="63" t="s">
        <v>2219</v>
      </c>
      <c r="I1036" s="64" t="s">
        <v>493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547</v>
      </c>
      <c r="U1036" s="69" t="s">
        <v>52</v>
      </c>
      <c r="V1036" s="63"/>
      <c r="W1036" s="63"/>
      <c r="X1036" s="63"/>
      <c r="Y1036" s="63"/>
      <c r="Z1036" s="63"/>
      <c r="AA1036" s="63"/>
    </row>
    <row r="1037" spans="1:27" s="71" customFormat="1" ht="23.5" customHeight="1" x14ac:dyDescent="0.35">
      <c r="A1037" s="62">
        <v>46075</v>
      </c>
      <c r="B1037" s="63" t="s">
        <v>445</v>
      </c>
      <c r="C1037" s="64" t="s">
        <v>18</v>
      </c>
      <c r="D1037" s="64" t="s">
        <v>37</v>
      </c>
      <c r="E1037" s="64" t="s">
        <v>1148</v>
      </c>
      <c r="F1037" s="64">
        <v>2</v>
      </c>
      <c r="G1037" s="72">
        <v>317342003</v>
      </c>
      <c r="H1037" s="63" t="s">
        <v>2220</v>
      </c>
      <c r="I1037" s="64" t="s">
        <v>493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547</v>
      </c>
      <c r="U1037" s="69" t="s">
        <v>52</v>
      </c>
      <c r="V1037" s="63"/>
      <c r="W1037" s="63"/>
      <c r="X1037" s="63"/>
      <c r="Y1037" s="63"/>
      <c r="Z1037" s="63"/>
      <c r="AA1037" s="63"/>
    </row>
    <row r="1038" spans="1:27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2168</v>
      </c>
      <c r="F1038" s="64">
        <v>1</v>
      </c>
      <c r="G1038" s="72" t="s">
        <v>2221</v>
      </c>
      <c r="H1038" s="63" t="s">
        <v>2222</v>
      </c>
      <c r="I1038" s="64" t="s">
        <v>490</v>
      </c>
      <c r="J1038" s="63" t="s">
        <v>2223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</row>
    <row r="1039" spans="1:27" s="71" customFormat="1" ht="23.5" customHeight="1" x14ac:dyDescent="0.35">
      <c r="A1039" s="62">
        <v>46076</v>
      </c>
      <c r="B1039" s="63" t="s">
        <v>445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723</v>
      </c>
      <c r="H1039" s="63" t="s">
        <v>2225</v>
      </c>
      <c r="I1039" s="64" t="s">
        <v>493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547</v>
      </c>
      <c r="U1039" s="69" t="s">
        <v>52</v>
      </c>
      <c r="V1039" s="63"/>
      <c r="W1039" s="63"/>
      <c r="X1039" s="63"/>
      <c r="Y1039" s="63"/>
      <c r="Z1039" s="63"/>
      <c r="AA1039" s="63"/>
    </row>
    <row r="1040" spans="1:27" s="71" customFormat="1" ht="23.5" customHeight="1" x14ac:dyDescent="0.35">
      <c r="A1040" s="62">
        <v>46076</v>
      </c>
      <c r="B1040" s="63" t="s">
        <v>445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2106</v>
      </c>
      <c r="H1040" s="63" t="s">
        <v>2226</v>
      </c>
      <c r="I1040" s="64" t="s">
        <v>493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547</v>
      </c>
      <c r="U1040" s="69" t="s">
        <v>52</v>
      </c>
      <c r="V1040" s="63"/>
      <c r="W1040" s="63"/>
      <c r="X1040" s="63"/>
      <c r="Y1040" s="63"/>
      <c r="Z1040" s="63"/>
      <c r="AA1040" s="63"/>
    </row>
    <row r="1041" spans="1:27" s="71" customFormat="1" ht="23.5" customHeight="1" x14ac:dyDescent="0.35">
      <c r="A1041" s="62">
        <v>46076</v>
      </c>
      <c r="B1041" s="63" t="s">
        <v>445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842</v>
      </c>
      <c r="H1041" s="63" t="s">
        <v>2227</v>
      </c>
      <c r="I1041" s="64" t="s">
        <v>493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547</v>
      </c>
      <c r="U1041" s="69" t="s">
        <v>52</v>
      </c>
      <c r="V1041" s="63"/>
      <c r="W1041" s="63"/>
      <c r="X1041" s="63"/>
      <c r="Y1041" s="63"/>
      <c r="Z1041" s="63"/>
      <c r="AA1041" s="63"/>
    </row>
    <row r="1042" spans="1:27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939</v>
      </c>
      <c r="F1042" s="64">
        <v>1</v>
      </c>
      <c r="G1042" s="72" t="s">
        <v>1575</v>
      </c>
      <c r="H1042" s="63" t="s">
        <v>2228</v>
      </c>
      <c r="I1042" s="64" t="s">
        <v>493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547</v>
      </c>
      <c r="U1042" s="69" t="s">
        <v>52</v>
      </c>
      <c r="V1042" s="63"/>
      <c r="W1042" s="63"/>
      <c r="X1042" s="63"/>
      <c r="Y1042" s="63"/>
      <c r="Z1042" s="63"/>
      <c r="AA1042" s="63"/>
    </row>
    <row r="1043" spans="1:27" s="71" customFormat="1" ht="23.5" customHeight="1" x14ac:dyDescent="0.35">
      <c r="A1043" s="62">
        <v>46076</v>
      </c>
      <c r="B1043" s="63" t="s">
        <v>445</v>
      </c>
      <c r="C1043" s="64" t="s">
        <v>18</v>
      </c>
      <c r="D1043" s="64" t="s">
        <v>37</v>
      </c>
      <c r="E1043" s="64" t="s">
        <v>1341</v>
      </c>
      <c r="F1043" s="64">
        <v>1</v>
      </c>
      <c r="G1043" s="72" t="s">
        <v>1408</v>
      </c>
      <c r="H1043" s="63" t="s">
        <v>2229</v>
      </c>
      <c r="I1043" s="64" t="s">
        <v>493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547</v>
      </c>
      <c r="U1043" s="69" t="s">
        <v>52</v>
      </c>
      <c r="V1043" s="63"/>
      <c r="W1043" s="63"/>
      <c r="X1043" s="63"/>
      <c r="Y1043" s="63"/>
      <c r="Z1043" s="63"/>
      <c r="AA1043" s="63"/>
    </row>
    <row r="1044" spans="1:27" s="71" customFormat="1" ht="23.5" customHeight="1" x14ac:dyDescent="0.35">
      <c r="A1044" s="62">
        <v>46076</v>
      </c>
      <c r="B1044" s="63" t="s">
        <v>445</v>
      </c>
      <c r="C1044" s="64" t="s">
        <v>18</v>
      </c>
      <c r="D1044" s="64" t="s">
        <v>37</v>
      </c>
      <c r="E1044" s="64" t="s">
        <v>2224</v>
      </c>
      <c r="F1044" s="64">
        <v>2</v>
      </c>
      <c r="G1044" s="72" t="s">
        <v>2230</v>
      </c>
      <c r="H1044" s="63" t="s">
        <v>2231</v>
      </c>
      <c r="I1044" s="64" t="s">
        <v>493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547</v>
      </c>
      <c r="U1044" s="69" t="s">
        <v>52</v>
      </c>
      <c r="V1044" s="63"/>
      <c r="W1044" s="63"/>
      <c r="X1044" s="63"/>
      <c r="Y1044" s="63"/>
      <c r="Z1044" s="63"/>
      <c r="AA1044" s="63"/>
    </row>
    <row r="1045" spans="1:27" s="71" customFormat="1" ht="23.5" customHeight="1" x14ac:dyDescent="0.35">
      <c r="A1045" s="62">
        <v>46076</v>
      </c>
      <c r="B1045" s="63" t="s">
        <v>445</v>
      </c>
      <c r="C1045" s="64" t="s">
        <v>18</v>
      </c>
      <c r="D1045" s="64" t="s">
        <v>37</v>
      </c>
      <c r="E1045" s="64" t="s">
        <v>1720</v>
      </c>
      <c r="F1045" s="64">
        <v>2</v>
      </c>
      <c r="G1045" s="72" t="s">
        <v>2232</v>
      </c>
      <c r="H1045" s="63" t="s">
        <v>2233</v>
      </c>
      <c r="I1045" s="64" t="s">
        <v>493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547</v>
      </c>
      <c r="U1045" s="69" t="s">
        <v>52</v>
      </c>
      <c r="V1045" s="63"/>
      <c r="W1045" s="63"/>
      <c r="X1045" s="63"/>
      <c r="Y1045" s="63"/>
      <c r="Z1045" s="63"/>
      <c r="AA1045" s="63"/>
    </row>
    <row r="1046" spans="1:27" s="71" customFormat="1" ht="23.5" customHeight="1" x14ac:dyDescent="0.35">
      <c r="A1046" s="62">
        <v>46076</v>
      </c>
      <c r="B1046" s="63" t="s">
        <v>445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1560</v>
      </c>
      <c r="H1046" s="63" t="s">
        <v>2234</v>
      </c>
      <c r="I1046" s="64" t="s">
        <v>493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547</v>
      </c>
      <c r="U1046" s="69" t="s">
        <v>52</v>
      </c>
      <c r="V1046" s="63"/>
      <c r="W1046" s="63"/>
      <c r="X1046" s="63"/>
      <c r="Y1046" s="63"/>
      <c r="Z1046" s="63"/>
      <c r="AA1046" s="63"/>
    </row>
    <row r="1047" spans="1:27" s="71" customFormat="1" ht="23.5" customHeight="1" x14ac:dyDescent="0.35">
      <c r="A1047" s="62">
        <v>46076</v>
      </c>
      <c r="B1047" s="63" t="s">
        <v>445</v>
      </c>
      <c r="C1047" s="64" t="s">
        <v>18</v>
      </c>
      <c r="D1047" s="64" t="s">
        <v>37</v>
      </c>
      <c r="E1047" s="64" t="s">
        <v>1534</v>
      </c>
      <c r="F1047" s="64">
        <v>1</v>
      </c>
      <c r="G1047" s="72" t="s">
        <v>2235</v>
      </c>
      <c r="H1047" s="63" t="s">
        <v>2236</v>
      </c>
      <c r="I1047" s="64" t="s">
        <v>493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547</v>
      </c>
      <c r="U1047" s="69" t="s">
        <v>52</v>
      </c>
      <c r="V1047" s="63"/>
      <c r="W1047" s="63"/>
      <c r="X1047" s="63"/>
      <c r="Y1047" s="63"/>
      <c r="Z1047" s="63"/>
      <c r="AA1047" s="63"/>
    </row>
    <row r="1048" spans="1:27" s="71" customFormat="1" ht="23.5" customHeight="1" x14ac:dyDescent="0.35">
      <c r="A1048" s="62">
        <v>46076</v>
      </c>
      <c r="B1048" s="63" t="s">
        <v>445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1154</v>
      </c>
      <c r="H1048" s="63" t="s">
        <v>2237</v>
      </c>
      <c r="I1048" s="64" t="s">
        <v>480</v>
      </c>
      <c r="J1048" s="63" t="s">
        <v>2238</v>
      </c>
      <c r="K1048" s="64" t="s">
        <v>273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1323</v>
      </c>
      <c r="Y1048" s="63"/>
      <c r="Z1048" s="63"/>
      <c r="AA1048" s="63">
        <v>2026020074</v>
      </c>
    </row>
    <row r="1049" spans="1:27" s="71" customFormat="1" ht="23.5" customHeight="1" x14ac:dyDescent="0.35">
      <c r="A1049" s="62">
        <v>46076</v>
      </c>
      <c r="B1049" s="63" t="s">
        <v>445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1154</v>
      </c>
      <c r="H1049" s="63" t="s">
        <v>2237</v>
      </c>
      <c r="I1049" s="64" t="s">
        <v>480</v>
      </c>
      <c r="J1049" s="63" t="s">
        <v>2238</v>
      </c>
      <c r="K1049" s="64" t="s">
        <v>273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1323</v>
      </c>
      <c r="Y1049" s="63"/>
      <c r="Z1049" s="63"/>
      <c r="AA1049" s="63">
        <v>2026020075</v>
      </c>
    </row>
    <row r="1050" spans="1:27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993</v>
      </c>
      <c r="F1050" s="64">
        <v>1</v>
      </c>
      <c r="G1050" s="72" t="s">
        <v>301</v>
      </c>
      <c r="H1050" s="63" t="s">
        <v>2239</v>
      </c>
      <c r="I1050" s="64" t="s">
        <v>490</v>
      </c>
      <c r="J1050" s="63" t="s">
        <v>2240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</row>
    <row r="1051" spans="1:27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993</v>
      </c>
      <c r="F1051" s="64">
        <v>1</v>
      </c>
      <c r="G1051" s="72" t="s">
        <v>301</v>
      </c>
      <c r="H1051" s="63" t="s">
        <v>2239</v>
      </c>
      <c r="I1051" s="64" t="s">
        <v>480</v>
      </c>
      <c r="J1051" s="63" t="s">
        <v>2241</v>
      </c>
      <c r="K1051" s="64" t="s">
        <v>273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4597</v>
      </c>
      <c r="W1051" s="63" t="s">
        <v>4598</v>
      </c>
      <c r="X1051" s="63" t="s">
        <v>4599</v>
      </c>
      <c r="Y1051" s="63"/>
      <c r="Z1051" s="63"/>
      <c r="AA1051" s="63">
        <v>2026020077</v>
      </c>
    </row>
    <row r="1052" spans="1:27" s="71" customFormat="1" ht="23.5" customHeight="1" x14ac:dyDescent="0.35">
      <c r="A1052" s="62">
        <v>46077</v>
      </c>
      <c r="B1052" s="63" t="s">
        <v>445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2249</v>
      </c>
      <c r="I1052" s="64" t="s">
        <v>493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547</v>
      </c>
      <c r="U1052" s="69" t="s">
        <v>52</v>
      </c>
      <c r="V1052" s="63"/>
      <c r="W1052" s="63"/>
      <c r="X1052" s="63"/>
      <c r="Y1052" s="63"/>
      <c r="Z1052" s="63"/>
      <c r="AA1052" s="63"/>
    </row>
    <row r="1053" spans="1:27" s="71" customFormat="1" ht="23.5" customHeight="1" x14ac:dyDescent="0.35">
      <c r="A1053" s="62">
        <v>46077</v>
      </c>
      <c r="B1053" s="63" t="s">
        <v>445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1369</v>
      </c>
      <c r="H1053" s="63" t="s">
        <v>2250</v>
      </c>
      <c r="I1053" s="64" t="s">
        <v>493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547</v>
      </c>
      <c r="U1053" s="69" t="s">
        <v>52</v>
      </c>
      <c r="V1053" s="63"/>
      <c r="W1053" s="63"/>
      <c r="X1053" s="63"/>
      <c r="Y1053" s="63"/>
      <c r="Z1053" s="63"/>
      <c r="AA1053" s="63"/>
    </row>
    <row r="1054" spans="1:27" s="71" customFormat="1" ht="23.5" customHeight="1" x14ac:dyDescent="0.35">
      <c r="A1054" s="62">
        <v>46077</v>
      </c>
      <c r="B1054" s="63" t="s">
        <v>445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1173</v>
      </c>
      <c r="H1054" s="63" t="s">
        <v>2251</v>
      </c>
      <c r="I1054" s="64" t="s">
        <v>493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547</v>
      </c>
      <c r="U1054" s="69" t="s">
        <v>52</v>
      </c>
      <c r="V1054" s="63"/>
      <c r="W1054" s="63"/>
      <c r="X1054" s="63"/>
      <c r="Y1054" s="63"/>
      <c r="Z1054" s="63"/>
      <c r="AA1054" s="63"/>
    </row>
    <row r="1055" spans="1:27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719</v>
      </c>
      <c r="F1055" s="64">
        <v>2</v>
      </c>
      <c r="G1055" s="72">
        <v>130649006</v>
      </c>
      <c r="H1055" s="63" t="s">
        <v>2252</v>
      </c>
      <c r="I1055" s="64" t="s">
        <v>493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547</v>
      </c>
      <c r="U1055" s="69" t="s">
        <v>52</v>
      </c>
      <c r="V1055" s="63"/>
      <c r="W1055" s="63"/>
      <c r="X1055" s="63"/>
      <c r="Y1055" s="63"/>
      <c r="Z1055" s="63"/>
      <c r="AA1055" s="63"/>
    </row>
    <row r="1056" spans="1:27" s="71" customFormat="1" ht="23.5" customHeight="1" x14ac:dyDescent="0.35">
      <c r="A1056" s="62">
        <v>46077</v>
      </c>
      <c r="B1056" s="63" t="s">
        <v>445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2253</v>
      </c>
      <c r="H1056" s="63" t="s">
        <v>2254</v>
      </c>
      <c r="I1056" s="64" t="s">
        <v>493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547</v>
      </c>
      <c r="U1056" s="69" t="s">
        <v>52</v>
      </c>
      <c r="V1056" s="63"/>
      <c r="W1056" s="63"/>
      <c r="X1056" s="63"/>
      <c r="Y1056" s="63"/>
      <c r="Z1056" s="63"/>
      <c r="AA1056" s="63"/>
    </row>
    <row r="1057" spans="1:27" s="71" customFormat="1" ht="23.5" customHeight="1" x14ac:dyDescent="0.35">
      <c r="A1057" s="62">
        <v>46077</v>
      </c>
      <c r="B1057" s="63" t="s">
        <v>445</v>
      </c>
      <c r="C1057" s="64" t="s">
        <v>18</v>
      </c>
      <c r="D1057" s="64" t="s">
        <v>37</v>
      </c>
      <c r="E1057" s="64" t="s">
        <v>868</v>
      </c>
      <c r="F1057" s="64">
        <v>1</v>
      </c>
      <c r="G1057" s="72" t="s">
        <v>2255</v>
      </c>
      <c r="H1057" s="63" t="s">
        <v>2256</v>
      </c>
      <c r="I1057" s="64" t="s">
        <v>493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547</v>
      </c>
      <c r="U1057" s="69" t="s">
        <v>52</v>
      </c>
      <c r="V1057" s="63"/>
      <c r="W1057" s="63"/>
      <c r="X1057" s="63"/>
      <c r="Y1057" s="63"/>
      <c r="Z1057" s="63"/>
      <c r="AA1057" s="63"/>
    </row>
    <row r="1058" spans="1:27" s="71" customFormat="1" ht="23.5" customHeight="1" x14ac:dyDescent="0.35">
      <c r="A1058" s="62">
        <v>46077</v>
      </c>
      <c r="B1058" s="63" t="s">
        <v>445</v>
      </c>
      <c r="C1058" s="64" t="s">
        <v>18</v>
      </c>
      <c r="D1058" s="64" t="s">
        <v>37</v>
      </c>
      <c r="E1058" s="64" t="s">
        <v>429</v>
      </c>
      <c r="F1058" s="64">
        <v>2</v>
      </c>
      <c r="G1058" s="72" t="s">
        <v>321</v>
      </c>
      <c r="H1058" s="63" t="s">
        <v>2257</v>
      </c>
      <c r="I1058" s="64" t="s">
        <v>493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547</v>
      </c>
      <c r="U1058" s="69" t="s">
        <v>52</v>
      </c>
      <c r="V1058" s="63"/>
      <c r="W1058" s="63"/>
      <c r="X1058" s="63"/>
      <c r="Y1058" s="63"/>
      <c r="Z1058" s="63"/>
      <c r="AA1058" s="63"/>
    </row>
    <row r="1059" spans="1:27" s="71" customFormat="1" ht="23.5" customHeight="1" x14ac:dyDescent="0.35">
      <c r="A1059" s="62">
        <v>46077</v>
      </c>
      <c r="B1059" s="63" t="s">
        <v>445</v>
      </c>
      <c r="C1059" s="64" t="s">
        <v>18</v>
      </c>
      <c r="D1059" s="64" t="s">
        <v>37</v>
      </c>
      <c r="E1059" s="64" t="s">
        <v>599</v>
      </c>
      <c r="F1059" s="64">
        <v>1</v>
      </c>
      <c r="G1059" s="72" t="s">
        <v>250</v>
      </c>
      <c r="H1059" s="63" t="s">
        <v>2258</v>
      </c>
      <c r="I1059" s="64" t="s">
        <v>493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547</v>
      </c>
      <c r="U1059" s="69" t="s">
        <v>52</v>
      </c>
      <c r="V1059" s="63"/>
      <c r="W1059" s="63"/>
      <c r="X1059" s="63"/>
      <c r="Y1059" s="63"/>
      <c r="Z1059" s="63"/>
      <c r="AA1059" s="63"/>
    </row>
    <row r="1060" spans="1:27" s="71" customFormat="1" ht="23.5" customHeight="1" x14ac:dyDescent="0.35">
      <c r="A1060" s="62">
        <v>46077</v>
      </c>
      <c r="B1060" s="63" t="s">
        <v>445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2259</v>
      </c>
      <c r="I1060" s="64" t="s">
        <v>493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547</v>
      </c>
      <c r="U1060" s="69" t="s">
        <v>52</v>
      </c>
      <c r="V1060" s="63"/>
      <c r="W1060" s="63"/>
      <c r="X1060" s="63"/>
      <c r="Y1060" s="63"/>
      <c r="Z1060" s="63"/>
      <c r="AA1060" s="63"/>
    </row>
    <row r="1061" spans="1:27" s="71" customFormat="1" ht="23.5" customHeight="1" x14ac:dyDescent="0.35">
      <c r="A1061" s="62">
        <v>46077</v>
      </c>
      <c r="B1061" s="63" t="s">
        <v>445</v>
      </c>
      <c r="C1061" s="64" t="s">
        <v>18</v>
      </c>
      <c r="D1061" s="64" t="s">
        <v>37</v>
      </c>
      <c r="E1061" s="64" t="s">
        <v>607</v>
      </c>
      <c r="F1061" s="64">
        <v>1</v>
      </c>
      <c r="G1061" s="72">
        <v>206197011</v>
      </c>
      <c r="H1061" s="63" t="s">
        <v>2260</v>
      </c>
      <c r="I1061" s="64" t="s">
        <v>493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547</v>
      </c>
      <c r="U1061" s="69" t="s">
        <v>52</v>
      </c>
      <c r="V1061" s="63"/>
      <c r="W1061" s="63"/>
      <c r="X1061" s="63"/>
      <c r="Y1061" s="63"/>
      <c r="Z1061" s="63"/>
      <c r="AA1061" s="63"/>
    </row>
    <row r="1062" spans="1:27" s="71" customFormat="1" ht="23.5" customHeight="1" x14ac:dyDescent="0.35">
      <c r="A1062" s="62">
        <v>46077</v>
      </c>
      <c r="B1062" s="63" t="s">
        <v>445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2261</v>
      </c>
      <c r="I1062" s="64" t="s">
        <v>493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547</v>
      </c>
      <c r="U1062" s="69" t="s">
        <v>52</v>
      </c>
      <c r="V1062" s="63"/>
      <c r="W1062" s="63"/>
      <c r="X1062" s="63"/>
      <c r="Y1062" s="63"/>
      <c r="Z1062" s="63"/>
      <c r="AA1062" s="63"/>
    </row>
    <row r="1063" spans="1:27" s="71" customFormat="1" ht="23.5" customHeight="1" x14ac:dyDescent="0.35">
      <c r="A1063" s="62">
        <v>46077</v>
      </c>
      <c r="B1063" s="63" t="s">
        <v>445</v>
      </c>
      <c r="C1063" s="64" t="s">
        <v>18</v>
      </c>
      <c r="D1063" s="64" t="s">
        <v>37</v>
      </c>
      <c r="E1063" s="64" t="s">
        <v>607</v>
      </c>
      <c r="F1063" s="64">
        <v>1</v>
      </c>
      <c r="G1063" s="72">
        <v>206245004</v>
      </c>
      <c r="H1063" s="63" t="s">
        <v>2262</v>
      </c>
      <c r="I1063" s="64" t="s">
        <v>493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547</v>
      </c>
      <c r="U1063" s="69" t="s">
        <v>52</v>
      </c>
      <c r="V1063" s="63"/>
      <c r="W1063" s="63"/>
      <c r="X1063" s="63"/>
      <c r="Y1063" s="63"/>
      <c r="Z1063" s="63"/>
      <c r="AA1063" s="63"/>
    </row>
    <row r="1064" spans="1:27" s="71" customFormat="1" ht="23.5" customHeight="1" x14ac:dyDescent="0.35">
      <c r="A1064" s="62">
        <v>46077</v>
      </c>
      <c r="B1064" s="63" t="s">
        <v>445</v>
      </c>
      <c r="C1064" s="64" t="s">
        <v>18</v>
      </c>
      <c r="D1064" s="64" t="s">
        <v>37</v>
      </c>
      <c r="E1064" s="64" t="s">
        <v>815</v>
      </c>
      <c r="F1064" s="64">
        <v>1</v>
      </c>
      <c r="G1064" s="72">
        <v>305454010</v>
      </c>
      <c r="H1064" s="63" t="s">
        <v>2263</v>
      </c>
      <c r="I1064" s="64" t="s">
        <v>493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547</v>
      </c>
      <c r="U1064" s="69" t="s">
        <v>52</v>
      </c>
      <c r="V1064" s="63"/>
      <c r="W1064" s="63"/>
      <c r="X1064" s="63"/>
      <c r="Y1064" s="63"/>
      <c r="Z1064" s="63"/>
      <c r="AA1064" s="63"/>
    </row>
    <row r="1065" spans="1:27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2146</v>
      </c>
      <c r="H1065" s="63" t="s">
        <v>2264</v>
      </c>
      <c r="I1065" s="64" t="s">
        <v>490</v>
      </c>
      <c r="J1065" s="63" t="s">
        <v>1176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</row>
    <row r="1066" spans="1:27" s="71" customFormat="1" ht="23.5" customHeight="1" x14ac:dyDescent="0.35">
      <c r="A1066" s="62">
        <v>46077</v>
      </c>
      <c r="B1066" s="63" t="s">
        <v>445</v>
      </c>
      <c r="C1066" s="64" t="s">
        <v>18</v>
      </c>
      <c r="D1066" s="64" t="s">
        <v>37</v>
      </c>
      <c r="E1066" s="64" t="s">
        <v>1324</v>
      </c>
      <c r="F1066" s="64">
        <v>1</v>
      </c>
      <c r="G1066" s="72" t="s">
        <v>2265</v>
      </c>
      <c r="H1066" s="63" t="s">
        <v>2266</v>
      </c>
      <c r="I1066" s="64" t="s">
        <v>490</v>
      </c>
      <c r="J1066" s="63" t="s">
        <v>2267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</row>
    <row r="1067" spans="1:27" s="71" customFormat="1" ht="23.5" customHeight="1" x14ac:dyDescent="0.35">
      <c r="A1067" s="62">
        <v>46077</v>
      </c>
      <c r="B1067" s="63" t="s">
        <v>445</v>
      </c>
      <c r="C1067" s="64" t="s">
        <v>18</v>
      </c>
      <c r="D1067" s="64" t="s">
        <v>37</v>
      </c>
      <c r="E1067" s="64" t="s">
        <v>1324</v>
      </c>
      <c r="F1067" s="64">
        <v>1</v>
      </c>
      <c r="G1067" s="72" t="s">
        <v>2265</v>
      </c>
      <c r="H1067" s="63" t="s">
        <v>2266</v>
      </c>
      <c r="I1067" s="64" t="s">
        <v>490</v>
      </c>
      <c r="J1067" s="63" t="s">
        <v>2267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</row>
    <row r="1068" spans="1:27" s="71" customFormat="1" ht="23.5" customHeight="1" x14ac:dyDescent="0.35">
      <c r="A1068" s="62">
        <v>46078</v>
      </c>
      <c r="B1068" s="63" t="s">
        <v>445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946</v>
      </c>
      <c r="H1068" s="63" t="s">
        <v>2277</v>
      </c>
      <c r="I1068" s="64" t="s">
        <v>493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547</v>
      </c>
      <c r="U1068" s="69" t="s">
        <v>52</v>
      </c>
      <c r="V1068" s="63"/>
      <c r="W1068" s="63"/>
      <c r="X1068" s="63"/>
      <c r="Y1068" s="63"/>
      <c r="Z1068" s="63"/>
      <c r="AA1068" s="63"/>
    </row>
    <row r="1069" spans="1:27" s="71" customFormat="1" ht="23.5" customHeight="1" x14ac:dyDescent="0.35">
      <c r="A1069" s="62">
        <v>46078</v>
      </c>
      <c r="B1069" s="63" t="s">
        <v>445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1072</v>
      </c>
      <c r="H1069" s="63" t="s">
        <v>2278</v>
      </c>
      <c r="I1069" s="64" t="s">
        <v>493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547</v>
      </c>
      <c r="U1069" s="69" t="s">
        <v>52</v>
      </c>
      <c r="V1069" s="63"/>
      <c r="W1069" s="63"/>
      <c r="X1069" s="63"/>
      <c r="Y1069" s="63"/>
      <c r="Z1069" s="63"/>
      <c r="AA1069" s="63"/>
    </row>
    <row r="1070" spans="1:27" s="71" customFormat="1" ht="23.5" customHeight="1" x14ac:dyDescent="0.35">
      <c r="A1070" s="62">
        <v>46078</v>
      </c>
      <c r="B1070" s="63" t="s">
        <v>445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2279</v>
      </c>
      <c r="H1070" s="63" t="s">
        <v>2280</v>
      </c>
      <c r="I1070" s="64" t="s">
        <v>493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547</v>
      </c>
      <c r="U1070" s="69" t="s">
        <v>52</v>
      </c>
      <c r="V1070" s="63"/>
      <c r="W1070" s="63"/>
      <c r="X1070" s="63"/>
      <c r="Y1070" s="63"/>
      <c r="Z1070" s="63"/>
      <c r="AA1070" s="63"/>
    </row>
    <row r="1071" spans="1:27" s="71" customFormat="1" ht="23.5" customHeight="1" x14ac:dyDescent="0.35">
      <c r="A1071" s="62">
        <v>46078</v>
      </c>
      <c r="B1071" s="63" t="s">
        <v>445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2281</v>
      </c>
      <c r="I1071" s="64" t="s">
        <v>493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547</v>
      </c>
      <c r="U1071" s="69" t="s">
        <v>52</v>
      </c>
      <c r="V1071" s="63"/>
      <c r="W1071" s="63"/>
      <c r="X1071" s="63"/>
      <c r="Y1071" s="63"/>
      <c r="Z1071" s="63"/>
      <c r="AA1071" s="63"/>
    </row>
    <row r="1072" spans="1:27" s="71" customFormat="1" ht="23.5" customHeight="1" x14ac:dyDescent="0.35">
      <c r="A1072" s="62">
        <v>46078</v>
      </c>
      <c r="B1072" s="63" t="s">
        <v>445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2282</v>
      </c>
      <c r="H1072" s="63" t="s">
        <v>2283</v>
      </c>
      <c r="I1072" s="64" t="s">
        <v>493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547</v>
      </c>
      <c r="U1072" s="69" t="s">
        <v>52</v>
      </c>
      <c r="V1072" s="63"/>
      <c r="W1072" s="63"/>
      <c r="X1072" s="63"/>
      <c r="Y1072" s="63"/>
      <c r="Z1072" s="63"/>
      <c r="AA1072" s="63"/>
    </row>
    <row r="1073" spans="1:27" s="71" customFormat="1" ht="23.5" customHeight="1" x14ac:dyDescent="0.35">
      <c r="A1073" s="62">
        <v>46078</v>
      </c>
      <c r="B1073" s="63" t="s">
        <v>445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812</v>
      </c>
      <c r="H1073" s="63" t="s">
        <v>2284</v>
      </c>
      <c r="I1073" s="64" t="s">
        <v>493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547</v>
      </c>
      <c r="U1073" s="69" t="s">
        <v>52</v>
      </c>
      <c r="V1073" s="63"/>
      <c r="W1073" s="63"/>
      <c r="X1073" s="63"/>
      <c r="Y1073" s="63"/>
      <c r="Z1073" s="63"/>
      <c r="AA1073" s="63"/>
    </row>
    <row r="1074" spans="1:27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719</v>
      </c>
      <c r="F1074" s="64">
        <v>2</v>
      </c>
      <c r="G1074" s="72" t="s">
        <v>844</v>
      </c>
      <c r="H1074" s="63" t="s">
        <v>2285</v>
      </c>
      <c r="I1074" s="64" t="s">
        <v>493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547</v>
      </c>
      <c r="U1074" s="69" t="s">
        <v>52</v>
      </c>
      <c r="V1074" s="63"/>
      <c r="W1074" s="63"/>
      <c r="X1074" s="63"/>
      <c r="Y1074" s="63"/>
      <c r="Z1074" s="63"/>
      <c r="AA1074" s="63"/>
    </row>
    <row r="1075" spans="1:27" s="71" customFormat="1" ht="23.5" customHeight="1" x14ac:dyDescent="0.35">
      <c r="A1075" s="62">
        <v>46078</v>
      </c>
      <c r="B1075" s="63" t="s">
        <v>445</v>
      </c>
      <c r="C1075" s="64" t="s">
        <v>18</v>
      </c>
      <c r="D1075" s="64" t="s">
        <v>37</v>
      </c>
      <c r="E1075" s="64" t="s">
        <v>867</v>
      </c>
      <c r="F1075" s="64">
        <v>1</v>
      </c>
      <c r="G1075" s="72" t="s">
        <v>2286</v>
      </c>
      <c r="H1075" s="63" t="s">
        <v>2287</v>
      </c>
      <c r="I1075" s="64" t="s">
        <v>493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547</v>
      </c>
      <c r="U1075" s="69" t="s">
        <v>52</v>
      </c>
      <c r="V1075" s="63"/>
      <c r="W1075" s="63"/>
      <c r="X1075" s="63"/>
      <c r="Y1075" s="63"/>
      <c r="Z1075" s="63"/>
      <c r="AA1075" s="63"/>
    </row>
    <row r="1076" spans="1:27" s="71" customFormat="1" ht="23.5" customHeight="1" x14ac:dyDescent="0.35">
      <c r="A1076" s="62">
        <v>46078</v>
      </c>
      <c r="B1076" s="63" t="s">
        <v>445</v>
      </c>
      <c r="C1076" s="64" t="s">
        <v>18</v>
      </c>
      <c r="D1076" s="64" t="s">
        <v>37</v>
      </c>
      <c r="E1076" s="64" t="s">
        <v>1537</v>
      </c>
      <c r="F1076" s="64">
        <v>1</v>
      </c>
      <c r="G1076" s="72" t="s">
        <v>1734</v>
      </c>
      <c r="H1076" s="63" t="s">
        <v>2288</v>
      </c>
      <c r="I1076" s="64" t="s">
        <v>493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547</v>
      </c>
      <c r="U1076" s="69" t="s">
        <v>52</v>
      </c>
      <c r="V1076" s="63"/>
      <c r="W1076" s="63"/>
      <c r="X1076" s="63"/>
      <c r="Y1076" s="63"/>
      <c r="Z1076" s="63"/>
      <c r="AA1076" s="63"/>
    </row>
    <row r="1077" spans="1:27" s="71" customFormat="1" ht="23.5" customHeight="1" x14ac:dyDescent="0.35">
      <c r="A1077" s="62">
        <v>46078</v>
      </c>
      <c r="B1077" s="63" t="s">
        <v>445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918</v>
      </c>
      <c r="H1077" s="63" t="s">
        <v>2289</v>
      </c>
      <c r="I1077" s="64" t="s">
        <v>493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547</v>
      </c>
      <c r="U1077" s="69" t="s">
        <v>52</v>
      </c>
      <c r="V1077" s="63"/>
      <c r="W1077" s="63"/>
      <c r="X1077" s="63"/>
      <c r="Y1077" s="63"/>
      <c r="Z1077" s="63"/>
      <c r="AA1077" s="63"/>
    </row>
    <row r="1078" spans="1:27" s="71" customFormat="1" ht="23.5" customHeight="1" x14ac:dyDescent="0.35">
      <c r="A1078" s="62">
        <v>46078</v>
      </c>
      <c r="B1078" s="63" t="s">
        <v>445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2290</v>
      </c>
      <c r="I1078" s="64" t="s">
        <v>493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547</v>
      </c>
      <c r="U1078" s="69" t="s">
        <v>52</v>
      </c>
      <c r="V1078" s="63"/>
      <c r="W1078" s="63"/>
      <c r="X1078" s="63"/>
      <c r="Y1078" s="63"/>
      <c r="Z1078" s="63"/>
      <c r="AA1078" s="63"/>
    </row>
    <row r="1079" spans="1:27" s="71" customFormat="1" ht="23.5" customHeight="1" x14ac:dyDescent="0.35">
      <c r="A1079" s="62">
        <v>46078</v>
      </c>
      <c r="B1079" s="63" t="s">
        <v>445</v>
      </c>
      <c r="C1079" s="64" t="s">
        <v>18</v>
      </c>
      <c r="D1079" s="64" t="s">
        <v>37</v>
      </c>
      <c r="E1079" s="64" t="s">
        <v>1690</v>
      </c>
      <c r="F1079" s="64">
        <v>2</v>
      </c>
      <c r="G1079" s="72">
        <v>159438007</v>
      </c>
      <c r="H1079" s="63" t="s">
        <v>2291</v>
      </c>
      <c r="I1079" s="64" t="s">
        <v>493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547</v>
      </c>
      <c r="U1079" s="69" t="s">
        <v>52</v>
      </c>
      <c r="V1079" s="63"/>
      <c r="W1079" s="63"/>
      <c r="X1079" s="63"/>
      <c r="Y1079" s="63"/>
      <c r="Z1079" s="63"/>
      <c r="AA1079" s="63"/>
    </row>
    <row r="1080" spans="1:27" s="71" customFormat="1" ht="23.5" customHeight="1" x14ac:dyDescent="0.35">
      <c r="A1080" s="62">
        <v>46078</v>
      </c>
      <c r="B1080" s="63" t="s">
        <v>445</v>
      </c>
      <c r="C1080" s="64" t="s">
        <v>18</v>
      </c>
      <c r="D1080" s="64" t="s">
        <v>37</v>
      </c>
      <c r="E1080" s="64" t="s">
        <v>680</v>
      </c>
      <c r="F1080" s="64">
        <v>2</v>
      </c>
      <c r="G1080" s="72">
        <v>306527006</v>
      </c>
      <c r="H1080" s="63" t="s">
        <v>2292</v>
      </c>
      <c r="I1080" s="64" t="s">
        <v>493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547</v>
      </c>
      <c r="U1080" s="69" t="s">
        <v>52</v>
      </c>
      <c r="V1080" s="63"/>
      <c r="W1080" s="63"/>
      <c r="X1080" s="63"/>
      <c r="Y1080" s="63"/>
      <c r="Z1080" s="63"/>
      <c r="AA1080" s="63"/>
    </row>
    <row r="1081" spans="1:27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954</v>
      </c>
      <c r="H1081" s="63" t="s">
        <v>2293</v>
      </c>
      <c r="I1081" s="64" t="s">
        <v>490</v>
      </c>
      <c r="J1081" s="63" t="s">
        <v>2294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</row>
    <row r="1082" spans="1:27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954</v>
      </c>
      <c r="H1082" s="63" t="s">
        <v>2293</v>
      </c>
      <c r="I1082" s="64" t="s">
        <v>480</v>
      </c>
      <c r="J1082" s="63" t="s">
        <v>2295</v>
      </c>
      <c r="K1082" s="64" t="s">
        <v>273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4600</v>
      </c>
      <c r="W1082" s="63" t="s">
        <v>4601</v>
      </c>
      <c r="X1082" s="63" t="s">
        <v>6207</v>
      </c>
      <c r="Y1082" s="63"/>
      <c r="Z1082" s="63"/>
      <c r="AA1082" s="63">
        <v>2026020082</v>
      </c>
    </row>
    <row r="1083" spans="1:27" s="71" customFormat="1" ht="23.5" customHeight="1" x14ac:dyDescent="0.35">
      <c r="A1083" s="62">
        <v>46078</v>
      </c>
      <c r="B1083" s="63" t="s">
        <v>445</v>
      </c>
      <c r="C1083" s="64" t="s">
        <v>18</v>
      </c>
      <c r="D1083" s="64" t="s">
        <v>37</v>
      </c>
      <c r="E1083" s="64" t="s">
        <v>1538</v>
      </c>
      <c r="F1083" s="64">
        <v>1</v>
      </c>
      <c r="G1083" s="72" t="s">
        <v>2296</v>
      </c>
      <c r="H1083" s="63" t="s">
        <v>2297</v>
      </c>
      <c r="I1083" s="64" t="s">
        <v>490</v>
      </c>
      <c r="J1083" s="63" t="s">
        <v>2298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</row>
    <row r="1084" spans="1:27" s="71" customFormat="1" ht="23.5" customHeight="1" x14ac:dyDescent="0.35">
      <c r="A1084" s="62">
        <v>46078</v>
      </c>
      <c r="B1084" s="63" t="s">
        <v>445</v>
      </c>
      <c r="C1084" s="64" t="s">
        <v>18</v>
      </c>
      <c r="D1084" s="64" t="s">
        <v>37</v>
      </c>
      <c r="E1084" s="64" t="s">
        <v>751</v>
      </c>
      <c r="F1084" s="64">
        <v>1</v>
      </c>
      <c r="G1084" s="72" t="s">
        <v>2299</v>
      </c>
      <c r="H1084" s="63" t="s">
        <v>2300</v>
      </c>
      <c r="I1084" s="64" t="s">
        <v>480</v>
      </c>
      <c r="J1084" s="63" t="s">
        <v>2301</v>
      </c>
      <c r="K1084" s="64" t="s">
        <v>273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4602</v>
      </c>
      <c r="W1084" s="63">
        <v>282160030</v>
      </c>
      <c r="X1084" s="63" t="s">
        <v>4104</v>
      </c>
      <c r="Y1084" s="63"/>
      <c r="Z1084" s="63"/>
      <c r="AA1084" s="63">
        <v>2026020084</v>
      </c>
    </row>
    <row r="1085" spans="1:27" s="71" customFormat="1" ht="23.5" customHeight="1" x14ac:dyDescent="0.35">
      <c r="A1085" s="62">
        <v>46078</v>
      </c>
      <c r="B1085" s="63" t="s">
        <v>445</v>
      </c>
      <c r="C1085" s="64" t="s">
        <v>18</v>
      </c>
      <c r="D1085" s="64" t="s">
        <v>37</v>
      </c>
      <c r="E1085" s="64" t="s">
        <v>1537</v>
      </c>
      <c r="F1085" s="64">
        <v>1</v>
      </c>
      <c r="G1085" s="72" t="s">
        <v>1734</v>
      </c>
      <c r="H1085" s="63" t="s">
        <v>2288</v>
      </c>
      <c r="I1085" s="64" t="s">
        <v>490</v>
      </c>
      <c r="J1085" s="63" t="s">
        <v>2302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</row>
    <row r="1086" spans="1:27" s="71" customFormat="1" ht="23.5" customHeight="1" x14ac:dyDescent="0.35">
      <c r="A1086" s="62">
        <v>46078</v>
      </c>
      <c r="B1086" s="63" t="s">
        <v>445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918</v>
      </c>
      <c r="H1086" s="63" t="s">
        <v>2289</v>
      </c>
      <c r="I1086" s="64" t="s">
        <v>490</v>
      </c>
      <c r="J1086" s="63" t="s">
        <v>2303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</row>
    <row r="1087" spans="1:27" s="71" customFormat="1" ht="23.5" customHeight="1" x14ac:dyDescent="0.35">
      <c r="A1087" s="62">
        <v>46078</v>
      </c>
      <c r="B1087" s="63" t="s">
        <v>445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918</v>
      </c>
      <c r="H1087" s="63" t="s">
        <v>2289</v>
      </c>
      <c r="I1087" s="64" t="s">
        <v>490</v>
      </c>
      <c r="J1087" s="63" t="s">
        <v>2303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</row>
    <row r="1088" spans="1:27" s="71" customFormat="1" ht="23.5" customHeight="1" x14ac:dyDescent="0.35">
      <c r="A1088" s="62">
        <v>46079</v>
      </c>
      <c r="B1088" s="63" t="s">
        <v>445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2314</v>
      </c>
      <c r="I1088" s="64" t="s">
        <v>493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547</v>
      </c>
      <c r="U1088" s="69" t="s">
        <v>52</v>
      </c>
      <c r="V1088" s="63"/>
      <c r="W1088" s="63"/>
      <c r="X1088" s="63"/>
      <c r="Y1088" s="63"/>
      <c r="Z1088" s="63"/>
      <c r="AA1088" s="63"/>
    </row>
    <row r="1089" spans="1:27" s="71" customFormat="1" ht="23.5" customHeight="1" x14ac:dyDescent="0.35">
      <c r="A1089" s="62">
        <v>46079</v>
      </c>
      <c r="B1089" s="63" t="s">
        <v>445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1001</v>
      </c>
      <c r="H1089" s="63" t="s">
        <v>2315</v>
      </c>
      <c r="I1089" s="64" t="s">
        <v>493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547</v>
      </c>
      <c r="U1089" s="69" t="s">
        <v>52</v>
      </c>
      <c r="V1089" s="63"/>
      <c r="W1089" s="63"/>
      <c r="X1089" s="63"/>
      <c r="Y1089" s="63"/>
      <c r="Z1089" s="63"/>
      <c r="AA1089" s="63"/>
    </row>
    <row r="1090" spans="1:27" s="71" customFormat="1" ht="23.5" customHeight="1" x14ac:dyDescent="0.35">
      <c r="A1090" s="62">
        <v>46079</v>
      </c>
      <c r="B1090" s="63" t="s">
        <v>445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2316</v>
      </c>
      <c r="H1090" s="63" t="s">
        <v>2317</v>
      </c>
      <c r="I1090" s="64" t="s">
        <v>493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547</v>
      </c>
      <c r="U1090" s="69" t="s">
        <v>52</v>
      </c>
      <c r="V1090" s="63"/>
      <c r="W1090" s="63"/>
      <c r="X1090" s="63"/>
      <c r="Y1090" s="63"/>
      <c r="Z1090" s="63"/>
      <c r="AA1090" s="63"/>
    </row>
    <row r="1091" spans="1:27" s="71" customFormat="1" ht="23.5" customHeight="1" x14ac:dyDescent="0.35">
      <c r="A1091" s="62">
        <v>46079</v>
      </c>
      <c r="B1091" s="63" t="s">
        <v>445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910</v>
      </c>
      <c r="H1091" s="63" t="s">
        <v>2318</v>
      </c>
      <c r="I1091" s="64" t="s">
        <v>493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547</v>
      </c>
      <c r="U1091" s="69" t="s">
        <v>52</v>
      </c>
      <c r="V1091" s="63"/>
      <c r="W1091" s="63"/>
      <c r="X1091" s="63"/>
      <c r="Y1091" s="63"/>
      <c r="Z1091" s="63"/>
      <c r="AA1091" s="63"/>
    </row>
    <row r="1092" spans="1:27" s="71" customFormat="1" ht="23.5" customHeight="1" x14ac:dyDescent="0.35">
      <c r="A1092" s="62">
        <v>46079</v>
      </c>
      <c r="B1092" s="63" t="s">
        <v>445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944</v>
      </c>
      <c r="H1092" s="63" t="s">
        <v>2319</v>
      </c>
      <c r="I1092" s="64" t="s">
        <v>493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547</v>
      </c>
      <c r="U1092" s="69" t="s">
        <v>52</v>
      </c>
      <c r="V1092" s="63"/>
      <c r="W1092" s="63"/>
      <c r="X1092" s="63"/>
      <c r="Y1092" s="63"/>
      <c r="Z1092" s="63"/>
      <c r="AA1092" s="63"/>
    </row>
    <row r="1093" spans="1:27" s="71" customFormat="1" ht="23.5" customHeight="1" x14ac:dyDescent="0.35">
      <c r="A1093" s="62">
        <v>46079</v>
      </c>
      <c r="B1093" s="63" t="s">
        <v>445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2320</v>
      </c>
      <c r="H1093" s="63" t="s">
        <v>2321</v>
      </c>
      <c r="I1093" s="64" t="s">
        <v>493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547</v>
      </c>
      <c r="U1093" s="69" t="s">
        <v>52</v>
      </c>
      <c r="V1093" s="63"/>
      <c r="W1093" s="63"/>
      <c r="X1093" s="63"/>
      <c r="Y1093" s="63"/>
      <c r="Z1093" s="63"/>
      <c r="AA1093" s="63"/>
    </row>
    <row r="1094" spans="1:27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1066</v>
      </c>
      <c r="F1094" s="64">
        <v>1</v>
      </c>
      <c r="G1094" s="72" t="s">
        <v>2146</v>
      </c>
      <c r="H1094" s="63" t="s">
        <v>2322</v>
      </c>
      <c r="I1094" s="64" t="s">
        <v>493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547</v>
      </c>
      <c r="U1094" s="69" t="s">
        <v>52</v>
      </c>
      <c r="V1094" s="63"/>
      <c r="W1094" s="63"/>
      <c r="X1094" s="63"/>
      <c r="Y1094" s="63"/>
      <c r="Z1094" s="63"/>
      <c r="AA1094" s="63"/>
    </row>
    <row r="1095" spans="1:27" s="71" customFormat="1" ht="23.5" customHeight="1" x14ac:dyDescent="0.35">
      <c r="A1095" s="62">
        <v>46079</v>
      </c>
      <c r="B1095" s="63" t="s">
        <v>445</v>
      </c>
      <c r="C1095" s="64" t="s">
        <v>18</v>
      </c>
      <c r="D1095" s="64" t="s">
        <v>37</v>
      </c>
      <c r="E1095" s="64" t="s">
        <v>1538</v>
      </c>
      <c r="F1095" s="64">
        <v>1</v>
      </c>
      <c r="G1095" s="72" t="s">
        <v>2323</v>
      </c>
      <c r="H1095" s="63" t="s">
        <v>2324</v>
      </c>
      <c r="I1095" s="64" t="s">
        <v>493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547</v>
      </c>
      <c r="U1095" s="69" t="s">
        <v>52</v>
      </c>
      <c r="V1095" s="63"/>
      <c r="W1095" s="63"/>
      <c r="X1095" s="63"/>
      <c r="Y1095" s="63"/>
      <c r="Z1095" s="63"/>
      <c r="AA1095" s="63"/>
    </row>
    <row r="1096" spans="1:27" s="71" customFormat="1" ht="23.5" customHeight="1" x14ac:dyDescent="0.35">
      <c r="A1096" s="62">
        <v>46079</v>
      </c>
      <c r="B1096" s="63" t="s">
        <v>445</v>
      </c>
      <c r="C1096" s="64" t="s">
        <v>18</v>
      </c>
      <c r="D1096" s="64" t="s">
        <v>37</v>
      </c>
      <c r="E1096" s="64" t="s">
        <v>1341</v>
      </c>
      <c r="F1096" s="64">
        <v>1</v>
      </c>
      <c r="G1096" s="72" t="s">
        <v>2325</v>
      </c>
      <c r="H1096" s="63" t="s">
        <v>2326</v>
      </c>
      <c r="I1096" s="64" t="s">
        <v>493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547</v>
      </c>
      <c r="U1096" s="69" t="s">
        <v>52</v>
      </c>
      <c r="V1096" s="63"/>
      <c r="W1096" s="63"/>
      <c r="X1096" s="63"/>
      <c r="Y1096" s="63"/>
      <c r="Z1096" s="63"/>
      <c r="AA1096" s="63"/>
    </row>
    <row r="1097" spans="1:27" s="71" customFormat="1" ht="23.5" customHeight="1" x14ac:dyDescent="0.35">
      <c r="A1097" s="62">
        <v>46079</v>
      </c>
      <c r="B1097" s="63" t="s">
        <v>445</v>
      </c>
      <c r="C1097" s="64" t="s">
        <v>18</v>
      </c>
      <c r="D1097" s="64" t="s">
        <v>37</v>
      </c>
      <c r="E1097" s="64" t="s">
        <v>867</v>
      </c>
      <c r="F1097" s="64">
        <v>1</v>
      </c>
      <c r="G1097" s="72" t="s">
        <v>957</v>
      </c>
      <c r="H1097" s="63" t="s">
        <v>2327</v>
      </c>
      <c r="I1097" s="64" t="s">
        <v>493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547</v>
      </c>
      <c r="U1097" s="69" t="s">
        <v>52</v>
      </c>
      <c r="V1097" s="63"/>
      <c r="W1097" s="63"/>
      <c r="X1097" s="63"/>
      <c r="Y1097" s="63"/>
      <c r="Z1097" s="63"/>
      <c r="AA1097" s="63"/>
    </row>
    <row r="1098" spans="1:27" s="71" customFormat="1" ht="23.5" customHeight="1" x14ac:dyDescent="0.35">
      <c r="A1098" s="62">
        <v>46079</v>
      </c>
      <c r="B1098" s="63" t="s">
        <v>445</v>
      </c>
      <c r="C1098" s="64" t="s">
        <v>18</v>
      </c>
      <c r="D1098" s="64" t="s">
        <v>37</v>
      </c>
      <c r="E1098" s="64" t="s">
        <v>2103</v>
      </c>
      <c r="F1098" s="64">
        <v>1</v>
      </c>
      <c r="G1098" s="72" t="s">
        <v>515</v>
      </c>
      <c r="H1098" s="63" t="s">
        <v>2328</v>
      </c>
      <c r="I1098" s="64" t="s">
        <v>493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547</v>
      </c>
      <c r="U1098" s="69" t="s">
        <v>52</v>
      </c>
      <c r="V1098" s="63"/>
      <c r="W1098" s="63"/>
      <c r="X1098" s="63"/>
      <c r="Y1098" s="63"/>
      <c r="Z1098" s="63"/>
      <c r="AA1098" s="63"/>
    </row>
    <row r="1099" spans="1:27" s="71" customFormat="1" ht="23.5" customHeight="1" x14ac:dyDescent="0.35">
      <c r="A1099" s="62">
        <v>46079</v>
      </c>
      <c r="B1099" s="63" t="s">
        <v>445</v>
      </c>
      <c r="C1099" s="64" t="s">
        <v>18</v>
      </c>
      <c r="D1099" s="64" t="s">
        <v>37</v>
      </c>
      <c r="E1099" s="64" t="s">
        <v>1720</v>
      </c>
      <c r="F1099" s="64">
        <v>2</v>
      </c>
      <c r="G1099" s="72" t="s">
        <v>2329</v>
      </c>
      <c r="H1099" s="63" t="s">
        <v>2330</v>
      </c>
      <c r="I1099" s="64" t="s">
        <v>493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547</v>
      </c>
      <c r="U1099" s="69" t="s">
        <v>52</v>
      </c>
      <c r="V1099" s="63"/>
      <c r="W1099" s="63"/>
      <c r="X1099" s="63"/>
      <c r="Y1099" s="63"/>
      <c r="Z1099" s="63"/>
      <c r="AA1099" s="63"/>
    </row>
    <row r="1100" spans="1:27" s="71" customFormat="1" ht="23.5" customHeight="1" x14ac:dyDescent="0.35">
      <c r="A1100" s="62">
        <v>46079</v>
      </c>
      <c r="B1100" s="63" t="s">
        <v>445</v>
      </c>
      <c r="C1100" s="64" t="s">
        <v>18</v>
      </c>
      <c r="D1100" s="64" t="s">
        <v>37</v>
      </c>
      <c r="E1100" s="64" t="s">
        <v>599</v>
      </c>
      <c r="F1100" s="64">
        <v>1</v>
      </c>
      <c r="G1100" s="72" t="s">
        <v>2150</v>
      </c>
      <c r="H1100" s="63" t="s">
        <v>2151</v>
      </c>
      <c r="I1100" s="64" t="s">
        <v>493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547</v>
      </c>
      <c r="U1100" s="69" t="s">
        <v>52</v>
      </c>
      <c r="V1100" s="63"/>
      <c r="W1100" s="63"/>
      <c r="X1100" s="63"/>
      <c r="Y1100" s="63"/>
      <c r="Z1100" s="63"/>
      <c r="AA1100" s="63"/>
    </row>
    <row r="1101" spans="1:27" s="71" customFormat="1" ht="23.5" customHeight="1" x14ac:dyDescent="0.35">
      <c r="A1101" s="62">
        <v>46079</v>
      </c>
      <c r="B1101" s="63" t="s">
        <v>445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471</v>
      </c>
      <c r="H1101" s="63" t="s">
        <v>2331</v>
      </c>
      <c r="I1101" s="64" t="s">
        <v>493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547</v>
      </c>
      <c r="U1101" s="69" t="s">
        <v>52</v>
      </c>
      <c r="V1101" s="63"/>
      <c r="W1101" s="63"/>
      <c r="X1101" s="63"/>
      <c r="Y1101" s="63"/>
      <c r="Z1101" s="63"/>
      <c r="AA1101" s="63"/>
    </row>
    <row r="1102" spans="1:27" s="71" customFormat="1" ht="23.5" customHeight="1" x14ac:dyDescent="0.35">
      <c r="A1102" s="62">
        <v>46079</v>
      </c>
      <c r="B1102" s="63" t="s">
        <v>445</v>
      </c>
      <c r="C1102" s="64" t="s">
        <v>18</v>
      </c>
      <c r="D1102" s="64" t="s">
        <v>37</v>
      </c>
      <c r="E1102" s="64" t="s">
        <v>553</v>
      </c>
      <c r="F1102" s="64">
        <v>1</v>
      </c>
      <c r="G1102" s="72" t="s">
        <v>2332</v>
      </c>
      <c r="H1102" s="63" t="s">
        <v>2333</v>
      </c>
      <c r="I1102" s="64" t="s">
        <v>493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547</v>
      </c>
      <c r="U1102" s="69" t="s">
        <v>52</v>
      </c>
      <c r="V1102" s="63"/>
      <c r="W1102" s="63"/>
      <c r="X1102" s="63"/>
      <c r="Y1102" s="63"/>
      <c r="Z1102" s="63"/>
      <c r="AA1102" s="63"/>
    </row>
    <row r="1103" spans="1:27" s="71" customFormat="1" ht="23.5" customHeight="1" x14ac:dyDescent="0.35">
      <c r="A1103" s="62">
        <v>46079</v>
      </c>
      <c r="B1103" s="63" t="s">
        <v>445</v>
      </c>
      <c r="C1103" s="64" t="s">
        <v>18</v>
      </c>
      <c r="D1103" s="64" t="s">
        <v>37</v>
      </c>
      <c r="E1103" s="64" t="s">
        <v>1283</v>
      </c>
      <c r="F1103" s="64">
        <v>1</v>
      </c>
      <c r="G1103" s="72" t="s">
        <v>1286</v>
      </c>
      <c r="H1103" s="63" t="s">
        <v>2334</v>
      </c>
      <c r="I1103" s="64" t="s">
        <v>493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547</v>
      </c>
      <c r="U1103" s="69" t="s">
        <v>52</v>
      </c>
      <c r="V1103" s="63"/>
      <c r="W1103" s="63"/>
      <c r="X1103" s="63"/>
      <c r="Y1103" s="63"/>
      <c r="Z1103" s="63"/>
      <c r="AA1103" s="63"/>
    </row>
    <row r="1104" spans="1:27" s="71" customFormat="1" ht="23.5" customHeight="1" x14ac:dyDescent="0.35">
      <c r="A1104" s="62">
        <v>46079</v>
      </c>
      <c r="B1104" s="63" t="s">
        <v>445</v>
      </c>
      <c r="C1104" s="64" t="s">
        <v>18</v>
      </c>
      <c r="D1104" s="64" t="s">
        <v>37</v>
      </c>
      <c r="E1104" s="64" t="s">
        <v>544</v>
      </c>
      <c r="F1104" s="64">
        <v>1</v>
      </c>
      <c r="G1104" s="72">
        <v>161024004</v>
      </c>
      <c r="H1104" s="63" t="s">
        <v>2335</v>
      </c>
      <c r="I1104" s="64" t="s">
        <v>493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547</v>
      </c>
      <c r="U1104" s="69" t="s">
        <v>52</v>
      </c>
      <c r="V1104" s="63"/>
      <c r="W1104" s="63"/>
      <c r="X1104" s="63"/>
      <c r="Y1104" s="63"/>
      <c r="Z1104" s="63"/>
      <c r="AA1104" s="63"/>
    </row>
    <row r="1105" spans="1:27" s="71" customFormat="1" ht="23.5" customHeight="1" x14ac:dyDescent="0.35">
      <c r="A1105" s="62">
        <v>46079</v>
      </c>
      <c r="B1105" s="63" t="s">
        <v>445</v>
      </c>
      <c r="C1105" s="64" t="s">
        <v>18</v>
      </c>
      <c r="D1105" s="64" t="s">
        <v>37</v>
      </c>
      <c r="E1105" s="64" t="s">
        <v>752</v>
      </c>
      <c r="F1105" s="64">
        <v>2</v>
      </c>
      <c r="G1105" s="72">
        <v>313157003</v>
      </c>
      <c r="H1105" s="63" t="s">
        <v>2336</v>
      </c>
      <c r="I1105" s="64" t="s">
        <v>493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547</v>
      </c>
      <c r="U1105" s="69" t="s">
        <v>52</v>
      </c>
      <c r="V1105" s="63"/>
      <c r="W1105" s="63"/>
      <c r="X1105" s="63"/>
      <c r="Y1105" s="63"/>
      <c r="Z1105" s="63"/>
      <c r="AA1105" s="63"/>
    </row>
    <row r="1106" spans="1:27" s="71" customFormat="1" ht="23.5" customHeight="1" x14ac:dyDescent="0.35">
      <c r="A1106" s="62">
        <v>46079</v>
      </c>
      <c r="B1106" s="63" t="s">
        <v>445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2337</v>
      </c>
      <c r="H1106" s="63" t="s">
        <v>2338</v>
      </c>
      <c r="I1106" s="64" t="s">
        <v>493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547</v>
      </c>
      <c r="U1106" s="69" t="s">
        <v>52</v>
      </c>
      <c r="V1106" s="63"/>
      <c r="W1106" s="63"/>
      <c r="X1106" s="63"/>
      <c r="Y1106" s="63"/>
      <c r="Z1106" s="63"/>
      <c r="AA1106" s="63"/>
    </row>
    <row r="1107" spans="1:27" s="71" customFormat="1" ht="23.5" customHeight="1" x14ac:dyDescent="0.35">
      <c r="A1107" s="62">
        <v>46079</v>
      </c>
      <c r="B1107" s="63" t="s">
        <v>445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1113</v>
      </c>
      <c r="H1107" s="63" t="s">
        <v>2338</v>
      </c>
      <c r="I1107" s="64" t="s">
        <v>490</v>
      </c>
      <c r="J1107" s="63" t="s">
        <v>2140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</row>
    <row r="1108" spans="1:27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2339</v>
      </c>
      <c r="I1108" s="64" t="s">
        <v>480</v>
      </c>
      <c r="J1108" s="63" t="s">
        <v>2344</v>
      </c>
      <c r="K1108" s="64" t="s">
        <v>273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1679</v>
      </c>
      <c r="Y1108" s="63"/>
      <c r="Z1108" s="63"/>
      <c r="AA1108" s="63">
        <v>2026020089</v>
      </c>
    </row>
    <row r="1109" spans="1:27" s="71" customFormat="1" ht="23.5" customHeight="1" x14ac:dyDescent="0.35">
      <c r="A1109" s="62">
        <v>46080</v>
      </c>
      <c r="B1109" s="63" t="s">
        <v>445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782</v>
      </c>
      <c r="H1109" s="63" t="s">
        <v>2352</v>
      </c>
      <c r="I1109" s="64" t="s">
        <v>493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547</v>
      </c>
      <c r="U1109" s="69" t="s">
        <v>52</v>
      </c>
      <c r="V1109" s="63"/>
      <c r="W1109" s="63"/>
      <c r="X1109" s="63"/>
      <c r="Y1109" s="63"/>
      <c r="Z1109" s="63"/>
      <c r="AA1109" s="63"/>
    </row>
    <row r="1110" spans="1:27" s="71" customFormat="1" ht="23.5" customHeight="1" x14ac:dyDescent="0.35">
      <c r="A1110" s="62">
        <v>46080</v>
      </c>
      <c r="B1110" s="63" t="s">
        <v>445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2353</v>
      </c>
      <c r="H1110" s="63" t="s">
        <v>2354</v>
      </c>
      <c r="I1110" s="64" t="s">
        <v>493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547</v>
      </c>
      <c r="U1110" s="69" t="s">
        <v>52</v>
      </c>
      <c r="V1110" s="63"/>
      <c r="W1110" s="63"/>
      <c r="X1110" s="63"/>
      <c r="Y1110" s="63"/>
      <c r="Z1110" s="63"/>
      <c r="AA1110" s="63"/>
    </row>
    <row r="1111" spans="1:27" s="71" customFormat="1" ht="23.5" customHeight="1" x14ac:dyDescent="0.35">
      <c r="A1111" s="62">
        <v>46080</v>
      </c>
      <c r="B1111" s="63" t="s">
        <v>445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906</v>
      </c>
      <c r="H1111" s="63" t="s">
        <v>2355</v>
      </c>
      <c r="I1111" s="64" t="s">
        <v>493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547</v>
      </c>
      <c r="U1111" s="69" t="s">
        <v>52</v>
      </c>
      <c r="V1111" s="63"/>
      <c r="W1111" s="63"/>
      <c r="X1111" s="63"/>
      <c r="Y1111" s="63"/>
      <c r="Z1111" s="63"/>
      <c r="AA1111" s="63"/>
    </row>
    <row r="1112" spans="1:27" s="71" customFormat="1" ht="23.5" customHeight="1" x14ac:dyDescent="0.35">
      <c r="A1112" s="62">
        <v>46080</v>
      </c>
      <c r="B1112" s="63" t="s">
        <v>445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1205</v>
      </c>
      <c r="H1112" s="63" t="s">
        <v>2356</v>
      </c>
      <c r="I1112" s="64" t="s">
        <v>493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547</v>
      </c>
      <c r="U1112" s="69" t="s">
        <v>52</v>
      </c>
      <c r="V1112" s="63"/>
      <c r="W1112" s="63"/>
      <c r="X1112" s="63"/>
      <c r="Y1112" s="63"/>
      <c r="Z1112" s="63"/>
      <c r="AA1112" s="63"/>
    </row>
    <row r="1113" spans="1:27" s="71" customFormat="1" ht="23.5" customHeight="1" x14ac:dyDescent="0.35">
      <c r="A1113" s="62">
        <v>46080</v>
      </c>
      <c r="B1113" s="63" t="s">
        <v>445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1878</v>
      </c>
      <c r="H1113" s="63" t="s">
        <v>2357</v>
      </c>
      <c r="I1113" s="64" t="s">
        <v>493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547</v>
      </c>
      <c r="U1113" s="69" t="s">
        <v>52</v>
      </c>
      <c r="V1113" s="63"/>
      <c r="W1113" s="63"/>
      <c r="X1113" s="63"/>
      <c r="Y1113" s="63"/>
      <c r="Z1113" s="63"/>
      <c r="AA1113" s="63"/>
    </row>
    <row r="1114" spans="1:27" s="71" customFormat="1" ht="23.5" customHeight="1" x14ac:dyDescent="0.35">
      <c r="A1114" s="62">
        <v>46080</v>
      </c>
      <c r="B1114" s="63" t="s">
        <v>445</v>
      </c>
      <c r="C1114" s="64" t="s">
        <v>18</v>
      </c>
      <c r="D1114" s="64" t="s">
        <v>37</v>
      </c>
      <c r="E1114" s="64" t="s">
        <v>1341</v>
      </c>
      <c r="F1114" s="64">
        <v>1</v>
      </c>
      <c r="G1114" s="72" t="s">
        <v>2358</v>
      </c>
      <c r="H1114" s="63" t="s">
        <v>2359</v>
      </c>
      <c r="I1114" s="64" t="s">
        <v>493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547</v>
      </c>
      <c r="U1114" s="69" t="s">
        <v>52</v>
      </c>
      <c r="V1114" s="63"/>
      <c r="W1114" s="63"/>
      <c r="X1114" s="63"/>
      <c r="Y1114" s="63"/>
      <c r="Z1114" s="63"/>
      <c r="AA1114" s="63"/>
    </row>
    <row r="1115" spans="1:27" s="71" customFormat="1" ht="23.5" customHeight="1" x14ac:dyDescent="0.35">
      <c r="A1115" s="62">
        <v>46080</v>
      </c>
      <c r="B1115" s="63" t="s">
        <v>445</v>
      </c>
      <c r="C1115" s="64" t="s">
        <v>18</v>
      </c>
      <c r="D1115" s="64" t="s">
        <v>37</v>
      </c>
      <c r="E1115" s="64" t="s">
        <v>1538</v>
      </c>
      <c r="F1115" s="64">
        <v>1</v>
      </c>
      <c r="G1115" s="72" t="s">
        <v>2360</v>
      </c>
      <c r="H1115" s="63" t="s">
        <v>2361</v>
      </c>
      <c r="I1115" s="64" t="s">
        <v>493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547</v>
      </c>
      <c r="U1115" s="69" t="s">
        <v>52</v>
      </c>
      <c r="V1115" s="63"/>
      <c r="W1115" s="63"/>
      <c r="X1115" s="63"/>
      <c r="Y1115" s="63"/>
      <c r="Z1115" s="63"/>
      <c r="AA1115" s="63"/>
    </row>
    <row r="1116" spans="1:27" s="71" customFormat="1" ht="23.5" customHeight="1" x14ac:dyDescent="0.35">
      <c r="A1116" s="62">
        <v>46080</v>
      </c>
      <c r="B1116" s="63" t="s">
        <v>445</v>
      </c>
      <c r="C1116" s="64" t="s">
        <v>18</v>
      </c>
      <c r="D1116" s="64" t="s">
        <v>37</v>
      </c>
      <c r="E1116" s="64" t="s">
        <v>1537</v>
      </c>
      <c r="F1116" s="64">
        <v>1</v>
      </c>
      <c r="G1116" s="72" t="s">
        <v>1308</v>
      </c>
      <c r="H1116" s="63" t="s">
        <v>2362</v>
      </c>
      <c r="I1116" s="64" t="s">
        <v>493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547</v>
      </c>
      <c r="U1116" s="69" t="s">
        <v>52</v>
      </c>
      <c r="V1116" s="63"/>
      <c r="W1116" s="63"/>
      <c r="X1116" s="63"/>
      <c r="Y1116" s="63"/>
      <c r="Z1116" s="63"/>
      <c r="AA1116" s="63"/>
    </row>
    <row r="1117" spans="1:27" s="71" customFormat="1" ht="23.5" customHeight="1" x14ac:dyDescent="0.35">
      <c r="A1117" s="62">
        <v>46080</v>
      </c>
      <c r="B1117" s="63" t="s">
        <v>445</v>
      </c>
      <c r="C1117" s="64" t="s">
        <v>18</v>
      </c>
      <c r="D1117" s="64" t="s">
        <v>37</v>
      </c>
      <c r="E1117" s="64" t="s">
        <v>2064</v>
      </c>
      <c r="F1117" s="64">
        <v>2</v>
      </c>
      <c r="G1117" s="72" t="s">
        <v>2363</v>
      </c>
      <c r="H1117" s="63" t="s">
        <v>2364</v>
      </c>
      <c r="I1117" s="64" t="s">
        <v>493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547</v>
      </c>
      <c r="U1117" s="69" t="s">
        <v>52</v>
      </c>
      <c r="V1117" s="63"/>
      <c r="W1117" s="63"/>
      <c r="X1117" s="63"/>
      <c r="Y1117" s="63"/>
      <c r="Z1117" s="63"/>
      <c r="AA1117" s="63"/>
    </row>
    <row r="1118" spans="1:27" s="71" customFormat="1" ht="23.5" customHeight="1" x14ac:dyDescent="0.35">
      <c r="A1118" s="62">
        <v>46080</v>
      </c>
      <c r="B1118" s="63" t="s">
        <v>445</v>
      </c>
      <c r="C1118" s="64" t="s">
        <v>18</v>
      </c>
      <c r="D1118" s="64" t="s">
        <v>37</v>
      </c>
      <c r="E1118" s="64" t="s">
        <v>1538</v>
      </c>
      <c r="F1118" s="64">
        <v>1</v>
      </c>
      <c r="G1118" s="72" t="s">
        <v>2365</v>
      </c>
      <c r="H1118" s="63" t="s">
        <v>2366</v>
      </c>
      <c r="I1118" s="64" t="s">
        <v>493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547</v>
      </c>
      <c r="U1118" s="69" t="s">
        <v>52</v>
      </c>
      <c r="V1118" s="63"/>
      <c r="W1118" s="63"/>
      <c r="X1118" s="63"/>
      <c r="Y1118" s="63"/>
      <c r="Z1118" s="63"/>
      <c r="AA1118" s="63"/>
    </row>
    <row r="1119" spans="1:27" s="71" customFormat="1" ht="23.5" customHeight="1" x14ac:dyDescent="0.35">
      <c r="A1119" s="62">
        <v>46080</v>
      </c>
      <c r="B1119" s="63" t="s">
        <v>445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2367</v>
      </c>
      <c r="I1119" s="64" t="s">
        <v>493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547</v>
      </c>
      <c r="U1119" s="69" t="s">
        <v>52</v>
      </c>
      <c r="V1119" s="63"/>
      <c r="W1119" s="63"/>
      <c r="X1119" s="63"/>
      <c r="Y1119" s="63"/>
      <c r="Z1119" s="63"/>
      <c r="AA1119" s="63"/>
    </row>
    <row r="1120" spans="1:27" s="71" customFormat="1" ht="23.5" customHeight="1" x14ac:dyDescent="0.35">
      <c r="A1120" s="62">
        <v>46080</v>
      </c>
      <c r="B1120" s="63" t="s">
        <v>445</v>
      </c>
      <c r="C1120" s="64" t="s">
        <v>18</v>
      </c>
      <c r="D1120" s="64" t="s">
        <v>37</v>
      </c>
      <c r="E1120" s="64" t="s">
        <v>639</v>
      </c>
      <c r="F1120" s="64">
        <v>1</v>
      </c>
      <c r="G1120" s="72">
        <v>313165004</v>
      </c>
      <c r="H1120" s="63" t="s">
        <v>2368</v>
      </c>
      <c r="I1120" s="64" t="s">
        <v>493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547</v>
      </c>
      <c r="U1120" s="69" t="s">
        <v>52</v>
      </c>
      <c r="V1120" s="63"/>
      <c r="W1120" s="63"/>
      <c r="X1120" s="63"/>
      <c r="Y1120" s="63"/>
      <c r="Z1120" s="63"/>
      <c r="AA1120" s="63"/>
    </row>
    <row r="1121" spans="1:27" s="71" customFormat="1" ht="23.5" customHeight="1" x14ac:dyDescent="0.35">
      <c r="A1121" s="62">
        <v>46080</v>
      </c>
      <c r="B1121" s="63" t="s">
        <v>445</v>
      </c>
      <c r="C1121" s="64" t="s">
        <v>18</v>
      </c>
      <c r="D1121" s="64" t="s">
        <v>37</v>
      </c>
      <c r="E1121" s="64" t="s">
        <v>899</v>
      </c>
      <c r="F1121" s="64">
        <v>1</v>
      </c>
      <c r="G1121" s="72">
        <v>315295002</v>
      </c>
      <c r="H1121" s="63" t="s">
        <v>2369</v>
      </c>
      <c r="I1121" s="64" t="s">
        <v>493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547</v>
      </c>
      <c r="U1121" s="69" t="s">
        <v>52</v>
      </c>
      <c r="V1121" s="63"/>
      <c r="W1121" s="63"/>
      <c r="X1121" s="63"/>
      <c r="Y1121" s="63"/>
      <c r="Z1121" s="63"/>
      <c r="AA1121" s="63"/>
    </row>
    <row r="1122" spans="1:27" s="71" customFormat="1" ht="23.5" customHeight="1" x14ac:dyDescent="0.35">
      <c r="A1122" s="62">
        <v>46080</v>
      </c>
      <c r="B1122" s="63" t="s">
        <v>445</v>
      </c>
      <c r="C1122" s="64" t="s">
        <v>18</v>
      </c>
      <c r="D1122" s="64" t="s">
        <v>37</v>
      </c>
      <c r="E1122" s="64" t="s">
        <v>899</v>
      </c>
      <c r="F1122" s="64">
        <v>1</v>
      </c>
      <c r="G1122" s="72">
        <v>317279001</v>
      </c>
      <c r="H1122" s="63" t="s">
        <v>2370</v>
      </c>
      <c r="I1122" s="64" t="s">
        <v>493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547</v>
      </c>
      <c r="U1122" s="69" t="s">
        <v>52</v>
      </c>
      <c r="V1122" s="63"/>
      <c r="W1122" s="63"/>
      <c r="X1122" s="63"/>
      <c r="Y1122" s="63"/>
      <c r="Z1122" s="63"/>
      <c r="AA1122" s="63"/>
    </row>
    <row r="1123" spans="1:27" s="71" customFormat="1" ht="23.5" customHeight="1" x14ac:dyDescent="0.35">
      <c r="A1123" s="62">
        <v>46080</v>
      </c>
      <c r="B1123" s="63" t="s">
        <v>445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2371</v>
      </c>
      <c r="I1123" s="64" t="s">
        <v>493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547</v>
      </c>
      <c r="U1123" s="69" t="s">
        <v>52</v>
      </c>
      <c r="V1123" s="63"/>
      <c r="W1123" s="63"/>
      <c r="X1123" s="63"/>
      <c r="Y1123" s="63"/>
      <c r="Z1123" s="63"/>
      <c r="AA1123" s="63"/>
    </row>
    <row r="1124" spans="1:27" s="71" customFormat="1" ht="23.5" customHeight="1" x14ac:dyDescent="0.35">
      <c r="A1124" s="62">
        <v>46080</v>
      </c>
      <c r="B1124" s="63" t="s">
        <v>445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2372</v>
      </c>
      <c r="I1124" s="64" t="s">
        <v>493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547</v>
      </c>
      <c r="U1124" s="69" t="s">
        <v>52</v>
      </c>
      <c r="V1124" s="63"/>
      <c r="W1124" s="63"/>
      <c r="X1124" s="63"/>
      <c r="Y1124" s="63"/>
      <c r="Z1124" s="63"/>
      <c r="AA1124" s="63"/>
    </row>
    <row r="1125" spans="1:27" s="71" customFormat="1" ht="23.5" customHeight="1" x14ac:dyDescent="0.35">
      <c r="A1125" s="62">
        <v>46080</v>
      </c>
      <c r="B1125" s="63" t="s">
        <v>445</v>
      </c>
      <c r="C1125" s="64" t="s">
        <v>18</v>
      </c>
      <c r="D1125" s="64" t="s">
        <v>37</v>
      </c>
      <c r="E1125" s="64" t="s">
        <v>1536</v>
      </c>
      <c r="F1125" s="64">
        <v>1</v>
      </c>
      <c r="G1125" s="72" t="s">
        <v>2373</v>
      </c>
      <c r="H1125" s="63" t="s">
        <v>2374</v>
      </c>
      <c r="I1125" s="64" t="s">
        <v>490</v>
      </c>
      <c r="J1125" s="63" t="s">
        <v>2375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</row>
    <row r="1126" spans="1:27" s="71" customFormat="1" ht="23.5" customHeight="1" x14ac:dyDescent="0.35">
      <c r="A1126" s="62">
        <v>46080</v>
      </c>
      <c r="B1126" s="63" t="s">
        <v>445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1820</v>
      </c>
      <c r="H1126" s="63" t="s">
        <v>2376</v>
      </c>
      <c r="I1126" s="64" t="s">
        <v>490</v>
      </c>
      <c r="J1126" s="63" t="s">
        <v>2377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</row>
    <row r="1127" spans="1:27" s="71" customFormat="1" ht="23.5" customHeight="1" x14ac:dyDescent="0.35">
      <c r="A1127" s="62">
        <v>46080</v>
      </c>
      <c r="B1127" s="63" t="s">
        <v>445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1113</v>
      </c>
      <c r="H1127" s="63" t="s">
        <v>2338</v>
      </c>
      <c r="I1127" s="64" t="s">
        <v>490</v>
      </c>
      <c r="J1127" s="63" t="s">
        <v>2378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</row>
    <row r="1128" spans="1:27" s="71" customFormat="1" ht="23.5" customHeight="1" x14ac:dyDescent="0.35">
      <c r="A1128" s="62">
        <v>46081</v>
      </c>
      <c r="B1128" s="63" t="s">
        <v>445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2320</v>
      </c>
      <c r="H1128" s="63" t="s">
        <v>2385</v>
      </c>
      <c r="I1128" s="64" t="s">
        <v>493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547</v>
      </c>
      <c r="U1128" s="69" t="s">
        <v>52</v>
      </c>
      <c r="V1128" s="63"/>
      <c r="W1128" s="63"/>
      <c r="X1128" s="63"/>
      <c r="Y1128" s="63"/>
      <c r="Z1128" s="63"/>
      <c r="AA1128" s="63"/>
    </row>
    <row r="1129" spans="1:27" s="71" customFormat="1" ht="23.5" customHeight="1" x14ac:dyDescent="0.35">
      <c r="A1129" s="62">
        <v>46081</v>
      </c>
      <c r="B1129" s="63" t="s">
        <v>445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809</v>
      </c>
      <c r="H1129" s="63" t="s">
        <v>2386</v>
      </c>
      <c r="I1129" s="64" t="s">
        <v>493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547</v>
      </c>
      <c r="U1129" s="69" t="s">
        <v>52</v>
      </c>
      <c r="V1129" s="63"/>
      <c r="W1129" s="63"/>
      <c r="X1129" s="63"/>
      <c r="Y1129" s="63"/>
      <c r="Z1129" s="63"/>
      <c r="AA1129" s="63"/>
    </row>
    <row r="1130" spans="1:27" s="71" customFormat="1" ht="23.5" customHeight="1" x14ac:dyDescent="0.35">
      <c r="A1130" s="62">
        <v>46081</v>
      </c>
      <c r="B1130" s="63" t="s">
        <v>445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2387</v>
      </c>
      <c r="H1130" s="63" t="s">
        <v>2388</v>
      </c>
      <c r="I1130" s="64" t="s">
        <v>493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547</v>
      </c>
      <c r="U1130" s="69" t="s">
        <v>52</v>
      </c>
      <c r="V1130" s="63"/>
      <c r="W1130" s="63"/>
      <c r="X1130" s="63"/>
      <c r="Y1130" s="63"/>
      <c r="Z1130" s="63"/>
      <c r="AA1130" s="63"/>
    </row>
    <row r="1131" spans="1:27" s="71" customFormat="1" ht="23.5" customHeight="1" x14ac:dyDescent="0.35">
      <c r="A1131" s="62">
        <v>46081</v>
      </c>
      <c r="B1131" s="63" t="s">
        <v>445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2389</v>
      </c>
      <c r="H1131" s="63" t="s">
        <v>2390</v>
      </c>
      <c r="I1131" s="64" t="s">
        <v>493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547</v>
      </c>
      <c r="U1131" s="69" t="s">
        <v>52</v>
      </c>
      <c r="V1131" s="63"/>
      <c r="W1131" s="63"/>
      <c r="X1131" s="63"/>
      <c r="Y1131" s="63"/>
      <c r="Z1131" s="63"/>
      <c r="AA1131" s="63"/>
    </row>
    <row r="1132" spans="1:27" s="71" customFormat="1" ht="23.5" customHeight="1" x14ac:dyDescent="0.35">
      <c r="A1132" s="62">
        <v>46081</v>
      </c>
      <c r="B1132" s="63" t="s">
        <v>445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753</v>
      </c>
      <c r="H1132" s="63" t="s">
        <v>2391</v>
      </c>
      <c r="I1132" s="64" t="s">
        <v>493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547</v>
      </c>
      <c r="U1132" s="69" t="s">
        <v>52</v>
      </c>
      <c r="V1132" s="63"/>
      <c r="W1132" s="63"/>
      <c r="X1132" s="63"/>
      <c r="Y1132" s="63"/>
      <c r="Z1132" s="63"/>
      <c r="AA1132" s="63"/>
    </row>
    <row r="1133" spans="1:27" s="71" customFormat="1" ht="23.5" customHeight="1" x14ac:dyDescent="0.35">
      <c r="A1133" s="62">
        <v>46081</v>
      </c>
      <c r="B1133" s="63" t="s">
        <v>445</v>
      </c>
      <c r="C1133" s="64" t="s">
        <v>17</v>
      </c>
      <c r="D1133" s="64" t="s">
        <v>37</v>
      </c>
      <c r="E1133" s="64" t="s">
        <v>898</v>
      </c>
      <c r="F1133" s="64">
        <v>2</v>
      </c>
      <c r="G1133" s="72" t="s">
        <v>2392</v>
      </c>
      <c r="H1133" s="63" t="s">
        <v>2393</v>
      </c>
      <c r="I1133" s="64" t="s">
        <v>493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547</v>
      </c>
      <c r="U1133" s="69" t="s">
        <v>52</v>
      </c>
      <c r="V1133" s="63"/>
      <c r="W1133" s="63"/>
      <c r="X1133" s="63"/>
      <c r="Y1133" s="63"/>
      <c r="Z1133" s="63"/>
      <c r="AA1133" s="63"/>
    </row>
    <row r="1134" spans="1:27" s="71" customFormat="1" ht="23.5" customHeight="1" x14ac:dyDescent="0.35">
      <c r="A1134" s="62">
        <v>46081</v>
      </c>
      <c r="B1134" s="63" t="s">
        <v>445</v>
      </c>
      <c r="C1134" s="64" t="s">
        <v>18</v>
      </c>
      <c r="D1134" s="64" t="s">
        <v>37</v>
      </c>
      <c r="E1134" s="64" t="s">
        <v>1689</v>
      </c>
      <c r="F1134" s="64">
        <v>2</v>
      </c>
      <c r="G1134" s="72" t="s">
        <v>2394</v>
      </c>
      <c r="H1134" s="63" t="s">
        <v>2395</v>
      </c>
      <c r="I1134" s="64" t="s">
        <v>493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547</v>
      </c>
      <c r="U1134" s="69" t="s">
        <v>52</v>
      </c>
      <c r="V1134" s="63"/>
      <c r="W1134" s="63"/>
      <c r="X1134" s="63"/>
      <c r="Y1134" s="63"/>
      <c r="Z1134" s="63"/>
      <c r="AA1134" s="63"/>
    </row>
    <row r="1135" spans="1:27" s="71" customFormat="1" ht="23.5" customHeight="1" x14ac:dyDescent="0.35">
      <c r="A1135" s="62">
        <v>46081</v>
      </c>
      <c r="B1135" s="63" t="s">
        <v>445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2396</v>
      </c>
      <c r="I1135" s="64" t="s">
        <v>493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547</v>
      </c>
      <c r="U1135" s="69" t="s">
        <v>52</v>
      </c>
      <c r="V1135" s="63"/>
      <c r="W1135" s="63"/>
      <c r="X1135" s="63"/>
      <c r="Y1135" s="63"/>
      <c r="Z1135" s="63"/>
      <c r="AA1135" s="63"/>
    </row>
    <row r="1136" spans="1:27" s="71" customFormat="1" ht="23.5" customHeight="1" x14ac:dyDescent="0.35">
      <c r="A1136" s="62">
        <v>46081</v>
      </c>
      <c r="B1136" s="63" t="s">
        <v>445</v>
      </c>
      <c r="C1136" s="64" t="s">
        <v>18</v>
      </c>
      <c r="D1136" s="64" t="s">
        <v>37</v>
      </c>
      <c r="E1136" s="64" t="s">
        <v>867</v>
      </c>
      <c r="F1136" s="64">
        <v>1</v>
      </c>
      <c r="G1136" s="72" t="s">
        <v>241</v>
      </c>
      <c r="H1136" s="63" t="s">
        <v>2397</v>
      </c>
      <c r="I1136" s="64" t="s">
        <v>493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547</v>
      </c>
      <c r="U1136" s="69" t="s">
        <v>52</v>
      </c>
      <c r="V1136" s="63"/>
      <c r="W1136" s="63"/>
      <c r="X1136" s="63"/>
      <c r="Y1136" s="63"/>
      <c r="Z1136" s="63"/>
      <c r="AA1136" s="63"/>
    </row>
    <row r="1137" spans="1:27" s="71" customFormat="1" ht="23.5" customHeight="1" x14ac:dyDescent="0.35">
      <c r="A1137" s="62">
        <v>46081</v>
      </c>
      <c r="B1137" s="63" t="s">
        <v>445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1503</v>
      </c>
      <c r="H1137" s="63" t="s">
        <v>2398</v>
      </c>
      <c r="I1137" s="64" t="s">
        <v>493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547</v>
      </c>
      <c r="U1137" s="69" t="s">
        <v>52</v>
      </c>
      <c r="V1137" s="63"/>
      <c r="W1137" s="63"/>
      <c r="X1137" s="63"/>
      <c r="Y1137" s="63"/>
      <c r="Z1137" s="63"/>
      <c r="AA1137" s="63"/>
    </row>
    <row r="1138" spans="1:27" s="71" customFormat="1" ht="23.5" customHeight="1" x14ac:dyDescent="0.35">
      <c r="A1138" s="62">
        <v>46081</v>
      </c>
      <c r="B1138" s="63" t="s">
        <v>445</v>
      </c>
      <c r="C1138" s="64" t="s">
        <v>18</v>
      </c>
      <c r="D1138" s="64" t="s">
        <v>37</v>
      </c>
      <c r="E1138" s="64" t="s">
        <v>1772</v>
      </c>
      <c r="F1138" s="64">
        <v>2</v>
      </c>
      <c r="G1138" s="72" t="s">
        <v>2399</v>
      </c>
      <c r="H1138" s="63" t="s">
        <v>2400</v>
      </c>
      <c r="I1138" s="64" t="s">
        <v>493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547</v>
      </c>
      <c r="U1138" s="69" t="s">
        <v>52</v>
      </c>
      <c r="V1138" s="63"/>
      <c r="W1138" s="63"/>
      <c r="X1138" s="63"/>
      <c r="Y1138" s="63"/>
      <c r="Z1138" s="63"/>
      <c r="AA1138" s="63"/>
    </row>
    <row r="1139" spans="1:27" s="71" customFormat="1" ht="23.5" customHeight="1" x14ac:dyDescent="0.35">
      <c r="A1139" s="62">
        <v>46081</v>
      </c>
      <c r="B1139" s="63" t="s">
        <v>445</v>
      </c>
      <c r="C1139" s="64" t="s">
        <v>18</v>
      </c>
      <c r="D1139" s="64" t="s">
        <v>37</v>
      </c>
      <c r="E1139" s="64" t="s">
        <v>751</v>
      </c>
      <c r="F1139" s="64">
        <v>1</v>
      </c>
      <c r="G1139" s="72" t="s">
        <v>2401</v>
      </c>
      <c r="H1139" s="63" t="s">
        <v>2402</v>
      </c>
      <c r="I1139" s="64" t="s">
        <v>493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547</v>
      </c>
      <c r="U1139" s="69" t="s">
        <v>52</v>
      </c>
      <c r="V1139" s="63"/>
      <c r="W1139" s="63"/>
      <c r="X1139" s="63"/>
      <c r="Y1139" s="63"/>
      <c r="Z1139" s="63"/>
      <c r="AA1139" s="63"/>
    </row>
    <row r="1140" spans="1:27" s="71" customFormat="1" ht="23.5" customHeight="1" x14ac:dyDescent="0.35">
      <c r="A1140" s="62">
        <v>46081</v>
      </c>
      <c r="B1140" s="63" t="s">
        <v>445</v>
      </c>
      <c r="C1140" s="64" t="s">
        <v>18</v>
      </c>
      <c r="D1140" s="64" t="s">
        <v>37</v>
      </c>
      <c r="E1140" s="64" t="s">
        <v>1441</v>
      </c>
      <c r="F1140" s="64">
        <v>2</v>
      </c>
      <c r="G1140" s="72" t="s">
        <v>2403</v>
      </c>
      <c r="H1140" s="63" t="s">
        <v>2404</v>
      </c>
      <c r="I1140" s="64" t="s">
        <v>493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547</v>
      </c>
      <c r="U1140" s="69" t="s">
        <v>52</v>
      </c>
      <c r="V1140" s="63"/>
      <c r="W1140" s="63"/>
      <c r="X1140" s="63"/>
      <c r="Y1140" s="63"/>
      <c r="Z1140" s="63"/>
      <c r="AA1140" s="63"/>
    </row>
    <row r="1141" spans="1:27" s="71" customFormat="1" ht="23.5" customHeight="1" x14ac:dyDescent="0.35">
      <c r="A1141" s="62">
        <v>46081</v>
      </c>
      <c r="B1141" s="63" t="s">
        <v>445</v>
      </c>
      <c r="C1141" s="64" t="s">
        <v>18</v>
      </c>
      <c r="D1141" s="64" t="s">
        <v>37</v>
      </c>
      <c r="E1141" s="64" t="s">
        <v>816</v>
      </c>
      <c r="F1141" s="64">
        <v>1</v>
      </c>
      <c r="G1141" s="72" t="s">
        <v>877</v>
      </c>
      <c r="H1141" s="63" t="s">
        <v>2405</v>
      </c>
      <c r="I1141" s="64" t="s">
        <v>493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547</v>
      </c>
      <c r="U1141" s="69" t="s">
        <v>52</v>
      </c>
      <c r="V1141" s="63"/>
      <c r="W1141" s="63"/>
      <c r="X1141" s="63"/>
      <c r="Y1141" s="63"/>
      <c r="Z1141" s="63"/>
      <c r="AA1141" s="63"/>
    </row>
    <row r="1142" spans="1:27" s="71" customFormat="1" ht="23.5" customHeight="1" x14ac:dyDescent="0.35">
      <c r="A1142" s="62">
        <v>46081</v>
      </c>
      <c r="B1142" s="63" t="s">
        <v>445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2406</v>
      </c>
      <c r="I1142" s="64" t="s">
        <v>493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547</v>
      </c>
      <c r="U1142" s="69" t="s">
        <v>52</v>
      </c>
      <c r="V1142" s="63"/>
      <c r="W1142" s="63"/>
      <c r="X1142" s="63"/>
      <c r="Y1142" s="63"/>
      <c r="Z1142" s="63"/>
      <c r="AA1142" s="63"/>
    </row>
    <row r="1143" spans="1:27" s="71" customFormat="1" ht="23.5" customHeight="1" x14ac:dyDescent="0.35">
      <c r="A1143" s="62">
        <v>46081</v>
      </c>
      <c r="B1143" s="63" t="s">
        <v>445</v>
      </c>
      <c r="C1143" s="64" t="s">
        <v>18</v>
      </c>
      <c r="D1143" s="64" t="s">
        <v>37</v>
      </c>
      <c r="E1143" s="64" t="s">
        <v>1531</v>
      </c>
      <c r="F1143" s="64">
        <v>2</v>
      </c>
      <c r="G1143" s="72" t="s">
        <v>1564</v>
      </c>
      <c r="H1143" s="63" t="s">
        <v>2407</v>
      </c>
      <c r="I1143" s="64" t="s">
        <v>493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547</v>
      </c>
      <c r="U1143" s="69" t="s">
        <v>52</v>
      </c>
      <c r="V1143" s="63"/>
      <c r="W1143" s="63"/>
      <c r="X1143" s="63"/>
      <c r="Y1143" s="63"/>
      <c r="Z1143" s="63"/>
      <c r="AA1143" s="63"/>
    </row>
    <row r="1144" spans="1:27" s="71" customFormat="1" ht="23.5" customHeight="1" x14ac:dyDescent="0.35">
      <c r="A1144" s="62">
        <v>46081</v>
      </c>
      <c r="B1144" s="63" t="s">
        <v>445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2408</v>
      </c>
      <c r="I1144" s="64" t="s">
        <v>493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547</v>
      </c>
      <c r="U1144" s="69" t="s">
        <v>52</v>
      </c>
      <c r="V1144" s="63"/>
      <c r="W1144" s="63"/>
      <c r="X1144" s="63"/>
      <c r="Y1144" s="63"/>
      <c r="Z1144" s="63"/>
      <c r="AA1144" s="63"/>
    </row>
    <row r="1145" spans="1:27" s="71" customFormat="1" ht="23.5" customHeight="1" x14ac:dyDescent="0.35">
      <c r="A1145" s="62">
        <v>46081</v>
      </c>
      <c r="B1145" s="63" t="s">
        <v>445</v>
      </c>
      <c r="C1145" s="64" t="s">
        <v>18</v>
      </c>
      <c r="D1145" s="64" t="s">
        <v>37</v>
      </c>
      <c r="E1145" s="64" t="s">
        <v>899</v>
      </c>
      <c r="F1145" s="64">
        <v>1</v>
      </c>
      <c r="G1145" s="72">
        <v>230747003</v>
      </c>
      <c r="H1145" s="63" t="s">
        <v>2409</v>
      </c>
      <c r="I1145" s="64" t="s">
        <v>493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547</v>
      </c>
      <c r="U1145" s="69" t="s">
        <v>52</v>
      </c>
      <c r="V1145" s="63"/>
      <c r="W1145" s="63"/>
      <c r="X1145" s="63"/>
      <c r="Y1145" s="63"/>
      <c r="Z1145" s="63"/>
      <c r="AA1145" s="63"/>
    </row>
    <row r="1146" spans="1:27" s="71" customFormat="1" ht="23.5" customHeight="1" x14ac:dyDescent="0.35">
      <c r="A1146" s="62">
        <v>46081</v>
      </c>
      <c r="B1146" s="63" t="s">
        <v>445</v>
      </c>
      <c r="C1146" s="64" t="s">
        <v>18</v>
      </c>
      <c r="D1146" s="64" t="s">
        <v>37</v>
      </c>
      <c r="E1146" s="64" t="s">
        <v>899</v>
      </c>
      <c r="F1146" s="64">
        <v>1</v>
      </c>
      <c r="G1146" s="72">
        <v>316292006</v>
      </c>
      <c r="H1146" s="63" t="s">
        <v>2410</v>
      </c>
      <c r="I1146" s="64" t="s">
        <v>493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547</v>
      </c>
      <c r="U1146" s="69" t="s">
        <v>52</v>
      </c>
      <c r="V1146" s="63"/>
      <c r="W1146" s="63"/>
      <c r="X1146" s="63"/>
      <c r="Y1146" s="63"/>
      <c r="Z1146" s="63"/>
      <c r="AA1146" s="63"/>
    </row>
    <row r="1147" spans="1:27" s="71" customFormat="1" ht="23.5" customHeight="1" x14ac:dyDescent="0.35">
      <c r="A1147" s="62">
        <v>46081</v>
      </c>
      <c r="B1147" s="63" t="s">
        <v>445</v>
      </c>
      <c r="C1147" s="64" t="s">
        <v>18</v>
      </c>
      <c r="D1147" s="64" t="s">
        <v>37</v>
      </c>
      <c r="E1147" s="64" t="s">
        <v>899</v>
      </c>
      <c r="F1147" s="64">
        <v>1</v>
      </c>
      <c r="G1147" s="72">
        <v>319158002</v>
      </c>
      <c r="H1147" s="63" t="s">
        <v>2411</v>
      </c>
      <c r="I1147" s="64" t="s">
        <v>493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547</v>
      </c>
      <c r="U1147" s="69" t="s">
        <v>52</v>
      </c>
      <c r="V1147" s="63"/>
      <c r="W1147" s="63"/>
      <c r="X1147" s="63"/>
      <c r="Y1147" s="63"/>
      <c r="Z1147" s="63"/>
      <c r="AA1147" s="63"/>
    </row>
    <row r="1148" spans="1:27" s="71" customFormat="1" ht="23.5" customHeight="1" x14ac:dyDescent="0.35">
      <c r="A1148" s="62">
        <v>46081</v>
      </c>
      <c r="B1148" s="63" t="s">
        <v>445</v>
      </c>
      <c r="C1148" s="64" t="s">
        <v>18</v>
      </c>
      <c r="D1148" s="64" t="s">
        <v>37</v>
      </c>
      <c r="E1148" s="64" t="s">
        <v>752</v>
      </c>
      <c r="F1148" s="64">
        <v>2</v>
      </c>
      <c r="G1148" s="72">
        <v>319458001</v>
      </c>
      <c r="H1148" s="63" t="s">
        <v>2412</v>
      </c>
      <c r="I1148" s="64" t="s">
        <v>493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547</v>
      </c>
      <c r="U1148" s="69" t="s">
        <v>52</v>
      </c>
      <c r="V1148" s="63"/>
      <c r="W1148" s="63"/>
      <c r="X1148" s="63"/>
      <c r="Y1148" s="63"/>
      <c r="Z1148" s="63"/>
      <c r="AA1148" s="63"/>
    </row>
    <row r="1149" spans="1:27" s="71" customFormat="1" ht="23.5" customHeight="1" x14ac:dyDescent="0.35">
      <c r="A1149" s="62">
        <v>46081</v>
      </c>
      <c r="B1149" s="63" t="s">
        <v>445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2389</v>
      </c>
      <c r="H1149" s="63" t="s">
        <v>2390</v>
      </c>
      <c r="I1149" s="64" t="s">
        <v>491</v>
      </c>
      <c r="J1149" s="63" t="s">
        <v>2413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2520</v>
      </c>
      <c r="U1149" s="69" t="s">
        <v>126</v>
      </c>
      <c r="V1149" s="63"/>
      <c r="W1149" s="63"/>
      <c r="X1149" s="63"/>
      <c r="Y1149" s="63"/>
      <c r="Z1149" s="63"/>
      <c r="AA1149" s="63"/>
    </row>
    <row r="1150" spans="1:27" s="71" customFormat="1" ht="23.5" customHeight="1" x14ac:dyDescent="0.35">
      <c r="A1150" s="62">
        <v>46081</v>
      </c>
      <c r="B1150" s="63" t="s">
        <v>445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2389</v>
      </c>
      <c r="H1150" s="63" t="s">
        <v>2390</v>
      </c>
      <c r="I1150" s="64" t="s">
        <v>480</v>
      </c>
      <c r="J1150" s="63" t="s">
        <v>2414</v>
      </c>
      <c r="K1150" s="64" t="s">
        <v>273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4603</v>
      </c>
      <c r="W1150" s="63" t="s">
        <v>4604</v>
      </c>
      <c r="X1150" s="63" t="s">
        <v>4605</v>
      </c>
      <c r="Y1150" s="63"/>
      <c r="Z1150" s="63"/>
      <c r="AA1150" s="63">
        <v>2026030001</v>
      </c>
    </row>
    <row r="1151" spans="1:27" s="71" customFormat="1" ht="23.5" customHeight="1" x14ac:dyDescent="0.35">
      <c r="A1151" s="62">
        <v>46081</v>
      </c>
      <c r="B1151" s="63" t="s">
        <v>445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2389</v>
      </c>
      <c r="H1151" s="63" t="s">
        <v>2390</v>
      </c>
      <c r="I1151" s="64" t="s">
        <v>480</v>
      </c>
      <c r="J1151" s="63" t="s">
        <v>2415</v>
      </c>
      <c r="K1151" s="64" t="s">
        <v>273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4606</v>
      </c>
      <c r="W1151" s="63" t="s">
        <v>4607</v>
      </c>
      <c r="X1151" s="63" t="s">
        <v>548</v>
      </c>
      <c r="Y1151" s="63"/>
      <c r="Z1151" s="63"/>
      <c r="AA1151" s="63">
        <v>2026030002</v>
      </c>
    </row>
    <row r="1152" spans="1:27" s="71" customFormat="1" ht="23.5" customHeight="1" x14ac:dyDescent="0.35">
      <c r="A1152" s="62">
        <v>46081</v>
      </c>
      <c r="B1152" s="63" t="s">
        <v>445</v>
      </c>
      <c r="C1152" s="64" t="s">
        <v>18</v>
      </c>
      <c r="D1152" s="64" t="s">
        <v>37</v>
      </c>
      <c r="E1152" s="64" t="s">
        <v>1441</v>
      </c>
      <c r="F1152" s="64">
        <v>2</v>
      </c>
      <c r="G1152" s="72" t="s">
        <v>2403</v>
      </c>
      <c r="H1152" s="63" t="s">
        <v>2404</v>
      </c>
      <c r="I1152" s="64" t="s">
        <v>490</v>
      </c>
      <c r="J1152" s="63" t="s">
        <v>2416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</row>
    <row r="1153" spans="1:27" s="71" customFormat="1" ht="23.5" customHeight="1" x14ac:dyDescent="0.35">
      <c r="A1153" s="62">
        <v>46082</v>
      </c>
      <c r="B1153" s="63" t="s">
        <v>445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2011</v>
      </c>
      <c r="I1153" s="64" t="s">
        <v>493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547</v>
      </c>
      <c r="U1153" s="69" t="s">
        <v>52</v>
      </c>
      <c r="V1153" s="63"/>
      <c r="W1153" s="63"/>
      <c r="X1153" s="63"/>
      <c r="Y1153" s="63"/>
      <c r="Z1153" s="63"/>
      <c r="AA1153" s="63"/>
    </row>
    <row r="1154" spans="1:27" s="71" customFormat="1" ht="23.5" customHeight="1" x14ac:dyDescent="0.35">
      <c r="A1154" s="62">
        <v>46082</v>
      </c>
      <c r="B1154" s="63" t="s">
        <v>445</v>
      </c>
      <c r="C1154" s="64" t="s">
        <v>18</v>
      </c>
      <c r="D1154" s="64" t="s">
        <v>37</v>
      </c>
      <c r="E1154" s="64" t="s">
        <v>429</v>
      </c>
      <c r="F1154" s="64">
        <v>2</v>
      </c>
      <c r="G1154" s="72" t="s">
        <v>918</v>
      </c>
      <c r="H1154" s="63" t="s">
        <v>2289</v>
      </c>
      <c r="I1154" s="64" t="s">
        <v>493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547</v>
      </c>
      <c r="U1154" s="69" t="s">
        <v>52</v>
      </c>
      <c r="V1154" s="63"/>
      <c r="W1154" s="63"/>
      <c r="X1154" s="63"/>
      <c r="Y1154" s="63"/>
      <c r="Z1154" s="63"/>
      <c r="AA1154" s="63"/>
    </row>
    <row r="1155" spans="1:27" s="71" customFormat="1" ht="23.5" customHeight="1" x14ac:dyDescent="0.35">
      <c r="A1155" s="62">
        <v>46082</v>
      </c>
      <c r="B1155" s="63" t="s">
        <v>445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2421</v>
      </c>
      <c r="I1155" s="64" t="s">
        <v>493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547</v>
      </c>
      <c r="U1155" s="69" t="s">
        <v>52</v>
      </c>
      <c r="V1155" s="63"/>
      <c r="W1155" s="63"/>
      <c r="X1155" s="63"/>
      <c r="Y1155" s="63"/>
      <c r="Z1155" s="63"/>
      <c r="AA1155" s="63"/>
    </row>
    <row r="1156" spans="1:27" s="71" customFormat="1" ht="23.5" customHeight="1" x14ac:dyDescent="0.35">
      <c r="A1156" s="62">
        <v>46082</v>
      </c>
      <c r="B1156" s="63" t="s">
        <v>445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920</v>
      </c>
      <c r="H1156" s="63" t="s">
        <v>2422</v>
      </c>
      <c r="I1156" s="64" t="s">
        <v>493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547</v>
      </c>
      <c r="U1156" s="69" t="s">
        <v>52</v>
      </c>
      <c r="V1156" s="63"/>
      <c r="W1156" s="63"/>
      <c r="X1156" s="63"/>
      <c r="Y1156" s="63"/>
      <c r="Z1156" s="63"/>
      <c r="AA1156" s="63"/>
    </row>
    <row r="1157" spans="1:27" s="71" customFormat="1" ht="23.5" customHeight="1" x14ac:dyDescent="0.35">
      <c r="A1157" s="62">
        <v>46082</v>
      </c>
      <c r="B1157" s="63" t="s">
        <v>445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2423</v>
      </c>
      <c r="H1157" s="63" t="s">
        <v>2424</v>
      </c>
      <c r="I1157" s="64" t="s">
        <v>493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547</v>
      </c>
      <c r="U1157" s="69" t="s">
        <v>52</v>
      </c>
      <c r="V1157" s="63"/>
      <c r="W1157" s="63"/>
      <c r="X1157" s="63"/>
      <c r="Y1157" s="63"/>
      <c r="Z1157" s="63"/>
      <c r="AA1157" s="63"/>
    </row>
    <row r="1158" spans="1:27" s="71" customFormat="1" ht="23.5" customHeight="1" x14ac:dyDescent="0.35">
      <c r="A1158" s="62">
        <v>46082</v>
      </c>
      <c r="B1158" s="63" t="s">
        <v>445</v>
      </c>
      <c r="C1158" s="64" t="s">
        <v>18</v>
      </c>
      <c r="D1158" s="64" t="s">
        <v>37</v>
      </c>
      <c r="E1158" s="64" t="s">
        <v>1541</v>
      </c>
      <c r="F1158" s="64">
        <v>1</v>
      </c>
      <c r="G1158" s="72">
        <v>109686030</v>
      </c>
      <c r="H1158" s="63" t="s">
        <v>2425</v>
      </c>
      <c r="I1158" s="64" t="s">
        <v>493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547</v>
      </c>
      <c r="U1158" s="69" t="s">
        <v>52</v>
      </c>
      <c r="V1158" s="63"/>
      <c r="W1158" s="63"/>
      <c r="X1158" s="63"/>
      <c r="Y1158" s="63"/>
      <c r="Z1158" s="63"/>
      <c r="AA1158" s="63"/>
    </row>
    <row r="1159" spans="1:27" s="71" customFormat="1" ht="23.5" customHeight="1" x14ac:dyDescent="0.35">
      <c r="A1159" s="62">
        <v>46083</v>
      </c>
      <c r="B1159" s="63" t="s">
        <v>445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1001</v>
      </c>
      <c r="H1159" s="63" t="s">
        <v>2427</v>
      </c>
      <c r="I1159" s="64" t="s">
        <v>493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547</v>
      </c>
      <c r="U1159" s="69" t="s">
        <v>52</v>
      </c>
      <c r="V1159" s="63"/>
      <c r="W1159" s="63"/>
      <c r="X1159" s="63"/>
      <c r="Y1159" s="63"/>
      <c r="Z1159" s="63"/>
      <c r="AA1159" s="63"/>
    </row>
    <row r="1160" spans="1:27" s="71" customFormat="1" ht="23.5" customHeight="1" x14ac:dyDescent="0.35">
      <c r="A1160" s="62">
        <v>46083</v>
      </c>
      <c r="B1160" s="63" t="s">
        <v>445</v>
      </c>
      <c r="C1160" s="64" t="s">
        <v>18</v>
      </c>
      <c r="D1160" s="64" t="s">
        <v>37</v>
      </c>
      <c r="E1160" s="64" t="s">
        <v>415</v>
      </c>
      <c r="F1160" s="64">
        <v>2</v>
      </c>
      <c r="G1160" s="72" t="s">
        <v>1499</v>
      </c>
      <c r="H1160" s="63" t="s">
        <v>2428</v>
      </c>
      <c r="I1160" s="64" t="s">
        <v>493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547</v>
      </c>
      <c r="U1160" s="69" t="s">
        <v>52</v>
      </c>
      <c r="V1160" s="63"/>
      <c r="W1160" s="63"/>
      <c r="X1160" s="63"/>
      <c r="Y1160" s="63"/>
      <c r="Z1160" s="63"/>
      <c r="AA1160" s="63"/>
    </row>
    <row r="1161" spans="1:27" s="71" customFormat="1" ht="23.5" customHeight="1" x14ac:dyDescent="0.35">
      <c r="A1161" s="62">
        <v>46083</v>
      </c>
      <c r="B1161" s="63" t="s">
        <v>445</v>
      </c>
      <c r="C1161" s="64" t="s">
        <v>18</v>
      </c>
      <c r="D1161" s="64" t="s">
        <v>37</v>
      </c>
      <c r="E1161" s="64" t="s">
        <v>1341</v>
      </c>
      <c r="F1161" s="64">
        <v>1</v>
      </c>
      <c r="G1161" s="72" t="s">
        <v>2429</v>
      </c>
      <c r="H1161" s="63" t="s">
        <v>2430</v>
      </c>
      <c r="I1161" s="64" t="s">
        <v>493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547</v>
      </c>
      <c r="U1161" s="69" t="s">
        <v>52</v>
      </c>
      <c r="V1161" s="63"/>
      <c r="W1161" s="63"/>
      <c r="X1161" s="63"/>
      <c r="Y1161" s="63"/>
      <c r="Z1161" s="63"/>
      <c r="AA1161" s="63"/>
    </row>
    <row r="1162" spans="1:27" s="71" customFormat="1" ht="23.5" customHeight="1" x14ac:dyDescent="0.35">
      <c r="A1162" s="62">
        <v>46083</v>
      </c>
      <c r="B1162" s="63" t="s">
        <v>445</v>
      </c>
      <c r="C1162" s="64" t="s">
        <v>18</v>
      </c>
      <c r="D1162" s="64" t="s">
        <v>37</v>
      </c>
      <c r="E1162" s="64" t="s">
        <v>1341</v>
      </c>
      <c r="F1162" s="64">
        <v>1</v>
      </c>
      <c r="G1162" s="72" t="s">
        <v>2358</v>
      </c>
      <c r="H1162" s="63" t="s">
        <v>2359</v>
      </c>
      <c r="I1162" s="64" t="s">
        <v>493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547</v>
      </c>
      <c r="U1162" s="69" t="s">
        <v>52</v>
      </c>
      <c r="V1162" s="63"/>
      <c r="W1162" s="63"/>
      <c r="X1162" s="63"/>
      <c r="Y1162" s="63"/>
      <c r="Z1162" s="63"/>
      <c r="AA1162" s="63"/>
    </row>
    <row r="1163" spans="1:27" s="71" customFormat="1" ht="23.5" customHeight="1" x14ac:dyDescent="0.35">
      <c r="A1163" s="62">
        <v>46083</v>
      </c>
      <c r="B1163" s="63" t="s">
        <v>445</v>
      </c>
      <c r="C1163" s="64" t="s">
        <v>18</v>
      </c>
      <c r="D1163" s="64" t="s">
        <v>37</v>
      </c>
      <c r="E1163" s="64" t="s">
        <v>2224</v>
      </c>
      <c r="F1163" s="64">
        <v>2</v>
      </c>
      <c r="G1163" s="72" t="s">
        <v>1123</v>
      </c>
      <c r="H1163" s="63" t="s">
        <v>2431</v>
      </c>
      <c r="I1163" s="64" t="s">
        <v>493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547</v>
      </c>
      <c r="U1163" s="69" t="s">
        <v>52</v>
      </c>
      <c r="V1163" s="63"/>
      <c r="W1163" s="63"/>
      <c r="X1163" s="63"/>
      <c r="Y1163" s="63"/>
      <c r="Z1163" s="63"/>
      <c r="AA1163" s="63"/>
    </row>
    <row r="1164" spans="1:27" s="71" customFormat="1" ht="23.5" customHeight="1" x14ac:dyDescent="0.35">
      <c r="A1164" s="62">
        <v>46083</v>
      </c>
      <c r="B1164" s="63" t="s">
        <v>445</v>
      </c>
      <c r="C1164" s="64" t="s">
        <v>18</v>
      </c>
      <c r="D1164" s="64" t="s">
        <v>37</v>
      </c>
      <c r="E1164" s="64" t="s">
        <v>1536</v>
      </c>
      <c r="F1164" s="64">
        <v>1</v>
      </c>
      <c r="G1164" s="72" t="s">
        <v>852</v>
      </c>
      <c r="H1164" s="63" t="s">
        <v>2432</v>
      </c>
      <c r="I1164" s="64" t="s">
        <v>493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547</v>
      </c>
      <c r="U1164" s="69" t="s">
        <v>52</v>
      </c>
      <c r="V1164" s="63"/>
      <c r="W1164" s="63"/>
      <c r="X1164" s="63"/>
      <c r="Y1164" s="63"/>
      <c r="Z1164" s="63"/>
      <c r="AA1164" s="63"/>
    </row>
    <row r="1165" spans="1:27" s="71" customFormat="1" ht="23.5" customHeight="1" x14ac:dyDescent="0.35">
      <c r="A1165" s="62">
        <v>46083</v>
      </c>
      <c r="B1165" s="63" t="s">
        <v>445</v>
      </c>
      <c r="C1165" s="64" t="s">
        <v>18</v>
      </c>
      <c r="D1165" s="64" t="s">
        <v>37</v>
      </c>
      <c r="E1165" s="64" t="s">
        <v>899</v>
      </c>
      <c r="F1165" s="64">
        <v>1</v>
      </c>
      <c r="G1165" s="72">
        <v>230868002</v>
      </c>
      <c r="H1165" s="63" t="s">
        <v>2433</v>
      </c>
      <c r="I1165" s="64" t="s">
        <v>493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547</v>
      </c>
      <c r="U1165" s="69" t="s">
        <v>52</v>
      </c>
      <c r="V1165" s="63"/>
      <c r="W1165" s="63"/>
      <c r="X1165" s="63"/>
      <c r="Y1165" s="63"/>
      <c r="Z1165" s="63"/>
      <c r="AA1165" s="63"/>
    </row>
    <row r="1166" spans="1:27" s="71" customFormat="1" ht="23.5" customHeight="1" x14ac:dyDescent="0.35">
      <c r="A1166" s="62">
        <v>46083</v>
      </c>
      <c r="B1166" s="63" t="s">
        <v>445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2434</v>
      </c>
      <c r="I1166" s="64" t="s">
        <v>493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547</v>
      </c>
      <c r="U1166" s="69" t="s">
        <v>52</v>
      </c>
      <c r="V1166" s="63"/>
      <c r="W1166" s="63"/>
      <c r="X1166" s="63"/>
      <c r="Y1166" s="63"/>
      <c r="Z1166" s="63"/>
      <c r="AA1166" s="63"/>
    </row>
    <row r="1167" spans="1:27" s="71" customFormat="1" ht="23.5" customHeight="1" x14ac:dyDescent="0.35">
      <c r="A1167" s="62">
        <v>46083</v>
      </c>
      <c r="B1167" s="63" t="s">
        <v>445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2435</v>
      </c>
      <c r="I1167" s="64" t="s">
        <v>493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547</v>
      </c>
      <c r="U1167" s="69" t="s">
        <v>52</v>
      </c>
      <c r="V1167" s="63"/>
      <c r="W1167" s="63"/>
      <c r="X1167" s="63"/>
      <c r="Y1167" s="63"/>
      <c r="Z1167" s="63"/>
      <c r="AA1167" s="63"/>
    </row>
    <row r="1168" spans="1:27" s="71" customFormat="1" ht="23.5" customHeight="1" x14ac:dyDescent="0.35">
      <c r="A1168" s="62">
        <v>46083</v>
      </c>
      <c r="B1168" s="63" t="s">
        <v>445</v>
      </c>
      <c r="C1168" s="64" t="s">
        <v>18</v>
      </c>
      <c r="D1168" s="64" t="s">
        <v>37</v>
      </c>
      <c r="E1168" s="64" t="s">
        <v>1650</v>
      </c>
      <c r="F1168" s="64">
        <v>2</v>
      </c>
      <c r="G1168" s="72">
        <v>290188004</v>
      </c>
      <c r="H1168" s="63" t="s">
        <v>2436</v>
      </c>
      <c r="I1168" s="64" t="s">
        <v>493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547</v>
      </c>
      <c r="U1168" s="69" t="s">
        <v>52</v>
      </c>
      <c r="V1168" s="63"/>
      <c r="W1168" s="63"/>
      <c r="X1168" s="63"/>
      <c r="Y1168" s="63"/>
      <c r="Z1168" s="63"/>
      <c r="AA1168" s="63"/>
    </row>
    <row r="1169" spans="1:27" s="71" customFormat="1" ht="23.5" customHeight="1" x14ac:dyDescent="0.35">
      <c r="A1169" s="62">
        <v>46083</v>
      </c>
      <c r="B1169" s="63" t="s">
        <v>445</v>
      </c>
      <c r="C1169" s="64" t="s">
        <v>18</v>
      </c>
      <c r="D1169" s="64" t="s">
        <v>37</v>
      </c>
      <c r="E1169" s="64" t="s">
        <v>1148</v>
      </c>
      <c r="F1169" s="64">
        <v>2</v>
      </c>
      <c r="G1169" s="72">
        <v>318599003</v>
      </c>
      <c r="H1169" s="63" t="s">
        <v>2437</v>
      </c>
      <c r="I1169" s="64" t="s">
        <v>493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547</v>
      </c>
      <c r="U1169" s="69" t="s">
        <v>52</v>
      </c>
      <c r="V1169" s="63"/>
      <c r="W1169" s="63"/>
      <c r="X1169" s="63"/>
      <c r="Y1169" s="63"/>
      <c r="Z1169" s="63"/>
      <c r="AA1169" s="63"/>
    </row>
    <row r="1170" spans="1:27" s="71" customFormat="1" ht="23.5" customHeight="1" x14ac:dyDescent="0.35">
      <c r="A1170" s="62">
        <v>46083</v>
      </c>
      <c r="B1170" s="63" t="s">
        <v>445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2050</v>
      </c>
      <c r="H1170" s="63" t="s">
        <v>2438</v>
      </c>
      <c r="I1170" s="64" t="s">
        <v>491</v>
      </c>
      <c r="J1170" s="63" t="s">
        <v>2439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2520</v>
      </c>
      <c r="U1170" s="69" t="s">
        <v>126</v>
      </c>
      <c r="V1170" s="63"/>
      <c r="W1170" s="63"/>
      <c r="X1170" s="63"/>
      <c r="Y1170" s="63"/>
      <c r="Z1170" s="63"/>
      <c r="AA1170" s="63"/>
    </row>
    <row r="1171" spans="1:27" s="71" customFormat="1" ht="23.5" customHeight="1" x14ac:dyDescent="0.35">
      <c r="A1171" s="62">
        <v>46083</v>
      </c>
      <c r="B1171" s="63" t="s">
        <v>445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2392</v>
      </c>
      <c r="H1171" s="63" t="s">
        <v>2393</v>
      </c>
      <c r="I1171" s="64" t="s">
        <v>491</v>
      </c>
      <c r="J1171" s="63" t="s">
        <v>2440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2520</v>
      </c>
      <c r="U1171" s="69" t="s">
        <v>126</v>
      </c>
      <c r="V1171" s="63"/>
      <c r="W1171" s="63"/>
      <c r="X1171" s="63"/>
      <c r="Y1171" s="63"/>
      <c r="Z1171" s="63"/>
      <c r="AA1171" s="63"/>
    </row>
    <row r="1172" spans="1:27" s="71" customFormat="1" ht="23.5" customHeight="1" x14ac:dyDescent="0.35">
      <c r="A1172" s="62">
        <v>46084</v>
      </c>
      <c r="B1172" s="63" t="s">
        <v>445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2445</v>
      </c>
      <c r="H1172" s="63" t="s">
        <v>2446</v>
      </c>
      <c r="I1172" s="64" t="s">
        <v>493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547</v>
      </c>
      <c r="U1172" s="69" t="s">
        <v>52</v>
      </c>
      <c r="V1172" s="63"/>
      <c r="W1172" s="63"/>
      <c r="X1172" s="63"/>
      <c r="Y1172" s="63"/>
      <c r="Z1172" s="63"/>
      <c r="AA1172" s="63"/>
    </row>
    <row r="1173" spans="1:27" s="71" customFormat="1" ht="23.5" customHeight="1" x14ac:dyDescent="0.35">
      <c r="A1173" s="62">
        <v>46084</v>
      </c>
      <c r="B1173" s="63" t="s">
        <v>445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2447</v>
      </c>
      <c r="I1173" s="64" t="s">
        <v>493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547</v>
      </c>
      <c r="U1173" s="69" t="s">
        <v>52</v>
      </c>
      <c r="V1173" s="63"/>
      <c r="W1173" s="63"/>
      <c r="X1173" s="63"/>
      <c r="Y1173" s="63"/>
      <c r="Z1173" s="63"/>
      <c r="AA1173" s="63"/>
    </row>
    <row r="1174" spans="1:27" s="71" customFormat="1" ht="23.5" customHeight="1" x14ac:dyDescent="0.35">
      <c r="A1174" s="62">
        <v>46084</v>
      </c>
      <c r="B1174" s="63" t="s">
        <v>445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2448</v>
      </c>
      <c r="H1174" s="63" t="s">
        <v>2449</v>
      </c>
      <c r="I1174" s="64" t="s">
        <v>493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547</v>
      </c>
      <c r="U1174" s="69" t="s">
        <v>52</v>
      </c>
      <c r="V1174" s="63"/>
      <c r="W1174" s="63"/>
      <c r="X1174" s="63"/>
      <c r="Y1174" s="63"/>
      <c r="Z1174" s="63"/>
      <c r="AA1174" s="63"/>
    </row>
    <row r="1175" spans="1:27" s="71" customFormat="1" ht="23.5" customHeight="1" x14ac:dyDescent="0.35">
      <c r="A1175" s="62">
        <v>46084</v>
      </c>
      <c r="B1175" s="63" t="s">
        <v>445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812</v>
      </c>
      <c r="H1175" s="63" t="s">
        <v>2450</v>
      </c>
      <c r="I1175" s="64" t="s">
        <v>493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547</v>
      </c>
      <c r="U1175" s="69" t="s">
        <v>52</v>
      </c>
      <c r="V1175" s="63"/>
      <c r="W1175" s="63"/>
      <c r="X1175" s="63"/>
      <c r="Y1175" s="63"/>
      <c r="Z1175" s="63"/>
      <c r="AA1175" s="63"/>
    </row>
    <row r="1176" spans="1:27" s="71" customFormat="1" ht="23.5" customHeight="1" x14ac:dyDescent="0.35">
      <c r="A1176" s="62">
        <v>46084</v>
      </c>
      <c r="B1176" s="63" t="s">
        <v>445</v>
      </c>
      <c r="C1176" s="64" t="s">
        <v>18</v>
      </c>
      <c r="D1176" s="64" t="s">
        <v>37</v>
      </c>
      <c r="E1176" s="64" t="s">
        <v>415</v>
      </c>
      <c r="F1176" s="64">
        <v>2</v>
      </c>
      <c r="G1176" s="72" t="s">
        <v>1453</v>
      </c>
      <c r="H1176" s="63" t="s">
        <v>2451</v>
      </c>
      <c r="I1176" s="64" t="s">
        <v>493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547</v>
      </c>
      <c r="U1176" s="69" t="s">
        <v>52</v>
      </c>
      <c r="V1176" s="63"/>
      <c r="W1176" s="63"/>
      <c r="X1176" s="63"/>
      <c r="Y1176" s="63"/>
      <c r="Z1176" s="63"/>
      <c r="AA1176" s="63"/>
    </row>
    <row r="1177" spans="1:27" s="71" customFormat="1" ht="23.5" customHeight="1" x14ac:dyDescent="0.35">
      <c r="A1177" s="62">
        <v>46084</v>
      </c>
      <c r="B1177" s="63" t="s">
        <v>445</v>
      </c>
      <c r="C1177" s="64" t="s">
        <v>18</v>
      </c>
      <c r="D1177" s="64" t="s">
        <v>37</v>
      </c>
      <c r="E1177" s="64" t="s">
        <v>2224</v>
      </c>
      <c r="F1177" s="64">
        <v>2</v>
      </c>
      <c r="G1177" s="72" t="s">
        <v>2230</v>
      </c>
      <c r="H1177" s="63" t="s">
        <v>2231</v>
      </c>
      <c r="I1177" s="64" t="s">
        <v>493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547</v>
      </c>
      <c r="U1177" s="69" t="s">
        <v>52</v>
      </c>
      <c r="V1177" s="63"/>
      <c r="W1177" s="63"/>
      <c r="X1177" s="63"/>
      <c r="Y1177" s="63"/>
      <c r="Z1177" s="63"/>
      <c r="AA1177" s="63"/>
    </row>
    <row r="1178" spans="1:27" s="71" customFormat="1" ht="23.5" customHeight="1" x14ac:dyDescent="0.35">
      <c r="A1178" s="62">
        <v>46084</v>
      </c>
      <c r="B1178" s="63" t="s">
        <v>445</v>
      </c>
      <c r="C1178" s="64" t="s">
        <v>18</v>
      </c>
      <c r="D1178" s="64" t="s">
        <v>37</v>
      </c>
      <c r="E1178" s="64" t="s">
        <v>868</v>
      </c>
      <c r="F1178" s="64">
        <v>1</v>
      </c>
      <c r="G1178" s="72" t="s">
        <v>2232</v>
      </c>
      <c r="H1178" s="63" t="s">
        <v>2452</v>
      </c>
      <c r="I1178" s="64" t="s">
        <v>493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547</v>
      </c>
      <c r="U1178" s="69" t="s">
        <v>52</v>
      </c>
      <c r="V1178" s="63"/>
      <c r="W1178" s="63"/>
      <c r="X1178" s="63"/>
      <c r="Y1178" s="63"/>
      <c r="Z1178" s="63"/>
      <c r="AA1178" s="63"/>
    </row>
    <row r="1179" spans="1:27" s="71" customFormat="1" ht="23.5" customHeight="1" x14ac:dyDescent="0.35">
      <c r="A1179" s="62">
        <v>46084</v>
      </c>
      <c r="B1179" s="63" t="s">
        <v>445</v>
      </c>
      <c r="C1179" s="64" t="s">
        <v>18</v>
      </c>
      <c r="D1179" s="64" t="s">
        <v>37</v>
      </c>
      <c r="E1179" s="64" t="s">
        <v>994</v>
      </c>
      <c r="F1179" s="64">
        <v>2</v>
      </c>
      <c r="G1179" s="72" t="s">
        <v>392</v>
      </c>
      <c r="H1179" s="63" t="s">
        <v>2453</v>
      </c>
      <c r="I1179" s="64" t="s">
        <v>493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547</v>
      </c>
      <c r="U1179" s="69" t="s">
        <v>52</v>
      </c>
      <c r="V1179" s="63"/>
      <c r="W1179" s="63"/>
      <c r="X1179" s="63"/>
      <c r="Y1179" s="63"/>
      <c r="Z1179" s="63"/>
      <c r="AA1179" s="63"/>
    </row>
    <row r="1180" spans="1:27" s="71" customFormat="1" ht="23.5" customHeight="1" x14ac:dyDescent="0.35">
      <c r="A1180" s="62">
        <v>46084</v>
      </c>
      <c r="B1180" s="63" t="s">
        <v>445</v>
      </c>
      <c r="C1180" s="64" t="s">
        <v>18</v>
      </c>
      <c r="D1180" s="64" t="s">
        <v>37</v>
      </c>
      <c r="E1180" s="64" t="s">
        <v>1536</v>
      </c>
      <c r="F1180" s="64">
        <v>1</v>
      </c>
      <c r="G1180" s="72" t="s">
        <v>852</v>
      </c>
      <c r="H1180" s="63" t="s">
        <v>2432</v>
      </c>
      <c r="I1180" s="64" t="s">
        <v>493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547</v>
      </c>
      <c r="U1180" s="69" t="s">
        <v>52</v>
      </c>
      <c r="V1180" s="63"/>
      <c r="W1180" s="63"/>
      <c r="X1180" s="63"/>
      <c r="Y1180" s="63"/>
      <c r="Z1180" s="63"/>
      <c r="AA1180" s="63"/>
    </row>
    <row r="1181" spans="1:27" s="71" customFormat="1" ht="23.5" customHeight="1" x14ac:dyDescent="0.35">
      <c r="A1181" s="62">
        <v>46084</v>
      </c>
      <c r="B1181" s="63" t="s">
        <v>445</v>
      </c>
      <c r="C1181" s="64" t="s">
        <v>18</v>
      </c>
      <c r="D1181" s="64" t="s">
        <v>37</v>
      </c>
      <c r="E1181" s="64" t="s">
        <v>1541</v>
      </c>
      <c r="F1181" s="64">
        <v>1</v>
      </c>
      <c r="G1181" s="72">
        <v>159356004</v>
      </c>
      <c r="H1181" s="63" t="s">
        <v>2454</v>
      </c>
      <c r="I1181" s="64" t="s">
        <v>493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547</v>
      </c>
      <c r="U1181" s="69" t="s">
        <v>52</v>
      </c>
      <c r="V1181" s="63"/>
      <c r="W1181" s="63"/>
      <c r="X1181" s="63"/>
      <c r="Y1181" s="63"/>
      <c r="Z1181" s="63"/>
      <c r="AA1181" s="63"/>
    </row>
    <row r="1182" spans="1:27" s="71" customFormat="1" ht="23.5" customHeight="1" x14ac:dyDescent="0.35">
      <c r="A1182" s="62">
        <v>46084</v>
      </c>
      <c r="B1182" s="63" t="s">
        <v>445</v>
      </c>
      <c r="C1182" s="64" t="s">
        <v>18</v>
      </c>
      <c r="D1182" s="64" t="s">
        <v>37</v>
      </c>
      <c r="E1182" s="64" t="s">
        <v>607</v>
      </c>
      <c r="F1182" s="64">
        <v>1</v>
      </c>
      <c r="G1182" s="72">
        <v>204200005</v>
      </c>
      <c r="H1182" s="63" t="s">
        <v>2455</v>
      </c>
      <c r="I1182" s="64" t="s">
        <v>493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547</v>
      </c>
      <c r="U1182" s="69" t="s">
        <v>52</v>
      </c>
      <c r="V1182" s="63"/>
      <c r="W1182" s="63"/>
      <c r="X1182" s="63"/>
      <c r="Y1182" s="63"/>
      <c r="Z1182" s="63"/>
      <c r="AA1182" s="63"/>
    </row>
    <row r="1183" spans="1:27" s="71" customFormat="1" ht="23.5" customHeight="1" x14ac:dyDescent="0.35">
      <c r="A1183" s="62">
        <v>46084</v>
      </c>
      <c r="B1183" s="63" t="s">
        <v>445</v>
      </c>
      <c r="C1183" s="64" t="s">
        <v>18</v>
      </c>
      <c r="D1183" s="64" t="s">
        <v>37</v>
      </c>
      <c r="E1183" s="64" t="s">
        <v>607</v>
      </c>
      <c r="F1183" s="64">
        <v>1</v>
      </c>
      <c r="G1183" s="72">
        <v>204335081</v>
      </c>
      <c r="H1183" s="63" t="s">
        <v>2456</v>
      </c>
      <c r="I1183" s="64" t="s">
        <v>493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547</v>
      </c>
      <c r="U1183" s="69" t="s">
        <v>52</v>
      </c>
      <c r="V1183" s="63"/>
      <c r="W1183" s="63"/>
      <c r="X1183" s="63"/>
      <c r="Y1183" s="63"/>
      <c r="Z1183" s="63"/>
      <c r="AA1183" s="63"/>
    </row>
    <row r="1184" spans="1:27" s="71" customFormat="1" ht="23.5" customHeight="1" x14ac:dyDescent="0.35">
      <c r="A1184" s="62">
        <v>46084</v>
      </c>
      <c r="B1184" s="63" t="s">
        <v>445</v>
      </c>
      <c r="C1184" s="64" t="s">
        <v>18</v>
      </c>
      <c r="D1184" s="64" t="s">
        <v>37</v>
      </c>
      <c r="E1184" s="64" t="s">
        <v>607</v>
      </c>
      <c r="F1184" s="64">
        <v>1</v>
      </c>
      <c r="G1184" s="72">
        <v>206249021</v>
      </c>
      <c r="H1184" s="63" t="s">
        <v>2457</v>
      </c>
      <c r="I1184" s="64" t="s">
        <v>493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547</v>
      </c>
      <c r="U1184" s="69" t="s">
        <v>52</v>
      </c>
      <c r="V1184" s="63"/>
      <c r="W1184" s="63"/>
      <c r="X1184" s="63"/>
      <c r="Y1184" s="63"/>
      <c r="Z1184" s="63"/>
      <c r="AA1184" s="63"/>
    </row>
    <row r="1185" spans="1:27" s="71" customFormat="1" ht="23.5" customHeight="1" x14ac:dyDescent="0.35">
      <c r="A1185" s="62">
        <v>46084</v>
      </c>
      <c r="B1185" s="63" t="s">
        <v>445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2458</v>
      </c>
      <c r="I1185" s="64" t="s">
        <v>493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547</v>
      </c>
      <c r="U1185" s="69" t="s">
        <v>52</v>
      </c>
      <c r="V1185" s="63"/>
      <c r="W1185" s="63"/>
      <c r="X1185" s="63"/>
      <c r="Y1185" s="63"/>
      <c r="Z1185" s="63"/>
      <c r="AA1185" s="63"/>
    </row>
    <row r="1186" spans="1:27" s="71" customFormat="1" ht="23.5" customHeight="1" x14ac:dyDescent="0.35">
      <c r="A1186" s="62">
        <v>46084</v>
      </c>
      <c r="B1186" s="63" t="s">
        <v>445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2459</v>
      </c>
      <c r="I1186" s="64" t="s">
        <v>493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547</v>
      </c>
      <c r="U1186" s="69" t="s">
        <v>52</v>
      </c>
      <c r="V1186" s="63"/>
      <c r="W1186" s="63"/>
      <c r="X1186" s="63"/>
      <c r="Y1186" s="63"/>
      <c r="Z1186" s="63"/>
      <c r="AA1186" s="63"/>
    </row>
    <row r="1187" spans="1:27" s="71" customFormat="1" ht="23.5" customHeight="1" x14ac:dyDescent="0.35">
      <c r="A1187" s="62">
        <v>46084</v>
      </c>
      <c r="B1187" s="63" t="s">
        <v>445</v>
      </c>
      <c r="C1187" s="64" t="s">
        <v>18</v>
      </c>
      <c r="D1187" s="64" t="s">
        <v>37</v>
      </c>
      <c r="E1187" s="64" t="s">
        <v>680</v>
      </c>
      <c r="F1187" s="64">
        <v>2</v>
      </c>
      <c r="G1187" s="72">
        <v>315295002</v>
      </c>
      <c r="H1187" s="63" t="s">
        <v>2460</v>
      </c>
      <c r="I1187" s="64" t="s">
        <v>493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547</v>
      </c>
      <c r="U1187" s="69" t="s">
        <v>52</v>
      </c>
      <c r="V1187" s="63"/>
      <c r="W1187" s="63"/>
      <c r="X1187" s="63"/>
      <c r="Y1187" s="63"/>
      <c r="Z1187" s="63"/>
      <c r="AA1187" s="63"/>
    </row>
    <row r="1188" spans="1:27" s="71" customFormat="1" ht="23.5" customHeight="1" x14ac:dyDescent="0.35">
      <c r="A1188" s="62">
        <v>46084</v>
      </c>
      <c r="B1188" s="63" t="s">
        <v>445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2445</v>
      </c>
      <c r="H1188" s="63" t="s">
        <v>2446</v>
      </c>
      <c r="I1188" s="64" t="s">
        <v>491</v>
      </c>
      <c r="J1188" s="63" t="s">
        <v>2461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2520</v>
      </c>
      <c r="U1188" s="69" t="s">
        <v>126</v>
      </c>
      <c r="V1188" s="63"/>
      <c r="W1188" s="63"/>
      <c r="X1188" s="63"/>
      <c r="Y1188" s="63"/>
      <c r="Z1188" s="63"/>
      <c r="AA1188" s="63"/>
    </row>
    <row r="1189" spans="1:27" s="71" customFormat="1" ht="23.5" customHeight="1" x14ac:dyDescent="0.35">
      <c r="A1189" s="62">
        <v>46084</v>
      </c>
      <c r="B1189" s="63" t="s">
        <v>445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2445</v>
      </c>
      <c r="H1189" s="63" t="s">
        <v>2446</v>
      </c>
      <c r="I1189" s="64" t="s">
        <v>491</v>
      </c>
      <c r="J1189" s="63" t="s">
        <v>2461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2520</v>
      </c>
      <c r="U1189" s="69" t="s">
        <v>126</v>
      </c>
      <c r="V1189" s="63"/>
      <c r="W1189" s="63"/>
      <c r="X1189" s="63"/>
      <c r="Y1189" s="63"/>
      <c r="Z1189" s="63"/>
      <c r="AA1189" s="63"/>
    </row>
    <row r="1190" spans="1:27" s="71" customFormat="1" ht="23.5" customHeight="1" x14ac:dyDescent="0.35">
      <c r="A1190" s="62">
        <v>46084</v>
      </c>
      <c r="B1190" s="63" t="s">
        <v>445</v>
      </c>
      <c r="C1190" s="64" t="s">
        <v>18</v>
      </c>
      <c r="D1190" s="64" t="s">
        <v>37</v>
      </c>
      <c r="E1190" s="64" t="s">
        <v>1533</v>
      </c>
      <c r="F1190" s="64">
        <v>1</v>
      </c>
      <c r="G1190" s="72" t="s">
        <v>2462</v>
      </c>
      <c r="H1190" s="63" t="s">
        <v>2463</v>
      </c>
      <c r="I1190" s="64" t="s">
        <v>700</v>
      </c>
      <c r="J1190" s="63" t="s">
        <v>7540</v>
      </c>
      <c r="K1190" s="64" t="s">
        <v>702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2471</v>
      </c>
      <c r="U1190" s="69" t="s">
        <v>2470</v>
      </c>
      <c r="V1190" s="63"/>
      <c r="W1190" s="63"/>
      <c r="X1190" s="63"/>
      <c r="Y1190" s="63"/>
      <c r="Z1190" s="63"/>
      <c r="AA1190" s="63"/>
    </row>
    <row r="1191" spans="1:27" s="71" customFormat="1" ht="23.5" customHeight="1" x14ac:dyDescent="0.35">
      <c r="A1191" s="62">
        <v>46084</v>
      </c>
      <c r="B1191" s="63" t="s">
        <v>445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2445</v>
      </c>
      <c r="H1191" s="63" t="s">
        <v>2446</v>
      </c>
      <c r="I1191" s="64" t="s">
        <v>480</v>
      </c>
      <c r="J1191" s="63" t="s">
        <v>2464</v>
      </c>
      <c r="K1191" s="64" t="s">
        <v>273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4608</v>
      </c>
      <c r="W1191" s="63" t="s">
        <v>4609</v>
      </c>
      <c r="X1191" s="63" t="s">
        <v>6352</v>
      </c>
      <c r="Y1191" s="63"/>
      <c r="Z1191" s="63"/>
      <c r="AA1191" s="63">
        <v>2026030004</v>
      </c>
    </row>
    <row r="1192" spans="1:27" s="71" customFormat="1" ht="23.5" customHeight="1" x14ac:dyDescent="0.35">
      <c r="A1192" s="62">
        <v>46084</v>
      </c>
      <c r="B1192" s="63" t="s">
        <v>445</v>
      </c>
      <c r="C1192" s="64" t="s">
        <v>17</v>
      </c>
      <c r="D1192" s="64" t="s">
        <v>37</v>
      </c>
      <c r="E1192" s="64" t="s">
        <v>555</v>
      </c>
      <c r="F1192" s="64">
        <v>1</v>
      </c>
      <c r="G1192" s="72" t="s">
        <v>2465</v>
      </c>
      <c r="H1192" s="63" t="s">
        <v>2466</v>
      </c>
      <c r="I1192" s="64" t="s">
        <v>480</v>
      </c>
      <c r="J1192" s="63" t="s">
        <v>2467</v>
      </c>
      <c r="K1192" s="64" t="s">
        <v>273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4610</v>
      </c>
      <c r="W1192" s="63">
        <v>770514001</v>
      </c>
      <c r="X1192" s="63" t="s">
        <v>4611</v>
      </c>
      <c r="Y1192" s="63"/>
      <c r="Z1192" s="63"/>
      <c r="AA1192" s="63">
        <v>2026030005</v>
      </c>
    </row>
    <row r="1193" spans="1:27" s="71" customFormat="1" ht="23.5" customHeight="1" x14ac:dyDescent="0.35">
      <c r="A1193" s="62">
        <v>46084</v>
      </c>
      <c r="B1193" s="63" t="s">
        <v>445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2468</v>
      </c>
      <c r="H1193" s="63" t="s">
        <v>2469</v>
      </c>
      <c r="I1193" s="64" t="s">
        <v>485</v>
      </c>
      <c r="J1193" s="63" t="s">
        <v>7541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2835</v>
      </c>
      <c r="V1193" s="63"/>
      <c r="W1193" s="63"/>
      <c r="X1193" s="63"/>
      <c r="Y1193" s="63"/>
      <c r="Z1193" s="63"/>
      <c r="AA1193" s="63">
        <v>2026030006</v>
      </c>
    </row>
    <row r="1194" spans="1:27" s="71" customFormat="1" ht="23.5" customHeight="1" x14ac:dyDescent="0.35">
      <c r="A1194" s="62">
        <v>46085</v>
      </c>
      <c r="B1194" s="63" t="s">
        <v>445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2499</v>
      </c>
      <c r="H1194" s="63" t="s">
        <v>2500</v>
      </c>
      <c r="I1194" s="64" t="s">
        <v>493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547</v>
      </c>
      <c r="U1194" s="69" t="s">
        <v>52</v>
      </c>
      <c r="V1194" s="63"/>
      <c r="W1194" s="63"/>
      <c r="X1194" s="63"/>
      <c r="Y1194" s="63"/>
      <c r="Z1194" s="63"/>
      <c r="AA1194" s="63"/>
    </row>
    <row r="1195" spans="1:27" s="71" customFormat="1" ht="23.5" customHeight="1" x14ac:dyDescent="0.35">
      <c r="A1195" s="62">
        <v>46085</v>
      </c>
      <c r="B1195" s="63" t="s">
        <v>445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2214</v>
      </c>
      <c r="H1195" s="63" t="s">
        <v>2501</v>
      </c>
      <c r="I1195" s="64" t="s">
        <v>493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547</v>
      </c>
      <c r="U1195" s="69" t="s">
        <v>52</v>
      </c>
      <c r="V1195" s="63"/>
      <c r="W1195" s="63"/>
      <c r="X1195" s="63"/>
      <c r="Y1195" s="63"/>
      <c r="Z1195" s="63"/>
      <c r="AA1195" s="63"/>
    </row>
    <row r="1196" spans="1:27" s="71" customFormat="1" ht="23.5" customHeight="1" x14ac:dyDescent="0.35">
      <c r="A1196" s="62">
        <v>46085</v>
      </c>
      <c r="B1196" s="63" t="s">
        <v>445</v>
      </c>
      <c r="C1196" s="64" t="s">
        <v>18</v>
      </c>
      <c r="D1196" s="64" t="s">
        <v>37</v>
      </c>
      <c r="E1196" s="64" t="s">
        <v>1424</v>
      </c>
      <c r="F1196" s="64">
        <v>2</v>
      </c>
      <c r="G1196" s="72" t="s">
        <v>2502</v>
      </c>
      <c r="H1196" s="63" t="s">
        <v>2503</v>
      </c>
      <c r="I1196" s="64" t="s">
        <v>493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547</v>
      </c>
      <c r="U1196" s="69" t="s">
        <v>52</v>
      </c>
      <c r="V1196" s="63"/>
      <c r="W1196" s="63"/>
      <c r="X1196" s="63"/>
      <c r="Y1196" s="63"/>
      <c r="Z1196" s="63"/>
      <c r="AA1196" s="63"/>
    </row>
    <row r="1197" spans="1:27" s="71" customFormat="1" ht="23.5" customHeight="1" x14ac:dyDescent="0.35">
      <c r="A1197" s="62">
        <v>46085</v>
      </c>
      <c r="B1197" s="63" t="s">
        <v>445</v>
      </c>
      <c r="C1197" s="64" t="s">
        <v>18</v>
      </c>
      <c r="D1197" s="64" t="s">
        <v>37</v>
      </c>
      <c r="E1197" s="64" t="s">
        <v>1720</v>
      </c>
      <c r="F1197" s="64">
        <v>2</v>
      </c>
      <c r="G1197" s="72" t="s">
        <v>2504</v>
      </c>
      <c r="H1197" s="63" t="s">
        <v>2505</v>
      </c>
      <c r="I1197" s="64" t="s">
        <v>493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547</v>
      </c>
      <c r="U1197" s="69" t="s">
        <v>52</v>
      </c>
      <c r="V1197" s="63"/>
      <c r="W1197" s="63"/>
      <c r="X1197" s="63"/>
      <c r="Y1197" s="63"/>
      <c r="Z1197" s="63"/>
      <c r="AA1197" s="63"/>
    </row>
    <row r="1198" spans="1:27" s="71" customFormat="1" ht="23.5" customHeight="1" x14ac:dyDescent="0.35">
      <c r="A1198" s="62">
        <v>46085</v>
      </c>
      <c r="B1198" s="63" t="s">
        <v>445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740</v>
      </c>
      <c r="H1198" s="63" t="s">
        <v>2506</v>
      </c>
      <c r="I1198" s="64" t="s">
        <v>493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547</v>
      </c>
      <c r="U1198" s="69" t="s">
        <v>52</v>
      </c>
      <c r="V1198" s="63"/>
      <c r="W1198" s="63"/>
      <c r="X1198" s="63"/>
      <c r="Y1198" s="63"/>
      <c r="Z1198" s="63"/>
      <c r="AA1198" s="63"/>
    </row>
    <row r="1199" spans="1:27" s="71" customFormat="1" ht="23.5" customHeight="1" x14ac:dyDescent="0.35">
      <c r="A1199" s="62">
        <v>46085</v>
      </c>
      <c r="B1199" s="63" t="s">
        <v>445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2507</v>
      </c>
      <c r="I1199" s="64" t="s">
        <v>493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547</v>
      </c>
      <c r="U1199" s="69" t="s">
        <v>52</v>
      </c>
      <c r="V1199" s="63"/>
      <c r="W1199" s="63"/>
      <c r="X1199" s="63"/>
      <c r="Y1199" s="63"/>
      <c r="Z1199" s="63"/>
      <c r="AA1199" s="63"/>
    </row>
    <row r="1200" spans="1:27" s="71" customFormat="1" ht="23.5" customHeight="1" x14ac:dyDescent="0.35">
      <c r="A1200" s="62">
        <v>46085</v>
      </c>
      <c r="B1200" s="63" t="s">
        <v>445</v>
      </c>
      <c r="C1200" s="64" t="s">
        <v>18</v>
      </c>
      <c r="D1200" s="64" t="s">
        <v>37</v>
      </c>
      <c r="E1200" s="64" t="s">
        <v>815</v>
      </c>
      <c r="F1200" s="64">
        <v>1</v>
      </c>
      <c r="G1200" s="72">
        <v>317336001</v>
      </c>
      <c r="H1200" s="63" t="s">
        <v>2508</v>
      </c>
      <c r="I1200" s="64" t="s">
        <v>493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547</v>
      </c>
      <c r="U1200" s="69" t="s">
        <v>52</v>
      </c>
      <c r="V1200" s="63"/>
      <c r="W1200" s="63"/>
      <c r="X1200" s="63"/>
      <c r="Y1200" s="63"/>
      <c r="Z1200" s="63"/>
      <c r="AA1200" s="63"/>
    </row>
    <row r="1201" spans="1:27" s="71" customFormat="1" ht="23.5" customHeight="1" x14ac:dyDescent="0.35">
      <c r="A1201" s="62">
        <v>46085</v>
      </c>
      <c r="B1201" s="63" t="s">
        <v>445</v>
      </c>
      <c r="C1201" s="64" t="s">
        <v>18</v>
      </c>
      <c r="D1201" s="64" t="s">
        <v>37</v>
      </c>
      <c r="E1201" s="64" t="s">
        <v>680</v>
      </c>
      <c r="F1201" s="64">
        <v>2</v>
      </c>
      <c r="G1201" s="72">
        <v>317342001</v>
      </c>
      <c r="H1201" s="63" t="s">
        <v>2509</v>
      </c>
      <c r="I1201" s="64" t="s">
        <v>493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547</v>
      </c>
      <c r="U1201" s="69" t="s">
        <v>52</v>
      </c>
      <c r="V1201" s="63"/>
      <c r="W1201" s="63"/>
      <c r="X1201" s="63"/>
      <c r="Y1201" s="63"/>
      <c r="Z1201" s="63"/>
      <c r="AA1201" s="63"/>
    </row>
    <row r="1202" spans="1:27" s="71" customFormat="1" ht="23.5" customHeight="1" x14ac:dyDescent="0.35">
      <c r="A1202" s="62">
        <v>46085</v>
      </c>
      <c r="B1202" s="63" t="s">
        <v>445</v>
      </c>
      <c r="C1202" s="64" t="s">
        <v>18</v>
      </c>
      <c r="D1202" s="64" t="s">
        <v>37</v>
      </c>
      <c r="E1202" s="64" t="s">
        <v>816</v>
      </c>
      <c r="F1202" s="64">
        <v>1</v>
      </c>
      <c r="G1202" s="72">
        <v>159458005</v>
      </c>
      <c r="H1202" s="63" t="s">
        <v>2510</v>
      </c>
      <c r="I1202" s="64" t="s">
        <v>493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547</v>
      </c>
      <c r="U1202" s="69" t="s">
        <v>52</v>
      </c>
      <c r="V1202" s="63"/>
      <c r="W1202" s="63"/>
      <c r="X1202" s="63"/>
      <c r="Y1202" s="63"/>
      <c r="Z1202" s="63"/>
      <c r="AA1202" s="63"/>
    </row>
    <row r="1203" spans="1:27" s="71" customFormat="1" ht="23.5" customHeight="1" x14ac:dyDescent="0.35">
      <c r="A1203" s="62">
        <v>46085</v>
      </c>
      <c r="B1203" s="63" t="s">
        <v>445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2499</v>
      </c>
      <c r="H1203" s="63" t="s">
        <v>2500</v>
      </c>
      <c r="I1203" s="64" t="s">
        <v>491</v>
      </c>
      <c r="J1203" s="63" t="s">
        <v>2511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2520</v>
      </c>
      <c r="U1203" s="69" t="s">
        <v>126</v>
      </c>
      <c r="V1203" s="63"/>
      <c r="W1203" s="63"/>
      <c r="X1203" s="63"/>
      <c r="Y1203" s="63"/>
      <c r="Z1203" s="63"/>
      <c r="AA1203" s="63"/>
    </row>
    <row r="1204" spans="1:27" s="71" customFormat="1" ht="23.5" customHeight="1" x14ac:dyDescent="0.35">
      <c r="A1204" s="62">
        <v>46085</v>
      </c>
      <c r="B1204" s="63" t="s">
        <v>445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2499</v>
      </c>
      <c r="H1204" s="63" t="s">
        <v>2500</v>
      </c>
      <c r="I1204" s="64" t="s">
        <v>491</v>
      </c>
      <c r="J1204" s="63" t="s">
        <v>2511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2520</v>
      </c>
      <c r="U1204" s="69" t="s">
        <v>126</v>
      </c>
      <c r="V1204" s="63"/>
      <c r="W1204" s="63"/>
      <c r="X1204" s="63"/>
      <c r="Y1204" s="63"/>
      <c r="Z1204" s="63"/>
      <c r="AA1204" s="63"/>
    </row>
    <row r="1205" spans="1:27" s="71" customFormat="1" ht="23.5" customHeight="1" x14ac:dyDescent="0.35">
      <c r="A1205" s="62">
        <v>46085</v>
      </c>
      <c r="B1205" s="63" t="s">
        <v>445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1001</v>
      </c>
      <c r="H1205" s="63" t="s">
        <v>2512</v>
      </c>
      <c r="I1205" s="64" t="s">
        <v>480</v>
      </c>
      <c r="J1205" s="63" t="s">
        <v>2513</v>
      </c>
      <c r="K1205" s="64" t="s">
        <v>273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4612</v>
      </c>
      <c r="W1205" s="63" t="s">
        <v>4613</v>
      </c>
      <c r="X1205" s="63" t="s">
        <v>4614</v>
      </c>
      <c r="Y1205" s="63"/>
      <c r="Z1205" s="63"/>
      <c r="AA1205" s="63">
        <v>2026030007</v>
      </c>
    </row>
    <row r="1206" spans="1:27" s="71" customFormat="1" ht="23.5" customHeight="1" x14ac:dyDescent="0.35">
      <c r="A1206" s="62">
        <v>46085</v>
      </c>
      <c r="B1206" s="63" t="s">
        <v>445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2514</v>
      </c>
      <c r="H1206" s="63" t="s">
        <v>2515</v>
      </c>
      <c r="I1206" s="64" t="s">
        <v>490</v>
      </c>
      <c r="J1206" s="63" t="s">
        <v>2516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</row>
    <row r="1207" spans="1:27" s="71" customFormat="1" ht="23.5" customHeight="1" x14ac:dyDescent="0.35">
      <c r="A1207" s="62">
        <v>46086</v>
      </c>
      <c r="B1207" s="63" t="s">
        <v>445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2537</v>
      </c>
      <c r="H1207" s="63" t="s">
        <v>2538</v>
      </c>
      <c r="I1207" s="64" t="s">
        <v>493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547</v>
      </c>
      <c r="U1207" s="69" t="s">
        <v>52</v>
      </c>
      <c r="V1207" s="63"/>
      <c r="W1207" s="63"/>
      <c r="X1207" s="63"/>
      <c r="Y1207" s="63"/>
      <c r="Z1207" s="63"/>
      <c r="AA1207" s="63"/>
    </row>
    <row r="1208" spans="1:27" s="71" customFormat="1" ht="23.5" customHeight="1" x14ac:dyDescent="0.35">
      <c r="A1208" s="62">
        <v>46086</v>
      </c>
      <c r="B1208" s="63" t="s">
        <v>445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2539</v>
      </c>
      <c r="H1208" s="63" t="s">
        <v>2540</v>
      </c>
      <c r="I1208" s="64" t="s">
        <v>493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547</v>
      </c>
      <c r="U1208" s="69" t="s">
        <v>52</v>
      </c>
      <c r="V1208" s="63"/>
      <c r="W1208" s="63"/>
      <c r="X1208" s="63"/>
      <c r="Y1208" s="63"/>
      <c r="Z1208" s="63"/>
      <c r="AA1208" s="63"/>
    </row>
    <row r="1209" spans="1:27" s="71" customFormat="1" ht="23.5" customHeight="1" x14ac:dyDescent="0.35">
      <c r="A1209" s="62">
        <v>46086</v>
      </c>
      <c r="B1209" s="63" t="s">
        <v>445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1403</v>
      </c>
      <c r="H1209" s="63" t="s">
        <v>2541</v>
      </c>
      <c r="I1209" s="64" t="s">
        <v>493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547</v>
      </c>
      <c r="U1209" s="69" t="s">
        <v>52</v>
      </c>
      <c r="V1209" s="63"/>
      <c r="W1209" s="63"/>
      <c r="X1209" s="63"/>
      <c r="Y1209" s="63"/>
      <c r="Z1209" s="63"/>
      <c r="AA1209" s="63"/>
    </row>
    <row r="1210" spans="1:27" s="71" customFormat="1" ht="23.5" customHeight="1" x14ac:dyDescent="0.35">
      <c r="A1210" s="62">
        <v>46086</v>
      </c>
      <c r="B1210" s="63" t="s">
        <v>445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1150</v>
      </c>
      <c r="H1210" s="63" t="s">
        <v>2542</v>
      </c>
      <c r="I1210" s="64" t="s">
        <v>493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547</v>
      </c>
      <c r="U1210" s="69" t="s">
        <v>52</v>
      </c>
      <c r="V1210" s="63"/>
      <c r="W1210" s="63"/>
      <c r="X1210" s="63"/>
      <c r="Y1210" s="63"/>
      <c r="Z1210" s="63"/>
      <c r="AA1210" s="63"/>
    </row>
    <row r="1211" spans="1:27" s="71" customFormat="1" ht="23.5" customHeight="1" x14ac:dyDescent="0.35">
      <c r="A1211" s="62">
        <v>46086</v>
      </c>
      <c r="B1211" s="63" t="s">
        <v>445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2106</v>
      </c>
      <c r="H1211" s="63" t="s">
        <v>2543</v>
      </c>
      <c r="I1211" s="64" t="s">
        <v>493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547</v>
      </c>
      <c r="U1211" s="69" t="s">
        <v>52</v>
      </c>
      <c r="V1211" s="63"/>
      <c r="W1211" s="63"/>
      <c r="X1211" s="63"/>
      <c r="Y1211" s="63"/>
      <c r="Z1211" s="63"/>
      <c r="AA1211" s="63"/>
    </row>
    <row r="1212" spans="1:27" s="71" customFormat="1" ht="23.5" customHeight="1" x14ac:dyDescent="0.35">
      <c r="A1212" s="62">
        <v>46086</v>
      </c>
      <c r="B1212" s="63" t="s">
        <v>445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2320</v>
      </c>
      <c r="H1212" s="63" t="s">
        <v>2544</v>
      </c>
      <c r="I1212" s="64" t="s">
        <v>493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547</v>
      </c>
      <c r="U1212" s="69" t="s">
        <v>52</v>
      </c>
      <c r="V1212" s="63"/>
      <c r="W1212" s="63"/>
      <c r="X1212" s="63"/>
      <c r="Y1212" s="63"/>
      <c r="Z1212" s="63"/>
      <c r="AA1212" s="63"/>
    </row>
    <row r="1213" spans="1:27" s="71" customFormat="1" ht="23.5" customHeight="1" x14ac:dyDescent="0.35">
      <c r="A1213" s="62">
        <v>46086</v>
      </c>
      <c r="B1213" s="63" t="s">
        <v>445</v>
      </c>
      <c r="C1213" s="64" t="s">
        <v>18</v>
      </c>
      <c r="D1213" s="64" t="s">
        <v>37</v>
      </c>
      <c r="E1213" s="64" t="s">
        <v>2063</v>
      </c>
      <c r="F1213" s="64">
        <v>2</v>
      </c>
      <c r="G1213" s="72" t="s">
        <v>1215</v>
      </c>
      <c r="H1213" s="63" t="s">
        <v>2545</v>
      </c>
      <c r="I1213" s="64" t="s">
        <v>493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547</v>
      </c>
      <c r="U1213" s="69" t="s">
        <v>52</v>
      </c>
      <c r="V1213" s="63"/>
      <c r="W1213" s="63"/>
      <c r="X1213" s="63"/>
      <c r="Y1213" s="63"/>
      <c r="Z1213" s="63"/>
      <c r="AA1213" s="63"/>
    </row>
    <row r="1214" spans="1:27" s="71" customFormat="1" ht="23.5" customHeight="1" x14ac:dyDescent="0.35">
      <c r="A1214" s="62">
        <v>46086</v>
      </c>
      <c r="B1214" s="63" t="s">
        <v>445</v>
      </c>
      <c r="C1214" s="64" t="s">
        <v>18</v>
      </c>
      <c r="D1214" s="64" t="s">
        <v>37</v>
      </c>
      <c r="E1214" s="64" t="s">
        <v>868</v>
      </c>
      <c r="F1214" s="64">
        <v>1</v>
      </c>
      <c r="G1214" s="72" t="s">
        <v>1852</v>
      </c>
      <c r="H1214" s="63" t="s">
        <v>2546</v>
      </c>
      <c r="I1214" s="64" t="s">
        <v>493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547</v>
      </c>
      <c r="U1214" s="69" t="s">
        <v>52</v>
      </c>
      <c r="V1214" s="63"/>
      <c r="W1214" s="63"/>
      <c r="X1214" s="63"/>
      <c r="Y1214" s="63"/>
      <c r="Z1214" s="63"/>
      <c r="AA1214" s="63"/>
    </row>
    <row r="1215" spans="1:27" s="71" customFormat="1" ht="23.5" customHeight="1" x14ac:dyDescent="0.35">
      <c r="A1215" s="62">
        <v>46086</v>
      </c>
      <c r="B1215" s="63" t="s">
        <v>445</v>
      </c>
      <c r="C1215" s="64" t="s">
        <v>18</v>
      </c>
      <c r="D1215" s="64" t="s">
        <v>37</v>
      </c>
      <c r="E1215" s="64" t="s">
        <v>816</v>
      </c>
      <c r="F1215" s="64">
        <v>1</v>
      </c>
      <c r="G1215" s="72" t="s">
        <v>877</v>
      </c>
      <c r="H1215" s="63" t="s">
        <v>2405</v>
      </c>
      <c r="I1215" s="64" t="s">
        <v>493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547</v>
      </c>
      <c r="U1215" s="69" t="s">
        <v>52</v>
      </c>
      <c r="V1215" s="63"/>
      <c r="W1215" s="63"/>
      <c r="X1215" s="63"/>
      <c r="Y1215" s="63"/>
      <c r="Z1215" s="63"/>
      <c r="AA1215" s="63"/>
    </row>
    <row r="1216" spans="1:27" s="71" customFormat="1" ht="23.5" customHeight="1" x14ac:dyDescent="0.35">
      <c r="A1216" s="62">
        <v>46086</v>
      </c>
      <c r="B1216" s="63" t="s">
        <v>445</v>
      </c>
      <c r="C1216" s="64" t="s">
        <v>18</v>
      </c>
      <c r="D1216" s="64" t="s">
        <v>37</v>
      </c>
      <c r="E1216" s="64" t="s">
        <v>1536</v>
      </c>
      <c r="F1216" s="64">
        <v>1</v>
      </c>
      <c r="G1216" s="72" t="s">
        <v>2547</v>
      </c>
      <c r="H1216" s="63" t="s">
        <v>2548</v>
      </c>
      <c r="I1216" s="64" t="s">
        <v>493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547</v>
      </c>
      <c r="U1216" s="69" t="s">
        <v>52</v>
      </c>
      <c r="V1216" s="63"/>
      <c r="W1216" s="63"/>
      <c r="X1216" s="63"/>
      <c r="Y1216" s="63"/>
      <c r="Z1216" s="63"/>
      <c r="AA1216" s="63"/>
    </row>
    <row r="1217" spans="1:27" s="71" customFormat="1" ht="23.5" customHeight="1" x14ac:dyDescent="0.35">
      <c r="A1217" s="62">
        <v>46086</v>
      </c>
      <c r="B1217" s="63" t="s">
        <v>445</v>
      </c>
      <c r="C1217" s="64" t="s">
        <v>18</v>
      </c>
      <c r="D1217" s="64" t="s">
        <v>37</v>
      </c>
      <c r="E1217" s="64" t="s">
        <v>638</v>
      </c>
      <c r="F1217" s="64">
        <v>2</v>
      </c>
      <c r="G1217" s="72" t="s">
        <v>2549</v>
      </c>
      <c r="H1217" s="63" t="s">
        <v>2550</v>
      </c>
      <c r="I1217" s="64" t="s">
        <v>493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547</v>
      </c>
      <c r="U1217" s="69" t="s">
        <v>52</v>
      </c>
      <c r="V1217" s="63"/>
      <c r="W1217" s="63"/>
      <c r="X1217" s="63"/>
      <c r="Y1217" s="63"/>
      <c r="Z1217" s="63"/>
      <c r="AA1217" s="63"/>
    </row>
    <row r="1218" spans="1:27" s="71" customFormat="1" ht="23.5" customHeight="1" x14ac:dyDescent="0.35">
      <c r="A1218" s="62">
        <v>46086</v>
      </c>
      <c r="B1218" s="63" t="s">
        <v>445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1785</v>
      </c>
      <c r="H1218" s="63" t="s">
        <v>2551</v>
      </c>
      <c r="I1218" s="64" t="s">
        <v>493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547</v>
      </c>
      <c r="U1218" s="69" t="s">
        <v>52</v>
      </c>
      <c r="V1218" s="63"/>
      <c r="W1218" s="63"/>
      <c r="X1218" s="63"/>
      <c r="Y1218" s="63"/>
      <c r="Z1218" s="63"/>
      <c r="AA1218" s="63"/>
    </row>
    <row r="1219" spans="1:27" s="71" customFormat="1" ht="23.5" customHeight="1" x14ac:dyDescent="0.35">
      <c r="A1219" s="62">
        <v>46086</v>
      </c>
      <c r="B1219" s="63" t="s">
        <v>445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2552</v>
      </c>
      <c r="I1219" s="64" t="s">
        <v>493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547</v>
      </c>
      <c r="U1219" s="69" t="s">
        <v>52</v>
      </c>
      <c r="V1219" s="63"/>
      <c r="W1219" s="63"/>
      <c r="X1219" s="63"/>
      <c r="Y1219" s="63"/>
      <c r="Z1219" s="63"/>
      <c r="AA1219" s="63"/>
    </row>
    <row r="1220" spans="1:27" s="71" customFormat="1" ht="23.5" customHeight="1" x14ac:dyDescent="0.35">
      <c r="A1220" s="62">
        <v>46086</v>
      </c>
      <c r="B1220" s="63" t="s">
        <v>445</v>
      </c>
      <c r="C1220" s="64" t="s">
        <v>18</v>
      </c>
      <c r="D1220" s="64" t="s">
        <v>37</v>
      </c>
      <c r="E1220" s="64" t="s">
        <v>899</v>
      </c>
      <c r="F1220" s="64">
        <v>1</v>
      </c>
      <c r="G1220" s="72">
        <v>317339001</v>
      </c>
      <c r="H1220" s="63" t="s">
        <v>2553</v>
      </c>
      <c r="I1220" s="64" t="s">
        <v>493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547</v>
      </c>
      <c r="U1220" s="69" t="s">
        <v>52</v>
      </c>
      <c r="V1220" s="63"/>
      <c r="W1220" s="63"/>
      <c r="X1220" s="63"/>
      <c r="Y1220" s="63"/>
      <c r="Z1220" s="63"/>
      <c r="AA1220" s="63"/>
    </row>
    <row r="1221" spans="1:27" s="71" customFormat="1" ht="23.5" customHeight="1" x14ac:dyDescent="0.35">
      <c r="A1221" s="62">
        <v>46086</v>
      </c>
      <c r="B1221" s="63" t="s">
        <v>445</v>
      </c>
      <c r="C1221" s="64" t="s">
        <v>18</v>
      </c>
      <c r="D1221" s="64" t="s">
        <v>37</v>
      </c>
      <c r="E1221" s="64" t="s">
        <v>1916</v>
      </c>
      <c r="F1221" s="64">
        <v>2</v>
      </c>
      <c r="G1221" s="72" t="s">
        <v>2554</v>
      </c>
      <c r="H1221" s="63" t="s">
        <v>2555</v>
      </c>
      <c r="I1221" s="64" t="s">
        <v>493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547</v>
      </c>
      <c r="U1221" s="69" t="s">
        <v>52</v>
      </c>
      <c r="V1221" s="63"/>
      <c r="W1221" s="63"/>
      <c r="X1221" s="63"/>
      <c r="Y1221" s="63"/>
      <c r="Z1221" s="63"/>
      <c r="AA1221" s="63"/>
    </row>
    <row r="1222" spans="1:27" s="71" customFormat="1" ht="23.5" customHeight="1" x14ac:dyDescent="0.35">
      <c r="A1222" s="62">
        <v>46086</v>
      </c>
      <c r="B1222" s="63" t="s">
        <v>445</v>
      </c>
      <c r="C1222" s="64" t="s">
        <v>18</v>
      </c>
      <c r="D1222" s="64" t="s">
        <v>37</v>
      </c>
      <c r="E1222" s="64" t="s">
        <v>599</v>
      </c>
      <c r="F1222" s="64">
        <v>1</v>
      </c>
      <c r="G1222" s="72" t="s">
        <v>2556</v>
      </c>
      <c r="H1222" s="63" t="s">
        <v>2557</v>
      </c>
      <c r="I1222" s="64" t="s">
        <v>490</v>
      </c>
      <c r="J1222" s="63" t="s">
        <v>2558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</row>
    <row r="1223" spans="1:27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789</v>
      </c>
      <c r="F1223" s="64">
        <v>1</v>
      </c>
      <c r="G1223" s="72">
        <v>130597396</v>
      </c>
      <c r="H1223" s="63" t="s">
        <v>2559</v>
      </c>
      <c r="I1223" s="64" t="s">
        <v>490</v>
      </c>
      <c r="J1223" s="63" t="s">
        <v>2560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</row>
    <row r="1224" spans="1:27" s="71" customFormat="1" ht="23.5" customHeight="1" x14ac:dyDescent="0.35">
      <c r="A1224" s="62">
        <v>46086</v>
      </c>
      <c r="B1224" s="63" t="s">
        <v>445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1001</v>
      </c>
      <c r="H1224" s="63" t="s">
        <v>2512</v>
      </c>
      <c r="I1224" s="64" t="s">
        <v>480</v>
      </c>
      <c r="J1224" s="63" t="s">
        <v>2513</v>
      </c>
      <c r="K1224" s="64" t="s">
        <v>273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4612</v>
      </c>
      <c r="W1224" s="63" t="s">
        <v>4613</v>
      </c>
      <c r="X1224" s="63" t="s">
        <v>4614</v>
      </c>
      <c r="Y1224" s="63"/>
      <c r="Z1224" s="63"/>
      <c r="AA1224" s="63">
        <v>2026030011</v>
      </c>
    </row>
    <row r="1225" spans="1:27" s="71" customFormat="1" ht="23.5" customHeight="1" x14ac:dyDescent="0.35">
      <c r="A1225" s="62">
        <v>46087</v>
      </c>
      <c r="B1225" s="63" t="s">
        <v>445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2564</v>
      </c>
      <c r="H1225" s="63" t="s">
        <v>2565</v>
      </c>
      <c r="I1225" s="64" t="s">
        <v>493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547</v>
      </c>
      <c r="U1225" s="69" t="s">
        <v>52</v>
      </c>
      <c r="V1225" s="63"/>
      <c r="W1225" s="63"/>
      <c r="X1225" s="63"/>
      <c r="Y1225" s="63"/>
      <c r="Z1225" s="63"/>
      <c r="AA1225" s="63"/>
    </row>
    <row r="1226" spans="1:27" s="71" customFormat="1" ht="23.5" customHeight="1" x14ac:dyDescent="0.35">
      <c r="A1226" s="62">
        <v>46087</v>
      </c>
      <c r="B1226" s="63" t="s">
        <v>445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812</v>
      </c>
      <c r="H1226" s="63" t="s">
        <v>2566</v>
      </c>
      <c r="I1226" s="64" t="s">
        <v>493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547</v>
      </c>
      <c r="U1226" s="69" t="s">
        <v>52</v>
      </c>
      <c r="V1226" s="63"/>
      <c r="W1226" s="63"/>
      <c r="X1226" s="63"/>
      <c r="Y1226" s="63"/>
      <c r="Z1226" s="63"/>
      <c r="AA1226" s="63"/>
    </row>
    <row r="1227" spans="1:27" s="71" customFormat="1" ht="23.5" customHeight="1" x14ac:dyDescent="0.35">
      <c r="A1227" s="62">
        <v>46087</v>
      </c>
      <c r="B1227" s="63" t="s">
        <v>445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2279</v>
      </c>
      <c r="H1227" s="63" t="s">
        <v>2567</v>
      </c>
      <c r="I1227" s="64" t="s">
        <v>493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547</v>
      </c>
      <c r="U1227" s="69" t="s">
        <v>52</v>
      </c>
      <c r="V1227" s="63"/>
      <c r="W1227" s="63"/>
      <c r="X1227" s="63"/>
      <c r="Y1227" s="63"/>
      <c r="Z1227" s="63"/>
      <c r="AA1227" s="63"/>
    </row>
    <row r="1228" spans="1:27" s="71" customFormat="1" ht="23.5" customHeight="1" x14ac:dyDescent="0.35">
      <c r="A1228" s="62">
        <v>46087</v>
      </c>
      <c r="B1228" s="63" t="s">
        <v>445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2568</v>
      </c>
      <c r="H1228" s="63" t="s">
        <v>2569</v>
      </c>
      <c r="I1228" s="64" t="s">
        <v>493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547</v>
      </c>
      <c r="U1228" s="69" t="s">
        <v>52</v>
      </c>
      <c r="V1228" s="63"/>
      <c r="W1228" s="63"/>
      <c r="X1228" s="63"/>
      <c r="Y1228" s="63"/>
      <c r="Z1228" s="63"/>
      <c r="AA1228" s="63"/>
    </row>
    <row r="1229" spans="1:27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1149</v>
      </c>
      <c r="F1229" s="64">
        <v>2</v>
      </c>
      <c r="G1229" s="72" t="s">
        <v>301</v>
      </c>
      <c r="H1229" s="63" t="s">
        <v>2570</v>
      </c>
      <c r="I1229" s="64" t="s">
        <v>493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547</v>
      </c>
      <c r="U1229" s="69" t="s">
        <v>52</v>
      </c>
      <c r="V1229" s="63"/>
      <c r="W1229" s="63"/>
      <c r="X1229" s="63"/>
      <c r="Y1229" s="63"/>
      <c r="Z1229" s="63"/>
      <c r="AA1229" s="63"/>
    </row>
    <row r="1230" spans="1:27" s="71" customFormat="1" ht="23.5" customHeight="1" x14ac:dyDescent="0.35">
      <c r="A1230" s="62">
        <v>46087</v>
      </c>
      <c r="B1230" s="63" t="s">
        <v>445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2023</v>
      </c>
      <c r="H1230" s="63" t="s">
        <v>2022</v>
      </c>
      <c r="I1230" s="64" t="s">
        <v>493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547</v>
      </c>
      <c r="U1230" s="69" t="s">
        <v>52</v>
      </c>
      <c r="V1230" s="63"/>
      <c r="W1230" s="63"/>
      <c r="X1230" s="63"/>
      <c r="Y1230" s="63"/>
      <c r="Z1230" s="63"/>
      <c r="AA1230" s="63"/>
    </row>
    <row r="1231" spans="1:27" s="71" customFormat="1" ht="23.5" customHeight="1" x14ac:dyDescent="0.35">
      <c r="A1231" s="62">
        <v>46087</v>
      </c>
      <c r="B1231" s="63" t="s">
        <v>445</v>
      </c>
      <c r="C1231" s="64" t="s">
        <v>18</v>
      </c>
      <c r="D1231" s="64" t="s">
        <v>37</v>
      </c>
      <c r="E1231" s="64" t="s">
        <v>751</v>
      </c>
      <c r="F1231" s="64">
        <v>1</v>
      </c>
      <c r="G1231" s="72" t="s">
        <v>2571</v>
      </c>
      <c r="H1231" s="63" t="s">
        <v>2572</v>
      </c>
      <c r="I1231" s="64" t="s">
        <v>493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547</v>
      </c>
      <c r="U1231" s="69" t="s">
        <v>52</v>
      </c>
      <c r="V1231" s="63"/>
      <c r="W1231" s="63"/>
      <c r="X1231" s="63"/>
      <c r="Y1231" s="63"/>
      <c r="Z1231" s="63"/>
      <c r="AA1231" s="63"/>
    </row>
    <row r="1232" spans="1:27" s="71" customFormat="1" ht="23.5" customHeight="1" x14ac:dyDescent="0.35">
      <c r="A1232" s="62">
        <v>46087</v>
      </c>
      <c r="B1232" s="63" t="s">
        <v>445</v>
      </c>
      <c r="C1232" s="64" t="s">
        <v>18</v>
      </c>
      <c r="D1232" s="64" t="s">
        <v>37</v>
      </c>
      <c r="E1232" s="64" t="s">
        <v>868</v>
      </c>
      <c r="F1232" s="64">
        <v>1</v>
      </c>
      <c r="G1232" s="72" t="s">
        <v>2573</v>
      </c>
      <c r="H1232" s="63" t="s">
        <v>2574</v>
      </c>
      <c r="I1232" s="64" t="s">
        <v>493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547</v>
      </c>
      <c r="U1232" s="69" t="s">
        <v>52</v>
      </c>
      <c r="V1232" s="63"/>
      <c r="W1232" s="63"/>
      <c r="X1232" s="63"/>
      <c r="Y1232" s="63"/>
      <c r="Z1232" s="63"/>
      <c r="AA1232" s="63"/>
    </row>
    <row r="1233" spans="1:27" s="71" customFormat="1" ht="23.5" customHeight="1" x14ac:dyDescent="0.35">
      <c r="A1233" s="62">
        <v>46087</v>
      </c>
      <c r="B1233" s="63" t="s">
        <v>445</v>
      </c>
      <c r="C1233" s="64" t="s">
        <v>18</v>
      </c>
      <c r="D1233" s="64" t="s">
        <v>37</v>
      </c>
      <c r="E1233" s="64" t="s">
        <v>1538</v>
      </c>
      <c r="F1233" s="64">
        <v>1</v>
      </c>
      <c r="G1233" s="72" t="s">
        <v>2575</v>
      </c>
      <c r="H1233" s="63" t="s">
        <v>2576</v>
      </c>
      <c r="I1233" s="64" t="s">
        <v>493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547</v>
      </c>
      <c r="U1233" s="69" t="s">
        <v>52</v>
      </c>
      <c r="V1233" s="63"/>
      <c r="W1233" s="63"/>
      <c r="X1233" s="63"/>
      <c r="Y1233" s="63"/>
      <c r="Z1233" s="63"/>
      <c r="AA1233" s="63"/>
    </row>
    <row r="1234" spans="1:27" s="71" customFormat="1" ht="23.5" customHeight="1" x14ac:dyDescent="0.35">
      <c r="A1234" s="62">
        <v>46087</v>
      </c>
      <c r="B1234" s="63" t="s">
        <v>445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918</v>
      </c>
      <c r="H1234" s="63" t="s">
        <v>2577</v>
      </c>
      <c r="I1234" s="64" t="s">
        <v>493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547</v>
      </c>
      <c r="U1234" s="69" t="s">
        <v>52</v>
      </c>
      <c r="V1234" s="63"/>
      <c r="W1234" s="63"/>
      <c r="X1234" s="63"/>
      <c r="Y1234" s="63"/>
      <c r="Z1234" s="63"/>
      <c r="AA1234" s="63"/>
    </row>
    <row r="1235" spans="1:27" s="71" customFormat="1" ht="23.5" customHeight="1" x14ac:dyDescent="0.35">
      <c r="A1235" s="62">
        <v>46087</v>
      </c>
      <c r="B1235" s="63" t="s">
        <v>445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1369</v>
      </c>
      <c r="H1235" s="63" t="s">
        <v>2578</v>
      </c>
      <c r="I1235" s="64" t="s">
        <v>482</v>
      </c>
      <c r="J1235" s="63" t="s">
        <v>2579</v>
      </c>
      <c r="K1235" s="64" t="s">
        <v>2580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2587</v>
      </c>
      <c r="W1235" s="63"/>
      <c r="X1235" s="63"/>
      <c r="Y1235" s="63"/>
      <c r="Z1235" s="63"/>
      <c r="AA1235" s="63">
        <v>2026030012</v>
      </c>
    </row>
    <row r="1236" spans="1:27" s="71" customFormat="1" ht="23.5" customHeight="1" x14ac:dyDescent="0.35">
      <c r="A1236" s="62">
        <v>46087</v>
      </c>
      <c r="B1236" s="63" t="s">
        <v>445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2564</v>
      </c>
      <c r="H1236" s="63" t="s">
        <v>2565</v>
      </c>
      <c r="I1236" s="64" t="s">
        <v>480</v>
      </c>
      <c r="J1236" s="63" t="s">
        <v>2581</v>
      </c>
      <c r="K1236" s="64" t="s">
        <v>273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4603</v>
      </c>
      <c r="W1236" s="63" t="s">
        <v>4604</v>
      </c>
      <c r="X1236" s="63" t="s">
        <v>4605</v>
      </c>
      <c r="Y1236" s="63"/>
      <c r="Z1236" s="63"/>
      <c r="AA1236" s="63">
        <v>2026030013</v>
      </c>
    </row>
    <row r="1237" spans="1:27" s="71" customFormat="1" ht="23.5" customHeight="1" x14ac:dyDescent="0.35">
      <c r="A1237" s="62">
        <v>46087</v>
      </c>
      <c r="B1237" s="63" t="s">
        <v>445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2564</v>
      </c>
      <c r="H1237" s="63" t="s">
        <v>2565</v>
      </c>
      <c r="I1237" s="64" t="s">
        <v>480</v>
      </c>
      <c r="J1237" s="63" t="s">
        <v>2581</v>
      </c>
      <c r="K1237" s="64" t="s">
        <v>273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4603</v>
      </c>
      <c r="W1237" s="63" t="s">
        <v>4604</v>
      </c>
      <c r="X1237" s="63" t="s">
        <v>4605</v>
      </c>
      <c r="Y1237" s="63"/>
      <c r="Z1237" s="63"/>
      <c r="AA1237" s="63">
        <v>2026030014</v>
      </c>
    </row>
    <row r="1238" spans="1:27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2582</v>
      </c>
      <c r="I1238" s="64" t="s">
        <v>490</v>
      </c>
      <c r="J1238" s="63" t="s">
        <v>2583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</row>
    <row r="1239" spans="1:27" s="71" customFormat="1" ht="23.5" customHeight="1" x14ac:dyDescent="0.35">
      <c r="A1239" s="62">
        <v>46087</v>
      </c>
      <c r="B1239" s="63" t="s">
        <v>445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2023</v>
      </c>
      <c r="H1239" s="63" t="s">
        <v>2584</v>
      </c>
      <c r="I1239" s="64" t="s">
        <v>485</v>
      </c>
      <c r="J1239" s="63" t="s">
        <v>2585</v>
      </c>
      <c r="K1239" s="64" t="s">
        <v>281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</row>
    <row r="1240" spans="1:27" s="71" customFormat="1" ht="23.5" customHeight="1" x14ac:dyDescent="0.35">
      <c r="A1240" s="62">
        <v>46087</v>
      </c>
      <c r="B1240" s="63" t="s">
        <v>445</v>
      </c>
      <c r="C1240" s="64" t="s">
        <v>18</v>
      </c>
      <c r="D1240" s="64" t="s">
        <v>37</v>
      </c>
      <c r="E1240" s="64" t="s">
        <v>599</v>
      </c>
      <c r="F1240" s="64">
        <v>1</v>
      </c>
      <c r="G1240" s="72" t="s">
        <v>740</v>
      </c>
      <c r="H1240" s="63" t="s">
        <v>2506</v>
      </c>
      <c r="I1240" s="64" t="s">
        <v>480</v>
      </c>
      <c r="J1240" s="63" t="s">
        <v>2586</v>
      </c>
      <c r="K1240" s="64" t="s">
        <v>273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4615</v>
      </c>
      <c r="W1240" s="63" t="s">
        <v>4616</v>
      </c>
      <c r="X1240" s="63" t="s">
        <v>4617</v>
      </c>
      <c r="Y1240" s="63"/>
      <c r="Z1240" s="63"/>
      <c r="AA1240" s="63">
        <v>2026030017</v>
      </c>
    </row>
    <row r="1241" spans="1:27" s="71" customFormat="1" ht="23.5" customHeight="1" x14ac:dyDescent="0.35">
      <c r="A1241" s="62">
        <v>46088</v>
      </c>
      <c r="B1241" s="63" t="s">
        <v>445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727</v>
      </c>
      <c r="H1241" s="63" t="s">
        <v>2595</v>
      </c>
      <c r="I1241" s="64" t="s">
        <v>493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547</v>
      </c>
      <c r="U1241" s="69" t="s">
        <v>52</v>
      </c>
      <c r="V1241" s="63"/>
      <c r="W1241" s="63"/>
      <c r="X1241" s="63"/>
      <c r="Y1241" s="63"/>
      <c r="Z1241" s="63"/>
      <c r="AA1241" s="63"/>
    </row>
    <row r="1242" spans="1:27" s="71" customFormat="1" ht="23.5" customHeight="1" x14ac:dyDescent="0.35">
      <c r="A1242" s="62">
        <v>46088</v>
      </c>
      <c r="B1242" s="63" t="s">
        <v>445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1113</v>
      </c>
      <c r="H1242" s="63" t="s">
        <v>2596</v>
      </c>
      <c r="I1242" s="64" t="s">
        <v>493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547</v>
      </c>
      <c r="U1242" s="69" t="s">
        <v>52</v>
      </c>
      <c r="V1242" s="63"/>
      <c r="W1242" s="63"/>
      <c r="X1242" s="63"/>
      <c r="Y1242" s="63"/>
      <c r="Z1242" s="63"/>
      <c r="AA1242" s="63"/>
    </row>
    <row r="1243" spans="1:27" s="71" customFormat="1" ht="23.5" customHeight="1" x14ac:dyDescent="0.35">
      <c r="A1243" s="62">
        <v>46088</v>
      </c>
      <c r="B1243" s="63" t="s">
        <v>445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1072</v>
      </c>
      <c r="H1243" s="63" t="s">
        <v>2597</v>
      </c>
      <c r="I1243" s="64" t="s">
        <v>493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547</v>
      </c>
      <c r="U1243" s="69" t="s">
        <v>52</v>
      </c>
      <c r="V1243" s="63"/>
      <c r="W1243" s="63"/>
      <c r="X1243" s="63"/>
      <c r="Y1243" s="63"/>
      <c r="Z1243" s="63"/>
      <c r="AA1243" s="63"/>
    </row>
    <row r="1244" spans="1:27" s="71" customFormat="1" ht="23.5" customHeight="1" x14ac:dyDescent="0.35">
      <c r="A1244" s="62">
        <v>46088</v>
      </c>
      <c r="B1244" s="63" t="s">
        <v>445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1205</v>
      </c>
      <c r="H1244" s="63" t="s">
        <v>2598</v>
      </c>
      <c r="I1244" s="64" t="s">
        <v>493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547</v>
      </c>
      <c r="U1244" s="69" t="s">
        <v>52</v>
      </c>
      <c r="V1244" s="63"/>
      <c r="W1244" s="63"/>
      <c r="X1244" s="63"/>
      <c r="Y1244" s="63"/>
      <c r="Z1244" s="63"/>
      <c r="AA1244" s="63"/>
    </row>
    <row r="1245" spans="1:27" s="71" customFormat="1" ht="23.5" customHeight="1" x14ac:dyDescent="0.35">
      <c r="A1245" s="62">
        <v>46088</v>
      </c>
      <c r="B1245" s="63" t="s">
        <v>445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1232</v>
      </c>
      <c r="H1245" s="63" t="s">
        <v>2599</v>
      </c>
      <c r="I1245" s="64" t="s">
        <v>493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547</v>
      </c>
      <c r="U1245" s="69" t="s">
        <v>52</v>
      </c>
      <c r="V1245" s="63"/>
      <c r="W1245" s="63"/>
      <c r="X1245" s="63"/>
      <c r="Y1245" s="63"/>
      <c r="Z1245" s="63"/>
      <c r="AA1245" s="63"/>
    </row>
    <row r="1246" spans="1:27" s="71" customFormat="1" ht="23.5" customHeight="1" x14ac:dyDescent="0.35">
      <c r="A1246" s="62">
        <v>46088</v>
      </c>
      <c r="B1246" s="63" t="s">
        <v>445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1777</v>
      </c>
      <c r="H1246" s="63" t="s">
        <v>2600</v>
      </c>
      <c r="I1246" s="64" t="s">
        <v>493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547</v>
      </c>
      <c r="U1246" s="69" t="s">
        <v>52</v>
      </c>
      <c r="V1246" s="63"/>
      <c r="W1246" s="63"/>
      <c r="X1246" s="63"/>
      <c r="Y1246" s="63"/>
      <c r="Z1246" s="63"/>
      <c r="AA1246" s="63"/>
    </row>
    <row r="1247" spans="1:27" s="71" customFormat="1" ht="23.5" customHeight="1" x14ac:dyDescent="0.35">
      <c r="A1247" s="62">
        <v>46088</v>
      </c>
      <c r="B1247" s="63" t="s">
        <v>445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1369</v>
      </c>
      <c r="H1247" s="63" t="s">
        <v>2578</v>
      </c>
      <c r="I1247" s="64" t="s">
        <v>493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547</v>
      </c>
      <c r="U1247" s="69" t="s">
        <v>52</v>
      </c>
      <c r="V1247" s="63"/>
      <c r="W1247" s="63"/>
      <c r="X1247" s="63"/>
      <c r="Y1247" s="63"/>
      <c r="Z1247" s="63"/>
      <c r="AA1247" s="63"/>
    </row>
    <row r="1248" spans="1:27" s="71" customFormat="1" ht="23.5" customHeight="1" x14ac:dyDescent="0.35">
      <c r="A1248" s="62">
        <v>46088</v>
      </c>
      <c r="B1248" s="63" t="s">
        <v>445</v>
      </c>
      <c r="C1248" s="64" t="s">
        <v>18</v>
      </c>
      <c r="D1248" s="64" t="s">
        <v>37</v>
      </c>
      <c r="E1248" s="64" t="s">
        <v>1532</v>
      </c>
      <c r="F1248" s="64">
        <v>1</v>
      </c>
      <c r="G1248" s="72" t="s">
        <v>2601</v>
      </c>
      <c r="H1248" s="63" t="s">
        <v>2602</v>
      </c>
      <c r="I1248" s="64" t="s">
        <v>493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547</v>
      </c>
      <c r="U1248" s="69" t="s">
        <v>52</v>
      </c>
      <c r="V1248" s="63"/>
      <c r="W1248" s="63"/>
      <c r="X1248" s="63"/>
      <c r="Y1248" s="63"/>
      <c r="Z1248" s="63"/>
      <c r="AA1248" s="63"/>
    </row>
    <row r="1249" spans="1:27" s="71" customFormat="1" ht="23.5" customHeight="1" x14ac:dyDescent="0.35">
      <c r="A1249" s="62">
        <v>46088</v>
      </c>
      <c r="B1249" s="63" t="s">
        <v>445</v>
      </c>
      <c r="C1249" s="64" t="s">
        <v>18</v>
      </c>
      <c r="D1249" s="64" t="s">
        <v>37</v>
      </c>
      <c r="E1249" s="64" t="s">
        <v>1441</v>
      </c>
      <c r="F1249" s="64">
        <v>2</v>
      </c>
      <c r="G1249" s="72" t="s">
        <v>1455</v>
      </c>
      <c r="H1249" s="63" t="s">
        <v>2603</v>
      </c>
      <c r="I1249" s="64" t="s">
        <v>493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547</v>
      </c>
      <c r="U1249" s="69" t="s">
        <v>52</v>
      </c>
      <c r="V1249" s="63"/>
      <c r="W1249" s="63"/>
      <c r="X1249" s="63"/>
      <c r="Y1249" s="63"/>
      <c r="Z1249" s="63"/>
      <c r="AA1249" s="63"/>
    </row>
    <row r="1250" spans="1:27" s="71" customFormat="1" ht="23.5" customHeight="1" x14ac:dyDescent="0.35">
      <c r="A1250" s="62">
        <v>46088</v>
      </c>
      <c r="B1250" s="63" t="s">
        <v>445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929</v>
      </c>
      <c r="H1250" s="63" t="s">
        <v>2604</v>
      </c>
      <c r="I1250" s="64" t="s">
        <v>493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547</v>
      </c>
      <c r="U1250" s="69" t="s">
        <v>52</v>
      </c>
      <c r="V1250" s="63"/>
      <c r="W1250" s="63"/>
      <c r="X1250" s="63"/>
      <c r="Y1250" s="63"/>
      <c r="Z1250" s="63"/>
      <c r="AA1250" s="63"/>
    </row>
    <row r="1251" spans="1:27" s="71" customFormat="1" ht="23.5" customHeight="1" x14ac:dyDescent="0.35">
      <c r="A1251" s="62">
        <v>46088</v>
      </c>
      <c r="B1251" s="63" t="s">
        <v>445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2605</v>
      </c>
      <c r="H1251" s="63" t="s">
        <v>2606</v>
      </c>
      <c r="I1251" s="64" t="s">
        <v>493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547</v>
      </c>
      <c r="U1251" s="69" t="s">
        <v>52</v>
      </c>
      <c r="V1251" s="63"/>
      <c r="W1251" s="63"/>
      <c r="X1251" s="63"/>
      <c r="Y1251" s="63"/>
      <c r="Z1251" s="63"/>
      <c r="AA1251" s="63"/>
    </row>
    <row r="1252" spans="1:27" s="71" customFormat="1" ht="23.5" customHeight="1" x14ac:dyDescent="0.35">
      <c r="A1252" s="62">
        <v>46088</v>
      </c>
      <c r="B1252" s="63" t="s">
        <v>445</v>
      </c>
      <c r="C1252" s="64" t="s">
        <v>18</v>
      </c>
      <c r="D1252" s="64" t="s">
        <v>37</v>
      </c>
      <c r="E1252" s="64" t="s">
        <v>637</v>
      </c>
      <c r="F1252" s="64">
        <v>2</v>
      </c>
      <c r="G1252" s="72" t="s">
        <v>2607</v>
      </c>
      <c r="H1252" s="63" t="s">
        <v>2608</v>
      </c>
      <c r="I1252" s="64" t="s">
        <v>493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547</v>
      </c>
      <c r="U1252" s="69" t="s">
        <v>52</v>
      </c>
      <c r="V1252" s="63"/>
      <c r="W1252" s="63"/>
      <c r="X1252" s="63"/>
      <c r="Y1252" s="63"/>
      <c r="Z1252" s="63"/>
      <c r="AA1252" s="63"/>
    </row>
    <row r="1253" spans="1:27" s="71" customFormat="1" ht="23.5" customHeight="1" x14ac:dyDescent="0.35">
      <c r="A1253" s="62">
        <v>46088</v>
      </c>
      <c r="B1253" s="63" t="s">
        <v>445</v>
      </c>
      <c r="C1253" s="64" t="s">
        <v>18</v>
      </c>
      <c r="D1253" s="64" t="s">
        <v>37</v>
      </c>
      <c r="E1253" s="64" t="s">
        <v>2063</v>
      </c>
      <c r="F1253" s="64">
        <v>2</v>
      </c>
      <c r="G1253" s="72" t="s">
        <v>2203</v>
      </c>
      <c r="H1253" s="63" t="s">
        <v>2609</v>
      </c>
      <c r="I1253" s="64" t="s">
        <v>493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547</v>
      </c>
      <c r="U1253" s="69" t="s">
        <v>52</v>
      </c>
      <c r="V1253" s="63"/>
      <c r="W1253" s="63"/>
      <c r="X1253" s="63"/>
      <c r="Y1253" s="63"/>
      <c r="Z1253" s="63"/>
      <c r="AA1253" s="63"/>
    </row>
    <row r="1254" spans="1:27" s="71" customFormat="1" ht="23.5" customHeight="1" x14ac:dyDescent="0.35">
      <c r="A1254" s="62">
        <v>46088</v>
      </c>
      <c r="B1254" s="63" t="s">
        <v>445</v>
      </c>
      <c r="C1254" s="64" t="s">
        <v>18</v>
      </c>
      <c r="D1254" s="64" t="s">
        <v>37</v>
      </c>
      <c r="E1254" s="64" t="s">
        <v>1052</v>
      </c>
      <c r="F1254" s="64">
        <v>2</v>
      </c>
      <c r="G1254" s="72" t="s">
        <v>2610</v>
      </c>
      <c r="H1254" s="63" t="s">
        <v>2611</v>
      </c>
      <c r="I1254" s="64" t="s">
        <v>493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547</v>
      </c>
      <c r="U1254" s="69" t="s">
        <v>52</v>
      </c>
      <c r="V1254" s="63"/>
      <c r="W1254" s="63"/>
      <c r="X1254" s="63"/>
      <c r="Y1254" s="63"/>
      <c r="Z1254" s="63"/>
      <c r="AA1254" s="63"/>
    </row>
    <row r="1255" spans="1:27" s="71" customFormat="1" ht="23.5" customHeight="1" x14ac:dyDescent="0.35">
      <c r="A1255" s="62">
        <v>46088</v>
      </c>
      <c r="B1255" s="63" t="s">
        <v>445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2612</v>
      </c>
      <c r="I1255" s="64" t="s">
        <v>493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547</v>
      </c>
      <c r="U1255" s="69" t="s">
        <v>52</v>
      </c>
      <c r="V1255" s="63"/>
      <c r="W1255" s="63"/>
      <c r="X1255" s="63"/>
      <c r="Y1255" s="63"/>
      <c r="Z1255" s="63"/>
      <c r="AA1255" s="63"/>
    </row>
    <row r="1256" spans="1:27" s="71" customFormat="1" ht="23.5" customHeight="1" x14ac:dyDescent="0.35">
      <c r="A1256" s="62">
        <v>46088</v>
      </c>
      <c r="B1256" s="63" t="s">
        <v>445</v>
      </c>
      <c r="C1256" s="64" t="s">
        <v>18</v>
      </c>
      <c r="D1256" s="64" t="s">
        <v>37</v>
      </c>
      <c r="E1256" s="64" t="s">
        <v>429</v>
      </c>
      <c r="F1256" s="64">
        <v>2</v>
      </c>
      <c r="G1256" s="72" t="s">
        <v>1218</v>
      </c>
      <c r="H1256" s="63" t="s">
        <v>2613</v>
      </c>
      <c r="I1256" s="64" t="s">
        <v>493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547</v>
      </c>
      <c r="U1256" s="69" t="s">
        <v>52</v>
      </c>
      <c r="V1256" s="63"/>
      <c r="W1256" s="63"/>
      <c r="X1256" s="63"/>
      <c r="Y1256" s="63"/>
      <c r="Z1256" s="63"/>
      <c r="AA1256" s="63"/>
    </row>
    <row r="1257" spans="1:27" s="71" customFormat="1" ht="23.5" customHeight="1" x14ac:dyDescent="0.35">
      <c r="A1257" s="62">
        <v>46088</v>
      </c>
      <c r="B1257" s="63" t="s">
        <v>445</v>
      </c>
      <c r="C1257" s="64" t="s">
        <v>18</v>
      </c>
      <c r="D1257" s="64" t="s">
        <v>37</v>
      </c>
      <c r="E1257" s="64" t="s">
        <v>899</v>
      </c>
      <c r="F1257" s="64">
        <v>1</v>
      </c>
      <c r="G1257" s="72">
        <v>230868002</v>
      </c>
      <c r="H1257" s="63" t="s">
        <v>2614</v>
      </c>
      <c r="I1257" s="64" t="s">
        <v>493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547</v>
      </c>
      <c r="U1257" s="69" t="s">
        <v>52</v>
      </c>
      <c r="V1257" s="63"/>
      <c r="W1257" s="63"/>
      <c r="X1257" s="63"/>
      <c r="Y1257" s="63"/>
      <c r="Z1257" s="63"/>
      <c r="AA1257" s="63"/>
    </row>
    <row r="1258" spans="1:27" s="71" customFormat="1" ht="23.5" customHeight="1" x14ac:dyDescent="0.35">
      <c r="A1258" s="62">
        <v>46088</v>
      </c>
      <c r="B1258" s="63" t="s">
        <v>445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1777</v>
      </c>
      <c r="H1258" s="63" t="s">
        <v>2600</v>
      </c>
      <c r="I1258" s="64" t="s">
        <v>480</v>
      </c>
      <c r="J1258" s="63" t="s">
        <v>2615</v>
      </c>
      <c r="K1258" s="64" t="s">
        <v>273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4618</v>
      </c>
      <c r="W1258" s="63" t="s">
        <v>4619</v>
      </c>
      <c r="X1258" s="63" t="s">
        <v>548</v>
      </c>
      <c r="Y1258" s="63"/>
      <c r="Z1258" s="63"/>
      <c r="AA1258" s="63">
        <v>2026030018</v>
      </c>
    </row>
    <row r="1259" spans="1:27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612</v>
      </c>
      <c r="F1259" s="64">
        <v>2</v>
      </c>
      <c r="G1259" s="72">
        <v>130597100</v>
      </c>
      <c r="H1259" s="63" t="s">
        <v>2616</v>
      </c>
      <c r="I1259" s="64" t="s">
        <v>490</v>
      </c>
      <c r="J1259" s="63" t="s">
        <v>2617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</row>
    <row r="1260" spans="1:27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1149</v>
      </c>
      <c r="F1260" s="64">
        <v>2</v>
      </c>
      <c r="G1260" s="72" t="s">
        <v>301</v>
      </c>
      <c r="H1260" s="63" t="s">
        <v>2570</v>
      </c>
      <c r="I1260" s="64" t="s">
        <v>490</v>
      </c>
      <c r="J1260" s="63" t="s">
        <v>1710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</row>
    <row r="1261" spans="1:27" s="71" customFormat="1" ht="23.5" customHeight="1" x14ac:dyDescent="0.35">
      <c r="A1261" s="62">
        <v>46089</v>
      </c>
      <c r="B1261" s="63" t="s">
        <v>445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519</v>
      </c>
      <c r="H1261" s="63" t="s">
        <v>2625</v>
      </c>
      <c r="I1261" s="64" t="s">
        <v>493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547</v>
      </c>
      <c r="U1261" s="69" t="s">
        <v>52</v>
      </c>
      <c r="V1261" s="63"/>
      <c r="W1261" s="63"/>
      <c r="X1261" s="63"/>
      <c r="Y1261" s="63"/>
      <c r="Z1261" s="63"/>
      <c r="AA1261" s="63"/>
    </row>
    <row r="1262" spans="1:27" s="71" customFormat="1" ht="23.5" customHeight="1" x14ac:dyDescent="0.35">
      <c r="A1262" s="62">
        <v>46089</v>
      </c>
      <c r="B1262" s="63" t="s">
        <v>445</v>
      </c>
      <c r="C1262" s="64" t="s">
        <v>18</v>
      </c>
      <c r="D1262" s="64" t="s">
        <v>37</v>
      </c>
      <c r="E1262" s="64" t="s">
        <v>599</v>
      </c>
      <c r="F1262" s="64">
        <v>1</v>
      </c>
      <c r="G1262" s="72" t="s">
        <v>2150</v>
      </c>
      <c r="H1262" s="63" t="s">
        <v>2626</v>
      </c>
      <c r="I1262" s="64" t="s">
        <v>493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547</v>
      </c>
      <c r="U1262" s="69" t="s">
        <v>52</v>
      </c>
      <c r="V1262" s="63"/>
      <c r="W1262" s="63"/>
      <c r="X1262" s="63"/>
      <c r="Y1262" s="63"/>
      <c r="Z1262" s="63"/>
      <c r="AA1262" s="63"/>
    </row>
    <row r="1263" spans="1:27" s="71" customFormat="1" ht="23.5" customHeight="1" x14ac:dyDescent="0.35">
      <c r="A1263" s="62">
        <v>46089</v>
      </c>
      <c r="B1263" s="63" t="s">
        <v>445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1255</v>
      </c>
      <c r="H1263" s="63" t="s">
        <v>2627</v>
      </c>
      <c r="I1263" s="64" t="s">
        <v>493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547</v>
      </c>
      <c r="U1263" s="69" t="s">
        <v>52</v>
      </c>
      <c r="V1263" s="63"/>
      <c r="W1263" s="63"/>
      <c r="X1263" s="63"/>
      <c r="Y1263" s="63"/>
      <c r="Z1263" s="63"/>
      <c r="AA1263" s="63"/>
    </row>
    <row r="1264" spans="1:27" s="71" customFormat="1" ht="23.5" customHeight="1" x14ac:dyDescent="0.35">
      <c r="A1264" s="62">
        <v>46089</v>
      </c>
      <c r="B1264" s="63" t="s">
        <v>445</v>
      </c>
      <c r="C1264" s="64" t="s">
        <v>18</v>
      </c>
      <c r="D1264" s="64" t="s">
        <v>37</v>
      </c>
      <c r="E1264" s="64" t="s">
        <v>994</v>
      </c>
      <c r="F1264" s="64">
        <v>2</v>
      </c>
      <c r="G1264" s="72" t="s">
        <v>2046</v>
      </c>
      <c r="H1264" s="63" t="s">
        <v>2628</v>
      </c>
      <c r="I1264" s="64" t="s">
        <v>493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547</v>
      </c>
      <c r="U1264" s="69" t="s">
        <v>52</v>
      </c>
      <c r="V1264" s="63"/>
      <c r="W1264" s="63"/>
      <c r="X1264" s="63"/>
      <c r="Y1264" s="63"/>
      <c r="Z1264" s="63"/>
      <c r="AA1264" s="63"/>
    </row>
    <row r="1265" spans="1:27" s="71" customFormat="1" ht="23.5" customHeight="1" x14ac:dyDescent="0.35">
      <c r="A1265" s="62">
        <v>46089</v>
      </c>
      <c r="B1265" s="63" t="s">
        <v>445</v>
      </c>
      <c r="C1265" s="64" t="s">
        <v>18</v>
      </c>
      <c r="D1265" s="64" t="s">
        <v>37</v>
      </c>
      <c r="E1265" s="64" t="s">
        <v>752</v>
      </c>
      <c r="F1265" s="64">
        <v>2</v>
      </c>
      <c r="G1265" s="72">
        <v>318600002</v>
      </c>
      <c r="H1265" s="63" t="s">
        <v>2629</v>
      </c>
      <c r="I1265" s="64" t="s">
        <v>493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547</v>
      </c>
      <c r="U1265" s="69" t="s">
        <v>52</v>
      </c>
      <c r="V1265" s="63"/>
      <c r="W1265" s="63"/>
      <c r="X1265" s="63"/>
      <c r="Y1265" s="63"/>
      <c r="Z1265" s="63"/>
      <c r="AA1265" s="63"/>
    </row>
    <row r="1266" spans="1:27" s="71" customFormat="1" ht="23.5" customHeight="1" x14ac:dyDescent="0.35">
      <c r="A1266" s="62">
        <v>46089</v>
      </c>
      <c r="B1266" s="63" t="s">
        <v>445</v>
      </c>
      <c r="C1266" s="64" t="s">
        <v>18</v>
      </c>
      <c r="D1266" s="64" t="s">
        <v>37</v>
      </c>
      <c r="E1266" s="64" t="s">
        <v>2064</v>
      </c>
      <c r="F1266" s="64">
        <v>2</v>
      </c>
      <c r="G1266" s="72" t="s">
        <v>2203</v>
      </c>
      <c r="H1266" s="63" t="s">
        <v>2609</v>
      </c>
      <c r="I1266" s="64" t="s">
        <v>487</v>
      </c>
      <c r="J1266" s="63" t="s">
        <v>1365</v>
      </c>
      <c r="K1266" s="64" t="s">
        <v>702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488</v>
      </c>
      <c r="U1266" s="63" t="s">
        <v>488</v>
      </c>
      <c r="V1266" s="63"/>
      <c r="W1266" s="63"/>
      <c r="X1266" s="63"/>
      <c r="Y1266" s="63"/>
      <c r="Z1266" s="63"/>
      <c r="AA1266" s="63"/>
    </row>
    <row r="1267" spans="1:27" s="71" customFormat="1" ht="23.5" customHeight="1" x14ac:dyDescent="0.35">
      <c r="A1267" s="62">
        <v>46089</v>
      </c>
      <c r="B1267" s="63" t="s">
        <v>445</v>
      </c>
      <c r="C1267" s="64" t="s">
        <v>18</v>
      </c>
      <c r="D1267" s="64" t="s">
        <v>37</v>
      </c>
      <c r="E1267" s="64" t="s">
        <v>1052</v>
      </c>
      <c r="F1267" s="64">
        <v>2</v>
      </c>
      <c r="G1267" s="72" t="s">
        <v>2630</v>
      </c>
      <c r="H1267" s="63" t="s">
        <v>2631</v>
      </c>
      <c r="I1267" s="64" t="s">
        <v>487</v>
      </c>
      <c r="J1267" s="63" t="s">
        <v>1365</v>
      </c>
      <c r="K1267" s="64" t="s">
        <v>702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488</v>
      </c>
      <c r="U1267" s="63" t="s">
        <v>488</v>
      </c>
      <c r="V1267" s="63"/>
      <c r="W1267" s="63"/>
      <c r="X1267" s="63"/>
      <c r="Y1267" s="63"/>
      <c r="Z1267" s="63"/>
      <c r="AA1267" s="63"/>
    </row>
    <row r="1268" spans="1:27" s="71" customFormat="1" ht="23.5" customHeight="1" x14ac:dyDescent="0.35">
      <c r="A1268" s="62">
        <v>46089</v>
      </c>
      <c r="B1268" s="63" t="s">
        <v>445</v>
      </c>
      <c r="C1268" s="64" t="s">
        <v>18</v>
      </c>
      <c r="D1268" s="64" t="s">
        <v>37</v>
      </c>
      <c r="E1268" s="64" t="s">
        <v>2624</v>
      </c>
      <c r="F1268" s="64">
        <v>2</v>
      </c>
      <c r="G1268" s="72" t="s">
        <v>1612</v>
      </c>
      <c r="H1268" s="63" t="s">
        <v>2632</v>
      </c>
      <c r="I1268" s="64" t="s">
        <v>487</v>
      </c>
      <c r="J1268" s="63" t="s">
        <v>1365</v>
      </c>
      <c r="K1268" s="64" t="s">
        <v>702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488</v>
      </c>
      <c r="U1268" s="63" t="s">
        <v>488</v>
      </c>
      <c r="V1268" s="63"/>
      <c r="W1268" s="63"/>
      <c r="X1268" s="63"/>
      <c r="Y1268" s="63"/>
      <c r="Z1268" s="63"/>
      <c r="AA1268" s="63"/>
    </row>
    <row r="1269" spans="1:27" s="71" customFormat="1" ht="23.5" customHeight="1" x14ac:dyDescent="0.35">
      <c r="A1269" s="62">
        <v>46089</v>
      </c>
      <c r="B1269" s="63" t="s">
        <v>445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1785</v>
      </c>
      <c r="H1269" s="63" t="s">
        <v>2633</v>
      </c>
      <c r="I1269" s="64" t="s">
        <v>487</v>
      </c>
      <c r="J1269" s="63" t="s">
        <v>1365</v>
      </c>
      <c r="K1269" s="64" t="s">
        <v>702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488</v>
      </c>
      <c r="U1269" s="63" t="s">
        <v>488</v>
      </c>
      <c r="V1269" s="63"/>
      <c r="W1269" s="63"/>
      <c r="X1269" s="63"/>
      <c r="Y1269" s="63"/>
      <c r="Z1269" s="63"/>
      <c r="AA1269" s="63"/>
    </row>
    <row r="1270" spans="1:27" s="71" customFormat="1" ht="23.5" customHeight="1" x14ac:dyDescent="0.35">
      <c r="A1270" s="62">
        <v>46090</v>
      </c>
      <c r="B1270" s="63" t="s">
        <v>445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1331</v>
      </c>
      <c r="H1270" s="63" t="s">
        <v>2635</v>
      </c>
      <c r="I1270" s="64" t="s">
        <v>493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547</v>
      </c>
      <c r="U1270" s="69" t="s">
        <v>52</v>
      </c>
      <c r="V1270" s="63"/>
      <c r="W1270" s="63"/>
      <c r="X1270" s="63"/>
      <c r="Y1270" s="63"/>
      <c r="Z1270" s="63"/>
      <c r="AA1270" s="63"/>
    </row>
    <row r="1271" spans="1:27" s="71" customFormat="1" ht="23.5" customHeight="1" x14ac:dyDescent="0.35">
      <c r="A1271" s="62">
        <v>46090</v>
      </c>
      <c r="B1271" s="63" t="s">
        <v>445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2636</v>
      </c>
      <c r="H1271" s="63" t="s">
        <v>2637</v>
      </c>
      <c r="I1271" s="64" t="s">
        <v>493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547</v>
      </c>
      <c r="U1271" s="69" t="s">
        <v>52</v>
      </c>
      <c r="V1271" s="63"/>
      <c r="W1271" s="63"/>
      <c r="X1271" s="63"/>
      <c r="Y1271" s="63"/>
      <c r="Z1271" s="63"/>
      <c r="AA1271" s="63"/>
    </row>
    <row r="1272" spans="1:27" s="71" customFormat="1" ht="23.5" customHeight="1" x14ac:dyDescent="0.35">
      <c r="A1272" s="62">
        <v>46090</v>
      </c>
      <c r="B1272" s="63" t="s">
        <v>445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2638</v>
      </c>
      <c r="H1272" s="63" t="s">
        <v>2639</v>
      </c>
      <c r="I1272" s="64" t="s">
        <v>493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547</v>
      </c>
      <c r="U1272" s="69" t="s">
        <v>52</v>
      </c>
      <c r="V1272" s="63"/>
      <c r="W1272" s="63"/>
      <c r="X1272" s="63"/>
      <c r="Y1272" s="63"/>
      <c r="Z1272" s="63"/>
      <c r="AA1272" s="63"/>
    </row>
    <row r="1273" spans="1:27" s="71" customFormat="1" ht="23.5" customHeight="1" x14ac:dyDescent="0.35">
      <c r="A1273" s="62">
        <v>46090</v>
      </c>
      <c r="B1273" s="63" t="s">
        <v>445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2640</v>
      </c>
      <c r="H1273" s="63" t="s">
        <v>2641</v>
      </c>
      <c r="I1273" s="64" t="s">
        <v>493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547</v>
      </c>
      <c r="U1273" s="69" t="s">
        <v>52</v>
      </c>
      <c r="V1273" s="63"/>
      <c r="W1273" s="63"/>
      <c r="X1273" s="63"/>
      <c r="Y1273" s="63"/>
      <c r="Z1273" s="63"/>
      <c r="AA1273" s="63"/>
    </row>
    <row r="1274" spans="1:27" s="71" customFormat="1" ht="23.5" customHeight="1" x14ac:dyDescent="0.35">
      <c r="A1274" s="62">
        <v>46090</v>
      </c>
      <c r="B1274" s="63" t="s">
        <v>445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1154</v>
      </c>
      <c r="H1274" s="63" t="s">
        <v>2642</v>
      </c>
      <c r="I1274" s="64" t="s">
        <v>493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547</v>
      </c>
      <c r="U1274" s="69" t="s">
        <v>52</v>
      </c>
      <c r="V1274" s="63"/>
      <c r="W1274" s="63"/>
      <c r="X1274" s="63"/>
      <c r="Y1274" s="63"/>
      <c r="Z1274" s="63"/>
      <c r="AA1274" s="63"/>
    </row>
    <row r="1275" spans="1:27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2634</v>
      </c>
      <c r="F1275" s="64">
        <v>1</v>
      </c>
      <c r="G1275" s="72" t="s">
        <v>2643</v>
      </c>
      <c r="H1275" s="63" t="s">
        <v>2644</v>
      </c>
      <c r="I1275" s="64" t="s">
        <v>493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547</v>
      </c>
      <c r="U1275" s="69" t="s">
        <v>52</v>
      </c>
      <c r="V1275" s="63"/>
      <c r="W1275" s="63"/>
      <c r="X1275" s="63"/>
      <c r="Y1275" s="63"/>
      <c r="Z1275" s="63"/>
      <c r="AA1275" s="63"/>
    </row>
    <row r="1276" spans="1:27" s="71" customFormat="1" ht="23.5" customHeight="1" x14ac:dyDescent="0.35">
      <c r="A1276" s="62">
        <v>46090</v>
      </c>
      <c r="B1276" s="63" t="s">
        <v>445</v>
      </c>
      <c r="C1276" s="64" t="s">
        <v>18</v>
      </c>
      <c r="D1276" s="64" t="s">
        <v>37</v>
      </c>
      <c r="E1276" s="64" t="s">
        <v>415</v>
      </c>
      <c r="F1276" s="64">
        <v>2</v>
      </c>
      <c r="G1276" s="72" t="s">
        <v>2645</v>
      </c>
      <c r="H1276" s="63" t="s">
        <v>2646</v>
      </c>
      <c r="I1276" s="64" t="s">
        <v>493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547</v>
      </c>
      <c r="U1276" s="69" t="s">
        <v>52</v>
      </c>
      <c r="V1276" s="63"/>
      <c r="W1276" s="63"/>
      <c r="X1276" s="63"/>
      <c r="Y1276" s="63"/>
      <c r="Z1276" s="63"/>
      <c r="AA1276" s="63"/>
    </row>
    <row r="1277" spans="1:27" s="71" customFormat="1" ht="23.5" customHeight="1" x14ac:dyDescent="0.35">
      <c r="A1277" s="62">
        <v>46090</v>
      </c>
      <c r="B1277" s="63" t="s">
        <v>445</v>
      </c>
      <c r="C1277" s="64" t="s">
        <v>18</v>
      </c>
      <c r="D1277" s="64" t="s">
        <v>37</v>
      </c>
      <c r="E1277" s="64" t="s">
        <v>1341</v>
      </c>
      <c r="F1277" s="64">
        <v>1</v>
      </c>
      <c r="G1277" s="72" t="s">
        <v>2647</v>
      </c>
      <c r="H1277" s="63" t="s">
        <v>2648</v>
      </c>
      <c r="I1277" s="64" t="s">
        <v>493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547</v>
      </c>
      <c r="U1277" s="69" t="s">
        <v>52</v>
      </c>
      <c r="V1277" s="63"/>
      <c r="W1277" s="63"/>
      <c r="X1277" s="63"/>
      <c r="Y1277" s="63"/>
      <c r="Z1277" s="63"/>
      <c r="AA1277" s="63"/>
    </row>
    <row r="1278" spans="1:27" s="71" customFormat="1" ht="23.5" customHeight="1" x14ac:dyDescent="0.35">
      <c r="A1278" s="62">
        <v>46090</v>
      </c>
      <c r="B1278" s="63" t="s">
        <v>445</v>
      </c>
      <c r="C1278" s="64" t="s">
        <v>18</v>
      </c>
      <c r="D1278" s="64" t="s">
        <v>37</v>
      </c>
      <c r="E1278" s="64" t="s">
        <v>1541</v>
      </c>
      <c r="F1278" s="64">
        <v>1</v>
      </c>
      <c r="G1278" s="72" t="s">
        <v>2649</v>
      </c>
      <c r="H1278" s="63" t="s">
        <v>2650</v>
      </c>
      <c r="I1278" s="64" t="s">
        <v>493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547</v>
      </c>
      <c r="U1278" s="69" t="s">
        <v>52</v>
      </c>
      <c r="V1278" s="63"/>
      <c r="W1278" s="63"/>
      <c r="X1278" s="63"/>
      <c r="Y1278" s="63"/>
      <c r="Z1278" s="63"/>
      <c r="AA1278" s="63"/>
    </row>
    <row r="1279" spans="1:27" s="71" customFormat="1" ht="23.5" customHeight="1" x14ac:dyDescent="0.35">
      <c r="A1279" s="62">
        <v>46090</v>
      </c>
      <c r="B1279" s="63" t="s">
        <v>445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1121</v>
      </c>
      <c r="H1279" s="63" t="s">
        <v>2651</v>
      </c>
      <c r="I1279" s="64" t="s">
        <v>493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547</v>
      </c>
      <c r="U1279" s="69" t="s">
        <v>52</v>
      </c>
      <c r="V1279" s="63"/>
      <c r="W1279" s="63"/>
      <c r="X1279" s="63"/>
      <c r="Y1279" s="63"/>
      <c r="Z1279" s="63"/>
      <c r="AA1279" s="63"/>
    </row>
    <row r="1280" spans="1:27" s="71" customFormat="1" ht="23.5" customHeight="1" x14ac:dyDescent="0.35">
      <c r="A1280" s="62">
        <v>46090</v>
      </c>
      <c r="B1280" s="63" t="s">
        <v>445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738</v>
      </c>
      <c r="H1280" s="63" t="s">
        <v>2652</v>
      </c>
      <c r="I1280" s="64" t="s">
        <v>493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547</v>
      </c>
      <c r="U1280" s="69" t="s">
        <v>52</v>
      </c>
      <c r="V1280" s="63"/>
      <c r="W1280" s="63"/>
      <c r="X1280" s="63"/>
      <c r="Y1280" s="63"/>
      <c r="Z1280" s="63"/>
      <c r="AA1280" s="63"/>
    </row>
    <row r="1281" spans="1:27" s="71" customFormat="1" ht="23.5" customHeight="1" x14ac:dyDescent="0.35">
      <c r="A1281" s="62">
        <v>46090</v>
      </c>
      <c r="B1281" s="63" t="s">
        <v>445</v>
      </c>
      <c r="C1281" s="64" t="s">
        <v>18</v>
      </c>
      <c r="D1281" s="64" t="s">
        <v>37</v>
      </c>
      <c r="E1281" s="64" t="s">
        <v>599</v>
      </c>
      <c r="F1281" s="64">
        <v>1</v>
      </c>
      <c r="G1281" s="72" t="s">
        <v>321</v>
      </c>
      <c r="H1281" s="63" t="s">
        <v>2653</v>
      </c>
      <c r="I1281" s="64" t="s">
        <v>493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547</v>
      </c>
      <c r="U1281" s="69" t="s">
        <v>52</v>
      </c>
      <c r="V1281" s="63"/>
      <c r="W1281" s="63"/>
      <c r="X1281" s="63"/>
      <c r="Y1281" s="63"/>
      <c r="Z1281" s="63"/>
      <c r="AA1281" s="63"/>
    </row>
    <row r="1282" spans="1:27" s="71" customFormat="1" ht="23.5" customHeight="1" x14ac:dyDescent="0.35">
      <c r="A1282" s="62">
        <v>46090</v>
      </c>
      <c r="B1282" s="63" t="s">
        <v>445</v>
      </c>
      <c r="C1282" s="64" t="s">
        <v>18</v>
      </c>
      <c r="D1282" s="64" t="s">
        <v>37</v>
      </c>
      <c r="E1282" s="64" t="s">
        <v>899</v>
      </c>
      <c r="F1282" s="64">
        <v>1</v>
      </c>
      <c r="G1282" s="72">
        <v>230896003</v>
      </c>
      <c r="H1282" s="63" t="s">
        <v>2654</v>
      </c>
      <c r="I1282" s="64" t="s">
        <v>493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547</v>
      </c>
      <c r="U1282" s="69" t="s">
        <v>52</v>
      </c>
      <c r="V1282" s="63"/>
      <c r="W1282" s="63"/>
      <c r="X1282" s="63"/>
      <c r="Y1282" s="63"/>
      <c r="Z1282" s="63"/>
      <c r="AA1282" s="63"/>
    </row>
    <row r="1283" spans="1:27" s="71" customFormat="1" ht="23.5" customHeight="1" x14ac:dyDescent="0.35">
      <c r="A1283" s="62">
        <v>46090</v>
      </c>
      <c r="B1283" s="63" t="s">
        <v>445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2636</v>
      </c>
      <c r="H1283" s="63" t="s">
        <v>2637</v>
      </c>
      <c r="I1283" s="64" t="s">
        <v>491</v>
      </c>
      <c r="J1283" s="63" t="s">
        <v>2511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2520</v>
      </c>
      <c r="U1283" s="69" t="s">
        <v>126</v>
      </c>
      <c r="V1283" s="63"/>
      <c r="W1283" s="63"/>
      <c r="X1283" s="63"/>
      <c r="Y1283" s="63"/>
      <c r="Z1283" s="63"/>
      <c r="AA1283" s="63"/>
    </row>
    <row r="1284" spans="1:27" s="71" customFormat="1" ht="23.5" customHeight="1" x14ac:dyDescent="0.35">
      <c r="A1284" s="62">
        <v>46090</v>
      </c>
      <c r="B1284" s="63" t="s">
        <v>445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2050</v>
      </c>
      <c r="H1284" s="63" t="s">
        <v>2655</v>
      </c>
      <c r="I1284" s="64" t="s">
        <v>490</v>
      </c>
      <c r="J1284" s="63" t="s">
        <v>2656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</row>
    <row r="1285" spans="1:27" s="71" customFormat="1" ht="23.5" customHeight="1" x14ac:dyDescent="0.35">
      <c r="A1285" s="62">
        <v>46090</v>
      </c>
      <c r="B1285" s="63" t="s">
        <v>445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2640</v>
      </c>
      <c r="H1285" s="63" t="s">
        <v>2641</v>
      </c>
      <c r="I1285" s="64" t="s">
        <v>490</v>
      </c>
      <c r="J1285" s="63" t="s">
        <v>2657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</row>
    <row r="1286" spans="1:27" s="71" customFormat="1" ht="23.5" customHeight="1" x14ac:dyDescent="0.35">
      <c r="A1286" s="62">
        <v>46090</v>
      </c>
      <c r="B1286" s="63" t="s">
        <v>445</v>
      </c>
      <c r="C1286" s="64" t="s">
        <v>18</v>
      </c>
      <c r="D1286" s="64" t="s">
        <v>37</v>
      </c>
      <c r="E1286" s="64" t="s">
        <v>2103</v>
      </c>
      <c r="F1286" s="64">
        <v>1</v>
      </c>
      <c r="G1286" s="72" t="s">
        <v>2046</v>
      </c>
      <c r="H1286" s="63" t="s">
        <v>2628</v>
      </c>
      <c r="I1286" s="64" t="s">
        <v>480</v>
      </c>
      <c r="J1286" s="63" t="s">
        <v>2658</v>
      </c>
      <c r="K1286" s="64" t="s">
        <v>273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4620</v>
      </c>
      <c r="W1286" s="63">
        <v>647720001</v>
      </c>
      <c r="X1286" s="63" t="s">
        <v>4621</v>
      </c>
      <c r="Y1286" s="63"/>
      <c r="Z1286" s="63"/>
      <c r="AA1286" s="63">
        <v>2026030023</v>
      </c>
    </row>
    <row r="1287" spans="1:27" s="71" customFormat="1" ht="23.5" customHeight="1" x14ac:dyDescent="0.35">
      <c r="A1287" s="62">
        <v>46090</v>
      </c>
      <c r="B1287" s="63" t="s">
        <v>445</v>
      </c>
      <c r="C1287" s="64" t="s">
        <v>18</v>
      </c>
      <c r="D1287" s="64" t="s">
        <v>37</v>
      </c>
      <c r="E1287" s="64" t="s">
        <v>816</v>
      </c>
      <c r="F1287" s="64">
        <v>1</v>
      </c>
      <c r="G1287" s="72" t="s">
        <v>2659</v>
      </c>
      <c r="H1287" s="63" t="s">
        <v>2660</v>
      </c>
      <c r="I1287" s="64" t="s">
        <v>700</v>
      </c>
      <c r="J1287" s="63" t="s">
        <v>2661</v>
      </c>
      <c r="K1287" s="64" t="s">
        <v>702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2662</v>
      </c>
      <c r="V1287" s="63"/>
      <c r="W1287" s="63"/>
      <c r="X1287" s="63"/>
      <c r="Y1287" s="63"/>
      <c r="Z1287" s="63"/>
      <c r="AA1287" s="63"/>
    </row>
    <row r="1288" spans="1:27" s="71" customFormat="1" ht="23.5" customHeight="1" x14ac:dyDescent="0.35">
      <c r="A1288" s="62">
        <v>46091</v>
      </c>
      <c r="B1288" s="63" t="s">
        <v>445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782</v>
      </c>
      <c r="H1288" s="63" t="s">
        <v>2672</v>
      </c>
      <c r="I1288" s="64" t="s">
        <v>493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547</v>
      </c>
      <c r="U1288" s="69" t="s">
        <v>52</v>
      </c>
      <c r="V1288" s="63"/>
      <c r="W1288" s="63"/>
      <c r="X1288" s="63"/>
      <c r="Y1288" s="63"/>
      <c r="Z1288" s="63"/>
      <c r="AA1288" s="63"/>
    </row>
    <row r="1289" spans="1:27" s="71" customFormat="1" ht="23.5" customHeight="1" x14ac:dyDescent="0.35">
      <c r="A1289" s="62">
        <v>46091</v>
      </c>
      <c r="B1289" s="63" t="s">
        <v>445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781</v>
      </c>
      <c r="H1289" s="63" t="s">
        <v>2673</v>
      </c>
      <c r="I1289" s="64" t="s">
        <v>493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547</v>
      </c>
      <c r="U1289" s="69" t="s">
        <v>52</v>
      </c>
      <c r="V1289" s="63"/>
      <c r="W1289" s="63"/>
      <c r="X1289" s="63"/>
      <c r="Y1289" s="63"/>
      <c r="Z1289" s="63"/>
      <c r="AA1289" s="63"/>
    </row>
    <row r="1290" spans="1:27" s="71" customFormat="1" ht="23.5" customHeight="1" x14ac:dyDescent="0.35">
      <c r="A1290" s="62">
        <v>46091</v>
      </c>
      <c r="B1290" s="63" t="s">
        <v>445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696</v>
      </c>
      <c r="H1290" s="63" t="s">
        <v>2674</v>
      </c>
      <c r="I1290" s="64" t="s">
        <v>493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547</v>
      </c>
      <c r="U1290" s="69" t="s">
        <v>52</v>
      </c>
      <c r="V1290" s="63"/>
      <c r="W1290" s="63"/>
      <c r="X1290" s="63"/>
      <c r="Y1290" s="63"/>
      <c r="Z1290" s="63"/>
      <c r="AA1290" s="63"/>
    </row>
    <row r="1291" spans="1:27" s="71" customFormat="1" ht="23.5" customHeight="1" x14ac:dyDescent="0.35">
      <c r="A1291" s="62">
        <v>46091</v>
      </c>
      <c r="B1291" s="63" t="s">
        <v>445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727</v>
      </c>
      <c r="H1291" s="63" t="s">
        <v>2675</v>
      </c>
      <c r="I1291" s="64" t="s">
        <v>493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547</v>
      </c>
      <c r="U1291" s="69" t="s">
        <v>52</v>
      </c>
      <c r="V1291" s="63"/>
      <c r="W1291" s="63"/>
      <c r="X1291" s="63"/>
      <c r="Y1291" s="63"/>
      <c r="Z1291" s="63"/>
      <c r="AA1291" s="63"/>
    </row>
    <row r="1292" spans="1:27" s="71" customFormat="1" ht="23.5" customHeight="1" x14ac:dyDescent="0.35">
      <c r="A1292" s="62">
        <v>46091</v>
      </c>
      <c r="B1292" s="63" t="s">
        <v>445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2676</v>
      </c>
      <c r="H1292" s="63" t="s">
        <v>2677</v>
      </c>
      <c r="I1292" s="64" t="s">
        <v>493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547</v>
      </c>
      <c r="U1292" s="69" t="s">
        <v>52</v>
      </c>
      <c r="V1292" s="63"/>
      <c r="W1292" s="63"/>
      <c r="X1292" s="63"/>
      <c r="Y1292" s="63"/>
      <c r="Z1292" s="63"/>
      <c r="AA1292" s="63"/>
    </row>
    <row r="1293" spans="1:27" s="71" customFormat="1" ht="23.5" customHeight="1" x14ac:dyDescent="0.35">
      <c r="A1293" s="62">
        <v>46091</v>
      </c>
      <c r="B1293" s="63" t="s">
        <v>445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942</v>
      </c>
      <c r="H1293" s="63" t="s">
        <v>2678</v>
      </c>
      <c r="I1293" s="64" t="s">
        <v>493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547</v>
      </c>
      <c r="U1293" s="69" t="s">
        <v>52</v>
      </c>
      <c r="V1293" s="63"/>
      <c r="W1293" s="63"/>
      <c r="X1293" s="63"/>
      <c r="Y1293" s="63"/>
      <c r="Z1293" s="63"/>
      <c r="AA1293" s="63"/>
    </row>
    <row r="1294" spans="1:27" s="71" customFormat="1" ht="23.5" customHeight="1" x14ac:dyDescent="0.35">
      <c r="A1294" s="62">
        <v>46091</v>
      </c>
      <c r="B1294" s="63" t="s">
        <v>445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2159</v>
      </c>
      <c r="H1294" s="63" t="s">
        <v>2679</v>
      </c>
      <c r="I1294" s="64" t="s">
        <v>493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547</v>
      </c>
      <c r="U1294" s="69" t="s">
        <v>52</v>
      </c>
      <c r="V1294" s="63"/>
      <c r="W1294" s="63"/>
      <c r="X1294" s="63"/>
      <c r="Y1294" s="63"/>
      <c r="Z1294" s="63"/>
      <c r="AA1294" s="63"/>
    </row>
    <row r="1295" spans="1:27" s="71" customFormat="1" ht="23.5" customHeight="1" x14ac:dyDescent="0.35">
      <c r="A1295" s="62">
        <v>46091</v>
      </c>
      <c r="B1295" s="63" t="s">
        <v>445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2465</v>
      </c>
      <c r="H1295" s="63" t="s">
        <v>2680</v>
      </c>
      <c r="I1295" s="64" t="s">
        <v>493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547</v>
      </c>
      <c r="U1295" s="69" t="s">
        <v>52</v>
      </c>
      <c r="V1295" s="63"/>
      <c r="W1295" s="63"/>
      <c r="X1295" s="63"/>
      <c r="Y1295" s="63"/>
      <c r="Z1295" s="63"/>
      <c r="AA1295" s="63"/>
    </row>
    <row r="1296" spans="1:27" s="71" customFormat="1" ht="23.5" customHeight="1" x14ac:dyDescent="0.35">
      <c r="A1296" s="62">
        <v>46091</v>
      </c>
      <c r="B1296" s="63" t="s">
        <v>445</v>
      </c>
      <c r="C1296" s="64" t="s">
        <v>18</v>
      </c>
      <c r="D1296" s="64" t="s">
        <v>37</v>
      </c>
      <c r="E1296" s="64" t="s">
        <v>900</v>
      </c>
      <c r="F1296" s="64">
        <v>1</v>
      </c>
      <c r="G1296" s="72" t="s">
        <v>1970</v>
      </c>
      <c r="H1296" s="63" t="s">
        <v>2681</v>
      </c>
      <c r="I1296" s="64" t="s">
        <v>493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547</v>
      </c>
      <c r="U1296" s="69" t="s">
        <v>52</v>
      </c>
      <c r="V1296" s="63"/>
      <c r="W1296" s="63"/>
      <c r="X1296" s="63"/>
      <c r="Y1296" s="63"/>
      <c r="Z1296" s="63"/>
      <c r="AA1296" s="63"/>
    </row>
    <row r="1297" spans="1:27" s="71" customFormat="1" ht="23.5" customHeight="1" x14ac:dyDescent="0.35">
      <c r="A1297" s="62">
        <v>46091</v>
      </c>
      <c r="B1297" s="63" t="s">
        <v>445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2682</v>
      </c>
      <c r="H1297" s="63" t="s">
        <v>2683</v>
      </c>
      <c r="I1297" s="64" t="s">
        <v>493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547</v>
      </c>
      <c r="U1297" s="69" t="s">
        <v>52</v>
      </c>
      <c r="V1297" s="63"/>
      <c r="W1297" s="63"/>
      <c r="X1297" s="63"/>
      <c r="Y1297" s="63"/>
      <c r="Z1297" s="63"/>
      <c r="AA1297" s="63"/>
    </row>
    <row r="1298" spans="1:27" s="71" customFormat="1" ht="23.5" customHeight="1" x14ac:dyDescent="0.35">
      <c r="A1298" s="62">
        <v>46091</v>
      </c>
      <c r="B1298" s="63" t="s">
        <v>445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2403</v>
      </c>
      <c r="H1298" s="63" t="s">
        <v>2684</v>
      </c>
      <c r="I1298" s="64" t="s">
        <v>493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547</v>
      </c>
      <c r="U1298" s="69" t="s">
        <v>52</v>
      </c>
      <c r="V1298" s="63"/>
      <c r="W1298" s="63"/>
      <c r="X1298" s="63"/>
      <c r="Y1298" s="63"/>
      <c r="Z1298" s="63"/>
      <c r="AA1298" s="63"/>
    </row>
    <row r="1299" spans="1:27" s="71" customFormat="1" ht="23.5" customHeight="1" x14ac:dyDescent="0.35">
      <c r="A1299" s="62">
        <v>46091</v>
      </c>
      <c r="B1299" s="63" t="s">
        <v>445</v>
      </c>
      <c r="C1299" s="64" t="s">
        <v>18</v>
      </c>
      <c r="D1299" s="64" t="s">
        <v>37</v>
      </c>
      <c r="E1299" s="64" t="s">
        <v>2670</v>
      </c>
      <c r="F1299" s="64">
        <v>2</v>
      </c>
      <c r="G1299" s="72" t="s">
        <v>877</v>
      </c>
      <c r="H1299" s="63" t="s">
        <v>2685</v>
      </c>
      <c r="I1299" s="64" t="s">
        <v>493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547</v>
      </c>
      <c r="U1299" s="69" t="s">
        <v>52</v>
      </c>
      <c r="V1299" s="63"/>
      <c r="W1299" s="63"/>
      <c r="X1299" s="63"/>
      <c r="Y1299" s="63"/>
      <c r="Z1299" s="63"/>
      <c r="AA1299" s="63"/>
    </row>
    <row r="1300" spans="1:27" s="71" customFormat="1" ht="23.5" customHeight="1" x14ac:dyDescent="0.35">
      <c r="A1300" s="62">
        <v>46091</v>
      </c>
      <c r="B1300" s="63" t="s">
        <v>445</v>
      </c>
      <c r="C1300" s="64" t="s">
        <v>18</v>
      </c>
      <c r="D1300" s="64" t="s">
        <v>37</v>
      </c>
      <c r="E1300" s="64" t="s">
        <v>751</v>
      </c>
      <c r="F1300" s="64">
        <v>1</v>
      </c>
      <c r="G1300" s="72" t="s">
        <v>1508</v>
      </c>
      <c r="H1300" s="63" t="s">
        <v>2686</v>
      </c>
      <c r="I1300" s="64" t="s">
        <v>493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547</v>
      </c>
      <c r="U1300" s="69" t="s">
        <v>52</v>
      </c>
      <c r="V1300" s="63"/>
      <c r="W1300" s="63"/>
      <c r="X1300" s="63"/>
      <c r="Y1300" s="63"/>
      <c r="Z1300" s="63"/>
      <c r="AA1300" s="63"/>
    </row>
    <row r="1301" spans="1:27" s="71" customFormat="1" ht="23.5" customHeight="1" x14ac:dyDescent="0.35">
      <c r="A1301" s="62">
        <v>46091</v>
      </c>
      <c r="B1301" s="63" t="s">
        <v>445</v>
      </c>
      <c r="C1301" s="64" t="s">
        <v>18</v>
      </c>
      <c r="D1301" s="64" t="s">
        <v>37</v>
      </c>
      <c r="E1301" s="64" t="s">
        <v>2671</v>
      </c>
      <c r="F1301" s="64">
        <v>1</v>
      </c>
      <c r="G1301" s="72" t="s">
        <v>2687</v>
      </c>
      <c r="H1301" s="63" t="s">
        <v>2688</v>
      </c>
      <c r="I1301" s="64" t="s">
        <v>493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547</v>
      </c>
      <c r="U1301" s="69" t="s">
        <v>52</v>
      </c>
      <c r="V1301" s="63"/>
      <c r="W1301" s="63"/>
      <c r="X1301" s="63"/>
      <c r="Y1301" s="63"/>
      <c r="Z1301" s="63"/>
      <c r="AA1301" s="63"/>
    </row>
    <row r="1302" spans="1:27" s="71" customFormat="1" ht="23.5" customHeight="1" x14ac:dyDescent="0.35">
      <c r="A1302" s="62">
        <v>46091</v>
      </c>
      <c r="B1302" s="63" t="s">
        <v>445</v>
      </c>
      <c r="C1302" s="64" t="s">
        <v>18</v>
      </c>
      <c r="D1302" s="64" t="s">
        <v>37</v>
      </c>
      <c r="E1302" s="64" t="s">
        <v>429</v>
      </c>
      <c r="F1302" s="64">
        <v>2</v>
      </c>
      <c r="G1302" s="72" t="s">
        <v>250</v>
      </c>
      <c r="H1302" s="63" t="s">
        <v>2689</v>
      </c>
      <c r="I1302" s="64" t="s">
        <v>493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547</v>
      </c>
      <c r="U1302" s="69" t="s">
        <v>52</v>
      </c>
      <c r="V1302" s="63"/>
      <c r="W1302" s="63"/>
      <c r="X1302" s="63"/>
      <c r="Y1302" s="63"/>
      <c r="Z1302" s="63"/>
      <c r="AA1302" s="63"/>
    </row>
    <row r="1303" spans="1:27" s="71" customFormat="1" ht="23.5" customHeight="1" x14ac:dyDescent="0.35">
      <c r="A1303" s="62">
        <v>46091</v>
      </c>
      <c r="B1303" s="63" t="s">
        <v>445</v>
      </c>
      <c r="C1303" s="64" t="s">
        <v>18</v>
      </c>
      <c r="D1303" s="64" t="s">
        <v>37</v>
      </c>
      <c r="E1303" s="64" t="s">
        <v>599</v>
      </c>
      <c r="F1303" s="64">
        <v>1</v>
      </c>
      <c r="G1303" s="72" t="s">
        <v>740</v>
      </c>
      <c r="H1303" s="63" t="s">
        <v>2690</v>
      </c>
      <c r="I1303" s="64" t="s">
        <v>493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547</v>
      </c>
      <c r="U1303" s="69" t="s">
        <v>52</v>
      </c>
      <c r="V1303" s="63"/>
      <c r="W1303" s="63"/>
      <c r="X1303" s="63"/>
      <c r="Y1303" s="63"/>
      <c r="Z1303" s="63"/>
      <c r="AA1303" s="63"/>
    </row>
    <row r="1304" spans="1:27" s="71" customFormat="1" ht="23.5" customHeight="1" x14ac:dyDescent="0.35">
      <c r="A1304" s="62">
        <v>46091</v>
      </c>
      <c r="B1304" s="63" t="s">
        <v>445</v>
      </c>
      <c r="C1304" s="64" t="s">
        <v>18</v>
      </c>
      <c r="D1304" s="64" t="s">
        <v>37</v>
      </c>
      <c r="E1304" s="64" t="s">
        <v>2103</v>
      </c>
      <c r="F1304" s="64">
        <v>1</v>
      </c>
      <c r="G1304" s="72" t="s">
        <v>2046</v>
      </c>
      <c r="H1304" s="63" t="s">
        <v>2628</v>
      </c>
      <c r="I1304" s="64" t="s">
        <v>493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547</v>
      </c>
      <c r="U1304" s="69" t="s">
        <v>52</v>
      </c>
      <c r="V1304" s="63"/>
      <c r="W1304" s="63"/>
      <c r="X1304" s="63"/>
      <c r="Y1304" s="63"/>
      <c r="Z1304" s="63"/>
      <c r="AA1304" s="63"/>
    </row>
    <row r="1305" spans="1:27" s="71" customFormat="1" ht="23.5" customHeight="1" x14ac:dyDescent="0.35">
      <c r="A1305" s="62">
        <v>46091</v>
      </c>
      <c r="B1305" s="63" t="s">
        <v>445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2465</v>
      </c>
      <c r="H1305" s="63" t="s">
        <v>2680</v>
      </c>
      <c r="I1305" s="64" t="s">
        <v>491</v>
      </c>
      <c r="J1305" s="63" t="s">
        <v>2511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2520</v>
      </c>
      <c r="U1305" s="69" t="s">
        <v>126</v>
      </c>
      <c r="V1305" s="63"/>
      <c r="W1305" s="63"/>
      <c r="X1305" s="63"/>
      <c r="Y1305" s="63"/>
      <c r="Z1305" s="63"/>
      <c r="AA1305" s="63"/>
    </row>
    <row r="1306" spans="1:27" s="71" customFormat="1" ht="23.5" customHeight="1" x14ac:dyDescent="0.35">
      <c r="A1306" s="62">
        <v>46091</v>
      </c>
      <c r="B1306" s="63" t="s">
        <v>445</v>
      </c>
      <c r="C1306" s="64" t="s">
        <v>18</v>
      </c>
      <c r="D1306" s="64" t="s">
        <v>37</v>
      </c>
      <c r="E1306" s="64" t="s">
        <v>1534</v>
      </c>
      <c r="F1306" s="64">
        <v>1</v>
      </c>
      <c r="G1306" s="72" t="s">
        <v>2691</v>
      </c>
      <c r="H1306" s="63" t="s">
        <v>2692</v>
      </c>
      <c r="I1306" s="64" t="s">
        <v>480</v>
      </c>
      <c r="J1306" s="63" t="s">
        <v>2693</v>
      </c>
      <c r="K1306" s="64" t="s">
        <v>273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4622</v>
      </c>
      <c r="W1306" s="63">
        <v>140486005</v>
      </c>
      <c r="X1306" s="63" t="s">
        <v>4623</v>
      </c>
      <c r="Y1306" s="63"/>
      <c r="Z1306" s="63"/>
      <c r="AA1306" s="63">
        <v>2026030024</v>
      </c>
    </row>
    <row r="1307" spans="1:27" s="71" customFormat="1" ht="23.5" customHeight="1" x14ac:dyDescent="0.35">
      <c r="A1307" s="62">
        <v>46091</v>
      </c>
      <c r="B1307" s="63" t="s">
        <v>445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2465</v>
      </c>
      <c r="H1307" s="63" t="s">
        <v>2680</v>
      </c>
      <c r="I1307" s="64" t="s">
        <v>480</v>
      </c>
      <c r="J1307" s="63" t="s">
        <v>2694</v>
      </c>
      <c r="K1307" s="64" t="s">
        <v>273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4624</v>
      </c>
      <c r="W1307" s="63">
        <v>544736001</v>
      </c>
      <c r="X1307" s="63" t="s">
        <v>548</v>
      </c>
      <c r="Y1307" s="63"/>
      <c r="Z1307" s="63"/>
      <c r="AA1307" s="63">
        <v>2026030025</v>
      </c>
    </row>
    <row r="1308" spans="1:27" s="71" customFormat="1" ht="23.5" customHeight="1" x14ac:dyDescent="0.35">
      <c r="A1308" s="62">
        <v>46091</v>
      </c>
      <c r="B1308" s="63" t="s">
        <v>445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1072</v>
      </c>
      <c r="H1308" s="63" t="s">
        <v>2695</v>
      </c>
      <c r="I1308" s="64" t="s">
        <v>490</v>
      </c>
      <c r="J1308" s="63" t="s">
        <v>2657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</row>
    <row r="1309" spans="1:27" s="71" customFormat="1" ht="23.5" customHeight="1" x14ac:dyDescent="0.35">
      <c r="A1309" s="62">
        <v>46091</v>
      </c>
      <c r="B1309" s="63" t="s">
        <v>445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2159</v>
      </c>
      <c r="H1309" s="63" t="s">
        <v>2679</v>
      </c>
      <c r="I1309" s="64" t="s">
        <v>490</v>
      </c>
      <c r="J1309" s="63" t="s">
        <v>2657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</row>
    <row r="1310" spans="1:27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1066</v>
      </c>
      <c r="F1310" s="64">
        <v>1</v>
      </c>
      <c r="G1310" s="72" t="s">
        <v>2146</v>
      </c>
      <c r="H1310" s="63" t="s">
        <v>2696</v>
      </c>
      <c r="I1310" s="64" t="s">
        <v>490</v>
      </c>
      <c r="J1310" s="63" t="s">
        <v>2697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</row>
    <row r="1311" spans="1:27" s="71" customFormat="1" ht="23.5" customHeight="1" x14ac:dyDescent="0.35">
      <c r="A1311" s="62">
        <v>46092</v>
      </c>
      <c r="B1311" s="63" t="s">
        <v>445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1403</v>
      </c>
      <c r="H1311" s="63" t="s">
        <v>2705</v>
      </c>
      <c r="I1311" s="64" t="s">
        <v>493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547</v>
      </c>
      <c r="U1311" s="69" t="s">
        <v>52</v>
      </c>
      <c r="V1311" s="63"/>
      <c r="W1311" s="63"/>
      <c r="X1311" s="63"/>
      <c r="Y1311" s="63"/>
      <c r="Z1311" s="63"/>
      <c r="AA1311" s="63"/>
    </row>
    <row r="1312" spans="1:27" s="71" customFormat="1" ht="23.5" customHeight="1" x14ac:dyDescent="0.35">
      <c r="A1312" s="62">
        <v>46092</v>
      </c>
      <c r="B1312" s="63" t="s">
        <v>445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2192</v>
      </c>
      <c r="H1312" s="63" t="s">
        <v>2706</v>
      </c>
      <c r="I1312" s="64" t="s">
        <v>493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547</v>
      </c>
      <c r="U1312" s="69" t="s">
        <v>52</v>
      </c>
      <c r="V1312" s="63"/>
      <c r="W1312" s="63"/>
      <c r="X1312" s="63"/>
      <c r="Y1312" s="63"/>
      <c r="Z1312" s="63"/>
      <c r="AA1312" s="63"/>
    </row>
    <row r="1313" spans="1:27" s="71" customFormat="1" ht="23.5" customHeight="1" x14ac:dyDescent="0.35">
      <c r="A1313" s="62">
        <v>46092</v>
      </c>
      <c r="B1313" s="63" t="s">
        <v>445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2445</v>
      </c>
      <c r="H1313" s="63" t="s">
        <v>2446</v>
      </c>
      <c r="I1313" s="64" t="s">
        <v>493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547</v>
      </c>
      <c r="U1313" s="69" t="s">
        <v>52</v>
      </c>
      <c r="V1313" s="63"/>
      <c r="W1313" s="63"/>
      <c r="X1313" s="63"/>
      <c r="Y1313" s="63"/>
      <c r="Z1313" s="63"/>
      <c r="AA1313" s="63"/>
    </row>
    <row r="1314" spans="1:27" s="71" customFormat="1" ht="23.5" customHeight="1" x14ac:dyDescent="0.35">
      <c r="A1314" s="62">
        <v>46092</v>
      </c>
      <c r="B1314" s="63" t="s">
        <v>445</v>
      </c>
      <c r="C1314" s="64" t="s">
        <v>18</v>
      </c>
      <c r="D1314" s="64" t="s">
        <v>37</v>
      </c>
      <c r="E1314" s="64" t="s">
        <v>1534</v>
      </c>
      <c r="F1314" s="64">
        <v>1</v>
      </c>
      <c r="G1314" s="72" t="s">
        <v>2429</v>
      </c>
      <c r="H1314" s="63" t="s">
        <v>2707</v>
      </c>
      <c r="I1314" s="64" t="s">
        <v>493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547</v>
      </c>
      <c r="U1314" s="69" t="s">
        <v>52</v>
      </c>
      <c r="V1314" s="63"/>
      <c r="W1314" s="63"/>
      <c r="X1314" s="63"/>
      <c r="Y1314" s="63"/>
      <c r="Z1314" s="63"/>
      <c r="AA1314" s="63"/>
    </row>
    <row r="1315" spans="1:27" s="71" customFormat="1" ht="23.5" customHeight="1" x14ac:dyDescent="0.35">
      <c r="A1315" s="62">
        <v>46092</v>
      </c>
      <c r="B1315" s="63" t="s">
        <v>445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2708</v>
      </c>
      <c r="H1315" s="63" t="s">
        <v>2709</v>
      </c>
      <c r="I1315" s="64" t="s">
        <v>493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547</v>
      </c>
      <c r="U1315" s="69" t="s">
        <v>52</v>
      </c>
      <c r="V1315" s="63"/>
      <c r="W1315" s="63"/>
      <c r="X1315" s="63"/>
      <c r="Y1315" s="63"/>
      <c r="Z1315" s="63"/>
      <c r="AA1315" s="63"/>
    </row>
    <row r="1316" spans="1:27" s="71" customFormat="1" ht="23.5" customHeight="1" x14ac:dyDescent="0.35">
      <c r="A1316" s="62">
        <v>46092</v>
      </c>
      <c r="B1316" s="63" t="s">
        <v>445</v>
      </c>
      <c r="C1316" s="64" t="s">
        <v>18</v>
      </c>
      <c r="D1316" s="64" t="s">
        <v>37</v>
      </c>
      <c r="E1316" s="64" t="s">
        <v>1537</v>
      </c>
      <c r="F1316" s="64">
        <v>1</v>
      </c>
      <c r="G1316" s="72" t="s">
        <v>2710</v>
      </c>
      <c r="H1316" s="63" t="s">
        <v>2711</v>
      </c>
      <c r="I1316" s="64" t="s">
        <v>493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547</v>
      </c>
      <c r="U1316" s="69" t="s">
        <v>52</v>
      </c>
      <c r="V1316" s="63"/>
      <c r="W1316" s="63"/>
      <c r="X1316" s="63"/>
      <c r="Y1316" s="63"/>
      <c r="Z1316" s="63"/>
      <c r="AA1316" s="63"/>
    </row>
    <row r="1317" spans="1:27" s="71" customFormat="1" ht="23.5" customHeight="1" x14ac:dyDescent="0.35">
      <c r="A1317" s="62">
        <v>46092</v>
      </c>
      <c r="B1317" s="63" t="s">
        <v>445</v>
      </c>
      <c r="C1317" s="64" t="s">
        <v>18</v>
      </c>
      <c r="D1317" s="64" t="s">
        <v>37</v>
      </c>
      <c r="E1317" s="64" t="s">
        <v>470</v>
      </c>
      <c r="F1317" s="64">
        <v>1</v>
      </c>
      <c r="G1317" s="72" t="s">
        <v>1465</v>
      </c>
      <c r="H1317" s="63" t="s">
        <v>2712</v>
      </c>
      <c r="I1317" s="64" t="s">
        <v>493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547</v>
      </c>
      <c r="U1317" s="69" t="s">
        <v>52</v>
      </c>
      <c r="V1317" s="63"/>
      <c r="W1317" s="63"/>
      <c r="X1317" s="63"/>
      <c r="Y1317" s="63"/>
      <c r="Z1317" s="63"/>
      <c r="AA1317" s="63"/>
    </row>
    <row r="1318" spans="1:27" s="71" customFormat="1" ht="23.5" customHeight="1" x14ac:dyDescent="0.35">
      <c r="A1318" s="62">
        <v>46092</v>
      </c>
      <c r="B1318" s="63" t="s">
        <v>445</v>
      </c>
      <c r="C1318" s="64" t="s">
        <v>18</v>
      </c>
      <c r="D1318" s="64" t="s">
        <v>37</v>
      </c>
      <c r="E1318" s="64" t="s">
        <v>2102</v>
      </c>
      <c r="F1318" s="64">
        <v>2</v>
      </c>
      <c r="G1318" s="72" t="s">
        <v>829</v>
      </c>
      <c r="H1318" s="63" t="s">
        <v>2713</v>
      </c>
      <c r="I1318" s="64" t="s">
        <v>493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547</v>
      </c>
      <c r="U1318" s="69" t="s">
        <v>52</v>
      </c>
      <c r="V1318" s="63"/>
      <c r="W1318" s="63"/>
      <c r="X1318" s="63"/>
      <c r="Y1318" s="63"/>
      <c r="Z1318" s="63"/>
      <c r="AA1318" s="63"/>
    </row>
    <row r="1319" spans="1:27" s="71" customFormat="1" ht="23.5" customHeight="1" x14ac:dyDescent="0.35">
      <c r="A1319" s="62">
        <v>46092</v>
      </c>
      <c r="B1319" s="63" t="s">
        <v>445</v>
      </c>
      <c r="C1319" s="64" t="s">
        <v>18</v>
      </c>
      <c r="D1319" s="64" t="s">
        <v>37</v>
      </c>
      <c r="E1319" s="64" t="s">
        <v>607</v>
      </c>
      <c r="F1319" s="64">
        <v>1</v>
      </c>
      <c r="G1319" s="72">
        <v>206485002</v>
      </c>
      <c r="H1319" s="63" t="s">
        <v>2714</v>
      </c>
      <c r="I1319" s="64" t="s">
        <v>493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547</v>
      </c>
      <c r="U1319" s="69" t="s">
        <v>52</v>
      </c>
      <c r="V1319" s="63"/>
      <c r="W1319" s="63"/>
      <c r="X1319" s="63"/>
      <c r="Y1319" s="63"/>
      <c r="Z1319" s="63"/>
      <c r="AA1319" s="63"/>
    </row>
    <row r="1320" spans="1:27" s="71" customFormat="1" ht="23.5" customHeight="1" x14ac:dyDescent="0.35">
      <c r="A1320" s="62">
        <v>46092</v>
      </c>
      <c r="B1320" s="63" t="s">
        <v>445</v>
      </c>
      <c r="C1320" s="64" t="s">
        <v>18</v>
      </c>
      <c r="D1320" s="64" t="s">
        <v>37</v>
      </c>
      <c r="E1320" s="64" t="s">
        <v>607</v>
      </c>
      <c r="F1320" s="64">
        <v>1</v>
      </c>
      <c r="G1320" s="72">
        <v>206656006</v>
      </c>
      <c r="H1320" s="63" t="s">
        <v>2715</v>
      </c>
      <c r="I1320" s="64" t="s">
        <v>493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547</v>
      </c>
      <c r="U1320" s="69" t="s">
        <v>52</v>
      </c>
      <c r="V1320" s="63"/>
      <c r="W1320" s="63"/>
      <c r="X1320" s="63"/>
      <c r="Y1320" s="63"/>
      <c r="Z1320" s="63"/>
      <c r="AA1320" s="63"/>
    </row>
    <row r="1321" spans="1:27" s="71" customFormat="1" ht="23.5" customHeight="1" x14ac:dyDescent="0.35">
      <c r="A1321" s="62">
        <v>46092</v>
      </c>
      <c r="B1321" s="63" t="s">
        <v>445</v>
      </c>
      <c r="C1321" s="64" t="s">
        <v>18</v>
      </c>
      <c r="D1321" s="64" t="s">
        <v>37</v>
      </c>
      <c r="E1321" s="64" t="s">
        <v>607</v>
      </c>
      <c r="F1321" s="64">
        <v>1</v>
      </c>
      <c r="G1321" s="72">
        <v>206687009</v>
      </c>
      <c r="H1321" s="63" t="s">
        <v>2716</v>
      </c>
      <c r="I1321" s="64" t="s">
        <v>493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547</v>
      </c>
      <c r="U1321" s="69" t="s">
        <v>52</v>
      </c>
      <c r="V1321" s="63"/>
      <c r="W1321" s="63"/>
      <c r="X1321" s="63"/>
      <c r="Y1321" s="63"/>
      <c r="Z1321" s="63"/>
      <c r="AA1321" s="63"/>
    </row>
    <row r="1322" spans="1:27" s="71" customFormat="1" ht="23.5" customHeight="1" x14ac:dyDescent="0.35">
      <c r="A1322" s="62">
        <v>46092</v>
      </c>
      <c r="B1322" s="63" t="s">
        <v>445</v>
      </c>
      <c r="C1322" s="64" t="s">
        <v>18</v>
      </c>
      <c r="D1322" s="64" t="s">
        <v>37</v>
      </c>
      <c r="E1322" s="64" t="s">
        <v>607</v>
      </c>
      <c r="F1322" s="64">
        <v>1</v>
      </c>
      <c r="G1322" s="72">
        <v>206817009</v>
      </c>
      <c r="H1322" s="63" t="s">
        <v>2717</v>
      </c>
      <c r="I1322" s="64" t="s">
        <v>493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547</v>
      </c>
      <c r="U1322" s="69" t="s">
        <v>52</v>
      </c>
      <c r="V1322" s="63"/>
      <c r="W1322" s="63"/>
      <c r="X1322" s="63"/>
      <c r="Y1322" s="63"/>
      <c r="Z1322" s="63"/>
      <c r="AA1322" s="63"/>
    </row>
    <row r="1323" spans="1:27" s="71" customFormat="1" ht="23.5" customHeight="1" x14ac:dyDescent="0.35">
      <c r="A1323" s="62">
        <v>46092</v>
      </c>
      <c r="B1323" s="63" t="s">
        <v>445</v>
      </c>
      <c r="C1323" s="64" t="s">
        <v>18</v>
      </c>
      <c r="D1323" s="64" t="s">
        <v>37</v>
      </c>
      <c r="E1323" s="64" t="s">
        <v>1441</v>
      </c>
      <c r="F1323" s="64">
        <v>2</v>
      </c>
      <c r="G1323" s="72">
        <v>315636001</v>
      </c>
      <c r="H1323" s="63" t="s">
        <v>2718</v>
      </c>
      <c r="I1323" s="64" t="s">
        <v>493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547</v>
      </c>
      <c r="U1323" s="69" t="s">
        <v>52</v>
      </c>
      <c r="V1323" s="63"/>
      <c r="W1323" s="63"/>
      <c r="X1323" s="63"/>
      <c r="Y1323" s="63"/>
      <c r="Z1323" s="63"/>
      <c r="AA1323" s="63"/>
    </row>
    <row r="1324" spans="1:27" s="71" customFormat="1" ht="23.5" customHeight="1" x14ac:dyDescent="0.35">
      <c r="A1324" s="62">
        <v>46092</v>
      </c>
      <c r="B1324" s="63" t="s">
        <v>445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2719</v>
      </c>
      <c r="I1324" s="64" t="s">
        <v>493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547</v>
      </c>
      <c r="U1324" s="69" t="s">
        <v>52</v>
      </c>
      <c r="V1324" s="63"/>
      <c r="W1324" s="63"/>
      <c r="X1324" s="63"/>
      <c r="Y1324" s="63"/>
      <c r="Z1324" s="63"/>
      <c r="AA1324" s="63"/>
    </row>
    <row r="1325" spans="1:27" s="71" customFormat="1" ht="23.5" customHeight="1" x14ac:dyDescent="0.35">
      <c r="A1325" s="62">
        <v>46092</v>
      </c>
      <c r="B1325" s="63" t="s">
        <v>445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2720</v>
      </c>
      <c r="H1325" s="63" t="s">
        <v>2721</v>
      </c>
      <c r="I1325" s="64" t="s">
        <v>490</v>
      </c>
      <c r="J1325" s="63" t="s">
        <v>2722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</row>
    <row r="1326" spans="1:27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1066</v>
      </c>
      <c r="F1326" s="64">
        <v>1</v>
      </c>
      <c r="G1326" s="72" t="s">
        <v>2723</v>
      </c>
      <c r="H1326" s="63" t="s">
        <v>2724</v>
      </c>
      <c r="I1326" s="64" t="s">
        <v>490</v>
      </c>
      <c r="J1326" s="63" t="s">
        <v>2725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</row>
    <row r="1327" spans="1:27" s="71" customFormat="1" ht="23.5" customHeight="1" x14ac:dyDescent="0.35">
      <c r="A1327" s="62">
        <v>46093</v>
      </c>
      <c r="B1327" s="63" t="s">
        <v>445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2732</v>
      </c>
      <c r="I1327" s="64" t="s">
        <v>493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547</v>
      </c>
      <c r="U1327" s="69" t="s">
        <v>52</v>
      </c>
      <c r="V1327" s="63"/>
      <c r="W1327" s="63"/>
      <c r="X1327" s="63"/>
      <c r="Y1327" s="63"/>
      <c r="Z1327" s="63"/>
      <c r="AA1327" s="63"/>
    </row>
    <row r="1328" spans="1:27" s="71" customFormat="1" ht="23.5" customHeight="1" x14ac:dyDescent="0.35">
      <c r="A1328" s="62">
        <v>46093</v>
      </c>
      <c r="B1328" s="63" t="s">
        <v>445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2720</v>
      </c>
      <c r="H1328" s="63" t="s">
        <v>2721</v>
      </c>
      <c r="I1328" s="64" t="s">
        <v>493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547</v>
      </c>
      <c r="U1328" s="69" t="s">
        <v>52</v>
      </c>
      <c r="V1328" s="63"/>
      <c r="W1328" s="63"/>
      <c r="X1328" s="63"/>
      <c r="Y1328" s="63"/>
      <c r="Z1328" s="63"/>
      <c r="AA1328" s="63"/>
    </row>
    <row r="1329" spans="1:27" s="71" customFormat="1" ht="23.5" customHeight="1" x14ac:dyDescent="0.35">
      <c r="A1329" s="62">
        <v>46093</v>
      </c>
      <c r="B1329" s="63" t="s">
        <v>445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782</v>
      </c>
      <c r="H1329" s="63" t="s">
        <v>2733</v>
      </c>
      <c r="I1329" s="64" t="s">
        <v>493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547</v>
      </c>
      <c r="U1329" s="69" t="s">
        <v>52</v>
      </c>
      <c r="V1329" s="63"/>
      <c r="W1329" s="63"/>
      <c r="X1329" s="63"/>
      <c r="Y1329" s="63"/>
      <c r="Z1329" s="63"/>
      <c r="AA1329" s="63"/>
    </row>
    <row r="1330" spans="1:27" s="71" customFormat="1" ht="23.5" customHeight="1" x14ac:dyDescent="0.35">
      <c r="A1330" s="62">
        <v>46093</v>
      </c>
      <c r="B1330" s="63" t="s">
        <v>445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2734</v>
      </c>
      <c r="H1330" s="63" t="s">
        <v>2735</v>
      </c>
      <c r="I1330" s="64" t="s">
        <v>493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547</v>
      </c>
      <c r="U1330" s="69" t="s">
        <v>52</v>
      </c>
      <c r="V1330" s="63"/>
      <c r="W1330" s="63"/>
      <c r="X1330" s="63"/>
      <c r="Y1330" s="63"/>
      <c r="Z1330" s="63"/>
      <c r="AA1330" s="63"/>
    </row>
    <row r="1331" spans="1:27" s="71" customFormat="1" ht="23.5" customHeight="1" x14ac:dyDescent="0.35">
      <c r="A1331" s="62">
        <v>46093</v>
      </c>
      <c r="B1331" s="63" t="s">
        <v>445</v>
      </c>
      <c r="C1331" s="64" t="s">
        <v>18</v>
      </c>
      <c r="D1331" s="64" t="s">
        <v>37</v>
      </c>
      <c r="E1331" s="64" t="s">
        <v>1532</v>
      </c>
      <c r="F1331" s="64">
        <v>1</v>
      </c>
      <c r="G1331" s="72" t="s">
        <v>2736</v>
      </c>
      <c r="H1331" s="63" t="s">
        <v>2737</v>
      </c>
      <c r="I1331" s="64" t="s">
        <v>493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547</v>
      </c>
      <c r="U1331" s="69" t="s">
        <v>52</v>
      </c>
      <c r="V1331" s="63"/>
      <c r="W1331" s="63"/>
      <c r="X1331" s="63"/>
      <c r="Y1331" s="63"/>
      <c r="Z1331" s="63"/>
      <c r="AA1331" s="63"/>
    </row>
    <row r="1332" spans="1:27" s="71" customFormat="1" ht="23.5" customHeight="1" x14ac:dyDescent="0.35">
      <c r="A1332" s="62">
        <v>46093</v>
      </c>
      <c r="B1332" s="63" t="s">
        <v>445</v>
      </c>
      <c r="C1332" s="64" t="s">
        <v>18</v>
      </c>
      <c r="D1332" s="64" t="s">
        <v>37</v>
      </c>
      <c r="E1332" s="64" t="s">
        <v>1541</v>
      </c>
      <c r="F1332" s="64">
        <v>1</v>
      </c>
      <c r="G1332" s="72" t="s">
        <v>875</v>
      </c>
      <c r="H1332" s="63" t="s">
        <v>2738</v>
      </c>
      <c r="I1332" s="64" t="s">
        <v>493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547</v>
      </c>
      <c r="U1332" s="69" t="s">
        <v>52</v>
      </c>
      <c r="V1332" s="63"/>
      <c r="W1332" s="63"/>
      <c r="X1332" s="63"/>
      <c r="Y1332" s="63"/>
      <c r="Z1332" s="63"/>
      <c r="AA1332" s="63"/>
    </row>
    <row r="1333" spans="1:27" s="71" customFormat="1" ht="23.5" customHeight="1" x14ac:dyDescent="0.35">
      <c r="A1333" s="62">
        <v>46093</v>
      </c>
      <c r="B1333" s="63" t="s">
        <v>445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2739</v>
      </c>
      <c r="H1333" s="63" t="s">
        <v>2740</v>
      </c>
      <c r="I1333" s="64" t="s">
        <v>493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547</v>
      </c>
      <c r="U1333" s="69" t="s">
        <v>52</v>
      </c>
      <c r="V1333" s="63"/>
      <c r="W1333" s="63"/>
      <c r="X1333" s="63"/>
      <c r="Y1333" s="63"/>
      <c r="Z1333" s="63"/>
      <c r="AA1333" s="63"/>
    </row>
    <row r="1334" spans="1:27" s="71" customFormat="1" ht="23.5" customHeight="1" x14ac:dyDescent="0.35">
      <c r="A1334" s="62">
        <v>46093</v>
      </c>
      <c r="B1334" s="63" t="s">
        <v>445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2741</v>
      </c>
      <c r="H1334" s="63" t="s">
        <v>2742</v>
      </c>
      <c r="I1334" s="64" t="s">
        <v>493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547</v>
      </c>
      <c r="U1334" s="69" t="s">
        <v>52</v>
      </c>
      <c r="V1334" s="63"/>
      <c r="W1334" s="63"/>
      <c r="X1334" s="63"/>
      <c r="Y1334" s="63"/>
      <c r="Z1334" s="63"/>
      <c r="AA1334" s="63"/>
    </row>
    <row r="1335" spans="1:27" s="71" customFormat="1" ht="23.5" customHeight="1" x14ac:dyDescent="0.35">
      <c r="A1335" s="62">
        <v>46093</v>
      </c>
      <c r="B1335" s="63" t="s">
        <v>445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828</v>
      </c>
      <c r="H1335" s="63" t="s">
        <v>2743</v>
      </c>
      <c r="I1335" s="64" t="s">
        <v>493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547</v>
      </c>
      <c r="U1335" s="69" t="s">
        <v>52</v>
      </c>
      <c r="V1335" s="63"/>
      <c r="W1335" s="63"/>
      <c r="X1335" s="63"/>
      <c r="Y1335" s="63"/>
      <c r="Z1335" s="63"/>
      <c r="AA1335" s="63"/>
    </row>
    <row r="1336" spans="1:27" s="71" customFormat="1" ht="23.5" customHeight="1" x14ac:dyDescent="0.35">
      <c r="A1336" s="62">
        <v>46093</v>
      </c>
      <c r="B1336" s="63" t="s">
        <v>445</v>
      </c>
      <c r="C1336" s="64" t="s">
        <v>18</v>
      </c>
      <c r="D1336" s="64" t="s">
        <v>37</v>
      </c>
      <c r="E1336" s="64" t="s">
        <v>2103</v>
      </c>
      <c r="F1336" s="64">
        <v>1</v>
      </c>
      <c r="G1336" s="72" t="s">
        <v>2138</v>
      </c>
      <c r="H1336" s="63" t="s">
        <v>2139</v>
      </c>
      <c r="I1336" s="64" t="s">
        <v>493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547</v>
      </c>
      <c r="U1336" s="69" t="s">
        <v>52</v>
      </c>
      <c r="V1336" s="63"/>
      <c r="W1336" s="63"/>
      <c r="X1336" s="63"/>
      <c r="Y1336" s="63"/>
      <c r="Z1336" s="63"/>
      <c r="AA1336" s="63"/>
    </row>
    <row r="1337" spans="1:27" s="71" customFormat="1" ht="23.5" customHeight="1" x14ac:dyDescent="0.35">
      <c r="A1337" s="62">
        <v>46093</v>
      </c>
      <c r="B1337" s="63" t="s">
        <v>445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2744</v>
      </c>
      <c r="H1337" s="63" t="s">
        <v>2745</v>
      </c>
      <c r="I1337" s="64" t="s">
        <v>493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547</v>
      </c>
      <c r="U1337" s="69" t="s">
        <v>52</v>
      </c>
      <c r="V1337" s="63"/>
      <c r="W1337" s="63"/>
      <c r="X1337" s="63"/>
      <c r="Y1337" s="63"/>
      <c r="Z1337" s="63"/>
      <c r="AA1337" s="63"/>
    </row>
    <row r="1338" spans="1:27" s="71" customFormat="1" ht="23.5" customHeight="1" x14ac:dyDescent="0.35">
      <c r="A1338" s="62">
        <v>46093</v>
      </c>
      <c r="B1338" s="63" t="s">
        <v>445</v>
      </c>
      <c r="C1338" s="64" t="s">
        <v>18</v>
      </c>
      <c r="D1338" s="64" t="s">
        <v>37</v>
      </c>
      <c r="E1338" s="64" t="s">
        <v>751</v>
      </c>
      <c r="F1338" s="64">
        <v>1</v>
      </c>
      <c r="G1338" s="72" t="s">
        <v>2746</v>
      </c>
      <c r="H1338" s="63" t="s">
        <v>2747</v>
      </c>
      <c r="I1338" s="64" t="s">
        <v>493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547</v>
      </c>
      <c r="U1338" s="69" t="s">
        <v>52</v>
      </c>
      <c r="V1338" s="63"/>
      <c r="W1338" s="63"/>
      <c r="X1338" s="63"/>
      <c r="Y1338" s="63"/>
      <c r="Z1338" s="63"/>
      <c r="AA1338" s="63"/>
    </row>
    <row r="1339" spans="1:27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720</v>
      </c>
      <c r="F1339" s="64">
        <v>1</v>
      </c>
      <c r="G1339" s="72">
        <v>130670006</v>
      </c>
      <c r="H1339" s="63" t="s">
        <v>2748</v>
      </c>
      <c r="I1339" s="64" t="s">
        <v>480</v>
      </c>
      <c r="J1339" s="63" t="s">
        <v>2749</v>
      </c>
      <c r="K1339" s="64" t="s">
        <v>273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</row>
    <row r="1340" spans="1:27" s="71" customFormat="1" ht="23.5" customHeight="1" x14ac:dyDescent="0.35">
      <c r="A1340" s="62">
        <v>46093</v>
      </c>
      <c r="B1340" s="63" t="s">
        <v>445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2750</v>
      </c>
      <c r="H1340" s="63" t="s">
        <v>2751</v>
      </c>
      <c r="I1340" s="64" t="s">
        <v>490</v>
      </c>
      <c r="J1340" s="63" t="s">
        <v>2752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</row>
    <row r="1341" spans="1:27" s="71" customFormat="1" ht="23.5" customHeight="1" x14ac:dyDescent="0.35">
      <c r="A1341" s="62">
        <v>46093</v>
      </c>
      <c r="B1341" s="63" t="s">
        <v>445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2720</v>
      </c>
      <c r="H1341" s="63" t="s">
        <v>2721</v>
      </c>
      <c r="I1341" s="64" t="s">
        <v>490</v>
      </c>
      <c r="J1341" s="63" t="s">
        <v>7542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</row>
    <row r="1342" spans="1:27" s="71" customFormat="1" ht="23.5" customHeight="1" x14ac:dyDescent="0.35">
      <c r="A1342" s="62">
        <v>46093</v>
      </c>
      <c r="B1342" s="63" t="s">
        <v>445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1113</v>
      </c>
      <c r="H1342" s="63" t="s">
        <v>2753</v>
      </c>
      <c r="I1342" s="64" t="s">
        <v>490</v>
      </c>
      <c r="J1342" s="63" t="s">
        <v>2657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</row>
    <row r="1343" spans="1:27" s="71" customFormat="1" ht="23.5" customHeight="1" x14ac:dyDescent="0.35">
      <c r="A1343" s="62">
        <v>46093</v>
      </c>
      <c r="B1343" s="63" t="s">
        <v>445</v>
      </c>
      <c r="C1343" s="64" t="s">
        <v>18</v>
      </c>
      <c r="D1343" s="64" t="s">
        <v>37</v>
      </c>
      <c r="E1343" s="64" t="s">
        <v>544</v>
      </c>
      <c r="F1343" s="64">
        <v>1</v>
      </c>
      <c r="G1343" s="72" t="s">
        <v>2754</v>
      </c>
      <c r="H1343" s="63" t="s">
        <v>2755</v>
      </c>
      <c r="I1343" s="64" t="s">
        <v>490</v>
      </c>
      <c r="J1343" s="63" t="s">
        <v>2756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</row>
    <row r="1344" spans="1:27" s="71" customFormat="1" ht="23.5" customHeight="1" x14ac:dyDescent="0.35">
      <c r="A1344" s="62">
        <v>46093</v>
      </c>
      <c r="B1344" s="63" t="s">
        <v>445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2744</v>
      </c>
      <c r="H1344" s="63" t="s">
        <v>2745</v>
      </c>
      <c r="I1344" s="64" t="s">
        <v>490</v>
      </c>
      <c r="J1344" s="63" t="s">
        <v>2757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</row>
    <row r="1345" spans="1:27" s="71" customFormat="1" ht="23.5" customHeight="1" x14ac:dyDescent="0.35">
      <c r="A1345" s="62">
        <v>46093</v>
      </c>
      <c r="B1345" s="63" t="s">
        <v>445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2739</v>
      </c>
      <c r="H1345" s="63" t="s">
        <v>2740</v>
      </c>
      <c r="I1345" s="64" t="s">
        <v>490</v>
      </c>
      <c r="J1345" s="63" t="s">
        <v>2657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</row>
    <row r="1346" spans="1:27" s="71" customFormat="1" ht="23.5" customHeight="1" x14ac:dyDescent="0.35">
      <c r="A1346" s="62">
        <v>46093</v>
      </c>
      <c r="B1346" s="63" t="s">
        <v>445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2750</v>
      </c>
      <c r="H1346" s="63" t="s">
        <v>2751</v>
      </c>
      <c r="I1346" s="64" t="s">
        <v>480</v>
      </c>
      <c r="J1346" s="63" t="s">
        <v>2758</v>
      </c>
      <c r="K1346" s="64" t="s">
        <v>273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4625</v>
      </c>
      <c r="W1346" s="63" t="s">
        <v>4626</v>
      </c>
      <c r="X1346" s="63" t="s">
        <v>4627</v>
      </c>
      <c r="Y1346" s="63"/>
      <c r="Z1346" s="63"/>
      <c r="AA1346" s="63">
        <v>2026030037</v>
      </c>
    </row>
    <row r="1347" spans="1:27" s="71" customFormat="1" ht="23.5" customHeight="1" x14ac:dyDescent="0.35">
      <c r="A1347" s="62">
        <v>46093</v>
      </c>
      <c r="B1347" s="63" t="s">
        <v>445</v>
      </c>
      <c r="C1347" s="64" t="s">
        <v>18</v>
      </c>
      <c r="D1347" s="64" t="s">
        <v>37</v>
      </c>
      <c r="E1347" s="64" t="s">
        <v>1324</v>
      </c>
      <c r="F1347" s="64">
        <v>1</v>
      </c>
      <c r="G1347" s="72" t="s">
        <v>2759</v>
      </c>
      <c r="H1347" s="63" t="s">
        <v>2760</v>
      </c>
      <c r="I1347" s="64" t="s">
        <v>480</v>
      </c>
      <c r="J1347" s="63" t="s">
        <v>2761</v>
      </c>
      <c r="K1347" s="64" t="s">
        <v>702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</row>
    <row r="1348" spans="1:27" s="71" customFormat="1" ht="23.5" customHeight="1" x14ac:dyDescent="0.35">
      <c r="A1348" s="62">
        <v>46093</v>
      </c>
      <c r="B1348" s="63" t="s">
        <v>445</v>
      </c>
      <c r="C1348" s="64" t="s">
        <v>18</v>
      </c>
      <c r="D1348" s="64" t="s">
        <v>37</v>
      </c>
      <c r="E1348" s="64" t="s">
        <v>1541</v>
      </c>
      <c r="F1348" s="64">
        <v>1</v>
      </c>
      <c r="G1348" s="72" t="s">
        <v>875</v>
      </c>
      <c r="H1348" s="63" t="s">
        <v>2738</v>
      </c>
      <c r="I1348" s="64" t="s">
        <v>480</v>
      </c>
      <c r="J1348" s="63" t="s">
        <v>2762</v>
      </c>
      <c r="K1348" s="64" t="s">
        <v>273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4628</v>
      </c>
      <c r="W1348" s="63" t="s">
        <v>4629</v>
      </c>
      <c r="X1348" s="63" t="s">
        <v>4630</v>
      </c>
      <c r="Y1348" s="63"/>
      <c r="Z1348" s="63"/>
      <c r="AA1348" s="63">
        <v>2026030039</v>
      </c>
    </row>
    <row r="1349" spans="1:27" s="71" customFormat="1" ht="23.5" customHeight="1" x14ac:dyDescent="0.35">
      <c r="A1349" s="62">
        <v>46093</v>
      </c>
      <c r="B1349" s="63" t="s">
        <v>445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2744</v>
      </c>
      <c r="H1349" s="63" t="s">
        <v>2745</v>
      </c>
      <c r="I1349" s="64" t="s">
        <v>480</v>
      </c>
      <c r="J1349" s="63" t="s">
        <v>2763</v>
      </c>
      <c r="K1349" s="64" t="s">
        <v>273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4631</v>
      </c>
      <c r="W1349" s="63" t="s">
        <v>4632</v>
      </c>
      <c r="X1349" s="63" t="s">
        <v>4633</v>
      </c>
      <c r="Y1349" s="63"/>
      <c r="Z1349" s="63"/>
      <c r="AA1349" s="63">
        <v>2026030040</v>
      </c>
    </row>
    <row r="1350" spans="1:27" s="71" customFormat="1" ht="23.5" customHeight="1" x14ac:dyDescent="0.35">
      <c r="A1350" s="62">
        <v>46094</v>
      </c>
      <c r="B1350" s="63" t="s">
        <v>445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1001</v>
      </c>
      <c r="H1350" s="63" t="s">
        <v>2768</v>
      </c>
      <c r="I1350" s="64" t="s">
        <v>493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547</v>
      </c>
      <c r="U1350" s="69" t="s">
        <v>52</v>
      </c>
      <c r="V1350" s="63"/>
      <c r="W1350" s="63"/>
      <c r="X1350" s="63"/>
      <c r="Y1350" s="63"/>
      <c r="Z1350" s="63"/>
      <c r="AA1350" s="63"/>
    </row>
    <row r="1351" spans="1:27" s="71" customFormat="1" ht="23.5" customHeight="1" x14ac:dyDescent="0.35">
      <c r="A1351" s="62">
        <v>46094</v>
      </c>
      <c r="B1351" s="63" t="s">
        <v>445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1150</v>
      </c>
      <c r="H1351" s="63" t="s">
        <v>2769</v>
      </c>
      <c r="I1351" s="64" t="s">
        <v>493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547</v>
      </c>
      <c r="U1351" s="69" t="s">
        <v>52</v>
      </c>
      <c r="V1351" s="63"/>
      <c r="W1351" s="63"/>
      <c r="X1351" s="63"/>
      <c r="Y1351" s="63"/>
      <c r="Z1351" s="63"/>
      <c r="AA1351" s="63"/>
    </row>
    <row r="1352" spans="1:27" s="71" customFormat="1" ht="23.5" customHeight="1" x14ac:dyDescent="0.35">
      <c r="A1352" s="62">
        <v>46094</v>
      </c>
      <c r="B1352" s="63" t="s">
        <v>445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2750</v>
      </c>
      <c r="H1352" s="63" t="s">
        <v>2751</v>
      </c>
      <c r="I1352" s="64" t="s">
        <v>493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547</v>
      </c>
      <c r="U1352" s="69" t="s">
        <v>52</v>
      </c>
      <c r="V1352" s="63"/>
      <c r="W1352" s="63"/>
      <c r="X1352" s="63"/>
      <c r="Y1352" s="63"/>
      <c r="Z1352" s="63"/>
      <c r="AA1352" s="63"/>
    </row>
    <row r="1353" spans="1:27" s="71" customFormat="1" ht="23.5" customHeight="1" x14ac:dyDescent="0.35">
      <c r="A1353" s="62">
        <v>46094</v>
      </c>
      <c r="B1353" s="63" t="s">
        <v>445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2770</v>
      </c>
      <c r="I1353" s="64" t="s">
        <v>493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547</v>
      </c>
      <c r="U1353" s="69" t="s">
        <v>52</v>
      </c>
      <c r="V1353" s="63"/>
      <c r="W1353" s="63"/>
      <c r="X1353" s="63"/>
      <c r="Y1353" s="63"/>
      <c r="Z1353" s="63"/>
      <c r="AA1353" s="63"/>
    </row>
    <row r="1354" spans="1:27" s="71" customFormat="1" ht="23.5" customHeight="1" x14ac:dyDescent="0.35">
      <c r="A1354" s="62">
        <v>46094</v>
      </c>
      <c r="B1354" s="63" t="s">
        <v>445</v>
      </c>
      <c r="C1354" s="64" t="s">
        <v>18</v>
      </c>
      <c r="D1354" s="64" t="s">
        <v>37</v>
      </c>
      <c r="E1354" s="64" t="s">
        <v>867</v>
      </c>
      <c r="F1354" s="64">
        <v>1</v>
      </c>
      <c r="G1354" s="72" t="s">
        <v>2771</v>
      </c>
      <c r="H1354" s="63" t="s">
        <v>2772</v>
      </c>
      <c r="I1354" s="64" t="s">
        <v>493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547</v>
      </c>
      <c r="U1354" s="69" t="s">
        <v>52</v>
      </c>
      <c r="V1354" s="63"/>
      <c r="W1354" s="63"/>
      <c r="X1354" s="63"/>
      <c r="Y1354" s="63"/>
      <c r="Z1354" s="63"/>
      <c r="AA1354" s="63"/>
    </row>
    <row r="1355" spans="1:27" s="71" customFormat="1" ht="23.5" customHeight="1" x14ac:dyDescent="0.35">
      <c r="A1355" s="62">
        <v>46094</v>
      </c>
      <c r="B1355" s="63" t="s">
        <v>445</v>
      </c>
      <c r="C1355" s="64" t="s">
        <v>18</v>
      </c>
      <c r="D1355" s="64" t="s">
        <v>37</v>
      </c>
      <c r="E1355" s="64" t="s">
        <v>1536</v>
      </c>
      <c r="F1355" s="64">
        <v>1</v>
      </c>
      <c r="G1355" s="72" t="s">
        <v>2163</v>
      </c>
      <c r="H1355" s="63" t="s">
        <v>2164</v>
      </c>
      <c r="I1355" s="64" t="s">
        <v>493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547</v>
      </c>
      <c r="U1355" s="69" t="s">
        <v>52</v>
      </c>
      <c r="V1355" s="63"/>
      <c r="W1355" s="63"/>
      <c r="X1355" s="63"/>
      <c r="Y1355" s="63"/>
      <c r="Z1355" s="63"/>
      <c r="AA1355" s="63"/>
    </row>
    <row r="1356" spans="1:27" s="71" customFormat="1" ht="23.5" customHeight="1" x14ac:dyDescent="0.35">
      <c r="A1356" s="62">
        <v>46094</v>
      </c>
      <c r="B1356" s="63" t="s">
        <v>445</v>
      </c>
      <c r="C1356" s="64" t="s">
        <v>18</v>
      </c>
      <c r="D1356" s="64" t="s">
        <v>37</v>
      </c>
      <c r="E1356" s="64" t="s">
        <v>1720</v>
      </c>
      <c r="F1356" s="64">
        <v>2</v>
      </c>
      <c r="G1356" s="72" t="s">
        <v>2217</v>
      </c>
      <c r="H1356" s="63" t="s">
        <v>2773</v>
      </c>
      <c r="I1356" s="64" t="s">
        <v>493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547</v>
      </c>
      <c r="U1356" s="69" t="s">
        <v>52</v>
      </c>
      <c r="V1356" s="63"/>
      <c r="W1356" s="63"/>
      <c r="X1356" s="63"/>
      <c r="Y1356" s="63"/>
      <c r="Z1356" s="63"/>
      <c r="AA1356" s="63"/>
    </row>
    <row r="1357" spans="1:27" s="71" customFormat="1" ht="23.5" customHeight="1" x14ac:dyDescent="0.35">
      <c r="A1357" s="62">
        <v>46094</v>
      </c>
      <c r="B1357" s="63" t="s">
        <v>445</v>
      </c>
      <c r="C1357" s="64" t="s">
        <v>18</v>
      </c>
      <c r="D1357" s="64" t="s">
        <v>37</v>
      </c>
      <c r="E1357" s="64" t="s">
        <v>816</v>
      </c>
      <c r="F1357" s="64">
        <v>1</v>
      </c>
      <c r="G1357" s="72" t="s">
        <v>772</v>
      </c>
      <c r="H1357" s="63" t="s">
        <v>2165</v>
      </c>
      <c r="I1357" s="64" t="s">
        <v>493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547</v>
      </c>
      <c r="U1357" s="69" t="s">
        <v>52</v>
      </c>
      <c r="V1357" s="63"/>
      <c r="W1357" s="63"/>
      <c r="X1357" s="63"/>
      <c r="Y1357" s="63"/>
      <c r="Z1357" s="63"/>
      <c r="AA1357" s="63"/>
    </row>
    <row r="1358" spans="1:27" s="71" customFormat="1" ht="23.5" customHeight="1" x14ac:dyDescent="0.35">
      <c r="A1358" s="62">
        <v>46094</v>
      </c>
      <c r="B1358" s="63" t="s">
        <v>445</v>
      </c>
      <c r="C1358" s="64" t="s">
        <v>18</v>
      </c>
      <c r="D1358" s="64" t="s">
        <v>37</v>
      </c>
      <c r="E1358" s="64" t="s">
        <v>599</v>
      </c>
      <c r="F1358" s="64">
        <v>1</v>
      </c>
      <c r="G1358" s="72" t="s">
        <v>1255</v>
      </c>
      <c r="H1358" s="63" t="s">
        <v>2774</v>
      </c>
      <c r="I1358" s="64" t="s">
        <v>493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547</v>
      </c>
      <c r="U1358" s="69" t="s">
        <v>52</v>
      </c>
      <c r="V1358" s="63"/>
      <c r="W1358" s="63"/>
      <c r="X1358" s="63"/>
      <c r="Y1358" s="63"/>
      <c r="Z1358" s="63"/>
      <c r="AA1358" s="63"/>
    </row>
    <row r="1359" spans="1:27" s="71" customFormat="1" ht="23.5" customHeight="1" x14ac:dyDescent="0.35">
      <c r="A1359" s="62">
        <v>46094</v>
      </c>
      <c r="B1359" s="63" t="s">
        <v>445</v>
      </c>
      <c r="C1359" s="64" t="s">
        <v>18</v>
      </c>
      <c r="D1359" s="64" t="s">
        <v>37</v>
      </c>
      <c r="E1359" s="64" t="s">
        <v>607</v>
      </c>
      <c r="F1359" s="64">
        <v>1</v>
      </c>
      <c r="G1359" s="72">
        <v>206208012</v>
      </c>
      <c r="H1359" s="63" t="s">
        <v>2775</v>
      </c>
      <c r="I1359" s="64" t="s">
        <v>493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547</v>
      </c>
      <c r="U1359" s="69" t="s">
        <v>52</v>
      </c>
      <c r="V1359" s="63"/>
      <c r="W1359" s="63"/>
      <c r="X1359" s="63"/>
      <c r="Y1359" s="63"/>
      <c r="Z1359" s="63"/>
      <c r="AA1359" s="63"/>
    </row>
    <row r="1360" spans="1:27" s="71" customFormat="1" ht="23.5" customHeight="1" x14ac:dyDescent="0.35">
      <c r="A1360" s="62">
        <v>46094</v>
      </c>
      <c r="B1360" s="63" t="s">
        <v>445</v>
      </c>
      <c r="C1360" s="64" t="s">
        <v>18</v>
      </c>
      <c r="D1360" s="64" t="s">
        <v>37</v>
      </c>
      <c r="E1360" s="64" t="s">
        <v>607</v>
      </c>
      <c r="F1360" s="64">
        <v>1</v>
      </c>
      <c r="G1360" s="72">
        <v>206955034</v>
      </c>
      <c r="H1360" s="63" t="s">
        <v>2776</v>
      </c>
      <c r="I1360" s="64" t="s">
        <v>493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547</v>
      </c>
      <c r="U1360" s="69" t="s">
        <v>52</v>
      </c>
      <c r="V1360" s="63"/>
      <c r="W1360" s="63"/>
      <c r="X1360" s="63"/>
      <c r="Y1360" s="63"/>
      <c r="Z1360" s="63"/>
      <c r="AA1360" s="63"/>
    </row>
    <row r="1361" spans="1:27" s="71" customFormat="1" ht="23.5" customHeight="1" x14ac:dyDescent="0.35">
      <c r="A1361" s="62">
        <v>46094</v>
      </c>
      <c r="B1361" s="63" t="s">
        <v>445</v>
      </c>
      <c r="C1361" s="64" t="s">
        <v>18</v>
      </c>
      <c r="D1361" s="64" t="s">
        <v>37</v>
      </c>
      <c r="E1361" s="64" t="s">
        <v>1441</v>
      </c>
      <c r="F1361" s="64">
        <v>2</v>
      </c>
      <c r="G1361" s="72">
        <v>313113022</v>
      </c>
      <c r="H1361" s="63" t="s">
        <v>2777</v>
      </c>
      <c r="I1361" s="64" t="s">
        <v>493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547</v>
      </c>
      <c r="U1361" s="69" t="s">
        <v>52</v>
      </c>
      <c r="V1361" s="63"/>
      <c r="W1361" s="63"/>
      <c r="X1361" s="63"/>
      <c r="Y1361" s="63"/>
      <c r="Z1361" s="63"/>
      <c r="AA1361" s="63"/>
    </row>
    <row r="1362" spans="1:27" s="71" customFormat="1" ht="23.5" customHeight="1" x14ac:dyDescent="0.35">
      <c r="A1362" s="62">
        <v>46094</v>
      </c>
      <c r="B1362" s="63" t="s">
        <v>445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2778</v>
      </c>
      <c r="I1362" s="64" t="s">
        <v>493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547</v>
      </c>
      <c r="U1362" s="69" t="s">
        <v>52</v>
      </c>
      <c r="V1362" s="63"/>
      <c r="W1362" s="63"/>
      <c r="X1362" s="63"/>
      <c r="Y1362" s="63"/>
      <c r="Z1362" s="63"/>
      <c r="AA1362" s="63"/>
    </row>
    <row r="1363" spans="1:27" s="71" customFormat="1" ht="23.5" customHeight="1" x14ac:dyDescent="0.35">
      <c r="A1363" s="62">
        <v>46094</v>
      </c>
      <c r="B1363" s="63" t="s">
        <v>445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1113</v>
      </c>
      <c r="H1363" s="63" t="s">
        <v>2753</v>
      </c>
      <c r="I1363" s="64" t="s">
        <v>490</v>
      </c>
      <c r="J1363" s="63" t="s">
        <v>2779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</row>
    <row r="1364" spans="1:27" s="71" customFormat="1" ht="23.5" customHeight="1" x14ac:dyDescent="0.35">
      <c r="A1364" s="62">
        <v>46094</v>
      </c>
      <c r="B1364" s="63" t="s">
        <v>445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2279</v>
      </c>
      <c r="H1364" s="63" t="s">
        <v>2780</v>
      </c>
      <c r="I1364" s="64" t="s">
        <v>490</v>
      </c>
      <c r="J1364" s="63" t="s">
        <v>2781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</row>
    <row r="1365" spans="1:27" s="71" customFormat="1" ht="23.5" customHeight="1" x14ac:dyDescent="0.35">
      <c r="A1365" s="62">
        <v>46094</v>
      </c>
      <c r="B1365" s="63" t="s">
        <v>445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2750</v>
      </c>
      <c r="H1365" s="63" t="s">
        <v>2751</v>
      </c>
      <c r="I1365" s="64" t="s">
        <v>490</v>
      </c>
      <c r="J1365" s="63" t="s">
        <v>2782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</row>
    <row r="1366" spans="1:27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2104</v>
      </c>
      <c r="F1366" s="64">
        <v>2</v>
      </c>
      <c r="G1366" s="72" t="s">
        <v>2086</v>
      </c>
      <c r="H1366" s="63" t="s">
        <v>2783</v>
      </c>
      <c r="I1366" s="64" t="s">
        <v>490</v>
      </c>
      <c r="J1366" s="63" t="s">
        <v>2784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</row>
    <row r="1367" spans="1:27" s="71" customFormat="1" ht="23.5" customHeight="1" x14ac:dyDescent="0.35">
      <c r="A1367" s="62">
        <v>46094</v>
      </c>
      <c r="B1367" s="63" t="s">
        <v>445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2785</v>
      </c>
      <c r="H1367" s="63" t="s">
        <v>2786</v>
      </c>
      <c r="I1367" s="64" t="s">
        <v>480</v>
      </c>
      <c r="J1367" s="63" t="s">
        <v>2787</v>
      </c>
      <c r="K1367" s="64" t="s">
        <v>273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4624</v>
      </c>
      <c r="W1367" s="63" t="s">
        <v>4634</v>
      </c>
      <c r="X1367" s="63" t="s">
        <v>4635</v>
      </c>
      <c r="Y1367" s="63"/>
      <c r="Z1367" s="63"/>
      <c r="AA1367" s="63">
        <v>2026030045</v>
      </c>
    </row>
    <row r="1368" spans="1:27" s="71" customFormat="1" ht="23.5" customHeight="1" x14ac:dyDescent="0.35">
      <c r="A1368" s="62">
        <v>46094</v>
      </c>
      <c r="B1368" s="63" t="s">
        <v>445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2785</v>
      </c>
      <c r="H1368" s="63" t="s">
        <v>2786</v>
      </c>
      <c r="I1368" s="64" t="s">
        <v>480</v>
      </c>
      <c r="J1368" s="63" t="s">
        <v>2787</v>
      </c>
      <c r="K1368" s="64" t="s">
        <v>273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4624</v>
      </c>
      <c r="W1368" s="63" t="s">
        <v>4634</v>
      </c>
      <c r="X1368" s="63" t="s">
        <v>4635</v>
      </c>
      <c r="Y1368" s="63"/>
      <c r="Z1368" s="63"/>
      <c r="AA1368" s="63">
        <v>2026030046</v>
      </c>
    </row>
    <row r="1369" spans="1:27" s="71" customFormat="1" ht="23.5" customHeight="1" x14ac:dyDescent="0.35">
      <c r="A1369" s="62">
        <v>46094</v>
      </c>
      <c r="B1369" s="63" t="s">
        <v>445</v>
      </c>
      <c r="C1369" s="64" t="s">
        <v>18</v>
      </c>
      <c r="D1369" s="64" t="s">
        <v>37</v>
      </c>
      <c r="E1369" s="64" t="s">
        <v>599</v>
      </c>
      <c r="F1369" s="64">
        <v>1</v>
      </c>
      <c r="G1369" s="72" t="s">
        <v>1255</v>
      </c>
      <c r="H1369" s="63" t="s">
        <v>2774</v>
      </c>
      <c r="I1369" s="64" t="s">
        <v>490</v>
      </c>
      <c r="J1369" s="63" t="s">
        <v>2779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</row>
    <row r="1370" spans="1:27" s="71" customFormat="1" ht="23.5" customHeight="1" x14ac:dyDescent="0.35">
      <c r="A1370" s="62">
        <v>46094</v>
      </c>
      <c r="B1370" s="63" t="s">
        <v>445</v>
      </c>
      <c r="C1370" s="64" t="s">
        <v>18</v>
      </c>
      <c r="D1370" s="64" t="s">
        <v>37</v>
      </c>
      <c r="E1370" s="64" t="s">
        <v>751</v>
      </c>
      <c r="F1370" s="64">
        <v>1</v>
      </c>
      <c r="G1370" s="72" t="s">
        <v>2659</v>
      </c>
      <c r="H1370" s="63" t="s">
        <v>2660</v>
      </c>
      <c r="I1370" s="64" t="s">
        <v>700</v>
      </c>
      <c r="J1370" s="63" t="s">
        <v>2788</v>
      </c>
      <c r="K1370" s="64" t="s">
        <v>702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2662</v>
      </c>
      <c r="V1370" s="63"/>
      <c r="W1370" s="63"/>
      <c r="X1370" s="63"/>
      <c r="Y1370" s="63"/>
      <c r="Z1370" s="63"/>
      <c r="AA1370" s="63"/>
    </row>
    <row r="1371" spans="1:27" s="71" customFormat="1" ht="23.5" customHeight="1" x14ac:dyDescent="0.35">
      <c r="A1371" s="62">
        <v>46095</v>
      </c>
      <c r="B1371" s="63" t="s">
        <v>445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2796</v>
      </c>
      <c r="H1371" s="63" t="s">
        <v>2797</v>
      </c>
      <c r="I1371" s="64" t="s">
        <v>493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547</v>
      </c>
      <c r="U1371" s="69" t="s">
        <v>52</v>
      </c>
      <c r="V1371" s="63"/>
      <c r="W1371" s="63"/>
      <c r="X1371" s="63"/>
      <c r="Y1371" s="63"/>
      <c r="Z1371" s="63"/>
      <c r="AA1371" s="63"/>
    </row>
    <row r="1372" spans="1:27" s="71" customFormat="1" ht="23.5" customHeight="1" x14ac:dyDescent="0.35">
      <c r="A1372" s="62">
        <v>46095</v>
      </c>
      <c r="B1372" s="63" t="s">
        <v>445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832</v>
      </c>
      <c r="H1372" s="63" t="s">
        <v>2798</v>
      </c>
      <c r="I1372" s="64" t="s">
        <v>493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547</v>
      </c>
      <c r="U1372" s="69" t="s">
        <v>52</v>
      </c>
      <c r="V1372" s="63"/>
      <c r="W1372" s="63"/>
      <c r="X1372" s="63"/>
      <c r="Y1372" s="63"/>
      <c r="Z1372" s="63"/>
      <c r="AA1372" s="63"/>
    </row>
    <row r="1373" spans="1:27" s="71" customFormat="1" ht="23.5" customHeight="1" x14ac:dyDescent="0.35">
      <c r="A1373" s="62">
        <v>46095</v>
      </c>
      <c r="B1373" s="63" t="s">
        <v>445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753</v>
      </c>
      <c r="H1373" s="63" t="s">
        <v>2799</v>
      </c>
      <c r="I1373" s="64" t="s">
        <v>493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547</v>
      </c>
      <c r="U1373" s="69" t="s">
        <v>52</v>
      </c>
      <c r="V1373" s="63"/>
      <c r="W1373" s="63"/>
      <c r="X1373" s="63"/>
      <c r="Y1373" s="63"/>
      <c r="Z1373" s="63"/>
      <c r="AA1373" s="63"/>
    </row>
    <row r="1374" spans="1:27" s="71" customFormat="1" ht="23.5" customHeight="1" x14ac:dyDescent="0.35">
      <c r="A1374" s="62">
        <v>46095</v>
      </c>
      <c r="B1374" s="63" t="s">
        <v>445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2800</v>
      </c>
      <c r="H1374" s="63" t="s">
        <v>2801</v>
      </c>
      <c r="I1374" s="64" t="s">
        <v>493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547</v>
      </c>
      <c r="U1374" s="69" t="s">
        <v>52</v>
      </c>
      <c r="V1374" s="63"/>
      <c r="W1374" s="63"/>
      <c r="X1374" s="63"/>
      <c r="Y1374" s="63"/>
      <c r="Z1374" s="63"/>
      <c r="AA1374" s="63"/>
    </row>
    <row r="1375" spans="1:27" s="71" customFormat="1" ht="23.5" customHeight="1" x14ac:dyDescent="0.35">
      <c r="A1375" s="62">
        <v>46095</v>
      </c>
      <c r="B1375" s="63" t="s">
        <v>445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940</v>
      </c>
      <c r="H1375" s="63" t="s">
        <v>2802</v>
      </c>
      <c r="I1375" s="64" t="s">
        <v>493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547</v>
      </c>
      <c r="U1375" s="69" t="s">
        <v>52</v>
      </c>
      <c r="V1375" s="63"/>
      <c r="W1375" s="63"/>
      <c r="X1375" s="63"/>
      <c r="Y1375" s="63"/>
      <c r="Z1375" s="63"/>
      <c r="AA1375" s="63"/>
    </row>
    <row r="1376" spans="1:27" s="71" customFormat="1" ht="23.5" customHeight="1" x14ac:dyDescent="0.35">
      <c r="A1376" s="62">
        <v>46095</v>
      </c>
      <c r="B1376" s="63" t="s">
        <v>445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1336</v>
      </c>
      <c r="H1376" s="63" t="s">
        <v>2803</v>
      </c>
      <c r="I1376" s="64" t="s">
        <v>493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547</v>
      </c>
      <c r="U1376" s="69" t="s">
        <v>52</v>
      </c>
      <c r="V1376" s="63"/>
      <c r="W1376" s="63"/>
      <c r="X1376" s="63"/>
      <c r="Y1376" s="63"/>
      <c r="Z1376" s="63"/>
      <c r="AA1376" s="63"/>
    </row>
    <row r="1377" spans="1:27" s="71" customFormat="1" ht="23.5" customHeight="1" x14ac:dyDescent="0.35">
      <c r="A1377" s="62">
        <v>46095</v>
      </c>
      <c r="B1377" s="63" t="s">
        <v>445</v>
      </c>
      <c r="C1377" s="64" t="s">
        <v>18</v>
      </c>
      <c r="D1377" s="64" t="s">
        <v>37</v>
      </c>
      <c r="E1377" s="64" t="s">
        <v>2063</v>
      </c>
      <c r="F1377" s="64">
        <v>2</v>
      </c>
      <c r="G1377" s="72" t="s">
        <v>2069</v>
      </c>
      <c r="H1377" s="63" t="s">
        <v>2804</v>
      </c>
      <c r="I1377" s="64" t="s">
        <v>493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547</v>
      </c>
      <c r="U1377" s="69" t="s">
        <v>52</v>
      </c>
      <c r="V1377" s="63"/>
      <c r="W1377" s="63"/>
      <c r="X1377" s="63"/>
      <c r="Y1377" s="63"/>
      <c r="Z1377" s="63"/>
      <c r="AA1377" s="63"/>
    </row>
    <row r="1378" spans="1:27" s="71" customFormat="1" ht="23.5" customHeight="1" x14ac:dyDescent="0.35">
      <c r="A1378" s="62">
        <v>46095</v>
      </c>
      <c r="B1378" s="63" t="s">
        <v>445</v>
      </c>
      <c r="C1378" s="64" t="s">
        <v>18</v>
      </c>
      <c r="D1378" s="64" t="s">
        <v>37</v>
      </c>
      <c r="E1378" s="64" t="s">
        <v>1535</v>
      </c>
      <c r="F1378" s="64">
        <v>1</v>
      </c>
      <c r="G1378" s="72" t="s">
        <v>2805</v>
      </c>
      <c r="H1378" s="63" t="s">
        <v>2806</v>
      </c>
      <c r="I1378" s="64" t="s">
        <v>493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547</v>
      </c>
      <c r="U1378" s="69" t="s">
        <v>52</v>
      </c>
      <c r="V1378" s="63"/>
      <c r="W1378" s="63"/>
      <c r="X1378" s="63"/>
      <c r="Y1378" s="63"/>
      <c r="Z1378" s="63"/>
      <c r="AA1378" s="63"/>
    </row>
    <row r="1379" spans="1:27" s="71" customFormat="1" ht="23.5" customHeight="1" x14ac:dyDescent="0.35">
      <c r="A1379" s="62">
        <v>46095</v>
      </c>
      <c r="B1379" s="63" t="s">
        <v>445</v>
      </c>
      <c r="C1379" s="64" t="s">
        <v>18</v>
      </c>
      <c r="D1379" s="64" t="s">
        <v>37</v>
      </c>
      <c r="E1379" s="64" t="s">
        <v>1324</v>
      </c>
      <c r="F1379" s="64">
        <v>1</v>
      </c>
      <c r="G1379" s="72" t="s">
        <v>1734</v>
      </c>
      <c r="H1379" s="63" t="s">
        <v>2807</v>
      </c>
      <c r="I1379" s="64" t="s">
        <v>493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547</v>
      </c>
      <c r="U1379" s="69" t="s">
        <v>52</v>
      </c>
      <c r="V1379" s="63"/>
      <c r="W1379" s="63"/>
      <c r="X1379" s="63"/>
      <c r="Y1379" s="63"/>
      <c r="Z1379" s="63"/>
      <c r="AA1379" s="63"/>
    </row>
    <row r="1380" spans="1:27" s="71" customFormat="1" ht="23.5" customHeight="1" x14ac:dyDescent="0.35">
      <c r="A1380" s="62">
        <v>46095</v>
      </c>
      <c r="B1380" s="63" t="s">
        <v>445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2808</v>
      </c>
      <c r="H1380" s="63" t="s">
        <v>2809</v>
      </c>
      <c r="I1380" s="64" t="s">
        <v>493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547</v>
      </c>
      <c r="U1380" s="69" t="s">
        <v>52</v>
      </c>
      <c r="V1380" s="63"/>
      <c r="W1380" s="63"/>
      <c r="X1380" s="63"/>
      <c r="Y1380" s="63"/>
      <c r="Z1380" s="63"/>
      <c r="AA1380" s="63"/>
    </row>
    <row r="1381" spans="1:27" s="71" customFormat="1" ht="23.5" customHeight="1" x14ac:dyDescent="0.35">
      <c r="A1381" s="62">
        <v>46095</v>
      </c>
      <c r="B1381" s="63" t="s">
        <v>445</v>
      </c>
      <c r="C1381" s="64" t="s">
        <v>18</v>
      </c>
      <c r="D1381" s="64" t="s">
        <v>37</v>
      </c>
      <c r="E1381" s="64" t="s">
        <v>1302</v>
      </c>
      <c r="F1381" s="64">
        <v>2</v>
      </c>
      <c r="G1381" s="72" t="s">
        <v>2810</v>
      </c>
      <c r="H1381" s="63" t="s">
        <v>2811</v>
      </c>
      <c r="I1381" s="64" t="s">
        <v>493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547</v>
      </c>
      <c r="U1381" s="69" t="s">
        <v>52</v>
      </c>
      <c r="V1381" s="63"/>
      <c r="W1381" s="63"/>
      <c r="X1381" s="63"/>
      <c r="Y1381" s="63"/>
      <c r="Z1381" s="63"/>
      <c r="AA1381" s="63"/>
    </row>
    <row r="1382" spans="1:27" s="71" customFormat="1" ht="23.5" customHeight="1" x14ac:dyDescent="0.35">
      <c r="A1382" s="62">
        <v>46095</v>
      </c>
      <c r="B1382" s="63" t="s">
        <v>445</v>
      </c>
      <c r="C1382" s="64" t="s">
        <v>18</v>
      </c>
      <c r="D1382" s="64" t="s">
        <v>37</v>
      </c>
      <c r="E1382" s="64" t="s">
        <v>1537</v>
      </c>
      <c r="F1382" s="64">
        <v>1</v>
      </c>
      <c r="G1382" s="72" t="s">
        <v>830</v>
      </c>
      <c r="H1382" s="63" t="s">
        <v>2812</v>
      </c>
      <c r="I1382" s="64" t="s">
        <v>493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547</v>
      </c>
      <c r="U1382" s="69" t="s">
        <v>52</v>
      </c>
      <c r="V1382" s="63"/>
      <c r="W1382" s="63"/>
      <c r="X1382" s="63"/>
      <c r="Y1382" s="63"/>
      <c r="Z1382" s="63"/>
      <c r="AA1382" s="63"/>
    </row>
    <row r="1383" spans="1:27" s="71" customFormat="1" ht="23.5" customHeight="1" x14ac:dyDescent="0.35">
      <c r="A1383" s="62">
        <v>46095</v>
      </c>
      <c r="B1383" s="63" t="s">
        <v>445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2046</v>
      </c>
      <c r="H1383" s="63" t="s">
        <v>2628</v>
      </c>
      <c r="I1383" s="64" t="s">
        <v>493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547</v>
      </c>
      <c r="U1383" s="69" t="s">
        <v>52</v>
      </c>
      <c r="V1383" s="63"/>
      <c r="W1383" s="63"/>
      <c r="X1383" s="63"/>
      <c r="Y1383" s="63"/>
      <c r="Z1383" s="63"/>
      <c r="AA1383" s="63"/>
    </row>
    <row r="1384" spans="1:27" s="71" customFormat="1" ht="23.5" customHeight="1" x14ac:dyDescent="0.35">
      <c r="A1384" s="62">
        <v>46095</v>
      </c>
      <c r="B1384" s="63" t="s">
        <v>445</v>
      </c>
      <c r="C1384" s="64" t="s">
        <v>18</v>
      </c>
      <c r="D1384" s="64" t="s">
        <v>37</v>
      </c>
      <c r="E1384" s="64" t="s">
        <v>607</v>
      </c>
      <c r="F1384" s="64">
        <v>1</v>
      </c>
      <c r="G1384" s="72">
        <v>206268008</v>
      </c>
      <c r="H1384" s="63" t="s">
        <v>2813</v>
      </c>
      <c r="I1384" s="64" t="s">
        <v>493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547</v>
      </c>
      <c r="U1384" s="69" t="s">
        <v>52</v>
      </c>
      <c r="V1384" s="63"/>
      <c r="W1384" s="63"/>
      <c r="X1384" s="63"/>
      <c r="Y1384" s="63"/>
      <c r="Z1384" s="63"/>
      <c r="AA1384" s="63"/>
    </row>
    <row r="1385" spans="1:27" s="71" customFormat="1" ht="23.5" customHeight="1" x14ac:dyDescent="0.35">
      <c r="A1385" s="62">
        <v>46095</v>
      </c>
      <c r="B1385" s="63" t="s">
        <v>445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2814</v>
      </c>
      <c r="I1385" s="64" t="s">
        <v>493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547</v>
      </c>
      <c r="U1385" s="69" t="s">
        <v>52</v>
      </c>
      <c r="V1385" s="63"/>
      <c r="W1385" s="63"/>
      <c r="X1385" s="63"/>
      <c r="Y1385" s="63"/>
      <c r="Z1385" s="63"/>
      <c r="AA1385" s="63"/>
    </row>
    <row r="1386" spans="1:27" s="71" customFormat="1" ht="23.5" customHeight="1" x14ac:dyDescent="0.35">
      <c r="A1386" s="62">
        <v>46095</v>
      </c>
      <c r="B1386" s="63" t="s">
        <v>445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2800</v>
      </c>
      <c r="H1386" s="63" t="s">
        <v>2801</v>
      </c>
      <c r="I1386" s="64" t="s">
        <v>490</v>
      </c>
      <c r="J1386" s="63" t="s">
        <v>2657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</row>
    <row r="1387" spans="1:27" s="71" customFormat="1" ht="23.5" customHeight="1" x14ac:dyDescent="0.35">
      <c r="A1387" s="62">
        <v>46095</v>
      </c>
      <c r="B1387" s="63" t="s">
        <v>445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1336</v>
      </c>
      <c r="H1387" s="63" t="s">
        <v>2803</v>
      </c>
      <c r="I1387" s="64" t="s">
        <v>490</v>
      </c>
      <c r="J1387" s="63" t="s">
        <v>2657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</row>
    <row r="1388" spans="1:27" s="71" customFormat="1" ht="23.5" customHeight="1" x14ac:dyDescent="0.35">
      <c r="A1388" s="62">
        <v>46095</v>
      </c>
      <c r="B1388" s="63" t="s">
        <v>445</v>
      </c>
      <c r="C1388" s="64" t="s">
        <v>18</v>
      </c>
      <c r="D1388" s="64" t="s">
        <v>37</v>
      </c>
      <c r="E1388" s="64" t="s">
        <v>1541</v>
      </c>
      <c r="F1388" s="64">
        <v>1</v>
      </c>
      <c r="G1388" s="72" t="s">
        <v>2232</v>
      </c>
      <c r="H1388" s="63" t="s">
        <v>2815</v>
      </c>
      <c r="I1388" s="64" t="s">
        <v>490</v>
      </c>
      <c r="J1388" s="63" t="s">
        <v>2657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</row>
    <row r="1389" spans="1:27" s="71" customFormat="1" ht="23.5" customHeight="1" x14ac:dyDescent="0.35">
      <c r="A1389" s="62">
        <v>46096</v>
      </c>
      <c r="B1389" s="63" t="s">
        <v>445</v>
      </c>
      <c r="C1389" s="64" t="s">
        <v>18</v>
      </c>
      <c r="D1389" s="64" t="s">
        <v>37</v>
      </c>
      <c r="E1389" s="64" t="s">
        <v>2816</v>
      </c>
      <c r="F1389" s="64">
        <v>1</v>
      </c>
      <c r="G1389" s="72" t="s">
        <v>2110</v>
      </c>
      <c r="H1389" s="63" t="s">
        <v>2818</v>
      </c>
      <c r="I1389" s="64" t="s">
        <v>493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547</v>
      </c>
      <c r="U1389" s="69" t="s">
        <v>52</v>
      </c>
      <c r="V1389" s="63"/>
      <c r="W1389" s="63"/>
      <c r="X1389" s="63"/>
      <c r="Y1389" s="63"/>
      <c r="Z1389" s="63"/>
      <c r="AA1389" s="63"/>
    </row>
    <row r="1390" spans="1:27" s="71" customFormat="1" ht="23.5" customHeight="1" x14ac:dyDescent="0.35">
      <c r="A1390" s="62">
        <v>46096</v>
      </c>
      <c r="B1390" s="63" t="s">
        <v>445</v>
      </c>
      <c r="C1390" s="64" t="s">
        <v>18</v>
      </c>
      <c r="D1390" s="64" t="s">
        <v>37</v>
      </c>
      <c r="E1390" s="64" t="s">
        <v>1424</v>
      </c>
      <c r="F1390" s="64">
        <v>2</v>
      </c>
      <c r="G1390" s="72" t="s">
        <v>1030</v>
      </c>
      <c r="H1390" s="63" t="s">
        <v>2819</v>
      </c>
      <c r="I1390" s="64" t="s">
        <v>493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547</v>
      </c>
      <c r="U1390" s="69" t="s">
        <v>52</v>
      </c>
      <c r="V1390" s="63"/>
      <c r="W1390" s="63"/>
      <c r="X1390" s="63"/>
      <c r="Y1390" s="63"/>
      <c r="Z1390" s="63"/>
      <c r="AA1390" s="63"/>
    </row>
    <row r="1391" spans="1:27" s="71" customFormat="1" ht="23.5" customHeight="1" x14ac:dyDescent="0.35">
      <c r="A1391" s="62">
        <v>46096</v>
      </c>
      <c r="B1391" s="63" t="s">
        <v>445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2820</v>
      </c>
      <c r="H1391" s="63" t="s">
        <v>2821</v>
      </c>
      <c r="I1391" s="64" t="s">
        <v>493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547</v>
      </c>
      <c r="U1391" s="69" t="s">
        <v>52</v>
      </c>
      <c r="V1391" s="63"/>
      <c r="W1391" s="63"/>
      <c r="X1391" s="63"/>
      <c r="Y1391" s="63"/>
      <c r="Z1391" s="63"/>
      <c r="AA1391" s="63"/>
    </row>
    <row r="1392" spans="1:27" s="71" customFormat="1" ht="23.5" customHeight="1" x14ac:dyDescent="0.35">
      <c r="A1392" s="62">
        <v>46096</v>
      </c>
      <c r="B1392" s="63" t="s">
        <v>445</v>
      </c>
      <c r="C1392" s="64" t="s">
        <v>18</v>
      </c>
      <c r="D1392" s="64" t="s">
        <v>37</v>
      </c>
      <c r="E1392" s="64" t="s">
        <v>1690</v>
      </c>
      <c r="F1392" s="64">
        <v>2</v>
      </c>
      <c r="G1392" s="72" t="s">
        <v>2401</v>
      </c>
      <c r="H1392" s="63" t="s">
        <v>2822</v>
      </c>
      <c r="I1392" s="64" t="s">
        <v>493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547</v>
      </c>
      <c r="U1392" s="69" t="s">
        <v>52</v>
      </c>
      <c r="V1392" s="63"/>
      <c r="W1392" s="63"/>
      <c r="X1392" s="63"/>
      <c r="Y1392" s="63"/>
      <c r="Z1392" s="63"/>
      <c r="AA1392" s="63"/>
    </row>
    <row r="1393" spans="1:27" s="71" customFormat="1" ht="23.5" customHeight="1" x14ac:dyDescent="0.35">
      <c r="A1393" s="62">
        <v>46096</v>
      </c>
      <c r="B1393" s="63" t="s">
        <v>445</v>
      </c>
      <c r="C1393" s="64" t="s">
        <v>18</v>
      </c>
      <c r="D1393" s="64" t="s">
        <v>37</v>
      </c>
      <c r="E1393" s="64" t="s">
        <v>1720</v>
      </c>
      <c r="F1393" s="64">
        <v>2</v>
      </c>
      <c r="G1393" s="72" t="s">
        <v>788</v>
      </c>
      <c r="H1393" s="63" t="s">
        <v>2823</v>
      </c>
      <c r="I1393" s="64" t="s">
        <v>493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547</v>
      </c>
      <c r="U1393" s="69" t="s">
        <v>52</v>
      </c>
      <c r="V1393" s="63"/>
      <c r="W1393" s="63"/>
      <c r="X1393" s="63"/>
      <c r="Y1393" s="63"/>
      <c r="Z1393" s="63"/>
      <c r="AA1393" s="63"/>
    </row>
    <row r="1394" spans="1:27" s="71" customFormat="1" ht="23.5" customHeight="1" x14ac:dyDescent="0.35">
      <c r="A1394" s="62">
        <v>46096</v>
      </c>
      <c r="B1394" s="63" t="s">
        <v>445</v>
      </c>
      <c r="C1394" s="64" t="s">
        <v>18</v>
      </c>
      <c r="D1394" s="64" t="s">
        <v>37</v>
      </c>
      <c r="E1394" s="64" t="s">
        <v>599</v>
      </c>
      <c r="F1394" s="64">
        <v>1</v>
      </c>
      <c r="G1394" s="72" t="s">
        <v>2556</v>
      </c>
      <c r="H1394" s="63" t="s">
        <v>2557</v>
      </c>
      <c r="I1394" s="64" t="s">
        <v>493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547</v>
      </c>
      <c r="U1394" s="69" t="s">
        <v>52</v>
      </c>
      <c r="V1394" s="63"/>
      <c r="W1394" s="63"/>
      <c r="X1394" s="63"/>
      <c r="Y1394" s="63"/>
      <c r="Z1394" s="63"/>
      <c r="AA1394" s="63"/>
    </row>
    <row r="1395" spans="1:27" s="71" customFormat="1" ht="23.5" customHeight="1" x14ac:dyDescent="0.35">
      <c r="A1395" s="62">
        <v>46096</v>
      </c>
      <c r="B1395" s="63" t="s">
        <v>445</v>
      </c>
      <c r="C1395" s="64" t="s">
        <v>18</v>
      </c>
      <c r="D1395" s="64" t="s">
        <v>37</v>
      </c>
      <c r="E1395" s="64" t="s">
        <v>1148</v>
      </c>
      <c r="F1395" s="64">
        <v>2</v>
      </c>
      <c r="G1395" s="72">
        <v>305681015</v>
      </c>
      <c r="H1395" s="63" t="s">
        <v>2824</v>
      </c>
      <c r="I1395" s="64" t="s">
        <v>493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547</v>
      </c>
      <c r="U1395" s="69" t="s">
        <v>52</v>
      </c>
      <c r="V1395" s="63"/>
      <c r="W1395" s="63"/>
      <c r="X1395" s="63"/>
      <c r="Y1395" s="63"/>
      <c r="Z1395" s="63"/>
      <c r="AA1395" s="63"/>
    </row>
    <row r="1396" spans="1:27" s="71" customFormat="1" ht="23.5" customHeight="1" x14ac:dyDescent="0.35">
      <c r="A1396" s="62">
        <v>46096</v>
      </c>
      <c r="B1396" s="63" t="s">
        <v>445</v>
      </c>
      <c r="C1396" s="64" t="s">
        <v>18</v>
      </c>
      <c r="D1396" s="64" t="s">
        <v>37</v>
      </c>
      <c r="E1396" s="64" t="s">
        <v>680</v>
      </c>
      <c r="F1396" s="64">
        <v>2</v>
      </c>
      <c r="G1396" s="72">
        <v>317336001</v>
      </c>
      <c r="H1396" s="63" t="s">
        <v>2825</v>
      </c>
      <c r="I1396" s="64" t="s">
        <v>493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547</v>
      </c>
      <c r="U1396" s="69" t="s">
        <v>52</v>
      </c>
      <c r="V1396" s="63"/>
      <c r="W1396" s="63"/>
      <c r="X1396" s="63"/>
      <c r="Y1396" s="63"/>
      <c r="Z1396" s="63"/>
      <c r="AA1396" s="63"/>
    </row>
    <row r="1397" spans="1:27" s="71" customFormat="1" ht="23.5" customHeight="1" x14ac:dyDescent="0.35">
      <c r="A1397" s="62">
        <v>46096</v>
      </c>
      <c r="B1397" s="63" t="s">
        <v>445</v>
      </c>
      <c r="C1397" s="64" t="s">
        <v>18</v>
      </c>
      <c r="D1397" s="64" t="s">
        <v>37</v>
      </c>
      <c r="E1397" s="64" t="s">
        <v>680</v>
      </c>
      <c r="F1397" s="64">
        <v>2</v>
      </c>
      <c r="G1397" s="72">
        <v>317339001</v>
      </c>
      <c r="H1397" s="63" t="s">
        <v>2826</v>
      </c>
      <c r="I1397" s="64" t="s">
        <v>493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547</v>
      </c>
      <c r="U1397" s="69" t="s">
        <v>52</v>
      </c>
      <c r="V1397" s="63"/>
      <c r="W1397" s="63"/>
      <c r="X1397" s="63"/>
      <c r="Y1397" s="63"/>
      <c r="Z1397" s="63"/>
      <c r="AA1397" s="63"/>
    </row>
    <row r="1398" spans="1:27" s="71" customFormat="1" ht="23.5" customHeight="1" x14ac:dyDescent="0.35">
      <c r="A1398" s="62">
        <v>46096</v>
      </c>
      <c r="B1398" s="63" t="s">
        <v>445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2827</v>
      </c>
      <c r="I1398" s="64" t="s">
        <v>493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547</v>
      </c>
      <c r="U1398" s="69" t="s">
        <v>52</v>
      </c>
      <c r="V1398" s="63"/>
      <c r="W1398" s="63"/>
      <c r="X1398" s="63"/>
      <c r="Y1398" s="63"/>
      <c r="Z1398" s="63"/>
      <c r="AA1398" s="63"/>
    </row>
    <row r="1399" spans="1:27" s="71" customFormat="1" ht="23.5" customHeight="1" x14ac:dyDescent="0.35">
      <c r="A1399" s="62">
        <v>46088</v>
      </c>
      <c r="B1399" s="63" t="s">
        <v>445</v>
      </c>
      <c r="C1399" s="64" t="s">
        <v>18</v>
      </c>
      <c r="D1399" s="64" t="s">
        <v>37</v>
      </c>
      <c r="E1399" s="64" t="s">
        <v>2664</v>
      </c>
      <c r="F1399" s="64">
        <v>2</v>
      </c>
      <c r="G1399" s="72" t="s">
        <v>2828</v>
      </c>
      <c r="H1399" s="63" t="s">
        <v>2588</v>
      </c>
      <c r="I1399" s="64" t="s">
        <v>700</v>
      </c>
      <c r="J1399" s="63" t="s">
        <v>2829</v>
      </c>
      <c r="K1399" s="64" t="s">
        <v>702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2832</v>
      </c>
      <c r="U1399" s="63" t="s">
        <v>2832</v>
      </c>
      <c r="V1399" s="63"/>
      <c r="W1399" s="63"/>
      <c r="X1399" s="63"/>
      <c r="Y1399" s="63"/>
      <c r="Z1399" s="63"/>
      <c r="AA1399" s="63"/>
    </row>
    <row r="1400" spans="1:27" s="71" customFormat="1" ht="23.5" customHeight="1" x14ac:dyDescent="0.35">
      <c r="A1400" s="62">
        <v>46091</v>
      </c>
      <c r="B1400" s="63" t="s">
        <v>445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2465</v>
      </c>
      <c r="H1400" s="63" t="s">
        <v>2680</v>
      </c>
      <c r="I1400" s="64" t="s">
        <v>491</v>
      </c>
      <c r="J1400" s="63" t="s">
        <v>2511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</row>
    <row r="1401" spans="1:27" s="71" customFormat="1" ht="23.5" customHeight="1" x14ac:dyDescent="0.35">
      <c r="A1401" s="62">
        <v>46092</v>
      </c>
      <c r="B1401" s="63" t="s">
        <v>445</v>
      </c>
      <c r="C1401" s="64" t="s">
        <v>18</v>
      </c>
      <c r="D1401" s="64" t="s">
        <v>37</v>
      </c>
      <c r="E1401" s="64" t="s">
        <v>556</v>
      </c>
      <c r="F1401" s="64">
        <v>1</v>
      </c>
      <c r="G1401" s="72" t="s">
        <v>2828</v>
      </c>
      <c r="H1401" s="63" t="s">
        <v>2701</v>
      </c>
      <c r="I1401" s="64" t="s">
        <v>491</v>
      </c>
      <c r="J1401" s="63" t="s">
        <v>2829</v>
      </c>
      <c r="K1401" s="64" t="s">
        <v>702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2832</v>
      </c>
      <c r="U1401" s="63" t="s">
        <v>2832</v>
      </c>
      <c r="V1401" s="63"/>
      <c r="W1401" s="63"/>
      <c r="X1401" s="63"/>
      <c r="Y1401" s="63"/>
      <c r="Z1401" s="63"/>
      <c r="AA1401" s="63"/>
    </row>
    <row r="1402" spans="1:27" s="71" customFormat="1" ht="23.5" customHeight="1" x14ac:dyDescent="0.35">
      <c r="A1402" s="62">
        <v>46093</v>
      </c>
      <c r="B1402" s="63" t="s">
        <v>445</v>
      </c>
      <c r="C1402" s="64" t="s">
        <v>17</v>
      </c>
      <c r="D1402" s="64" t="s">
        <v>37</v>
      </c>
      <c r="E1402" s="64" t="s">
        <v>2817</v>
      </c>
      <c r="F1402" s="64">
        <v>1</v>
      </c>
      <c r="G1402" s="72">
        <v>96833001</v>
      </c>
      <c r="H1402" s="63" t="s">
        <v>2830</v>
      </c>
      <c r="I1402" s="64" t="s">
        <v>482</v>
      </c>
      <c r="J1402" s="63" t="s">
        <v>2831</v>
      </c>
      <c r="K1402" s="64" t="s">
        <v>702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</row>
    <row r="1403" spans="1:27" s="71" customFormat="1" ht="23.5" customHeight="1" x14ac:dyDescent="0.35">
      <c r="A1403" s="62">
        <v>46094</v>
      </c>
      <c r="B1403" s="63" t="s">
        <v>445</v>
      </c>
      <c r="C1403" s="64" t="s">
        <v>17</v>
      </c>
      <c r="D1403" s="64" t="s">
        <v>37</v>
      </c>
      <c r="E1403" s="64" t="s">
        <v>2817</v>
      </c>
      <c r="F1403" s="64">
        <v>1</v>
      </c>
      <c r="G1403" s="72">
        <v>96833001</v>
      </c>
      <c r="H1403" s="63" t="s">
        <v>2830</v>
      </c>
      <c r="I1403" s="64" t="s">
        <v>482</v>
      </c>
      <c r="J1403" s="63" t="s">
        <v>2831</v>
      </c>
      <c r="K1403" s="64" t="s">
        <v>702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</row>
    <row r="1404" spans="1:27" s="71" customFormat="1" ht="23.5" customHeight="1" x14ac:dyDescent="0.35">
      <c r="A1404" s="62">
        <v>46095</v>
      </c>
      <c r="B1404" s="63" t="s">
        <v>445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2796</v>
      </c>
      <c r="H1404" s="63" t="s">
        <v>2797</v>
      </c>
      <c r="I1404" s="64" t="s">
        <v>491</v>
      </c>
      <c r="J1404" s="63" t="s">
        <v>2511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</row>
    <row r="1405" spans="1:27" s="71" customFormat="1" ht="23.5" customHeight="1" x14ac:dyDescent="0.35">
      <c r="A1405" s="62">
        <v>46096</v>
      </c>
      <c r="B1405" s="63" t="s">
        <v>445</v>
      </c>
      <c r="C1405" s="64" t="s">
        <v>18</v>
      </c>
      <c r="D1405" s="64" t="s">
        <v>37</v>
      </c>
      <c r="E1405" s="64" t="s">
        <v>2064</v>
      </c>
      <c r="F1405" s="64">
        <v>2</v>
      </c>
      <c r="G1405" s="72">
        <v>159458005</v>
      </c>
      <c r="H1405" s="63" t="s">
        <v>2836</v>
      </c>
      <c r="I1405" s="64" t="s">
        <v>480</v>
      </c>
      <c r="J1405" s="63" t="s">
        <v>2837</v>
      </c>
      <c r="K1405" s="64" t="s">
        <v>273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4636</v>
      </c>
      <c r="W1405" s="63">
        <v>282323001</v>
      </c>
      <c r="X1405" s="63" t="s">
        <v>4637</v>
      </c>
      <c r="Y1405" s="63"/>
      <c r="Z1405" s="63"/>
      <c r="AA1405" s="63">
        <v>2026030051</v>
      </c>
    </row>
    <row r="1406" spans="1:27" s="71" customFormat="1" ht="23.5" customHeight="1" x14ac:dyDescent="0.35">
      <c r="A1406" s="62">
        <v>46097</v>
      </c>
      <c r="B1406" s="63" t="s">
        <v>445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2839</v>
      </c>
      <c r="H1406" s="63" t="s">
        <v>2840</v>
      </c>
      <c r="I1406" s="64" t="s">
        <v>493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547</v>
      </c>
      <c r="U1406" s="69" t="s">
        <v>52</v>
      </c>
      <c r="V1406" s="63"/>
      <c r="W1406" s="63"/>
      <c r="X1406" s="63"/>
      <c r="Y1406" s="63"/>
      <c r="Z1406" s="63"/>
      <c r="AA1406" s="63"/>
    </row>
    <row r="1407" spans="1:27" s="71" customFormat="1" ht="23.5" customHeight="1" x14ac:dyDescent="0.35">
      <c r="A1407" s="62">
        <v>46097</v>
      </c>
      <c r="B1407" s="63" t="s">
        <v>445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2841</v>
      </c>
      <c r="H1407" s="63" t="s">
        <v>2842</v>
      </c>
      <c r="I1407" s="64" t="s">
        <v>493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547</v>
      </c>
      <c r="U1407" s="69" t="s">
        <v>52</v>
      </c>
      <c r="V1407" s="63"/>
      <c r="W1407" s="63"/>
      <c r="X1407" s="63"/>
      <c r="Y1407" s="63"/>
      <c r="Z1407" s="63"/>
      <c r="AA1407" s="63"/>
    </row>
    <row r="1408" spans="1:27" s="71" customFormat="1" ht="23.5" customHeight="1" x14ac:dyDescent="0.35">
      <c r="A1408" s="62">
        <v>46097</v>
      </c>
      <c r="B1408" s="63" t="s">
        <v>445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2843</v>
      </c>
      <c r="H1408" s="63" t="s">
        <v>2844</v>
      </c>
      <c r="I1408" s="64" t="s">
        <v>493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547</v>
      </c>
      <c r="U1408" s="69" t="s">
        <v>52</v>
      </c>
      <c r="V1408" s="63"/>
      <c r="W1408" s="63"/>
      <c r="X1408" s="63"/>
      <c r="Y1408" s="63"/>
      <c r="Z1408" s="63"/>
      <c r="AA1408" s="63"/>
    </row>
    <row r="1409" spans="1:27" s="71" customFormat="1" ht="23.5" customHeight="1" x14ac:dyDescent="0.35">
      <c r="A1409" s="62">
        <v>46097</v>
      </c>
      <c r="B1409" s="63" t="s">
        <v>445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2845</v>
      </c>
      <c r="I1409" s="64" t="s">
        <v>493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547</v>
      </c>
      <c r="U1409" s="69" t="s">
        <v>52</v>
      </c>
      <c r="V1409" s="63"/>
      <c r="W1409" s="63"/>
      <c r="X1409" s="63"/>
      <c r="Y1409" s="63"/>
      <c r="Z1409" s="63"/>
      <c r="AA1409" s="63"/>
    </row>
    <row r="1410" spans="1:27" s="71" customFormat="1" ht="23.5" customHeight="1" x14ac:dyDescent="0.35">
      <c r="A1410" s="62">
        <v>46097</v>
      </c>
      <c r="B1410" s="63" t="s">
        <v>445</v>
      </c>
      <c r="C1410" s="64" t="s">
        <v>18</v>
      </c>
      <c r="D1410" s="64" t="s">
        <v>37</v>
      </c>
      <c r="E1410" s="64" t="s">
        <v>2064</v>
      </c>
      <c r="F1410" s="64">
        <v>2</v>
      </c>
      <c r="G1410" s="72" t="s">
        <v>2846</v>
      </c>
      <c r="H1410" s="63" t="s">
        <v>2847</v>
      </c>
      <c r="I1410" s="64" t="s">
        <v>493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547</v>
      </c>
      <c r="U1410" s="69" t="s">
        <v>52</v>
      </c>
      <c r="V1410" s="63"/>
      <c r="W1410" s="63"/>
      <c r="X1410" s="63"/>
      <c r="Y1410" s="63"/>
      <c r="Z1410" s="63"/>
      <c r="AA1410" s="63"/>
    </row>
    <row r="1411" spans="1:27" s="71" customFormat="1" ht="23.5" customHeight="1" x14ac:dyDescent="0.35">
      <c r="A1411" s="62">
        <v>46097</v>
      </c>
      <c r="B1411" s="63" t="s">
        <v>445</v>
      </c>
      <c r="C1411" s="64" t="s">
        <v>18</v>
      </c>
      <c r="D1411" s="64" t="s">
        <v>37</v>
      </c>
      <c r="E1411" s="64" t="s">
        <v>1535</v>
      </c>
      <c r="F1411" s="64">
        <v>1</v>
      </c>
      <c r="G1411" s="72" t="s">
        <v>957</v>
      </c>
      <c r="H1411" s="63" t="s">
        <v>2848</v>
      </c>
      <c r="I1411" s="64" t="s">
        <v>493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547</v>
      </c>
      <c r="U1411" s="69" t="s">
        <v>52</v>
      </c>
      <c r="V1411" s="63"/>
      <c r="W1411" s="63"/>
      <c r="X1411" s="63"/>
      <c r="Y1411" s="63"/>
      <c r="Z1411" s="63"/>
      <c r="AA1411" s="63"/>
    </row>
    <row r="1412" spans="1:27" s="71" customFormat="1" ht="23.5" customHeight="1" x14ac:dyDescent="0.35">
      <c r="A1412" s="62">
        <v>46097</v>
      </c>
      <c r="B1412" s="63" t="s">
        <v>445</v>
      </c>
      <c r="C1412" s="64" t="s">
        <v>18</v>
      </c>
      <c r="D1412" s="64" t="s">
        <v>37</v>
      </c>
      <c r="E1412" s="64" t="s">
        <v>1537</v>
      </c>
      <c r="F1412" s="64">
        <v>1</v>
      </c>
      <c r="G1412" s="72" t="s">
        <v>2849</v>
      </c>
      <c r="H1412" s="63" t="s">
        <v>2850</v>
      </c>
      <c r="I1412" s="64" t="s">
        <v>493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547</v>
      </c>
      <c r="U1412" s="69" t="s">
        <v>52</v>
      </c>
      <c r="V1412" s="63"/>
      <c r="W1412" s="63"/>
      <c r="X1412" s="63"/>
      <c r="Y1412" s="63"/>
      <c r="Z1412" s="63"/>
      <c r="AA1412" s="63"/>
    </row>
    <row r="1413" spans="1:27" s="71" customFormat="1" ht="23.5" customHeight="1" x14ac:dyDescent="0.35">
      <c r="A1413" s="62">
        <v>46097</v>
      </c>
      <c r="B1413" s="63" t="s">
        <v>445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2851</v>
      </c>
      <c r="H1413" s="63" t="s">
        <v>2852</v>
      </c>
      <c r="I1413" s="64" t="s">
        <v>493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547</v>
      </c>
      <c r="U1413" s="69" t="s">
        <v>52</v>
      </c>
      <c r="V1413" s="63"/>
      <c r="W1413" s="63"/>
      <c r="X1413" s="63"/>
      <c r="Y1413" s="63"/>
      <c r="Z1413" s="63"/>
      <c r="AA1413" s="63"/>
    </row>
    <row r="1414" spans="1:27" s="71" customFormat="1" ht="23.5" customHeight="1" x14ac:dyDescent="0.35">
      <c r="A1414" s="62">
        <v>46097</v>
      </c>
      <c r="B1414" s="63" t="s">
        <v>445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2853</v>
      </c>
      <c r="H1414" s="63" t="s">
        <v>2854</v>
      </c>
      <c r="I1414" s="64" t="s">
        <v>493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547</v>
      </c>
      <c r="U1414" s="69" t="s">
        <v>52</v>
      </c>
      <c r="V1414" s="63"/>
      <c r="W1414" s="63"/>
      <c r="X1414" s="63"/>
      <c r="Y1414" s="63"/>
      <c r="Z1414" s="63"/>
      <c r="AA1414" s="63"/>
    </row>
    <row r="1415" spans="1:27" s="71" customFormat="1" ht="23.5" customHeight="1" x14ac:dyDescent="0.35">
      <c r="A1415" s="62">
        <v>46097</v>
      </c>
      <c r="B1415" s="63" t="s">
        <v>445</v>
      </c>
      <c r="C1415" s="64" t="s">
        <v>18</v>
      </c>
      <c r="D1415" s="64" t="s">
        <v>37</v>
      </c>
      <c r="E1415" s="64" t="s">
        <v>2671</v>
      </c>
      <c r="F1415" s="64">
        <v>1</v>
      </c>
      <c r="G1415" s="72" t="s">
        <v>2036</v>
      </c>
      <c r="H1415" s="63" t="s">
        <v>2855</v>
      </c>
      <c r="I1415" s="64" t="s">
        <v>493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547</v>
      </c>
      <c r="U1415" s="69" t="s">
        <v>52</v>
      </c>
      <c r="V1415" s="63"/>
      <c r="W1415" s="63"/>
      <c r="X1415" s="63"/>
      <c r="Y1415" s="63"/>
      <c r="Z1415" s="63"/>
      <c r="AA1415" s="63"/>
    </row>
    <row r="1416" spans="1:27" s="71" customFormat="1" ht="23.5" customHeight="1" x14ac:dyDescent="0.35">
      <c r="A1416" s="62">
        <v>46097</v>
      </c>
      <c r="B1416" s="63" t="s">
        <v>445</v>
      </c>
      <c r="C1416" s="64" t="s">
        <v>18</v>
      </c>
      <c r="D1416" s="64" t="s">
        <v>37</v>
      </c>
      <c r="E1416" s="64" t="s">
        <v>1720</v>
      </c>
      <c r="F1416" s="64">
        <v>2</v>
      </c>
      <c r="G1416" s="72" t="s">
        <v>2040</v>
      </c>
      <c r="H1416" s="63" t="s">
        <v>2856</v>
      </c>
      <c r="I1416" s="64" t="s">
        <v>493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547</v>
      </c>
      <c r="U1416" s="69" t="s">
        <v>52</v>
      </c>
      <c r="V1416" s="63"/>
      <c r="W1416" s="63"/>
      <c r="X1416" s="63"/>
      <c r="Y1416" s="63"/>
      <c r="Z1416" s="63"/>
      <c r="AA1416" s="63"/>
    </row>
    <row r="1417" spans="1:27" s="71" customFormat="1" ht="23.5" customHeight="1" x14ac:dyDescent="0.35">
      <c r="A1417" s="62">
        <v>46097</v>
      </c>
      <c r="B1417" s="63" t="s">
        <v>445</v>
      </c>
      <c r="C1417" s="64" t="s">
        <v>18</v>
      </c>
      <c r="D1417" s="64" t="s">
        <v>37</v>
      </c>
      <c r="E1417" s="64" t="s">
        <v>816</v>
      </c>
      <c r="F1417" s="64">
        <v>1</v>
      </c>
      <c r="G1417" s="72">
        <v>159499003</v>
      </c>
      <c r="H1417" s="63" t="s">
        <v>2857</v>
      </c>
      <c r="I1417" s="64" t="s">
        <v>493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547</v>
      </c>
      <c r="U1417" s="69" t="s">
        <v>52</v>
      </c>
      <c r="V1417" s="63"/>
      <c r="W1417" s="63"/>
      <c r="X1417" s="63"/>
      <c r="Y1417" s="63"/>
      <c r="Z1417" s="63"/>
      <c r="AA1417" s="63"/>
    </row>
    <row r="1418" spans="1:27" s="71" customFormat="1" ht="23.5" customHeight="1" x14ac:dyDescent="0.35">
      <c r="A1418" s="62">
        <v>46097</v>
      </c>
      <c r="B1418" s="63" t="s">
        <v>445</v>
      </c>
      <c r="C1418" s="64" t="s">
        <v>18</v>
      </c>
      <c r="D1418" s="64" t="s">
        <v>37</v>
      </c>
      <c r="E1418" s="64" t="s">
        <v>639</v>
      </c>
      <c r="F1418" s="64">
        <v>1</v>
      </c>
      <c r="G1418" s="72">
        <v>230527007</v>
      </c>
      <c r="H1418" s="63" t="s">
        <v>2858</v>
      </c>
      <c r="I1418" s="64" t="s">
        <v>493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547</v>
      </c>
      <c r="U1418" s="69" t="s">
        <v>52</v>
      </c>
      <c r="V1418" s="63"/>
      <c r="W1418" s="63"/>
      <c r="X1418" s="63"/>
      <c r="Y1418" s="63"/>
      <c r="Z1418" s="63"/>
      <c r="AA1418" s="63"/>
    </row>
    <row r="1419" spans="1:27" s="71" customFormat="1" ht="23.5" customHeight="1" x14ac:dyDescent="0.35">
      <c r="A1419" s="62">
        <v>46097</v>
      </c>
      <c r="B1419" s="63" t="s">
        <v>445</v>
      </c>
      <c r="C1419" s="64" t="s">
        <v>18</v>
      </c>
      <c r="D1419" s="64" t="s">
        <v>37</v>
      </c>
      <c r="E1419" s="64" t="s">
        <v>899</v>
      </c>
      <c r="F1419" s="64">
        <v>1</v>
      </c>
      <c r="G1419" s="72">
        <v>230747003</v>
      </c>
      <c r="H1419" s="63" t="s">
        <v>2859</v>
      </c>
      <c r="I1419" s="64" t="s">
        <v>493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547</v>
      </c>
      <c r="U1419" s="69" t="s">
        <v>52</v>
      </c>
      <c r="V1419" s="63"/>
      <c r="W1419" s="63"/>
      <c r="X1419" s="63"/>
      <c r="Y1419" s="63"/>
      <c r="Z1419" s="63"/>
      <c r="AA1419" s="63"/>
    </row>
    <row r="1420" spans="1:27" s="71" customFormat="1" ht="23.5" customHeight="1" x14ac:dyDescent="0.35">
      <c r="A1420" s="62">
        <v>46097</v>
      </c>
      <c r="B1420" s="63" t="s">
        <v>445</v>
      </c>
      <c r="C1420" s="64" t="s">
        <v>18</v>
      </c>
      <c r="D1420" s="64" t="s">
        <v>37</v>
      </c>
      <c r="E1420" s="64" t="s">
        <v>680</v>
      </c>
      <c r="F1420" s="64">
        <v>2</v>
      </c>
      <c r="G1420" s="72">
        <v>312980004</v>
      </c>
      <c r="H1420" s="63" t="s">
        <v>2860</v>
      </c>
      <c r="I1420" s="64" t="s">
        <v>493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547</v>
      </c>
      <c r="U1420" s="69" t="s">
        <v>52</v>
      </c>
      <c r="V1420" s="63"/>
      <c r="W1420" s="63"/>
      <c r="X1420" s="63"/>
      <c r="Y1420" s="63"/>
      <c r="Z1420" s="63"/>
      <c r="AA1420" s="63"/>
    </row>
    <row r="1421" spans="1:27" s="71" customFormat="1" ht="23.5" customHeight="1" x14ac:dyDescent="0.35">
      <c r="A1421" s="62">
        <v>46097</v>
      </c>
      <c r="B1421" s="63" t="s">
        <v>445</v>
      </c>
      <c r="C1421" s="64" t="s">
        <v>18</v>
      </c>
      <c r="D1421" s="64" t="s">
        <v>37</v>
      </c>
      <c r="E1421" s="64" t="s">
        <v>639</v>
      </c>
      <c r="F1421" s="64">
        <v>1</v>
      </c>
      <c r="G1421" s="72">
        <v>315295002</v>
      </c>
      <c r="H1421" s="63" t="s">
        <v>2861</v>
      </c>
      <c r="I1421" s="64" t="s">
        <v>493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547</v>
      </c>
      <c r="U1421" s="69" t="s">
        <v>52</v>
      </c>
      <c r="V1421" s="63"/>
      <c r="W1421" s="63"/>
      <c r="X1421" s="63"/>
      <c r="Y1421" s="63"/>
      <c r="Z1421" s="63"/>
      <c r="AA1421" s="63"/>
    </row>
    <row r="1422" spans="1:27" s="71" customFormat="1" ht="23.5" customHeight="1" x14ac:dyDescent="0.35">
      <c r="A1422" s="62">
        <v>46097</v>
      </c>
      <c r="B1422" s="63" t="s">
        <v>445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2839</v>
      </c>
      <c r="H1422" s="63" t="s">
        <v>2840</v>
      </c>
      <c r="I1422" s="64" t="s">
        <v>491</v>
      </c>
      <c r="J1422" s="63" t="s">
        <v>2511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</row>
    <row r="1423" spans="1:27" s="71" customFormat="1" ht="23.5" customHeight="1" x14ac:dyDescent="0.35">
      <c r="A1423" s="62">
        <v>46097</v>
      </c>
      <c r="B1423" s="63" t="s">
        <v>445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2845</v>
      </c>
      <c r="I1423" s="64" t="s">
        <v>491</v>
      </c>
      <c r="J1423" s="63" t="s">
        <v>2511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</row>
    <row r="1424" spans="1:27" s="71" customFormat="1" ht="23.5" customHeight="1" x14ac:dyDescent="0.35">
      <c r="A1424" s="62">
        <v>46097</v>
      </c>
      <c r="B1424" s="63" t="s">
        <v>445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1013</v>
      </c>
      <c r="H1424" s="63" t="s">
        <v>2862</v>
      </c>
      <c r="I1424" s="64" t="s">
        <v>490</v>
      </c>
      <c r="J1424" s="63" t="s">
        <v>2863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</row>
    <row r="1425" spans="1:27" s="71" customFormat="1" ht="23.5" customHeight="1" x14ac:dyDescent="0.35">
      <c r="A1425" s="62">
        <v>46097</v>
      </c>
      <c r="B1425" s="63" t="s">
        <v>445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828</v>
      </c>
      <c r="H1425" s="63" t="s">
        <v>2864</v>
      </c>
      <c r="I1425" s="64" t="s">
        <v>490</v>
      </c>
      <c r="J1425" s="63" t="s">
        <v>2865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</row>
    <row r="1426" spans="1:27" s="71" customFormat="1" ht="23.5" customHeight="1" x14ac:dyDescent="0.35">
      <c r="A1426" s="62">
        <v>46098</v>
      </c>
      <c r="B1426" s="63" t="s">
        <v>445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2568</v>
      </c>
      <c r="H1426" s="63" t="s">
        <v>2878</v>
      </c>
      <c r="I1426" s="64" t="s">
        <v>493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547</v>
      </c>
      <c r="U1426" s="69" t="s">
        <v>52</v>
      </c>
      <c r="V1426" s="63"/>
      <c r="W1426" s="63"/>
      <c r="X1426" s="63"/>
      <c r="Y1426" s="63"/>
      <c r="Z1426" s="63"/>
      <c r="AA1426" s="63"/>
    </row>
    <row r="1427" spans="1:27" s="71" customFormat="1" ht="23.5" customHeight="1" x14ac:dyDescent="0.35">
      <c r="A1427" s="62">
        <v>46098</v>
      </c>
      <c r="B1427" s="63" t="s">
        <v>445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1205</v>
      </c>
      <c r="H1427" s="63" t="s">
        <v>2879</v>
      </c>
      <c r="I1427" s="64" t="s">
        <v>493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547</v>
      </c>
      <c r="U1427" s="69" t="s">
        <v>52</v>
      </c>
      <c r="V1427" s="63"/>
      <c r="W1427" s="63"/>
      <c r="X1427" s="63"/>
      <c r="Y1427" s="63"/>
      <c r="Z1427" s="63"/>
      <c r="AA1427" s="63"/>
    </row>
    <row r="1428" spans="1:27" s="71" customFormat="1" ht="23.5" customHeight="1" x14ac:dyDescent="0.35">
      <c r="A1428" s="62">
        <v>46098</v>
      </c>
      <c r="B1428" s="63" t="s">
        <v>445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2445</v>
      </c>
      <c r="H1428" s="63" t="s">
        <v>2880</v>
      </c>
      <c r="I1428" s="64" t="s">
        <v>493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547</v>
      </c>
      <c r="U1428" s="69" t="s">
        <v>52</v>
      </c>
      <c r="V1428" s="63"/>
      <c r="W1428" s="63"/>
      <c r="X1428" s="63"/>
      <c r="Y1428" s="63"/>
      <c r="Z1428" s="63"/>
      <c r="AA1428" s="63"/>
    </row>
    <row r="1429" spans="1:27" s="71" customFormat="1" ht="23.5" customHeight="1" x14ac:dyDescent="0.35">
      <c r="A1429" s="62">
        <v>46098</v>
      </c>
      <c r="B1429" s="63" t="s">
        <v>445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2881</v>
      </c>
      <c r="I1429" s="64" t="s">
        <v>493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547</v>
      </c>
      <c r="U1429" s="69" t="s">
        <v>52</v>
      </c>
      <c r="V1429" s="63"/>
      <c r="W1429" s="63"/>
      <c r="X1429" s="63"/>
      <c r="Y1429" s="63"/>
      <c r="Z1429" s="63"/>
      <c r="AA1429" s="63"/>
    </row>
    <row r="1430" spans="1:27" s="71" customFormat="1" ht="23.5" customHeight="1" x14ac:dyDescent="0.35">
      <c r="A1430" s="62">
        <v>46098</v>
      </c>
      <c r="B1430" s="63" t="s">
        <v>445</v>
      </c>
      <c r="C1430" s="64" t="s">
        <v>18</v>
      </c>
      <c r="D1430" s="64" t="s">
        <v>37</v>
      </c>
      <c r="E1430" s="64" t="s">
        <v>1532</v>
      </c>
      <c r="F1430" s="64">
        <v>1</v>
      </c>
      <c r="G1430" s="72" t="s">
        <v>688</v>
      </c>
      <c r="H1430" s="63" t="s">
        <v>2882</v>
      </c>
      <c r="I1430" s="64" t="s">
        <v>493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547</v>
      </c>
      <c r="U1430" s="69" t="s">
        <v>52</v>
      </c>
      <c r="V1430" s="63"/>
      <c r="W1430" s="63"/>
      <c r="X1430" s="63"/>
      <c r="Y1430" s="63"/>
      <c r="Z1430" s="63"/>
      <c r="AA1430" s="63"/>
    </row>
    <row r="1431" spans="1:27" s="71" customFormat="1" ht="23.5" customHeight="1" x14ac:dyDescent="0.35">
      <c r="A1431" s="62">
        <v>46098</v>
      </c>
      <c r="B1431" s="63" t="s">
        <v>445</v>
      </c>
      <c r="C1431" s="64" t="s">
        <v>18</v>
      </c>
      <c r="D1431" s="64" t="s">
        <v>37</v>
      </c>
      <c r="E1431" s="64" t="s">
        <v>2064</v>
      </c>
      <c r="F1431" s="64">
        <v>2</v>
      </c>
      <c r="G1431" s="72" t="s">
        <v>312</v>
      </c>
      <c r="H1431" s="63" t="s">
        <v>2883</v>
      </c>
      <c r="I1431" s="64" t="s">
        <v>493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547</v>
      </c>
      <c r="U1431" s="69" t="s">
        <v>52</v>
      </c>
      <c r="V1431" s="63"/>
      <c r="W1431" s="63"/>
      <c r="X1431" s="63"/>
      <c r="Y1431" s="63"/>
      <c r="Z1431" s="63"/>
      <c r="AA1431" s="63"/>
    </row>
    <row r="1432" spans="1:27" s="71" customFormat="1" ht="23.5" customHeight="1" x14ac:dyDescent="0.35">
      <c r="A1432" s="62">
        <v>46098</v>
      </c>
      <c r="B1432" s="63" t="s">
        <v>445</v>
      </c>
      <c r="C1432" s="64" t="s">
        <v>18</v>
      </c>
      <c r="D1432" s="64" t="s">
        <v>37</v>
      </c>
      <c r="E1432" s="64" t="s">
        <v>1302</v>
      </c>
      <c r="F1432" s="64">
        <v>2</v>
      </c>
      <c r="G1432" s="72" t="s">
        <v>247</v>
      </c>
      <c r="H1432" s="63" t="s">
        <v>2884</v>
      </c>
      <c r="I1432" s="64" t="s">
        <v>493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547</v>
      </c>
      <c r="U1432" s="69" t="s">
        <v>52</v>
      </c>
      <c r="V1432" s="63"/>
      <c r="W1432" s="63"/>
      <c r="X1432" s="63"/>
      <c r="Y1432" s="63"/>
      <c r="Z1432" s="63"/>
      <c r="AA1432" s="63"/>
    </row>
    <row r="1433" spans="1:27" s="71" customFormat="1" ht="23.5" customHeight="1" x14ac:dyDescent="0.35">
      <c r="A1433" s="62">
        <v>46098</v>
      </c>
      <c r="B1433" s="63" t="s">
        <v>445</v>
      </c>
      <c r="C1433" s="64" t="s">
        <v>18</v>
      </c>
      <c r="D1433" s="64" t="s">
        <v>37</v>
      </c>
      <c r="E1433" s="64" t="s">
        <v>1690</v>
      </c>
      <c r="F1433" s="64">
        <v>2</v>
      </c>
      <c r="G1433" s="72" t="s">
        <v>879</v>
      </c>
      <c r="H1433" s="63" t="s">
        <v>2885</v>
      </c>
      <c r="I1433" s="64" t="s">
        <v>493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547</v>
      </c>
      <c r="U1433" s="69" t="s">
        <v>52</v>
      </c>
      <c r="V1433" s="63"/>
      <c r="W1433" s="63"/>
      <c r="X1433" s="63"/>
      <c r="Y1433" s="63"/>
      <c r="Z1433" s="63"/>
      <c r="AA1433" s="63"/>
    </row>
    <row r="1434" spans="1:27" s="71" customFormat="1" ht="23.5" customHeight="1" x14ac:dyDescent="0.35">
      <c r="A1434" s="62">
        <v>46098</v>
      </c>
      <c r="B1434" s="63" t="s">
        <v>445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2150</v>
      </c>
      <c r="H1434" s="63" t="s">
        <v>2886</v>
      </c>
      <c r="I1434" s="64" t="s">
        <v>493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547</v>
      </c>
      <c r="U1434" s="69" t="s">
        <v>52</v>
      </c>
      <c r="V1434" s="63"/>
      <c r="W1434" s="63"/>
      <c r="X1434" s="63"/>
      <c r="Y1434" s="63"/>
      <c r="Z1434" s="63"/>
      <c r="AA1434" s="63"/>
    </row>
    <row r="1435" spans="1:27" s="71" customFormat="1" ht="23.5" customHeight="1" x14ac:dyDescent="0.35">
      <c r="A1435" s="62">
        <v>46098</v>
      </c>
      <c r="B1435" s="63" t="s">
        <v>445</v>
      </c>
      <c r="C1435" s="64" t="s">
        <v>18</v>
      </c>
      <c r="D1435" s="64" t="s">
        <v>37</v>
      </c>
      <c r="E1435" s="64" t="s">
        <v>1650</v>
      </c>
      <c r="F1435" s="64">
        <v>2</v>
      </c>
      <c r="G1435" s="72">
        <v>230747003</v>
      </c>
      <c r="H1435" s="63" t="s">
        <v>2887</v>
      </c>
      <c r="I1435" s="64" t="s">
        <v>493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547</v>
      </c>
      <c r="U1435" s="69" t="s">
        <v>52</v>
      </c>
      <c r="V1435" s="63"/>
      <c r="W1435" s="63"/>
      <c r="X1435" s="63"/>
      <c r="Y1435" s="63"/>
      <c r="Z1435" s="63"/>
      <c r="AA1435" s="63"/>
    </row>
    <row r="1436" spans="1:27" s="71" customFormat="1" ht="23.5" customHeight="1" x14ac:dyDescent="0.35">
      <c r="A1436" s="62">
        <v>46098</v>
      </c>
      <c r="B1436" s="63" t="s">
        <v>445</v>
      </c>
      <c r="C1436" s="64" t="s">
        <v>18</v>
      </c>
      <c r="D1436" s="64" t="s">
        <v>37</v>
      </c>
      <c r="E1436" s="64" t="s">
        <v>899</v>
      </c>
      <c r="F1436" s="64">
        <v>1</v>
      </c>
      <c r="G1436" s="72">
        <v>291102002</v>
      </c>
      <c r="H1436" s="63" t="s">
        <v>2888</v>
      </c>
      <c r="I1436" s="64" t="s">
        <v>493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547</v>
      </c>
      <c r="U1436" s="69" t="s">
        <v>52</v>
      </c>
      <c r="V1436" s="63"/>
      <c r="W1436" s="63"/>
      <c r="X1436" s="63"/>
      <c r="Y1436" s="63"/>
      <c r="Z1436" s="63"/>
      <c r="AA1436" s="63"/>
    </row>
    <row r="1437" spans="1:27" s="71" customFormat="1" ht="23.5" customHeight="1" x14ac:dyDescent="0.35">
      <c r="A1437" s="62">
        <v>46098</v>
      </c>
      <c r="B1437" s="63" t="s">
        <v>445</v>
      </c>
      <c r="C1437" s="64" t="s">
        <v>18</v>
      </c>
      <c r="D1437" s="64" t="s">
        <v>37</v>
      </c>
      <c r="E1437" s="64" t="s">
        <v>752</v>
      </c>
      <c r="F1437" s="64">
        <v>2</v>
      </c>
      <c r="G1437" s="72">
        <v>312982004</v>
      </c>
      <c r="H1437" s="63" t="s">
        <v>2889</v>
      </c>
      <c r="I1437" s="64" t="s">
        <v>493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547</v>
      </c>
      <c r="U1437" s="69" t="s">
        <v>52</v>
      </c>
      <c r="V1437" s="63"/>
      <c r="W1437" s="63"/>
      <c r="X1437" s="63"/>
      <c r="Y1437" s="63"/>
      <c r="Z1437" s="63"/>
      <c r="AA1437" s="63"/>
    </row>
    <row r="1438" spans="1:27" s="71" customFormat="1" ht="23.5" customHeight="1" x14ac:dyDescent="0.35">
      <c r="A1438" s="62">
        <v>46098</v>
      </c>
      <c r="B1438" s="63" t="s">
        <v>445</v>
      </c>
      <c r="C1438" s="64" t="s">
        <v>18</v>
      </c>
      <c r="D1438" s="64" t="s">
        <v>37</v>
      </c>
      <c r="E1438" s="64" t="s">
        <v>1650</v>
      </c>
      <c r="F1438" s="64">
        <v>2</v>
      </c>
      <c r="G1438" s="72">
        <v>319124001</v>
      </c>
      <c r="H1438" s="63" t="s">
        <v>2890</v>
      </c>
      <c r="I1438" s="64" t="s">
        <v>493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547</v>
      </c>
      <c r="U1438" s="69" t="s">
        <v>52</v>
      </c>
      <c r="V1438" s="63"/>
      <c r="W1438" s="63"/>
      <c r="X1438" s="63"/>
      <c r="Y1438" s="63"/>
      <c r="Z1438" s="63"/>
      <c r="AA1438" s="63"/>
    </row>
    <row r="1439" spans="1:27" s="71" customFormat="1" ht="23.5" customHeight="1" x14ac:dyDescent="0.35">
      <c r="A1439" s="62">
        <v>46098</v>
      </c>
      <c r="B1439" s="63" t="s">
        <v>445</v>
      </c>
      <c r="C1439" s="64" t="s">
        <v>18</v>
      </c>
      <c r="D1439" s="64" t="s">
        <v>37</v>
      </c>
      <c r="E1439" s="64" t="s">
        <v>2671</v>
      </c>
      <c r="F1439" s="64">
        <v>1</v>
      </c>
      <c r="G1439" s="72" t="s">
        <v>2891</v>
      </c>
      <c r="H1439" s="63" t="s">
        <v>2892</v>
      </c>
      <c r="I1439" s="64" t="s">
        <v>485</v>
      </c>
      <c r="J1439" s="63" t="s">
        <v>2893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3256</v>
      </c>
      <c r="V1439" s="63"/>
      <c r="W1439" s="63"/>
      <c r="X1439" s="63"/>
      <c r="Y1439" s="63"/>
      <c r="Z1439" s="63"/>
      <c r="AA1439" s="63">
        <v>2026030055</v>
      </c>
    </row>
    <row r="1440" spans="1:27" s="71" customFormat="1" ht="23.5" customHeight="1" x14ac:dyDescent="0.35">
      <c r="A1440" s="62">
        <v>46098</v>
      </c>
      <c r="B1440" s="63" t="s">
        <v>445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2110</v>
      </c>
      <c r="H1440" s="63" t="s">
        <v>2894</v>
      </c>
      <c r="I1440" s="64" t="s">
        <v>490</v>
      </c>
      <c r="J1440" s="63" t="s">
        <v>2895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</row>
    <row r="1441" spans="1:27" s="71" customFormat="1" ht="23.5" customHeight="1" x14ac:dyDescent="0.35">
      <c r="A1441" s="62">
        <v>46098</v>
      </c>
      <c r="B1441" s="63" t="s">
        <v>445</v>
      </c>
      <c r="C1441" s="64" t="s">
        <v>18</v>
      </c>
      <c r="D1441" s="64" t="s">
        <v>37</v>
      </c>
      <c r="E1441" s="64" t="s">
        <v>1537</v>
      </c>
      <c r="F1441" s="64">
        <v>1</v>
      </c>
      <c r="G1441" s="72" t="s">
        <v>2896</v>
      </c>
      <c r="H1441" s="63" t="s">
        <v>2897</v>
      </c>
      <c r="I1441" s="64" t="s">
        <v>490</v>
      </c>
      <c r="J1441" s="63" t="s">
        <v>2898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</row>
    <row r="1442" spans="1:27" s="71" customFormat="1" ht="23.5" customHeight="1" x14ac:dyDescent="0.35">
      <c r="A1442" s="62">
        <v>46098</v>
      </c>
      <c r="B1442" s="63" t="s">
        <v>445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506</v>
      </c>
      <c r="H1442" s="63" t="s">
        <v>2899</v>
      </c>
      <c r="I1442" s="64" t="s">
        <v>490</v>
      </c>
      <c r="J1442" s="63" t="s">
        <v>7543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</row>
    <row r="1443" spans="1:27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2877</v>
      </c>
      <c r="F1443" s="64">
        <v>2</v>
      </c>
      <c r="G1443" s="72">
        <v>130597100</v>
      </c>
      <c r="H1443" s="63" t="s">
        <v>2900</v>
      </c>
      <c r="I1443" s="64" t="s">
        <v>490</v>
      </c>
      <c r="J1443" s="63" t="s">
        <v>2223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</row>
    <row r="1444" spans="1:27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954</v>
      </c>
      <c r="H1444" s="63" t="s">
        <v>2901</v>
      </c>
      <c r="I1444" s="64" t="s">
        <v>490</v>
      </c>
      <c r="J1444" s="63" t="s">
        <v>2902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</row>
    <row r="1445" spans="1:27" s="71" customFormat="1" ht="23.5" customHeight="1" x14ac:dyDescent="0.35">
      <c r="A1445" s="62">
        <v>46098</v>
      </c>
      <c r="B1445" s="63" t="s">
        <v>445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2903</v>
      </c>
      <c r="H1445" s="63" t="s">
        <v>2904</v>
      </c>
      <c r="I1445" s="64" t="s">
        <v>480</v>
      </c>
      <c r="J1445" s="63" t="s">
        <v>2905</v>
      </c>
      <c r="K1445" s="64" t="s">
        <v>273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4638</v>
      </c>
      <c r="W1445" s="63" t="s">
        <v>4639</v>
      </c>
      <c r="X1445" s="63" t="s">
        <v>548</v>
      </c>
      <c r="Y1445" s="63"/>
      <c r="Z1445" s="63"/>
      <c r="AA1445" s="63">
        <v>2026030061</v>
      </c>
    </row>
    <row r="1446" spans="1:27" s="71" customFormat="1" ht="23.5" customHeight="1" x14ac:dyDescent="0.35">
      <c r="A1446" s="62">
        <v>46099</v>
      </c>
      <c r="B1446" s="63" t="s">
        <v>445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2568</v>
      </c>
      <c r="H1446" s="63" t="s">
        <v>2878</v>
      </c>
      <c r="I1446" s="64" t="s">
        <v>493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547</v>
      </c>
      <c r="U1446" s="69" t="s">
        <v>52</v>
      </c>
      <c r="V1446" s="63"/>
      <c r="W1446" s="63"/>
      <c r="X1446" s="63"/>
      <c r="Y1446" s="63"/>
      <c r="Z1446" s="63"/>
      <c r="AA1446" s="63"/>
    </row>
    <row r="1447" spans="1:27" s="71" customFormat="1" ht="23.5" customHeight="1" x14ac:dyDescent="0.35">
      <c r="A1447" s="62">
        <v>46099</v>
      </c>
      <c r="B1447" s="63" t="s">
        <v>445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2916</v>
      </c>
      <c r="H1447" s="63" t="s">
        <v>2917</v>
      </c>
      <c r="I1447" s="64" t="s">
        <v>493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547</v>
      </c>
      <c r="U1447" s="69" t="s">
        <v>52</v>
      </c>
      <c r="V1447" s="63"/>
      <c r="W1447" s="63"/>
      <c r="X1447" s="63"/>
      <c r="Y1447" s="63"/>
      <c r="Z1447" s="63"/>
      <c r="AA1447" s="63"/>
    </row>
    <row r="1448" spans="1:27" s="71" customFormat="1" ht="23.5" customHeight="1" x14ac:dyDescent="0.35">
      <c r="A1448" s="62">
        <v>46099</v>
      </c>
      <c r="B1448" s="63" t="s">
        <v>445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906</v>
      </c>
      <c r="H1448" s="63" t="s">
        <v>2918</v>
      </c>
      <c r="I1448" s="64" t="s">
        <v>493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547</v>
      </c>
      <c r="U1448" s="69" t="s">
        <v>52</v>
      </c>
      <c r="V1448" s="63"/>
      <c r="W1448" s="63"/>
      <c r="X1448" s="63"/>
      <c r="Y1448" s="63"/>
      <c r="Z1448" s="63"/>
      <c r="AA1448" s="63"/>
    </row>
    <row r="1449" spans="1:27" s="71" customFormat="1" ht="23.5" customHeight="1" x14ac:dyDescent="0.35">
      <c r="A1449" s="62">
        <v>46099</v>
      </c>
      <c r="B1449" s="63" t="s">
        <v>445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2159</v>
      </c>
      <c r="H1449" s="63" t="s">
        <v>2919</v>
      </c>
      <c r="I1449" s="64" t="s">
        <v>493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547</v>
      </c>
      <c r="U1449" s="69" t="s">
        <v>52</v>
      </c>
      <c r="V1449" s="63"/>
      <c r="W1449" s="63"/>
      <c r="X1449" s="63"/>
      <c r="Y1449" s="63"/>
      <c r="Z1449" s="63"/>
      <c r="AA1449" s="63"/>
    </row>
    <row r="1450" spans="1:27" s="71" customFormat="1" ht="23.5" customHeight="1" x14ac:dyDescent="0.35">
      <c r="A1450" s="62">
        <v>46099</v>
      </c>
      <c r="B1450" s="63" t="s">
        <v>445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2920</v>
      </c>
      <c r="H1450" s="63" t="s">
        <v>2921</v>
      </c>
      <c r="I1450" s="64" t="s">
        <v>493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547</v>
      </c>
      <c r="U1450" s="69" t="s">
        <v>52</v>
      </c>
      <c r="V1450" s="63"/>
      <c r="W1450" s="63"/>
      <c r="X1450" s="63"/>
      <c r="Y1450" s="63"/>
      <c r="Z1450" s="63"/>
      <c r="AA1450" s="63"/>
    </row>
    <row r="1451" spans="1:27" s="71" customFormat="1" ht="23.5" customHeight="1" x14ac:dyDescent="0.35">
      <c r="A1451" s="62">
        <v>46099</v>
      </c>
      <c r="B1451" s="63" t="s">
        <v>445</v>
      </c>
      <c r="C1451" s="64" t="s">
        <v>18</v>
      </c>
      <c r="D1451" s="64" t="s">
        <v>37</v>
      </c>
      <c r="E1451" s="64" t="s">
        <v>985</v>
      </c>
      <c r="F1451" s="64">
        <v>2</v>
      </c>
      <c r="G1451" s="72" t="s">
        <v>1213</v>
      </c>
      <c r="H1451" s="63" t="s">
        <v>2922</v>
      </c>
      <c r="I1451" s="64" t="s">
        <v>493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547</v>
      </c>
      <c r="U1451" s="69" t="s">
        <v>52</v>
      </c>
      <c r="V1451" s="63"/>
      <c r="W1451" s="63"/>
      <c r="X1451" s="63"/>
      <c r="Y1451" s="63"/>
      <c r="Z1451" s="63"/>
      <c r="AA1451" s="63"/>
    </row>
    <row r="1452" spans="1:27" s="71" customFormat="1" ht="23.5" customHeight="1" x14ac:dyDescent="0.35">
      <c r="A1452" s="62">
        <v>46099</v>
      </c>
      <c r="B1452" s="63" t="s">
        <v>445</v>
      </c>
      <c r="C1452" s="64" t="s">
        <v>18</v>
      </c>
      <c r="D1452" s="64" t="s">
        <v>37</v>
      </c>
      <c r="E1452" s="64" t="s">
        <v>2063</v>
      </c>
      <c r="F1452" s="64">
        <v>2</v>
      </c>
      <c r="G1452" s="72" t="s">
        <v>2023</v>
      </c>
      <c r="H1452" s="63" t="s">
        <v>2584</v>
      </c>
      <c r="I1452" s="64" t="s">
        <v>493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547</v>
      </c>
      <c r="U1452" s="69" t="s">
        <v>52</v>
      </c>
      <c r="V1452" s="63"/>
      <c r="W1452" s="63"/>
      <c r="X1452" s="63"/>
      <c r="Y1452" s="63"/>
      <c r="Z1452" s="63"/>
      <c r="AA1452" s="63"/>
    </row>
    <row r="1453" spans="1:27" s="71" customFormat="1" ht="23.5" customHeight="1" x14ac:dyDescent="0.35">
      <c r="A1453" s="62">
        <v>46099</v>
      </c>
      <c r="B1453" s="63" t="s">
        <v>445</v>
      </c>
      <c r="C1453" s="64" t="s">
        <v>18</v>
      </c>
      <c r="D1453" s="64" t="s">
        <v>37</v>
      </c>
      <c r="E1453" s="64" t="s">
        <v>2064</v>
      </c>
      <c r="F1453" s="64">
        <v>2</v>
      </c>
      <c r="G1453" s="72" t="s">
        <v>1713</v>
      </c>
      <c r="H1453" s="63" t="s">
        <v>2923</v>
      </c>
      <c r="I1453" s="64" t="s">
        <v>493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547</v>
      </c>
      <c r="U1453" s="69" t="s">
        <v>52</v>
      </c>
      <c r="V1453" s="63"/>
      <c r="W1453" s="63"/>
      <c r="X1453" s="63"/>
      <c r="Y1453" s="63"/>
      <c r="Z1453" s="63"/>
      <c r="AA1453" s="63"/>
    </row>
    <row r="1454" spans="1:27" s="71" customFormat="1" ht="23.5" customHeight="1" x14ac:dyDescent="0.35">
      <c r="A1454" s="62">
        <v>46099</v>
      </c>
      <c r="B1454" s="63" t="s">
        <v>445</v>
      </c>
      <c r="C1454" s="64" t="s">
        <v>18</v>
      </c>
      <c r="D1454" s="64" t="s">
        <v>37</v>
      </c>
      <c r="E1454" s="64" t="s">
        <v>816</v>
      </c>
      <c r="F1454" s="64">
        <v>1</v>
      </c>
      <c r="G1454" s="72" t="s">
        <v>772</v>
      </c>
      <c r="H1454" s="63" t="s">
        <v>2924</v>
      </c>
      <c r="I1454" s="64" t="s">
        <v>493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547</v>
      </c>
      <c r="U1454" s="69" t="s">
        <v>52</v>
      </c>
      <c r="V1454" s="63"/>
      <c r="W1454" s="63"/>
      <c r="X1454" s="63"/>
      <c r="Y1454" s="63"/>
      <c r="Z1454" s="63"/>
      <c r="AA1454" s="63"/>
    </row>
    <row r="1455" spans="1:27" s="71" customFormat="1" ht="23.5" customHeight="1" x14ac:dyDescent="0.35">
      <c r="A1455" s="62">
        <v>46099</v>
      </c>
      <c r="B1455" s="63" t="s">
        <v>445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879</v>
      </c>
      <c r="H1455" s="63" t="s">
        <v>2925</v>
      </c>
      <c r="I1455" s="64" t="s">
        <v>493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547</v>
      </c>
      <c r="U1455" s="69" t="s">
        <v>52</v>
      </c>
      <c r="V1455" s="63"/>
      <c r="W1455" s="63"/>
      <c r="X1455" s="63"/>
      <c r="Y1455" s="63"/>
      <c r="Z1455" s="63"/>
      <c r="AA1455" s="63"/>
    </row>
    <row r="1456" spans="1:27" s="71" customFormat="1" ht="23.5" customHeight="1" x14ac:dyDescent="0.35">
      <c r="A1456" s="62">
        <v>46099</v>
      </c>
      <c r="B1456" s="63" t="s">
        <v>445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523</v>
      </c>
      <c r="H1456" s="63" t="s">
        <v>2926</v>
      </c>
      <c r="I1456" s="64" t="s">
        <v>493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547</v>
      </c>
      <c r="U1456" s="69" t="s">
        <v>52</v>
      </c>
      <c r="V1456" s="63"/>
      <c r="W1456" s="63"/>
      <c r="X1456" s="63"/>
      <c r="Y1456" s="63"/>
      <c r="Z1456" s="63"/>
      <c r="AA1456" s="63"/>
    </row>
    <row r="1457" spans="1:27" s="71" customFormat="1" ht="23.5" customHeight="1" x14ac:dyDescent="0.35">
      <c r="A1457" s="62">
        <v>46099</v>
      </c>
      <c r="B1457" s="63" t="s">
        <v>445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2927</v>
      </c>
      <c r="I1457" s="64" t="s">
        <v>493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547</v>
      </c>
      <c r="U1457" s="69" t="s">
        <v>52</v>
      </c>
      <c r="V1457" s="63"/>
      <c r="W1457" s="63"/>
      <c r="X1457" s="63"/>
      <c r="Y1457" s="63"/>
      <c r="Z1457" s="63"/>
      <c r="AA1457" s="63"/>
    </row>
    <row r="1458" spans="1:27" s="71" customFormat="1" ht="23.5" customHeight="1" x14ac:dyDescent="0.35">
      <c r="A1458" s="62">
        <v>46099</v>
      </c>
      <c r="B1458" s="63" t="s">
        <v>445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2928</v>
      </c>
      <c r="I1458" s="64" t="s">
        <v>493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547</v>
      </c>
      <c r="U1458" s="69" t="s">
        <v>52</v>
      </c>
      <c r="V1458" s="63"/>
      <c r="W1458" s="63"/>
      <c r="X1458" s="63"/>
      <c r="Y1458" s="63"/>
      <c r="Z1458" s="63"/>
      <c r="AA1458" s="63"/>
    </row>
    <row r="1459" spans="1:27" s="71" customFormat="1" ht="23.5" customHeight="1" x14ac:dyDescent="0.35">
      <c r="A1459" s="62">
        <v>46099</v>
      </c>
      <c r="B1459" s="63" t="s">
        <v>445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2929</v>
      </c>
      <c r="I1459" s="64" t="s">
        <v>493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547</v>
      </c>
      <c r="U1459" s="69" t="s">
        <v>52</v>
      </c>
      <c r="V1459" s="63"/>
      <c r="W1459" s="63"/>
      <c r="X1459" s="63"/>
      <c r="Y1459" s="63"/>
      <c r="Z1459" s="63"/>
      <c r="AA1459" s="63"/>
    </row>
    <row r="1460" spans="1:27" s="71" customFormat="1" ht="23.5" customHeight="1" x14ac:dyDescent="0.35">
      <c r="A1460" s="62">
        <v>46099</v>
      </c>
      <c r="B1460" s="63" t="s">
        <v>445</v>
      </c>
      <c r="C1460" s="64" t="s">
        <v>18</v>
      </c>
      <c r="D1460" s="64" t="s">
        <v>37</v>
      </c>
      <c r="E1460" s="64" t="s">
        <v>680</v>
      </c>
      <c r="F1460" s="64">
        <v>2</v>
      </c>
      <c r="G1460" s="72">
        <v>316292006</v>
      </c>
      <c r="H1460" s="63" t="s">
        <v>2930</v>
      </c>
      <c r="I1460" s="64" t="s">
        <v>493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547</v>
      </c>
      <c r="U1460" s="69" t="s">
        <v>52</v>
      </c>
      <c r="V1460" s="63"/>
      <c r="W1460" s="63"/>
      <c r="X1460" s="63"/>
      <c r="Y1460" s="63"/>
      <c r="Z1460" s="63"/>
      <c r="AA1460" s="63"/>
    </row>
    <row r="1461" spans="1:27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436</v>
      </c>
      <c r="F1461" s="64">
        <v>1</v>
      </c>
      <c r="G1461" s="72">
        <v>130597296</v>
      </c>
      <c r="H1461" s="63" t="s">
        <v>2931</v>
      </c>
      <c r="I1461" s="64" t="s">
        <v>480</v>
      </c>
      <c r="J1461" s="63" t="s">
        <v>2932</v>
      </c>
      <c r="K1461" s="64" t="s">
        <v>273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4640</v>
      </c>
      <c r="W1461" s="63">
        <v>541331001</v>
      </c>
      <c r="X1461" s="63" t="s">
        <v>6352</v>
      </c>
      <c r="Y1461" s="63"/>
      <c r="Z1461" s="63"/>
      <c r="AA1461" s="63">
        <v>2026030062</v>
      </c>
    </row>
    <row r="1462" spans="1:27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2146</v>
      </c>
      <c r="H1462" s="63" t="s">
        <v>2933</v>
      </c>
      <c r="I1462" s="64" t="s">
        <v>480</v>
      </c>
      <c r="J1462" s="63" t="s">
        <v>2934</v>
      </c>
      <c r="K1462" s="64" t="s">
        <v>273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4641</v>
      </c>
      <c r="W1462" s="63">
        <v>660230017</v>
      </c>
      <c r="X1462" s="63" t="s">
        <v>4599</v>
      </c>
      <c r="Y1462" s="63"/>
      <c r="Z1462" s="63"/>
      <c r="AA1462" s="63">
        <v>2026030063</v>
      </c>
    </row>
    <row r="1463" spans="1:27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1066</v>
      </c>
      <c r="F1463" s="64">
        <v>2</v>
      </c>
      <c r="G1463" s="72" t="s">
        <v>2146</v>
      </c>
      <c r="H1463" s="63" t="s">
        <v>2935</v>
      </c>
      <c r="I1463" s="64" t="s">
        <v>480</v>
      </c>
      <c r="J1463" s="63" t="s">
        <v>2934</v>
      </c>
      <c r="K1463" s="64" t="s">
        <v>273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4641</v>
      </c>
      <c r="W1463" s="63">
        <v>660230017</v>
      </c>
      <c r="X1463" s="63" t="s">
        <v>4599</v>
      </c>
      <c r="Y1463" s="63"/>
      <c r="Z1463" s="63"/>
      <c r="AA1463" s="63">
        <v>2026030064</v>
      </c>
    </row>
    <row r="1464" spans="1:27" s="71" customFormat="1" ht="23.5" customHeight="1" x14ac:dyDescent="0.35">
      <c r="A1464" s="62">
        <v>46100</v>
      </c>
      <c r="B1464" s="63" t="s">
        <v>445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782</v>
      </c>
      <c r="H1464" s="63" t="s">
        <v>2943</v>
      </c>
      <c r="I1464" s="64" t="s">
        <v>493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547</v>
      </c>
      <c r="U1464" s="69" t="s">
        <v>52</v>
      </c>
      <c r="V1464" s="63"/>
      <c r="W1464" s="63"/>
      <c r="X1464" s="63"/>
      <c r="Y1464" s="63"/>
      <c r="Z1464" s="63"/>
      <c r="AA1464" s="63"/>
    </row>
    <row r="1465" spans="1:27" s="71" customFormat="1" ht="23.5" customHeight="1" x14ac:dyDescent="0.35">
      <c r="A1465" s="62">
        <v>46100</v>
      </c>
      <c r="B1465" s="63" t="s">
        <v>445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842</v>
      </c>
      <c r="H1465" s="63" t="s">
        <v>2944</v>
      </c>
      <c r="I1465" s="64" t="s">
        <v>493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547</v>
      </c>
      <c r="U1465" s="69" t="s">
        <v>52</v>
      </c>
      <c r="V1465" s="63"/>
      <c r="W1465" s="63"/>
      <c r="X1465" s="63"/>
      <c r="Y1465" s="63"/>
      <c r="Z1465" s="63"/>
      <c r="AA1465" s="63"/>
    </row>
    <row r="1466" spans="1:27" s="71" customFormat="1" ht="23.5" customHeight="1" x14ac:dyDescent="0.35">
      <c r="A1466" s="62">
        <v>46100</v>
      </c>
      <c r="B1466" s="63" t="s">
        <v>445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904</v>
      </c>
      <c r="H1466" s="63" t="s">
        <v>2945</v>
      </c>
      <c r="I1466" s="64" t="s">
        <v>493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547</v>
      </c>
      <c r="U1466" s="69" t="s">
        <v>52</v>
      </c>
      <c r="V1466" s="63"/>
      <c r="W1466" s="63"/>
      <c r="X1466" s="63"/>
      <c r="Y1466" s="63"/>
      <c r="Z1466" s="63"/>
      <c r="AA1466" s="63"/>
    </row>
    <row r="1467" spans="1:27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2146</v>
      </c>
      <c r="H1467" s="63" t="s">
        <v>2933</v>
      </c>
      <c r="I1467" s="64" t="s">
        <v>493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547</v>
      </c>
      <c r="U1467" s="69" t="s">
        <v>52</v>
      </c>
      <c r="V1467" s="63"/>
      <c r="W1467" s="63"/>
      <c r="X1467" s="63"/>
      <c r="Y1467" s="63"/>
      <c r="Z1467" s="63"/>
      <c r="AA1467" s="63"/>
    </row>
    <row r="1468" spans="1:27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2946</v>
      </c>
      <c r="H1468" s="63" t="s">
        <v>2947</v>
      </c>
      <c r="I1468" s="64" t="s">
        <v>493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547</v>
      </c>
      <c r="U1468" s="69" t="s">
        <v>52</v>
      </c>
      <c r="V1468" s="63"/>
      <c r="W1468" s="63"/>
      <c r="X1468" s="63"/>
      <c r="Y1468" s="63"/>
      <c r="Z1468" s="63"/>
      <c r="AA1468" s="63"/>
    </row>
    <row r="1469" spans="1:27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2948</v>
      </c>
      <c r="I1469" s="64" t="s">
        <v>493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547</v>
      </c>
      <c r="U1469" s="69" t="s">
        <v>52</v>
      </c>
      <c r="V1469" s="63"/>
      <c r="W1469" s="63"/>
      <c r="X1469" s="63"/>
      <c r="Y1469" s="63"/>
      <c r="Z1469" s="63"/>
      <c r="AA1469" s="63"/>
    </row>
    <row r="1470" spans="1:27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761</v>
      </c>
      <c r="H1470" s="63" t="s">
        <v>2949</v>
      </c>
      <c r="I1470" s="64" t="s">
        <v>493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547</v>
      </c>
      <c r="U1470" s="69" t="s">
        <v>52</v>
      </c>
      <c r="V1470" s="63"/>
      <c r="W1470" s="63"/>
      <c r="X1470" s="63"/>
      <c r="Y1470" s="63"/>
      <c r="Z1470" s="63"/>
      <c r="AA1470" s="63"/>
    </row>
    <row r="1471" spans="1:27" s="71" customFormat="1" ht="23.5" customHeight="1" x14ac:dyDescent="0.35">
      <c r="A1471" s="62">
        <v>46100</v>
      </c>
      <c r="B1471" s="63" t="s">
        <v>445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2950</v>
      </c>
      <c r="H1471" s="63" t="s">
        <v>2951</v>
      </c>
      <c r="I1471" s="64" t="s">
        <v>493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547</v>
      </c>
      <c r="U1471" s="69" t="s">
        <v>52</v>
      </c>
      <c r="V1471" s="63"/>
      <c r="W1471" s="63"/>
      <c r="X1471" s="63"/>
      <c r="Y1471" s="63"/>
      <c r="Z1471" s="63"/>
      <c r="AA1471" s="63"/>
    </row>
    <row r="1472" spans="1:27" s="71" customFormat="1" ht="23.5" customHeight="1" x14ac:dyDescent="0.35">
      <c r="A1472" s="62">
        <v>46100</v>
      </c>
      <c r="B1472" s="63" t="s">
        <v>445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2952</v>
      </c>
      <c r="H1472" s="63" t="s">
        <v>2953</v>
      </c>
      <c r="I1472" s="64" t="s">
        <v>493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547</v>
      </c>
      <c r="U1472" s="69" t="s">
        <v>52</v>
      </c>
      <c r="V1472" s="63"/>
      <c r="W1472" s="63"/>
      <c r="X1472" s="63"/>
      <c r="Y1472" s="63"/>
      <c r="Z1472" s="63"/>
      <c r="AA1472" s="63"/>
    </row>
    <row r="1473" spans="1:27" s="71" customFormat="1" ht="23.5" customHeight="1" x14ac:dyDescent="0.35">
      <c r="A1473" s="62">
        <v>46100</v>
      </c>
      <c r="B1473" s="63" t="s">
        <v>445</v>
      </c>
      <c r="C1473" s="64" t="s">
        <v>18</v>
      </c>
      <c r="D1473" s="64" t="s">
        <v>37</v>
      </c>
      <c r="E1473" s="64" t="s">
        <v>429</v>
      </c>
      <c r="F1473" s="64">
        <v>2</v>
      </c>
      <c r="G1473" s="72" t="s">
        <v>918</v>
      </c>
      <c r="H1473" s="63" t="s">
        <v>2954</v>
      </c>
      <c r="I1473" s="64" t="s">
        <v>493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547</v>
      </c>
      <c r="U1473" s="69" t="s">
        <v>52</v>
      </c>
      <c r="V1473" s="63"/>
      <c r="W1473" s="63"/>
      <c r="X1473" s="63"/>
      <c r="Y1473" s="63"/>
      <c r="Z1473" s="63"/>
      <c r="AA1473" s="63"/>
    </row>
    <row r="1474" spans="1:27" s="71" customFormat="1" ht="23.5" customHeight="1" x14ac:dyDescent="0.35">
      <c r="A1474" s="62">
        <v>46100</v>
      </c>
      <c r="B1474" s="63" t="s">
        <v>445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738</v>
      </c>
      <c r="H1474" s="63" t="s">
        <v>2955</v>
      </c>
      <c r="I1474" s="64" t="s">
        <v>493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547</v>
      </c>
      <c r="U1474" s="69" t="s">
        <v>52</v>
      </c>
      <c r="V1474" s="63"/>
      <c r="W1474" s="63"/>
      <c r="X1474" s="63"/>
      <c r="Y1474" s="63"/>
      <c r="Z1474" s="63"/>
      <c r="AA1474" s="63"/>
    </row>
    <row r="1475" spans="1:27" s="71" customFormat="1" ht="23.5" customHeight="1" x14ac:dyDescent="0.35">
      <c r="A1475" s="62">
        <v>46100</v>
      </c>
      <c r="B1475" s="63" t="s">
        <v>445</v>
      </c>
      <c r="C1475" s="64" t="s">
        <v>18</v>
      </c>
      <c r="D1475" s="64" t="s">
        <v>37</v>
      </c>
      <c r="E1475" s="64" t="s">
        <v>470</v>
      </c>
      <c r="F1475" s="64">
        <v>1</v>
      </c>
      <c r="G1475" s="72" t="s">
        <v>321</v>
      </c>
      <c r="H1475" s="63" t="s">
        <v>2956</v>
      </c>
      <c r="I1475" s="64" t="s">
        <v>493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547</v>
      </c>
      <c r="U1475" s="69" t="s">
        <v>52</v>
      </c>
      <c r="V1475" s="63"/>
      <c r="W1475" s="63"/>
      <c r="X1475" s="63"/>
      <c r="Y1475" s="63"/>
      <c r="Z1475" s="63"/>
      <c r="AA1475" s="63"/>
    </row>
    <row r="1476" spans="1:27" s="71" customFormat="1" ht="23.5" customHeight="1" x14ac:dyDescent="0.35">
      <c r="A1476" s="62">
        <v>46100</v>
      </c>
      <c r="B1476" s="63" t="s">
        <v>445</v>
      </c>
      <c r="C1476" s="64" t="s">
        <v>18</v>
      </c>
      <c r="D1476" s="64" t="s">
        <v>37</v>
      </c>
      <c r="E1476" s="64" t="s">
        <v>470</v>
      </c>
      <c r="F1476" s="64">
        <v>1</v>
      </c>
      <c r="G1476" s="72" t="s">
        <v>321</v>
      </c>
      <c r="H1476" s="63" t="s">
        <v>2956</v>
      </c>
      <c r="I1476" s="64" t="s">
        <v>493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547</v>
      </c>
      <c r="U1476" s="69" t="s">
        <v>52</v>
      </c>
      <c r="V1476" s="63"/>
      <c r="W1476" s="63"/>
      <c r="X1476" s="63"/>
      <c r="Y1476" s="63"/>
      <c r="Z1476" s="63"/>
      <c r="AA1476" s="63"/>
    </row>
    <row r="1477" spans="1:27" s="71" customFormat="1" ht="23.5" customHeight="1" x14ac:dyDescent="0.35">
      <c r="A1477" s="62">
        <v>46100</v>
      </c>
      <c r="B1477" s="63" t="s">
        <v>445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2957</v>
      </c>
      <c r="H1477" s="63" t="s">
        <v>2958</v>
      </c>
      <c r="I1477" s="64" t="s">
        <v>493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547</v>
      </c>
      <c r="U1477" s="69" t="s">
        <v>52</v>
      </c>
      <c r="V1477" s="63"/>
      <c r="W1477" s="63"/>
      <c r="X1477" s="63"/>
      <c r="Y1477" s="63"/>
      <c r="Z1477" s="63"/>
      <c r="AA1477" s="63"/>
    </row>
    <row r="1478" spans="1:27" s="71" customFormat="1" ht="23.5" customHeight="1" x14ac:dyDescent="0.35">
      <c r="A1478" s="62">
        <v>46100</v>
      </c>
      <c r="B1478" s="63" t="s">
        <v>445</v>
      </c>
      <c r="C1478" s="64" t="s">
        <v>18</v>
      </c>
      <c r="D1478" s="64" t="s">
        <v>37</v>
      </c>
      <c r="E1478" s="64" t="s">
        <v>2563</v>
      </c>
      <c r="F1478" s="64">
        <v>1</v>
      </c>
      <c r="G1478" s="72" t="s">
        <v>392</v>
      </c>
      <c r="H1478" s="63" t="s">
        <v>2959</v>
      </c>
      <c r="I1478" s="64" t="s">
        <v>493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547</v>
      </c>
      <c r="U1478" s="69" t="s">
        <v>52</v>
      </c>
      <c r="V1478" s="63"/>
      <c r="W1478" s="63"/>
      <c r="X1478" s="63"/>
      <c r="Y1478" s="63"/>
      <c r="Z1478" s="63"/>
      <c r="AA1478" s="63"/>
    </row>
    <row r="1479" spans="1:27" s="71" customFormat="1" ht="23.5" customHeight="1" x14ac:dyDescent="0.35">
      <c r="A1479" s="62">
        <v>46100</v>
      </c>
      <c r="B1479" s="63" t="s">
        <v>445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2960</v>
      </c>
      <c r="I1479" s="64" t="s">
        <v>493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547</v>
      </c>
      <c r="U1479" s="69" t="s">
        <v>52</v>
      </c>
      <c r="V1479" s="63"/>
      <c r="W1479" s="63"/>
      <c r="X1479" s="63"/>
      <c r="Y1479" s="63"/>
      <c r="Z1479" s="63"/>
      <c r="AA1479" s="63"/>
    </row>
    <row r="1480" spans="1:27" s="71" customFormat="1" ht="23.5" customHeight="1" x14ac:dyDescent="0.35">
      <c r="A1480" s="62">
        <v>46100</v>
      </c>
      <c r="B1480" s="63" t="s">
        <v>445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2961</v>
      </c>
      <c r="I1480" s="64" t="s">
        <v>493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547</v>
      </c>
      <c r="U1480" s="69" t="s">
        <v>52</v>
      </c>
      <c r="V1480" s="63"/>
      <c r="W1480" s="63"/>
      <c r="X1480" s="63"/>
      <c r="Y1480" s="63"/>
      <c r="Z1480" s="63"/>
      <c r="AA1480" s="63"/>
    </row>
    <row r="1481" spans="1:27" s="71" customFormat="1" ht="23.5" customHeight="1" x14ac:dyDescent="0.35">
      <c r="A1481" s="62">
        <v>46100</v>
      </c>
      <c r="B1481" s="63" t="s">
        <v>445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2962</v>
      </c>
      <c r="I1481" s="64" t="s">
        <v>493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547</v>
      </c>
      <c r="U1481" s="69" t="s">
        <v>52</v>
      </c>
      <c r="V1481" s="63"/>
      <c r="W1481" s="63"/>
      <c r="X1481" s="63"/>
      <c r="Y1481" s="63"/>
      <c r="Z1481" s="63"/>
      <c r="AA1481" s="63"/>
    </row>
    <row r="1482" spans="1:27" s="71" customFormat="1" ht="23.5" customHeight="1" x14ac:dyDescent="0.35">
      <c r="A1482" s="62">
        <v>46100</v>
      </c>
      <c r="B1482" s="63" t="s">
        <v>445</v>
      </c>
      <c r="C1482" s="64" t="s">
        <v>18</v>
      </c>
      <c r="D1482" s="64" t="s">
        <v>37</v>
      </c>
      <c r="E1482" s="64" t="s">
        <v>639</v>
      </c>
      <c r="F1482" s="64">
        <v>1</v>
      </c>
      <c r="G1482" s="72">
        <v>313157003</v>
      </c>
      <c r="H1482" s="63" t="s">
        <v>2963</v>
      </c>
      <c r="I1482" s="64" t="s">
        <v>493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547</v>
      </c>
      <c r="U1482" s="69" t="s">
        <v>52</v>
      </c>
      <c r="V1482" s="63"/>
      <c r="W1482" s="63"/>
      <c r="X1482" s="63"/>
      <c r="Y1482" s="63"/>
      <c r="Z1482" s="63"/>
      <c r="AA1482" s="63"/>
    </row>
    <row r="1483" spans="1:27" s="71" customFormat="1" ht="23.5" customHeight="1" x14ac:dyDescent="0.35">
      <c r="A1483" s="62">
        <v>46100</v>
      </c>
      <c r="B1483" s="63" t="s">
        <v>445</v>
      </c>
      <c r="C1483" s="64" t="s">
        <v>18</v>
      </c>
      <c r="D1483" s="64" t="s">
        <v>37</v>
      </c>
      <c r="E1483" s="64" t="s">
        <v>752</v>
      </c>
      <c r="F1483" s="64">
        <v>2</v>
      </c>
      <c r="G1483" s="72">
        <v>315296004</v>
      </c>
      <c r="H1483" s="63" t="s">
        <v>2964</v>
      </c>
      <c r="I1483" s="64" t="s">
        <v>493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547</v>
      </c>
      <c r="U1483" s="69" t="s">
        <v>52</v>
      </c>
      <c r="V1483" s="63"/>
      <c r="W1483" s="63"/>
      <c r="X1483" s="63"/>
      <c r="Y1483" s="63"/>
      <c r="Z1483" s="63"/>
      <c r="AA1483" s="63"/>
    </row>
    <row r="1484" spans="1:27" s="71" customFormat="1" ht="23.5" customHeight="1" x14ac:dyDescent="0.35">
      <c r="A1484" s="62">
        <v>46100</v>
      </c>
      <c r="B1484" s="63" t="s">
        <v>445</v>
      </c>
      <c r="C1484" s="64" t="s">
        <v>18</v>
      </c>
      <c r="D1484" s="64" t="s">
        <v>37</v>
      </c>
      <c r="E1484" s="64" t="s">
        <v>752</v>
      </c>
      <c r="F1484" s="64">
        <v>2</v>
      </c>
      <c r="G1484" s="72">
        <v>317279006</v>
      </c>
      <c r="H1484" s="63" t="s">
        <v>2965</v>
      </c>
      <c r="I1484" s="64" t="s">
        <v>493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547</v>
      </c>
      <c r="U1484" s="69" t="s">
        <v>52</v>
      </c>
      <c r="V1484" s="63"/>
      <c r="W1484" s="63"/>
      <c r="X1484" s="63"/>
      <c r="Y1484" s="63"/>
      <c r="Z1484" s="63"/>
      <c r="AA1484" s="63"/>
    </row>
    <row r="1485" spans="1:27" s="71" customFormat="1" ht="23.5" customHeight="1" x14ac:dyDescent="0.35">
      <c r="A1485" s="62">
        <v>46100</v>
      </c>
      <c r="B1485" s="63" t="s">
        <v>445</v>
      </c>
      <c r="C1485" s="64" t="s">
        <v>18</v>
      </c>
      <c r="D1485" s="64" t="s">
        <v>37</v>
      </c>
      <c r="E1485" s="64" t="s">
        <v>607</v>
      </c>
      <c r="F1485" s="64">
        <v>1</v>
      </c>
      <c r="G1485" s="72">
        <v>317339001</v>
      </c>
      <c r="H1485" s="63" t="s">
        <v>2966</v>
      </c>
      <c r="I1485" s="64" t="s">
        <v>493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547</v>
      </c>
      <c r="U1485" s="69" t="s">
        <v>52</v>
      </c>
      <c r="V1485" s="63"/>
      <c r="W1485" s="63"/>
      <c r="X1485" s="63"/>
      <c r="Y1485" s="63"/>
      <c r="Z1485" s="63"/>
      <c r="AA1485" s="63"/>
    </row>
    <row r="1486" spans="1:27" s="71" customFormat="1" ht="23.5" customHeight="1" x14ac:dyDescent="0.35">
      <c r="A1486" s="62">
        <v>46100</v>
      </c>
      <c r="B1486" s="63" t="s">
        <v>445</v>
      </c>
      <c r="C1486" s="64" t="s">
        <v>18</v>
      </c>
      <c r="D1486" s="64" t="s">
        <v>37</v>
      </c>
      <c r="E1486" s="64" t="s">
        <v>680</v>
      </c>
      <c r="F1486" s="64">
        <v>2</v>
      </c>
      <c r="G1486" s="72">
        <v>319158004</v>
      </c>
      <c r="H1486" s="63" t="s">
        <v>2967</v>
      </c>
      <c r="I1486" s="64" t="s">
        <v>493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547</v>
      </c>
      <c r="U1486" s="69" t="s">
        <v>52</v>
      </c>
      <c r="V1486" s="63"/>
      <c r="W1486" s="63"/>
      <c r="X1486" s="63"/>
      <c r="Y1486" s="63"/>
      <c r="Z1486" s="63"/>
      <c r="AA1486" s="63"/>
    </row>
    <row r="1487" spans="1:27" s="71" customFormat="1" ht="23.5" customHeight="1" x14ac:dyDescent="0.35">
      <c r="A1487" s="62">
        <v>46100</v>
      </c>
      <c r="B1487" s="63" t="s">
        <v>445</v>
      </c>
      <c r="C1487" s="64" t="s">
        <v>18</v>
      </c>
      <c r="D1487" s="64" t="s">
        <v>37</v>
      </c>
      <c r="E1487" s="64" t="s">
        <v>2671</v>
      </c>
      <c r="F1487" s="64">
        <v>1</v>
      </c>
      <c r="G1487" s="72" t="s">
        <v>2891</v>
      </c>
      <c r="H1487" s="63" t="s">
        <v>2968</v>
      </c>
      <c r="I1487" s="64" t="s">
        <v>485</v>
      </c>
      <c r="J1487" s="63" t="s">
        <v>2969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</row>
    <row r="1488" spans="1:27" s="71" customFormat="1" ht="23.5" customHeight="1" x14ac:dyDescent="0.35">
      <c r="A1488" s="62">
        <v>46100</v>
      </c>
      <c r="B1488" s="63" t="s">
        <v>445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2952</v>
      </c>
      <c r="H1488" s="63" t="s">
        <v>2953</v>
      </c>
      <c r="I1488" s="64" t="s">
        <v>480</v>
      </c>
      <c r="J1488" s="63" t="s">
        <v>2970</v>
      </c>
      <c r="K1488" s="64" t="s">
        <v>273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4642</v>
      </c>
      <c r="W1488" s="63">
        <v>621894002</v>
      </c>
      <c r="X1488" s="63" t="s">
        <v>4643</v>
      </c>
      <c r="Y1488" s="63"/>
      <c r="Z1488" s="63"/>
      <c r="AA1488" s="63">
        <v>2026030066</v>
      </c>
    </row>
    <row r="1489" spans="1:27" s="71" customFormat="1" ht="23.5" customHeight="1" x14ac:dyDescent="0.35">
      <c r="A1489" s="62">
        <v>46100</v>
      </c>
      <c r="B1489" s="63" t="s">
        <v>445</v>
      </c>
      <c r="C1489" s="64" t="s">
        <v>18</v>
      </c>
      <c r="D1489" s="64" t="s">
        <v>37</v>
      </c>
      <c r="E1489" s="64" t="s">
        <v>429</v>
      </c>
      <c r="F1489" s="64">
        <v>2</v>
      </c>
      <c r="G1489" s="72" t="s">
        <v>918</v>
      </c>
      <c r="H1489" s="63" t="s">
        <v>2954</v>
      </c>
      <c r="I1489" s="64" t="s">
        <v>480</v>
      </c>
      <c r="J1489" s="63" t="s">
        <v>2971</v>
      </c>
      <c r="K1489" s="64" t="s">
        <v>273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4644</v>
      </c>
      <c r="W1489" s="63" t="s">
        <v>4645</v>
      </c>
      <c r="X1489" s="63" t="s">
        <v>6354</v>
      </c>
      <c r="Y1489" s="63"/>
      <c r="Z1489" s="63"/>
      <c r="AA1489" s="63">
        <v>2026030067</v>
      </c>
    </row>
    <row r="1490" spans="1:27" s="71" customFormat="1" ht="23.5" customHeight="1" x14ac:dyDescent="0.35">
      <c r="A1490" s="62">
        <v>46100</v>
      </c>
      <c r="B1490" s="63" t="s">
        <v>445</v>
      </c>
      <c r="C1490" s="64" t="s">
        <v>18</v>
      </c>
      <c r="D1490" s="64" t="s">
        <v>37</v>
      </c>
      <c r="E1490" s="64" t="s">
        <v>470</v>
      </c>
      <c r="F1490" s="64">
        <v>1</v>
      </c>
      <c r="G1490" s="72" t="s">
        <v>321</v>
      </c>
      <c r="H1490" s="63" t="s">
        <v>2956</v>
      </c>
      <c r="I1490" s="64" t="s">
        <v>490</v>
      </c>
      <c r="J1490" s="63" t="s">
        <v>2657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</row>
    <row r="1491" spans="1:27" s="71" customFormat="1" ht="23.5" customHeight="1" x14ac:dyDescent="0.35">
      <c r="A1491" s="62">
        <v>46101</v>
      </c>
      <c r="B1491" s="63" t="s">
        <v>445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753</v>
      </c>
      <c r="H1491" s="63" t="s">
        <v>2972</v>
      </c>
      <c r="I1491" s="64" t="s">
        <v>493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547</v>
      </c>
      <c r="U1491" s="69" t="s">
        <v>52</v>
      </c>
      <c r="V1491" s="63"/>
      <c r="W1491" s="63"/>
      <c r="X1491" s="63"/>
      <c r="Y1491" s="63"/>
      <c r="Z1491" s="63"/>
      <c r="AA1491" s="63"/>
    </row>
    <row r="1492" spans="1:27" s="71" customFormat="1" ht="23.5" customHeight="1" x14ac:dyDescent="0.35">
      <c r="A1492" s="62">
        <v>46101</v>
      </c>
      <c r="B1492" s="63" t="s">
        <v>445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1447</v>
      </c>
      <c r="H1492" s="63" t="s">
        <v>2973</v>
      </c>
      <c r="I1492" s="64" t="s">
        <v>493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547</v>
      </c>
      <c r="U1492" s="69" t="s">
        <v>52</v>
      </c>
      <c r="V1492" s="63"/>
      <c r="W1492" s="63"/>
      <c r="X1492" s="63"/>
      <c r="Y1492" s="63"/>
      <c r="Z1492" s="63"/>
      <c r="AA1492" s="63"/>
    </row>
    <row r="1493" spans="1:27" s="71" customFormat="1" ht="23.5" customHeight="1" x14ac:dyDescent="0.35">
      <c r="A1493" s="62">
        <v>46101</v>
      </c>
      <c r="B1493" s="63" t="s">
        <v>445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1072</v>
      </c>
      <c r="H1493" s="63" t="s">
        <v>2974</v>
      </c>
      <c r="I1493" s="64" t="s">
        <v>493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547</v>
      </c>
      <c r="U1493" s="69" t="s">
        <v>52</v>
      </c>
      <c r="V1493" s="63"/>
      <c r="W1493" s="63"/>
      <c r="X1493" s="63"/>
      <c r="Y1493" s="63"/>
      <c r="Z1493" s="63"/>
      <c r="AA1493" s="63"/>
    </row>
    <row r="1494" spans="1:27" s="71" customFormat="1" ht="23.5" customHeight="1" x14ac:dyDescent="0.35">
      <c r="A1494" s="62">
        <v>46101</v>
      </c>
      <c r="B1494" s="63" t="s">
        <v>445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1150</v>
      </c>
      <c r="H1494" s="63" t="s">
        <v>2975</v>
      </c>
      <c r="I1494" s="64" t="s">
        <v>493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547</v>
      </c>
      <c r="U1494" s="69" t="s">
        <v>52</v>
      </c>
      <c r="V1494" s="63"/>
      <c r="W1494" s="63"/>
      <c r="X1494" s="63"/>
      <c r="Y1494" s="63"/>
      <c r="Z1494" s="63"/>
      <c r="AA1494" s="63"/>
    </row>
    <row r="1495" spans="1:27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719</v>
      </c>
      <c r="F1495" s="64">
        <v>1</v>
      </c>
      <c r="G1495" s="72">
        <v>130649001</v>
      </c>
      <c r="H1495" s="63" t="s">
        <v>2976</v>
      </c>
      <c r="I1495" s="64" t="s">
        <v>493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547</v>
      </c>
      <c r="U1495" s="69" t="s">
        <v>52</v>
      </c>
      <c r="V1495" s="63"/>
      <c r="W1495" s="63"/>
      <c r="X1495" s="63"/>
      <c r="Y1495" s="63"/>
      <c r="Z1495" s="63"/>
      <c r="AA1495" s="63"/>
    </row>
    <row r="1496" spans="1:27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719</v>
      </c>
      <c r="F1496" s="64">
        <v>2</v>
      </c>
      <c r="G1496" s="72">
        <v>130649001</v>
      </c>
      <c r="H1496" s="63" t="s">
        <v>2977</v>
      </c>
      <c r="I1496" s="64" t="s">
        <v>493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547</v>
      </c>
      <c r="U1496" s="69" t="s">
        <v>52</v>
      </c>
      <c r="V1496" s="63"/>
      <c r="W1496" s="63"/>
      <c r="X1496" s="63"/>
      <c r="Y1496" s="63"/>
      <c r="Z1496" s="63"/>
      <c r="AA1496" s="63"/>
    </row>
    <row r="1497" spans="1:27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1880</v>
      </c>
      <c r="H1497" s="63" t="s">
        <v>2978</v>
      </c>
      <c r="I1497" s="64" t="s">
        <v>493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547</v>
      </c>
      <c r="U1497" s="69" t="s">
        <v>52</v>
      </c>
      <c r="V1497" s="63"/>
      <c r="W1497" s="63"/>
      <c r="X1497" s="63"/>
      <c r="Y1497" s="63"/>
      <c r="Z1497" s="63"/>
      <c r="AA1497" s="63"/>
    </row>
    <row r="1498" spans="1:27" s="71" customFormat="1" ht="23.5" customHeight="1" x14ac:dyDescent="0.35">
      <c r="A1498" s="62">
        <v>46101</v>
      </c>
      <c r="B1498" s="63" t="s">
        <v>445</v>
      </c>
      <c r="C1498" s="64" t="s">
        <v>18</v>
      </c>
      <c r="D1498" s="64" t="s">
        <v>37</v>
      </c>
      <c r="E1498" s="64" t="s">
        <v>1690</v>
      </c>
      <c r="F1498" s="64">
        <v>2</v>
      </c>
      <c r="G1498" s="72" t="s">
        <v>2979</v>
      </c>
      <c r="H1498" s="63" t="s">
        <v>2980</v>
      </c>
      <c r="I1498" s="64" t="s">
        <v>493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547</v>
      </c>
      <c r="U1498" s="69" t="s">
        <v>52</v>
      </c>
      <c r="V1498" s="63"/>
      <c r="W1498" s="63"/>
      <c r="X1498" s="63"/>
      <c r="Y1498" s="63"/>
      <c r="Z1498" s="63"/>
      <c r="AA1498" s="63"/>
    </row>
    <row r="1499" spans="1:27" s="71" customFormat="1" ht="23.5" customHeight="1" x14ac:dyDescent="0.35">
      <c r="A1499" s="62">
        <v>46101</v>
      </c>
      <c r="B1499" s="63" t="s">
        <v>445</v>
      </c>
      <c r="C1499" s="64" t="s">
        <v>18</v>
      </c>
      <c r="D1499" s="64" t="s">
        <v>37</v>
      </c>
      <c r="E1499" s="64" t="s">
        <v>1813</v>
      </c>
      <c r="F1499" s="64">
        <v>2</v>
      </c>
      <c r="G1499" s="72" t="s">
        <v>2148</v>
      </c>
      <c r="H1499" s="63" t="s">
        <v>2981</v>
      </c>
      <c r="I1499" s="64" t="s">
        <v>493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547</v>
      </c>
      <c r="U1499" s="69" t="s">
        <v>52</v>
      </c>
      <c r="V1499" s="63"/>
      <c r="W1499" s="63"/>
      <c r="X1499" s="63"/>
      <c r="Y1499" s="63"/>
      <c r="Z1499" s="63"/>
      <c r="AA1499" s="63"/>
    </row>
    <row r="1500" spans="1:27" s="71" customFormat="1" ht="23.5" customHeight="1" x14ac:dyDescent="0.35">
      <c r="A1500" s="62">
        <v>46101</v>
      </c>
      <c r="B1500" s="63" t="s">
        <v>445</v>
      </c>
      <c r="C1500" s="64" t="s">
        <v>18</v>
      </c>
      <c r="D1500" s="64" t="s">
        <v>37</v>
      </c>
      <c r="E1500" s="64" t="s">
        <v>1302</v>
      </c>
      <c r="F1500" s="64">
        <v>2</v>
      </c>
      <c r="G1500" s="72" t="s">
        <v>1455</v>
      </c>
      <c r="H1500" s="63" t="s">
        <v>2982</v>
      </c>
      <c r="I1500" s="64" t="s">
        <v>493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547</v>
      </c>
      <c r="U1500" s="69" t="s">
        <v>52</v>
      </c>
      <c r="V1500" s="63"/>
      <c r="W1500" s="63"/>
      <c r="X1500" s="63"/>
      <c r="Y1500" s="63"/>
      <c r="Z1500" s="63"/>
      <c r="AA1500" s="63"/>
    </row>
    <row r="1501" spans="1:27" s="71" customFormat="1" ht="23.5" customHeight="1" x14ac:dyDescent="0.35">
      <c r="A1501" s="62">
        <v>46101</v>
      </c>
      <c r="B1501" s="63" t="s">
        <v>445</v>
      </c>
      <c r="C1501" s="64" t="s">
        <v>18</v>
      </c>
      <c r="D1501" s="64" t="s">
        <v>37</v>
      </c>
      <c r="E1501" s="64" t="s">
        <v>2063</v>
      </c>
      <c r="F1501" s="64">
        <v>2</v>
      </c>
      <c r="G1501" s="72" t="s">
        <v>2983</v>
      </c>
      <c r="H1501" s="63" t="s">
        <v>2984</v>
      </c>
      <c r="I1501" s="64" t="s">
        <v>493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547</v>
      </c>
      <c r="U1501" s="69" t="s">
        <v>52</v>
      </c>
      <c r="V1501" s="63"/>
      <c r="W1501" s="63"/>
      <c r="X1501" s="63"/>
      <c r="Y1501" s="63"/>
      <c r="Z1501" s="63"/>
      <c r="AA1501" s="63"/>
    </row>
    <row r="1502" spans="1:27" s="71" customFormat="1" ht="23.5" customHeight="1" x14ac:dyDescent="0.35">
      <c r="A1502" s="62">
        <v>46101</v>
      </c>
      <c r="B1502" s="63" t="s">
        <v>445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1310</v>
      </c>
      <c r="H1502" s="63" t="s">
        <v>2985</v>
      </c>
      <c r="I1502" s="64" t="s">
        <v>493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547</v>
      </c>
      <c r="U1502" s="69" t="s">
        <v>52</v>
      </c>
      <c r="V1502" s="63"/>
      <c r="W1502" s="63"/>
      <c r="X1502" s="63"/>
      <c r="Y1502" s="63"/>
      <c r="Z1502" s="63"/>
      <c r="AA1502" s="63"/>
    </row>
    <row r="1503" spans="1:27" s="71" customFormat="1" ht="23.5" customHeight="1" x14ac:dyDescent="0.35">
      <c r="A1503" s="62">
        <v>46101</v>
      </c>
      <c r="B1503" s="63" t="s">
        <v>445</v>
      </c>
      <c r="C1503" s="64" t="s">
        <v>18</v>
      </c>
      <c r="D1503" s="64" t="s">
        <v>37</v>
      </c>
      <c r="E1503" s="64" t="s">
        <v>2563</v>
      </c>
      <c r="F1503" s="64">
        <v>1</v>
      </c>
      <c r="G1503" s="72" t="s">
        <v>2986</v>
      </c>
      <c r="H1503" s="63" t="s">
        <v>2987</v>
      </c>
      <c r="I1503" s="64" t="s">
        <v>493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547</v>
      </c>
      <c r="U1503" s="69" t="s">
        <v>52</v>
      </c>
      <c r="V1503" s="63"/>
      <c r="W1503" s="63"/>
      <c r="X1503" s="63"/>
      <c r="Y1503" s="63"/>
      <c r="Z1503" s="63"/>
      <c r="AA1503" s="63"/>
    </row>
    <row r="1504" spans="1:27" s="71" customFormat="1" ht="23.5" customHeight="1" x14ac:dyDescent="0.35">
      <c r="A1504" s="62">
        <v>46101</v>
      </c>
      <c r="B1504" s="63" t="s">
        <v>445</v>
      </c>
      <c r="C1504" s="64" t="s">
        <v>18</v>
      </c>
      <c r="D1504" s="64" t="s">
        <v>37</v>
      </c>
      <c r="E1504" s="64" t="s">
        <v>2102</v>
      </c>
      <c r="F1504" s="64">
        <v>2</v>
      </c>
      <c r="G1504" s="72" t="s">
        <v>854</v>
      </c>
      <c r="H1504" s="63" t="s">
        <v>2988</v>
      </c>
      <c r="I1504" s="64" t="s">
        <v>493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547</v>
      </c>
      <c r="U1504" s="69" t="s">
        <v>52</v>
      </c>
      <c r="V1504" s="63"/>
      <c r="W1504" s="63"/>
      <c r="X1504" s="63"/>
      <c r="Y1504" s="63"/>
      <c r="Z1504" s="63"/>
      <c r="AA1504" s="63"/>
    </row>
    <row r="1505" spans="1:27" s="71" customFormat="1" ht="23.5" customHeight="1" x14ac:dyDescent="0.35">
      <c r="A1505" s="62">
        <v>46101</v>
      </c>
      <c r="B1505" s="63" t="s">
        <v>445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2989</v>
      </c>
      <c r="I1505" s="64" t="s">
        <v>493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547</v>
      </c>
      <c r="U1505" s="69" t="s">
        <v>52</v>
      </c>
      <c r="V1505" s="63"/>
      <c r="W1505" s="63"/>
      <c r="X1505" s="63"/>
      <c r="Y1505" s="63"/>
      <c r="Z1505" s="63"/>
      <c r="AA1505" s="63"/>
    </row>
    <row r="1506" spans="1:27" s="71" customFormat="1" ht="23.5" customHeight="1" x14ac:dyDescent="0.35">
      <c r="A1506" s="62">
        <v>46101</v>
      </c>
      <c r="B1506" s="63" t="s">
        <v>445</v>
      </c>
      <c r="C1506" s="64" t="s">
        <v>18</v>
      </c>
      <c r="D1506" s="64" t="s">
        <v>37</v>
      </c>
      <c r="E1506" s="64" t="s">
        <v>639</v>
      </c>
      <c r="F1506" s="64">
        <v>1</v>
      </c>
      <c r="G1506" s="72">
        <v>230747003</v>
      </c>
      <c r="H1506" s="63" t="s">
        <v>2990</v>
      </c>
      <c r="I1506" s="64" t="s">
        <v>493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547</v>
      </c>
      <c r="U1506" s="69" t="s">
        <v>52</v>
      </c>
      <c r="V1506" s="63"/>
      <c r="W1506" s="63"/>
      <c r="X1506" s="63"/>
      <c r="Y1506" s="63"/>
      <c r="Z1506" s="63"/>
      <c r="AA1506" s="63"/>
    </row>
    <row r="1507" spans="1:27" s="71" customFormat="1" ht="23.5" customHeight="1" x14ac:dyDescent="0.35">
      <c r="A1507" s="62">
        <v>46101</v>
      </c>
      <c r="B1507" s="63" t="s">
        <v>445</v>
      </c>
      <c r="C1507" s="64" t="s">
        <v>18</v>
      </c>
      <c r="D1507" s="64" t="s">
        <v>37</v>
      </c>
      <c r="E1507" s="64" t="s">
        <v>751</v>
      </c>
      <c r="F1507" s="64">
        <v>1</v>
      </c>
      <c r="G1507" s="72" t="s">
        <v>2991</v>
      </c>
      <c r="H1507" s="63" t="s">
        <v>2992</v>
      </c>
      <c r="I1507" s="64" t="s">
        <v>493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547</v>
      </c>
      <c r="U1507" s="69" t="s">
        <v>52</v>
      </c>
      <c r="V1507" s="63"/>
      <c r="W1507" s="63"/>
      <c r="X1507" s="63"/>
      <c r="Y1507" s="63"/>
      <c r="Z1507" s="63"/>
      <c r="AA1507" s="63"/>
    </row>
    <row r="1508" spans="1:27" s="71" customFormat="1" ht="23.5" customHeight="1" x14ac:dyDescent="0.35">
      <c r="A1508" s="62">
        <v>46101</v>
      </c>
      <c r="B1508" s="63" t="s">
        <v>445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1777</v>
      </c>
      <c r="H1508" s="63" t="s">
        <v>2993</v>
      </c>
      <c r="I1508" s="64" t="s">
        <v>490</v>
      </c>
      <c r="J1508" s="63" t="s">
        <v>2994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</row>
    <row r="1509" spans="1:27" s="71" customFormat="1" ht="23.5" customHeight="1" x14ac:dyDescent="0.35">
      <c r="A1509" s="62">
        <v>46101</v>
      </c>
      <c r="B1509" s="63" t="s">
        <v>445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1777</v>
      </c>
      <c r="H1509" s="63" t="s">
        <v>2993</v>
      </c>
      <c r="I1509" s="64" t="s">
        <v>490</v>
      </c>
      <c r="J1509" s="63" t="s">
        <v>2995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</row>
    <row r="1510" spans="1:27" s="71" customFormat="1" ht="23.5" customHeight="1" x14ac:dyDescent="0.35">
      <c r="A1510" s="62">
        <v>46102</v>
      </c>
      <c r="B1510" s="63" t="s">
        <v>445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781</v>
      </c>
      <c r="H1510" s="63" t="s">
        <v>2999</v>
      </c>
      <c r="I1510" s="64" t="s">
        <v>493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547</v>
      </c>
      <c r="U1510" s="69" t="s">
        <v>52</v>
      </c>
      <c r="V1510" s="63"/>
      <c r="W1510" s="63"/>
      <c r="X1510" s="63"/>
      <c r="Y1510" s="63"/>
      <c r="Z1510" s="63"/>
      <c r="AA1510" s="63"/>
    </row>
    <row r="1511" spans="1:27" s="71" customFormat="1" ht="23.5" customHeight="1" x14ac:dyDescent="0.35">
      <c r="A1511" s="62">
        <v>46102</v>
      </c>
      <c r="B1511" s="63" t="s">
        <v>445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812</v>
      </c>
      <c r="H1511" s="63" t="s">
        <v>3000</v>
      </c>
      <c r="I1511" s="64" t="s">
        <v>493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547</v>
      </c>
      <c r="U1511" s="69" t="s">
        <v>52</v>
      </c>
      <c r="V1511" s="63"/>
      <c r="W1511" s="63"/>
      <c r="X1511" s="63"/>
      <c r="Y1511" s="63"/>
      <c r="Z1511" s="63"/>
      <c r="AA1511" s="63"/>
    </row>
    <row r="1512" spans="1:27" s="71" customFormat="1" ht="23.5" customHeight="1" x14ac:dyDescent="0.35">
      <c r="A1512" s="62">
        <v>46102</v>
      </c>
      <c r="B1512" s="63" t="s">
        <v>445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2392</v>
      </c>
      <c r="H1512" s="63" t="s">
        <v>3001</v>
      </c>
      <c r="I1512" s="64" t="s">
        <v>493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547</v>
      </c>
      <c r="U1512" s="69" t="s">
        <v>52</v>
      </c>
      <c r="V1512" s="63"/>
      <c r="W1512" s="63"/>
      <c r="X1512" s="63"/>
      <c r="Y1512" s="63"/>
      <c r="Z1512" s="63"/>
      <c r="AA1512" s="63"/>
    </row>
    <row r="1513" spans="1:27" s="71" customFormat="1" ht="23.5" customHeight="1" x14ac:dyDescent="0.35">
      <c r="A1513" s="62">
        <v>46102</v>
      </c>
      <c r="B1513" s="63" t="s">
        <v>445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1013</v>
      </c>
      <c r="H1513" s="63" t="s">
        <v>2862</v>
      </c>
      <c r="I1513" s="64" t="s">
        <v>493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547</v>
      </c>
      <c r="U1513" s="69" t="s">
        <v>52</v>
      </c>
      <c r="V1513" s="63"/>
      <c r="W1513" s="63"/>
      <c r="X1513" s="63"/>
      <c r="Y1513" s="63"/>
      <c r="Z1513" s="63"/>
      <c r="AA1513" s="63"/>
    </row>
    <row r="1514" spans="1:27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3002</v>
      </c>
      <c r="I1514" s="64" t="s">
        <v>493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547</v>
      </c>
      <c r="U1514" s="69" t="s">
        <v>52</v>
      </c>
      <c r="V1514" s="63"/>
      <c r="W1514" s="63"/>
      <c r="X1514" s="63"/>
      <c r="Y1514" s="63"/>
      <c r="Z1514" s="63"/>
      <c r="AA1514" s="63"/>
    </row>
    <row r="1515" spans="1:27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720</v>
      </c>
      <c r="F1515" s="64">
        <v>2</v>
      </c>
      <c r="G1515" s="72">
        <v>130671012</v>
      </c>
      <c r="H1515" s="63" t="s">
        <v>3003</v>
      </c>
      <c r="I1515" s="64" t="s">
        <v>493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547</v>
      </c>
      <c r="U1515" s="69" t="s">
        <v>52</v>
      </c>
      <c r="V1515" s="63"/>
      <c r="W1515" s="63"/>
      <c r="X1515" s="63"/>
      <c r="Y1515" s="63"/>
      <c r="Z1515" s="63"/>
      <c r="AA1515" s="63"/>
    </row>
    <row r="1516" spans="1:27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720</v>
      </c>
      <c r="F1516" s="64">
        <v>1</v>
      </c>
      <c r="G1516" s="72">
        <v>130671011</v>
      </c>
      <c r="H1516" s="63" t="s">
        <v>3004</v>
      </c>
      <c r="I1516" s="64" t="s">
        <v>493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547</v>
      </c>
      <c r="U1516" s="69" t="s">
        <v>52</v>
      </c>
      <c r="V1516" s="63"/>
      <c r="W1516" s="63"/>
      <c r="X1516" s="63"/>
      <c r="Y1516" s="63"/>
      <c r="Z1516" s="63"/>
      <c r="AA1516" s="63"/>
    </row>
    <row r="1517" spans="1:27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2168</v>
      </c>
      <c r="F1517" s="64">
        <v>2</v>
      </c>
      <c r="G1517" s="72" t="s">
        <v>3005</v>
      </c>
      <c r="H1517" s="63" t="s">
        <v>3006</v>
      </c>
      <c r="I1517" s="64" t="s">
        <v>493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547</v>
      </c>
      <c r="U1517" s="69" t="s">
        <v>52</v>
      </c>
      <c r="V1517" s="63"/>
      <c r="W1517" s="63"/>
      <c r="X1517" s="63"/>
      <c r="Y1517" s="63"/>
      <c r="Z1517" s="63"/>
      <c r="AA1517" s="63"/>
    </row>
    <row r="1518" spans="1:27" s="71" customFormat="1" ht="23.5" customHeight="1" x14ac:dyDescent="0.35">
      <c r="A1518" s="62">
        <v>46102</v>
      </c>
      <c r="B1518" s="63" t="s">
        <v>445</v>
      </c>
      <c r="C1518" s="64" t="s">
        <v>18</v>
      </c>
      <c r="D1518" s="64" t="s">
        <v>37</v>
      </c>
      <c r="E1518" s="64" t="s">
        <v>1532</v>
      </c>
      <c r="F1518" s="64">
        <v>1</v>
      </c>
      <c r="G1518" s="72" t="s">
        <v>3007</v>
      </c>
      <c r="H1518" s="63" t="s">
        <v>3008</v>
      </c>
      <c r="I1518" s="64" t="s">
        <v>493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547</v>
      </c>
      <c r="U1518" s="69" t="s">
        <v>52</v>
      </c>
      <c r="V1518" s="63"/>
      <c r="W1518" s="63"/>
      <c r="X1518" s="63"/>
      <c r="Y1518" s="63"/>
      <c r="Z1518" s="63"/>
      <c r="AA1518" s="63"/>
    </row>
    <row r="1519" spans="1:27" s="71" customFormat="1" ht="23.5" customHeight="1" x14ac:dyDescent="0.35">
      <c r="A1519" s="62">
        <v>46102</v>
      </c>
      <c r="B1519" s="63" t="s">
        <v>445</v>
      </c>
      <c r="C1519" s="64" t="s">
        <v>18</v>
      </c>
      <c r="D1519" s="64" t="s">
        <v>37</v>
      </c>
      <c r="E1519" s="64" t="s">
        <v>1690</v>
      </c>
      <c r="F1519" s="64">
        <v>2</v>
      </c>
      <c r="G1519" s="72" t="s">
        <v>2771</v>
      </c>
      <c r="H1519" s="63" t="s">
        <v>3009</v>
      </c>
      <c r="I1519" s="64" t="s">
        <v>493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547</v>
      </c>
      <c r="U1519" s="69" t="s">
        <v>52</v>
      </c>
      <c r="V1519" s="63"/>
      <c r="W1519" s="63"/>
      <c r="X1519" s="63"/>
      <c r="Y1519" s="63"/>
      <c r="Z1519" s="63"/>
      <c r="AA1519" s="63"/>
    </row>
    <row r="1520" spans="1:27" s="71" customFormat="1" ht="23.5" customHeight="1" x14ac:dyDescent="0.35">
      <c r="A1520" s="62">
        <v>46102</v>
      </c>
      <c r="B1520" s="63" t="s">
        <v>445</v>
      </c>
      <c r="C1520" s="64" t="s">
        <v>18</v>
      </c>
      <c r="D1520" s="64" t="s">
        <v>37</v>
      </c>
      <c r="E1520" s="64" t="s">
        <v>1690</v>
      </c>
      <c r="F1520" s="64">
        <v>2</v>
      </c>
      <c r="G1520" s="72" t="s">
        <v>2771</v>
      </c>
      <c r="H1520" s="63" t="s">
        <v>3010</v>
      </c>
      <c r="I1520" s="64" t="s">
        <v>493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547</v>
      </c>
      <c r="U1520" s="69" t="s">
        <v>52</v>
      </c>
      <c r="V1520" s="63"/>
      <c r="W1520" s="63"/>
      <c r="X1520" s="63"/>
      <c r="Y1520" s="63"/>
      <c r="Z1520" s="63"/>
      <c r="AA1520" s="63"/>
    </row>
    <row r="1521" spans="1:27" s="71" customFormat="1" ht="23.5" customHeight="1" x14ac:dyDescent="0.35">
      <c r="A1521" s="62">
        <v>46102</v>
      </c>
      <c r="B1521" s="63" t="s">
        <v>445</v>
      </c>
      <c r="C1521" s="64" t="s">
        <v>18</v>
      </c>
      <c r="D1521" s="64" t="s">
        <v>37</v>
      </c>
      <c r="E1521" s="64" t="s">
        <v>1541</v>
      </c>
      <c r="F1521" s="64">
        <v>1</v>
      </c>
      <c r="G1521" s="72" t="s">
        <v>315</v>
      </c>
      <c r="H1521" s="63" t="s">
        <v>3011</v>
      </c>
      <c r="I1521" s="64" t="s">
        <v>493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547</v>
      </c>
      <c r="U1521" s="69" t="s">
        <v>52</v>
      </c>
      <c r="V1521" s="63"/>
      <c r="W1521" s="63"/>
      <c r="X1521" s="63"/>
      <c r="Y1521" s="63"/>
      <c r="Z1521" s="63"/>
      <c r="AA1521" s="63"/>
    </row>
    <row r="1522" spans="1:27" s="71" customFormat="1" ht="23.5" customHeight="1" x14ac:dyDescent="0.35">
      <c r="A1522" s="62">
        <v>46102</v>
      </c>
      <c r="B1522" s="63" t="s">
        <v>445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2399</v>
      </c>
      <c r="H1522" s="63" t="s">
        <v>3012</v>
      </c>
      <c r="I1522" s="64" t="s">
        <v>493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547</v>
      </c>
      <c r="U1522" s="69" t="s">
        <v>52</v>
      </c>
      <c r="V1522" s="63"/>
      <c r="W1522" s="63"/>
      <c r="X1522" s="63"/>
      <c r="Y1522" s="63"/>
      <c r="Z1522" s="63"/>
      <c r="AA1522" s="63"/>
    </row>
    <row r="1523" spans="1:27" s="71" customFormat="1" ht="23.5" customHeight="1" x14ac:dyDescent="0.35">
      <c r="A1523" s="62">
        <v>46102</v>
      </c>
      <c r="B1523" s="63" t="s">
        <v>445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3013</v>
      </c>
      <c r="I1523" s="64" t="s">
        <v>493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547</v>
      </c>
      <c r="U1523" s="69" t="s">
        <v>52</v>
      </c>
      <c r="V1523" s="63"/>
      <c r="W1523" s="63"/>
      <c r="X1523" s="63"/>
      <c r="Y1523" s="63"/>
      <c r="Z1523" s="63"/>
      <c r="AA1523" s="63"/>
    </row>
    <row r="1524" spans="1:27" s="71" customFormat="1" ht="23.5" customHeight="1" x14ac:dyDescent="0.35">
      <c r="A1524" s="62">
        <v>46102</v>
      </c>
      <c r="B1524" s="63" t="s">
        <v>445</v>
      </c>
      <c r="C1524" s="64" t="s">
        <v>18</v>
      </c>
      <c r="D1524" s="64" t="s">
        <v>37</v>
      </c>
      <c r="E1524" s="64" t="s">
        <v>429</v>
      </c>
      <c r="F1524" s="64">
        <v>2</v>
      </c>
      <c r="G1524" s="72" t="s">
        <v>256</v>
      </c>
      <c r="H1524" s="63" t="s">
        <v>3014</v>
      </c>
      <c r="I1524" s="64" t="s">
        <v>493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547</v>
      </c>
      <c r="U1524" s="69" t="s">
        <v>52</v>
      </c>
      <c r="V1524" s="63"/>
      <c r="W1524" s="63"/>
      <c r="X1524" s="63"/>
      <c r="Y1524" s="63"/>
      <c r="Z1524" s="63"/>
      <c r="AA1524" s="63"/>
    </row>
    <row r="1525" spans="1:27" s="71" customFormat="1" ht="23.5" customHeight="1" x14ac:dyDescent="0.35">
      <c r="A1525" s="62">
        <v>46102</v>
      </c>
      <c r="B1525" s="63" t="s">
        <v>445</v>
      </c>
      <c r="C1525" s="64" t="s">
        <v>18</v>
      </c>
      <c r="D1525" s="64" t="s">
        <v>37</v>
      </c>
      <c r="E1525" s="64" t="s">
        <v>900</v>
      </c>
      <c r="F1525" s="64">
        <v>1</v>
      </c>
      <c r="G1525" s="72" t="s">
        <v>3015</v>
      </c>
      <c r="H1525" s="63" t="s">
        <v>3016</v>
      </c>
      <c r="I1525" s="64" t="s">
        <v>493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547</v>
      </c>
      <c r="U1525" s="69" t="s">
        <v>52</v>
      </c>
      <c r="V1525" s="63"/>
      <c r="W1525" s="63"/>
      <c r="X1525" s="63"/>
      <c r="Y1525" s="63"/>
      <c r="Z1525" s="63"/>
      <c r="AA1525" s="63"/>
    </row>
    <row r="1526" spans="1:27" s="71" customFormat="1" ht="23.5" customHeight="1" x14ac:dyDescent="0.35">
      <c r="A1526" s="62">
        <v>46102</v>
      </c>
      <c r="B1526" s="63" t="s">
        <v>445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3017</v>
      </c>
      <c r="I1526" s="64" t="s">
        <v>493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547</v>
      </c>
      <c r="U1526" s="69" t="s">
        <v>52</v>
      </c>
      <c r="V1526" s="63"/>
      <c r="W1526" s="63"/>
      <c r="X1526" s="63"/>
      <c r="Y1526" s="63"/>
      <c r="Z1526" s="63"/>
      <c r="AA1526" s="63"/>
    </row>
    <row r="1527" spans="1:27" s="71" customFormat="1" ht="23.5" customHeight="1" x14ac:dyDescent="0.35">
      <c r="A1527" s="62">
        <v>46104</v>
      </c>
      <c r="B1527" s="63" t="s">
        <v>445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3033</v>
      </c>
      <c r="H1527" s="63" t="s">
        <v>3034</v>
      </c>
      <c r="I1527" s="64" t="s">
        <v>493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547</v>
      </c>
      <c r="U1527" s="69" t="s">
        <v>52</v>
      </c>
      <c r="V1527" s="63"/>
      <c r="W1527" s="63"/>
      <c r="X1527" s="63"/>
      <c r="Y1527" s="63"/>
      <c r="Z1527" s="63"/>
      <c r="AA1527" s="63"/>
    </row>
    <row r="1528" spans="1:27" s="71" customFormat="1" ht="23.5" customHeight="1" x14ac:dyDescent="0.35">
      <c r="A1528" s="62">
        <v>46104</v>
      </c>
      <c r="B1528" s="63" t="s">
        <v>445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3035</v>
      </c>
      <c r="I1528" s="64" t="s">
        <v>493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547</v>
      </c>
      <c r="U1528" s="69" t="s">
        <v>52</v>
      </c>
      <c r="V1528" s="63"/>
      <c r="W1528" s="63"/>
      <c r="X1528" s="63"/>
      <c r="Y1528" s="63"/>
      <c r="Z1528" s="63"/>
      <c r="AA1528" s="63"/>
    </row>
    <row r="1529" spans="1:27" s="71" customFormat="1" ht="23.5" customHeight="1" x14ac:dyDescent="0.35">
      <c r="A1529" s="62">
        <v>46104</v>
      </c>
      <c r="B1529" s="63" t="s">
        <v>445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3036</v>
      </c>
      <c r="H1529" s="63" t="s">
        <v>3037</v>
      </c>
      <c r="I1529" s="64" t="s">
        <v>493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547</v>
      </c>
      <c r="U1529" s="69" t="s">
        <v>52</v>
      </c>
      <c r="V1529" s="63"/>
      <c r="W1529" s="63"/>
      <c r="X1529" s="63"/>
      <c r="Y1529" s="63"/>
      <c r="Z1529" s="63"/>
      <c r="AA1529" s="63"/>
    </row>
    <row r="1530" spans="1:27" s="71" customFormat="1" ht="23.5" customHeight="1" x14ac:dyDescent="0.35">
      <c r="A1530" s="62">
        <v>46104</v>
      </c>
      <c r="B1530" s="63" t="s">
        <v>445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940</v>
      </c>
      <c r="H1530" s="63" t="s">
        <v>3038</v>
      </c>
      <c r="I1530" s="64" t="s">
        <v>493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547</v>
      </c>
      <c r="U1530" s="69" t="s">
        <v>52</v>
      </c>
      <c r="V1530" s="63"/>
      <c r="W1530" s="63"/>
      <c r="X1530" s="63"/>
      <c r="Y1530" s="63"/>
      <c r="Z1530" s="63"/>
      <c r="AA1530" s="63"/>
    </row>
    <row r="1531" spans="1:27" s="71" customFormat="1" ht="23.5" customHeight="1" x14ac:dyDescent="0.35">
      <c r="A1531" s="62">
        <v>46104</v>
      </c>
      <c r="B1531" s="63" t="s">
        <v>445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2465</v>
      </c>
      <c r="H1531" s="63" t="s">
        <v>3039</v>
      </c>
      <c r="I1531" s="64" t="s">
        <v>493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547</v>
      </c>
      <c r="U1531" s="69" t="s">
        <v>52</v>
      </c>
      <c r="V1531" s="63"/>
      <c r="W1531" s="63"/>
      <c r="X1531" s="63"/>
      <c r="Y1531" s="63"/>
      <c r="Z1531" s="63"/>
      <c r="AA1531" s="63"/>
    </row>
    <row r="1532" spans="1:27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3040</v>
      </c>
      <c r="H1532" s="63" t="s">
        <v>3041</v>
      </c>
      <c r="I1532" s="64" t="s">
        <v>493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547</v>
      </c>
      <c r="U1532" s="69" t="s">
        <v>52</v>
      </c>
      <c r="V1532" s="63"/>
      <c r="W1532" s="63"/>
      <c r="X1532" s="63"/>
      <c r="Y1532" s="63"/>
      <c r="Z1532" s="63"/>
      <c r="AA1532" s="63"/>
    </row>
    <row r="1533" spans="1:27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3042</v>
      </c>
      <c r="I1533" s="64" t="s">
        <v>493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547</v>
      </c>
      <c r="U1533" s="69" t="s">
        <v>52</v>
      </c>
      <c r="V1533" s="63"/>
      <c r="W1533" s="63"/>
      <c r="X1533" s="63"/>
      <c r="Y1533" s="63"/>
      <c r="Z1533" s="63"/>
      <c r="AA1533" s="63"/>
    </row>
    <row r="1534" spans="1:27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1846</v>
      </c>
      <c r="H1534" s="63" t="s">
        <v>3043</v>
      </c>
      <c r="I1534" s="64" t="s">
        <v>493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547</v>
      </c>
      <c r="U1534" s="69" t="s">
        <v>52</v>
      </c>
      <c r="V1534" s="63"/>
      <c r="W1534" s="63"/>
      <c r="X1534" s="63"/>
      <c r="Y1534" s="63"/>
      <c r="Z1534" s="63"/>
      <c r="AA1534" s="63"/>
    </row>
    <row r="1535" spans="1:27" s="71" customFormat="1" ht="23.5" customHeight="1" x14ac:dyDescent="0.35">
      <c r="A1535" s="62">
        <v>46104</v>
      </c>
      <c r="B1535" s="63" t="s">
        <v>445</v>
      </c>
      <c r="C1535" s="64" t="s">
        <v>17</v>
      </c>
      <c r="D1535" s="64" t="s">
        <v>37</v>
      </c>
      <c r="E1535" s="64" t="s">
        <v>3030</v>
      </c>
      <c r="F1535" s="64">
        <v>2</v>
      </c>
      <c r="G1535" s="72" t="s">
        <v>3044</v>
      </c>
      <c r="H1535" s="63" t="s">
        <v>3045</v>
      </c>
      <c r="I1535" s="64" t="s">
        <v>493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547</v>
      </c>
      <c r="U1535" s="69" t="s">
        <v>52</v>
      </c>
      <c r="V1535" s="63"/>
      <c r="W1535" s="63"/>
      <c r="X1535" s="63"/>
      <c r="Y1535" s="63"/>
      <c r="Z1535" s="63"/>
      <c r="AA1535" s="63"/>
    </row>
    <row r="1536" spans="1:27" s="71" customFormat="1" ht="23.5" customHeight="1" x14ac:dyDescent="0.35">
      <c r="A1536" s="62">
        <v>46104</v>
      </c>
      <c r="B1536" s="63" t="s">
        <v>445</v>
      </c>
      <c r="C1536" s="64" t="s">
        <v>18</v>
      </c>
      <c r="D1536" s="64" t="s">
        <v>37</v>
      </c>
      <c r="E1536" s="64" t="s">
        <v>1532</v>
      </c>
      <c r="F1536" s="64">
        <v>1</v>
      </c>
      <c r="G1536" s="72" t="s">
        <v>2358</v>
      </c>
      <c r="H1536" s="63" t="s">
        <v>3046</v>
      </c>
      <c r="I1536" s="64" t="s">
        <v>493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547</v>
      </c>
      <c r="U1536" s="69" t="s">
        <v>52</v>
      </c>
      <c r="V1536" s="63"/>
      <c r="W1536" s="63"/>
      <c r="X1536" s="63"/>
      <c r="Y1536" s="63"/>
      <c r="Z1536" s="63"/>
      <c r="AA1536" s="63"/>
    </row>
    <row r="1537" spans="1:27" s="71" customFormat="1" ht="23.5" customHeight="1" x14ac:dyDescent="0.35">
      <c r="A1537" s="62">
        <v>46104</v>
      </c>
      <c r="B1537" s="63" t="s">
        <v>445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3047</v>
      </c>
      <c r="I1537" s="64" t="s">
        <v>493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547</v>
      </c>
      <c r="U1537" s="69" t="s">
        <v>52</v>
      </c>
      <c r="V1537" s="63"/>
      <c r="W1537" s="63"/>
      <c r="X1537" s="63"/>
      <c r="Y1537" s="63"/>
      <c r="Z1537" s="63"/>
      <c r="AA1537" s="63"/>
    </row>
    <row r="1538" spans="1:27" s="71" customFormat="1" ht="23.5" customHeight="1" x14ac:dyDescent="0.35">
      <c r="A1538" s="62">
        <v>46104</v>
      </c>
      <c r="B1538" s="63" t="s">
        <v>445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2203</v>
      </c>
      <c r="H1538" s="63" t="s">
        <v>3048</v>
      </c>
      <c r="I1538" s="64" t="s">
        <v>493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547</v>
      </c>
      <c r="U1538" s="69" t="s">
        <v>52</v>
      </c>
      <c r="V1538" s="63"/>
      <c r="W1538" s="63"/>
      <c r="X1538" s="63"/>
      <c r="Y1538" s="63"/>
      <c r="Z1538" s="63"/>
      <c r="AA1538" s="63"/>
    </row>
    <row r="1539" spans="1:27" s="71" customFormat="1" ht="23.5" customHeight="1" x14ac:dyDescent="0.35">
      <c r="A1539" s="62">
        <v>46104</v>
      </c>
      <c r="B1539" s="63" t="s">
        <v>445</v>
      </c>
      <c r="C1539" s="64" t="s">
        <v>18</v>
      </c>
      <c r="D1539" s="64" t="s">
        <v>37</v>
      </c>
      <c r="E1539" s="64" t="s">
        <v>470</v>
      </c>
      <c r="F1539" s="64">
        <v>1</v>
      </c>
      <c r="G1539" s="72" t="s">
        <v>321</v>
      </c>
      <c r="H1539" s="63" t="s">
        <v>2956</v>
      </c>
      <c r="I1539" s="64" t="s">
        <v>493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547</v>
      </c>
      <c r="U1539" s="69" t="s">
        <v>52</v>
      </c>
      <c r="V1539" s="63"/>
      <c r="W1539" s="63"/>
      <c r="X1539" s="63"/>
      <c r="Y1539" s="63"/>
      <c r="Z1539" s="63"/>
      <c r="AA1539" s="63"/>
    </row>
    <row r="1540" spans="1:27" s="71" customFormat="1" ht="23.5" customHeight="1" x14ac:dyDescent="0.35">
      <c r="A1540" s="62">
        <v>46104</v>
      </c>
      <c r="B1540" s="63" t="s">
        <v>445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2044</v>
      </c>
      <c r="H1540" s="63" t="s">
        <v>3049</v>
      </c>
      <c r="I1540" s="64" t="s">
        <v>493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547</v>
      </c>
      <c r="U1540" s="69" t="s">
        <v>52</v>
      </c>
      <c r="V1540" s="63"/>
      <c r="W1540" s="63"/>
      <c r="X1540" s="63"/>
      <c r="Y1540" s="63"/>
      <c r="Z1540" s="63"/>
      <c r="AA1540" s="63"/>
    </row>
    <row r="1541" spans="1:27" s="71" customFormat="1" ht="23.5" customHeight="1" x14ac:dyDescent="0.35">
      <c r="A1541" s="62">
        <v>46104</v>
      </c>
      <c r="B1541" s="63" t="s">
        <v>445</v>
      </c>
      <c r="C1541" s="64" t="s">
        <v>18</v>
      </c>
      <c r="D1541" s="64" t="s">
        <v>37</v>
      </c>
      <c r="E1541" s="64" t="s">
        <v>2224</v>
      </c>
      <c r="F1541" s="64">
        <v>2</v>
      </c>
      <c r="G1541" s="72" t="s">
        <v>1977</v>
      </c>
      <c r="H1541" s="63" t="s">
        <v>3050</v>
      </c>
      <c r="I1541" s="64" t="s">
        <v>493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547</v>
      </c>
      <c r="U1541" s="69" t="s">
        <v>52</v>
      </c>
      <c r="V1541" s="63"/>
      <c r="W1541" s="63"/>
      <c r="X1541" s="63"/>
      <c r="Y1541" s="63"/>
      <c r="Z1541" s="63"/>
      <c r="AA1541" s="63"/>
    </row>
    <row r="1542" spans="1:27" s="71" customFormat="1" ht="23.5" customHeight="1" x14ac:dyDescent="0.35">
      <c r="A1542" s="62">
        <v>46104</v>
      </c>
      <c r="B1542" s="63" t="s">
        <v>445</v>
      </c>
      <c r="C1542" s="64" t="s">
        <v>18</v>
      </c>
      <c r="D1542" s="64" t="s">
        <v>37</v>
      </c>
      <c r="E1542" s="64" t="s">
        <v>1531</v>
      </c>
      <c r="F1542" s="64">
        <v>2</v>
      </c>
      <c r="G1542" s="72" t="s">
        <v>1286</v>
      </c>
      <c r="H1542" s="63" t="s">
        <v>3051</v>
      </c>
      <c r="I1542" s="64" t="s">
        <v>493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547</v>
      </c>
      <c r="U1542" s="69" t="s">
        <v>52</v>
      </c>
      <c r="V1542" s="63"/>
      <c r="W1542" s="63"/>
      <c r="X1542" s="63"/>
      <c r="Y1542" s="63"/>
      <c r="Z1542" s="63"/>
      <c r="AA1542" s="63"/>
    </row>
    <row r="1543" spans="1:27" s="71" customFormat="1" ht="23.5" customHeight="1" x14ac:dyDescent="0.35">
      <c r="A1543" s="62">
        <v>46104</v>
      </c>
      <c r="B1543" s="63" t="s">
        <v>445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3052</v>
      </c>
      <c r="I1543" s="64" t="s">
        <v>493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547</v>
      </c>
      <c r="U1543" s="69" t="s">
        <v>52</v>
      </c>
      <c r="V1543" s="63"/>
      <c r="W1543" s="63"/>
      <c r="X1543" s="63"/>
      <c r="Y1543" s="63"/>
      <c r="Z1543" s="63"/>
      <c r="AA1543" s="63"/>
    </row>
    <row r="1544" spans="1:27" s="71" customFormat="1" ht="23.5" customHeight="1" x14ac:dyDescent="0.35">
      <c r="A1544" s="62">
        <v>46104</v>
      </c>
      <c r="B1544" s="63" t="s">
        <v>445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3053</v>
      </c>
      <c r="H1544" s="63" t="s">
        <v>3054</v>
      </c>
      <c r="I1544" s="64" t="s">
        <v>490</v>
      </c>
      <c r="J1544" s="63" t="s">
        <v>3055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</row>
    <row r="1545" spans="1:27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641</v>
      </c>
      <c r="F1545" s="64">
        <v>2</v>
      </c>
      <c r="G1545" s="72">
        <v>130597100</v>
      </c>
      <c r="H1545" s="63" t="s">
        <v>3056</v>
      </c>
      <c r="I1545" s="64" t="s">
        <v>490</v>
      </c>
      <c r="J1545" s="63" t="s">
        <v>3057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</row>
    <row r="1546" spans="1:27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2146</v>
      </c>
      <c r="H1546" s="63" t="s">
        <v>2933</v>
      </c>
      <c r="I1546" s="64" t="s">
        <v>490</v>
      </c>
      <c r="J1546" s="63" t="s">
        <v>3058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</row>
    <row r="1547" spans="1:27" s="71" customFormat="1" ht="23.5" customHeight="1" x14ac:dyDescent="0.35">
      <c r="A1547" s="62">
        <v>46104</v>
      </c>
      <c r="B1547" s="63" t="s">
        <v>445</v>
      </c>
      <c r="C1547" s="64" t="s">
        <v>17</v>
      </c>
      <c r="D1547" s="64" t="s">
        <v>37</v>
      </c>
      <c r="E1547" s="64" t="s">
        <v>3031</v>
      </c>
      <c r="F1547" s="64">
        <v>1</v>
      </c>
      <c r="G1547" s="72" t="s">
        <v>3059</v>
      </c>
      <c r="H1547" s="63" t="s">
        <v>3060</v>
      </c>
      <c r="I1547" s="64" t="s">
        <v>490</v>
      </c>
      <c r="J1547" s="63" t="s">
        <v>3061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</row>
    <row r="1548" spans="1:27" s="71" customFormat="1" ht="23.5" customHeight="1" x14ac:dyDescent="0.35">
      <c r="A1548" s="62">
        <v>46104</v>
      </c>
      <c r="B1548" s="63" t="s">
        <v>445</v>
      </c>
      <c r="C1548" s="64" t="s">
        <v>17</v>
      </c>
      <c r="D1548" s="64" t="s">
        <v>37</v>
      </c>
      <c r="E1548" s="64" t="s">
        <v>3032</v>
      </c>
      <c r="F1548" s="64">
        <v>1</v>
      </c>
      <c r="G1548" s="72" t="s">
        <v>3059</v>
      </c>
      <c r="H1548" s="63" t="s">
        <v>3062</v>
      </c>
      <c r="I1548" s="64" t="s">
        <v>490</v>
      </c>
      <c r="J1548" s="63" t="s">
        <v>3061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</row>
    <row r="1549" spans="1:27" s="71" customFormat="1" ht="23.5" customHeight="1" x14ac:dyDescent="0.35">
      <c r="A1549" s="62">
        <v>46105</v>
      </c>
      <c r="B1549" s="63" t="s">
        <v>445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3077</v>
      </c>
      <c r="H1549" s="63" t="s">
        <v>3078</v>
      </c>
      <c r="I1549" s="64" t="s">
        <v>493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547</v>
      </c>
      <c r="U1549" s="69" t="s">
        <v>52</v>
      </c>
      <c r="V1549" s="63"/>
      <c r="W1549" s="63"/>
      <c r="X1549" s="63"/>
      <c r="Y1549" s="63"/>
      <c r="Z1549" s="63"/>
      <c r="AA1549" s="63"/>
    </row>
    <row r="1550" spans="1:27" s="71" customFormat="1" ht="23.5" customHeight="1" x14ac:dyDescent="0.35">
      <c r="A1550" s="62">
        <v>46105</v>
      </c>
      <c r="B1550" s="63" t="s">
        <v>445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3079</v>
      </c>
      <c r="H1550" s="63" t="s">
        <v>3080</v>
      </c>
      <c r="I1550" s="64" t="s">
        <v>493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547</v>
      </c>
      <c r="U1550" s="69" t="s">
        <v>52</v>
      </c>
      <c r="V1550" s="63"/>
      <c r="W1550" s="63"/>
      <c r="X1550" s="63"/>
      <c r="Y1550" s="63"/>
      <c r="Z1550" s="63"/>
      <c r="AA1550" s="63"/>
    </row>
    <row r="1551" spans="1:27" s="71" customFormat="1" ht="23.5" customHeight="1" x14ac:dyDescent="0.35">
      <c r="A1551" s="62">
        <v>46105</v>
      </c>
      <c r="B1551" s="63" t="s">
        <v>445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3081</v>
      </c>
      <c r="I1551" s="64" t="s">
        <v>493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547</v>
      </c>
      <c r="U1551" s="69" t="s">
        <v>52</v>
      </c>
      <c r="V1551" s="63"/>
      <c r="W1551" s="63"/>
      <c r="X1551" s="63"/>
      <c r="Y1551" s="63"/>
      <c r="Z1551" s="63"/>
      <c r="AA1551" s="63"/>
    </row>
    <row r="1552" spans="1:27" s="71" customFormat="1" ht="23.5" customHeight="1" x14ac:dyDescent="0.35">
      <c r="A1552" s="62">
        <v>46105</v>
      </c>
      <c r="B1552" s="63" t="s">
        <v>445</v>
      </c>
      <c r="C1552" s="64" t="s">
        <v>18</v>
      </c>
      <c r="D1552" s="64" t="s">
        <v>37</v>
      </c>
      <c r="E1552" s="64" t="s">
        <v>1532</v>
      </c>
      <c r="F1552" s="64">
        <v>1</v>
      </c>
      <c r="G1552" s="72" t="s">
        <v>1499</v>
      </c>
      <c r="H1552" s="63" t="s">
        <v>3082</v>
      </c>
      <c r="I1552" s="64" t="s">
        <v>493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547</v>
      </c>
      <c r="U1552" s="69" t="s">
        <v>52</v>
      </c>
      <c r="V1552" s="63"/>
      <c r="W1552" s="63"/>
      <c r="X1552" s="63"/>
      <c r="Y1552" s="63"/>
      <c r="Z1552" s="63"/>
      <c r="AA1552" s="63"/>
    </row>
    <row r="1553" spans="1:27" s="71" customFormat="1" ht="23.5" customHeight="1" x14ac:dyDescent="0.35">
      <c r="A1553" s="62">
        <v>46105</v>
      </c>
      <c r="B1553" s="63" t="s">
        <v>445</v>
      </c>
      <c r="C1553" s="64" t="s">
        <v>18</v>
      </c>
      <c r="D1553" s="64" t="s">
        <v>37</v>
      </c>
      <c r="E1553" s="64" t="s">
        <v>867</v>
      </c>
      <c r="F1553" s="64">
        <v>1</v>
      </c>
      <c r="G1553" s="72" t="s">
        <v>3083</v>
      </c>
      <c r="H1553" s="63" t="s">
        <v>3084</v>
      </c>
      <c r="I1553" s="64" t="s">
        <v>493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547</v>
      </c>
      <c r="U1553" s="69" t="s">
        <v>52</v>
      </c>
      <c r="V1553" s="63"/>
      <c r="W1553" s="63"/>
      <c r="X1553" s="63"/>
      <c r="Y1553" s="63"/>
      <c r="Z1553" s="63"/>
      <c r="AA1553" s="63"/>
    </row>
    <row r="1554" spans="1:27" s="71" customFormat="1" ht="23.5" customHeight="1" x14ac:dyDescent="0.35">
      <c r="A1554" s="62">
        <v>46105</v>
      </c>
      <c r="B1554" s="63" t="s">
        <v>445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3085</v>
      </c>
      <c r="H1554" s="63" t="s">
        <v>3086</v>
      </c>
      <c r="I1554" s="64" t="s">
        <v>493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547</v>
      </c>
      <c r="U1554" s="69" t="s">
        <v>52</v>
      </c>
      <c r="V1554" s="63"/>
      <c r="W1554" s="63"/>
      <c r="X1554" s="63"/>
      <c r="Y1554" s="63"/>
      <c r="Z1554" s="63"/>
      <c r="AA1554" s="63"/>
    </row>
    <row r="1555" spans="1:27" s="71" customFormat="1" ht="23.5" customHeight="1" x14ac:dyDescent="0.35">
      <c r="A1555" s="62">
        <v>46105</v>
      </c>
      <c r="B1555" s="63" t="s">
        <v>445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827</v>
      </c>
      <c r="H1555" s="63" t="s">
        <v>3087</v>
      </c>
      <c r="I1555" s="64" t="s">
        <v>493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547</v>
      </c>
      <c r="U1555" s="69" t="s">
        <v>52</v>
      </c>
      <c r="V1555" s="63"/>
      <c r="W1555" s="63"/>
      <c r="X1555" s="63"/>
      <c r="Y1555" s="63"/>
      <c r="Z1555" s="63"/>
      <c r="AA1555" s="63"/>
    </row>
    <row r="1556" spans="1:27" s="71" customFormat="1" ht="23.5" customHeight="1" x14ac:dyDescent="0.35">
      <c r="A1556" s="62">
        <v>46105</v>
      </c>
      <c r="B1556" s="63" t="s">
        <v>445</v>
      </c>
      <c r="C1556" s="64" t="s">
        <v>18</v>
      </c>
      <c r="D1556" s="64" t="s">
        <v>37</v>
      </c>
      <c r="E1556" s="64" t="s">
        <v>640</v>
      </c>
      <c r="F1556" s="64">
        <v>1</v>
      </c>
      <c r="G1556" s="72" t="s">
        <v>390</v>
      </c>
      <c r="H1556" s="63" t="s">
        <v>3088</v>
      </c>
      <c r="I1556" s="64" t="s">
        <v>493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547</v>
      </c>
      <c r="U1556" s="69" t="s">
        <v>52</v>
      </c>
      <c r="V1556" s="63"/>
      <c r="W1556" s="63"/>
      <c r="X1556" s="63"/>
      <c r="Y1556" s="63"/>
      <c r="Z1556" s="63"/>
      <c r="AA1556" s="63"/>
    </row>
    <row r="1557" spans="1:27" s="71" customFormat="1" ht="23.5" customHeight="1" x14ac:dyDescent="0.35">
      <c r="A1557" s="62">
        <v>46105</v>
      </c>
      <c r="B1557" s="63" t="s">
        <v>445</v>
      </c>
      <c r="C1557" s="64" t="s">
        <v>18</v>
      </c>
      <c r="D1557" s="64" t="s">
        <v>37</v>
      </c>
      <c r="E1557" s="64" t="s">
        <v>470</v>
      </c>
      <c r="F1557" s="64">
        <v>1</v>
      </c>
      <c r="G1557" s="72" t="s">
        <v>1465</v>
      </c>
      <c r="H1557" s="63" t="s">
        <v>3089</v>
      </c>
      <c r="I1557" s="64" t="s">
        <v>493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547</v>
      </c>
      <c r="U1557" s="69" t="s">
        <v>52</v>
      </c>
      <c r="V1557" s="63"/>
      <c r="W1557" s="63"/>
      <c r="X1557" s="63"/>
      <c r="Y1557" s="63"/>
      <c r="Z1557" s="63"/>
      <c r="AA1557" s="63"/>
    </row>
    <row r="1558" spans="1:27" s="71" customFormat="1" ht="23.5" customHeight="1" x14ac:dyDescent="0.35">
      <c r="A1558" s="62">
        <v>46105</v>
      </c>
      <c r="B1558" s="63" t="s">
        <v>445</v>
      </c>
      <c r="C1558" s="64" t="s">
        <v>18</v>
      </c>
      <c r="D1558" s="64" t="s">
        <v>37</v>
      </c>
      <c r="E1558" s="64" t="s">
        <v>1341</v>
      </c>
      <c r="F1558" s="64">
        <v>1</v>
      </c>
      <c r="G1558" s="72" t="s">
        <v>1933</v>
      </c>
      <c r="H1558" s="63" t="s">
        <v>3090</v>
      </c>
      <c r="I1558" s="64" t="s">
        <v>493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547</v>
      </c>
      <c r="U1558" s="69" t="s">
        <v>52</v>
      </c>
      <c r="V1558" s="63"/>
      <c r="W1558" s="63"/>
      <c r="X1558" s="63"/>
      <c r="Y1558" s="63"/>
      <c r="Z1558" s="63"/>
      <c r="AA1558" s="63"/>
    </row>
    <row r="1559" spans="1:27" s="71" customFormat="1" ht="23.5" customHeight="1" x14ac:dyDescent="0.35">
      <c r="A1559" s="62">
        <v>46105</v>
      </c>
      <c r="B1559" s="63" t="s">
        <v>445</v>
      </c>
      <c r="C1559" s="64" t="s">
        <v>18</v>
      </c>
      <c r="D1559" s="64" t="s">
        <v>37</v>
      </c>
      <c r="E1559" s="64" t="s">
        <v>615</v>
      </c>
      <c r="F1559" s="64">
        <v>1</v>
      </c>
      <c r="G1559" s="72">
        <v>317279001</v>
      </c>
      <c r="H1559" s="63" t="s">
        <v>3091</v>
      </c>
      <c r="I1559" s="64" t="s">
        <v>493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547</v>
      </c>
      <c r="U1559" s="69" t="s">
        <v>52</v>
      </c>
      <c r="V1559" s="63"/>
      <c r="W1559" s="63"/>
      <c r="X1559" s="63"/>
      <c r="Y1559" s="63"/>
      <c r="Z1559" s="63"/>
      <c r="AA1559" s="63"/>
    </row>
    <row r="1560" spans="1:27" s="71" customFormat="1" ht="23.5" customHeight="1" x14ac:dyDescent="0.35">
      <c r="A1560" s="62">
        <v>46105</v>
      </c>
      <c r="B1560" s="63" t="s">
        <v>445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3092</v>
      </c>
      <c r="H1560" s="63" t="s">
        <v>3121</v>
      </c>
      <c r="I1560" s="64" t="s">
        <v>485</v>
      </c>
      <c r="J1560" s="63" t="s">
        <v>3094</v>
      </c>
      <c r="K1560" s="64" t="s">
        <v>281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</row>
    <row r="1561" spans="1:27" s="71" customFormat="1" ht="23.5" customHeight="1" x14ac:dyDescent="0.35">
      <c r="A1561" s="62">
        <v>46105</v>
      </c>
      <c r="B1561" s="63" t="s">
        <v>445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3092</v>
      </c>
      <c r="H1561" s="63" t="s">
        <v>3093</v>
      </c>
      <c r="I1561" s="64" t="s">
        <v>485</v>
      </c>
      <c r="J1561" s="63" t="s">
        <v>3529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</row>
    <row r="1562" spans="1:27" s="71" customFormat="1" ht="23.5" customHeight="1" x14ac:dyDescent="0.35">
      <c r="A1562" s="62">
        <v>46105</v>
      </c>
      <c r="B1562" s="63" t="s">
        <v>445</v>
      </c>
      <c r="C1562" s="64" t="s">
        <v>17</v>
      </c>
      <c r="D1562" s="64" t="s">
        <v>37</v>
      </c>
      <c r="E1562" s="64" t="s">
        <v>3108</v>
      </c>
      <c r="F1562" s="64">
        <v>1</v>
      </c>
      <c r="G1562" s="72" t="s">
        <v>3036</v>
      </c>
      <c r="H1562" s="63" t="s">
        <v>3037</v>
      </c>
      <c r="I1562" s="64" t="s">
        <v>490</v>
      </c>
      <c r="J1562" s="63" t="s">
        <v>3095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</row>
    <row r="1563" spans="1:27" s="71" customFormat="1" ht="23.5" customHeight="1" x14ac:dyDescent="0.35">
      <c r="A1563" s="62">
        <v>46105</v>
      </c>
      <c r="B1563" s="63" t="s">
        <v>445</v>
      </c>
      <c r="C1563" s="64" t="s">
        <v>17</v>
      </c>
      <c r="D1563" s="64" t="s">
        <v>37</v>
      </c>
      <c r="E1563" s="64" t="s">
        <v>3030</v>
      </c>
      <c r="F1563" s="64">
        <v>1</v>
      </c>
      <c r="G1563" s="72" t="s">
        <v>3044</v>
      </c>
      <c r="H1563" s="63" t="s">
        <v>3045</v>
      </c>
      <c r="I1563" s="64" t="s">
        <v>490</v>
      </c>
      <c r="J1563" s="63" t="s">
        <v>3061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</row>
    <row r="1564" spans="1:27" s="71" customFormat="1" ht="23.5" customHeight="1" x14ac:dyDescent="0.35">
      <c r="A1564" s="62">
        <v>46105</v>
      </c>
      <c r="B1564" s="63" t="s">
        <v>445</v>
      </c>
      <c r="C1564" s="64" t="s">
        <v>17</v>
      </c>
      <c r="D1564" s="64" t="s">
        <v>37</v>
      </c>
      <c r="E1564" s="64" t="s">
        <v>3031</v>
      </c>
      <c r="F1564" s="64">
        <v>1</v>
      </c>
      <c r="G1564" s="72" t="s">
        <v>3059</v>
      </c>
      <c r="H1564" s="63" t="s">
        <v>3060</v>
      </c>
      <c r="I1564" s="64" t="s">
        <v>490</v>
      </c>
      <c r="J1564" s="63" t="s">
        <v>3061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</row>
    <row r="1565" spans="1:27" s="71" customFormat="1" ht="23.5" customHeight="1" x14ac:dyDescent="0.35">
      <c r="A1565" s="62">
        <v>46105</v>
      </c>
      <c r="B1565" s="63" t="s">
        <v>445</v>
      </c>
      <c r="C1565" s="64" t="s">
        <v>17</v>
      </c>
      <c r="D1565" s="64" t="s">
        <v>37</v>
      </c>
      <c r="E1565" s="64" t="s">
        <v>3032</v>
      </c>
      <c r="F1565" s="64">
        <v>1</v>
      </c>
      <c r="G1565" s="72" t="s">
        <v>3059</v>
      </c>
      <c r="H1565" s="63" t="s">
        <v>3060</v>
      </c>
      <c r="I1565" s="64" t="s">
        <v>490</v>
      </c>
      <c r="J1565" s="63" t="s">
        <v>3061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</row>
    <row r="1566" spans="1:27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2146</v>
      </c>
      <c r="H1566" s="63" t="s">
        <v>3096</v>
      </c>
      <c r="I1566" s="64" t="s">
        <v>490</v>
      </c>
      <c r="J1566" s="63" t="s">
        <v>2223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</row>
    <row r="1567" spans="1:27" s="71" customFormat="1" ht="23.5" customHeight="1" x14ac:dyDescent="0.35">
      <c r="A1567" s="62">
        <v>46105</v>
      </c>
      <c r="B1567" s="63" t="s">
        <v>445</v>
      </c>
      <c r="C1567" s="64" t="s">
        <v>18</v>
      </c>
      <c r="D1567" s="64" t="s">
        <v>37</v>
      </c>
      <c r="E1567" s="64" t="s">
        <v>544</v>
      </c>
      <c r="F1567" s="64">
        <v>1</v>
      </c>
      <c r="G1567" s="72" t="s">
        <v>3083</v>
      </c>
      <c r="H1567" s="63" t="s">
        <v>3084</v>
      </c>
      <c r="I1567" s="64" t="s">
        <v>480</v>
      </c>
      <c r="J1567" s="63" t="s">
        <v>3097</v>
      </c>
      <c r="K1567" s="64" t="s">
        <v>273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4646</v>
      </c>
      <c r="W1567" s="63" t="s">
        <v>4647</v>
      </c>
      <c r="X1567" s="63" t="s">
        <v>548</v>
      </c>
      <c r="Y1567" s="63"/>
      <c r="Z1567" s="63"/>
      <c r="AA1567" s="63">
        <v>2026030082</v>
      </c>
    </row>
    <row r="1568" spans="1:27" s="71" customFormat="1" ht="23.5" customHeight="1" x14ac:dyDescent="0.35">
      <c r="A1568" s="62">
        <v>46105</v>
      </c>
      <c r="B1568" s="63" t="s">
        <v>445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827</v>
      </c>
      <c r="H1568" s="63" t="s">
        <v>3087</v>
      </c>
      <c r="I1568" s="64" t="s">
        <v>480</v>
      </c>
      <c r="J1568" s="63" t="s">
        <v>3098</v>
      </c>
      <c r="K1568" s="64" t="s">
        <v>273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4648</v>
      </c>
      <c r="W1568" s="63" t="s">
        <v>4649</v>
      </c>
      <c r="X1568" s="63" t="s">
        <v>548</v>
      </c>
      <c r="Y1568" s="63"/>
      <c r="Z1568" s="63"/>
      <c r="AA1568" s="63">
        <v>2026030083</v>
      </c>
    </row>
    <row r="1569" spans="1:27" s="71" customFormat="1" ht="23.5" customHeight="1" x14ac:dyDescent="0.35">
      <c r="A1569" s="62">
        <v>46105</v>
      </c>
      <c r="B1569" s="63" t="s">
        <v>445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2403</v>
      </c>
      <c r="H1569" s="63" t="s">
        <v>3099</v>
      </c>
      <c r="I1569" s="64" t="s">
        <v>480</v>
      </c>
      <c r="J1569" s="63" t="s">
        <v>3100</v>
      </c>
      <c r="K1569" s="64" t="s">
        <v>273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4650</v>
      </c>
      <c r="W1569" s="63" t="s">
        <v>4651</v>
      </c>
      <c r="X1569" s="63" t="s">
        <v>548</v>
      </c>
      <c r="Y1569" s="63"/>
      <c r="Z1569" s="63"/>
      <c r="AA1569" s="63">
        <v>2026030084</v>
      </c>
    </row>
    <row r="1570" spans="1:27" s="71" customFormat="1" ht="23.5" customHeight="1" x14ac:dyDescent="0.35">
      <c r="A1570" s="62">
        <v>46105</v>
      </c>
      <c r="B1570" s="63" t="s">
        <v>445</v>
      </c>
      <c r="C1570" s="64" t="s">
        <v>18</v>
      </c>
      <c r="D1570" s="64" t="s">
        <v>37</v>
      </c>
      <c r="E1570" s="64" t="s">
        <v>554</v>
      </c>
      <c r="F1570" s="64">
        <v>1</v>
      </c>
      <c r="G1570" s="72" t="s">
        <v>2403</v>
      </c>
      <c r="H1570" s="63" t="s">
        <v>3099</v>
      </c>
      <c r="I1570" s="64" t="s">
        <v>490</v>
      </c>
      <c r="J1570" s="63" t="s">
        <v>2657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</row>
    <row r="1571" spans="1:27" s="71" customFormat="1" ht="23.5" customHeight="1" x14ac:dyDescent="0.35">
      <c r="A1571" s="62">
        <v>46105</v>
      </c>
      <c r="B1571" s="63" t="s">
        <v>445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738</v>
      </c>
      <c r="H1571" s="63" t="s">
        <v>3101</v>
      </c>
      <c r="I1571" s="64" t="s">
        <v>482</v>
      </c>
      <c r="J1571" s="63" t="s">
        <v>3102</v>
      </c>
      <c r="K1571" s="64" t="s">
        <v>2580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</row>
    <row r="1572" spans="1:27" s="71" customFormat="1" ht="23.5" customHeight="1" x14ac:dyDescent="0.35">
      <c r="A1572" s="62">
        <v>46106</v>
      </c>
      <c r="B1572" s="63" t="s">
        <v>445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3115</v>
      </c>
      <c r="H1572" s="63" t="s">
        <v>3116</v>
      </c>
      <c r="I1572" s="64" t="s">
        <v>493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547</v>
      </c>
      <c r="U1572" s="69" t="s">
        <v>52</v>
      </c>
      <c r="V1572" s="63"/>
      <c r="W1572" s="63"/>
      <c r="X1572" s="63"/>
      <c r="Y1572" s="63"/>
      <c r="Z1572" s="63"/>
      <c r="AA1572" s="63"/>
    </row>
    <row r="1573" spans="1:27" s="71" customFormat="1" ht="23.5" customHeight="1" x14ac:dyDescent="0.35">
      <c r="A1573" s="62">
        <v>46106</v>
      </c>
      <c r="B1573" s="63" t="s">
        <v>445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2279</v>
      </c>
      <c r="H1573" s="63" t="s">
        <v>3117</v>
      </c>
      <c r="I1573" s="64" t="s">
        <v>493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547</v>
      </c>
      <c r="U1573" s="69" t="s">
        <v>52</v>
      </c>
      <c r="V1573" s="63"/>
      <c r="W1573" s="63"/>
      <c r="X1573" s="63"/>
      <c r="Y1573" s="63"/>
      <c r="Z1573" s="63"/>
      <c r="AA1573" s="63"/>
    </row>
    <row r="1574" spans="1:27" s="71" customFormat="1" ht="23.5" customHeight="1" x14ac:dyDescent="0.35">
      <c r="A1574" s="62">
        <v>46106</v>
      </c>
      <c r="B1574" s="63" t="s">
        <v>445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2564</v>
      </c>
      <c r="H1574" s="63" t="s">
        <v>3118</v>
      </c>
      <c r="I1574" s="64" t="s">
        <v>493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547</v>
      </c>
      <c r="U1574" s="69" t="s">
        <v>52</v>
      </c>
      <c r="V1574" s="63"/>
      <c r="W1574" s="63"/>
      <c r="X1574" s="63"/>
      <c r="Y1574" s="63"/>
      <c r="Z1574" s="63"/>
      <c r="AA1574" s="63"/>
    </row>
    <row r="1575" spans="1:27" s="71" customFormat="1" ht="23.5" customHeight="1" x14ac:dyDescent="0.35">
      <c r="A1575" s="62">
        <v>46106</v>
      </c>
      <c r="B1575" s="63" t="s">
        <v>445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3119</v>
      </c>
      <c r="I1575" s="64" t="s">
        <v>493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547</v>
      </c>
      <c r="U1575" s="69" t="s">
        <v>52</v>
      </c>
      <c r="V1575" s="63"/>
      <c r="W1575" s="63"/>
      <c r="X1575" s="63"/>
      <c r="Y1575" s="63"/>
      <c r="Z1575" s="63"/>
      <c r="AA1575" s="63"/>
    </row>
    <row r="1576" spans="1:27" s="71" customFormat="1" ht="23.5" customHeight="1" x14ac:dyDescent="0.35">
      <c r="A1576" s="62">
        <v>46106</v>
      </c>
      <c r="B1576" s="63" t="s">
        <v>445</v>
      </c>
      <c r="C1576" s="64" t="s">
        <v>17</v>
      </c>
      <c r="D1576" s="64" t="s">
        <v>37</v>
      </c>
      <c r="E1576" s="64" t="s">
        <v>3108</v>
      </c>
      <c r="F1576" s="64">
        <v>2</v>
      </c>
      <c r="G1576" s="72" t="s">
        <v>3120</v>
      </c>
      <c r="H1576" s="63" t="s">
        <v>3121</v>
      </c>
      <c r="I1576" s="64" t="s">
        <v>493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547</v>
      </c>
      <c r="U1576" s="69" t="s">
        <v>52</v>
      </c>
      <c r="V1576" s="63"/>
      <c r="W1576" s="63"/>
      <c r="X1576" s="63"/>
      <c r="Y1576" s="63"/>
      <c r="Z1576" s="63"/>
      <c r="AA1576" s="63"/>
    </row>
    <row r="1577" spans="1:27" s="71" customFormat="1" ht="23.5" customHeight="1" x14ac:dyDescent="0.35">
      <c r="A1577" s="62">
        <v>46106</v>
      </c>
      <c r="B1577" s="63" t="s">
        <v>445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1965</v>
      </c>
      <c r="H1577" s="63" t="s">
        <v>3122</v>
      </c>
      <c r="I1577" s="64" t="s">
        <v>493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547</v>
      </c>
      <c r="U1577" s="69" t="s">
        <v>52</v>
      </c>
      <c r="V1577" s="63"/>
      <c r="W1577" s="63"/>
      <c r="X1577" s="63"/>
      <c r="Y1577" s="63"/>
      <c r="Z1577" s="63"/>
      <c r="AA1577" s="63"/>
    </row>
    <row r="1578" spans="1:27" s="71" customFormat="1" ht="23.5" customHeight="1" x14ac:dyDescent="0.35">
      <c r="A1578" s="62">
        <v>46106</v>
      </c>
      <c r="B1578" s="63" t="s">
        <v>445</v>
      </c>
      <c r="C1578" s="64" t="s">
        <v>18</v>
      </c>
      <c r="D1578" s="64" t="s">
        <v>37</v>
      </c>
      <c r="E1578" s="64" t="s">
        <v>867</v>
      </c>
      <c r="F1578" s="64">
        <v>1</v>
      </c>
      <c r="G1578" s="72" t="s">
        <v>1308</v>
      </c>
      <c r="H1578" s="63" t="s">
        <v>3123</v>
      </c>
      <c r="I1578" s="64" t="s">
        <v>493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547</v>
      </c>
      <c r="U1578" s="69" t="s">
        <v>52</v>
      </c>
      <c r="V1578" s="63"/>
      <c r="W1578" s="63"/>
      <c r="X1578" s="63"/>
      <c r="Y1578" s="63"/>
      <c r="Z1578" s="63"/>
      <c r="AA1578" s="63"/>
    </row>
    <row r="1579" spans="1:27" s="71" customFormat="1" ht="23.5" customHeight="1" x14ac:dyDescent="0.35">
      <c r="A1579" s="62">
        <v>46106</v>
      </c>
      <c r="B1579" s="63" t="s">
        <v>445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2265</v>
      </c>
      <c r="H1579" s="63" t="s">
        <v>3124</v>
      </c>
      <c r="I1579" s="64" t="s">
        <v>493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547</v>
      </c>
      <c r="U1579" s="69" t="s">
        <v>52</v>
      </c>
      <c r="V1579" s="63"/>
      <c r="W1579" s="63"/>
      <c r="X1579" s="63"/>
      <c r="Y1579" s="63"/>
      <c r="Z1579" s="63"/>
      <c r="AA1579" s="63"/>
    </row>
    <row r="1580" spans="1:27" s="71" customFormat="1" ht="23.5" customHeight="1" x14ac:dyDescent="0.35">
      <c r="A1580" s="62">
        <v>46106</v>
      </c>
      <c r="B1580" s="63" t="s">
        <v>445</v>
      </c>
      <c r="C1580" s="64" t="s">
        <v>18</v>
      </c>
      <c r="D1580" s="64" t="s">
        <v>37</v>
      </c>
      <c r="E1580" s="64" t="s">
        <v>554</v>
      </c>
      <c r="F1580" s="64">
        <v>1</v>
      </c>
      <c r="G1580" s="72" t="s">
        <v>3125</v>
      </c>
      <c r="H1580" s="63" t="s">
        <v>3126</v>
      </c>
      <c r="I1580" s="64" t="s">
        <v>493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547</v>
      </c>
      <c r="U1580" s="69" t="s">
        <v>52</v>
      </c>
      <c r="V1580" s="63"/>
      <c r="W1580" s="63"/>
      <c r="X1580" s="63"/>
      <c r="Y1580" s="63"/>
      <c r="Z1580" s="63"/>
      <c r="AA1580" s="63"/>
    </row>
    <row r="1581" spans="1:27" s="71" customFormat="1" ht="23.5" customHeight="1" x14ac:dyDescent="0.35">
      <c r="A1581" s="62">
        <v>46106</v>
      </c>
      <c r="B1581" s="63" t="s">
        <v>445</v>
      </c>
      <c r="C1581" s="64" t="s">
        <v>18</v>
      </c>
      <c r="D1581" s="64" t="s">
        <v>37</v>
      </c>
      <c r="E1581" s="64" t="s">
        <v>1052</v>
      </c>
      <c r="F1581" s="64">
        <v>2</v>
      </c>
      <c r="G1581" s="72" t="s">
        <v>3127</v>
      </c>
      <c r="H1581" s="63" t="s">
        <v>3128</v>
      </c>
      <c r="I1581" s="64" t="s">
        <v>493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547</v>
      </c>
      <c r="U1581" s="69" t="s">
        <v>52</v>
      </c>
      <c r="V1581" s="63"/>
      <c r="W1581" s="63"/>
      <c r="X1581" s="63"/>
      <c r="Y1581" s="63"/>
      <c r="Z1581" s="63"/>
      <c r="AA1581" s="63"/>
    </row>
    <row r="1582" spans="1:27" s="71" customFormat="1" ht="23.5" customHeight="1" x14ac:dyDescent="0.35">
      <c r="A1582" s="62">
        <v>46106</v>
      </c>
      <c r="B1582" s="63" t="s">
        <v>445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1785</v>
      </c>
      <c r="H1582" s="63" t="s">
        <v>3129</v>
      </c>
      <c r="I1582" s="64" t="s">
        <v>493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547</v>
      </c>
      <c r="U1582" s="69" t="s">
        <v>52</v>
      </c>
      <c r="V1582" s="63"/>
      <c r="W1582" s="63"/>
      <c r="X1582" s="63"/>
      <c r="Y1582" s="63"/>
      <c r="Z1582" s="63"/>
      <c r="AA1582" s="63"/>
    </row>
    <row r="1583" spans="1:27" s="71" customFormat="1" ht="23.5" customHeight="1" x14ac:dyDescent="0.35">
      <c r="A1583" s="62">
        <v>46106</v>
      </c>
      <c r="B1583" s="63" t="s">
        <v>445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738</v>
      </c>
      <c r="H1583" s="63" t="s">
        <v>2955</v>
      </c>
      <c r="I1583" s="64" t="s">
        <v>493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547</v>
      </c>
      <c r="U1583" s="69" t="s">
        <v>52</v>
      </c>
      <c r="V1583" s="63"/>
      <c r="W1583" s="63"/>
      <c r="X1583" s="63"/>
      <c r="Y1583" s="63"/>
      <c r="Z1583" s="63"/>
      <c r="AA1583" s="63"/>
    </row>
    <row r="1584" spans="1:27" s="71" customFormat="1" ht="23.5" customHeight="1" x14ac:dyDescent="0.35">
      <c r="A1584" s="62">
        <v>46106</v>
      </c>
      <c r="B1584" s="63" t="s">
        <v>445</v>
      </c>
      <c r="C1584" s="64" t="s">
        <v>18</v>
      </c>
      <c r="D1584" s="64" t="s">
        <v>37</v>
      </c>
      <c r="E1584" s="64" t="s">
        <v>1301</v>
      </c>
      <c r="F1584" s="64">
        <v>2</v>
      </c>
      <c r="G1584" s="72" t="s">
        <v>920</v>
      </c>
      <c r="H1584" s="63" t="s">
        <v>3130</v>
      </c>
      <c r="I1584" s="64" t="s">
        <v>493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547</v>
      </c>
      <c r="U1584" s="69" t="s">
        <v>52</v>
      </c>
      <c r="V1584" s="63"/>
      <c r="W1584" s="63"/>
      <c r="X1584" s="63"/>
      <c r="Y1584" s="63"/>
      <c r="Z1584" s="63"/>
      <c r="AA1584" s="63"/>
    </row>
    <row r="1585" spans="1:27" s="71" customFormat="1" ht="23.5" customHeight="1" x14ac:dyDescent="0.35">
      <c r="A1585" s="62">
        <v>46106</v>
      </c>
      <c r="B1585" s="63" t="s">
        <v>445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3131</v>
      </c>
      <c r="I1585" s="64" t="s">
        <v>493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547</v>
      </c>
      <c r="U1585" s="69" t="s">
        <v>52</v>
      </c>
      <c r="V1585" s="63"/>
      <c r="W1585" s="63"/>
      <c r="X1585" s="63"/>
      <c r="Y1585" s="63"/>
      <c r="Z1585" s="63"/>
      <c r="AA1585" s="63"/>
    </row>
    <row r="1586" spans="1:27" s="71" customFormat="1" ht="23.5" customHeight="1" x14ac:dyDescent="0.35">
      <c r="A1586" s="62">
        <v>46106</v>
      </c>
      <c r="B1586" s="63" t="s">
        <v>445</v>
      </c>
      <c r="C1586" s="64" t="s">
        <v>18</v>
      </c>
      <c r="D1586" s="64" t="s">
        <v>37</v>
      </c>
      <c r="E1586" s="64" t="s">
        <v>1441</v>
      </c>
      <c r="F1586" s="64">
        <v>2</v>
      </c>
      <c r="G1586" s="72">
        <v>159356004</v>
      </c>
      <c r="H1586" s="63" t="s">
        <v>3132</v>
      </c>
      <c r="I1586" s="64" t="s">
        <v>493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547</v>
      </c>
      <c r="U1586" s="69" t="s">
        <v>52</v>
      </c>
      <c r="V1586" s="63"/>
      <c r="W1586" s="63"/>
      <c r="X1586" s="63"/>
      <c r="Y1586" s="63"/>
      <c r="Z1586" s="63"/>
      <c r="AA1586" s="63"/>
    </row>
    <row r="1587" spans="1:27" s="71" customFormat="1" ht="23.5" customHeight="1" x14ac:dyDescent="0.35">
      <c r="A1587" s="62">
        <v>46106</v>
      </c>
      <c r="B1587" s="63" t="s">
        <v>445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3133</v>
      </c>
      <c r="I1587" s="64" t="s">
        <v>493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547</v>
      </c>
      <c r="U1587" s="69" t="s">
        <v>52</v>
      </c>
      <c r="V1587" s="63"/>
      <c r="W1587" s="63"/>
      <c r="X1587" s="63"/>
      <c r="Y1587" s="63"/>
      <c r="Z1587" s="63"/>
      <c r="AA1587" s="63"/>
    </row>
    <row r="1588" spans="1:27" s="71" customFormat="1" ht="23.5" customHeight="1" x14ac:dyDescent="0.35">
      <c r="A1588" s="62">
        <v>46106</v>
      </c>
      <c r="B1588" s="63" t="s">
        <v>445</v>
      </c>
      <c r="C1588" s="64" t="s">
        <v>18</v>
      </c>
      <c r="D1588" s="64" t="s">
        <v>37</v>
      </c>
      <c r="E1588" s="64" t="s">
        <v>752</v>
      </c>
      <c r="F1588" s="64">
        <v>2</v>
      </c>
      <c r="G1588" s="72">
        <v>316292006</v>
      </c>
      <c r="H1588" s="63" t="s">
        <v>3134</v>
      </c>
      <c r="I1588" s="64" t="s">
        <v>493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547</v>
      </c>
      <c r="U1588" s="69" t="s">
        <v>52</v>
      </c>
      <c r="V1588" s="63"/>
      <c r="W1588" s="63"/>
      <c r="X1588" s="63"/>
      <c r="Y1588" s="63"/>
      <c r="Z1588" s="63"/>
      <c r="AA1588" s="63"/>
    </row>
    <row r="1589" spans="1:27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1773</v>
      </c>
      <c r="F1589" s="64">
        <v>2</v>
      </c>
      <c r="G1589" s="72">
        <v>130597287</v>
      </c>
      <c r="H1589" s="63" t="s">
        <v>3135</v>
      </c>
      <c r="I1589" s="64" t="s">
        <v>490</v>
      </c>
      <c r="J1589" s="63" t="s">
        <v>3136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</row>
    <row r="1590" spans="1:27" s="71" customFormat="1" ht="23.5" customHeight="1" x14ac:dyDescent="0.35">
      <c r="A1590" s="62">
        <v>46106</v>
      </c>
      <c r="B1590" s="63" t="s">
        <v>445</v>
      </c>
      <c r="C1590" s="64" t="s">
        <v>18</v>
      </c>
      <c r="D1590" s="64" t="s">
        <v>37</v>
      </c>
      <c r="E1590" s="64" t="s">
        <v>3031</v>
      </c>
      <c r="F1590" s="64">
        <v>2</v>
      </c>
      <c r="G1590" s="72" t="s">
        <v>3059</v>
      </c>
      <c r="H1590" s="63" t="s">
        <v>3137</v>
      </c>
      <c r="I1590" s="64" t="s">
        <v>490</v>
      </c>
      <c r="J1590" s="63" t="s">
        <v>3061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</row>
    <row r="1591" spans="1:27" s="71" customFormat="1" ht="23.5" customHeight="1" x14ac:dyDescent="0.35">
      <c r="A1591" s="62">
        <v>46106</v>
      </c>
      <c r="B1591" s="63" t="s">
        <v>445</v>
      </c>
      <c r="C1591" s="64" t="s">
        <v>18</v>
      </c>
      <c r="D1591" s="64" t="s">
        <v>37</v>
      </c>
      <c r="E1591" s="64" t="s">
        <v>867</v>
      </c>
      <c r="F1591" s="64">
        <v>1</v>
      </c>
      <c r="G1591" s="72" t="s">
        <v>1308</v>
      </c>
      <c r="H1591" s="63" t="s">
        <v>3123</v>
      </c>
      <c r="I1591" s="64" t="s">
        <v>490</v>
      </c>
      <c r="J1591" s="63" t="s">
        <v>3095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</row>
    <row r="1592" spans="1:27" s="71" customFormat="1" ht="23.5" customHeight="1" x14ac:dyDescent="0.35">
      <c r="A1592" s="62">
        <v>46106</v>
      </c>
      <c r="B1592" s="63" t="s">
        <v>445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3115</v>
      </c>
      <c r="H1592" s="63" t="s">
        <v>3116</v>
      </c>
      <c r="I1592" s="64" t="s">
        <v>490</v>
      </c>
      <c r="J1592" s="63" t="s">
        <v>2657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</row>
    <row r="1593" spans="1:27" s="71" customFormat="1" ht="23.5" customHeight="1" x14ac:dyDescent="0.35">
      <c r="A1593" s="62">
        <v>46106</v>
      </c>
      <c r="B1593" s="63" t="s">
        <v>445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1965</v>
      </c>
      <c r="H1593" s="63" t="s">
        <v>3122</v>
      </c>
      <c r="I1593" s="64" t="s">
        <v>490</v>
      </c>
      <c r="J1593" s="63" t="s">
        <v>2657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</row>
    <row r="1594" spans="1:27" s="71" customFormat="1" ht="23.5" customHeight="1" x14ac:dyDescent="0.35">
      <c r="A1594" s="62">
        <v>46106</v>
      </c>
      <c r="B1594" s="63" t="s">
        <v>445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2192</v>
      </c>
      <c r="H1594" s="63" t="s">
        <v>3138</v>
      </c>
      <c r="I1594" s="64" t="s">
        <v>480</v>
      </c>
      <c r="J1594" s="63" t="s">
        <v>3139</v>
      </c>
      <c r="K1594" s="64" t="s">
        <v>273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4652</v>
      </c>
      <c r="W1594" s="63" t="s">
        <v>4653</v>
      </c>
      <c r="X1594" s="63" t="s">
        <v>5828</v>
      </c>
      <c r="Y1594" s="63"/>
      <c r="Z1594" s="63"/>
      <c r="AA1594" s="63">
        <v>2026030092</v>
      </c>
    </row>
    <row r="1595" spans="1:27" s="71" customFormat="1" ht="23.5" customHeight="1" x14ac:dyDescent="0.35">
      <c r="A1595" s="62">
        <v>46106</v>
      </c>
      <c r="B1595" s="63" t="s">
        <v>445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1965</v>
      </c>
      <c r="H1595" s="63" t="s">
        <v>3122</v>
      </c>
      <c r="I1595" s="64" t="s">
        <v>480</v>
      </c>
      <c r="J1595" s="63" t="s">
        <v>3140</v>
      </c>
      <c r="K1595" s="64" t="s">
        <v>273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4654</v>
      </c>
      <c r="W1595" s="63" t="s">
        <v>4655</v>
      </c>
      <c r="X1595" s="63" t="s">
        <v>548</v>
      </c>
      <c r="Y1595" s="63"/>
      <c r="Z1595" s="63"/>
      <c r="AA1595" s="63">
        <v>2026030093</v>
      </c>
    </row>
    <row r="1596" spans="1:27" s="71" customFormat="1" ht="23.5" customHeight="1" x14ac:dyDescent="0.35">
      <c r="A1596" s="62">
        <v>46107</v>
      </c>
      <c r="B1596" s="63" t="s">
        <v>445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755</v>
      </c>
      <c r="H1596" s="63" t="s">
        <v>3153</v>
      </c>
      <c r="I1596" s="64" t="s">
        <v>493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547</v>
      </c>
      <c r="U1596" s="69" t="s">
        <v>52</v>
      </c>
      <c r="V1596" s="63"/>
      <c r="W1596" s="63"/>
      <c r="X1596" s="63"/>
      <c r="Y1596" s="63"/>
      <c r="Z1596" s="63"/>
      <c r="AA1596" s="63"/>
    </row>
    <row r="1597" spans="1:27" s="71" customFormat="1" ht="23.5" customHeight="1" x14ac:dyDescent="0.35">
      <c r="A1597" s="62">
        <v>46107</v>
      </c>
      <c r="B1597" s="63" t="s">
        <v>445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3154</v>
      </c>
      <c r="H1597" s="63" t="s">
        <v>3155</v>
      </c>
      <c r="I1597" s="64" t="s">
        <v>493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547</v>
      </c>
      <c r="U1597" s="69" t="s">
        <v>52</v>
      </c>
      <c r="V1597" s="63"/>
      <c r="W1597" s="63"/>
      <c r="X1597" s="63"/>
      <c r="Y1597" s="63"/>
      <c r="Z1597" s="63"/>
      <c r="AA1597" s="63"/>
    </row>
    <row r="1598" spans="1:27" s="71" customFormat="1" ht="23.5" customHeight="1" x14ac:dyDescent="0.35">
      <c r="A1598" s="62">
        <v>46107</v>
      </c>
      <c r="B1598" s="63" t="s">
        <v>445</v>
      </c>
      <c r="C1598" s="64" t="s">
        <v>17</v>
      </c>
      <c r="D1598" s="64" t="s">
        <v>37</v>
      </c>
      <c r="E1598" s="64" t="s">
        <v>3108</v>
      </c>
      <c r="F1598" s="64">
        <v>2</v>
      </c>
      <c r="G1598" s="72" t="s">
        <v>3156</v>
      </c>
      <c r="H1598" s="63" t="s">
        <v>3157</v>
      </c>
      <c r="I1598" s="64" t="s">
        <v>493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547</v>
      </c>
      <c r="U1598" s="69" t="s">
        <v>52</v>
      </c>
      <c r="V1598" s="63"/>
      <c r="W1598" s="63"/>
      <c r="X1598" s="63"/>
      <c r="Y1598" s="63"/>
      <c r="Z1598" s="63"/>
      <c r="AA1598" s="63"/>
    </row>
    <row r="1599" spans="1:27" s="71" customFormat="1" ht="23.5" customHeight="1" x14ac:dyDescent="0.35">
      <c r="A1599" s="62">
        <v>46107</v>
      </c>
      <c r="B1599" s="63" t="s">
        <v>445</v>
      </c>
      <c r="C1599" s="64" t="s">
        <v>17</v>
      </c>
      <c r="D1599" s="64" t="s">
        <v>37</v>
      </c>
      <c r="E1599" s="64" t="s">
        <v>3108</v>
      </c>
      <c r="F1599" s="64">
        <v>2</v>
      </c>
      <c r="G1599" s="72" t="s">
        <v>3053</v>
      </c>
      <c r="H1599" s="63" t="s">
        <v>3158</v>
      </c>
      <c r="I1599" s="64" t="s">
        <v>493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547</v>
      </c>
      <c r="U1599" s="69" t="s">
        <v>52</v>
      </c>
      <c r="V1599" s="63"/>
      <c r="W1599" s="63"/>
      <c r="X1599" s="63"/>
      <c r="Y1599" s="63"/>
      <c r="Z1599" s="63"/>
      <c r="AA1599" s="63"/>
    </row>
    <row r="1600" spans="1:27" s="71" customFormat="1" ht="23.5" customHeight="1" x14ac:dyDescent="0.35">
      <c r="A1600" s="62">
        <v>46107</v>
      </c>
      <c r="B1600" s="63" t="s">
        <v>445</v>
      </c>
      <c r="C1600" s="64" t="s">
        <v>18</v>
      </c>
      <c r="D1600" s="64" t="s">
        <v>37</v>
      </c>
      <c r="E1600" s="64" t="s">
        <v>415</v>
      </c>
      <c r="F1600" s="64">
        <v>2</v>
      </c>
      <c r="G1600" s="72" t="s">
        <v>3159</v>
      </c>
      <c r="H1600" s="63" t="s">
        <v>3160</v>
      </c>
      <c r="I1600" s="64" t="s">
        <v>493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547</v>
      </c>
      <c r="U1600" s="69" t="s">
        <v>52</v>
      </c>
      <c r="V1600" s="63"/>
      <c r="W1600" s="63"/>
      <c r="X1600" s="63"/>
      <c r="Y1600" s="63"/>
      <c r="Z1600" s="63"/>
      <c r="AA1600" s="63"/>
    </row>
    <row r="1601" spans="1:27" s="71" customFormat="1" ht="23.5" customHeight="1" x14ac:dyDescent="0.35">
      <c r="A1601" s="62">
        <v>46107</v>
      </c>
      <c r="B1601" s="63" t="s">
        <v>445</v>
      </c>
      <c r="C1601" s="64" t="s">
        <v>18</v>
      </c>
      <c r="D1601" s="64" t="s">
        <v>37</v>
      </c>
      <c r="E1601" s="64" t="s">
        <v>1532</v>
      </c>
      <c r="F1601" s="64">
        <v>1</v>
      </c>
      <c r="G1601" s="72" t="s">
        <v>3161</v>
      </c>
      <c r="H1601" s="63" t="s">
        <v>3162</v>
      </c>
      <c r="I1601" s="64" t="s">
        <v>493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547</v>
      </c>
      <c r="U1601" s="69" t="s">
        <v>52</v>
      </c>
      <c r="V1601" s="63"/>
      <c r="W1601" s="63"/>
      <c r="X1601" s="63"/>
      <c r="Y1601" s="63"/>
      <c r="Z1601" s="63"/>
      <c r="AA1601" s="63"/>
    </row>
    <row r="1602" spans="1:27" s="71" customFormat="1" ht="23.5" customHeight="1" x14ac:dyDescent="0.35">
      <c r="A1602" s="62">
        <v>46107</v>
      </c>
      <c r="B1602" s="63" t="s">
        <v>445</v>
      </c>
      <c r="C1602" s="64" t="s">
        <v>18</v>
      </c>
      <c r="D1602" s="64" t="s">
        <v>37</v>
      </c>
      <c r="E1602" s="64" t="s">
        <v>1441</v>
      </c>
      <c r="F1602" s="64">
        <v>2</v>
      </c>
      <c r="G1602" s="72" t="s">
        <v>2299</v>
      </c>
      <c r="H1602" s="63" t="s">
        <v>3163</v>
      </c>
      <c r="I1602" s="64" t="s">
        <v>493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547</v>
      </c>
      <c r="U1602" s="69" t="s">
        <v>52</v>
      </c>
      <c r="V1602" s="63"/>
      <c r="W1602" s="63"/>
      <c r="X1602" s="63"/>
      <c r="Y1602" s="63"/>
      <c r="Z1602" s="63"/>
      <c r="AA1602" s="63"/>
    </row>
    <row r="1603" spans="1:27" s="71" customFormat="1" ht="23.5" customHeight="1" x14ac:dyDescent="0.35">
      <c r="A1603" s="62">
        <v>46107</v>
      </c>
      <c r="B1603" s="63" t="s">
        <v>445</v>
      </c>
      <c r="C1603" s="64" t="s">
        <v>18</v>
      </c>
      <c r="D1603" s="64" t="s">
        <v>37</v>
      </c>
      <c r="E1603" s="64" t="s">
        <v>2063</v>
      </c>
      <c r="F1603" s="64">
        <v>2</v>
      </c>
      <c r="G1603" s="72" t="s">
        <v>1852</v>
      </c>
      <c r="H1603" s="63" t="s">
        <v>3164</v>
      </c>
      <c r="I1603" s="64" t="s">
        <v>493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547</v>
      </c>
      <c r="U1603" s="69" t="s">
        <v>52</v>
      </c>
      <c r="V1603" s="63"/>
      <c r="W1603" s="63"/>
      <c r="X1603" s="63"/>
      <c r="Y1603" s="63"/>
      <c r="Z1603" s="63"/>
      <c r="AA1603" s="63"/>
    </row>
    <row r="1604" spans="1:27" s="71" customFormat="1" ht="23.5" customHeight="1" x14ac:dyDescent="0.35">
      <c r="A1604" s="62">
        <v>46107</v>
      </c>
      <c r="B1604" s="63" t="s">
        <v>445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3165</v>
      </c>
      <c r="H1604" s="63" t="s">
        <v>3166</v>
      </c>
      <c r="I1604" s="64" t="s">
        <v>493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547</v>
      </c>
      <c r="U1604" s="69" t="s">
        <v>52</v>
      </c>
      <c r="V1604" s="63"/>
      <c r="W1604" s="63"/>
      <c r="X1604" s="63"/>
      <c r="Y1604" s="63"/>
      <c r="Z1604" s="63"/>
      <c r="AA1604" s="63"/>
    </row>
    <row r="1605" spans="1:27" s="71" customFormat="1" ht="23.5" customHeight="1" x14ac:dyDescent="0.35">
      <c r="A1605" s="62">
        <v>46107</v>
      </c>
      <c r="B1605" s="63" t="s">
        <v>445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3167</v>
      </c>
      <c r="H1605" s="63" t="s">
        <v>3168</v>
      </c>
      <c r="I1605" s="64" t="s">
        <v>493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547</v>
      </c>
      <c r="U1605" s="69" t="s">
        <v>52</v>
      </c>
      <c r="V1605" s="63"/>
      <c r="W1605" s="63"/>
      <c r="X1605" s="63"/>
      <c r="Y1605" s="63"/>
      <c r="Z1605" s="63"/>
      <c r="AA1605" s="63"/>
    </row>
    <row r="1606" spans="1:27" s="71" customFormat="1" ht="23.5" customHeight="1" x14ac:dyDescent="0.35">
      <c r="A1606" s="62">
        <v>46107</v>
      </c>
      <c r="B1606" s="63" t="s">
        <v>445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3169</v>
      </c>
      <c r="H1606" s="63" t="s">
        <v>3170</v>
      </c>
      <c r="I1606" s="64" t="s">
        <v>493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547</v>
      </c>
      <c r="U1606" s="69" t="s">
        <v>52</v>
      </c>
      <c r="V1606" s="63"/>
      <c r="W1606" s="63"/>
      <c r="X1606" s="63"/>
      <c r="Y1606" s="63"/>
      <c r="Z1606" s="63"/>
      <c r="AA1606" s="63"/>
    </row>
    <row r="1607" spans="1:27" s="71" customFormat="1" ht="23.5" customHeight="1" x14ac:dyDescent="0.35">
      <c r="A1607" s="62">
        <v>46107</v>
      </c>
      <c r="B1607" s="63" t="s">
        <v>445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918</v>
      </c>
      <c r="H1607" s="63" t="s">
        <v>3171</v>
      </c>
      <c r="I1607" s="64" t="s">
        <v>493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547</v>
      </c>
      <c r="U1607" s="69" t="s">
        <v>52</v>
      </c>
      <c r="V1607" s="63"/>
      <c r="W1607" s="63"/>
      <c r="X1607" s="63"/>
      <c r="Y1607" s="63"/>
      <c r="Z1607" s="63"/>
      <c r="AA1607" s="63"/>
    </row>
    <row r="1608" spans="1:27" s="71" customFormat="1" ht="23.5" customHeight="1" x14ac:dyDescent="0.35">
      <c r="A1608" s="62">
        <v>46107</v>
      </c>
      <c r="B1608" s="63" t="s">
        <v>445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2556</v>
      </c>
      <c r="H1608" s="63" t="s">
        <v>3172</v>
      </c>
      <c r="I1608" s="64" t="s">
        <v>493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547</v>
      </c>
      <c r="U1608" s="69" t="s">
        <v>52</v>
      </c>
      <c r="V1608" s="63"/>
      <c r="W1608" s="63"/>
      <c r="X1608" s="63"/>
      <c r="Y1608" s="63"/>
      <c r="Z1608" s="63"/>
      <c r="AA1608" s="63"/>
    </row>
    <row r="1609" spans="1:27" s="71" customFormat="1" ht="23.5" customHeight="1" x14ac:dyDescent="0.35">
      <c r="A1609" s="62">
        <v>46107</v>
      </c>
      <c r="B1609" s="63" t="s">
        <v>445</v>
      </c>
      <c r="C1609" s="64" t="s">
        <v>18</v>
      </c>
      <c r="D1609" s="64" t="s">
        <v>37</v>
      </c>
      <c r="E1609" s="64" t="s">
        <v>2103</v>
      </c>
      <c r="F1609" s="64">
        <v>1</v>
      </c>
      <c r="G1609" s="72" t="s">
        <v>2986</v>
      </c>
      <c r="H1609" s="63" t="s">
        <v>2987</v>
      </c>
      <c r="I1609" s="64" t="s">
        <v>493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547</v>
      </c>
      <c r="U1609" s="69" t="s">
        <v>52</v>
      </c>
      <c r="V1609" s="63"/>
      <c r="W1609" s="63"/>
      <c r="X1609" s="63"/>
      <c r="Y1609" s="63"/>
      <c r="Z1609" s="63"/>
      <c r="AA1609" s="63"/>
    </row>
    <row r="1610" spans="1:27" s="71" customFormat="1" ht="23.5" customHeight="1" x14ac:dyDescent="0.35">
      <c r="A1610" s="62">
        <v>46107</v>
      </c>
      <c r="B1610" s="63" t="s">
        <v>445</v>
      </c>
      <c r="C1610" s="64" t="s">
        <v>18</v>
      </c>
      <c r="D1610" s="64" t="s">
        <v>37</v>
      </c>
      <c r="E1610" s="64" t="s">
        <v>554</v>
      </c>
      <c r="F1610" s="64">
        <v>1</v>
      </c>
      <c r="G1610" s="72" t="s">
        <v>3173</v>
      </c>
      <c r="H1610" s="63" t="s">
        <v>3174</v>
      </c>
      <c r="I1610" s="64" t="s">
        <v>493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547</v>
      </c>
      <c r="U1610" s="69" t="s">
        <v>52</v>
      </c>
      <c r="V1610" s="63"/>
      <c r="W1610" s="63"/>
      <c r="X1610" s="63"/>
      <c r="Y1610" s="63"/>
      <c r="Z1610" s="63"/>
      <c r="AA1610" s="63"/>
    </row>
    <row r="1611" spans="1:27" s="71" customFormat="1" ht="23.5" customHeight="1" x14ac:dyDescent="0.35">
      <c r="A1611" s="62">
        <v>46107</v>
      </c>
      <c r="B1611" s="63" t="s">
        <v>445</v>
      </c>
      <c r="C1611" s="64" t="s">
        <v>18</v>
      </c>
      <c r="D1611" s="64" t="s">
        <v>37</v>
      </c>
      <c r="E1611" s="64" t="s">
        <v>554</v>
      </c>
      <c r="F1611" s="64">
        <v>1</v>
      </c>
      <c r="G1611" s="72">
        <v>159235006</v>
      </c>
      <c r="H1611" s="63" t="s">
        <v>3175</v>
      </c>
      <c r="I1611" s="64" t="s">
        <v>493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547</v>
      </c>
      <c r="U1611" s="69" t="s">
        <v>52</v>
      </c>
      <c r="V1611" s="63"/>
      <c r="W1611" s="63"/>
      <c r="X1611" s="63"/>
      <c r="Y1611" s="63"/>
      <c r="Z1611" s="63"/>
      <c r="AA1611" s="63"/>
    </row>
    <row r="1612" spans="1:27" s="71" customFormat="1" ht="23.5" customHeight="1" x14ac:dyDescent="0.35">
      <c r="A1612" s="62">
        <v>46107</v>
      </c>
      <c r="B1612" s="63" t="s">
        <v>445</v>
      </c>
      <c r="C1612" s="64" t="s">
        <v>18</v>
      </c>
      <c r="D1612" s="64" t="s">
        <v>37</v>
      </c>
      <c r="E1612" s="64" t="s">
        <v>1650</v>
      </c>
      <c r="F1612" s="64">
        <v>2</v>
      </c>
      <c r="G1612" s="72">
        <v>230896003</v>
      </c>
      <c r="H1612" s="63" t="s">
        <v>3176</v>
      </c>
      <c r="I1612" s="64" t="s">
        <v>493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547</v>
      </c>
      <c r="U1612" s="69" t="s">
        <v>52</v>
      </c>
      <c r="V1612" s="63"/>
      <c r="W1612" s="63"/>
      <c r="X1612" s="63"/>
      <c r="Y1612" s="63"/>
      <c r="Z1612" s="63"/>
      <c r="AA1612" s="63"/>
    </row>
    <row r="1613" spans="1:27" s="71" customFormat="1" ht="23.5" customHeight="1" x14ac:dyDescent="0.35">
      <c r="A1613" s="62">
        <v>46107</v>
      </c>
      <c r="B1613" s="63" t="s">
        <v>445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3177</v>
      </c>
      <c r="I1613" s="64" t="s">
        <v>493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547</v>
      </c>
      <c r="U1613" s="69" t="s">
        <v>52</v>
      </c>
      <c r="V1613" s="63"/>
      <c r="W1613" s="63"/>
      <c r="X1613" s="63"/>
      <c r="Y1613" s="63"/>
      <c r="Z1613" s="63"/>
      <c r="AA1613" s="63"/>
    </row>
    <row r="1614" spans="1:27" s="71" customFormat="1" ht="23.5" customHeight="1" x14ac:dyDescent="0.35">
      <c r="A1614" s="62">
        <v>46107</v>
      </c>
      <c r="B1614" s="63" t="s">
        <v>445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1503</v>
      </c>
      <c r="H1614" s="63" t="s">
        <v>3178</v>
      </c>
      <c r="I1614" s="64" t="s">
        <v>482</v>
      </c>
      <c r="J1614" s="63" t="s">
        <v>3525</v>
      </c>
      <c r="K1614" s="64" t="s">
        <v>2580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3527</v>
      </c>
      <c r="Y1614" s="63"/>
      <c r="Z1614" s="63"/>
      <c r="AA1614" s="63">
        <v>2026030094</v>
      </c>
    </row>
    <row r="1615" spans="1:27" s="71" customFormat="1" ht="23.5" customHeight="1" x14ac:dyDescent="0.35">
      <c r="A1615" s="62">
        <v>46107</v>
      </c>
      <c r="B1615" s="63" t="s">
        <v>445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1503</v>
      </c>
      <c r="H1615" s="63" t="s">
        <v>3178</v>
      </c>
      <c r="I1615" s="64" t="s">
        <v>482</v>
      </c>
      <c r="J1615" s="63" t="s">
        <v>3525</v>
      </c>
      <c r="K1615" s="64" t="s">
        <v>2580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3527</v>
      </c>
      <c r="Y1615" s="63"/>
      <c r="Z1615" s="63"/>
      <c r="AA1615" s="63">
        <v>2026030095</v>
      </c>
    </row>
    <row r="1616" spans="1:27" s="71" customFormat="1" ht="23.5" customHeight="1" x14ac:dyDescent="0.35">
      <c r="A1616" s="62">
        <v>46107</v>
      </c>
      <c r="B1616" s="63" t="s">
        <v>445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2299</v>
      </c>
      <c r="H1616" s="63" t="s">
        <v>3163</v>
      </c>
      <c r="I1616" s="64" t="s">
        <v>482</v>
      </c>
      <c r="J1616" s="63" t="s">
        <v>3526</v>
      </c>
      <c r="K1616" s="64" t="s">
        <v>2580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3528</v>
      </c>
      <c r="Y1616" s="63"/>
      <c r="Z1616" s="63"/>
      <c r="AA1616" s="63">
        <v>2026030096</v>
      </c>
    </row>
    <row r="1617" spans="1:27" s="71" customFormat="1" ht="23.5" customHeight="1" x14ac:dyDescent="0.35">
      <c r="A1617" s="62">
        <v>46107</v>
      </c>
      <c r="B1617" s="63" t="s">
        <v>445</v>
      </c>
      <c r="C1617" s="64" t="s">
        <v>18</v>
      </c>
      <c r="D1617" s="64" t="s">
        <v>37</v>
      </c>
      <c r="E1617" s="64" t="s">
        <v>2102</v>
      </c>
      <c r="F1617" s="64">
        <v>2</v>
      </c>
      <c r="G1617" s="72" t="s">
        <v>3179</v>
      </c>
      <c r="H1617" s="63" t="s">
        <v>3180</v>
      </c>
      <c r="I1617" s="64" t="s">
        <v>490</v>
      </c>
      <c r="J1617" s="63" t="s">
        <v>3095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</row>
    <row r="1618" spans="1:27" s="71" customFormat="1" ht="23.5" customHeight="1" x14ac:dyDescent="0.35">
      <c r="A1618" s="62">
        <v>46107</v>
      </c>
      <c r="B1618" s="63" t="s">
        <v>445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2282</v>
      </c>
      <c r="H1618" s="63" t="s">
        <v>3181</v>
      </c>
      <c r="I1618" s="64" t="s">
        <v>490</v>
      </c>
      <c r="J1618" s="63" t="s">
        <v>3182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</row>
    <row r="1619" spans="1:27" s="71" customFormat="1" ht="23.5" customHeight="1" x14ac:dyDescent="0.35">
      <c r="A1619" s="62">
        <v>46107</v>
      </c>
      <c r="B1619" s="63" t="s">
        <v>445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1965</v>
      </c>
      <c r="H1619" s="63" t="s">
        <v>3122</v>
      </c>
      <c r="I1619" s="64" t="s">
        <v>490</v>
      </c>
      <c r="J1619" s="63" t="s">
        <v>3183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</row>
    <row r="1620" spans="1:27" s="71" customFormat="1" ht="23.5" customHeight="1" x14ac:dyDescent="0.35">
      <c r="A1620" s="62">
        <v>46107</v>
      </c>
      <c r="B1620" s="63" t="s">
        <v>445</v>
      </c>
      <c r="C1620" s="64" t="s">
        <v>17</v>
      </c>
      <c r="D1620" s="64" t="s">
        <v>37</v>
      </c>
      <c r="E1620" s="64" t="s">
        <v>1149</v>
      </c>
      <c r="F1620" s="64">
        <v>2</v>
      </c>
      <c r="G1620" s="72" t="s">
        <v>375</v>
      </c>
      <c r="H1620" s="63" t="s">
        <v>3184</v>
      </c>
      <c r="I1620" s="64" t="s">
        <v>490</v>
      </c>
      <c r="J1620" s="63" t="s">
        <v>3185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</row>
    <row r="1621" spans="1:27" s="71" customFormat="1" ht="23.5" customHeight="1" x14ac:dyDescent="0.35">
      <c r="A1621" s="62">
        <v>46107</v>
      </c>
      <c r="B1621" s="63" t="s">
        <v>445</v>
      </c>
      <c r="C1621" s="64" t="s">
        <v>17</v>
      </c>
      <c r="D1621" s="64" t="s">
        <v>37</v>
      </c>
      <c r="E1621" s="64" t="s">
        <v>1149</v>
      </c>
      <c r="F1621" s="64">
        <v>1</v>
      </c>
      <c r="G1621" s="72" t="s">
        <v>301</v>
      </c>
      <c r="H1621" s="63" t="s">
        <v>3186</v>
      </c>
      <c r="I1621" s="64" t="s">
        <v>490</v>
      </c>
      <c r="J1621" s="63" t="s">
        <v>3187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</row>
    <row r="1622" spans="1:27" s="71" customFormat="1" ht="23.5" customHeight="1" x14ac:dyDescent="0.35">
      <c r="A1622" s="62">
        <v>46107</v>
      </c>
      <c r="B1622" s="63" t="s">
        <v>445</v>
      </c>
      <c r="C1622" s="64" t="s">
        <v>17</v>
      </c>
      <c r="D1622" s="64" t="s">
        <v>37</v>
      </c>
      <c r="E1622" s="64" t="s">
        <v>3152</v>
      </c>
      <c r="F1622" s="64">
        <v>1</v>
      </c>
      <c r="G1622" s="72" t="s">
        <v>3188</v>
      </c>
      <c r="H1622" s="63" t="s">
        <v>3189</v>
      </c>
      <c r="I1622" s="64" t="s">
        <v>490</v>
      </c>
      <c r="J1622" s="63" t="s">
        <v>3061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</row>
    <row r="1623" spans="1:27" s="71" customFormat="1" ht="23.5" customHeight="1" x14ac:dyDescent="0.35">
      <c r="A1623" s="62">
        <v>46107</v>
      </c>
      <c r="B1623" s="63" t="s">
        <v>445</v>
      </c>
      <c r="C1623" s="64" t="s">
        <v>17</v>
      </c>
      <c r="D1623" s="64" t="s">
        <v>37</v>
      </c>
      <c r="E1623" s="64" t="s">
        <v>3108</v>
      </c>
      <c r="F1623" s="64">
        <v>1</v>
      </c>
      <c r="G1623" s="72" t="s">
        <v>3120</v>
      </c>
      <c r="H1623" s="63" t="s">
        <v>3190</v>
      </c>
      <c r="I1623" s="64" t="s">
        <v>490</v>
      </c>
      <c r="J1623" s="63" t="s">
        <v>2902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</row>
    <row r="1624" spans="1:27" s="71" customFormat="1" ht="23.5" customHeight="1" x14ac:dyDescent="0.35">
      <c r="A1624" s="62">
        <v>46107</v>
      </c>
      <c r="B1624" s="63" t="s">
        <v>445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3191</v>
      </c>
      <c r="H1624" s="63" t="s">
        <v>3192</v>
      </c>
      <c r="I1624" s="64" t="s">
        <v>490</v>
      </c>
      <c r="J1624" s="63" t="s">
        <v>2657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</row>
    <row r="1625" spans="1:27" s="71" customFormat="1" ht="23.5" customHeight="1" x14ac:dyDescent="0.35">
      <c r="A1625" s="62">
        <v>46107</v>
      </c>
      <c r="B1625" s="63" t="s">
        <v>445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3193</v>
      </c>
      <c r="H1625" s="63" t="s">
        <v>3194</v>
      </c>
      <c r="I1625" s="64" t="s">
        <v>480</v>
      </c>
      <c r="J1625" s="63" t="s">
        <v>3195</v>
      </c>
      <c r="K1625" s="64" t="s">
        <v>273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4656</v>
      </c>
      <c r="W1625" s="63" t="s">
        <v>4657</v>
      </c>
      <c r="X1625" s="63" t="s">
        <v>4658</v>
      </c>
      <c r="Y1625" s="63"/>
      <c r="Z1625" s="63"/>
      <c r="AA1625" s="63">
        <v>2026030105</v>
      </c>
    </row>
    <row r="1626" spans="1:27" s="71" customFormat="1" ht="23.5" customHeight="1" x14ac:dyDescent="0.35">
      <c r="A1626" s="62">
        <v>46108</v>
      </c>
      <c r="B1626" s="63" t="s">
        <v>445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1113</v>
      </c>
      <c r="H1626" s="63" t="s">
        <v>3201</v>
      </c>
      <c r="I1626" s="64" t="s">
        <v>493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547</v>
      </c>
      <c r="U1626" s="69" t="s">
        <v>52</v>
      </c>
      <c r="V1626" s="63"/>
      <c r="W1626" s="63"/>
      <c r="X1626" s="63"/>
      <c r="Y1626" s="63"/>
      <c r="Z1626" s="63"/>
      <c r="AA1626" s="63"/>
    </row>
    <row r="1627" spans="1:27" s="71" customFormat="1" ht="23.5" customHeight="1" x14ac:dyDescent="0.35">
      <c r="A1627" s="62">
        <v>46108</v>
      </c>
      <c r="B1627" s="63" t="s">
        <v>445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3202</v>
      </c>
      <c r="H1627" s="63" t="s">
        <v>3203</v>
      </c>
      <c r="I1627" s="64" t="s">
        <v>493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547</v>
      </c>
      <c r="U1627" s="69" t="s">
        <v>52</v>
      </c>
      <c r="V1627" s="63"/>
      <c r="W1627" s="63"/>
      <c r="X1627" s="63"/>
      <c r="Y1627" s="63"/>
      <c r="Z1627" s="63"/>
      <c r="AA1627" s="63"/>
    </row>
    <row r="1628" spans="1:27" s="71" customFormat="1" ht="23.5" customHeight="1" x14ac:dyDescent="0.35">
      <c r="A1628" s="62">
        <v>46108</v>
      </c>
      <c r="B1628" s="63" t="s">
        <v>445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3204</v>
      </c>
      <c r="H1628" s="63" t="s">
        <v>3205</v>
      </c>
      <c r="I1628" s="64" t="s">
        <v>493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547</v>
      </c>
      <c r="U1628" s="69" t="s">
        <v>52</v>
      </c>
      <c r="V1628" s="63"/>
      <c r="W1628" s="63"/>
      <c r="X1628" s="63"/>
      <c r="Y1628" s="63"/>
      <c r="Z1628" s="63"/>
      <c r="AA1628" s="63"/>
    </row>
    <row r="1629" spans="1:27" s="71" customFormat="1" ht="23.5" customHeight="1" x14ac:dyDescent="0.35">
      <c r="A1629" s="62">
        <v>46108</v>
      </c>
      <c r="B1629" s="63" t="s">
        <v>445</v>
      </c>
      <c r="C1629" s="64" t="s">
        <v>17</v>
      </c>
      <c r="D1629" s="64" t="s">
        <v>37</v>
      </c>
      <c r="E1629" s="64" t="s">
        <v>3108</v>
      </c>
      <c r="F1629" s="64">
        <v>2</v>
      </c>
      <c r="G1629" s="72" t="s">
        <v>3206</v>
      </c>
      <c r="H1629" s="63" t="s">
        <v>3207</v>
      </c>
      <c r="I1629" s="64" t="s">
        <v>493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547</v>
      </c>
      <c r="U1629" s="69" t="s">
        <v>52</v>
      </c>
      <c r="V1629" s="63"/>
      <c r="W1629" s="63"/>
      <c r="X1629" s="63"/>
      <c r="Y1629" s="63"/>
      <c r="Z1629" s="63"/>
      <c r="AA1629" s="63"/>
    </row>
    <row r="1630" spans="1:27" s="71" customFormat="1" ht="23.5" customHeight="1" x14ac:dyDescent="0.35">
      <c r="A1630" s="62">
        <v>46108</v>
      </c>
      <c r="B1630" s="63" t="s">
        <v>445</v>
      </c>
      <c r="C1630" s="64" t="s">
        <v>17</v>
      </c>
      <c r="D1630" s="64" t="s">
        <v>37</v>
      </c>
      <c r="E1630" s="64" t="s">
        <v>3108</v>
      </c>
      <c r="F1630" s="64">
        <v>2</v>
      </c>
      <c r="G1630" s="72" t="s">
        <v>3208</v>
      </c>
      <c r="H1630" s="63" t="s">
        <v>3209</v>
      </c>
      <c r="I1630" s="64" t="s">
        <v>493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547</v>
      </c>
      <c r="U1630" s="69" t="s">
        <v>52</v>
      </c>
      <c r="V1630" s="63"/>
      <c r="W1630" s="63"/>
      <c r="X1630" s="63"/>
      <c r="Y1630" s="63"/>
      <c r="Z1630" s="63"/>
      <c r="AA1630" s="63"/>
    </row>
    <row r="1631" spans="1:27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614</v>
      </c>
      <c r="F1631" s="64">
        <v>1</v>
      </c>
      <c r="G1631" s="72">
        <v>130597187</v>
      </c>
      <c r="H1631" s="63" t="s">
        <v>3210</v>
      </c>
      <c r="I1631" s="64" t="s">
        <v>493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547</v>
      </c>
      <c r="U1631" s="69" t="s">
        <v>52</v>
      </c>
      <c r="V1631" s="63"/>
      <c r="W1631" s="63"/>
      <c r="X1631" s="63"/>
      <c r="Y1631" s="63"/>
      <c r="Z1631" s="63"/>
      <c r="AA1631" s="63"/>
    </row>
    <row r="1632" spans="1:27" s="71" customFormat="1" ht="23.5" customHeight="1" x14ac:dyDescent="0.35">
      <c r="A1632" s="62">
        <v>46108</v>
      </c>
      <c r="B1632" s="63" t="s">
        <v>445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3211</v>
      </c>
      <c r="I1632" s="64" t="s">
        <v>493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547</v>
      </c>
      <c r="U1632" s="69" t="s">
        <v>52</v>
      </c>
      <c r="V1632" s="63"/>
      <c r="W1632" s="63"/>
      <c r="X1632" s="63"/>
      <c r="Y1632" s="63"/>
      <c r="Z1632" s="63"/>
      <c r="AA1632" s="63"/>
    </row>
    <row r="1633" spans="1:27" s="71" customFormat="1" ht="23.5" customHeight="1" x14ac:dyDescent="0.35">
      <c r="A1633" s="62">
        <v>46108</v>
      </c>
      <c r="B1633" s="63" t="s">
        <v>445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2785</v>
      </c>
      <c r="H1633" s="63" t="s">
        <v>3212</v>
      </c>
      <c r="I1633" s="64" t="s">
        <v>493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547</v>
      </c>
      <c r="U1633" s="69" t="s">
        <v>52</v>
      </c>
      <c r="V1633" s="63"/>
      <c r="W1633" s="63"/>
      <c r="X1633" s="63"/>
      <c r="Y1633" s="63"/>
      <c r="Z1633" s="63"/>
      <c r="AA1633" s="63"/>
    </row>
    <row r="1634" spans="1:27" s="71" customFormat="1" ht="23.5" customHeight="1" x14ac:dyDescent="0.35">
      <c r="A1634" s="62">
        <v>46108</v>
      </c>
      <c r="B1634" s="63" t="s">
        <v>445</v>
      </c>
      <c r="C1634" s="64" t="s">
        <v>18</v>
      </c>
      <c r="D1634" s="64" t="s">
        <v>37</v>
      </c>
      <c r="E1634" s="64" t="s">
        <v>1541</v>
      </c>
      <c r="F1634" s="64">
        <v>1</v>
      </c>
      <c r="G1634" s="72" t="s">
        <v>2805</v>
      </c>
      <c r="H1634" s="63" t="s">
        <v>3213</v>
      </c>
      <c r="I1634" s="64" t="s">
        <v>493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547</v>
      </c>
      <c r="U1634" s="69" t="s">
        <v>52</v>
      </c>
      <c r="V1634" s="63"/>
      <c r="W1634" s="63"/>
      <c r="X1634" s="63"/>
      <c r="Y1634" s="63"/>
      <c r="Z1634" s="63"/>
      <c r="AA1634" s="63"/>
    </row>
    <row r="1635" spans="1:27" s="71" customFormat="1" ht="23.5" customHeight="1" x14ac:dyDescent="0.35">
      <c r="A1635" s="62">
        <v>46108</v>
      </c>
      <c r="B1635" s="63" t="s">
        <v>445</v>
      </c>
      <c r="C1635" s="64" t="s">
        <v>18</v>
      </c>
      <c r="D1635" s="64" t="s">
        <v>37</v>
      </c>
      <c r="E1635" s="64" t="s">
        <v>1535</v>
      </c>
      <c r="F1635" s="64">
        <v>1</v>
      </c>
      <c r="G1635" s="72" t="s">
        <v>1508</v>
      </c>
      <c r="H1635" s="63" t="s">
        <v>3214</v>
      </c>
      <c r="I1635" s="64" t="s">
        <v>493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547</v>
      </c>
      <c r="U1635" s="69" t="s">
        <v>52</v>
      </c>
      <c r="V1635" s="63"/>
      <c r="W1635" s="63"/>
      <c r="X1635" s="63"/>
      <c r="Y1635" s="63"/>
      <c r="Z1635" s="63"/>
      <c r="AA1635" s="63"/>
    </row>
    <row r="1636" spans="1:27" s="71" customFormat="1" ht="23.5" customHeight="1" x14ac:dyDescent="0.35">
      <c r="A1636" s="62">
        <v>46108</v>
      </c>
      <c r="B1636" s="63" t="s">
        <v>445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1931</v>
      </c>
      <c r="H1636" s="63" t="s">
        <v>3215</v>
      </c>
      <c r="I1636" s="64" t="s">
        <v>493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547</v>
      </c>
      <c r="U1636" s="69" t="s">
        <v>52</v>
      </c>
      <c r="V1636" s="63"/>
      <c r="W1636" s="63"/>
      <c r="X1636" s="63"/>
      <c r="Y1636" s="63"/>
      <c r="Z1636" s="63"/>
      <c r="AA1636" s="63"/>
    </row>
    <row r="1637" spans="1:27" s="71" customFormat="1" ht="23.5" customHeight="1" x14ac:dyDescent="0.35">
      <c r="A1637" s="62">
        <v>46108</v>
      </c>
      <c r="B1637" s="63" t="s">
        <v>445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2150</v>
      </c>
      <c r="H1637" s="63" t="s">
        <v>2886</v>
      </c>
      <c r="I1637" s="64" t="s">
        <v>493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547</v>
      </c>
      <c r="U1637" s="69" t="s">
        <v>52</v>
      </c>
      <c r="V1637" s="63"/>
      <c r="W1637" s="63"/>
      <c r="X1637" s="63"/>
      <c r="Y1637" s="63"/>
      <c r="Z1637" s="63"/>
      <c r="AA1637" s="63"/>
    </row>
    <row r="1638" spans="1:27" s="71" customFormat="1" ht="23.5" customHeight="1" x14ac:dyDescent="0.35">
      <c r="A1638" s="62">
        <v>46108</v>
      </c>
      <c r="B1638" s="63" t="s">
        <v>445</v>
      </c>
      <c r="C1638" s="64" t="s">
        <v>18</v>
      </c>
      <c r="D1638" s="64" t="s">
        <v>37</v>
      </c>
      <c r="E1638" s="64" t="s">
        <v>815</v>
      </c>
      <c r="F1638" s="64">
        <v>1</v>
      </c>
      <c r="G1638" s="72">
        <v>230527007</v>
      </c>
      <c r="H1638" s="63" t="s">
        <v>3216</v>
      </c>
      <c r="I1638" s="64" t="s">
        <v>493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547</v>
      </c>
      <c r="U1638" s="69" t="s">
        <v>52</v>
      </c>
      <c r="V1638" s="63"/>
      <c r="W1638" s="63"/>
      <c r="X1638" s="63"/>
      <c r="Y1638" s="63"/>
      <c r="Z1638" s="63"/>
      <c r="AA1638" s="63"/>
    </row>
    <row r="1639" spans="1:27" s="71" customFormat="1" ht="23.5" customHeight="1" x14ac:dyDescent="0.35">
      <c r="A1639" s="62">
        <v>46108</v>
      </c>
      <c r="B1639" s="63" t="s">
        <v>445</v>
      </c>
      <c r="C1639" s="64" t="s">
        <v>18</v>
      </c>
      <c r="D1639" s="64" t="s">
        <v>37</v>
      </c>
      <c r="E1639" s="64" t="s">
        <v>899</v>
      </c>
      <c r="F1639" s="64">
        <v>1</v>
      </c>
      <c r="G1639" s="72">
        <v>230747006</v>
      </c>
      <c r="H1639" s="63" t="s">
        <v>3217</v>
      </c>
      <c r="I1639" s="64" t="s">
        <v>493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547</v>
      </c>
      <c r="U1639" s="69" t="s">
        <v>52</v>
      </c>
      <c r="V1639" s="63"/>
      <c r="W1639" s="63"/>
      <c r="X1639" s="63"/>
      <c r="Y1639" s="63"/>
      <c r="Z1639" s="63"/>
      <c r="AA1639" s="63"/>
    </row>
    <row r="1640" spans="1:27" s="71" customFormat="1" ht="23.5" customHeight="1" x14ac:dyDescent="0.35">
      <c r="A1640" s="62">
        <v>46108</v>
      </c>
      <c r="B1640" s="63" t="s">
        <v>445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3218</v>
      </c>
      <c r="I1640" s="64" t="s">
        <v>493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547</v>
      </c>
      <c r="U1640" s="69" t="s">
        <v>52</v>
      </c>
      <c r="V1640" s="63"/>
      <c r="W1640" s="63"/>
      <c r="X1640" s="63"/>
      <c r="Y1640" s="63"/>
      <c r="Z1640" s="63"/>
      <c r="AA1640" s="63"/>
    </row>
    <row r="1641" spans="1:27" s="71" customFormat="1" ht="23.5" customHeight="1" x14ac:dyDescent="0.35">
      <c r="A1641" s="62">
        <v>46108</v>
      </c>
      <c r="B1641" s="63" t="s">
        <v>445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3219</v>
      </c>
      <c r="I1641" s="64" t="s">
        <v>493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547</v>
      </c>
      <c r="U1641" s="69" t="s">
        <v>52</v>
      </c>
      <c r="V1641" s="63"/>
      <c r="W1641" s="63"/>
      <c r="X1641" s="63"/>
      <c r="Y1641" s="63"/>
      <c r="Z1641" s="63"/>
      <c r="AA1641" s="63"/>
    </row>
    <row r="1642" spans="1:27" s="71" customFormat="1" ht="23.5" customHeight="1" x14ac:dyDescent="0.35">
      <c r="A1642" s="62">
        <v>46108</v>
      </c>
      <c r="B1642" s="63" t="s">
        <v>445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3220</v>
      </c>
      <c r="I1642" s="64" t="s">
        <v>493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547</v>
      </c>
      <c r="U1642" s="69" t="s">
        <v>52</v>
      </c>
      <c r="V1642" s="63"/>
      <c r="W1642" s="63"/>
      <c r="X1642" s="63"/>
      <c r="Y1642" s="63"/>
      <c r="Z1642" s="63"/>
      <c r="AA1642" s="63"/>
    </row>
    <row r="1643" spans="1:27" s="71" customFormat="1" ht="23.5" customHeight="1" x14ac:dyDescent="0.35">
      <c r="A1643" s="62">
        <v>46108</v>
      </c>
      <c r="B1643" s="63" t="s">
        <v>445</v>
      </c>
      <c r="C1643" s="64" t="s">
        <v>18</v>
      </c>
      <c r="D1643" s="64" t="s">
        <v>37</v>
      </c>
      <c r="E1643" s="64" t="s">
        <v>899</v>
      </c>
      <c r="F1643" s="64">
        <v>1</v>
      </c>
      <c r="G1643" s="72">
        <v>315289004</v>
      </c>
      <c r="H1643" s="63" t="s">
        <v>3221</v>
      </c>
      <c r="I1643" s="64" t="s">
        <v>493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547</v>
      </c>
      <c r="U1643" s="69" t="s">
        <v>52</v>
      </c>
      <c r="V1643" s="63"/>
      <c r="W1643" s="63"/>
      <c r="X1643" s="63"/>
      <c r="Y1643" s="63"/>
      <c r="Z1643" s="63"/>
      <c r="AA1643" s="63"/>
    </row>
    <row r="1644" spans="1:27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1066</v>
      </c>
      <c r="F1644" s="64">
        <v>1</v>
      </c>
      <c r="G1644" s="72" t="s">
        <v>2146</v>
      </c>
      <c r="H1644" s="63" t="s">
        <v>3222</v>
      </c>
      <c r="I1644" s="64" t="s">
        <v>490</v>
      </c>
      <c r="J1644" s="63" t="s">
        <v>3187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</row>
    <row r="1645" spans="1:27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1149</v>
      </c>
      <c r="F1645" s="64">
        <v>1</v>
      </c>
      <c r="G1645" s="72" t="s">
        <v>375</v>
      </c>
      <c r="H1645" s="63" t="s">
        <v>3184</v>
      </c>
      <c r="I1645" s="64" t="s">
        <v>490</v>
      </c>
      <c r="J1645" s="63" t="s">
        <v>3223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</row>
    <row r="1646" spans="1:27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720</v>
      </c>
      <c r="F1646" s="64">
        <v>2</v>
      </c>
      <c r="G1646" s="72">
        <v>130879003</v>
      </c>
      <c r="H1646" s="63" t="s">
        <v>3224</v>
      </c>
      <c r="I1646" s="64" t="s">
        <v>490</v>
      </c>
      <c r="J1646" s="63" t="s">
        <v>3225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</row>
    <row r="1647" spans="1:27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720</v>
      </c>
      <c r="F1647" s="64">
        <v>2</v>
      </c>
      <c r="G1647" s="72">
        <v>130879003</v>
      </c>
      <c r="H1647" s="63" t="s">
        <v>3224</v>
      </c>
      <c r="I1647" s="64" t="s">
        <v>490</v>
      </c>
      <c r="J1647" s="63" t="s">
        <v>3226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</row>
    <row r="1648" spans="1:27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720</v>
      </c>
      <c r="F1648" s="64">
        <v>2</v>
      </c>
      <c r="G1648" s="72">
        <v>130879003</v>
      </c>
      <c r="H1648" s="63" t="s">
        <v>3224</v>
      </c>
      <c r="I1648" s="64" t="s">
        <v>490</v>
      </c>
      <c r="J1648" s="63" t="s">
        <v>3227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</row>
    <row r="1649" spans="1:27" s="71" customFormat="1" ht="23.5" customHeight="1" x14ac:dyDescent="0.35">
      <c r="A1649" s="62">
        <v>46108</v>
      </c>
      <c r="B1649" s="63" t="s">
        <v>445</v>
      </c>
      <c r="C1649" s="64" t="s">
        <v>18</v>
      </c>
      <c r="D1649" s="64" t="s">
        <v>37</v>
      </c>
      <c r="E1649" s="64" t="s">
        <v>640</v>
      </c>
      <c r="F1649" s="64">
        <v>1</v>
      </c>
      <c r="G1649" s="72" t="s">
        <v>390</v>
      </c>
      <c r="H1649" s="63" t="s">
        <v>3228</v>
      </c>
      <c r="I1649" s="64" t="s">
        <v>490</v>
      </c>
      <c r="J1649" s="63" t="s">
        <v>3229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</row>
    <row r="1650" spans="1:27" s="71" customFormat="1" ht="23.5" customHeight="1" x14ac:dyDescent="0.35">
      <c r="A1650" s="62">
        <v>46109</v>
      </c>
      <c r="B1650" s="63" t="s">
        <v>445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3231</v>
      </c>
      <c r="H1650" s="63" t="s">
        <v>3232</v>
      </c>
      <c r="I1650" s="64" t="s">
        <v>493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547</v>
      </c>
      <c r="U1650" s="69" t="s">
        <v>52</v>
      </c>
      <c r="V1650" s="63"/>
      <c r="W1650" s="63"/>
      <c r="X1650" s="63"/>
      <c r="Y1650" s="63"/>
      <c r="Z1650" s="63"/>
      <c r="AA1650" s="63"/>
    </row>
    <row r="1651" spans="1:27" s="71" customFormat="1" ht="23.5" customHeight="1" x14ac:dyDescent="0.35">
      <c r="A1651" s="62">
        <v>46109</v>
      </c>
      <c r="B1651" s="63" t="s">
        <v>445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2734</v>
      </c>
      <c r="H1651" s="63" t="s">
        <v>3233</v>
      </c>
      <c r="I1651" s="64" t="s">
        <v>493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547</v>
      </c>
      <c r="U1651" s="69" t="s">
        <v>52</v>
      </c>
      <c r="V1651" s="63"/>
      <c r="W1651" s="63"/>
      <c r="X1651" s="63"/>
      <c r="Y1651" s="63"/>
      <c r="Z1651" s="63"/>
      <c r="AA1651" s="63"/>
    </row>
    <row r="1652" spans="1:27" s="71" customFormat="1" ht="23.5" customHeight="1" x14ac:dyDescent="0.35">
      <c r="A1652" s="62">
        <v>46109</v>
      </c>
      <c r="B1652" s="63" t="s">
        <v>445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3234</v>
      </c>
      <c r="I1652" s="64" t="s">
        <v>493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547</v>
      </c>
      <c r="U1652" s="69" t="s">
        <v>52</v>
      </c>
      <c r="V1652" s="63"/>
      <c r="W1652" s="63"/>
      <c r="X1652" s="63"/>
      <c r="Y1652" s="63"/>
      <c r="Z1652" s="63"/>
      <c r="AA1652" s="63"/>
    </row>
    <row r="1653" spans="1:27" s="71" customFormat="1" ht="23.5" customHeight="1" x14ac:dyDescent="0.35">
      <c r="A1653" s="62">
        <v>46109</v>
      </c>
      <c r="B1653" s="63" t="s">
        <v>445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782</v>
      </c>
      <c r="H1653" s="63" t="s">
        <v>3235</v>
      </c>
      <c r="I1653" s="64" t="s">
        <v>493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547</v>
      </c>
      <c r="U1653" s="69" t="s">
        <v>52</v>
      </c>
      <c r="V1653" s="63"/>
      <c r="W1653" s="63"/>
      <c r="X1653" s="63"/>
      <c r="Y1653" s="63"/>
      <c r="Z1653" s="63"/>
      <c r="AA1653" s="63"/>
    </row>
    <row r="1654" spans="1:27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720</v>
      </c>
      <c r="F1654" s="64">
        <v>2</v>
      </c>
      <c r="G1654" s="72">
        <v>130879003</v>
      </c>
      <c r="H1654" s="63" t="s">
        <v>3224</v>
      </c>
      <c r="I1654" s="64" t="s">
        <v>493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547</v>
      </c>
      <c r="U1654" s="69" t="s">
        <v>52</v>
      </c>
      <c r="V1654" s="63"/>
      <c r="W1654" s="63"/>
      <c r="X1654" s="63"/>
      <c r="Y1654" s="63"/>
      <c r="Z1654" s="63"/>
      <c r="AA1654" s="63"/>
    </row>
    <row r="1655" spans="1:27" s="71" customFormat="1" ht="23.5" customHeight="1" x14ac:dyDescent="0.35">
      <c r="A1655" s="62">
        <v>46109</v>
      </c>
      <c r="B1655" s="63" t="s">
        <v>445</v>
      </c>
      <c r="C1655" s="64" t="s">
        <v>17</v>
      </c>
      <c r="D1655" s="64" t="s">
        <v>37</v>
      </c>
      <c r="E1655" s="64" t="s">
        <v>3108</v>
      </c>
      <c r="F1655" s="64">
        <v>1</v>
      </c>
      <c r="G1655" s="72" t="s">
        <v>3236</v>
      </c>
      <c r="H1655" s="63" t="s">
        <v>3237</v>
      </c>
      <c r="I1655" s="64" t="s">
        <v>493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547</v>
      </c>
      <c r="U1655" s="69" t="s">
        <v>52</v>
      </c>
      <c r="V1655" s="63"/>
      <c r="W1655" s="63"/>
      <c r="X1655" s="63"/>
      <c r="Y1655" s="63"/>
      <c r="Z1655" s="63"/>
      <c r="AA1655" s="63"/>
    </row>
    <row r="1656" spans="1:27" s="71" customFormat="1" ht="23.5" customHeight="1" x14ac:dyDescent="0.35">
      <c r="A1656" s="62">
        <v>46109</v>
      </c>
      <c r="B1656" s="63" t="s">
        <v>445</v>
      </c>
      <c r="C1656" s="64" t="s">
        <v>18</v>
      </c>
      <c r="D1656" s="64" t="s">
        <v>37</v>
      </c>
      <c r="E1656" s="64" t="s">
        <v>1532</v>
      </c>
      <c r="F1656" s="64">
        <v>1</v>
      </c>
      <c r="G1656" s="72" t="s">
        <v>2429</v>
      </c>
      <c r="H1656" s="63" t="s">
        <v>3238</v>
      </c>
      <c r="I1656" s="64" t="s">
        <v>493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547</v>
      </c>
      <c r="U1656" s="69" t="s">
        <v>52</v>
      </c>
      <c r="V1656" s="63"/>
      <c r="W1656" s="63"/>
      <c r="X1656" s="63"/>
      <c r="Y1656" s="63"/>
      <c r="Z1656" s="63"/>
      <c r="AA1656" s="63"/>
    </row>
    <row r="1657" spans="1:27" s="71" customFormat="1" ht="23.5" customHeight="1" x14ac:dyDescent="0.35">
      <c r="A1657" s="62">
        <v>46109</v>
      </c>
      <c r="B1657" s="63" t="s">
        <v>445</v>
      </c>
      <c r="C1657" s="64" t="s">
        <v>18</v>
      </c>
      <c r="D1657" s="64" t="s">
        <v>37</v>
      </c>
      <c r="E1657" s="64" t="s">
        <v>638</v>
      </c>
      <c r="F1657" s="64">
        <v>2</v>
      </c>
      <c r="G1657" s="72" t="s">
        <v>3239</v>
      </c>
      <c r="H1657" s="63" t="s">
        <v>3240</v>
      </c>
      <c r="I1657" s="64" t="s">
        <v>493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547</v>
      </c>
      <c r="U1657" s="69" t="s">
        <v>52</v>
      </c>
      <c r="V1657" s="63"/>
      <c r="W1657" s="63"/>
      <c r="X1657" s="63"/>
      <c r="Y1657" s="63"/>
      <c r="Z1657" s="63"/>
      <c r="AA1657" s="63"/>
    </row>
    <row r="1658" spans="1:27" s="71" customFormat="1" ht="23.5" customHeight="1" x14ac:dyDescent="0.35">
      <c r="A1658" s="62">
        <v>46109</v>
      </c>
      <c r="B1658" s="63" t="s">
        <v>445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1121</v>
      </c>
      <c r="H1658" s="63" t="s">
        <v>3241</v>
      </c>
      <c r="I1658" s="64" t="s">
        <v>493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547</v>
      </c>
      <c r="U1658" s="69" t="s">
        <v>52</v>
      </c>
      <c r="V1658" s="63"/>
      <c r="W1658" s="63"/>
      <c r="X1658" s="63"/>
      <c r="Y1658" s="63"/>
      <c r="Z1658" s="63"/>
      <c r="AA1658" s="63"/>
    </row>
    <row r="1659" spans="1:27" s="71" customFormat="1" ht="23.5" customHeight="1" x14ac:dyDescent="0.35">
      <c r="A1659" s="62">
        <v>46109</v>
      </c>
      <c r="B1659" s="63" t="s">
        <v>445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1505</v>
      </c>
      <c r="H1659" s="63" t="s">
        <v>3242</v>
      </c>
      <c r="I1659" s="64" t="s">
        <v>493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547</v>
      </c>
      <c r="U1659" s="69" t="s">
        <v>52</v>
      </c>
      <c r="V1659" s="63"/>
      <c r="W1659" s="63"/>
      <c r="X1659" s="63"/>
      <c r="Y1659" s="63"/>
      <c r="Z1659" s="63"/>
      <c r="AA1659" s="63"/>
    </row>
    <row r="1660" spans="1:27" s="71" customFormat="1" ht="23.5" customHeight="1" x14ac:dyDescent="0.35">
      <c r="A1660" s="62">
        <v>46109</v>
      </c>
      <c r="B1660" s="63" t="s">
        <v>445</v>
      </c>
      <c r="C1660" s="64" t="s">
        <v>18</v>
      </c>
      <c r="D1660" s="64" t="s">
        <v>37</v>
      </c>
      <c r="E1660" s="64" t="s">
        <v>900</v>
      </c>
      <c r="F1660" s="64">
        <v>1</v>
      </c>
      <c r="G1660" s="72" t="s">
        <v>2983</v>
      </c>
      <c r="H1660" s="63" t="s">
        <v>3243</v>
      </c>
      <c r="I1660" s="64" t="s">
        <v>493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547</v>
      </c>
      <c r="U1660" s="69" t="s">
        <v>52</v>
      </c>
      <c r="V1660" s="63"/>
      <c r="W1660" s="63"/>
      <c r="X1660" s="63"/>
      <c r="Y1660" s="63"/>
      <c r="Z1660" s="63"/>
      <c r="AA1660" s="63"/>
    </row>
    <row r="1661" spans="1:27" s="71" customFormat="1" ht="23.5" customHeight="1" x14ac:dyDescent="0.35">
      <c r="A1661" s="62">
        <v>46109</v>
      </c>
      <c r="B1661" s="63" t="s">
        <v>445</v>
      </c>
      <c r="C1661" s="64" t="s">
        <v>18</v>
      </c>
      <c r="D1661" s="64" t="s">
        <v>37</v>
      </c>
      <c r="E1661" s="64" t="s">
        <v>867</v>
      </c>
      <c r="F1661" s="64">
        <v>1</v>
      </c>
      <c r="G1661" s="72" t="s">
        <v>3244</v>
      </c>
      <c r="H1661" s="63" t="s">
        <v>3245</v>
      </c>
      <c r="I1661" s="64" t="s">
        <v>493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547</v>
      </c>
      <c r="U1661" s="69" t="s">
        <v>52</v>
      </c>
      <c r="V1661" s="63"/>
      <c r="W1661" s="63"/>
      <c r="X1661" s="63"/>
      <c r="Y1661" s="63"/>
      <c r="Z1661" s="63"/>
      <c r="AA1661" s="63"/>
    </row>
    <row r="1662" spans="1:27" s="71" customFormat="1" ht="23.5" customHeight="1" x14ac:dyDescent="0.35">
      <c r="A1662" s="62">
        <v>46109</v>
      </c>
      <c r="B1662" s="63" t="s">
        <v>445</v>
      </c>
      <c r="C1662" s="64" t="s">
        <v>18</v>
      </c>
      <c r="D1662" s="64" t="s">
        <v>37</v>
      </c>
      <c r="E1662" s="64" t="s">
        <v>429</v>
      </c>
      <c r="F1662" s="64">
        <v>2</v>
      </c>
      <c r="G1662" s="72" t="s">
        <v>2957</v>
      </c>
      <c r="H1662" s="63" t="s">
        <v>3246</v>
      </c>
      <c r="I1662" s="64" t="s">
        <v>493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547</v>
      </c>
      <c r="U1662" s="69" t="s">
        <v>52</v>
      </c>
      <c r="V1662" s="63"/>
      <c r="W1662" s="63"/>
      <c r="X1662" s="63"/>
      <c r="Y1662" s="63"/>
      <c r="Z1662" s="63"/>
      <c r="AA1662" s="63"/>
    </row>
    <row r="1663" spans="1:27" s="71" customFormat="1" ht="23.5" customHeight="1" x14ac:dyDescent="0.35">
      <c r="A1663" s="62">
        <v>46109</v>
      </c>
      <c r="B1663" s="63" t="s">
        <v>445</v>
      </c>
      <c r="C1663" s="64" t="s">
        <v>18</v>
      </c>
      <c r="D1663" s="64" t="s">
        <v>37</v>
      </c>
      <c r="E1663" s="64" t="s">
        <v>1301</v>
      </c>
      <c r="F1663" s="64">
        <v>2</v>
      </c>
      <c r="G1663" s="72" t="s">
        <v>324</v>
      </c>
      <c r="H1663" s="63" t="s">
        <v>3247</v>
      </c>
      <c r="I1663" s="64" t="s">
        <v>493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547</v>
      </c>
      <c r="U1663" s="69" t="s">
        <v>52</v>
      </c>
      <c r="V1663" s="63"/>
      <c r="W1663" s="63"/>
      <c r="X1663" s="63"/>
      <c r="Y1663" s="63"/>
      <c r="Z1663" s="63"/>
      <c r="AA1663" s="63"/>
    </row>
    <row r="1664" spans="1:27" s="71" customFormat="1" ht="23.5" customHeight="1" x14ac:dyDescent="0.35">
      <c r="A1664" s="62">
        <v>46109</v>
      </c>
      <c r="B1664" s="63" t="s">
        <v>445</v>
      </c>
      <c r="C1664" s="64" t="s">
        <v>18</v>
      </c>
      <c r="D1664" s="64" t="s">
        <v>37</v>
      </c>
      <c r="E1664" s="64" t="s">
        <v>544</v>
      </c>
      <c r="F1664" s="64">
        <v>1</v>
      </c>
      <c r="G1664" s="72">
        <v>159344004</v>
      </c>
      <c r="H1664" s="63" t="s">
        <v>3248</v>
      </c>
      <c r="I1664" s="64" t="s">
        <v>493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547</v>
      </c>
      <c r="U1664" s="69" t="s">
        <v>52</v>
      </c>
      <c r="V1664" s="63"/>
      <c r="W1664" s="63"/>
      <c r="X1664" s="63"/>
      <c r="Y1664" s="63"/>
      <c r="Z1664" s="63"/>
      <c r="AA1664" s="63"/>
    </row>
    <row r="1665" spans="1:27" s="71" customFormat="1" ht="23.5" customHeight="1" x14ac:dyDescent="0.35">
      <c r="A1665" s="62">
        <v>46109</v>
      </c>
      <c r="B1665" s="63" t="s">
        <v>445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3249</v>
      </c>
      <c r="I1665" s="64" t="s">
        <v>493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547</v>
      </c>
      <c r="U1665" s="69" t="s">
        <v>52</v>
      </c>
      <c r="V1665" s="63"/>
      <c r="W1665" s="63"/>
      <c r="X1665" s="63"/>
      <c r="Y1665" s="63"/>
      <c r="Z1665" s="63"/>
      <c r="AA1665" s="63"/>
    </row>
    <row r="1666" spans="1:27" s="71" customFormat="1" ht="23.5" customHeight="1" x14ac:dyDescent="0.35">
      <c r="A1666" s="62">
        <v>46109</v>
      </c>
      <c r="B1666" s="63" t="s">
        <v>445</v>
      </c>
      <c r="C1666" s="64" t="s">
        <v>18</v>
      </c>
      <c r="D1666" s="64" t="s">
        <v>37</v>
      </c>
      <c r="E1666" s="64" t="s">
        <v>752</v>
      </c>
      <c r="F1666" s="64">
        <v>2</v>
      </c>
      <c r="G1666" s="72">
        <v>315296004</v>
      </c>
      <c r="H1666" s="63" t="s">
        <v>3250</v>
      </c>
      <c r="I1666" s="64" t="s">
        <v>493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547</v>
      </c>
      <c r="U1666" s="69" t="s">
        <v>52</v>
      </c>
      <c r="V1666" s="63"/>
      <c r="W1666" s="63"/>
      <c r="X1666" s="63"/>
      <c r="Y1666" s="63"/>
      <c r="Z1666" s="63"/>
      <c r="AA1666" s="63"/>
    </row>
    <row r="1667" spans="1:27" s="71" customFormat="1" ht="23.5" customHeight="1" x14ac:dyDescent="0.35">
      <c r="A1667" s="62">
        <v>46109</v>
      </c>
      <c r="B1667" s="63" t="s">
        <v>445</v>
      </c>
      <c r="C1667" s="64" t="s">
        <v>18</v>
      </c>
      <c r="D1667" s="64" t="s">
        <v>37</v>
      </c>
      <c r="E1667" s="64" t="s">
        <v>2671</v>
      </c>
      <c r="F1667" s="64">
        <v>1</v>
      </c>
      <c r="G1667" s="72" t="s">
        <v>2991</v>
      </c>
      <c r="H1667" s="63" t="s">
        <v>3251</v>
      </c>
      <c r="I1667" s="64" t="s">
        <v>490</v>
      </c>
      <c r="J1667" s="63" t="s">
        <v>3252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</row>
    <row r="1668" spans="1:27" s="71" customFormat="1" ht="23.5" customHeight="1" x14ac:dyDescent="0.35">
      <c r="A1668" s="62">
        <v>46109</v>
      </c>
      <c r="B1668" s="63" t="s">
        <v>445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3234</v>
      </c>
      <c r="I1668" s="64" t="s">
        <v>490</v>
      </c>
      <c r="J1668" s="63" t="s">
        <v>3253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</row>
    <row r="1669" spans="1:27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1149</v>
      </c>
      <c r="F1669" s="64">
        <v>2</v>
      </c>
      <c r="G1669" s="72" t="s">
        <v>301</v>
      </c>
      <c r="H1669" s="63" t="s">
        <v>3254</v>
      </c>
      <c r="I1669" s="64" t="s">
        <v>490</v>
      </c>
      <c r="J1669" s="63" t="s">
        <v>3255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</row>
    <row r="1670" spans="1:27" s="71" customFormat="1" ht="23.5" customHeight="1" x14ac:dyDescent="0.35">
      <c r="A1670" s="62">
        <v>46111</v>
      </c>
      <c r="B1670" s="63" t="s">
        <v>445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3263</v>
      </c>
      <c r="I1670" s="64" t="s">
        <v>493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547</v>
      </c>
      <c r="U1670" s="69" t="s">
        <v>52</v>
      </c>
      <c r="V1670" s="63"/>
      <c r="W1670" s="63"/>
      <c r="X1670" s="63"/>
      <c r="Y1670" s="63"/>
      <c r="Z1670" s="63"/>
      <c r="AA1670" s="63"/>
    </row>
    <row r="1671" spans="1:27" s="71" customFormat="1" ht="23.5" customHeight="1" x14ac:dyDescent="0.35">
      <c r="A1671" s="62">
        <v>46111</v>
      </c>
      <c r="B1671" s="63" t="s">
        <v>445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2067</v>
      </c>
      <c r="H1671" s="63" t="s">
        <v>3264</v>
      </c>
      <c r="I1671" s="64" t="s">
        <v>493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547</v>
      </c>
      <c r="U1671" s="69" t="s">
        <v>52</v>
      </c>
      <c r="V1671" s="63"/>
      <c r="W1671" s="63"/>
      <c r="X1671" s="63"/>
      <c r="Y1671" s="63"/>
      <c r="Z1671" s="63"/>
      <c r="AA1671" s="63"/>
    </row>
    <row r="1672" spans="1:27" s="71" customFormat="1" ht="23.5" customHeight="1" x14ac:dyDescent="0.35">
      <c r="A1672" s="62">
        <v>46111</v>
      </c>
      <c r="B1672" s="63" t="s">
        <v>445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3265</v>
      </c>
      <c r="I1672" s="64" t="s">
        <v>493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547</v>
      </c>
      <c r="U1672" s="69" t="s">
        <v>52</v>
      </c>
      <c r="V1672" s="63"/>
      <c r="W1672" s="63"/>
      <c r="X1672" s="63"/>
      <c r="Y1672" s="63"/>
      <c r="Z1672" s="63"/>
      <c r="AA1672" s="63"/>
    </row>
    <row r="1673" spans="1:27" s="71" customFormat="1" ht="23.5" customHeight="1" x14ac:dyDescent="0.35">
      <c r="A1673" s="62">
        <v>46111</v>
      </c>
      <c r="B1673" s="63" t="s">
        <v>445</v>
      </c>
      <c r="C1673" s="64" t="s">
        <v>17</v>
      </c>
      <c r="D1673" s="64" t="s">
        <v>37</v>
      </c>
      <c r="E1673" s="64" t="s">
        <v>3030</v>
      </c>
      <c r="F1673" s="64">
        <v>1</v>
      </c>
      <c r="G1673" s="72" t="s">
        <v>3266</v>
      </c>
      <c r="H1673" s="63" t="s">
        <v>3267</v>
      </c>
      <c r="I1673" s="64" t="s">
        <v>493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547</v>
      </c>
      <c r="U1673" s="69" t="s">
        <v>52</v>
      </c>
      <c r="V1673" s="63"/>
      <c r="W1673" s="63"/>
      <c r="X1673" s="63"/>
      <c r="Y1673" s="63"/>
      <c r="Z1673" s="63"/>
      <c r="AA1673" s="63"/>
    </row>
    <row r="1674" spans="1:27" s="71" customFormat="1" ht="23.5" customHeight="1" x14ac:dyDescent="0.35">
      <c r="A1674" s="62">
        <v>46111</v>
      </c>
      <c r="B1674" s="63" t="s">
        <v>445</v>
      </c>
      <c r="C1674" s="64" t="s">
        <v>17</v>
      </c>
      <c r="D1674" s="64" t="s">
        <v>37</v>
      </c>
      <c r="E1674" s="64" t="s">
        <v>3108</v>
      </c>
      <c r="F1674" s="64">
        <v>2</v>
      </c>
      <c r="G1674" s="72" t="s">
        <v>3268</v>
      </c>
      <c r="H1674" s="63" t="s">
        <v>3269</v>
      </c>
      <c r="I1674" s="64" t="s">
        <v>493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547</v>
      </c>
      <c r="U1674" s="69" t="s">
        <v>52</v>
      </c>
      <c r="V1674" s="63"/>
      <c r="W1674" s="63"/>
      <c r="X1674" s="63"/>
      <c r="Y1674" s="63"/>
      <c r="Z1674" s="63"/>
      <c r="AA1674" s="63"/>
    </row>
    <row r="1675" spans="1:27" s="71" customFormat="1" ht="23.5" customHeight="1" x14ac:dyDescent="0.35">
      <c r="A1675" s="62">
        <v>46111</v>
      </c>
      <c r="B1675" s="63" t="s">
        <v>445</v>
      </c>
      <c r="C1675" s="64" t="s">
        <v>18</v>
      </c>
      <c r="D1675" s="64" t="s">
        <v>37</v>
      </c>
      <c r="E1675" s="64" t="s">
        <v>415</v>
      </c>
      <c r="F1675" s="64">
        <v>2</v>
      </c>
      <c r="G1675" s="72" t="s">
        <v>770</v>
      </c>
      <c r="H1675" s="63" t="s">
        <v>3270</v>
      </c>
      <c r="I1675" s="64" t="s">
        <v>493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547</v>
      </c>
      <c r="U1675" s="69" t="s">
        <v>52</v>
      </c>
      <c r="V1675" s="63"/>
      <c r="W1675" s="63"/>
      <c r="X1675" s="63"/>
      <c r="Y1675" s="63"/>
      <c r="Z1675" s="63"/>
      <c r="AA1675" s="63"/>
    </row>
    <row r="1676" spans="1:27" s="71" customFormat="1" ht="23.5" customHeight="1" x14ac:dyDescent="0.35">
      <c r="A1676" s="62">
        <v>46111</v>
      </c>
      <c r="B1676" s="63" t="s">
        <v>445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3271</v>
      </c>
      <c r="H1676" s="63" t="s">
        <v>3272</v>
      </c>
      <c r="I1676" s="64" t="s">
        <v>493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547</v>
      </c>
      <c r="U1676" s="69" t="s">
        <v>52</v>
      </c>
      <c r="V1676" s="63"/>
      <c r="W1676" s="63"/>
      <c r="X1676" s="63"/>
      <c r="Y1676" s="63"/>
      <c r="Z1676" s="63"/>
      <c r="AA1676" s="63"/>
    </row>
    <row r="1677" spans="1:27" s="71" customFormat="1" ht="23.5" customHeight="1" x14ac:dyDescent="0.35">
      <c r="A1677" s="62">
        <v>46111</v>
      </c>
      <c r="B1677" s="63" t="s">
        <v>445</v>
      </c>
      <c r="C1677" s="64" t="s">
        <v>18</v>
      </c>
      <c r="D1677" s="64" t="s">
        <v>37</v>
      </c>
      <c r="E1677" s="64" t="s">
        <v>638</v>
      </c>
      <c r="F1677" s="64">
        <v>2</v>
      </c>
      <c r="G1677" s="72" t="s">
        <v>2575</v>
      </c>
      <c r="H1677" s="63" t="s">
        <v>3273</v>
      </c>
      <c r="I1677" s="64" t="s">
        <v>493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547</v>
      </c>
      <c r="U1677" s="69" t="s">
        <v>52</v>
      </c>
      <c r="V1677" s="63"/>
      <c r="W1677" s="63"/>
      <c r="X1677" s="63"/>
      <c r="Y1677" s="63"/>
      <c r="Z1677" s="63"/>
      <c r="AA1677" s="63"/>
    </row>
    <row r="1678" spans="1:27" s="71" customFormat="1" ht="23.5" customHeight="1" x14ac:dyDescent="0.35">
      <c r="A1678" s="62">
        <v>46111</v>
      </c>
      <c r="B1678" s="63" t="s">
        <v>445</v>
      </c>
      <c r="C1678" s="64" t="s">
        <v>18</v>
      </c>
      <c r="D1678" s="64" t="s">
        <v>37</v>
      </c>
      <c r="E1678" s="64" t="s">
        <v>867</v>
      </c>
      <c r="F1678" s="64">
        <v>1</v>
      </c>
      <c r="G1678" s="72" t="s">
        <v>3274</v>
      </c>
      <c r="H1678" s="63" t="s">
        <v>3275</v>
      </c>
      <c r="I1678" s="64" t="s">
        <v>493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547</v>
      </c>
      <c r="U1678" s="69" t="s">
        <v>52</v>
      </c>
      <c r="V1678" s="63"/>
      <c r="W1678" s="63"/>
      <c r="X1678" s="63"/>
      <c r="Y1678" s="63"/>
      <c r="Z1678" s="63"/>
      <c r="AA1678" s="63"/>
    </row>
    <row r="1679" spans="1:27" s="71" customFormat="1" ht="23.5" customHeight="1" x14ac:dyDescent="0.35">
      <c r="A1679" s="62">
        <v>46111</v>
      </c>
      <c r="B1679" s="63" t="s">
        <v>445</v>
      </c>
      <c r="C1679" s="64" t="s">
        <v>18</v>
      </c>
      <c r="D1679" s="64" t="s">
        <v>37</v>
      </c>
      <c r="E1679" s="64" t="s">
        <v>1052</v>
      </c>
      <c r="F1679" s="64">
        <v>2</v>
      </c>
      <c r="G1679" s="72" t="s">
        <v>830</v>
      </c>
      <c r="H1679" s="63" t="s">
        <v>3276</v>
      </c>
      <c r="I1679" s="64" t="s">
        <v>493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547</v>
      </c>
      <c r="U1679" s="69" t="s">
        <v>52</v>
      </c>
      <c r="V1679" s="63"/>
      <c r="W1679" s="63"/>
      <c r="X1679" s="63"/>
      <c r="Y1679" s="63"/>
      <c r="Z1679" s="63"/>
      <c r="AA1679" s="63"/>
    </row>
    <row r="1680" spans="1:27" s="71" customFormat="1" ht="23.5" customHeight="1" x14ac:dyDescent="0.35">
      <c r="A1680" s="62">
        <v>46111</v>
      </c>
      <c r="B1680" s="63" t="s">
        <v>445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2549</v>
      </c>
      <c r="H1680" s="63" t="s">
        <v>3277</v>
      </c>
      <c r="I1680" s="64" t="s">
        <v>493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547</v>
      </c>
      <c r="U1680" s="69" t="s">
        <v>52</v>
      </c>
      <c r="V1680" s="63"/>
      <c r="W1680" s="63"/>
      <c r="X1680" s="63"/>
      <c r="Y1680" s="63"/>
      <c r="Z1680" s="63"/>
      <c r="AA1680" s="63"/>
    </row>
    <row r="1681" spans="1:27" s="71" customFormat="1" ht="23.5" customHeight="1" x14ac:dyDescent="0.35">
      <c r="A1681" s="62">
        <v>46111</v>
      </c>
      <c r="B1681" s="63" t="s">
        <v>445</v>
      </c>
      <c r="C1681" s="64" t="s">
        <v>18</v>
      </c>
      <c r="D1681" s="64" t="s">
        <v>37</v>
      </c>
      <c r="E1681" s="64" t="s">
        <v>554</v>
      </c>
      <c r="F1681" s="64">
        <v>1</v>
      </c>
      <c r="G1681" s="72" t="s">
        <v>3278</v>
      </c>
      <c r="H1681" s="63" t="s">
        <v>3279</v>
      </c>
      <c r="I1681" s="64" t="s">
        <v>493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547</v>
      </c>
      <c r="U1681" s="69" t="s">
        <v>52</v>
      </c>
      <c r="V1681" s="63"/>
      <c r="W1681" s="63"/>
      <c r="X1681" s="63"/>
      <c r="Y1681" s="63"/>
      <c r="Z1681" s="63"/>
      <c r="AA1681" s="63"/>
    </row>
    <row r="1682" spans="1:27" s="71" customFormat="1" ht="23.5" customHeight="1" x14ac:dyDescent="0.35">
      <c r="A1682" s="62">
        <v>46111</v>
      </c>
      <c r="B1682" s="63" t="s">
        <v>445</v>
      </c>
      <c r="C1682" s="64" t="s">
        <v>18</v>
      </c>
      <c r="D1682" s="64" t="s">
        <v>37</v>
      </c>
      <c r="E1682" s="64" t="s">
        <v>899</v>
      </c>
      <c r="F1682" s="64">
        <v>1</v>
      </c>
      <c r="G1682" s="72">
        <v>292086006</v>
      </c>
      <c r="H1682" s="63" t="s">
        <v>3280</v>
      </c>
      <c r="I1682" s="64" t="s">
        <v>493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547</v>
      </c>
      <c r="U1682" s="69" t="s">
        <v>52</v>
      </c>
      <c r="V1682" s="63"/>
      <c r="W1682" s="63"/>
      <c r="X1682" s="63"/>
      <c r="Y1682" s="63"/>
      <c r="Z1682" s="63"/>
      <c r="AA1682" s="63"/>
    </row>
    <row r="1683" spans="1:27" s="71" customFormat="1" ht="23.5" customHeight="1" x14ac:dyDescent="0.35">
      <c r="A1683" s="62">
        <v>46111</v>
      </c>
      <c r="B1683" s="63" t="s">
        <v>445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2067</v>
      </c>
      <c r="H1683" s="63" t="s">
        <v>3264</v>
      </c>
      <c r="I1683" s="64" t="s">
        <v>490</v>
      </c>
      <c r="J1683" s="63" t="s">
        <v>3281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</row>
    <row r="1684" spans="1:27" s="71" customFormat="1" ht="23.5" customHeight="1" x14ac:dyDescent="0.35">
      <c r="A1684" s="62">
        <v>46112</v>
      </c>
      <c r="B1684" s="63" t="s">
        <v>445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1192</v>
      </c>
      <c r="H1684" s="63" t="s">
        <v>3299</v>
      </c>
      <c r="I1684" s="64" t="s">
        <v>493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547</v>
      </c>
      <c r="U1684" s="69" t="s">
        <v>52</v>
      </c>
      <c r="V1684" s="63"/>
      <c r="W1684" s="63"/>
      <c r="X1684" s="63"/>
      <c r="Y1684" s="63"/>
      <c r="Z1684" s="63"/>
      <c r="AA1684" s="63"/>
    </row>
    <row r="1685" spans="1:27" s="71" customFormat="1" ht="23.5" customHeight="1" x14ac:dyDescent="0.35">
      <c r="A1685" s="62">
        <v>46112</v>
      </c>
      <c r="B1685" s="63" t="s">
        <v>445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3300</v>
      </c>
      <c r="H1685" s="63" t="s">
        <v>3301</v>
      </c>
      <c r="I1685" s="64" t="s">
        <v>493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547</v>
      </c>
      <c r="U1685" s="69" t="s">
        <v>52</v>
      </c>
      <c r="V1685" s="63"/>
      <c r="W1685" s="63"/>
      <c r="X1685" s="63"/>
      <c r="Y1685" s="63"/>
      <c r="Z1685" s="63"/>
      <c r="AA1685" s="63"/>
    </row>
    <row r="1686" spans="1:27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719</v>
      </c>
      <c r="F1686" s="64">
        <v>1</v>
      </c>
      <c r="G1686" s="72">
        <v>130649001</v>
      </c>
      <c r="H1686" s="63" t="s">
        <v>3302</v>
      </c>
      <c r="I1686" s="64" t="s">
        <v>493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547</v>
      </c>
      <c r="U1686" s="69" t="s">
        <v>52</v>
      </c>
      <c r="V1686" s="63"/>
      <c r="W1686" s="63"/>
      <c r="X1686" s="63"/>
      <c r="Y1686" s="63"/>
      <c r="Z1686" s="63"/>
      <c r="AA1686" s="63"/>
    </row>
    <row r="1687" spans="1:27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720</v>
      </c>
      <c r="F1687" s="64">
        <v>1</v>
      </c>
      <c r="G1687" s="72">
        <v>130670008</v>
      </c>
      <c r="H1687" s="63" t="s">
        <v>3303</v>
      </c>
      <c r="I1687" s="64" t="s">
        <v>493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547</v>
      </c>
      <c r="U1687" s="69" t="s">
        <v>52</v>
      </c>
      <c r="V1687" s="63"/>
      <c r="W1687" s="63"/>
      <c r="X1687" s="63"/>
      <c r="Y1687" s="63"/>
      <c r="Z1687" s="63"/>
      <c r="AA1687" s="63"/>
    </row>
    <row r="1688" spans="1:27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720</v>
      </c>
      <c r="F1688" s="64">
        <v>1</v>
      </c>
      <c r="G1688" s="72">
        <v>130879003</v>
      </c>
      <c r="H1688" s="63" t="s">
        <v>3304</v>
      </c>
      <c r="I1688" s="64" t="s">
        <v>493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547</v>
      </c>
      <c r="U1688" s="69" t="s">
        <v>52</v>
      </c>
      <c r="V1688" s="63"/>
      <c r="W1688" s="63"/>
      <c r="X1688" s="63"/>
      <c r="Y1688" s="63"/>
      <c r="Z1688" s="63"/>
      <c r="AA1688" s="63"/>
    </row>
    <row r="1689" spans="1:27" s="71" customFormat="1" ht="23.5" customHeight="1" x14ac:dyDescent="0.35">
      <c r="A1689" s="62">
        <v>46112</v>
      </c>
      <c r="B1689" s="63" t="s">
        <v>445</v>
      </c>
      <c r="C1689" s="64" t="s">
        <v>17</v>
      </c>
      <c r="D1689" s="64" t="s">
        <v>37</v>
      </c>
      <c r="E1689" s="64" t="s">
        <v>3031</v>
      </c>
      <c r="F1689" s="64">
        <v>1</v>
      </c>
      <c r="G1689" s="72" t="s">
        <v>3044</v>
      </c>
      <c r="H1689" s="63" t="s">
        <v>3305</v>
      </c>
      <c r="I1689" s="64" t="s">
        <v>493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547</v>
      </c>
      <c r="U1689" s="69" t="s">
        <v>52</v>
      </c>
      <c r="V1689" s="63"/>
      <c r="W1689" s="63"/>
      <c r="X1689" s="63"/>
      <c r="Y1689" s="63"/>
      <c r="Z1689" s="63"/>
      <c r="AA1689" s="63"/>
    </row>
    <row r="1690" spans="1:27" s="71" customFormat="1" ht="23.5" customHeight="1" x14ac:dyDescent="0.35">
      <c r="A1690" s="62">
        <v>46112</v>
      </c>
      <c r="B1690" s="63" t="s">
        <v>445</v>
      </c>
      <c r="C1690" s="64" t="s">
        <v>17</v>
      </c>
      <c r="D1690" s="64" t="s">
        <v>37</v>
      </c>
      <c r="E1690" s="64" t="s">
        <v>3032</v>
      </c>
      <c r="F1690" s="64">
        <v>2</v>
      </c>
      <c r="G1690" s="72" t="s">
        <v>3188</v>
      </c>
      <c r="H1690" s="63" t="s">
        <v>3189</v>
      </c>
      <c r="I1690" s="64" t="s">
        <v>493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547</v>
      </c>
      <c r="U1690" s="69" t="s">
        <v>52</v>
      </c>
      <c r="V1690" s="63"/>
      <c r="W1690" s="63"/>
      <c r="X1690" s="63"/>
      <c r="Y1690" s="63"/>
      <c r="Z1690" s="63"/>
      <c r="AA1690" s="63"/>
    </row>
    <row r="1691" spans="1:27" s="71" customFormat="1" ht="23.5" customHeight="1" x14ac:dyDescent="0.35">
      <c r="A1691" s="62">
        <v>46112</v>
      </c>
      <c r="B1691" s="63" t="s">
        <v>445</v>
      </c>
      <c r="C1691" s="64" t="s">
        <v>17</v>
      </c>
      <c r="D1691" s="64" t="s">
        <v>37</v>
      </c>
      <c r="E1691" s="64" t="s">
        <v>3108</v>
      </c>
      <c r="F1691" s="64">
        <v>2</v>
      </c>
      <c r="G1691" s="72" t="s">
        <v>3053</v>
      </c>
      <c r="H1691" s="63" t="s">
        <v>3306</v>
      </c>
      <c r="I1691" s="64" t="s">
        <v>493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547</v>
      </c>
      <c r="U1691" s="69" t="s">
        <v>52</v>
      </c>
      <c r="V1691" s="63"/>
      <c r="W1691" s="63"/>
      <c r="X1691" s="63"/>
      <c r="Y1691" s="63"/>
      <c r="Z1691" s="63"/>
      <c r="AA1691" s="63"/>
    </row>
    <row r="1692" spans="1:27" s="71" customFormat="1" ht="23.5" customHeight="1" x14ac:dyDescent="0.35">
      <c r="A1692" s="62">
        <v>46112</v>
      </c>
      <c r="B1692" s="63" t="s">
        <v>445</v>
      </c>
      <c r="C1692" s="64" t="s">
        <v>17</v>
      </c>
      <c r="D1692" s="64" t="s">
        <v>37</v>
      </c>
      <c r="E1692" s="64" t="s">
        <v>3108</v>
      </c>
      <c r="F1692" s="64">
        <v>1</v>
      </c>
      <c r="G1692" s="72" t="s">
        <v>3307</v>
      </c>
      <c r="H1692" s="63" t="s">
        <v>3308</v>
      </c>
      <c r="I1692" s="64" t="s">
        <v>493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547</v>
      </c>
      <c r="U1692" s="69" t="s">
        <v>52</v>
      </c>
      <c r="V1692" s="63"/>
      <c r="W1692" s="63"/>
      <c r="X1692" s="63"/>
      <c r="Y1692" s="63"/>
      <c r="Z1692" s="63"/>
      <c r="AA1692" s="63"/>
    </row>
    <row r="1693" spans="1:27" s="71" customFormat="1" ht="23.5" customHeight="1" x14ac:dyDescent="0.35">
      <c r="A1693" s="62">
        <v>46112</v>
      </c>
      <c r="B1693" s="63" t="s">
        <v>445</v>
      </c>
      <c r="C1693" s="64" t="s">
        <v>17</v>
      </c>
      <c r="D1693" s="64" t="s">
        <v>37</v>
      </c>
      <c r="E1693" s="64" t="s">
        <v>3108</v>
      </c>
      <c r="F1693" s="64">
        <v>2</v>
      </c>
      <c r="G1693" s="72" t="s">
        <v>3309</v>
      </c>
      <c r="H1693" s="63" t="s">
        <v>3310</v>
      </c>
      <c r="I1693" s="64" t="s">
        <v>493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547</v>
      </c>
      <c r="U1693" s="69" t="s">
        <v>52</v>
      </c>
      <c r="V1693" s="63"/>
      <c r="W1693" s="63"/>
      <c r="X1693" s="63"/>
      <c r="Y1693" s="63"/>
      <c r="Z1693" s="63"/>
      <c r="AA1693" s="63"/>
    </row>
    <row r="1694" spans="1:27" s="71" customFormat="1" ht="23.5" customHeight="1" x14ac:dyDescent="0.35">
      <c r="A1694" s="62">
        <v>46112</v>
      </c>
      <c r="B1694" s="63" t="s">
        <v>445</v>
      </c>
      <c r="C1694" s="64" t="s">
        <v>17</v>
      </c>
      <c r="D1694" s="64" t="s">
        <v>37</v>
      </c>
      <c r="E1694" s="64" t="s">
        <v>3296</v>
      </c>
      <c r="F1694" s="64">
        <v>1</v>
      </c>
      <c r="G1694" s="72" t="s">
        <v>3311</v>
      </c>
      <c r="H1694" s="63" t="s">
        <v>3312</v>
      </c>
      <c r="I1694" s="64" t="s">
        <v>493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547</v>
      </c>
      <c r="U1694" s="69" t="s">
        <v>52</v>
      </c>
      <c r="V1694" s="63"/>
      <c r="W1694" s="63"/>
      <c r="X1694" s="63"/>
      <c r="Y1694" s="63"/>
      <c r="Z1694" s="63"/>
      <c r="AA1694" s="63"/>
    </row>
    <row r="1695" spans="1:27" s="71" customFormat="1" ht="23.5" customHeight="1" x14ac:dyDescent="0.35">
      <c r="A1695" s="62">
        <v>46112</v>
      </c>
      <c r="B1695" s="63" t="s">
        <v>445</v>
      </c>
      <c r="C1695" s="64" t="s">
        <v>17</v>
      </c>
      <c r="D1695" s="64" t="s">
        <v>37</v>
      </c>
      <c r="E1695" s="64" t="s">
        <v>3297</v>
      </c>
      <c r="F1695" s="64">
        <v>1</v>
      </c>
      <c r="G1695" s="72" t="s">
        <v>3313</v>
      </c>
      <c r="H1695" s="63" t="s">
        <v>3314</v>
      </c>
      <c r="I1695" s="64" t="s">
        <v>493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547</v>
      </c>
      <c r="U1695" s="69" t="s">
        <v>52</v>
      </c>
      <c r="V1695" s="63"/>
      <c r="W1695" s="63"/>
      <c r="X1695" s="63"/>
      <c r="Y1695" s="63"/>
      <c r="Z1695" s="63"/>
      <c r="AA1695" s="63"/>
    </row>
    <row r="1696" spans="1:27" s="71" customFormat="1" ht="23.5" customHeight="1" x14ac:dyDescent="0.35">
      <c r="A1696" s="62">
        <v>46112</v>
      </c>
      <c r="B1696" s="63" t="s">
        <v>445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1007</v>
      </c>
      <c r="H1696" s="63" t="s">
        <v>3315</v>
      </c>
      <c r="I1696" s="64" t="s">
        <v>493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547</v>
      </c>
      <c r="U1696" s="69" t="s">
        <v>52</v>
      </c>
      <c r="V1696" s="63"/>
      <c r="W1696" s="63"/>
      <c r="X1696" s="63"/>
      <c r="Y1696" s="63"/>
      <c r="Z1696" s="63"/>
      <c r="AA1696" s="63"/>
    </row>
    <row r="1697" spans="1:27" s="71" customFormat="1" ht="23.5" customHeight="1" x14ac:dyDescent="0.35">
      <c r="A1697" s="62">
        <v>46112</v>
      </c>
      <c r="B1697" s="63" t="s">
        <v>445</v>
      </c>
      <c r="C1697" s="64" t="s">
        <v>18</v>
      </c>
      <c r="D1697" s="64" t="s">
        <v>37</v>
      </c>
      <c r="E1697" s="64" t="s">
        <v>2103</v>
      </c>
      <c r="F1697" s="64">
        <v>1</v>
      </c>
      <c r="G1697" s="72" t="s">
        <v>3316</v>
      </c>
      <c r="H1697" s="63" t="s">
        <v>3317</v>
      </c>
      <c r="I1697" s="64" t="s">
        <v>493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547</v>
      </c>
      <c r="U1697" s="69" t="s">
        <v>52</v>
      </c>
      <c r="V1697" s="63"/>
      <c r="W1697" s="63"/>
      <c r="X1697" s="63"/>
      <c r="Y1697" s="63"/>
      <c r="Z1697" s="63"/>
      <c r="AA1697" s="63"/>
    </row>
    <row r="1698" spans="1:27" s="71" customFormat="1" ht="23.5" customHeight="1" x14ac:dyDescent="0.35">
      <c r="A1698" s="62">
        <v>46112</v>
      </c>
      <c r="B1698" s="63" t="s">
        <v>445</v>
      </c>
      <c r="C1698" s="64" t="s">
        <v>18</v>
      </c>
      <c r="D1698" s="64" t="s">
        <v>37</v>
      </c>
      <c r="E1698" s="64" t="s">
        <v>994</v>
      </c>
      <c r="F1698" s="64">
        <v>2</v>
      </c>
      <c r="G1698" s="72" t="s">
        <v>3316</v>
      </c>
      <c r="H1698" s="63" t="s">
        <v>3317</v>
      </c>
      <c r="I1698" s="64" t="s">
        <v>493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547</v>
      </c>
      <c r="U1698" s="69" t="s">
        <v>52</v>
      </c>
      <c r="V1698" s="63"/>
      <c r="W1698" s="63"/>
      <c r="X1698" s="63"/>
      <c r="Y1698" s="63"/>
      <c r="Z1698" s="63"/>
      <c r="AA1698" s="63"/>
    </row>
    <row r="1699" spans="1:27" s="71" customFormat="1" ht="23.5" customHeight="1" x14ac:dyDescent="0.35">
      <c r="A1699" s="62">
        <v>46112</v>
      </c>
      <c r="B1699" s="63" t="s">
        <v>445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3318</v>
      </c>
      <c r="H1699" s="63" t="s">
        <v>3319</v>
      </c>
      <c r="I1699" s="64" t="s">
        <v>493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547</v>
      </c>
      <c r="U1699" s="69" t="s">
        <v>52</v>
      </c>
      <c r="V1699" s="63"/>
      <c r="W1699" s="63"/>
      <c r="X1699" s="63"/>
      <c r="Y1699" s="63"/>
      <c r="Z1699" s="63"/>
      <c r="AA1699" s="63"/>
    </row>
    <row r="1700" spans="1:27" s="71" customFormat="1" ht="23.5" customHeight="1" x14ac:dyDescent="0.35">
      <c r="A1700" s="62">
        <v>46112</v>
      </c>
      <c r="B1700" s="63" t="s">
        <v>445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2403</v>
      </c>
      <c r="H1700" s="63" t="s">
        <v>3099</v>
      </c>
      <c r="I1700" s="64" t="s">
        <v>493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547</v>
      </c>
      <c r="U1700" s="69" t="s">
        <v>52</v>
      </c>
      <c r="V1700" s="63"/>
      <c r="W1700" s="63"/>
      <c r="X1700" s="63"/>
      <c r="Y1700" s="63"/>
      <c r="Z1700" s="63"/>
      <c r="AA1700" s="63"/>
    </row>
    <row r="1701" spans="1:27" s="71" customFormat="1" ht="23.5" customHeight="1" x14ac:dyDescent="0.35">
      <c r="A1701" s="62">
        <v>46112</v>
      </c>
      <c r="B1701" s="63" t="s">
        <v>445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3320</v>
      </c>
      <c r="H1701" s="63" t="s">
        <v>3321</v>
      </c>
      <c r="I1701" s="64" t="s">
        <v>493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547</v>
      </c>
      <c r="U1701" s="69" t="s">
        <v>52</v>
      </c>
      <c r="V1701" s="63"/>
      <c r="W1701" s="63"/>
      <c r="X1701" s="63"/>
      <c r="Y1701" s="63"/>
      <c r="Z1701" s="63"/>
      <c r="AA1701" s="63"/>
    </row>
    <row r="1702" spans="1:27" s="71" customFormat="1" ht="23.5" customHeight="1" x14ac:dyDescent="0.35">
      <c r="A1702" s="62">
        <v>46112</v>
      </c>
      <c r="B1702" s="63" t="s">
        <v>445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3322</v>
      </c>
      <c r="I1702" s="64" t="s">
        <v>493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547</v>
      </c>
      <c r="U1702" s="69" t="s">
        <v>52</v>
      </c>
      <c r="V1702" s="63"/>
      <c r="W1702" s="63"/>
      <c r="X1702" s="63"/>
      <c r="Y1702" s="63"/>
      <c r="Z1702" s="63"/>
      <c r="AA1702" s="63"/>
    </row>
    <row r="1703" spans="1:27" s="71" customFormat="1" ht="23.5" customHeight="1" x14ac:dyDescent="0.35">
      <c r="A1703" s="62">
        <v>46112</v>
      </c>
      <c r="B1703" s="63" t="s">
        <v>445</v>
      </c>
      <c r="C1703" s="64" t="s">
        <v>18</v>
      </c>
      <c r="D1703" s="64" t="s">
        <v>37</v>
      </c>
      <c r="E1703" s="64" t="s">
        <v>470</v>
      </c>
      <c r="F1703" s="64">
        <v>1</v>
      </c>
      <c r="G1703" s="72" t="s">
        <v>523</v>
      </c>
      <c r="H1703" s="63" t="s">
        <v>3323</v>
      </c>
      <c r="I1703" s="64" t="s">
        <v>493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547</v>
      </c>
      <c r="U1703" s="69" t="s">
        <v>52</v>
      </c>
      <c r="V1703" s="63"/>
      <c r="W1703" s="63"/>
      <c r="X1703" s="63"/>
      <c r="Y1703" s="63"/>
      <c r="Z1703" s="63"/>
      <c r="AA1703" s="63"/>
    </row>
    <row r="1704" spans="1:27" s="71" customFormat="1" ht="23.5" customHeight="1" x14ac:dyDescent="0.35">
      <c r="A1704" s="62">
        <v>46112</v>
      </c>
      <c r="B1704" s="63" t="s">
        <v>445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3324</v>
      </c>
      <c r="I1704" s="64" t="s">
        <v>493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547</v>
      </c>
      <c r="U1704" s="69" t="s">
        <v>52</v>
      </c>
      <c r="V1704" s="63"/>
      <c r="W1704" s="63"/>
      <c r="X1704" s="63"/>
      <c r="Y1704" s="63"/>
      <c r="Z1704" s="63"/>
      <c r="AA1704" s="63"/>
    </row>
    <row r="1705" spans="1:27" s="71" customFormat="1" ht="23.5" customHeight="1" x14ac:dyDescent="0.35">
      <c r="A1705" s="62">
        <v>46112</v>
      </c>
      <c r="B1705" s="63" t="s">
        <v>445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1192</v>
      </c>
      <c r="H1705" s="63" t="s">
        <v>3299</v>
      </c>
      <c r="I1705" s="64" t="s">
        <v>480</v>
      </c>
      <c r="J1705" s="63" t="s">
        <v>1193</v>
      </c>
      <c r="K1705" s="64" t="s">
        <v>273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4659</v>
      </c>
      <c r="W1705" s="63" t="s">
        <v>4660</v>
      </c>
      <c r="X1705" s="63" t="s">
        <v>4661</v>
      </c>
      <c r="Y1705" s="63"/>
      <c r="Z1705" s="63"/>
      <c r="AA1705" s="63">
        <v>2026040001</v>
      </c>
    </row>
    <row r="1706" spans="1:27" s="71" customFormat="1" ht="23.5" customHeight="1" x14ac:dyDescent="0.35">
      <c r="A1706" s="62">
        <v>46112</v>
      </c>
      <c r="B1706" s="63" t="s">
        <v>445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3300</v>
      </c>
      <c r="H1706" s="63" t="s">
        <v>3301</v>
      </c>
      <c r="I1706" s="64" t="s">
        <v>490</v>
      </c>
      <c r="J1706" s="63" t="s">
        <v>3325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</row>
    <row r="1707" spans="1:27" s="71" customFormat="1" ht="23.5" customHeight="1" x14ac:dyDescent="0.35">
      <c r="A1707" s="62">
        <v>46112</v>
      </c>
      <c r="B1707" s="63" t="s">
        <v>445</v>
      </c>
      <c r="C1707" s="64" t="s">
        <v>17</v>
      </c>
      <c r="D1707" s="64" t="s">
        <v>37</v>
      </c>
      <c r="E1707" s="64" t="s">
        <v>3108</v>
      </c>
      <c r="F1707" s="64">
        <v>1</v>
      </c>
      <c r="G1707" s="72" t="s">
        <v>3307</v>
      </c>
      <c r="H1707" s="63" t="s">
        <v>3308</v>
      </c>
      <c r="I1707" s="64" t="s">
        <v>490</v>
      </c>
      <c r="J1707" s="63" t="s">
        <v>3326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</row>
    <row r="1708" spans="1:27" s="71" customFormat="1" ht="23.5" customHeight="1" x14ac:dyDescent="0.35">
      <c r="A1708" s="62">
        <v>46112</v>
      </c>
      <c r="B1708" s="63" t="s">
        <v>445</v>
      </c>
      <c r="C1708" s="64" t="s">
        <v>17</v>
      </c>
      <c r="D1708" s="64" t="s">
        <v>37</v>
      </c>
      <c r="E1708" s="64" t="s">
        <v>3296</v>
      </c>
      <c r="F1708" s="64">
        <v>1</v>
      </c>
      <c r="G1708" s="72" t="s">
        <v>3311</v>
      </c>
      <c r="H1708" s="63" t="s">
        <v>3312</v>
      </c>
      <c r="I1708" s="64" t="s">
        <v>490</v>
      </c>
      <c r="J1708" s="63" t="s">
        <v>3061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</row>
    <row r="1709" spans="1:27" s="71" customFormat="1" ht="23.5" customHeight="1" x14ac:dyDescent="0.35">
      <c r="A1709" s="62">
        <v>46112</v>
      </c>
      <c r="B1709" s="63" t="s">
        <v>445</v>
      </c>
      <c r="C1709" s="64" t="s">
        <v>18</v>
      </c>
      <c r="D1709" s="64" t="s">
        <v>37</v>
      </c>
      <c r="E1709" s="64" t="s">
        <v>2102</v>
      </c>
      <c r="F1709" s="64">
        <v>2</v>
      </c>
      <c r="G1709" s="72" t="s">
        <v>2805</v>
      </c>
      <c r="H1709" s="63" t="s">
        <v>3327</v>
      </c>
      <c r="I1709" s="64" t="s">
        <v>490</v>
      </c>
      <c r="J1709" s="63" t="s">
        <v>3328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</row>
    <row r="1710" spans="1:27" s="71" customFormat="1" ht="23.5" customHeight="1" x14ac:dyDescent="0.35">
      <c r="A1710" s="62">
        <v>46112</v>
      </c>
      <c r="B1710" s="63" t="s">
        <v>445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2808</v>
      </c>
      <c r="H1710" s="63" t="s">
        <v>3329</v>
      </c>
      <c r="I1710" s="64" t="s">
        <v>490</v>
      </c>
      <c r="J1710" s="63" t="s">
        <v>3328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</row>
    <row r="1711" spans="1:27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3298</v>
      </c>
      <c r="F1711" s="64">
        <v>1</v>
      </c>
      <c r="G1711" s="72">
        <v>240417001</v>
      </c>
      <c r="H1711" s="63" t="s">
        <v>3330</v>
      </c>
      <c r="I1711" s="64" t="s">
        <v>485</v>
      </c>
      <c r="J1711" s="63" t="s">
        <v>3331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</row>
    <row r="1712" spans="1:27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3298</v>
      </c>
      <c r="F1712" s="64">
        <v>1</v>
      </c>
      <c r="G1712" s="72">
        <v>240417001</v>
      </c>
      <c r="H1712" s="63" t="s">
        <v>3330</v>
      </c>
      <c r="I1712" s="64" t="s">
        <v>490</v>
      </c>
      <c r="J1712" s="63" t="s">
        <v>3331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</row>
    <row r="1713" spans="1:27" s="71" customFormat="1" ht="23.5" customHeight="1" x14ac:dyDescent="0.35">
      <c r="A1713" s="62">
        <v>46113</v>
      </c>
      <c r="B1713" s="63" t="s">
        <v>445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3338</v>
      </c>
      <c r="H1713" s="63" t="s">
        <v>3339</v>
      </c>
      <c r="I1713" s="64" t="s">
        <v>493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547</v>
      </c>
      <c r="U1713" s="69" t="s">
        <v>52</v>
      </c>
      <c r="V1713" s="63"/>
      <c r="W1713" s="63"/>
      <c r="X1713" s="63"/>
      <c r="Y1713" s="63"/>
      <c r="Z1713" s="63"/>
      <c r="AA1713" s="63"/>
    </row>
    <row r="1714" spans="1:27" s="71" customFormat="1" ht="23.5" customHeight="1" x14ac:dyDescent="0.35">
      <c r="A1714" s="62">
        <v>46113</v>
      </c>
      <c r="B1714" s="63" t="s">
        <v>445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1816</v>
      </c>
      <c r="H1714" s="63" t="s">
        <v>3340</v>
      </c>
      <c r="I1714" s="64" t="s">
        <v>493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547</v>
      </c>
      <c r="U1714" s="69" t="s">
        <v>52</v>
      </c>
      <c r="V1714" s="63"/>
      <c r="W1714" s="63"/>
      <c r="X1714" s="63"/>
      <c r="Y1714" s="63"/>
      <c r="Z1714" s="63"/>
      <c r="AA1714" s="63"/>
    </row>
    <row r="1715" spans="1:27" s="71" customFormat="1" ht="23.5" customHeight="1" x14ac:dyDescent="0.35">
      <c r="A1715" s="62">
        <v>46113</v>
      </c>
      <c r="B1715" s="63" t="s">
        <v>445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3341</v>
      </c>
      <c r="I1715" s="64" t="s">
        <v>493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547</v>
      </c>
      <c r="U1715" s="69" t="s">
        <v>52</v>
      </c>
      <c r="V1715" s="63"/>
      <c r="W1715" s="63"/>
      <c r="X1715" s="63"/>
      <c r="Y1715" s="63"/>
      <c r="Z1715" s="63"/>
      <c r="AA1715" s="63"/>
    </row>
    <row r="1716" spans="1:27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719</v>
      </c>
      <c r="F1716" s="64">
        <v>1</v>
      </c>
      <c r="G1716" s="72">
        <v>130649013</v>
      </c>
      <c r="H1716" s="63" t="s">
        <v>3342</v>
      </c>
      <c r="I1716" s="64" t="s">
        <v>493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547</v>
      </c>
      <c r="U1716" s="69" t="s">
        <v>52</v>
      </c>
      <c r="V1716" s="63"/>
      <c r="W1716" s="63"/>
      <c r="X1716" s="63"/>
      <c r="Y1716" s="63"/>
      <c r="Z1716" s="63"/>
      <c r="AA1716" s="63"/>
    </row>
    <row r="1717" spans="1:27" s="71" customFormat="1" ht="23.5" customHeight="1" x14ac:dyDescent="0.35">
      <c r="A1717" s="62">
        <v>46113</v>
      </c>
      <c r="B1717" s="63" t="s">
        <v>445</v>
      </c>
      <c r="C1717" s="64" t="s">
        <v>17</v>
      </c>
      <c r="D1717" s="64" t="s">
        <v>37</v>
      </c>
      <c r="E1717" s="64" t="s">
        <v>3031</v>
      </c>
      <c r="F1717" s="64">
        <v>2</v>
      </c>
      <c r="G1717" s="72" t="s">
        <v>3343</v>
      </c>
      <c r="H1717" s="63" t="s">
        <v>3344</v>
      </c>
      <c r="I1717" s="64" t="s">
        <v>493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547</v>
      </c>
      <c r="U1717" s="69" t="s">
        <v>52</v>
      </c>
      <c r="V1717" s="63"/>
      <c r="W1717" s="63"/>
      <c r="X1717" s="63"/>
      <c r="Y1717" s="63"/>
      <c r="Z1717" s="63"/>
      <c r="AA1717" s="63"/>
    </row>
    <row r="1718" spans="1:27" s="71" customFormat="1" ht="23.5" customHeight="1" x14ac:dyDescent="0.35">
      <c r="A1718" s="62">
        <v>46113</v>
      </c>
      <c r="B1718" s="63" t="s">
        <v>445</v>
      </c>
      <c r="C1718" s="64" t="s">
        <v>17</v>
      </c>
      <c r="D1718" s="64" t="s">
        <v>37</v>
      </c>
      <c r="E1718" s="64" t="s">
        <v>3031</v>
      </c>
      <c r="F1718" s="64">
        <v>2</v>
      </c>
      <c r="G1718" s="72" t="s">
        <v>3154</v>
      </c>
      <c r="H1718" s="63" t="s">
        <v>3345</v>
      </c>
      <c r="I1718" s="64" t="s">
        <v>493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547</v>
      </c>
      <c r="U1718" s="69" t="s">
        <v>52</v>
      </c>
      <c r="V1718" s="63"/>
      <c r="W1718" s="63"/>
      <c r="X1718" s="63"/>
      <c r="Y1718" s="63"/>
      <c r="Z1718" s="63"/>
      <c r="AA1718" s="63"/>
    </row>
    <row r="1719" spans="1:27" s="71" customFormat="1" ht="23.5" customHeight="1" x14ac:dyDescent="0.35">
      <c r="A1719" s="62">
        <v>46113</v>
      </c>
      <c r="B1719" s="63" t="s">
        <v>445</v>
      </c>
      <c r="C1719" s="64" t="s">
        <v>17</v>
      </c>
      <c r="D1719" s="64" t="s">
        <v>37</v>
      </c>
      <c r="E1719" s="64" t="s">
        <v>3031</v>
      </c>
      <c r="F1719" s="64">
        <v>1</v>
      </c>
      <c r="G1719" s="72" t="s">
        <v>3346</v>
      </c>
      <c r="H1719" s="63" t="s">
        <v>3347</v>
      </c>
      <c r="I1719" s="64" t="s">
        <v>493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547</v>
      </c>
      <c r="U1719" s="69" t="s">
        <v>52</v>
      </c>
      <c r="V1719" s="63"/>
      <c r="W1719" s="63"/>
      <c r="X1719" s="63"/>
      <c r="Y1719" s="63"/>
      <c r="Z1719" s="63"/>
      <c r="AA1719" s="63"/>
    </row>
    <row r="1720" spans="1:27" s="71" customFormat="1" ht="23.5" customHeight="1" x14ac:dyDescent="0.35">
      <c r="A1720" s="62">
        <v>46113</v>
      </c>
      <c r="B1720" s="63" t="s">
        <v>445</v>
      </c>
      <c r="C1720" s="64" t="s">
        <v>17</v>
      </c>
      <c r="D1720" s="64" t="s">
        <v>37</v>
      </c>
      <c r="E1720" s="64" t="s">
        <v>3108</v>
      </c>
      <c r="F1720" s="64">
        <v>1</v>
      </c>
      <c r="G1720" s="72" t="s">
        <v>3311</v>
      </c>
      <c r="H1720" s="63" t="s">
        <v>3348</v>
      </c>
      <c r="I1720" s="64" t="s">
        <v>493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547</v>
      </c>
      <c r="U1720" s="69" t="s">
        <v>52</v>
      </c>
      <c r="V1720" s="63"/>
      <c r="W1720" s="63"/>
      <c r="X1720" s="63"/>
      <c r="Y1720" s="63"/>
      <c r="Z1720" s="63"/>
      <c r="AA1720" s="63"/>
    </row>
    <row r="1721" spans="1:27" s="71" customFormat="1" ht="23.5" customHeight="1" x14ac:dyDescent="0.35">
      <c r="A1721" s="62">
        <v>46113</v>
      </c>
      <c r="B1721" s="63" t="s">
        <v>445</v>
      </c>
      <c r="C1721" s="64" t="s">
        <v>18</v>
      </c>
      <c r="D1721" s="64" t="s">
        <v>37</v>
      </c>
      <c r="E1721" s="64" t="s">
        <v>1532</v>
      </c>
      <c r="F1721" s="64">
        <v>1</v>
      </c>
      <c r="G1721" s="72" t="s">
        <v>3007</v>
      </c>
      <c r="H1721" s="63" t="s">
        <v>3349</v>
      </c>
      <c r="I1721" s="64" t="s">
        <v>493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547</v>
      </c>
      <c r="U1721" s="69" t="s">
        <v>52</v>
      </c>
      <c r="V1721" s="63"/>
      <c r="W1721" s="63"/>
      <c r="X1721" s="63"/>
      <c r="Y1721" s="63"/>
      <c r="Z1721" s="63"/>
      <c r="AA1721" s="63"/>
    </row>
    <row r="1722" spans="1:27" s="71" customFormat="1" ht="23.5" customHeight="1" x14ac:dyDescent="0.35">
      <c r="A1722" s="62">
        <v>46113</v>
      </c>
      <c r="B1722" s="63" t="s">
        <v>445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3350</v>
      </c>
      <c r="I1722" s="64" t="s">
        <v>493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547</v>
      </c>
      <c r="U1722" s="69" t="s">
        <v>52</v>
      </c>
      <c r="V1722" s="63"/>
      <c r="W1722" s="63"/>
      <c r="X1722" s="63"/>
      <c r="Y1722" s="63"/>
      <c r="Z1722" s="63"/>
      <c r="AA1722" s="63"/>
    </row>
    <row r="1723" spans="1:27" s="71" customFormat="1" ht="23.5" customHeight="1" x14ac:dyDescent="0.35">
      <c r="A1723" s="62">
        <v>46113</v>
      </c>
      <c r="B1723" s="63" t="s">
        <v>445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3351</v>
      </c>
      <c r="H1723" s="63" t="s">
        <v>3352</v>
      </c>
      <c r="I1723" s="64" t="s">
        <v>493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547</v>
      </c>
      <c r="U1723" s="69" t="s">
        <v>52</v>
      </c>
      <c r="V1723" s="63"/>
      <c r="W1723" s="63"/>
      <c r="X1723" s="63"/>
      <c r="Y1723" s="63"/>
      <c r="Z1723" s="63"/>
      <c r="AA1723" s="63"/>
    </row>
    <row r="1724" spans="1:27" s="71" customFormat="1" ht="23.5" customHeight="1" x14ac:dyDescent="0.35">
      <c r="A1724" s="62">
        <v>46113</v>
      </c>
      <c r="B1724" s="63" t="s">
        <v>445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738</v>
      </c>
      <c r="H1724" s="63" t="s">
        <v>3353</v>
      </c>
      <c r="I1724" s="64" t="s">
        <v>493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547</v>
      </c>
      <c r="U1724" s="69" t="s">
        <v>52</v>
      </c>
      <c r="V1724" s="63"/>
      <c r="W1724" s="63"/>
      <c r="X1724" s="63"/>
      <c r="Y1724" s="63"/>
      <c r="Z1724" s="63"/>
      <c r="AA1724" s="63"/>
    </row>
    <row r="1725" spans="1:27" s="71" customFormat="1" ht="23.5" customHeight="1" x14ac:dyDescent="0.35">
      <c r="A1725" s="62">
        <v>46113</v>
      </c>
      <c r="B1725" s="63" t="s">
        <v>445</v>
      </c>
      <c r="C1725" s="64" t="s">
        <v>18</v>
      </c>
      <c r="D1725" s="64" t="s">
        <v>37</v>
      </c>
      <c r="E1725" s="64" t="s">
        <v>470</v>
      </c>
      <c r="F1725" s="64">
        <v>1</v>
      </c>
      <c r="G1725" s="72" t="s">
        <v>253</v>
      </c>
      <c r="H1725" s="63" t="s">
        <v>3354</v>
      </c>
      <c r="I1725" s="64" t="s">
        <v>493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547</v>
      </c>
      <c r="U1725" s="69" t="s">
        <v>52</v>
      </c>
      <c r="V1725" s="63"/>
      <c r="W1725" s="63"/>
      <c r="X1725" s="63"/>
      <c r="Y1725" s="63"/>
      <c r="Z1725" s="63"/>
      <c r="AA1725" s="63"/>
    </row>
    <row r="1726" spans="1:27" s="71" customFormat="1" ht="23.5" customHeight="1" x14ac:dyDescent="0.35">
      <c r="A1726" s="62">
        <v>46113</v>
      </c>
      <c r="B1726" s="63" t="s">
        <v>445</v>
      </c>
      <c r="C1726" s="64" t="s">
        <v>18</v>
      </c>
      <c r="D1726" s="64" t="s">
        <v>37</v>
      </c>
      <c r="E1726" s="64" t="s">
        <v>470</v>
      </c>
      <c r="F1726" s="64">
        <v>1</v>
      </c>
      <c r="G1726" s="72" t="s">
        <v>1465</v>
      </c>
      <c r="H1726" s="63" t="s">
        <v>3089</v>
      </c>
      <c r="I1726" s="64" t="s">
        <v>493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547</v>
      </c>
      <c r="U1726" s="69" t="s">
        <v>52</v>
      </c>
      <c r="V1726" s="63"/>
      <c r="W1726" s="63"/>
      <c r="X1726" s="63"/>
      <c r="Y1726" s="63"/>
      <c r="Z1726" s="63"/>
      <c r="AA1726" s="63"/>
    </row>
    <row r="1727" spans="1:27" s="71" customFormat="1" ht="23.5" customHeight="1" x14ac:dyDescent="0.35">
      <c r="A1727" s="62">
        <v>46113</v>
      </c>
      <c r="B1727" s="63" t="s">
        <v>445</v>
      </c>
      <c r="C1727" s="64" t="s">
        <v>18</v>
      </c>
      <c r="D1727" s="64" t="s">
        <v>37</v>
      </c>
      <c r="E1727" s="64" t="s">
        <v>2563</v>
      </c>
      <c r="F1727" s="64">
        <v>1</v>
      </c>
      <c r="G1727" s="72" t="s">
        <v>2986</v>
      </c>
      <c r="H1727" s="63" t="s">
        <v>3355</v>
      </c>
      <c r="I1727" s="64" t="s">
        <v>493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547</v>
      </c>
      <c r="U1727" s="69" t="s">
        <v>52</v>
      </c>
      <c r="V1727" s="63"/>
      <c r="W1727" s="63"/>
      <c r="X1727" s="63"/>
      <c r="Y1727" s="63"/>
      <c r="Z1727" s="63"/>
      <c r="AA1727" s="63"/>
    </row>
    <row r="1728" spans="1:27" s="71" customFormat="1" ht="23.5" customHeight="1" x14ac:dyDescent="0.35">
      <c r="A1728" s="62">
        <v>46113</v>
      </c>
      <c r="B1728" s="63" t="s">
        <v>445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3356</v>
      </c>
      <c r="I1728" s="64" t="s">
        <v>493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547</v>
      </c>
      <c r="U1728" s="69" t="s">
        <v>52</v>
      </c>
      <c r="V1728" s="63"/>
      <c r="W1728" s="63"/>
      <c r="X1728" s="63"/>
      <c r="Y1728" s="63"/>
      <c r="Z1728" s="63"/>
      <c r="AA1728" s="63"/>
    </row>
    <row r="1729" spans="1:27" s="71" customFormat="1" ht="23.5" customHeight="1" x14ac:dyDescent="0.35">
      <c r="A1729" s="62">
        <v>46113</v>
      </c>
      <c r="B1729" s="63" t="s">
        <v>445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3357</v>
      </c>
      <c r="I1729" s="64" t="s">
        <v>493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547</v>
      </c>
      <c r="U1729" s="69" t="s">
        <v>52</v>
      </c>
      <c r="V1729" s="63"/>
      <c r="W1729" s="63"/>
      <c r="X1729" s="63"/>
      <c r="Y1729" s="63"/>
      <c r="Z1729" s="63"/>
      <c r="AA1729" s="63"/>
    </row>
    <row r="1730" spans="1:27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1547</v>
      </c>
      <c r="F1730" s="64">
        <v>1</v>
      </c>
      <c r="G1730" s="72">
        <v>130597370</v>
      </c>
      <c r="H1730" s="63" t="s">
        <v>3358</v>
      </c>
      <c r="I1730" s="64" t="s">
        <v>490</v>
      </c>
      <c r="J1730" s="63" t="s">
        <v>3359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</row>
    <row r="1731" spans="1:27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1539</v>
      </c>
      <c r="F1731" s="64">
        <v>1</v>
      </c>
      <c r="G1731" s="72">
        <v>130597396</v>
      </c>
      <c r="H1731" s="63" t="s">
        <v>3360</v>
      </c>
      <c r="I1731" s="64" t="s">
        <v>490</v>
      </c>
      <c r="J1731" s="63" t="s">
        <v>2136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</row>
    <row r="1732" spans="1:27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1545</v>
      </c>
      <c r="F1732" s="64">
        <v>1</v>
      </c>
      <c r="G1732" s="72">
        <v>130597245</v>
      </c>
      <c r="H1732" s="63" t="s">
        <v>3361</v>
      </c>
      <c r="I1732" s="64" t="s">
        <v>490</v>
      </c>
      <c r="J1732" s="63" t="s">
        <v>3362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</row>
    <row r="1733" spans="1:27" s="71" customFormat="1" ht="23.5" customHeight="1" x14ac:dyDescent="0.35">
      <c r="A1733" s="62">
        <v>46113</v>
      </c>
      <c r="B1733" s="63" t="s">
        <v>445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3363</v>
      </c>
      <c r="H1733" s="63" t="s">
        <v>3364</v>
      </c>
      <c r="I1733" s="64" t="s">
        <v>485</v>
      </c>
      <c r="J1733" s="63" t="s">
        <v>3370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3371</v>
      </c>
      <c r="V1733" s="63"/>
      <c r="W1733" s="63"/>
      <c r="X1733" s="63"/>
      <c r="Y1733" s="63"/>
      <c r="Z1733" s="63"/>
      <c r="AA1733" s="63">
        <v>2026040012</v>
      </c>
    </row>
    <row r="1734" spans="1:27" s="71" customFormat="1" ht="23.5" customHeight="1" x14ac:dyDescent="0.35">
      <c r="A1734" s="62">
        <v>46113</v>
      </c>
      <c r="B1734" s="63" t="s">
        <v>445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3363</v>
      </c>
      <c r="H1734" s="63" t="s">
        <v>3364</v>
      </c>
      <c r="I1734" s="64" t="s">
        <v>485</v>
      </c>
      <c r="J1734" s="63" t="s">
        <v>7544</v>
      </c>
      <c r="K1734" s="64" t="s">
        <v>702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</row>
    <row r="1735" spans="1:27" s="71" customFormat="1" ht="23.5" customHeight="1" x14ac:dyDescent="0.35">
      <c r="A1735" s="62">
        <v>46113</v>
      </c>
      <c r="B1735" s="63" t="s">
        <v>445</v>
      </c>
      <c r="C1735" s="64" t="s">
        <v>18</v>
      </c>
      <c r="D1735" s="64" t="s">
        <v>37</v>
      </c>
      <c r="E1735" s="64" t="s">
        <v>1536</v>
      </c>
      <c r="F1735" s="64">
        <v>1</v>
      </c>
      <c r="G1735" s="72" t="s">
        <v>2462</v>
      </c>
      <c r="H1735" s="63" t="s">
        <v>3365</v>
      </c>
      <c r="I1735" s="64" t="s">
        <v>700</v>
      </c>
      <c r="J1735" s="63" t="s">
        <v>3366</v>
      </c>
      <c r="K1735" s="64" t="s">
        <v>702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2470</v>
      </c>
      <c r="V1735" s="63"/>
      <c r="W1735" s="63"/>
      <c r="X1735" s="63"/>
      <c r="Y1735" s="63"/>
      <c r="Z1735" s="63"/>
      <c r="AA1735" s="63"/>
    </row>
    <row r="1736" spans="1:27" s="71" customFormat="1" ht="23.5" customHeight="1" x14ac:dyDescent="0.35">
      <c r="A1736" s="62">
        <v>46113</v>
      </c>
      <c r="B1736" s="63" t="s">
        <v>445</v>
      </c>
      <c r="C1736" s="64" t="s">
        <v>18</v>
      </c>
      <c r="D1736" s="64" t="s">
        <v>37</v>
      </c>
      <c r="E1736" s="64" t="s">
        <v>1536</v>
      </c>
      <c r="F1736" s="64">
        <v>1</v>
      </c>
      <c r="G1736" s="72" t="s">
        <v>2462</v>
      </c>
      <c r="H1736" s="63" t="s">
        <v>3365</v>
      </c>
      <c r="I1736" s="64" t="s">
        <v>700</v>
      </c>
      <c r="J1736" s="63" t="s">
        <v>3367</v>
      </c>
      <c r="K1736" s="64" t="s">
        <v>702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2470</v>
      </c>
      <c r="V1736" s="63"/>
      <c r="W1736" s="63"/>
      <c r="X1736" s="63"/>
      <c r="Y1736" s="63"/>
      <c r="Z1736" s="63"/>
      <c r="AA1736" s="63"/>
    </row>
    <row r="1737" spans="1:27" s="71" customFormat="1" ht="23.5" customHeight="1" x14ac:dyDescent="0.35">
      <c r="A1737" s="62">
        <v>46113</v>
      </c>
      <c r="B1737" s="63" t="s">
        <v>445</v>
      </c>
      <c r="C1737" s="64" t="s">
        <v>18</v>
      </c>
      <c r="D1737" s="64" t="s">
        <v>37</v>
      </c>
      <c r="E1737" s="64" t="s">
        <v>1536</v>
      </c>
      <c r="F1737" s="64">
        <v>1</v>
      </c>
      <c r="G1737" s="72" t="s">
        <v>2462</v>
      </c>
      <c r="H1737" s="63" t="s">
        <v>3365</v>
      </c>
      <c r="I1737" s="64" t="s">
        <v>700</v>
      </c>
      <c r="J1737" s="63" t="s">
        <v>3368</v>
      </c>
      <c r="K1737" s="64" t="s">
        <v>702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2470</v>
      </c>
      <c r="V1737" s="63"/>
      <c r="W1737" s="63"/>
      <c r="X1737" s="63"/>
      <c r="Y1737" s="63"/>
      <c r="Z1737" s="63"/>
      <c r="AA1737" s="63"/>
    </row>
    <row r="1738" spans="1:27" s="71" customFormat="1" ht="23.5" customHeight="1" x14ac:dyDescent="0.35">
      <c r="A1738" s="62">
        <v>46113</v>
      </c>
      <c r="B1738" s="63" t="s">
        <v>445</v>
      </c>
      <c r="C1738" s="64" t="s">
        <v>18</v>
      </c>
      <c r="D1738" s="64" t="s">
        <v>37</v>
      </c>
      <c r="E1738" s="64" t="s">
        <v>1536</v>
      </c>
      <c r="F1738" s="64">
        <v>1</v>
      </c>
      <c r="G1738" s="72" t="s">
        <v>2462</v>
      </c>
      <c r="H1738" s="63" t="s">
        <v>3365</v>
      </c>
      <c r="I1738" s="64" t="s">
        <v>700</v>
      </c>
      <c r="J1738" s="63" t="s">
        <v>3369</v>
      </c>
      <c r="K1738" s="64" t="s">
        <v>702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2470</v>
      </c>
      <c r="V1738" s="63"/>
      <c r="W1738" s="63"/>
      <c r="X1738" s="63"/>
      <c r="Y1738" s="63"/>
      <c r="Z1738" s="63"/>
      <c r="AA1738" s="63"/>
    </row>
    <row r="1739" spans="1:27" s="71" customFormat="1" ht="23.5" customHeight="1" x14ac:dyDescent="0.35">
      <c r="A1739" s="62">
        <v>46114</v>
      </c>
      <c r="B1739" s="63" t="s">
        <v>445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884</v>
      </c>
      <c r="H1739" s="63" t="s">
        <v>3393</v>
      </c>
      <c r="I1739" s="64" t="s">
        <v>493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547</v>
      </c>
      <c r="U1739" s="63" t="s">
        <v>52</v>
      </c>
      <c r="V1739" s="63"/>
      <c r="W1739" s="63"/>
      <c r="X1739" s="63"/>
      <c r="Y1739" s="63"/>
      <c r="Z1739" s="63"/>
      <c r="AA1739" s="63"/>
    </row>
    <row r="1740" spans="1:27" s="71" customFormat="1" ht="23.5" customHeight="1" x14ac:dyDescent="0.35">
      <c r="A1740" s="62">
        <v>46114</v>
      </c>
      <c r="B1740" s="63" t="s">
        <v>445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2106</v>
      </c>
      <c r="H1740" s="63" t="s">
        <v>3394</v>
      </c>
      <c r="I1740" s="64" t="s">
        <v>493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547</v>
      </c>
      <c r="U1740" s="63" t="s">
        <v>52</v>
      </c>
      <c r="V1740" s="63"/>
      <c r="W1740" s="63"/>
      <c r="X1740" s="63"/>
      <c r="Y1740" s="63"/>
      <c r="Z1740" s="63"/>
      <c r="AA1740" s="63"/>
    </row>
    <row r="1741" spans="1:27" s="71" customFormat="1" ht="23.5" customHeight="1" x14ac:dyDescent="0.35">
      <c r="A1741" s="62">
        <v>46114</v>
      </c>
      <c r="B1741" s="63" t="s">
        <v>445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3395</v>
      </c>
      <c r="H1741" s="63" t="s">
        <v>3396</v>
      </c>
      <c r="I1741" s="64" t="s">
        <v>493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547</v>
      </c>
      <c r="U1741" s="63" t="s">
        <v>52</v>
      </c>
      <c r="V1741" s="63"/>
      <c r="W1741" s="63"/>
      <c r="X1741" s="63"/>
      <c r="Y1741" s="63"/>
      <c r="Z1741" s="63"/>
      <c r="AA1741" s="63"/>
    </row>
    <row r="1742" spans="1:27" s="71" customFormat="1" ht="23.5" customHeight="1" x14ac:dyDescent="0.35">
      <c r="A1742" s="62">
        <v>46114</v>
      </c>
      <c r="B1742" s="63" t="s">
        <v>445</v>
      </c>
      <c r="C1742" s="64" t="s">
        <v>17</v>
      </c>
      <c r="D1742" s="64" t="s">
        <v>37</v>
      </c>
      <c r="E1742" s="64" t="s">
        <v>3032</v>
      </c>
      <c r="F1742" s="64">
        <v>2</v>
      </c>
      <c r="G1742" s="72" t="s">
        <v>3397</v>
      </c>
      <c r="H1742" s="63" t="s">
        <v>3398</v>
      </c>
      <c r="I1742" s="64" t="s">
        <v>493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547</v>
      </c>
      <c r="U1742" s="63" t="s">
        <v>52</v>
      </c>
      <c r="V1742" s="63"/>
      <c r="W1742" s="63"/>
      <c r="X1742" s="63"/>
      <c r="Y1742" s="63"/>
      <c r="Z1742" s="63"/>
      <c r="AA1742" s="63"/>
    </row>
    <row r="1743" spans="1:27" s="71" customFormat="1" ht="23.5" customHeight="1" x14ac:dyDescent="0.35">
      <c r="A1743" s="62">
        <v>46114</v>
      </c>
      <c r="B1743" s="63" t="s">
        <v>445</v>
      </c>
      <c r="C1743" s="64" t="s">
        <v>18</v>
      </c>
      <c r="D1743" s="64" t="s">
        <v>37</v>
      </c>
      <c r="E1743" s="64" t="s">
        <v>640</v>
      </c>
      <c r="F1743" s="64">
        <v>1</v>
      </c>
      <c r="G1743" s="72" t="s">
        <v>3399</v>
      </c>
      <c r="H1743" s="63" t="s">
        <v>3400</v>
      </c>
      <c r="I1743" s="64" t="s">
        <v>493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547</v>
      </c>
      <c r="U1743" s="63" t="s">
        <v>52</v>
      </c>
      <c r="V1743" s="63"/>
      <c r="W1743" s="63"/>
      <c r="X1743" s="63"/>
      <c r="Y1743" s="63"/>
      <c r="Z1743" s="63"/>
      <c r="AA1743" s="63"/>
    </row>
    <row r="1744" spans="1:27" s="71" customFormat="1" ht="23.5" customHeight="1" x14ac:dyDescent="0.35">
      <c r="A1744" s="62">
        <v>46114</v>
      </c>
      <c r="B1744" s="63" t="s">
        <v>445</v>
      </c>
      <c r="C1744" s="64" t="s">
        <v>18</v>
      </c>
      <c r="D1744" s="64" t="s">
        <v>37</v>
      </c>
      <c r="E1744" s="64" t="s">
        <v>636</v>
      </c>
      <c r="F1744" s="64">
        <v>1</v>
      </c>
      <c r="G1744" s="72" t="s">
        <v>3320</v>
      </c>
      <c r="H1744" s="63" t="s">
        <v>3321</v>
      </c>
      <c r="I1744" s="64" t="s">
        <v>493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547</v>
      </c>
      <c r="U1744" s="63" t="s">
        <v>52</v>
      </c>
      <c r="V1744" s="63"/>
      <c r="W1744" s="63"/>
      <c r="X1744" s="63"/>
      <c r="Y1744" s="63"/>
      <c r="Z1744" s="63"/>
      <c r="AA1744" s="63"/>
    </row>
    <row r="1745" spans="1:27" s="71" customFormat="1" ht="23.5" customHeight="1" x14ac:dyDescent="0.35">
      <c r="A1745" s="62">
        <v>46114</v>
      </c>
      <c r="B1745" s="63" t="s">
        <v>445</v>
      </c>
      <c r="C1745" s="64" t="s">
        <v>18</v>
      </c>
      <c r="D1745" s="64" t="s">
        <v>37</v>
      </c>
      <c r="E1745" s="64" t="s">
        <v>429</v>
      </c>
      <c r="F1745" s="64">
        <v>2</v>
      </c>
      <c r="G1745" s="72" t="s">
        <v>321</v>
      </c>
      <c r="H1745" s="63" t="s">
        <v>3401</v>
      </c>
      <c r="I1745" s="64" t="s">
        <v>493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547</v>
      </c>
      <c r="U1745" s="63" t="s">
        <v>52</v>
      </c>
      <c r="V1745" s="63"/>
      <c r="W1745" s="63"/>
      <c r="X1745" s="63"/>
      <c r="Y1745" s="63"/>
      <c r="Z1745" s="63"/>
      <c r="AA1745" s="63"/>
    </row>
    <row r="1746" spans="1:27" s="71" customFormat="1" ht="23.5" customHeight="1" x14ac:dyDescent="0.35">
      <c r="A1746" s="62">
        <v>46114</v>
      </c>
      <c r="B1746" s="63" t="s">
        <v>445</v>
      </c>
      <c r="C1746" s="64" t="s">
        <v>18</v>
      </c>
      <c r="D1746" s="64" t="s">
        <v>37</v>
      </c>
      <c r="E1746" s="64" t="s">
        <v>470</v>
      </c>
      <c r="F1746" s="64">
        <v>1</v>
      </c>
      <c r="G1746" s="72" t="s">
        <v>250</v>
      </c>
      <c r="H1746" s="63" t="s">
        <v>3322</v>
      </c>
      <c r="I1746" s="64" t="s">
        <v>493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547</v>
      </c>
      <c r="U1746" s="63" t="s">
        <v>52</v>
      </c>
      <c r="V1746" s="63"/>
      <c r="W1746" s="63"/>
      <c r="X1746" s="63"/>
      <c r="Y1746" s="63"/>
      <c r="Z1746" s="63"/>
      <c r="AA1746" s="63"/>
    </row>
    <row r="1747" spans="1:27" s="71" customFormat="1" ht="23.5" customHeight="1" x14ac:dyDescent="0.35">
      <c r="A1747" s="62">
        <v>46114</v>
      </c>
      <c r="B1747" s="63" t="s">
        <v>445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828</v>
      </c>
      <c r="H1747" s="63" t="s">
        <v>3402</v>
      </c>
      <c r="I1747" s="64" t="s">
        <v>493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547</v>
      </c>
      <c r="U1747" s="63" t="s">
        <v>52</v>
      </c>
      <c r="V1747" s="63"/>
      <c r="W1747" s="63"/>
      <c r="X1747" s="63"/>
      <c r="Y1747" s="63"/>
      <c r="Z1747" s="63"/>
      <c r="AA1747" s="63"/>
    </row>
    <row r="1748" spans="1:27" s="71" customFormat="1" ht="23.5" customHeight="1" x14ac:dyDescent="0.35">
      <c r="A1748" s="62">
        <v>46114</v>
      </c>
      <c r="B1748" s="63" t="s">
        <v>445</v>
      </c>
      <c r="C1748" s="64" t="s">
        <v>18</v>
      </c>
      <c r="D1748" s="64" t="s">
        <v>37</v>
      </c>
      <c r="E1748" s="64" t="s">
        <v>1301</v>
      </c>
      <c r="F1748" s="64">
        <v>2</v>
      </c>
      <c r="G1748" s="72" t="s">
        <v>920</v>
      </c>
      <c r="H1748" s="63" t="s">
        <v>3403</v>
      </c>
      <c r="I1748" s="64" t="s">
        <v>493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547</v>
      </c>
      <c r="U1748" s="63" t="s">
        <v>52</v>
      </c>
      <c r="V1748" s="63"/>
      <c r="W1748" s="63"/>
      <c r="X1748" s="63"/>
      <c r="Y1748" s="63"/>
      <c r="Z1748" s="63"/>
      <c r="AA1748" s="63"/>
    </row>
    <row r="1749" spans="1:27" s="71" customFormat="1" ht="23.5" customHeight="1" x14ac:dyDescent="0.35">
      <c r="A1749" s="62">
        <v>46114</v>
      </c>
      <c r="B1749" s="63" t="s">
        <v>445</v>
      </c>
      <c r="C1749" s="64" t="s">
        <v>18</v>
      </c>
      <c r="D1749" s="64" t="s">
        <v>37</v>
      </c>
      <c r="E1749" s="64" t="s">
        <v>1301</v>
      </c>
      <c r="F1749" s="64">
        <v>2</v>
      </c>
      <c r="G1749" s="72" t="s">
        <v>2046</v>
      </c>
      <c r="H1749" s="63" t="s">
        <v>3404</v>
      </c>
      <c r="I1749" s="64" t="s">
        <v>493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547</v>
      </c>
      <c r="U1749" s="63" t="s">
        <v>52</v>
      </c>
      <c r="V1749" s="63"/>
      <c r="W1749" s="63"/>
      <c r="X1749" s="63"/>
      <c r="Y1749" s="63"/>
      <c r="Z1749" s="63"/>
      <c r="AA1749" s="63"/>
    </row>
    <row r="1750" spans="1:27" s="71" customFormat="1" ht="23.5" customHeight="1" x14ac:dyDescent="0.35">
      <c r="A1750" s="62">
        <v>46114</v>
      </c>
      <c r="B1750" s="63" t="s">
        <v>445</v>
      </c>
      <c r="C1750" s="64" t="s">
        <v>18</v>
      </c>
      <c r="D1750" s="64" t="s">
        <v>37</v>
      </c>
      <c r="E1750" s="64" t="s">
        <v>544</v>
      </c>
      <c r="F1750" s="64">
        <v>1</v>
      </c>
      <c r="G1750" s="72" t="s">
        <v>1085</v>
      </c>
      <c r="H1750" s="63" t="s">
        <v>3405</v>
      </c>
      <c r="I1750" s="64" t="s">
        <v>493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547</v>
      </c>
      <c r="U1750" s="63" t="s">
        <v>52</v>
      </c>
      <c r="V1750" s="63"/>
      <c r="W1750" s="63"/>
      <c r="X1750" s="63"/>
      <c r="Y1750" s="63"/>
      <c r="Z1750" s="63"/>
      <c r="AA1750" s="63"/>
    </row>
    <row r="1751" spans="1:27" s="71" customFormat="1" ht="23.5" customHeight="1" x14ac:dyDescent="0.35">
      <c r="A1751" s="62">
        <v>46114</v>
      </c>
      <c r="B1751" s="63" t="s">
        <v>445</v>
      </c>
      <c r="C1751" s="64" t="s">
        <v>18</v>
      </c>
      <c r="D1751" s="64" t="s">
        <v>37</v>
      </c>
      <c r="E1751" s="64" t="s">
        <v>544</v>
      </c>
      <c r="F1751" s="64">
        <v>1</v>
      </c>
      <c r="G1751" s="72" t="s">
        <v>329</v>
      </c>
      <c r="H1751" s="63" t="s">
        <v>3406</v>
      </c>
      <c r="I1751" s="64" t="s">
        <v>493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547</v>
      </c>
      <c r="U1751" s="63" t="s">
        <v>52</v>
      </c>
      <c r="V1751" s="63"/>
      <c r="W1751" s="63"/>
      <c r="X1751" s="63"/>
      <c r="Y1751" s="63"/>
      <c r="Z1751" s="63"/>
      <c r="AA1751" s="63"/>
    </row>
    <row r="1752" spans="1:27" s="71" customFormat="1" ht="23.5" customHeight="1" x14ac:dyDescent="0.35">
      <c r="A1752" s="62">
        <v>46114</v>
      </c>
      <c r="B1752" s="63" t="s">
        <v>445</v>
      </c>
      <c r="C1752" s="64" t="s">
        <v>18</v>
      </c>
      <c r="D1752" s="64" t="s">
        <v>37</v>
      </c>
      <c r="E1752" s="64" t="s">
        <v>640</v>
      </c>
      <c r="F1752" s="64">
        <v>1</v>
      </c>
      <c r="G1752" s="72" t="s">
        <v>3399</v>
      </c>
      <c r="H1752" s="63" t="s">
        <v>3407</v>
      </c>
      <c r="I1752" s="64" t="s">
        <v>490</v>
      </c>
      <c r="J1752" s="63" t="s">
        <v>3229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</row>
    <row r="1753" spans="1:27" s="71" customFormat="1" ht="23.5" customHeight="1" x14ac:dyDescent="0.35">
      <c r="A1753" s="62">
        <v>46115</v>
      </c>
      <c r="B1753" s="63" t="s">
        <v>445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2465</v>
      </c>
      <c r="H1753" s="63" t="s">
        <v>3413</v>
      </c>
      <c r="I1753" s="64" t="s">
        <v>493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547</v>
      </c>
      <c r="U1753" s="63" t="s">
        <v>52</v>
      </c>
      <c r="V1753" s="63"/>
      <c r="W1753" s="63"/>
      <c r="X1753" s="63"/>
      <c r="Y1753" s="63"/>
      <c r="Z1753" s="63"/>
      <c r="AA1753" s="63"/>
    </row>
    <row r="1754" spans="1:27" s="71" customFormat="1" ht="23.5" customHeight="1" x14ac:dyDescent="0.35">
      <c r="A1754" s="62">
        <v>46115</v>
      </c>
      <c r="B1754" s="63" t="s">
        <v>445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2839</v>
      </c>
      <c r="H1754" s="63" t="s">
        <v>3414</v>
      </c>
      <c r="I1754" s="64" t="s">
        <v>493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547</v>
      </c>
      <c r="U1754" s="63" t="s">
        <v>52</v>
      </c>
      <c r="V1754" s="63"/>
      <c r="W1754" s="63"/>
      <c r="X1754" s="63"/>
      <c r="Y1754" s="63"/>
      <c r="Z1754" s="63"/>
      <c r="AA1754" s="63"/>
    </row>
    <row r="1755" spans="1:27" s="71" customFormat="1" ht="23.5" customHeight="1" x14ac:dyDescent="0.35">
      <c r="A1755" s="62">
        <v>46115</v>
      </c>
      <c r="B1755" s="63" t="s">
        <v>445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1843</v>
      </c>
      <c r="H1755" s="63" t="s">
        <v>3415</v>
      </c>
      <c r="I1755" s="64" t="s">
        <v>493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547</v>
      </c>
      <c r="U1755" s="63" t="s">
        <v>52</v>
      </c>
      <c r="V1755" s="63"/>
      <c r="W1755" s="63"/>
      <c r="X1755" s="63"/>
      <c r="Y1755" s="63"/>
      <c r="Z1755" s="63"/>
      <c r="AA1755" s="63"/>
    </row>
    <row r="1756" spans="1:27" s="71" customFormat="1" ht="23.5" customHeight="1" x14ac:dyDescent="0.35">
      <c r="A1756" s="62">
        <v>46115</v>
      </c>
      <c r="B1756" s="63" t="s">
        <v>445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808</v>
      </c>
      <c r="H1756" s="63" t="s">
        <v>3416</v>
      </c>
      <c r="I1756" s="64" t="s">
        <v>493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547</v>
      </c>
      <c r="U1756" s="63" t="s">
        <v>52</v>
      </c>
      <c r="V1756" s="63"/>
      <c r="W1756" s="63"/>
      <c r="X1756" s="63"/>
      <c r="Y1756" s="63"/>
      <c r="Z1756" s="63"/>
      <c r="AA1756" s="63"/>
    </row>
    <row r="1757" spans="1:27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992</v>
      </c>
      <c r="F1757" s="64">
        <v>2</v>
      </c>
      <c r="G1757" s="72">
        <v>130597176</v>
      </c>
      <c r="H1757" s="63" t="s">
        <v>3417</v>
      </c>
      <c r="I1757" s="64" t="s">
        <v>493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547</v>
      </c>
      <c r="U1757" s="63" t="s">
        <v>52</v>
      </c>
      <c r="V1757" s="63"/>
      <c r="W1757" s="63"/>
      <c r="X1757" s="63"/>
      <c r="Y1757" s="63"/>
      <c r="Z1757" s="63"/>
      <c r="AA1757" s="63"/>
    </row>
    <row r="1758" spans="1:27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719</v>
      </c>
      <c r="F1758" s="64">
        <v>1</v>
      </c>
      <c r="G1758" s="72">
        <v>130649001</v>
      </c>
      <c r="H1758" s="63" t="s">
        <v>3418</v>
      </c>
      <c r="I1758" s="64" t="s">
        <v>493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547</v>
      </c>
      <c r="U1758" s="63" t="s">
        <v>52</v>
      </c>
      <c r="V1758" s="63"/>
      <c r="W1758" s="63"/>
      <c r="X1758" s="63"/>
      <c r="Y1758" s="63"/>
      <c r="Z1758" s="63"/>
      <c r="AA1758" s="63"/>
    </row>
    <row r="1759" spans="1:27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719</v>
      </c>
      <c r="F1759" s="64">
        <v>1</v>
      </c>
      <c r="G1759" s="72">
        <v>130649001</v>
      </c>
      <c r="H1759" s="63" t="s">
        <v>3419</v>
      </c>
      <c r="I1759" s="64" t="s">
        <v>493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547</v>
      </c>
      <c r="U1759" s="63" t="s">
        <v>52</v>
      </c>
      <c r="V1759" s="63"/>
      <c r="W1759" s="63"/>
      <c r="X1759" s="63"/>
      <c r="Y1759" s="63"/>
      <c r="Z1759" s="63"/>
      <c r="AA1759" s="63"/>
    </row>
    <row r="1760" spans="1:27" s="71" customFormat="1" ht="23.5" customHeight="1" x14ac:dyDescent="0.35">
      <c r="A1760" s="62">
        <v>46115</v>
      </c>
      <c r="B1760" s="63" t="s">
        <v>445</v>
      </c>
      <c r="C1760" s="64" t="s">
        <v>17</v>
      </c>
      <c r="D1760" s="64" t="s">
        <v>37</v>
      </c>
      <c r="E1760" s="64" t="s">
        <v>3031</v>
      </c>
      <c r="F1760" s="64">
        <v>2</v>
      </c>
      <c r="G1760" s="72" t="s">
        <v>3420</v>
      </c>
      <c r="H1760" s="63" t="s">
        <v>3421</v>
      </c>
      <c r="I1760" s="64" t="s">
        <v>493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547</v>
      </c>
      <c r="U1760" s="63" t="s">
        <v>52</v>
      </c>
      <c r="V1760" s="63"/>
      <c r="W1760" s="63"/>
      <c r="X1760" s="63"/>
      <c r="Y1760" s="63"/>
      <c r="Z1760" s="63"/>
      <c r="AA1760" s="63"/>
    </row>
    <row r="1761" spans="1:27" s="71" customFormat="1" ht="23.5" customHeight="1" x14ac:dyDescent="0.35">
      <c r="A1761" s="62">
        <v>46115</v>
      </c>
      <c r="B1761" s="63" t="s">
        <v>445</v>
      </c>
      <c r="C1761" s="64" t="s">
        <v>17</v>
      </c>
      <c r="D1761" s="64" t="s">
        <v>37</v>
      </c>
      <c r="E1761" s="64" t="s">
        <v>3031</v>
      </c>
      <c r="F1761" s="64">
        <v>1</v>
      </c>
      <c r="G1761" s="72" t="s">
        <v>3422</v>
      </c>
      <c r="H1761" s="63" t="s">
        <v>3423</v>
      </c>
      <c r="I1761" s="64" t="s">
        <v>493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547</v>
      </c>
      <c r="U1761" s="63" t="s">
        <v>52</v>
      </c>
      <c r="V1761" s="63"/>
      <c r="W1761" s="63"/>
      <c r="X1761" s="63"/>
      <c r="Y1761" s="63"/>
      <c r="Z1761" s="63"/>
      <c r="AA1761" s="63"/>
    </row>
    <row r="1762" spans="1:27" s="71" customFormat="1" ht="23.5" customHeight="1" x14ac:dyDescent="0.35">
      <c r="A1762" s="62">
        <v>46115</v>
      </c>
      <c r="B1762" s="63" t="s">
        <v>445</v>
      </c>
      <c r="C1762" s="64" t="s">
        <v>17</v>
      </c>
      <c r="D1762" s="64" t="s">
        <v>37</v>
      </c>
      <c r="E1762" s="64" t="s">
        <v>3031</v>
      </c>
      <c r="F1762" s="64">
        <v>2</v>
      </c>
      <c r="G1762" s="72" t="s">
        <v>3424</v>
      </c>
      <c r="H1762" s="63" t="s">
        <v>3425</v>
      </c>
      <c r="I1762" s="64" t="s">
        <v>493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547</v>
      </c>
      <c r="U1762" s="63" t="s">
        <v>52</v>
      </c>
      <c r="V1762" s="63"/>
      <c r="W1762" s="63"/>
      <c r="X1762" s="63"/>
      <c r="Y1762" s="63"/>
      <c r="Z1762" s="63"/>
      <c r="AA1762" s="63"/>
    </row>
    <row r="1763" spans="1:27" s="71" customFormat="1" ht="23.5" customHeight="1" x14ac:dyDescent="0.35">
      <c r="A1763" s="62">
        <v>46115</v>
      </c>
      <c r="B1763" s="63" t="s">
        <v>445</v>
      </c>
      <c r="C1763" s="64" t="s">
        <v>17</v>
      </c>
      <c r="D1763" s="64" t="s">
        <v>37</v>
      </c>
      <c r="E1763" s="64" t="s">
        <v>3296</v>
      </c>
      <c r="F1763" s="64">
        <v>1</v>
      </c>
      <c r="G1763" s="72" t="s">
        <v>3426</v>
      </c>
      <c r="H1763" s="63" t="s">
        <v>3427</v>
      </c>
      <c r="I1763" s="64" t="s">
        <v>493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547</v>
      </c>
      <c r="U1763" s="63" t="s">
        <v>52</v>
      </c>
      <c r="V1763" s="63"/>
      <c r="W1763" s="63"/>
      <c r="X1763" s="63"/>
      <c r="Y1763" s="63"/>
      <c r="Z1763" s="63"/>
      <c r="AA1763" s="63"/>
    </row>
    <row r="1764" spans="1:27" s="71" customFormat="1" ht="23.5" customHeight="1" x14ac:dyDescent="0.35">
      <c r="A1764" s="62">
        <v>46115</v>
      </c>
      <c r="B1764" s="63" t="s">
        <v>445</v>
      </c>
      <c r="C1764" s="64" t="s">
        <v>17</v>
      </c>
      <c r="D1764" s="64" t="s">
        <v>37</v>
      </c>
      <c r="E1764" s="64" t="s">
        <v>3296</v>
      </c>
      <c r="F1764" s="64">
        <v>1</v>
      </c>
      <c r="G1764" s="72" t="s">
        <v>3428</v>
      </c>
      <c r="H1764" s="63" t="s">
        <v>3429</v>
      </c>
      <c r="I1764" s="64" t="s">
        <v>493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547</v>
      </c>
      <c r="U1764" s="63" t="s">
        <v>52</v>
      </c>
      <c r="V1764" s="63"/>
      <c r="W1764" s="63"/>
      <c r="X1764" s="63"/>
      <c r="Y1764" s="63"/>
      <c r="Z1764" s="63"/>
      <c r="AA1764" s="63"/>
    </row>
    <row r="1765" spans="1:27" s="71" customFormat="1" ht="23.5" customHeight="1" x14ac:dyDescent="0.35">
      <c r="A1765" s="62">
        <v>46115</v>
      </c>
      <c r="B1765" s="63" t="s">
        <v>445</v>
      </c>
      <c r="C1765" s="64" t="s">
        <v>17</v>
      </c>
      <c r="D1765" s="64" t="s">
        <v>37</v>
      </c>
      <c r="E1765" s="64" t="s">
        <v>3296</v>
      </c>
      <c r="F1765" s="64">
        <v>1</v>
      </c>
      <c r="G1765" s="72" t="s">
        <v>3430</v>
      </c>
      <c r="H1765" s="63" t="s">
        <v>3431</v>
      </c>
      <c r="I1765" s="64" t="s">
        <v>493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547</v>
      </c>
      <c r="U1765" s="63" t="s">
        <v>52</v>
      </c>
      <c r="V1765" s="63"/>
      <c r="W1765" s="63"/>
      <c r="X1765" s="63"/>
      <c r="Y1765" s="63"/>
      <c r="Z1765" s="63"/>
      <c r="AA1765" s="63"/>
    </row>
    <row r="1766" spans="1:27" s="71" customFormat="1" ht="23.5" customHeight="1" x14ac:dyDescent="0.35">
      <c r="A1766" s="62">
        <v>46115</v>
      </c>
      <c r="B1766" s="63" t="s">
        <v>445</v>
      </c>
      <c r="C1766" s="64" t="s">
        <v>17</v>
      </c>
      <c r="D1766" s="64" t="s">
        <v>37</v>
      </c>
      <c r="E1766" s="64" t="s">
        <v>3296</v>
      </c>
      <c r="F1766" s="64">
        <v>1</v>
      </c>
      <c r="G1766" s="72" t="s">
        <v>3432</v>
      </c>
      <c r="H1766" s="63" t="s">
        <v>3433</v>
      </c>
      <c r="I1766" s="64" t="s">
        <v>493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547</v>
      </c>
      <c r="U1766" s="63" t="s">
        <v>52</v>
      </c>
      <c r="V1766" s="63"/>
      <c r="W1766" s="63"/>
      <c r="X1766" s="63"/>
      <c r="Y1766" s="63"/>
      <c r="Z1766" s="63"/>
      <c r="AA1766" s="63"/>
    </row>
    <row r="1767" spans="1:27" s="71" customFormat="1" ht="23.5" customHeight="1" x14ac:dyDescent="0.35">
      <c r="A1767" s="62">
        <v>46115</v>
      </c>
      <c r="B1767" s="63" t="s">
        <v>445</v>
      </c>
      <c r="C1767" s="64" t="s">
        <v>17</v>
      </c>
      <c r="D1767" s="64" t="s">
        <v>37</v>
      </c>
      <c r="E1767" s="64" t="s">
        <v>3297</v>
      </c>
      <c r="F1767" s="64">
        <v>2</v>
      </c>
      <c r="G1767" s="72" t="s">
        <v>3434</v>
      </c>
      <c r="H1767" s="63" t="s">
        <v>3435</v>
      </c>
      <c r="I1767" s="64" t="s">
        <v>493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547</v>
      </c>
      <c r="U1767" s="63" t="s">
        <v>52</v>
      </c>
      <c r="V1767" s="63"/>
      <c r="W1767" s="63"/>
      <c r="X1767" s="63"/>
      <c r="Y1767" s="63"/>
      <c r="Z1767" s="63"/>
      <c r="AA1767" s="63"/>
    </row>
    <row r="1768" spans="1:27" s="71" customFormat="1" ht="23.5" customHeight="1" x14ac:dyDescent="0.35">
      <c r="A1768" s="62">
        <v>46115</v>
      </c>
      <c r="B1768" s="63" t="s">
        <v>445</v>
      </c>
      <c r="C1768" s="64" t="s">
        <v>18</v>
      </c>
      <c r="D1768" s="64" t="s">
        <v>37</v>
      </c>
      <c r="E1768" s="64" t="s">
        <v>2102</v>
      </c>
      <c r="F1768" s="64">
        <v>2</v>
      </c>
      <c r="G1768" s="72" t="s">
        <v>3179</v>
      </c>
      <c r="H1768" s="63" t="s">
        <v>3436</v>
      </c>
      <c r="I1768" s="64" t="s">
        <v>493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547</v>
      </c>
      <c r="U1768" s="63" t="s">
        <v>52</v>
      </c>
      <c r="V1768" s="63"/>
      <c r="W1768" s="63"/>
      <c r="X1768" s="63"/>
      <c r="Y1768" s="63"/>
      <c r="Z1768" s="63"/>
      <c r="AA1768" s="63"/>
    </row>
    <row r="1769" spans="1:27" s="71" customFormat="1" ht="23.5" customHeight="1" x14ac:dyDescent="0.35">
      <c r="A1769" s="62">
        <v>46115</v>
      </c>
      <c r="B1769" s="63" t="s">
        <v>445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2853</v>
      </c>
      <c r="H1769" s="63" t="s">
        <v>3437</v>
      </c>
      <c r="I1769" s="64" t="s">
        <v>493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547</v>
      </c>
      <c r="U1769" s="63" t="s">
        <v>52</v>
      </c>
      <c r="V1769" s="63"/>
      <c r="W1769" s="63"/>
      <c r="X1769" s="63"/>
      <c r="Y1769" s="63"/>
      <c r="Z1769" s="63"/>
      <c r="AA1769" s="63"/>
    </row>
    <row r="1770" spans="1:27" s="71" customFormat="1" ht="23.5" customHeight="1" x14ac:dyDescent="0.35">
      <c r="A1770" s="62">
        <v>46115</v>
      </c>
      <c r="B1770" s="63" t="s">
        <v>445</v>
      </c>
      <c r="C1770" s="64" t="s">
        <v>18</v>
      </c>
      <c r="D1770" s="64" t="s">
        <v>37</v>
      </c>
      <c r="E1770" s="64" t="s">
        <v>1536</v>
      </c>
      <c r="F1770" s="64">
        <v>1</v>
      </c>
      <c r="G1770" s="72" t="s">
        <v>3125</v>
      </c>
      <c r="H1770" s="63" t="s">
        <v>3126</v>
      </c>
      <c r="I1770" s="64" t="s">
        <v>493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547</v>
      </c>
      <c r="U1770" s="63" t="s">
        <v>52</v>
      </c>
      <c r="V1770" s="63"/>
      <c r="W1770" s="63"/>
      <c r="X1770" s="63"/>
      <c r="Y1770" s="63"/>
      <c r="Z1770" s="63"/>
      <c r="AA1770" s="63"/>
    </row>
    <row r="1771" spans="1:27" s="71" customFormat="1" ht="23.5" customHeight="1" x14ac:dyDescent="0.35">
      <c r="A1771" s="62">
        <v>46115</v>
      </c>
      <c r="B1771" s="63" t="s">
        <v>445</v>
      </c>
      <c r="C1771" s="64" t="s">
        <v>18</v>
      </c>
      <c r="D1771" s="64" t="s">
        <v>37</v>
      </c>
      <c r="E1771" s="64" t="s">
        <v>1441</v>
      </c>
      <c r="F1771" s="64">
        <v>2</v>
      </c>
      <c r="G1771" s="72" t="s">
        <v>1508</v>
      </c>
      <c r="H1771" s="63" t="s">
        <v>3438</v>
      </c>
      <c r="I1771" s="64" t="s">
        <v>493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547</v>
      </c>
      <c r="U1771" s="63" t="s">
        <v>52</v>
      </c>
      <c r="V1771" s="63"/>
      <c r="W1771" s="63"/>
      <c r="X1771" s="63"/>
      <c r="Y1771" s="63"/>
      <c r="Z1771" s="63"/>
      <c r="AA1771" s="63"/>
    </row>
    <row r="1772" spans="1:27" s="71" customFormat="1" ht="23.5" customHeight="1" x14ac:dyDescent="0.35">
      <c r="A1772" s="62">
        <v>46115</v>
      </c>
      <c r="B1772" s="63" t="s">
        <v>445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1980</v>
      </c>
      <c r="H1772" s="63" t="s">
        <v>3439</v>
      </c>
      <c r="I1772" s="64" t="s">
        <v>493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547</v>
      </c>
      <c r="U1772" s="63" t="s">
        <v>52</v>
      </c>
      <c r="V1772" s="63"/>
      <c r="W1772" s="63"/>
      <c r="X1772" s="63"/>
      <c r="Y1772" s="63"/>
      <c r="Z1772" s="63"/>
      <c r="AA1772" s="63"/>
    </row>
    <row r="1773" spans="1:27" s="71" customFormat="1" ht="23.5" customHeight="1" x14ac:dyDescent="0.35">
      <c r="A1773" s="62">
        <v>46115</v>
      </c>
      <c r="B1773" s="63" t="s">
        <v>445</v>
      </c>
      <c r="C1773" s="64" t="s">
        <v>18</v>
      </c>
      <c r="D1773" s="64" t="s">
        <v>37</v>
      </c>
      <c r="E1773" s="64" t="s">
        <v>1541</v>
      </c>
      <c r="F1773" s="64">
        <v>1</v>
      </c>
      <c r="G1773" s="72" t="s">
        <v>3440</v>
      </c>
      <c r="H1773" s="63" t="s">
        <v>3441</v>
      </c>
      <c r="I1773" s="64" t="s">
        <v>493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547</v>
      </c>
      <c r="U1773" s="63" t="s">
        <v>52</v>
      </c>
      <c r="V1773" s="63"/>
      <c r="W1773" s="63"/>
      <c r="X1773" s="63"/>
      <c r="Y1773" s="63"/>
      <c r="Z1773" s="63"/>
      <c r="AA1773" s="63"/>
    </row>
    <row r="1774" spans="1:27" s="71" customFormat="1" ht="23.5" customHeight="1" x14ac:dyDescent="0.35">
      <c r="A1774" s="62">
        <v>46115</v>
      </c>
      <c r="B1774" s="63" t="s">
        <v>445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2957</v>
      </c>
      <c r="H1774" s="63" t="s">
        <v>3442</v>
      </c>
      <c r="I1774" s="64" t="s">
        <v>493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547</v>
      </c>
      <c r="U1774" s="63" t="s">
        <v>52</v>
      </c>
      <c r="V1774" s="63"/>
      <c r="W1774" s="63"/>
      <c r="X1774" s="63"/>
      <c r="Y1774" s="63"/>
      <c r="Z1774" s="63"/>
      <c r="AA1774" s="63"/>
    </row>
    <row r="1775" spans="1:27" s="71" customFormat="1" ht="23.5" customHeight="1" x14ac:dyDescent="0.35">
      <c r="A1775" s="62">
        <v>46115</v>
      </c>
      <c r="B1775" s="63" t="s">
        <v>445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2556</v>
      </c>
      <c r="H1775" s="63" t="s">
        <v>3443</v>
      </c>
      <c r="I1775" s="64" t="s">
        <v>493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547</v>
      </c>
      <c r="U1775" s="63" t="s">
        <v>52</v>
      </c>
      <c r="V1775" s="63"/>
      <c r="W1775" s="63"/>
      <c r="X1775" s="63"/>
      <c r="Y1775" s="63"/>
      <c r="Z1775" s="63"/>
      <c r="AA1775" s="63"/>
    </row>
    <row r="1776" spans="1:27" s="71" customFormat="1" ht="23.5" customHeight="1" x14ac:dyDescent="0.35">
      <c r="A1776" s="62">
        <v>46115</v>
      </c>
      <c r="B1776" s="63" t="s">
        <v>445</v>
      </c>
      <c r="C1776" s="64" t="s">
        <v>18</v>
      </c>
      <c r="D1776" s="64" t="s">
        <v>37</v>
      </c>
      <c r="E1776" s="64" t="s">
        <v>544</v>
      </c>
      <c r="F1776" s="64">
        <v>1</v>
      </c>
      <c r="G1776" s="72" t="s">
        <v>829</v>
      </c>
      <c r="H1776" s="63" t="s">
        <v>3444</v>
      </c>
      <c r="I1776" s="64" t="s">
        <v>493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547</v>
      </c>
      <c r="U1776" s="63" t="s">
        <v>52</v>
      </c>
      <c r="V1776" s="63"/>
      <c r="W1776" s="63"/>
      <c r="X1776" s="63"/>
      <c r="Y1776" s="63"/>
      <c r="Z1776" s="63"/>
      <c r="AA1776" s="63"/>
    </row>
    <row r="1777" spans="1:27" s="71" customFormat="1" ht="23.5" customHeight="1" x14ac:dyDescent="0.35">
      <c r="A1777" s="62">
        <v>46115</v>
      </c>
      <c r="B1777" s="63" t="s">
        <v>445</v>
      </c>
      <c r="C1777" s="64" t="s">
        <v>18</v>
      </c>
      <c r="D1777" s="64" t="s">
        <v>37</v>
      </c>
      <c r="E1777" s="64" t="s">
        <v>1650</v>
      </c>
      <c r="F1777" s="64">
        <v>2</v>
      </c>
      <c r="G1777" s="72">
        <v>317279007</v>
      </c>
      <c r="H1777" s="63" t="s">
        <v>3445</v>
      </c>
      <c r="I1777" s="64" t="s">
        <v>493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547</v>
      </c>
      <c r="U1777" s="63" t="s">
        <v>52</v>
      </c>
      <c r="V1777" s="63"/>
      <c r="W1777" s="63"/>
      <c r="X1777" s="63"/>
      <c r="Y1777" s="63"/>
      <c r="Z1777" s="63"/>
      <c r="AA1777" s="63"/>
    </row>
    <row r="1778" spans="1:27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3446</v>
      </c>
      <c r="I1778" s="64" t="s">
        <v>490</v>
      </c>
      <c r="J1778" s="63" t="s">
        <v>7545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</row>
    <row r="1779" spans="1:27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557</v>
      </c>
      <c r="F1779" s="64">
        <v>2</v>
      </c>
      <c r="G1779" s="72">
        <v>130606093</v>
      </c>
      <c r="H1779" s="63" t="s">
        <v>3447</v>
      </c>
      <c r="I1779" s="64" t="s">
        <v>490</v>
      </c>
      <c r="J1779" s="63" t="s">
        <v>3448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</row>
    <row r="1780" spans="1:27" s="71" customFormat="1" ht="23.5" customHeight="1" x14ac:dyDescent="0.35">
      <c r="A1780" s="62">
        <v>46115</v>
      </c>
      <c r="B1780" s="63" t="s">
        <v>445</v>
      </c>
      <c r="C1780" s="64" t="s">
        <v>18</v>
      </c>
      <c r="D1780" s="64" t="s">
        <v>37</v>
      </c>
      <c r="E1780" s="64" t="s">
        <v>867</v>
      </c>
      <c r="F1780" s="64">
        <v>1</v>
      </c>
      <c r="G1780" s="72" t="s">
        <v>3449</v>
      </c>
      <c r="H1780" s="63" t="s">
        <v>3450</v>
      </c>
      <c r="I1780" s="64" t="s">
        <v>490</v>
      </c>
      <c r="J1780" s="63" t="s">
        <v>7546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</row>
    <row r="1781" spans="1:27" s="71" customFormat="1" ht="23.5" customHeight="1" x14ac:dyDescent="0.35">
      <c r="A1781" s="62">
        <v>46115</v>
      </c>
      <c r="B1781" s="63" t="s">
        <v>445</v>
      </c>
      <c r="C1781" s="64" t="s">
        <v>18</v>
      </c>
      <c r="D1781" s="64" t="s">
        <v>37</v>
      </c>
      <c r="E1781" s="64" t="s">
        <v>1536</v>
      </c>
      <c r="F1781" s="64">
        <v>1</v>
      </c>
      <c r="G1781" s="72" t="s">
        <v>2462</v>
      </c>
      <c r="H1781" s="63" t="s">
        <v>3451</v>
      </c>
      <c r="I1781" s="64" t="s">
        <v>480</v>
      </c>
      <c r="J1781" s="63" t="s">
        <v>3452</v>
      </c>
      <c r="K1781" s="64" t="s">
        <v>273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3734</v>
      </c>
      <c r="V1781" s="63"/>
      <c r="W1781" s="63"/>
      <c r="X1781" s="63"/>
      <c r="Y1781" s="63"/>
      <c r="Z1781" s="63"/>
      <c r="AA1781" s="63">
        <v>2026040018</v>
      </c>
    </row>
    <row r="1782" spans="1:27" s="71" customFormat="1" ht="23.5" customHeight="1" x14ac:dyDescent="0.35">
      <c r="A1782" s="62">
        <v>46116</v>
      </c>
      <c r="B1782" s="63" t="s">
        <v>445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3459</v>
      </c>
      <c r="I1782" s="64" t="s">
        <v>493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547</v>
      </c>
      <c r="U1782" s="63" t="s">
        <v>52</v>
      </c>
      <c r="V1782" s="63"/>
      <c r="W1782" s="63"/>
      <c r="X1782" s="63"/>
      <c r="Y1782" s="63"/>
      <c r="Z1782" s="63"/>
      <c r="AA1782" s="63"/>
    </row>
    <row r="1783" spans="1:27" s="71" customFormat="1" ht="23.5" customHeight="1" x14ac:dyDescent="0.35">
      <c r="A1783" s="62">
        <v>46116</v>
      </c>
      <c r="B1783" s="63" t="s">
        <v>445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3460</v>
      </c>
      <c r="I1783" s="64" t="s">
        <v>493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547</v>
      </c>
      <c r="U1783" s="63" t="s">
        <v>52</v>
      </c>
      <c r="V1783" s="63"/>
      <c r="W1783" s="63"/>
      <c r="X1783" s="63"/>
      <c r="Y1783" s="63"/>
      <c r="Z1783" s="63"/>
      <c r="AA1783" s="63"/>
    </row>
    <row r="1784" spans="1:27" s="71" customFormat="1" ht="23.5" customHeight="1" x14ac:dyDescent="0.35">
      <c r="A1784" s="62">
        <v>46116</v>
      </c>
      <c r="B1784" s="63" t="s">
        <v>445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906</v>
      </c>
      <c r="H1784" s="63" t="s">
        <v>3461</v>
      </c>
      <c r="I1784" s="64" t="s">
        <v>493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547</v>
      </c>
      <c r="U1784" s="63" t="s">
        <v>52</v>
      </c>
      <c r="V1784" s="63"/>
      <c r="W1784" s="63"/>
      <c r="X1784" s="63"/>
      <c r="Y1784" s="63"/>
      <c r="Z1784" s="63"/>
      <c r="AA1784" s="63"/>
    </row>
    <row r="1785" spans="1:27" s="71" customFormat="1" ht="23.5" customHeight="1" x14ac:dyDescent="0.35">
      <c r="A1785" s="62">
        <v>46116</v>
      </c>
      <c r="B1785" s="63" t="s">
        <v>445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3462</v>
      </c>
      <c r="I1785" s="64" t="s">
        <v>493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547</v>
      </c>
      <c r="U1785" s="63" t="s">
        <v>52</v>
      </c>
      <c r="V1785" s="63"/>
      <c r="W1785" s="63"/>
      <c r="X1785" s="63"/>
      <c r="Y1785" s="63"/>
      <c r="Z1785" s="63"/>
      <c r="AA1785" s="63"/>
    </row>
    <row r="1786" spans="1:27" s="71" customFormat="1" ht="23.5" customHeight="1" x14ac:dyDescent="0.35">
      <c r="A1786" s="62">
        <v>46116</v>
      </c>
      <c r="B1786" s="63" t="s">
        <v>445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3463</v>
      </c>
      <c r="H1786" s="63" t="s">
        <v>3464</v>
      </c>
      <c r="I1786" s="64" t="s">
        <v>493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547</v>
      </c>
      <c r="U1786" s="63" t="s">
        <v>52</v>
      </c>
      <c r="V1786" s="63"/>
      <c r="W1786" s="63"/>
      <c r="X1786" s="63"/>
      <c r="Y1786" s="63"/>
      <c r="Z1786" s="63"/>
      <c r="AA1786" s="63"/>
    </row>
    <row r="1787" spans="1:27" s="71" customFormat="1" ht="23.5" customHeight="1" x14ac:dyDescent="0.35">
      <c r="A1787" s="62">
        <v>46116</v>
      </c>
      <c r="B1787" s="63" t="s">
        <v>445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753</v>
      </c>
      <c r="H1787" s="63" t="s">
        <v>3465</v>
      </c>
      <c r="I1787" s="64" t="s">
        <v>493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547</v>
      </c>
      <c r="U1787" s="63" t="s">
        <v>52</v>
      </c>
      <c r="V1787" s="63"/>
      <c r="W1787" s="63"/>
      <c r="X1787" s="63"/>
      <c r="Y1787" s="63"/>
      <c r="Z1787" s="63"/>
      <c r="AA1787" s="63"/>
    </row>
    <row r="1788" spans="1:27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720</v>
      </c>
      <c r="F1788" s="64">
        <v>2</v>
      </c>
      <c r="G1788" s="72">
        <v>130670007</v>
      </c>
      <c r="H1788" s="63" t="s">
        <v>3466</v>
      </c>
      <c r="I1788" s="64" t="s">
        <v>493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547</v>
      </c>
      <c r="U1788" s="63" t="s">
        <v>52</v>
      </c>
      <c r="V1788" s="63"/>
      <c r="W1788" s="63"/>
      <c r="X1788" s="63"/>
      <c r="Y1788" s="63"/>
      <c r="Z1788" s="63"/>
      <c r="AA1788" s="63"/>
    </row>
    <row r="1789" spans="1:27" s="71" customFormat="1" ht="23.5" customHeight="1" x14ac:dyDescent="0.35">
      <c r="A1789" s="62">
        <v>46116</v>
      </c>
      <c r="B1789" s="63" t="s">
        <v>445</v>
      </c>
      <c r="C1789" s="64" t="s">
        <v>17</v>
      </c>
      <c r="D1789" s="64" t="s">
        <v>37</v>
      </c>
      <c r="E1789" s="64" t="s">
        <v>3031</v>
      </c>
      <c r="F1789" s="64">
        <v>1</v>
      </c>
      <c r="G1789" s="72" t="s">
        <v>3467</v>
      </c>
      <c r="H1789" s="63" t="s">
        <v>3468</v>
      </c>
      <c r="I1789" s="64" t="s">
        <v>493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547</v>
      </c>
      <c r="U1789" s="63" t="s">
        <v>52</v>
      </c>
      <c r="V1789" s="63"/>
      <c r="W1789" s="63"/>
      <c r="X1789" s="63"/>
      <c r="Y1789" s="63"/>
      <c r="Z1789" s="63"/>
      <c r="AA1789" s="63"/>
    </row>
    <row r="1790" spans="1:27" s="71" customFormat="1" ht="23.5" customHeight="1" x14ac:dyDescent="0.35">
      <c r="A1790" s="62">
        <v>46116</v>
      </c>
      <c r="B1790" s="63" t="s">
        <v>445</v>
      </c>
      <c r="C1790" s="64" t="s">
        <v>17</v>
      </c>
      <c r="D1790" s="64" t="s">
        <v>37</v>
      </c>
      <c r="E1790" s="64" t="s">
        <v>3030</v>
      </c>
      <c r="F1790" s="64">
        <v>1</v>
      </c>
      <c r="G1790" s="72" t="s">
        <v>3309</v>
      </c>
      <c r="H1790" s="63" t="s">
        <v>3469</v>
      </c>
      <c r="I1790" s="64" t="s">
        <v>493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547</v>
      </c>
      <c r="U1790" s="63" t="s">
        <v>52</v>
      </c>
      <c r="V1790" s="63"/>
      <c r="W1790" s="63"/>
      <c r="X1790" s="63"/>
      <c r="Y1790" s="63"/>
      <c r="Z1790" s="63"/>
      <c r="AA1790" s="63"/>
    </row>
    <row r="1791" spans="1:27" s="71" customFormat="1" ht="23.5" customHeight="1" x14ac:dyDescent="0.35">
      <c r="A1791" s="62">
        <v>46116</v>
      </c>
      <c r="B1791" s="63" t="s">
        <v>445</v>
      </c>
      <c r="C1791" s="64" t="s">
        <v>17</v>
      </c>
      <c r="D1791" s="64" t="s">
        <v>37</v>
      </c>
      <c r="E1791" s="64" t="s">
        <v>3108</v>
      </c>
      <c r="F1791" s="64">
        <v>2</v>
      </c>
      <c r="G1791" s="72" t="s">
        <v>3470</v>
      </c>
      <c r="H1791" s="63" t="s">
        <v>3471</v>
      </c>
      <c r="I1791" s="64" t="s">
        <v>493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547</v>
      </c>
      <c r="U1791" s="63" t="s">
        <v>52</v>
      </c>
      <c r="V1791" s="63"/>
      <c r="W1791" s="63"/>
      <c r="X1791" s="63"/>
      <c r="Y1791" s="63"/>
      <c r="Z1791" s="63"/>
      <c r="AA1791" s="63"/>
    </row>
    <row r="1792" spans="1:27" s="71" customFormat="1" ht="23.5" customHeight="1" x14ac:dyDescent="0.35">
      <c r="A1792" s="62">
        <v>46116</v>
      </c>
      <c r="B1792" s="63" t="s">
        <v>445</v>
      </c>
      <c r="C1792" s="64" t="s">
        <v>18</v>
      </c>
      <c r="D1792" s="64" t="s">
        <v>37</v>
      </c>
      <c r="E1792" s="64" t="s">
        <v>415</v>
      </c>
      <c r="F1792" s="64">
        <v>2</v>
      </c>
      <c r="G1792" s="72" t="s">
        <v>1662</v>
      </c>
      <c r="H1792" s="63" t="s">
        <v>3472</v>
      </c>
      <c r="I1792" s="64" t="s">
        <v>493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547</v>
      </c>
      <c r="U1792" s="63" t="s">
        <v>52</v>
      </c>
      <c r="V1792" s="63"/>
      <c r="W1792" s="63"/>
      <c r="X1792" s="63"/>
      <c r="Y1792" s="63"/>
      <c r="Z1792" s="63"/>
      <c r="AA1792" s="63"/>
    </row>
    <row r="1793" spans="1:27" s="71" customFormat="1" ht="23.5" customHeight="1" x14ac:dyDescent="0.35">
      <c r="A1793" s="62">
        <v>46116</v>
      </c>
      <c r="B1793" s="63" t="s">
        <v>445</v>
      </c>
      <c r="C1793" s="64" t="s">
        <v>18</v>
      </c>
      <c r="D1793" s="64" t="s">
        <v>37</v>
      </c>
      <c r="E1793" s="64" t="s">
        <v>3457</v>
      </c>
      <c r="F1793" s="64">
        <v>2</v>
      </c>
      <c r="G1793" s="72" t="s">
        <v>1119</v>
      </c>
      <c r="H1793" s="63" t="s">
        <v>3473</v>
      </c>
      <c r="I1793" s="64" t="s">
        <v>493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547</v>
      </c>
      <c r="U1793" s="63" t="s">
        <v>52</v>
      </c>
      <c r="V1793" s="63"/>
      <c r="W1793" s="63"/>
      <c r="X1793" s="63"/>
      <c r="Y1793" s="63"/>
      <c r="Z1793" s="63"/>
      <c r="AA1793" s="63"/>
    </row>
    <row r="1794" spans="1:27" s="71" customFormat="1" ht="23.5" customHeight="1" x14ac:dyDescent="0.35">
      <c r="A1794" s="62">
        <v>46116</v>
      </c>
      <c r="B1794" s="63" t="s">
        <v>445</v>
      </c>
      <c r="C1794" s="64" t="s">
        <v>18</v>
      </c>
      <c r="D1794" s="64" t="s">
        <v>37</v>
      </c>
      <c r="E1794" s="64" t="s">
        <v>1532</v>
      </c>
      <c r="F1794" s="64">
        <v>1</v>
      </c>
      <c r="G1794" s="72" t="s">
        <v>2394</v>
      </c>
      <c r="H1794" s="63" t="s">
        <v>3474</v>
      </c>
      <c r="I1794" s="64" t="s">
        <v>493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547</v>
      </c>
      <c r="U1794" s="63" t="s">
        <v>52</v>
      </c>
      <c r="V1794" s="63"/>
      <c r="W1794" s="63"/>
      <c r="X1794" s="63"/>
      <c r="Y1794" s="63"/>
      <c r="Z1794" s="63"/>
      <c r="AA1794" s="63"/>
    </row>
    <row r="1795" spans="1:27" s="71" customFormat="1" ht="23.5" customHeight="1" x14ac:dyDescent="0.35">
      <c r="A1795" s="62">
        <v>46116</v>
      </c>
      <c r="B1795" s="63" t="s">
        <v>445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3475</v>
      </c>
      <c r="H1795" s="63" t="s">
        <v>3476</v>
      </c>
      <c r="I1795" s="64" t="s">
        <v>493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547</v>
      </c>
      <c r="U1795" s="63" t="s">
        <v>52</v>
      </c>
      <c r="V1795" s="63"/>
      <c r="W1795" s="63"/>
      <c r="X1795" s="63"/>
      <c r="Y1795" s="63"/>
      <c r="Z1795" s="63"/>
      <c r="AA1795" s="63"/>
    </row>
    <row r="1796" spans="1:27" s="71" customFormat="1" ht="23.5" customHeight="1" x14ac:dyDescent="0.35">
      <c r="A1796" s="62">
        <v>46116</v>
      </c>
      <c r="B1796" s="63" t="s">
        <v>445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3477</v>
      </c>
      <c r="H1796" s="63" t="s">
        <v>3478</v>
      </c>
      <c r="I1796" s="64" t="s">
        <v>493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547</v>
      </c>
      <c r="U1796" s="63" t="s">
        <v>52</v>
      </c>
      <c r="V1796" s="63"/>
      <c r="W1796" s="63"/>
      <c r="X1796" s="63"/>
      <c r="Y1796" s="63"/>
      <c r="Z1796" s="63"/>
      <c r="AA1796" s="63"/>
    </row>
    <row r="1797" spans="1:27" s="71" customFormat="1" ht="23.5" customHeight="1" x14ac:dyDescent="0.35">
      <c r="A1797" s="62">
        <v>46116</v>
      </c>
      <c r="B1797" s="63" t="s">
        <v>445</v>
      </c>
      <c r="C1797" s="64" t="s">
        <v>18</v>
      </c>
      <c r="D1797" s="64" t="s">
        <v>37</v>
      </c>
      <c r="E1797" s="64" t="s">
        <v>1535</v>
      </c>
      <c r="F1797" s="64">
        <v>1</v>
      </c>
      <c r="G1797" s="72" t="s">
        <v>2203</v>
      </c>
      <c r="H1797" s="63" t="s">
        <v>3479</v>
      </c>
      <c r="I1797" s="64" t="s">
        <v>493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547</v>
      </c>
      <c r="U1797" s="63" t="s">
        <v>52</v>
      </c>
      <c r="V1797" s="63"/>
      <c r="W1797" s="63"/>
      <c r="X1797" s="63"/>
      <c r="Y1797" s="63"/>
      <c r="Z1797" s="63"/>
      <c r="AA1797" s="63"/>
    </row>
    <row r="1798" spans="1:27" s="71" customFormat="1" ht="23.5" customHeight="1" x14ac:dyDescent="0.35">
      <c r="A1798" s="62">
        <v>46116</v>
      </c>
      <c r="B1798" s="63" t="s">
        <v>445</v>
      </c>
      <c r="C1798" s="64" t="s">
        <v>18</v>
      </c>
      <c r="D1798" s="64" t="s">
        <v>37</v>
      </c>
      <c r="E1798" s="64" t="s">
        <v>867</v>
      </c>
      <c r="F1798" s="64">
        <v>1</v>
      </c>
      <c r="G1798" s="72" t="s">
        <v>390</v>
      </c>
      <c r="H1798" s="63" t="s">
        <v>3480</v>
      </c>
      <c r="I1798" s="64" t="s">
        <v>493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547</v>
      </c>
      <c r="U1798" s="63" t="s">
        <v>52</v>
      </c>
      <c r="V1798" s="63"/>
      <c r="W1798" s="63"/>
      <c r="X1798" s="63"/>
      <c r="Y1798" s="63"/>
      <c r="Z1798" s="63"/>
      <c r="AA1798" s="63"/>
    </row>
    <row r="1799" spans="1:27" s="71" customFormat="1" ht="23.5" customHeight="1" x14ac:dyDescent="0.35">
      <c r="A1799" s="62">
        <v>46116</v>
      </c>
      <c r="B1799" s="63" t="s">
        <v>445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1931</v>
      </c>
      <c r="H1799" s="63" t="s">
        <v>3481</v>
      </c>
      <c r="I1799" s="64" t="s">
        <v>493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547</v>
      </c>
      <c r="U1799" s="63" t="s">
        <v>52</v>
      </c>
      <c r="V1799" s="63"/>
      <c r="W1799" s="63"/>
      <c r="X1799" s="63"/>
      <c r="Y1799" s="63"/>
      <c r="Z1799" s="63"/>
      <c r="AA1799" s="63"/>
    </row>
    <row r="1800" spans="1:27" s="71" customFormat="1" ht="23.5" customHeight="1" x14ac:dyDescent="0.35">
      <c r="A1800" s="62">
        <v>46116</v>
      </c>
      <c r="B1800" s="63" t="s">
        <v>445</v>
      </c>
      <c r="C1800" s="64" t="s">
        <v>18</v>
      </c>
      <c r="D1800" s="64" t="s">
        <v>37</v>
      </c>
      <c r="E1800" s="64" t="s">
        <v>615</v>
      </c>
      <c r="F1800" s="64">
        <v>1</v>
      </c>
      <c r="G1800" s="72">
        <v>305681015</v>
      </c>
      <c r="H1800" s="63" t="s">
        <v>3482</v>
      </c>
      <c r="I1800" s="64" t="s">
        <v>493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547</v>
      </c>
      <c r="U1800" s="63" t="s">
        <v>52</v>
      </c>
      <c r="V1800" s="63"/>
      <c r="W1800" s="63"/>
      <c r="X1800" s="63"/>
      <c r="Y1800" s="63"/>
      <c r="Z1800" s="63"/>
      <c r="AA1800" s="63"/>
    </row>
    <row r="1801" spans="1:27" s="71" customFormat="1" ht="23.5" customHeight="1" x14ac:dyDescent="0.35">
      <c r="A1801" s="62">
        <v>46116</v>
      </c>
      <c r="B1801" s="63" t="s">
        <v>445</v>
      </c>
      <c r="C1801" s="64" t="s">
        <v>18</v>
      </c>
      <c r="D1801" s="64" t="s">
        <v>37</v>
      </c>
      <c r="E1801" s="64" t="s">
        <v>680</v>
      </c>
      <c r="F1801" s="64">
        <v>2</v>
      </c>
      <c r="G1801" s="72">
        <v>316292010</v>
      </c>
      <c r="H1801" s="63" t="s">
        <v>3483</v>
      </c>
      <c r="I1801" s="64" t="s">
        <v>493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547</v>
      </c>
      <c r="U1801" s="63" t="s">
        <v>52</v>
      </c>
      <c r="V1801" s="63"/>
      <c r="W1801" s="63"/>
      <c r="X1801" s="63"/>
      <c r="Y1801" s="63"/>
      <c r="Z1801" s="63"/>
      <c r="AA1801" s="63"/>
    </row>
    <row r="1802" spans="1:27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3458</v>
      </c>
      <c r="F1802" s="64">
        <v>2</v>
      </c>
      <c r="G1802" s="72">
        <v>130597370</v>
      </c>
      <c r="H1802" s="63" t="s">
        <v>3484</v>
      </c>
      <c r="I1802" s="64" t="s">
        <v>490</v>
      </c>
      <c r="J1802" s="63" t="s">
        <v>3227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</row>
    <row r="1803" spans="1:27" s="71" customFormat="1" ht="23.5" customHeight="1" x14ac:dyDescent="0.35">
      <c r="A1803" s="62">
        <v>46116</v>
      </c>
      <c r="B1803" s="63" t="s">
        <v>445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3462</v>
      </c>
      <c r="I1803" s="64" t="s">
        <v>490</v>
      </c>
      <c r="J1803" s="63" t="s">
        <v>3485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</row>
    <row r="1804" spans="1:27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3446</v>
      </c>
      <c r="I1804" s="64" t="s">
        <v>490</v>
      </c>
      <c r="J1804" s="63" t="s">
        <v>3227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</row>
    <row r="1805" spans="1:27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1149</v>
      </c>
      <c r="F1805" s="64">
        <v>1</v>
      </c>
      <c r="G1805" s="72" t="s">
        <v>301</v>
      </c>
      <c r="H1805" s="63" t="s">
        <v>3486</v>
      </c>
      <c r="I1805" s="64" t="s">
        <v>490</v>
      </c>
      <c r="J1805" s="63" t="s">
        <v>3227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</row>
    <row r="1806" spans="1:27" s="71" customFormat="1" ht="23.5" customHeight="1" x14ac:dyDescent="0.35">
      <c r="A1806" s="62">
        <v>46116</v>
      </c>
      <c r="B1806" s="63" t="s">
        <v>445</v>
      </c>
      <c r="C1806" s="64" t="s">
        <v>17</v>
      </c>
      <c r="D1806" s="64" t="s">
        <v>37</v>
      </c>
      <c r="E1806" s="64" t="s">
        <v>3108</v>
      </c>
      <c r="F1806" s="64">
        <v>1</v>
      </c>
      <c r="G1806" s="72" t="s">
        <v>3470</v>
      </c>
      <c r="H1806" s="63" t="s">
        <v>3471</v>
      </c>
      <c r="I1806" s="64" t="s">
        <v>490</v>
      </c>
      <c r="J1806" s="63" t="s">
        <v>3487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</row>
    <row r="1807" spans="1:27" s="71" customFormat="1" ht="23.5" customHeight="1" x14ac:dyDescent="0.35">
      <c r="A1807" s="62">
        <v>46118</v>
      </c>
      <c r="B1807" s="63" t="s">
        <v>445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2282</v>
      </c>
      <c r="H1807" s="63" t="s">
        <v>3506</v>
      </c>
      <c r="I1807" s="64" t="s">
        <v>493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547</v>
      </c>
      <c r="U1807" s="63" t="s">
        <v>52</v>
      </c>
      <c r="V1807" s="63"/>
      <c r="W1807" s="63"/>
      <c r="X1807" s="63"/>
      <c r="Y1807" s="63"/>
      <c r="Z1807" s="63"/>
      <c r="AA1807" s="63"/>
    </row>
    <row r="1808" spans="1:27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2146</v>
      </c>
      <c r="H1808" s="63" t="s">
        <v>3507</v>
      </c>
      <c r="I1808" s="64" t="s">
        <v>493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547</v>
      </c>
      <c r="U1808" s="63" t="s">
        <v>52</v>
      </c>
      <c r="V1808" s="63"/>
      <c r="W1808" s="63"/>
      <c r="X1808" s="63"/>
      <c r="Y1808" s="63"/>
      <c r="Z1808" s="63"/>
      <c r="AA1808" s="63"/>
    </row>
    <row r="1809" spans="1:27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3508</v>
      </c>
      <c r="I1809" s="64" t="s">
        <v>493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547</v>
      </c>
      <c r="U1809" s="63" t="s">
        <v>52</v>
      </c>
      <c r="V1809" s="63"/>
      <c r="W1809" s="63"/>
      <c r="X1809" s="63"/>
      <c r="Y1809" s="63"/>
      <c r="Z1809" s="63"/>
      <c r="AA1809" s="63"/>
    </row>
    <row r="1810" spans="1:27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3509</v>
      </c>
      <c r="I1810" s="64" t="s">
        <v>493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547</v>
      </c>
      <c r="U1810" s="63" t="s">
        <v>52</v>
      </c>
      <c r="V1810" s="63"/>
      <c r="W1810" s="63"/>
      <c r="X1810" s="63"/>
      <c r="Y1810" s="63"/>
      <c r="Z1810" s="63"/>
      <c r="AA1810" s="63"/>
    </row>
    <row r="1811" spans="1:27" s="71" customFormat="1" ht="23.5" customHeight="1" x14ac:dyDescent="0.35">
      <c r="A1811" s="62">
        <v>46118</v>
      </c>
      <c r="B1811" s="63" t="s">
        <v>445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3510</v>
      </c>
      <c r="H1811" s="63" t="s">
        <v>3511</v>
      </c>
      <c r="I1811" s="64" t="s">
        <v>493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547</v>
      </c>
      <c r="U1811" s="63" t="s">
        <v>52</v>
      </c>
      <c r="V1811" s="63"/>
      <c r="W1811" s="63"/>
      <c r="X1811" s="63"/>
      <c r="Y1811" s="63"/>
      <c r="Z1811" s="63"/>
      <c r="AA1811" s="63"/>
    </row>
    <row r="1812" spans="1:27" s="71" customFormat="1" ht="23.5" customHeight="1" x14ac:dyDescent="0.35">
      <c r="A1812" s="62">
        <v>46118</v>
      </c>
      <c r="B1812" s="63" t="s">
        <v>445</v>
      </c>
      <c r="C1812" s="64" t="s">
        <v>18</v>
      </c>
      <c r="D1812" s="64" t="s">
        <v>37</v>
      </c>
      <c r="E1812" s="64" t="s">
        <v>1532</v>
      </c>
      <c r="F1812" s="64">
        <v>1</v>
      </c>
      <c r="G1812" s="72" t="s">
        <v>2394</v>
      </c>
      <c r="H1812" s="63" t="s">
        <v>3512</v>
      </c>
      <c r="I1812" s="64" t="s">
        <v>493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547</v>
      </c>
      <c r="U1812" s="63" t="s">
        <v>52</v>
      </c>
      <c r="V1812" s="63"/>
      <c r="W1812" s="63"/>
      <c r="X1812" s="63"/>
      <c r="Y1812" s="63"/>
      <c r="Z1812" s="63"/>
      <c r="AA1812" s="63"/>
    </row>
    <row r="1813" spans="1:27" s="71" customFormat="1" ht="23.5" customHeight="1" x14ac:dyDescent="0.35">
      <c r="A1813" s="62">
        <v>46118</v>
      </c>
      <c r="B1813" s="63" t="s">
        <v>445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2851</v>
      </c>
      <c r="H1813" s="63" t="s">
        <v>3513</v>
      </c>
      <c r="I1813" s="64" t="s">
        <v>493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547</v>
      </c>
      <c r="U1813" s="63" t="s">
        <v>52</v>
      </c>
      <c r="V1813" s="63"/>
      <c r="W1813" s="63"/>
      <c r="X1813" s="63"/>
      <c r="Y1813" s="63"/>
      <c r="Z1813" s="63"/>
      <c r="AA1813" s="63"/>
    </row>
    <row r="1814" spans="1:27" s="71" customFormat="1" ht="23.5" customHeight="1" x14ac:dyDescent="0.35">
      <c r="A1814" s="62">
        <v>46118</v>
      </c>
      <c r="B1814" s="63" t="s">
        <v>445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1121</v>
      </c>
      <c r="H1814" s="63" t="s">
        <v>3514</v>
      </c>
      <c r="I1814" s="64" t="s">
        <v>493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547</v>
      </c>
      <c r="U1814" s="63" t="s">
        <v>52</v>
      </c>
      <c r="V1814" s="63"/>
      <c r="W1814" s="63"/>
      <c r="X1814" s="63"/>
      <c r="Y1814" s="63"/>
      <c r="Z1814" s="63"/>
      <c r="AA1814" s="63"/>
    </row>
    <row r="1815" spans="1:27" s="71" customFormat="1" ht="23.5" customHeight="1" x14ac:dyDescent="0.35">
      <c r="A1815" s="62">
        <v>46118</v>
      </c>
      <c r="B1815" s="63" t="s">
        <v>445</v>
      </c>
      <c r="C1815" s="64" t="s">
        <v>18</v>
      </c>
      <c r="D1815" s="64" t="s">
        <v>37</v>
      </c>
      <c r="E1815" s="64" t="s">
        <v>816</v>
      </c>
      <c r="F1815" s="64">
        <v>1</v>
      </c>
      <c r="G1815" s="72" t="s">
        <v>3515</v>
      </c>
      <c r="H1815" s="63" t="s">
        <v>3516</v>
      </c>
      <c r="I1815" s="64" t="s">
        <v>493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547</v>
      </c>
      <c r="U1815" s="63" t="s">
        <v>52</v>
      </c>
      <c r="V1815" s="63"/>
      <c r="W1815" s="63"/>
      <c r="X1815" s="63"/>
      <c r="Y1815" s="63"/>
      <c r="Z1815" s="63"/>
      <c r="AA1815" s="63"/>
    </row>
    <row r="1816" spans="1:27" s="71" customFormat="1" ht="23.5" customHeight="1" x14ac:dyDescent="0.35">
      <c r="A1816" s="62">
        <v>46118</v>
      </c>
      <c r="B1816" s="63" t="s">
        <v>445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3517</v>
      </c>
      <c r="I1816" s="64" t="s">
        <v>493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547</v>
      </c>
      <c r="U1816" s="63" t="s">
        <v>52</v>
      </c>
      <c r="V1816" s="63"/>
      <c r="W1816" s="63"/>
      <c r="X1816" s="63"/>
      <c r="Y1816" s="63"/>
      <c r="Z1816" s="63"/>
      <c r="AA1816" s="63"/>
    </row>
    <row r="1817" spans="1:27" s="71" customFormat="1" ht="23.5" customHeight="1" x14ac:dyDescent="0.35">
      <c r="A1817" s="62">
        <v>46118</v>
      </c>
      <c r="B1817" s="63" t="s">
        <v>445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740</v>
      </c>
      <c r="H1817" s="63" t="s">
        <v>3518</v>
      </c>
      <c r="I1817" s="64" t="s">
        <v>493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547</v>
      </c>
      <c r="U1817" s="63" t="s">
        <v>52</v>
      </c>
      <c r="V1817" s="63"/>
      <c r="W1817" s="63"/>
      <c r="X1817" s="63"/>
      <c r="Y1817" s="63"/>
      <c r="Z1817" s="63"/>
      <c r="AA1817" s="63"/>
    </row>
    <row r="1818" spans="1:27" s="71" customFormat="1" ht="23.5" customHeight="1" x14ac:dyDescent="0.35">
      <c r="A1818" s="62">
        <v>46118</v>
      </c>
      <c r="B1818" s="63" t="s">
        <v>445</v>
      </c>
      <c r="C1818" s="64" t="s">
        <v>18</v>
      </c>
      <c r="D1818" s="64" t="s">
        <v>37</v>
      </c>
      <c r="E1818" s="64" t="s">
        <v>816</v>
      </c>
      <c r="F1818" s="64">
        <v>1</v>
      </c>
      <c r="G1818" s="72">
        <v>159458005</v>
      </c>
      <c r="H1818" s="63" t="s">
        <v>3519</v>
      </c>
      <c r="I1818" s="64" t="s">
        <v>493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547</v>
      </c>
      <c r="U1818" s="63" t="s">
        <v>52</v>
      </c>
      <c r="V1818" s="63"/>
      <c r="W1818" s="63"/>
      <c r="X1818" s="63"/>
      <c r="Y1818" s="63"/>
      <c r="Z1818" s="63"/>
      <c r="AA1818" s="63"/>
    </row>
    <row r="1819" spans="1:27" s="71" customFormat="1" ht="23.5" customHeight="1" x14ac:dyDescent="0.35">
      <c r="A1819" s="62">
        <v>46118</v>
      </c>
      <c r="B1819" s="63" t="s">
        <v>33</v>
      </c>
      <c r="C1819" s="64" t="s">
        <v>18</v>
      </c>
      <c r="D1819" s="64" t="s">
        <v>37</v>
      </c>
      <c r="E1819" s="64" t="s">
        <v>636</v>
      </c>
      <c r="F1819" s="64">
        <v>1</v>
      </c>
      <c r="G1819" s="72" t="s">
        <v>2148</v>
      </c>
      <c r="H1819" s="63" t="s">
        <v>3520</v>
      </c>
      <c r="I1819" s="64" t="s">
        <v>485</v>
      </c>
      <c r="J1819" s="63" t="s">
        <v>6430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 t="s">
        <v>126</v>
      </c>
      <c r="S1819" s="68">
        <f t="shared" si="69"/>
        <v>92</v>
      </c>
      <c r="T1819" s="69" t="s">
        <v>126</v>
      </c>
      <c r="U1819" s="63" t="s">
        <v>126</v>
      </c>
      <c r="V1819" s="63"/>
      <c r="W1819" s="63"/>
      <c r="X1819" s="63"/>
      <c r="Y1819" s="63"/>
      <c r="Z1819" s="63"/>
      <c r="AA1819" s="63"/>
    </row>
    <row r="1820" spans="1:27" s="71" customFormat="1" ht="23.5" customHeight="1" x14ac:dyDescent="0.35">
      <c r="A1820" s="62">
        <v>46118</v>
      </c>
      <c r="B1820" s="63" t="s">
        <v>445</v>
      </c>
      <c r="C1820" s="64" t="s">
        <v>18</v>
      </c>
      <c r="D1820" s="64" t="s">
        <v>37</v>
      </c>
      <c r="E1820" s="64" t="s">
        <v>900</v>
      </c>
      <c r="F1820" s="64">
        <v>1</v>
      </c>
      <c r="G1820" s="72" t="s">
        <v>3521</v>
      </c>
      <c r="H1820" s="63" t="s">
        <v>3522</v>
      </c>
      <c r="I1820" s="64" t="s">
        <v>490</v>
      </c>
      <c r="J1820" s="63" t="s">
        <v>3182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</row>
    <row r="1821" spans="1:27" s="71" customFormat="1" ht="23.5" customHeight="1" x14ac:dyDescent="0.35">
      <c r="A1821" s="62">
        <v>46118</v>
      </c>
      <c r="B1821" s="63" t="s">
        <v>445</v>
      </c>
      <c r="C1821" s="64" t="s">
        <v>18</v>
      </c>
      <c r="D1821" s="64" t="s">
        <v>37</v>
      </c>
      <c r="E1821" s="64" t="s">
        <v>900</v>
      </c>
      <c r="F1821" s="64">
        <v>1</v>
      </c>
      <c r="G1821" s="72" t="s">
        <v>3521</v>
      </c>
      <c r="H1821" s="63" t="s">
        <v>3522</v>
      </c>
      <c r="I1821" s="64" t="s">
        <v>490</v>
      </c>
      <c r="J1821" s="63" t="s">
        <v>3182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</row>
    <row r="1822" spans="1:27" s="71" customFormat="1" ht="23.5" customHeight="1" x14ac:dyDescent="0.35">
      <c r="A1822" s="62">
        <v>46118</v>
      </c>
      <c r="B1822" s="63" t="s">
        <v>445</v>
      </c>
      <c r="C1822" s="64" t="s">
        <v>18</v>
      </c>
      <c r="D1822" s="64" t="s">
        <v>37</v>
      </c>
      <c r="E1822" s="64" t="s">
        <v>1536</v>
      </c>
      <c r="F1822" s="64">
        <v>1</v>
      </c>
      <c r="G1822" s="72" t="s">
        <v>2462</v>
      </c>
      <c r="H1822" s="63" t="s">
        <v>3523</v>
      </c>
      <c r="I1822" s="64" t="s">
        <v>490</v>
      </c>
      <c r="J1822" s="63" t="s">
        <v>3524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</row>
    <row r="1823" spans="1:27" s="71" customFormat="1" ht="23.5" customHeight="1" x14ac:dyDescent="0.35">
      <c r="A1823" s="62">
        <v>46119</v>
      </c>
      <c r="B1823" s="63" t="s">
        <v>445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3530</v>
      </c>
      <c r="H1823" s="63" t="s">
        <v>3531</v>
      </c>
      <c r="I1823" s="64" t="s">
        <v>493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547</v>
      </c>
      <c r="U1823" s="63" t="s">
        <v>52</v>
      </c>
      <c r="V1823" s="63"/>
      <c r="W1823" s="63"/>
      <c r="X1823" s="63"/>
      <c r="Y1823" s="63"/>
      <c r="Z1823" s="63"/>
      <c r="AA1823" s="63"/>
    </row>
    <row r="1824" spans="1:27" s="71" customFormat="1" ht="23.5" customHeight="1" x14ac:dyDescent="0.35">
      <c r="A1824" s="62">
        <v>46119</v>
      </c>
      <c r="B1824" s="63" t="s">
        <v>445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2050</v>
      </c>
      <c r="H1824" s="63" t="s">
        <v>3532</v>
      </c>
      <c r="I1824" s="64" t="s">
        <v>493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547</v>
      </c>
      <c r="U1824" s="63" t="s">
        <v>52</v>
      </c>
      <c r="V1824" s="63"/>
      <c r="W1824" s="63"/>
      <c r="X1824" s="63"/>
      <c r="Y1824" s="63"/>
      <c r="Z1824" s="63"/>
      <c r="AA1824" s="63"/>
    </row>
    <row r="1825" spans="1:27" s="71" customFormat="1" ht="23.5" customHeight="1" x14ac:dyDescent="0.35">
      <c r="A1825" s="62">
        <v>46119</v>
      </c>
      <c r="B1825" s="63" t="s">
        <v>445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2159</v>
      </c>
      <c r="H1825" s="63" t="s">
        <v>3533</v>
      </c>
      <c r="I1825" s="64" t="s">
        <v>493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547</v>
      </c>
      <c r="U1825" s="63" t="s">
        <v>52</v>
      </c>
      <c r="V1825" s="63"/>
      <c r="W1825" s="63"/>
      <c r="X1825" s="63"/>
      <c r="Y1825" s="63"/>
      <c r="Z1825" s="63"/>
      <c r="AA1825" s="63"/>
    </row>
    <row r="1826" spans="1:27" s="71" customFormat="1" ht="23.5" customHeight="1" x14ac:dyDescent="0.35">
      <c r="A1826" s="62">
        <v>46119</v>
      </c>
      <c r="B1826" s="63" t="s">
        <v>445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1042</v>
      </c>
      <c r="H1826" s="63" t="s">
        <v>3534</v>
      </c>
      <c r="I1826" s="64" t="s">
        <v>493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547</v>
      </c>
      <c r="U1826" s="63" t="s">
        <v>52</v>
      </c>
      <c r="V1826" s="63"/>
      <c r="W1826" s="63"/>
      <c r="X1826" s="63"/>
      <c r="Y1826" s="63"/>
      <c r="Z1826" s="63"/>
      <c r="AA1826" s="63"/>
    </row>
    <row r="1827" spans="1:27" s="71" customFormat="1" ht="23.5" customHeight="1" x14ac:dyDescent="0.35">
      <c r="A1827" s="62">
        <v>46119</v>
      </c>
      <c r="B1827" s="63" t="s">
        <v>445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3191</v>
      </c>
      <c r="H1827" s="63" t="s">
        <v>3192</v>
      </c>
      <c r="I1827" s="64" t="s">
        <v>493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547</v>
      </c>
      <c r="U1827" s="63" t="s">
        <v>52</v>
      </c>
      <c r="V1827" s="63"/>
      <c r="W1827" s="63"/>
      <c r="X1827" s="63"/>
      <c r="Y1827" s="63"/>
      <c r="Z1827" s="63"/>
      <c r="AA1827" s="63"/>
    </row>
    <row r="1828" spans="1:27" s="71" customFormat="1" ht="23.5" customHeight="1" x14ac:dyDescent="0.35">
      <c r="A1828" s="62">
        <v>46119</v>
      </c>
      <c r="B1828" s="63" t="s">
        <v>445</v>
      </c>
      <c r="C1828" s="64" t="s">
        <v>17</v>
      </c>
      <c r="D1828" s="64" t="s">
        <v>37</v>
      </c>
      <c r="E1828" s="64" t="s">
        <v>3030</v>
      </c>
      <c r="F1828" s="64">
        <v>1</v>
      </c>
      <c r="G1828" s="72" t="s">
        <v>3422</v>
      </c>
      <c r="H1828" s="63" t="s">
        <v>3535</v>
      </c>
      <c r="I1828" s="64" t="s">
        <v>493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547</v>
      </c>
      <c r="U1828" s="63" t="s">
        <v>52</v>
      </c>
      <c r="V1828" s="63"/>
      <c r="W1828" s="63"/>
      <c r="X1828" s="63"/>
      <c r="Y1828" s="63"/>
      <c r="Z1828" s="63"/>
      <c r="AA1828" s="63"/>
    </row>
    <row r="1829" spans="1:27" s="71" customFormat="1" ht="23.5" customHeight="1" x14ac:dyDescent="0.35">
      <c r="A1829" s="62">
        <v>46119</v>
      </c>
      <c r="B1829" s="63" t="s">
        <v>445</v>
      </c>
      <c r="C1829" s="64" t="s">
        <v>17</v>
      </c>
      <c r="D1829" s="64" t="s">
        <v>37</v>
      </c>
      <c r="E1829" s="64" t="s">
        <v>3108</v>
      </c>
      <c r="F1829" s="64">
        <v>2</v>
      </c>
      <c r="G1829" s="72" t="s">
        <v>3536</v>
      </c>
      <c r="H1829" s="63" t="s">
        <v>3537</v>
      </c>
      <c r="I1829" s="64" t="s">
        <v>493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547</v>
      </c>
      <c r="U1829" s="63" t="s">
        <v>52</v>
      </c>
      <c r="V1829" s="63"/>
      <c r="W1829" s="63"/>
      <c r="X1829" s="63"/>
      <c r="Y1829" s="63"/>
      <c r="Z1829" s="63"/>
      <c r="AA1829" s="63"/>
    </row>
    <row r="1830" spans="1:27" s="71" customFormat="1" ht="23.5" customHeight="1" x14ac:dyDescent="0.35">
      <c r="A1830" s="62">
        <v>46119</v>
      </c>
      <c r="B1830" s="63" t="s">
        <v>445</v>
      </c>
      <c r="C1830" s="64" t="s">
        <v>18</v>
      </c>
      <c r="D1830" s="64" t="s">
        <v>37</v>
      </c>
      <c r="E1830" s="64" t="s">
        <v>985</v>
      </c>
      <c r="F1830" s="64">
        <v>2</v>
      </c>
      <c r="G1830" s="72" t="s">
        <v>691</v>
      </c>
      <c r="H1830" s="63" t="s">
        <v>3538</v>
      </c>
      <c r="I1830" s="64" t="s">
        <v>493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547</v>
      </c>
      <c r="U1830" s="63" t="s">
        <v>52</v>
      </c>
      <c r="V1830" s="63"/>
      <c r="W1830" s="63"/>
      <c r="X1830" s="63"/>
      <c r="Y1830" s="63"/>
      <c r="Z1830" s="63"/>
      <c r="AA1830" s="63"/>
    </row>
    <row r="1831" spans="1:27" s="71" customFormat="1" ht="23.5" customHeight="1" x14ac:dyDescent="0.35">
      <c r="A1831" s="62">
        <v>46119</v>
      </c>
      <c r="B1831" s="63" t="s">
        <v>445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3539</v>
      </c>
      <c r="H1831" s="63" t="s">
        <v>3540</v>
      </c>
      <c r="I1831" s="64" t="s">
        <v>493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547</v>
      </c>
      <c r="U1831" s="63" t="s">
        <v>52</v>
      </c>
      <c r="V1831" s="63"/>
      <c r="W1831" s="63"/>
      <c r="X1831" s="63"/>
      <c r="Y1831" s="63"/>
      <c r="Z1831" s="63"/>
      <c r="AA1831" s="63"/>
    </row>
    <row r="1832" spans="1:27" s="71" customFormat="1" ht="23.5" customHeight="1" x14ac:dyDescent="0.35">
      <c r="A1832" s="62">
        <v>46119</v>
      </c>
      <c r="B1832" s="63" t="s">
        <v>445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3541</v>
      </c>
      <c r="H1832" s="63" t="s">
        <v>3542</v>
      </c>
      <c r="I1832" s="64" t="s">
        <v>493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547</v>
      </c>
      <c r="U1832" s="63" t="s">
        <v>52</v>
      </c>
      <c r="V1832" s="63"/>
      <c r="W1832" s="63"/>
      <c r="X1832" s="63"/>
      <c r="Y1832" s="63"/>
      <c r="Z1832" s="63"/>
      <c r="AA1832" s="63"/>
    </row>
    <row r="1833" spans="1:27" s="71" customFormat="1" ht="23.5" customHeight="1" x14ac:dyDescent="0.35">
      <c r="A1833" s="62">
        <v>46119</v>
      </c>
      <c r="B1833" s="63" t="s">
        <v>445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3543</v>
      </c>
      <c r="H1833" s="63" t="s">
        <v>3544</v>
      </c>
      <c r="I1833" s="64" t="s">
        <v>493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547</v>
      </c>
      <c r="U1833" s="63" t="s">
        <v>52</v>
      </c>
      <c r="V1833" s="63"/>
      <c r="W1833" s="63"/>
      <c r="X1833" s="63"/>
      <c r="Y1833" s="63"/>
      <c r="Z1833" s="63"/>
      <c r="AA1833" s="63"/>
    </row>
    <row r="1834" spans="1:27" s="71" customFormat="1" ht="23.5" customHeight="1" x14ac:dyDescent="0.35">
      <c r="A1834" s="62">
        <v>46119</v>
      </c>
      <c r="B1834" s="63" t="s">
        <v>445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3085</v>
      </c>
      <c r="H1834" s="63" t="s">
        <v>3545</v>
      </c>
      <c r="I1834" s="64" t="s">
        <v>493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547</v>
      </c>
      <c r="U1834" s="63" t="s">
        <v>52</v>
      </c>
      <c r="V1834" s="63"/>
      <c r="W1834" s="63"/>
      <c r="X1834" s="63"/>
      <c r="Y1834" s="63"/>
      <c r="Z1834" s="63"/>
      <c r="AA1834" s="63"/>
    </row>
    <row r="1835" spans="1:27" s="71" customFormat="1" ht="23.5" customHeight="1" x14ac:dyDescent="0.35">
      <c r="A1835" s="62">
        <v>46119</v>
      </c>
      <c r="B1835" s="63" t="s">
        <v>445</v>
      </c>
      <c r="C1835" s="64" t="s">
        <v>18</v>
      </c>
      <c r="D1835" s="64" t="s">
        <v>37</v>
      </c>
      <c r="E1835" s="64" t="s">
        <v>1424</v>
      </c>
      <c r="F1835" s="64">
        <v>2</v>
      </c>
      <c r="G1835" s="72" t="s">
        <v>772</v>
      </c>
      <c r="H1835" s="63" t="s">
        <v>3546</v>
      </c>
      <c r="I1835" s="64" t="s">
        <v>493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547</v>
      </c>
      <c r="U1835" s="63" t="s">
        <v>52</v>
      </c>
      <c r="V1835" s="63"/>
      <c r="W1835" s="63"/>
      <c r="X1835" s="63"/>
      <c r="Y1835" s="63"/>
      <c r="Z1835" s="63"/>
      <c r="AA1835" s="63"/>
    </row>
    <row r="1836" spans="1:27" s="71" customFormat="1" ht="23.5" customHeight="1" x14ac:dyDescent="0.35">
      <c r="A1836" s="62">
        <v>46119</v>
      </c>
      <c r="B1836" s="63" t="s">
        <v>445</v>
      </c>
      <c r="C1836" s="64" t="s">
        <v>18</v>
      </c>
      <c r="D1836" s="64" t="s">
        <v>37</v>
      </c>
      <c r="E1836" s="64" t="s">
        <v>638</v>
      </c>
      <c r="F1836" s="64">
        <v>2</v>
      </c>
      <c r="G1836" s="72" t="s">
        <v>3351</v>
      </c>
      <c r="H1836" s="63" t="s">
        <v>3547</v>
      </c>
      <c r="I1836" s="64" t="s">
        <v>493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547</v>
      </c>
      <c r="U1836" s="63" t="s">
        <v>52</v>
      </c>
      <c r="V1836" s="63"/>
      <c r="W1836" s="63"/>
      <c r="X1836" s="63"/>
      <c r="Y1836" s="63"/>
      <c r="Z1836" s="63"/>
      <c r="AA1836" s="63"/>
    </row>
    <row r="1837" spans="1:27" s="71" customFormat="1" ht="23.5" customHeight="1" x14ac:dyDescent="0.35">
      <c r="A1837" s="62">
        <v>46119</v>
      </c>
      <c r="B1837" s="63" t="s">
        <v>445</v>
      </c>
      <c r="C1837" s="64" t="s">
        <v>18</v>
      </c>
      <c r="D1837" s="64" t="s">
        <v>37</v>
      </c>
      <c r="E1837" s="64" t="s">
        <v>599</v>
      </c>
      <c r="F1837" s="64">
        <v>1</v>
      </c>
      <c r="G1837" s="72" t="s">
        <v>250</v>
      </c>
      <c r="H1837" s="63" t="s">
        <v>3548</v>
      </c>
      <c r="I1837" s="64" t="s">
        <v>493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547</v>
      </c>
      <c r="U1837" s="63" t="s">
        <v>52</v>
      </c>
      <c r="V1837" s="63"/>
      <c r="W1837" s="63"/>
      <c r="X1837" s="63"/>
      <c r="Y1837" s="63"/>
      <c r="Z1837" s="63"/>
      <c r="AA1837" s="63"/>
    </row>
    <row r="1838" spans="1:27" s="71" customFormat="1" ht="23.5" customHeight="1" x14ac:dyDescent="0.35">
      <c r="A1838" s="62">
        <v>46119</v>
      </c>
      <c r="B1838" s="63" t="s">
        <v>445</v>
      </c>
      <c r="C1838" s="64" t="s">
        <v>18</v>
      </c>
      <c r="D1838" s="64" t="s">
        <v>37</v>
      </c>
      <c r="E1838" s="64" t="s">
        <v>1301</v>
      </c>
      <c r="F1838" s="64">
        <v>2</v>
      </c>
      <c r="G1838" s="72" t="s">
        <v>1510</v>
      </c>
      <c r="H1838" s="63" t="s">
        <v>3549</v>
      </c>
      <c r="I1838" s="64" t="s">
        <v>493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547</v>
      </c>
      <c r="U1838" s="63" t="s">
        <v>52</v>
      </c>
      <c r="V1838" s="63"/>
      <c r="W1838" s="63"/>
      <c r="X1838" s="63"/>
      <c r="Y1838" s="63"/>
      <c r="Z1838" s="63"/>
      <c r="AA1838" s="63"/>
    </row>
    <row r="1839" spans="1:27" s="71" customFormat="1" ht="23.5" customHeight="1" x14ac:dyDescent="0.35">
      <c r="A1839" s="62">
        <v>46119</v>
      </c>
      <c r="B1839" s="63" t="s">
        <v>445</v>
      </c>
      <c r="C1839" s="64" t="s">
        <v>18</v>
      </c>
      <c r="D1839" s="64" t="s">
        <v>37</v>
      </c>
      <c r="E1839" s="64" t="s">
        <v>607</v>
      </c>
      <c r="F1839" s="64">
        <v>1</v>
      </c>
      <c r="G1839" s="72">
        <v>206050006</v>
      </c>
      <c r="H1839" s="63" t="s">
        <v>3550</v>
      </c>
      <c r="I1839" s="64" t="s">
        <v>493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547</v>
      </c>
      <c r="U1839" s="63" t="s">
        <v>52</v>
      </c>
      <c r="V1839" s="63"/>
      <c r="W1839" s="63"/>
      <c r="X1839" s="63"/>
      <c r="Y1839" s="63"/>
      <c r="Z1839" s="63"/>
      <c r="AA1839" s="63"/>
    </row>
    <row r="1840" spans="1:27" s="71" customFormat="1" ht="23.5" customHeight="1" x14ac:dyDescent="0.35">
      <c r="A1840" s="62">
        <v>46119</v>
      </c>
      <c r="B1840" s="63" t="s">
        <v>445</v>
      </c>
      <c r="C1840" s="64" t="s">
        <v>18</v>
      </c>
      <c r="D1840" s="64" t="s">
        <v>37</v>
      </c>
      <c r="E1840" s="64" t="s">
        <v>607</v>
      </c>
      <c r="F1840" s="64">
        <v>1</v>
      </c>
      <c r="G1840" s="72">
        <v>206163002</v>
      </c>
      <c r="H1840" s="63" t="s">
        <v>3551</v>
      </c>
      <c r="I1840" s="64" t="s">
        <v>493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547</v>
      </c>
      <c r="U1840" s="63" t="s">
        <v>52</v>
      </c>
      <c r="V1840" s="63"/>
      <c r="W1840" s="63"/>
      <c r="X1840" s="63"/>
      <c r="Y1840" s="63"/>
      <c r="Z1840" s="63"/>
      <c r="AA1840" s="63"/>
    </row>
    <row r="1841" spans="1:27" s="71" customFormat="1" ht="23.5" customHeight="1" x14ac:dyDescent="0.35">
      <c r="A1841" s="62">
        <v>46119</v>
      </c>
      <c r="B1841" s="63" t="s">
        <v>445</v>
      </c>
      <c r="C1841" s="64" t="s">
        <v>18</v>
      </c>
      <c r="D1841" s="64" t="s">
        <v>37</v>
      </c>
      <c r="E1841" s="64" t="s">
        <v>607</v>
      </c>
      <c r="F1841" s="64">
        <v>1</v>
      </c>
      <c r="G1841" s="72">
        <v>206264007</v>
      </c>
      <c r="H1841" s="63" t="s">
        <v>3552</v>
      </c>
      <c r="I1841" s="64" t="s">
        <v>493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547</v>
      </c>
      <c r="U1841" s="63" t="s">
        <v>52</v>
      </c>
      <c r="V1841" s="63"/>
      <c r="W1841" s="63"/>
      <c r="X1841" s="63"/>
      <c r="Y1841" s="63"/>
      <c r="Z1841" s="63"/>
      <c r="AA1841" s="63"/>
    </row>
    <row r="1842" spans="1:27" s="71" customFormat="1" ht="23.5" customHeight="1" x14ac:dyDescent="0.35">
      <c r="A1842" s="62">
        <v>46119</v>
      </c>
      <c r="B1842" s="63" t="s">
        <v>445</v>
      </c>
      <c r="C1842" s="64" t="s">
        <v>18</v>
      </c>
      <c r="D1842" s="64" t="s">
        <v>37</v>
      </c>
      <c r="E1842" s="64" t="s">
        <v>615</v>
      </c>
      <c r="F1842" s="64">
        <v>1</v>
      </c>
      <c r="G1842" s="72">
        <v>230868002</v>
      </c>
      <c r="H1842" s="63" t="s">
        <v>3553</v>
      </c>
      <c r="I1842" s="64" t="s">
        <v>493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547</v>
      </c>
      <c r="U1842" s="63" t="s">
        <v>52</v>
      </c>
      <c r="V1842" s="63"/>
      <c r="W1842" s="63"/>
      <c r="X1842" s="63"/>
      <c r="Y1842" s="63"/>
      <c r="Z1842" s="63"/>
      <c r="AA1842" s="63"/>
    </row>
    <row r="1843" spans="1:27" s="71" customFormat="1" ht="23.5" customHeight="1" x14ac:dyDescent="0.35">
      <c r="A1843" s="62">
        <v>46119</v>
      </c>
      <c r="B1843" s="63" t="s">
        <v>445</v>
      </c>
      <c r="C1843" s="64" t="s">
        <v>18</v>
      </c>
      <c r="D1843" s="64" t="s">
        <v>37</v>
      </c>
      <c r="E1843" s="64" t="s">
        <v>615</v>
      </c>
      <c r="F1843" s="64">
        <v>1</v>
      </c>
      <c r="G1843" s="72">
        <v>306527007</v>
      </c>
      <c r="H1843" s="63" t="s">
        <v>3554</v>
      </c>
      <c r="I1843" s="64" t="s">
        <v>493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547</v>
      </c>
      <c r="U1843" s="63" t="s">
        <v>52</v>
      </c>
      <c r="V1843" s="63"/>
      <c r="W1843" s="63"/>
      <c r="X1843" s="63"/>
      <c r="Y1843" s="63"/>
      <c r="Z1843" s="63"/>
      <c r="AA1843" s="63"/>
    </row>
    <row r="1844" spans="1:27" s="71" customFormat="1" ht="23.5" customHeight="1" x14ac:dyDescent="0.35">
      <c r="A1844" s="62">
        <v>46119</v>
      </c>
      <c r="B1844" s="63" t="s">
        <v>445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3555</v>
      </c>
      <c r="I1844" s="64" t="s">
        <v>493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547</v>
      </c>
      <c r="U1844" s="63" t="s">
        <v>52</v>
      </c>
      <c r="V1844" s="63"/>
      <c r="W1844" s="63"/>
      <c r="X1844" s="63"/>
      <c r="Y1844" s="63"/>
      <c r="Z1844" s="63"/>
      <c r="AA1844" s="63"/>
    </row>
    <row r="1845" spans="1:27" s="71" customFormat="1" ht="23.5" customHeight="1" x14ac:dyDescent="0.35">
      <c r="A1845" s="62">
        <v>46119</v>
      </c>
      <c r="B1845" s="63" t="s">
        <v>445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3556</v>
      </c>
      <c r="I1845" s="64" t="s">
        <v>493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547</v>
      </c>
      <c r="U1845" s="63" t="s">
        <v>52</v>
      </c>
      <c r="V1845" s="63"/>
      <c r="W1845" s="63"/>
      <c r="X1845" s="63"/>
      <c r="Y1845" s="63"/>
      <c r="Z1845" s="63"/>
      <c r="AA1845" s="63"/>
    </row>
    <row r="1846" spans="1:27" s="71" customFormat="1" ht="23.5" customHeight="1" x14ac:dyDescent="0.35">
      <c r="A1846" s="62">
        <v>46119</v>
      </c>
      <c r="B1846" s="63" t="s">
        <v>445</v>
      </c>
      <c r="C1846" s="64" t="s">
        <v>18</v>
      </c>
      <c r="D1846" s="64" t="s">
        <v>37</v>
      </c>
      <c r="E1846" s="64" t="s">
        <v>752</v>
      </c>
      <c r="F1846" s="64">
        <v>2</v>
      </c>
      <c r="G1846" s="72">
        <v>317339001</v>
      </c>
      <c r="H1846" s="63" t="s">
        <v>3557</v>
      </c>
      <c r="I1846" s="64" t="s">
        <v>493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547</v>
      </c>
      <c r="U1846" s="63" t="s">
        <v>52</v>
      </c>
      <c r="V1846" s="63"/>
      <c r="W1846" s="63"/>
      <c r="X1846" s="63"/>
      <c r="Y1846" s="63"/>
      <c r="Z1846" s="63"/>
      <c r="AA1846" s="63"/>
    </row>
    <row r="1847" spans="1:27" s="71" customFormat="1" ht="23.5" customHeight="1" x14ac:dyDescent="0.35">
      <c r="A1847" s="62">
        <v>46119</v>
      </c>
      <c r="B1847" s="63" t="s">
        <v>33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2050</v>
      </c>
      <c r="H1847" s="63" t="s">
        <v>3532</v>
      </c>
      <c r="I1847" s="64" t="s">
        <v>485</v>
      </c>
      <c r="J1847" s="63" t="s">
        <v>6431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3" t="s">
        <v>126</v>
      </c>
      <c r="V1847" s="63"/>
      <c r="W1847" s="63"/>
      <c r="X1847" s="63"/>
      <c r="Y1847" s="63"/>
      <c r="Z1847" s="63"/>
      <c r="AA1847" s="63"/>
    </row>
    <row r="1848" spans="1:27" s="71" customFormat="1" ht="23.5" customHeight="1" x14ac:dyDescent="0.35">
      <c r="A1848" s="62">
        <v>46119</v>
      </c>
      <c r="B1848" s="63" t="s">
        <v>445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3568</v>
      </c>
      <c r="I1848" s="64" t="s">
        <v>480</v>
      </c>
      <c r="J1848" s="63" t="s">
        <v>3569</v>
      </c>
      <c r="K1848" s="64" t="s">
        <v>273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4662</v>
      </c>
      <c r="W1848" s="63" t="s">
        <v>4663</v>
      </c>
      <c r="X1848" s="63" t="s">
        <v>548</v>
      </c>
      <c r="Y1848" s="63"/>
      <c r="Z1848" s="63"/>
      <c r="AA1848" s="63">
        <v>2026040029</v>
      </c>
    </row>
    <row r="1849" spans="1:27" s="71" customFormat="1" ht="23.5" customHeight="1" x14ac:dyDescent="0.35">
      <c r="A1849" s="62">
        <v>46119</v>
      </c>
      <c r="B1849" s="63" t="s">
        <v>445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3539</v>
      </c>
      <c r="H1849" s="63" t="s">
        <v>3540</v>
      </c>
      <c r="I1849" s="64" t="s">
        <v>490</v>
      </c>
      <c r="J1849" s="63" t="s">
        <v>2140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</row>
    <row r="1850" spans="1:27" s="71" customFormat="1" ht="23.5" customHeight="1" x14ac:dyDescent="0.35">
      <c r="A1850" s="62">
        <v>46119</v>
      </c>
      <c r="B1850" s="63" t="s">
        <v>445</v>
      </c>
      <c r="C1850" s="64" t="s">
        <v>18</v>
      </c>
      <c r="D1850" s="64" t="s">
        <v>37</v>
      </c>
      <c r="E1850" s="64" t="s">
        <v>1424</v>
      </c>
      <c r="F1850" s="64">
        <v>2</v>
      </c>
      <c r="G1850" s="72" t="s">
        <v>772</v>
      </c>
      <c r="H1850" s="63" t="s">
        <v>3546</v>
      </c>
      <c r="I1850" s="64" t="s">
        <v>490</v>
      </c>
      <c r="J1850" s="63" t="s">
        <v>2140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</row>
    <row r="1851" spans="1:27" s="71" customFormat="1" ht="23.5" customHeight="1" x14ac:dyDescent="0.35">
      <c r="A1851" s="62">
        <v>46120</v>
      </c>
      <c r="B1851" s="63" t="s">
        <v>445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1248</v>
      </c>
      <c r="H1851" s="63" t="s">
        <v>3570</v>
      </c>
      <c r="I1851" s="64" t="s">
        <v>493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547</v>
      </c>
      <c r="U1851" s="69" t="s">
        <v>52</v>
      </c>
      <c r="V1851" s="63"/>
      <c r="W1851" s="63"/>
      <c r="X1851" s="63"/>
      <c r="Y1851" s="63"/>
      <c r="Z1851" s="63"/>
      <c r="AA1851" s="63"/>
    </row>
    <row r="1852" spans="1:27" s="71" customFormat="1" ht="23.5" customHeight="1" x14ac:dyDescent="0.35">
      <c r="A1852" s="62">
        <v>46120</v>
      </c>
      <c r="B1852" s="63" t="s">
        <v>445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944</v>
      </c>
      <c r="H1852" s="63" t="s">
        <v>3571</v>
      </c>
      <c r="I1852" s="64" t="s">
        <v>493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547</v>
      </c>
      <c r="U1852" s="69" t="s">
        <v>52</v>
      </c>
      <c r="V1852" s="63"/>
      <c r="W1852" s="63"/>
      <c r="X1852" s="63"/>
      <c r="Y1852" s="63"/>
      <c r="Z1852" s="63"/>
      <c r="AA1852" s="63"/>
    </row>
    <row r="1853" spans="1:27" s="71" customFormat="1" ht="23.5" customHeight="1" x14ac:dyDescent="0.35">
      <c r="A1853" s="62">
        <v>46120</v>
      </c>
      <c r="B1853" s="63" t="s">
        <v>445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1232</v>
      </c>
      <c r="H1853" s="63" t="s">
        <v>3572</v>
      </c>
      <c r="I1853" s="64" t="s">
        <v>493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547</v>
      </c>
      <c r="U1853" s="69" t="s">
        <v>52</v>
      </c>
      <c r="V1853" s="63"/>
      <c r="W1853" s="63"/>
      <c r="X1853" s="63"/>
      <c r="Y1853" s="63"/>
      <c r="Z1853" s="63"/>
      <c r="AA1853" s="63"/>
    </row>
    <row r="1854" spans="1:27" s="71" customFormat="1" ht="23.5" customHeight="1" x14ac:dyDescent="0.35">
      <c r="A1854" s="62">
        <v>46120</v>
      </c>
      <c r="B1854" s="63" t="s">
        <v>445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2920</v>
      </c>
      <c r="H1854" s="63" t="s">
        <v>3573</v>
      </c>
      <c r="I1854" s="64" t="s">
        <v>493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547</v>
      </c>
      <c r="U1854" s="69" t="s">
        <v>52</v>
      </c>
      <c r="V1854" s="63"/>
      <c r="W1854" s="63"/>
      <c r="X1854" s="63"/>
      <c r="Y1854" s="63"/>
      <c r="Z1854" s="63"/>
      <c r="AA1854" s="63"/>
    </row>
    <row r="1855" spans="1:27" s="71" customFormat="1" ht="23.5" customHeight="1" x14ac:dyDescent="0.35">
      <c r="A1855" s="62">
        <v>46120</v>
      </c>
      <c r="B1855" s="63" t="s">
        <v>445</v>
      </c>
      <c r="C1855" s="64" t="s">
        <v>17</v>
      </c>
      <c r="D1855" s="64" t="s">
        <v>37</v>
      </c>
      <c r="E1855" s="64" t="s">
        <v>898</v>
      </c>
      <c r="F1855" s="64">
        <v>2</v>
      </c>
      <c r="G1855" s="72" t="s">
        <v>3115</v>
      </c>
      <c r="H1855" s="63" t="s">
        <v>3574</v>
      </c>
      <c r="I1855" s="64" t="s">
        <v>493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547</v>
      </c>
      <c r="U1855" s="69" t="s">
        <v>52</v>
      </c>
      <c r="V1855" s="63"/>
      <c r="W1855" s="63"/>
      <c r="X1855" s="63"/>
      <c r="Y1855" s="63"/>
      <c r="Z1855" s="63"/>
      <c r="AA1855" s="63"/>
    </row>
    <row r="1856" spans="1:27" s="71" customFormat="1" ht="23.5" customHeight="1" x14ac:dyDescent="0.35">
      <c r="A1856" s="62">
        <v>46120</v>
      </c>
      <c r="B1856" s="63" t="s">
        <v>445</v>
      </c>
      <c r="C1856" s="64" t="s">
        <v>18</v>
      </c>
      <c r="D1856" s="64" t="s">
        <v>37</v>
      </c>
      <c r="E1856" s="64" t="s">
        <v>554</v>
      </c>
      <c r="F1856" s="64">
        <v>1</v>
      </c>
      <c r="G1856" s="72" t="s">
        <v>3575</v>
      </c>
      <c r="H1856" s="63" t="s">
        <v>3576</v>
      </c>
      <c r="I1856" s="64" t="s">
        <v>493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547</v>
      </c>
      <c r="U1856" s="69" t="s">
        <v>52</v>
      </c>
      <c r="V1856" s="63"/>
      <c r="W1856" s="63"/>
      <c r="X1856" s="63"/>
      <c r="Y1856" s="63"/>
      <c r="Z1856" s="63"/>
      <c r="AA1856" s="63"/>
    </row>
    <row r="1857" spans="1:27" s="71" customFormat="1" ht="23.5" customHeight="1" x14ac:dyDescent="0.35">
      <c r="A1857" s="62">
        <v>46120</v>
      </c>
      <c r="B1857" s="63" t="s">
        <v>445</v>
      </c>
      <c r="C1857" s="64" t="s">
        <v>18</v>
      </c>
      <c r="D1857" s="64" t="s">
        <v>37</v>
      </c>
      <c r="E1857" s="64" t="s">
        <v>900</v>
      </c>
      <c r="F1857" s="64">
        <v>1</v>
      </c>
      <c r="G1857" s="72" t="s">
        <v>2360</v>
      </c>
      <c r="H1857" s="63" t="s">
        <v>3577</v>
      </c>
      <c r="I1857" s="64" t="s">
        <v>493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547</v>
      </c>
      <c r="U1857" s="69" t="s">
        <v>52</v>
      </c>
      <c r="V1857" s="63"/>
      <c r="W1857" s="63"/>
      <c r="X1857" s="63"/>
      <c r="Y1857" s="63"/>
      <c r="Z1857" s="63"/>
      <c r="AA1857" s="63"/>
    </row>
    <row r="1858" spans="1:27" s="71" customFormat="1" ht="23.5" customHeight="1" x14ac:dyDescent="0.35">
      <c r="A1858" s="62">
        <v>46120</v>
      </c>
      <c r="B1858" s="63" t="s">
        <v>445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2979</v>
      </c>
      <c r="H1858" s="63" t="s">
        <v>3578</v>
      </c>
      <c r="I1858" s="64" t="s">
        <v>493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547</v>
      </c>
      <c r="U1858" s="69" t="s">
        <v>52</v>
      </c>
      <c r="V1858" s="63"/>
      <c r="W1858" s="63"/>
      <c r="X1858" s="63"/>
      <c r="Y1858" s="63"/>
      <c r="Z1858" s="63"/>
      <c r="AA1858" s="63"/>
    </row>
    <row r="1859" spans="1:27" s="71" customFormat="1" ht="23.5" customHeight="1" x14ac:dyDescent="0.35">
      <c r="A1859" s="62">
        <v>46120</v>
      </c>
      <c r="B1859" s="63" t="s">
        <v>445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3579</v>
      </c>
      <c r="H1859" s="63" t="s">
        <v>3580</v>
      </c>
      <c r="I1859" s="64" t="s">
        <v>493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547</v>
      </c>
      <c r="U1859" s="69" t="s">
        <v>52</v>
      </c>
      <c r="V1859" s="63"/>
      <c r="W1859" s="63"/>
      <c r="X1859" s="63"/>
      <c r="Y1859" s="63"/>
      <c r="Z1859" s="63"/>
      <c r="AA1859" s="63"/>
    </row>
    <row r="1860" spans="1:27" s="71" customFormat="1" ht="23.5" customHeight="1" x14ac:dyDescent="0.35">
      <c r="A1860" s="62">
        <v>46120</v>
      </c>
      <c r="B1860" s="63" t="s">
        <v>445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3581</v>
      </c>
      <c r="I1860" s="64" t="s">
        <v>493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547</v>
      </c>
      <c r="U1860" s="69" t="s">
        <v>52</v>
      </c>
      <c r="V1860" s="63"/>
      <c r="W1860" s="63"/>
      <c r="X1860" s="63"/>
      <c r="Y1860" s="63"/>
      <c r="Z1860" s="63"/>
      <c r="AA1860" s="63"/>
    </row>
    <row r="1861" spans="1:27" s="71" customFormat="1" ht="23.5" customHeight="1" x14ac:dyDescent="0.35">
      <c r="A1861" s="62">
        <v>46120</v>
      </c>
      <c r="B1861" s="63" t="s">
        <v>445</v>
      </c>
      <c r="C1861" s="64" t="s">
        <v>18</v>
      </c>
      <c r="D1861" s="64" t="s">
        <v>37</v>
      </c>
      <c r="E1861" s="64" t="s">
        <v>899</v>
      </c>
      <c r="F1861" s="64">
        <v>1</v>
      </c>
      <c r="G1861" s="72">
        <v>230747007</v>
      </c>
      <c r="H1861" s="63" t="s">
        <v>3582</v>
      </c>
      <c r="I1861" s="64" t="s">
        <v>493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547</v>
      </c>
      <c r="U1861" s="69" t="s">
        <v>52</v>
      </c>
      <c r="V1861" s="63"/>
      <c r="W1861" s="63"/>
      <c r="X1861" s="63"/>
      <c r="Y1861" s="63"/>
      <c r="Z1861" s="63"/>
      <c r="AA1861" s="63"/>
    </row>
    <row r="1862" spans="1:27" s="71" customFormat="1" ht="23.5" customHeight="1" x14ac:dyDescent="0.35">
      <c r="A1862" s="62">
        <v>46120</v>
      </c>
      <c r="B1862" s="63" t="s">
        <v>445</v>
      </c>
      <c r="C1862" s="64" t="s">
        <v>18</v>
      </c>
      <c r="D1862" s="64" t="s">
        <v>37</v>
      </c>
      <c r="E1862" s="64" t="s">
        <v>899</v>
      </c>
      <c r="F1862" s="64">
        <v>1</v>
      </c>
      <c r="G1862" s="72">
        <v>315262010</v>
      </c>
      <c r="H1862" s="63" t="s">
        <v>3583</v>
      </c>
      <c r="I1862" s="64" t="s">
        <v>493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547</v>
      </c>
      <c r="U1862" s="69" t="s">
        <v>52</v>
      </c>
      <c r="V1862" s="63"/>
      <c r="W1862" s="63"/>
      <c r="X1862" s="63"/>
      <c r="Y1862" s="63"/>
      <c r="Z1862" s="63"/>
      <c r="AA1862" s="63"/>
    </row>
    <row r="1863" spans="1:27" s="71" customFormat="1" ht="23.5" customHeight="1" x14ac:dyDescent="0.35">
      <c r="A1863" s="62">
        <v>46120</v>
      </c>
      <c r="B1863" s="63" t="s">
        <v>445</v>
      </c>
      <c r="C1863" s="64" t="s">
        <v>18</v>
      </c>
      <c r="D1863" s="64" t="s">
        <v>37</v>
      </c>
      <c r="E1863" s="64" t="s">
        <v>752</v>
      </c>
      <c r="F1863" s="64">
        <v>2</v>
      </c>
      <c r="G1863" s="72">
        <v>317342001</v>
      </c>
      <c r="H1863" s="63" t="s">
        <v>3584</v>
      </c>
      <c r="I1863" s="64" t="s">
        <v>493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547</v>
      </c>
      <c r="U1863" s="69" t="s">
        <v>52</v>
      </c>
      <c r="V1863" s="63"/>
      <c r="W1863" s="63"/>
      <c r="X1863" s="63"/>
      <c r="Y1863" s="63"/>
      <c r="Z1863" s="63"/>
      <c r="AA1863" s="63"/>
    </row>
    <row r="1864" spans="1:27" s="71" customFormat="1" ht="23.5" customHeight="1" x14ac:dyDescent="0.35">
      <c r="A1864" s="62">
        <v>46120</v>
      </c>
      <c r="B1864" s="63" t="s">
        <v>445</v>
      </c>
      <c r="C1864" s="64" t="s">
        <v>18</v>
      </c>
      <c r="D1864" s="64" t="s">
        <v>37</v>
      </c>
      <c r="E1864" s="64" t="s">
        <v>900</v>
      </c>
      <c r="F1864" s="64">
        <v>1</v>
      </c>
      <c r="G1864" s="72" t="s">
        <v>3521</v>
      </c>
      <c r="H1864" s="63" t="s">
        <v>3522</v>
      </c>
      <c r="I1864" s="64" t="s">
        <v>490</v>
      </c>
      <c r="J1864" s="63" t="s">
        <v>2054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</row>
    <row r="1865" spans="1:27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1545</v>
      </c>
      <c r="F1865" s="64">
        <v>1</v>
      </c>
      <c r="G1865" s="72">
        <v>130597291</v>
      </c>
      <c r="H1865" s="63" t="s">
        <v>3585</v>
      </c>
      <c r="I1865" s="64" t="s">
        <v>490</v>
      </c>
      <c r="J1865" s="63" t="s">
        <v>3586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</row>
    <row r="1866" spans="1:27" s="71" customFormat="1" ht="23.5" customHeight="1" x14ac:dyDescent="0.35">
      <c r="A1866" s="62">
        <v>46121</v>
      </c>
      <c r="B1866" s="63" t="s">
        <v>445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2279</v>
      </c>
      <c r="H1866" s="63" t="s">
        <v>3600</v>
      </c>
      <c r="I1866" s="64" t="s">
        <v>493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547</v>
      </c>
      <c r="U1866" s="69" t="s">
        <v>52</v>
      </c>
      <c r="V1866" s="63"/>
      <c r="W1866" s="63"/>
      <c r="X1866" s="63"/>
      <c r="Y1866" s="63"/>
      <c r="Z1866" s="63"/>
      <c r="AA1866" s="63"/>
    </row>
    <row r="1867" spans="1:27" s="71" customFormat="1" ht="23.5" customHeight="1" x14ac:dyDescent="0.35">
      <c r="A1867" s="62">
        <v>46121</v>
      </c>
      <c r="B1867" s="63" t="s">
        <v>445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1403</v>
      </c>
      <c r="H1867" s="63" t="s">
        <v>3601</v>
      </c>
      <c r="I1867" s="64" t="s">
        <v>493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547</v>
      </c>
      <c r="U1867" s="69" t="s">
        <v>52</v>
      </c>
      <c r="V1867" s="63"/>
      <c r="W1867" s="63"/>
      <c r="X1867" s="63"/>
      <c r="Y1867" s="63"/>
      <c r="Z1867" s="63"/>
      <c r="AA1867" s="63"/>
    </row>
    <row r="1868" spans="1:27" s="71" customFormat="1" ht="23.5" customHeight="1" x14ac:dyDescent="0.35">
      <c r="A1868" s="62">
        <v>46121</v>
      </c>
      <c r="B1868" s="63" t="s">
        <v>445</v>
      </c>
      <c r="C1868" s="64" t="s">
        <v>17</v>
      </c>
      <c r="D1868" s="64" t="s">
        <v>37</v>
      </c>
      <c r="E1868" s="64" t="s">
        <v>3031</v>
      </c>
      <c r="F1868" s="64">
        <v>1</v>
      </c>
      <c r="G1868" s="72" t="s">
        <v>3602</v>
      </c>
      <c r="H1868" s="63" t="s">
        <v>3603</v>
      </c>
      <c r="I1868" s="64" t="s">
        <v>493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547</v>
      </c>
      <c r="U1868" s="69" t="s">
        <v>52</v>
      </c>
      <c r="V1868" s="63"/>
      <c r="W1868" s="63"/>
      <c r="X1868" s="63"/>
      <c r="Y1868" s="63"/>
      <c r="Z1868" s="63"/>
      <c r="AA1868" s="63"/>
    </row>
    <row r="1869" spans="1:27" s="71" customFormat="1" ht="23.5" customHeight="1" x14ac:dyDescent="0.35">
      <c r="A1869" s="62">
        <v>46121</v>
      </c>
      <c r="B1869" s="63" t="s">
        <v>445</v>
      </c>
      <c r="C1869" s="64" t="s">
        <v>17</v>
      </c>
      <c r="D1869" s="64" t="s">
        <v>37</v>
      </c>
      <c r="E1869" s="64" t="s">
        <v>3032</v>
      </c>
      <c r="F1869" s="64">
        <v>1</v>
      </c>
      <c r="G1869" s="72" t="s">
        <v>3092</v>
      </c>
      <c r="H1869" s="63" t="s">
        <v>3604</v>
      </c>
      <c r="I1869" s="64" t="s">
        <v>493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547</v>
      </c>
      <c r="U1869" s="69" t="s">
        <v>52</v>
      </c>
      <c r="V1869" s="63"/>
      <c r="W1869" s="63"/>
      <c r="X1869" s="63"/>
      <c r="Y1869" s="63"/>
      <c r="Z1869" s="63"/>
      <c r="AA1869" s="63"/>
    </row>
    <row r="1870" spans="1:27" s="71" customFormat="1" ht="23.5" customHeight="1" x14ac:dyDescent="0.35">
      <c r="A1870" s="62">
        <v>46121</v>
      </c>
      <c r="B1870" s="63" t="s">
        <v>445</v>
      </c>
      <c r="C1870" s="64" t="s">
        <v>17</v>
      </c>
      <c r="D1870" s="64" t="s">
        <v>37</v>
      </c>
      <c r="E1870" s="64" t="s">
        <v>3032</v>
      </c>
      <c r="F1870" s="64">
        <v>1</v>
      </c>
      <c r="G1870" s="72" t="s">
        <v>3605</v>
      </c>
      <c r="H1870" s="63" t="s">
        <v>3606</v>
      </c>
      <c r="I1870" s="64" t="s">
        <v>493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547</v>
      </c>
      <c r="U1870" s="69" t="s">
        <v>52</v>
      </c>
      <c r="V1870" s="63"/>
      <c r="W1870" s="63"/>
      <c r="X1870" s="63"/>
      <c r="Y1870" s="63"/>
      <c r="Z1870" s="63"/>
      <c r="AA1870" s="63"/>
    </row>
    <row r="1871" spans="1:27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992</v>
      </c>
      <c r="F1871" s="64">
        <v>2</v>
      </c>
      <c r="G1871" s="72">
        <v>130597176</v>
      </c>
      <c r="H1871" s="63" t="s">
        <v>3607</v>
      </c>
      <c r="I1871" s="64" t="s">
        <v>493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547</v>
      </c>
      <c r="U1871" s="69" t="s">
        <v>52</v>
      </c>
      <c r="V1871" s="63"/>
      <c r="W1871" s="63"/>
      <c r="X1871" s="63"/>
      <c r="Y1871" s="63"/>
      <c r="Z1871" s="63"/>
      <c r="AA1871" s="63"/>
    </row>
    <row r="1872" spans="1:27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3608</v>
      </c>
      <c r="H1872" s="63" t="s">
        <v>3609</v>
      </c>
      <c r="I1872" s="64" t="s">
        <v>493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547</v>
      </c>
      <c r="U1872" s="69" t="s">
        <v>52</v>
      </c>
      <c r="V1872" s="63"/>
      <c r="W1872" s="63"/>
      <c r="X1872" s="63"/>
      <c r="Y1872" s="63"/>
      <c r="Z1872" s="63"/>
      <c r="AA1872" s="63"/>
    </row>
    <row r="1873" spans="1:27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3610</v>
      </c>
      <c r="H1873" s="63" t="s">
        <v>3611</v>
      </c>
      <c r="I1873" s="64" t="s">
        <v>493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547</v>
      </c>
      <c r="U1873" s="69" t="s">
        <v>52</v>
      </c>
      <c r="V1873" s="63"/>
      <c r="W1873" s="63"/>
      <c r="X1873" s="63"/>
      <c r="Y1873" s="63"/>
      <c r="Z1873" s="63"/>
      <c r="AA1873" s="63"/>
    </row>
    <row r="1874" spans="1:27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1066</v>
      </c>
      <c r="F1874" s="64">
        <v>1</v>
      </c>
      <c r="G1874" s="72" t="s">
        <v>1826</v>
      </c>
      <c r="H1874" s="63" t="s">
        <v>3612</v>
      </c>
      <c r="I1874" s="64" t="s">
        <v>493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547</v>
      </c>
      <c r="U1874" s="69" t="s">
        <v>52</v>
      </c>
      <c r="V1874" s="63"/>
      <c r="W1874" s="63"/>
      <c r="X1874" s="63"/>
      <c r="Y1874" s="63"/>
      <c r="Z1874" s="63"/>
      <c r="AA1874" s="63"/>
    </row>
    <row r="1875" spans="1:27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1066</v>
      </c>
      <c r="F1875" s="64">
        <v>2</v>
      </c>
      <c r="G1875" s="72" t="s">
        <v>3608</v>
      </c>
      <c r="H1875" s="63" t="s">
        <v>3613</v>
      </c>
      <c r="I1875" s="64" t="s">
        <v>493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547</v>
      </c>
      <c r="U1875" s="69" t="s">
        <v>52</v>
      </c>
      <c r="V1875" s="63"/>
      <c r="W1875" s="63"/>
      <c r="X1875" s="63"/>
      <c r="Y1875" s="63"/>
      <c r="Z1875" s="63"/>
      <c r="AA1875" s="63"/>
    </row>
    <row r="1876" spans="1:27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2168</v>
      </c>
      <c r="F1876" s="64">
        <v>1</v>
      </c>
      <c r="G1876" s="72" t="s">
        <v>3614</v>
      </c>
      <c r="H1876" s="63" t="s">
        <v>3615</v>
      </c>
      <c r="I1876" s="64" t="s">
        <v>493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547</v>
      </c>
      <c r="U1876" s="69" t="s">
        <v>52</v>
      </c>
      <c r="V1876" s="63"/>
      <c r="W1876" s="63"/>
      <c r="X1876" s="63"/>
      <c r="Y1876" s="63"/>
      <c r="Z1876" s="63"/>
      <c r="AA1876" s="63"/>
    </row>
    <row r="1877" spans="1:27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995</v>
      </c>
      <c r="F1877" s="64">
        <v>1</v>
      </c>
      <c r="G1877" s="72">
        <v>108930494</v>
      </c>
      <c r="H1877" s="63" t="s">
        <v>3616</v>
      </c>
      <c r="I1877" s="64" t="s">
        <v>493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547</v>
      </c>
      <c r="U1877" s="69" t="s">
        <v>52</v>
      </c>
      <c r="V1877" s="63"/>
      <c r="W1877" s="63"/>
      <c r="X1877" s="63"/>
      <c r="Y1877" s="63"/>
      <c r="Z1877" s="63"/>
      <c r="AA1877" s="63"/>
    </row>
    <row r="1878" spans="1:27" s="71" customFormat="1" ht="23.5" customHeight="1" x14ac:dyDescent="0.35">
      <c r="A1878" s="62">
        <v>46121</v>
      </c>
      <c r="B1878" s="63" t="s">
        <v>445</v>
      </c>
      <c r="C1878" s="64" t="s">
        <v>18</v>
      </c>
      <c r="D1878" s="64" t="s">
        <v>37</v>
      </c>
      <c r="E1878" s="64" t="s">
        <v>3457</v>
      </c>
      <c r="F1878" s="64">
        <v>2</v>
      </c>
      <c r="G1878" s="72" t="s">
        <v>3363</v>
      </c>
      <c r="H1878" s="63" t="s">
        <v>3617</v>
      </c>
      <c r="I1878" s="64" t="s">
        <v>493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547</v>
      </c>
      <c r="U1878" s="69" t="s">
        <v>52</v>
      </c>
      <c r="V1878" s="63"/>
      <c r="W1878" s="63"/>
      <c r="X1878" s="63"/>
      <c r="Y1878" s="63"/>
      <c r="Z1878" s="63"/>
      <c r="AA1878" s="63"/>
    </row>
    <row r="1879" spans="1:27" s="71" customFormat="1" ht="23.5" customHeight="1" x14ac:dyDescent="0.35">
      <c r="A1879" s="62">
        <v>46121</v>
      </c>
      <c r="B1879" s="63" t="s">
        <v>445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3618</v>
      </c>
      <c r="H1879" s="63" t="s">
        <v>3619</v>
      </c>
      <c r="I1879" s="64" t="s">
        <v>493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547</v>
      </c>
      <c r="U1879" s="69" t="s">
        <v>52</v>
      </c>
      <c r="V1879" s="63"/>
      <c r="W1879" s="63"/>
      <c r="X1879" s="63"/>
      <c r="Y1879" s="63"/>
      <c r="Z1879" s="63"/>
      <c r="AA1879" s="63"/>
    </row>
    <row r="1880" spans="1:27" s="71" customFormat="1" ht="23.5" customHeight="1" x14ac:dyDescent="0.35">
      <c r="A1880" s="62">
        <v>46121</v>
      </c>
      <c r="B1880" s="63" t="s">
        <v>445</v>
      </c>
      <c r="C1880" s="64" t="s">
        <v>18</v>
      </c>
      <c r="D1880" s="64" t="s">
        <v>37</v>
      </c>
      <c r="E1880" s="64" t="s">
        <v>900</v>
      </c>
      <c r="F1880" s="64">
        <v>1</v>
      </c>
      <c r="G1880" s="72" t="s">
        <v>2983</v>
      </c>
      <c r="H1880" s="63" t="s">
        <v>3620</v>
      </c>
      <c r="I1880" s="64" t="s">
        <v>493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547</v>
      </c>
      <c r="U1880" s="69" t="s">
        <v>52</v>
      </c>
      <c r="V1880" s="63"/>
      <c r="W1880" s="63"/>
      <c r="X1880" s="63"/>
      <c r="Y1880" s="63"/>
      <c r="Z1880" s="63"/>
      <c r="AA1880" s="63"/>
    </row>
    <row r="1881" spans="1:27" s="71" customFormat="1" ht="23.5" customHeight="1" x14ac:dyDescent="0.35">
      <c r="A1881" s="62">
        <v>46121</v>
      </c>
      <c r="B1881" s="63" t="s">
        <v>445</v>
      </c>
      <c r="C1881" s="64" t="s">
        <v>18</v>
      </c>
      <c r="D1881" s="64" t="s">
        <v>37</v>
      </c>
      <c r="E1881" s="64" t="s">
        <v>816</v>
      </c>
      <c r="F1881" s="64">
        <v>1</v>
      </c>
      <c r="G1881" s="72" t="s">
        <v>2810</v>
      </c>
      <c r="H1881" s="63" t="s">
        <v>3621</v>
      </c>
      <c r="I1881" s="64" t="s">
        <v>493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547</v>
      </c>
      <c r="U1881" s="69" t="s">
        <v>52</v>
      </c>
      <c r="V1881" s="63"/>
      <c r="W1881" s="63"/>
      <c r="X1881" s="63"/>
      <c r="Y1881" s="63"/>
      <c r="Z1881" s="63"/>
      <c r="AA1881" s="63"/>
    </row>
    <row r="1882" spans="1:27" s="71" customFormat="1" ht="23.5" customHeight="1" x14ac:dyDescent="0.35">
      <c r="A1882" s="62">
        <v>46121</v>
      </c>
      <c r="B1882" s="63" t="s">
        <v>445</v>
      </c>
      <c r="C1882" s="64" t="s">
        <v>18</v>
      </c>
      <c r="D1882" s="64" t="s">
        <v>37</v>
      </c>
      <c r="E1882" s="64" t="s">
        <v>1052</v>
      </c>
      <c r="F1882" s="64">
        <v>2</v>
      </c>
      <c r="G1882" s="72" t="s">
        <v>1345</v>
      </c>
      <c r="H1882" s="63" t="s">
        <v>3622</v>
      </c>
      <c r="I1882" s="64" t="s">
        <v>493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547</v>
      </c>
      <c r="U1882" s="69" t="s">
        <v>52</v>
      </c>
      <c r="V1882" s="63"/>
      <c r="W1882" s="63"/>
      <c r="X1882" s="63"/>
      <c r="Y1882" s="63"/>
      <c r="Z1882" s="63"/>
      <c r="AA1882" s="63"/>
    </row>
    <row r="1883" spans="1:27" s="71" customFormat="1" ht="23.5" customHeight="1" x14ac:dyDescent="0.35">
      <c r="A1883" s="62">
        <v>46121</v>
      </c>
      <c r="B1883" s="63" t="s">
        <v>445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1612</v>
      </c>
      <c r="H1883" s="63" t="s">
        <v>3623</v>
      </c>
      <c r="I1883" s="64" t="s">
        <v>493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547</v>
      </c>
      <c r="U1883" s="69" t="s">
        <v>52</v>
      </c>
      <c r="V1883" s="63"/>
      <c r="W1883" s="63"/>
      <c r="X1883" s="63"/>
      <c r="Y1883" s="63"/>
      <c r="Z1883" s="63"/>
      <c r="AA1883" s="63"/>
    </row>
    <row r="1884" spans="1:27" s="71" customFormat="1" ht="23.5" customHeight="1" x14ac:dyDescent="0.35">
      <c r="A1884" s="62">
        <v>46121</v>
      </c>
      <c r="B1884" s="63" t="s">
        <v>445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2547</v>
      </c>
      <c r="H1884" s="63" t="s">
        <v>3624</v>
      </c>
      <c r="I1884" s="64" t="s">
        <v>493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547</v>
      </c>
      <c r="U1884" s="69" t="s">
        <v>52</v>
      </c>
      <c r="V1884" s="63"/>
      <c r="W1884" s="63"/>
      <c r="X1884" s="63"/>
      <c r="Y1884" s="63"/>
      <c r="Z1884" s="63"/>
      <c r="AA1884" s="63"/>
    </row>
    <row r="1885" spans="1:27" s="71" customFormat="1" ht="23.5" customHeight="1" x14ac:dyDescent="0.35">
      <c r="A1885" s="62">
        <v>46121</v>
      </c>
      <c r="B1885" s="63" t="s">
        <v>445</v>
      </c>
      <c r="C1885" s="64" t="s">
        <v>18</v>
      </c>
      <c r="D1885" s="64" t="s">
        <v>37</v>
      </c>
      <c r="E1885" s="64" t="s">
        <v>470</v>
      </c>
      <c r="F1885" s="64">
        <v>1</v>
      </c>
      <c r="G1885" s="72" t="s">
        <v>253</v>
      </c>
      <c r="H1885" s="63" t="s">
        <v>3625</v>
      </c>
      <c r="I1885" s="64" t="s">
        <v>493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547</v>
      </c>
      <c r="U1885" s="69" t="s">
        <v>52</v>
      </c>
      <c r="V1885" s="63"/>
      <c r="W1885" s="63"/>
      <c r="X1885" s="63"/>
      <c r="Y1885" s="63"/>
      <c r="Z1885" s="63"/>
      <c r="AA1885" s="63"/>
    </row>
    <row r="1886" spans="1:27" s="71" customFormat="1" ht="23.5" customHeight="1" x14ac:dyDescent="0.35">
      <c r="A1886" s="62">
        <v>46121</v>
      </c>
      <c r="B1886" s="63" t="s">
        <v>445</v>
      </c>
      <c r="C1886" s="64" t="s">
        <v>18</v>
      </c>
      <c r="D1886" s="64" t="s">
        <v>37</v>
      </c>
      <c r="E1886" s="64" t="s">
        <v>2563</v>
      </c>
      <c r="F1886" s="64">
        <v>1</v>
      </c>
      <c r="G1886" s="72" t="s">
        <v>324</v>
      </c>
      <c r="H1886" s="63" t="s">
        <v>3626</v>
      </c>
      <c r="I1886" s="64" t="s">
        <v>493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547</v>
      </c>
      <c r="U1886" s="69" t="s">
        <v>52</v>
      </c>
      <c r="V1886" s="63"/>
      <c r="W1886" s="63"/>
      <c r="X1886" s="63"/>
      <c r="Y1886" s="63"/>
      <c r="Z1886" s="63"/>
      <c r="AA1886" s="63"/>
    </row>
    <row r="1887" spans="1:27" s="71" customFormat="1" ht="23.5" customHeight="1" x14ac:dyDescent="0.35">
      <c r="A1887" s="62">
        <v>46121</v>
      </c>
      <c r="B1887" s="63" t="s">
        <v>445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2896</v>
      </c>
      <c r="H1887" s="63" t="s">
        <v>3627</v>
      </c>
      <c r="I1887" s="64" t="s">
        <v>493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547</v>
      </c>
      <c r="U1887" s="69" t="s">
        <v>52</v>
      </c>
      <c r="V1887" s="63"/>
      <c r="W1887" s="63"/>
      <c r="X1887" s="63"/>
      <c r="Y1887" s="63"/>
      <c r="Z1887" s="63"/>
      <c r="AA1887" s="63"/>
    </row>
    <row r="1888" spans="1:27" s="71" customFormat="1" ht="23.5" customHeight="1" x14ac:dyDescent="0.35">
      <c r="A1888" s="62">
        <v>46121</v>
      </c>
      <c r="B1888" s="63" t="s">
        <v>445</v>
      </c>
      <c r="C1888" s="64" t="s">
        <v>18</v>
      </c>
      <c r="D1888" s="64" t="s">
        <v>37</v>
      </c>
      <c r="E1888" s="64" t="s">
        <v>867</v>
      </c>
      <c r="F1888" s="64">
        <v>1</v>
      </c>
      <c r="G1888" s="72" t="s">
        <v>1908</v>
      </c>
      <c r="H1888" s="63" t="s">
        <v>3628</v>
      </c>
      <c r="I1888" s="64" t="s">
        <v>493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547</v>
      </c>
      <c r="U1888" s="69" t="s">
        <v>52</v>
      </c>
      <c r="V1888" s="63"/>
      <c r="W1888" s="63"/>
      <c r="X1888" s="63"/>
      <c r="Y1888" s="63"/>
      <c r="Z1888" s="63"/>
      <c r="AA1888" s="63"/>
    </row>
    <row r="1889" spans="1:27" s="71" customFormat="1" ht="23.5" customHeight="1" x14ac:dyDescent="0.35">
      <c r="A1889" s="62">
        <v>46121</v>
      </c>
      <c r="B1889" s="63" t="s">
        <v>445</v>
      </c>
      <c r="C1889" s="64" t="s">
        <v>18</v>
      </c>
      <c r="D1889" s="64" t="s">
        <v>37</v>
      </c>
      <c r="E1889" s="64" t="s">
        <v>752</v>
      </c>
      <c r="F1889" s="64">
        <v>2</v>
      </c>
      <c r="G1889" s="72">
        <v>313157003</v>
      </c>
      <c r="H1889" s="63" t="s">
        <v>3629</v>
      </c>
      <c r="I1889" s="64" t="s">
        <v>493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547</v>
      </c>
      <c r="U1889" s="69" t="s">
        <v>52</v>
      </c>
      <c r="V1889" s="63"/>
      <c r="W1889" s="63"/>
      <c r="X1889" s="63"/>
      <c r="Y1889" s="63"/>
      <c r="Z1889" s="63"/>
      <c r="AA1889" s="63"/>
    </row>
    <row r="1890" spans="1:27" s="71" customFormat="1" ht="23.5" customHeight="1" x14ac:dyDescent="0.35">
      <c r="A1890" s="62">
        <v>46121</v>
      </c>
      <c r="B1890" s="63" t="s">
        <v>445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884</v>
      </c>
      <c r="H1890" s="63" t="s">
        <v>3630</v>
      </c>
      <c r="I1890" s="64" t="s">
        <v>490</v>
      </c>
      <c r="J1890" s="63" t="s">
        <v>3631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</row>
    <row r="1891" spans="1:27" s="71" customFormat="1" ht="23.5" customHeight="1" x14ac:dyDescent="0.35">
      <c r="A1891" s="62">
        <v>46121</v>
      </c>
      <c r="B1891" s="63" t="s">
        <v>445</v>
      </c>
      <c r="C1891" s="64" t="s">
        <v>17</v>
      </c>
      <c r="D1891" s="64" t="s">
        <v>37</v>
      </c>
      <c r="E1891" s="64" t="s">
        <v>3499</v>
      </c>
      <c r="F1891" s="64">
        <v>1</v>
      </c>
      <c r="G1891" s="72" t="s">
        <v>3632</v>
      </c>
      <c r="H1891" s="63" t="s">
        <v>3633</v>
      </c>
      <c r="I1891" s="64" t="s">
        <v>490</v>
      </c>
      <c r="J1891" s="63" t="s">
        <v>2140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</row>
    <row r="1892" spans="1:27" s="71" customFormat="1" ht="23.5" customHeight="1" x14ac:dyDescent="0.35">
      <c r="A1892" s="62">
        <v>46121</v>
      </c>
      <c r="B1892" s="63" t="s">
        <v>445</v>
      </c>
      <c r="C1892" s="64" t="s">
        <v>17</v>
      </c>
      <c r="D1892" s="64" t="s">
        <v>37</v>
      </c>
      <c r="E1892" s="64" t="s">
        <v>3499</v>
      </c>
      <c r="F1892" s="64">
        <v>1</v>
      </c>
      <c r="G1892" s="72" t="s">
        <v>3632</v>
      </c>
      <c r="H1892" s="63" t="s">
        <v>3633</v>
      </c>
      <c r="I1892" s="64" t="s">
        <v>480</v>
      </c>
      <c r="J1892" s="63" t="s">
        <v>3634</v>
      </c>
      <c r="K1892" s="64" t="s">
        <v>273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4664</v>
      </c>
      <c r="W1892" s="63" t="s">
        <v>4665</v>
      </c>
      <c r="X1892" s="63" t="s">
        <v>6352</v>
      </c>
      <c r="Y1892" s="63"/>
      <c r="Z1892" s="63"/>
      <c r="AA1892" s="63">
        <v>2026040036</v>
      </c>
    </row>
    <row r="1893" spans="1:27" s="71" customFormat="1" ht="23.5" customHeight="1" x14ac:dyDescent="0.35">
      <c r="A1893" s="62">
        <v>46121</v>
      </c>
      <c r="B1893" s="63" t="s">
        <v>33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2067</v>
      </c>
      <c r="H1893" s="63" t="s">
        <v>6432</v>
      </c>
      <c r="I1893" s="64" t="s">
        <v>485</v>
      </c>
      <c r="J1893" s="63" t="s">
        <v>6433</v>
      </c>
      <c r="K1893" s="64" t="s">
        <v>7505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>P1893*Q1893</f>
        <v>55</v>
      </c>
      <c r="T1893" s="69" t="s">
        <v>126</v>
      </c>
      <c r="U1893" s="63" t="s">
        <v>126</v>
      </c>
      <c r="V1893" s="63"/>
      <c r="W1893" s="63"/>
      <c r="X1893" s="63"/>
      <c r="Y1893" s="63"/>
      <c r="Z1893" s="63"/>
      <c r="AA1893" s="63"/>
    </row>
    <row r="1894" spans="1:27" s="71" customFormat="1" ht="23.5" customHeight="1" x14ac:dyDescent="0.35">
      <c r="A1894" s="62">
        <v>46122</v>
      </c>
      <c r="B1894" s="63" t="s">
        <v>445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3637</v>
      </c>
      <c r="I1894" s="64" t="s">
        <v>493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547</v>
      </c>
      <c r="U1894" s="69" t="s">
        <v>52</v>
      </c>
      <c r="V1894" s="63"/>
      <c r="W1894" s="63"/>
      <c r="X1894" s="63"/>
      <c r="Y1894" s="63"/>
      <c r="Z1894" s="63"/>
      <c r="AA1894" s="63"/>
    </row>
    <row r="1895" spans="1:27" s="71" customFormat="1" ht="23.5" customHeight="1" x14ac:dyDescent="0.35">
      <c r="A1895" s="62">
        <v>46122</v>
      </c>
      <c r="B1895" s="63" t="s">
        <v>445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884</v>
      </c>
      <c r="H1895" s="63" t="s">
        <v>3630</v>
      </c>
      <c r="I1895" s="64" t="s">
        <v>493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547</v>
      </c>
      <c r="U1895" s="69" t="s">
        <v>52</v>
      </c>
      <c r="V1895" s="63"/>
      <c r="W1895" s="63"/>
      <c r="X1895" s="63"/>
      <c r="Y1895" s="63"/>
      <c r="Z1895" s="63"/>
      <c r="AA1895" s="63"/>
    </row>
    <row r="1896" spans="1:27" s="71" customFormat="1" ht="23.5" customHeight="1" x14ac:dyDescent="0.35">
      <c r="A1896" s="62">
        <v>46122</v>
      </c>
      <c r="B1896" s="63" t="s">
        <v>445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936</v>
      </c>
      <c r="H1896" s="63" t="s">
        <v>3638</v>
      </c>
      <c r="I1896" s="64" t="s">
        <v>493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547</v>
      </c>
      <c r="U1896" s="69" t="s">
        <v>52</v>
      </c>
      <c r="V1896" s="63"/>
      <c r="W1896" s="63"/>
      <c r="X1896" s="63"/>
      <c r="Y1896" s="63"/>
      <c r="Z1896" s="63"/>
      <c r="AA1896" s="63"/>
    </row>
    <row r="1897" spans="1:27" s="71" customFormat="1" ht="23.5" customHeight="1" x14ac:dyDescent="0.35">
      <c r="A1897" s="62">
        <v>46122</v>
      </c>
      <c r="B1897" s="63" t="s">
        <v>445</v>
      </c>
      <c r="C1897" s="64" t="s">
        <v>17</v>
      </c>
      <c r="D1897" s="64" t="s">
        <v>37</v>
      </c>
      <c r="E1897" s="64" t="s">
        <v>898</v>
      </c>
      <c r="F1897" s="64">
        <v>1</v>
      </c>
      <c r="G1897" s="72" t="s">
        <v>1013</v>
      </c>
      <c r="H1897" s="63" t="s">
        <v>3639</v>
      </c>
      <c r="I1897" s="64" t="s">
        <v>493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547</v>
      </c>
      <c r="U1897" s="69" t="s">
        <v>52</v>
      </c>
      <c r="V1897" s="63"/>
      <c r="W1897" s="63"/>
      <c r="X1897" s="63"/>
      <c r="Y1897" s="63"/>
      <c r="Z1897" s="63"/>
      <c r="AA1897" s="63"/>
    </row>
    <row r="1898" spans="1:27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614</v>
      </c>
      <c r="F1898" s="64">
        <v>2</v>
      </c>
      <c r="G1898" s="72">
        <v>130597185</v>
      </c>
      <c r="H1898" s="63" t="s">
        <v>3640</v>
      </c>
      <c r="I1898" s="64" t="s">
        <v>493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547</v>
      </c>
      <c r="U1898" s="69" t="s">
        <v>52</v>
      </c>
      <c r="V1898" s="63"/>
      <c r="W1898" s="63"/>
      <c r="X1898" s="63"/>
      <c r="Y1898" s="63"/>
      <c r="Z1898" s="63"/>
      <c r="AA1898" s="63"/>
    </row>
    <row r="1899" spans="1:27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543</v>
      </c>
      <c r="F1899" s="64">
        <v>2</v>
      </c>
      <c r="G1899" s="72" t="s">
        <v>511</v>
      </c>
      <c r="H1899" s="63" t="s">
        <v>3641</v>
      </c>
      <c r="I1899" s="64" t="s">
        <v>493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547</v>
      </c>
      <c r="U1899" s="69" t="s">
        <v>52</v>
      </c>
      <c r="V1899" s="63"/>
      <c r="W1899" s="63"/>
      <c r="X1899" s="63"/>
      <c r="Y1899" s="63"/>
      <c r="Z1899" s="63"/>
      <c r="AA1899" s="63"/>
    </row>
    <row r="1900" spans="1:27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3032</v>
      </c>
      <c r="F1900" s="64">
        <v>1</v>
      </c>
      <c r="G1900" s="72" t="s">
        <v>3642</v>
      </c>
      <c r="H1900" s="63" t="s">
        <v>3643</v>
      </c>
      <c r="I1900" s="64" t="s">
        <v>493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547</v>
      </c>
      <c r="U1900" s="69" t="s">
        <v>52</v>
      </c>
      <c r="V1900" s="63"/>
      <c r="W1900" s="63"/>
      <c r="X1900" s="63"/>
      <c r="Y1900" s="63"/>
      <c r="Z1900" s="63"/>
      <c r="AA1900" s="63"/>
    </row>
    <row r="1901" spans="1:27" s="71" customFormat="1" ht="23.5" customHeight="1" x14ac:dyDescent="0.35">
      <c r="A1901" s="62">
        <v>46122</v>
      </c>
      <c r="B1901" s="63" t="s">
        <v>445</v>
      </c>
      <c r="C1901" s="64" t="s">
        <v>18</v>
      </c>
      <c r="D1901" s="64" t="s">
        <v>37</v>
      </c>
      <c r="E1901" s="64" t="s">
        <v>544</v>
      </c>
      <c r="F1901" s="64">
        <v>1</v>
      </c>
      <c r="G1901" s="72" t="s">
        <v>2849</v>
      </c>
      <c r="H1901" s="63" t="s">
        <v>3644</v>
      </c>
      <c r="I1901" s="64" t="s">
        <v>493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547</v>
      </c>
      <c r="U1901" s="69" t="s">
        <v>52</v>
      </c>
      <c r="V1901" s="63"/>
      <c r="W1901" s="63"/>
      <c r="X1901" s="63"/>
      <c r="Y1901" s="63"/>
      <c r="Z1901" s="63"/>
      <c r="AA1901" s="63"/>
    </row>
    <row r="1902" spans="1:27" s="71" customFormat="1" ht="23.5" customHeight="1" x14ac:dyDescent="0.35">
      <c r="A1902" s="62">
        <v>46122</v>
      </c>
      <c r="B1902" s="63" t="s">
        <v>445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3477</v>
      </c>
      <c r="H1902" s="63" t="s">
        <v>3645</v>
      </c>
      <c r="I1902" s="64" t="s">
        <v>493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547</v>
      </c>
      <c r="U1902" s="69" t="s">
        <v>52</v>
      </c>
      <c r="V1902" s="63"/>
      <c r="W1902" s="63"/>
      <c r="X1902" s="63"/>
      <c r="Y1902" s="63"/>
      <c r="Z1902" s="63"/>
      <c r="AA1902" s="63"/>
    </row>
    <row r="1903" spans="1:27" s="71" customFormat="1" ht="23.5" customHeight="1" x14ac:dyDescent="0.35">
      <c r="A1903" s="62">
        <v>46122</v>
      </c>
      <c r="B1903" s="63" t="s">
        <v>445</v>
      </c>
      <c r="C1903" s="64" t="s">
        <v>18</v>
      </c>
      <c r="D1903" s="64" t="s">
        <v>37</v>
      </c>
      <c r="E1903" s="64" t="s">
        <v>900</v>
      </c>
      <c r="F1903" s="64">
        <v>1</v>
      </c>
      <c r="G1903" s="72" t="s">
        <v>2036</v>
      </c>
      <c r="H1903" s="63" t="s">
        <v>3646</v>
      </c>
      <c r="I1903" s="64" t="s">
        <v>493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547</v>
      </c>
      <c r="U1903" s="69" t="s">
        <v>52</v>
      </c>
      <c r="V1903" s="63"/>
      <c r="W1903" s="63"/>
      <c r="X1903" s="63"/>
      <c r="Y1903" s="63"/>
      <c r="Z1903" s="63"/>
      <c r="AA1903" s="63"/>
    </row>
    <row r="1904" spans="1:27" s="71" customFormat="1" ht="23.5" customHeight="1" x14ac:dyDescent="0.35">
      <c r="A1904" s="62">
        <v>46122</v>
      </c>
      <c r="B1904" s="63" t="s">
        <v>445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1884</v>
      </c>
      <c r="H1904" s="63" t="s">
        <v>3647</v>
      </c>
      <c r="I1904" s="64" t="s">
        <v>493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547</v>
      </c>
      <c r="U1904" s="69" t="s">
        <v>52</v>
      </c>
      <c r="V1904" s="63"/>
      <c r="W1904" s="63"/>
      <c r="X1904" s="63"/>
      <c r="Y1904" s="63"/>
      <c r="Z1904" s="63"/>
      <c r="AA1904" s="63"/>
    </row>
    <row r="1905" spans="1:27" s="71" customFormat="1" ht="23.5" customHeight="1" x14ac:dyDescent="0.35">
      <c r="A1905" s="62">
        <v>46122</v>
      </c>
      <c r="B1905" s="63" t="s">
        <v>445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2708</v>
      </c>
      <c r="H1905" s="63" t="s">
        <v>3648</v>
      </c>
      <c r="I1905" s="64" t="s">
        <v>493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547</v>
      </c>
      <c r="U1905" s="69" t="s">
        <v>52</v>
      </c>
      <c r="V1905" s="63"/>
      <c r="W1905" s="63"/>
      <c r="X1905" s="63"/>
      <c r="Y1905" s="63"/>
      <c r="Z1905" s="63"/>
      <c r="AA1905" s="63"/>
    </row>
    <row r="1906" spans="1:27" s="71" customFormat="1" ht="23.5" customHeight="1" x14ac:dyDescent="0.35">
      <c r="A1906" s="62">
        <v>46122</v>
      </c>
      <c r="B1906" s="63" t="s">
        <v>445</v>
      </c>
      <c r="C1906" s="64" t="s">
        <v>18</v>
      </c>
      <c r="D1906" s="64" t="s">
        <v>37</v>
      </c>
      <c r="E1906" s="64" t="s">
        <v>1052</v>
      </c>
      <c r="F1906" s="64">
        <v>2</v>
      </c>
      <c r="G1906" s="72" t="s">
        <v>3649</v>
      </c>
      <c r="H1906" s="63" t="s">
        <v>3650</v>
      </c>
      <c r="I1906" s="64" t="s">
        <v>493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547</v>
      </c>
      <c r="U1906" s="69" t="s">
        <v>52</v>
      </c>
      <c r="V1906" s="63"/>
      <c r="W1906" s="63"/>
      <c r="X1906" s="63"/>
      <c r="Y1906" s="63"/>
      <c r="Z1906" s="63"/>
      <c r="AA1906" s="63"/>
    </row>
    <row r="1907" spans="1:27" s="71" customFormat="1" ht="23.5" customHeight="1" x14ac:dyDescent="0.35">
      <c r="A1907" s="62">
        <v>46122</v>
      </c>
      <c r="B1907" s="63" t="s">
        <v>445</v>
      </c>
      <c r="C1907" s="64" t="s">
        <v>18</v>
      </c>
      <c r="D1907" s="64" t="s">
        <v>37</v>
      </c>
      <c r="E1907" s="64" t="s">
        <v>599</v>
      </c>
      <c r="F1907" s="64">
        <v>1</v>
      </c>
      <c r="G1907" s="72" t="s">
        <v>2957</v>
      </c>
      <c r="H1907" s="63" t="s">
        <v>3651</v>
      </c>
      <c r="I1907" s="64" t="s">
        <v>493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547</v>
      </c>
      <c r="U1907" s="69" t="s">
        <v>52</v>
      </c>
      <c r="V1907" s="63"/>
      <c r="W1907" s="63"/>
      <c r="X1907" s="63"/>
      <c r="Y1907" s="63"/>
      <c r="Z1907" s="63"/>
      <c r="AA1907" s="63"/>
    </row>
    <row r="1908" spans="1:27" s="71" customFormat="1" ht="23.5" customHeight="1" x14ac:dyDescent="0.35">
      <c r="A1908" s="62">
        <v>46122</v>
      </c>
      <c r="B1908" s="63" t="s">
        <v>445</v>
      </c>
      <c r="C1908" s="64" t="s">
        <v>18</v>
      </c>
      <c r="D1908" s="64" t="s">
        <v>37</v>
      </c>
      <c r="E1908" s="64" t="s">
        <v>470</v>
      </c>
      <c r="F1908" s="64">
        <v>1</v>
      </c>
      <c r="G1908" s="72" t="s">
        <v>828</v>
      </c>
      <c r="H1908" s="63" t="s">
        <v>3652</v>
      </c>
      <c r="I1908" s="64" t="s">
        <v>493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547</v>
      </c>
      <c r="U1908" s="69" t="s">
        <v>52</v>
      </c>
      <c r="V1908" s="63"/>
      <c r="W1908" s="63"/>
      <c r="X1908" s="63"/>
      <c r="Y1908" s="63"/>
      <c r="Z1908" s="63"/>
      <c r="AA1908" s="63"/>
    </row>
    <row r="1909" spans="1:27" s="71" customFormat="1" ht="23.5" customHeight="1" x14ac:dyDescent="0.35">
      <c r="A1909" s="62">
        <v>46122</v>
      </c>
      <c r="B1909" s="63" t="s">
        <v>445</v>
      </c>
      <c r="C1909" s="64" t="s">
        <v>18</v>
      </c>
      <c r="D1909" s="64" t="s">
        <v>37</v>
      </c>
      <c r="E1909" s="64" t="s">
        <v>429</v>
      </c>
      <c r="F1909" s="64">
        <v>2</v>
      </c>
      <c r="G1909" s="72" t="s">
        <v>523</v>
      </c>
      <c r="H1909" s="63" t="s">
        <v>3653</v>
      </c>
      <c r="I1909" s="64" t="s">
        <v>493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547</v>
      </c>
      <c r="U1909" s="69" t="s">
        <v>52</v>
      </c>
      <c r="V1909" s="63"/>
      <c r="W1909" s="63"/>
      <c r="X1909" s="63"/>
      <c r="Y1909" s="63"/>
      <c r="Z1909" s="63"/>
      <c r="AA1909" s="63"/>
    </row>
    <row r="1910" spans="1:27" s="71" customFormat="1" ht="23.5" customHeight="1" x14ac:dyDescent="0.35">
      <c r="A1910" s="62">
        <v>46122</v>
      </c>
      <c r="B1910" s="63" t="s">
        <v>445</v>
      </c>
      <c r="C1910" s="64" t="s">
        <v>18</v>
      </c>
      <c r="D1910" s="64" t="s">
        <v>37</v>
      </c>
      <c r="E1910" s="64" t="s">
        <v>1532</v>
      </c>
      <c r="F1910" s="64">
        <v>1</v>
      </c>
      <c r="G1910" s="72" t="s">
        <v>1220</v>
      </c>
      <c r="H1910" s="63" t="s">
        <v>3654</v>
      </c>
      <c r="I1910" s="64" t="s">
        <v>493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547</v>
      </c>
      <c r="U1910" s="69" t="s">
        <v>52</v>
      </c>
      <c r="V1910" s="63"/>
      <c r="W1910" s="63"/>
      <c r="X1910" s="63"/>
      <c r="Y1910" s="63"/>
      <c r="Z1910" s="63"/>
      <c r="AA1910" s="63"/>
    </row>
    <row r="1911" spans="1:27" s="71" customFormat="1" ht="23.5" customHeight="1" x14ac:dyDescent="0.35">
      <c r="A1911" s="62">
        <v>46122</v>
      </c>
      <c r="B1911" s="63" t="s">
        <v>445</v>
      </c>
      <c r="C1911" s="64" t="s">
        <v>18</v>
      </c>
      <c r="D1911" s="64" t="s">
        <v>37</v>
      </c>
      <c r="E1911" s="64" t="s">
        <v>2224</v>
      </c>
      <c r="F1911" s="64">
        <v>2</v>
      </c>
      <c r="G1911" s="72">
        <v>159107004</v>
      </c>
      <c r="H1911" s="63" t="s">
        <v>3655</v>
      </c>
      <c r="I1911" s="64" t="s">
        <v>493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547</v>
      </c>
      <c r="U1911" s="69" t="s">
        <v>52</v>
      </c>
      <c r="V1911" s="63"/>
      <c r="W1911" s="63"/>
      <c r="X1911" s="63"/>
      <c r="Y1911" s="63"/>
      <c r="Z1911" s="63"/>
      <c r="AA1911" s="63"/>
    </row>
    <row r="1912" spans="1:27" s="71" customFormat="1" ht="23.5" customHeight="1" x14ac:dyDescent="0.35">
      <c r="A1912" s="62">
        <v>46122</v>
      </c>
      <c r="B1912" s="63" t="s">
        <v>33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2067</v>
      </c>
      <c r="H1912" s="63" t="s">
        <v>6432</v>
      </c>
      <c r="I1912" s="64" t="s">
        <v>485</v>
      </c>
      <c r="J1912" s="63" t="s">
        <v>6433</v>
      </c>
      <c r="K1912" s="64" t="s">
        <v>7505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/>
    </row>
    <row r="1913" spans="1:27" s="71" customFormat="1" ht="23.5" customHeight="1" x14ac:dyDescent="0.35">
      <c r="A1913" s="62">
        <v>46122</v>
      </c>
      <c r="B1913" s="63" t="s">
        <v>445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1013</v>
      </c>
      <c r="H1913" s="63" t="s">
        <v>3639</v>
      </c>
      <c r="I1913" s="64" t="s">
        <v>490</v>
      </c>
      <c r="J1913" s="63" t="s">
        <v>3656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</row>
    <row r="1914" spans="1:27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1545</v>
      </c>
      <c r="F1914" s="64">
        <v>1</v>
      </c>
      <c r="G1914" s="72">
        <v>130597291</v>
      </c>
      <c r="H1914" s="63" t="s">
        <v>3585</v>
      </c>
      <c r="I1914" s="64" t="s">
        <v>490</v>
      </c>
      <c r="J1914" s="63" t="s">
        <v>3657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</row>
    <row r="1915" spans="1:27" s="71" customFormat="1" ht="23.5" customHeight="1" x14ac:dyDescent="0.35">
      <c r="A1915" s="62">
        <v>46123</v>
      </c>
      <c r="B1915" s="63" t="s">
        <v>445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1154</v>
      </c>
      <c r="H1915" s="63" t="s">
        <v>3669</v>
      </c>
      <c r="I1915" s="64" t="s">
        <v>493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547</v>
      </c>
      <c r="U1915" s="69" t="s">
        <v>52</v>
      </c>
      <c r="V1915" s="63"/>
      <c r="W1915" s="63"/>
      <c r="X1915" s="63"/>
      <c r="Y1915" s="63"/>
      <c r="Z1915" s="63"/>
      <c r="AA1915" s="63"/>
    </row>
    <row r="1916" spans="1:27" s="71" customFormat="1" ht="23.5" customHeight="1" x14ac:dyDescent="0.35">
      <c r="A1916" s="62">
        <v>46123</v>
      </c>
      <c r="B1916" s="63" t="s">
        <v>445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1173</v>
      </c>
      <c r="H1916" s="63" t="s">
        <v>3670</v>
      </c>
      <c r="I1916" s="64" t="s">
        <v>493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547</v>
      </c>
      <c r="U1916" s="69" t="s">
        <v>52</v>
      </c>
      <c r="V1916" s="63"/>
      <c r="W1916" s="63"/>
      <c r="X1916" s="63"/>
      <c r="Y1916" s="63"/>
      <c r="Z1916" s="63"/>
      <c r="AA1916" s="63"/>
    </row>
    <row r="1917" spans="1:27" s="71" customFormat="1" ht="23.5" customHeight="1" x14ac:dyDescent="0.35">
      <c r="A1917" s="62">
        <v>46123</v>
      </c>
      <c r="B1917" s="63" t="s">
        <v>445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723</v>
      </c>
      <c r="H1917" s="63" t="s">
        <v>3671</v>
      </c>
      <c r="I1917" s="64" t="s">
        <v>493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547</v>
      </c>
      <c r="U1917" s="69" t="s">
        <v>52</v>
      </c>
      <c r="V1917" s="63"/>
      <c r="W1917" s="63"/>
      <c r="X1917" s="63"/>
      <c r="Y1917" s="63"/>
      <c r="Z1917" s="63"/>
      <c r="AA1917" s="63"/>
    </row>
    <row r="1918" spans="1:27" s="71" customFormat="1" ht="23.5" customHeight="1" x14ac:dyDescent="0.35">
      <c r="A1918" s="62">
        <v>46123</v>
      </c>
      <c r="B1918" s="63" t="s">
        <v>445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1150</v>
      </c>
      <c r="H1918" s="63" t="s">
        <v>3672</v>
      </c>
      <c r="I1918" s="64" t="s">
        <v>493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547</v>
      </c>
      <c r="U1918" s="69" t="s">
        <v>52</v>
      </c>
      <c r="V1918" s="63"/>
      <c r="W1918" s="63"/>
      <c r="X1918" s="63"/>
      <c r="Y1918" s="63"/>
      <c r="Z1918" s="63"/>
      <c r="AA1918" s="63"/>
    </row>
    <row r="1919" spans="1:27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614</v>
      </c>
      <c r="F1919" s="64">
        <v>2</v>
      </c>
      <c r="G1919" s="72">
        <v>130597180</v>
      </c>
      <c r="H1919" s="63" t="s">
        <v>3673</v>
      </c>
      <c r="I1919" s="64" t="s">
        <v>493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547</v>
      </c>
      <c r="U1919" s="69" t="s">
        <v>52</v>
      </c>
      <c r="V1919" s="63"/>
      <c r="W1919" s="63"/>
      <c r="X1919" s="63"/>
      <c r="Y1919" s="63"/>
      <c r="Z1919" s="63"/>
      <c r="AA1919" s="63"/>
    </row>
    <row r="1920" spans="1:27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731</v>
      </c>
      <c r="H1920" s="63" t="s">
        <v>3674</v>
      </c>
      <c r="I1920" s="64" t="s">
        <v>493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547</v>
      </c>
      <c r="U1920" s="69" t="s">
        <v>52</v>
      </c>
      <c r="V1920" s="63"/>
      <c r="W1920" s="63"/>
      <c r="X1920" s="63"/>
      <c r="Y1920" s="63"/>
      <c r="Z1920" s="63"/>
      <c r="AA1920" s="63"/>
    </row>
    <row r="1921" spans="1:27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954</v>
      </c>
      <c r="H1921" s="63" t="s">
        <v>3675</v>
      </c>
      <c r="I1921" s="64" t="s">
        <v>493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547</v>
      </c>
      <c r="U1921" s="69" t="s">
        <v>52</v>
      </c>
      <c r="V1921" s="63"/>
      <c r="W1921" s="63"/>
      <c r="X1921" s="63"/>
      <c r="Y1921" s="63"/>
      <c r="Z1921" s="63"/>
      <c r="AA1921" s="63"/>
    </row>
    <row r="1922" spans="1:27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3676</v>
      </c>
      <c r="H1922" s="63" t="s">
        <v>3677</v>
      </c>
      <c r="I1922" s="64" t="s">
        <v>493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547</v>
      </c>
      <c r="U1922" s="69" t="s">
        <v>52</v>
      </c>
      <c r="V1922" s="63"/>
      <c r="W1922" s="63"/>
      <c r="X1922" s="63"/>
      <c r="Y1922" s="63"/>
      <c r="Z1922" s="63"/>
      <c r="AA1922" s="63"/>
    </row>
    <row r="1923" spans="1:27" s="71" customFormat="1" ht="23.5" customHeight="1" x14ac:dyDescent="0.35">
      <c r="A1923" s="62">
        <v>46123</v>
      </c>
      <c r="B1923" s="63" t="s">
        <v>445</v>
      </c>
      <c r="C1923" s="64" t="s">
        <v>17</v>
      </c>
      <c r="D1923" s="64" t="s">
        <v>37</v>
      </c>
      <c r="E1923" s="64" t="s">
        <v>3032</v>
      </c>
      <c r="F1923" s="64">
        <v>2</v>
      </c>
      <c r="G1923" s="72" t="s">
        <v>3605</v>
      </c>
      <c r="H1923" s="63" t="s">
        <v>3678</v>
      </c>
      <c r="I1923" s="64" t="s">
        <v>493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547</v>
      </c>
      <c r="U1923" s="69" t="s">
        <v>52</v>
      </c>
      <c r="V1923" s="63"/>
      <c r="W1923" s="63"/>
      <c r="X1923" s="63"/>
      <c r="Y1923" s="63"/>
      <c r="Z1923" s="63"/>
      <c r="AA1923" s="63"/>
    </row>
    <row r="1924" spans="1:27" s="71" customFormat="1" ht="23.5" customHeight="1" x14ac:dyDescent="0.35">
      <c r="A1924" s="62">
        <v>46123</v>
      </c>
      <c r="B1924" s="63" t="s">
        <v>445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2148</v>
      </c>
      <c r="H1924" s="63" t="s">
        <v>3520</v>
      </c>
      <c r="I1924" s="64" t="s">
        <v>493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547</v>
      </c>
      <c r="U1924" s="69" t="s">
        <v>52</v>
      </c>
      <c r="V1924" s="63"/>
      <c r="W1924" s="63"/>
      <c r="X1924" s="63"/>
      <c r="Y1924" s="63"/>
      <c r="Z1924" s="63"/>
      <c r="AA1924" s="63"/>
    </row>
    <row r="1925" spans="1:27" s="71" customFormat="1" ht="23.5" customHeight="1" x14ac:dyDescent="0.35">
      <c r="A1925" s="62">
        <v>46123</v>
      </c>
      <c r="B1925" s="63" t="s">
        <v>445</v>
      </c>
      <c r="C1925" s="64" t="s">
        <v>18</v>
      </c>
      <c r="D1925" s="64" t="s">
        <v>37</v>
      </c>
      <c r="E1925" s="64" t="s">
        <v>867</v>
      </c>
      <c r="F1925" s="64">
        <v>1</v>
      </c>
      <c r="G1925" s="72" t="s">
        <v>734</v>
      </c>
      <c r="H1925" s="63" t="s">
        <v>3679</v>
      </c>
      <c r="I1925" s="64" t="s">
        <v>493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547</v>
      </c>
      <c r="U1925" s="69" t="s">
        <v>52</v>
      </c>
      <c r="V1925" s="63"/>
      <c r="W1925" s="63"/>
      <c r="X1925" s="63"/>
      <c r="Y1925" s="63"/>
      <c r="Z1925" s="63"/>
      <c r="AA1925" s="63"/>
    </row>
    <row r="1926" spans="1:27" s="71" customFormat="1" ht="23.5" customHeight="1" x14ac:dyDescent="0.35">
      <c r="A1926" s="62">
        <v>46123</v>
      </c>
      <c r="B1926" s="63" t="s">
        <v>445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3680</v>
      </c>
      <c r="H1926" s="63" t="s">
        <v>3681</v>
      </c>
      <c r="I1926" s="64" t="s">
        <v>493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547</v>
      </c>
      <c r="U1926" s="69" t="s">
        <v>52</v>
      </c>
      <c r="V1926" s="63"/>
      <c r="W1926" s="63"/>
      <c r="X1926" s="63"/>
      <c r="Y1926" s="63"/>
      <c r="Z1926" s="63"/>
      <c r="AA1926" s="63"/>
    </row>
    <row r="1927" spans="1:27" s="71" customFormat="1" ht="23.5" customHeight="1" x14ac:dyDescent="0.35">
      <c r="A1927" s="62">
        <v>46123</v>
      </c>
      <c r="B1927" s="63" t="s">
        <v>445</v>
      </c>
      <c r="C1927" s="64" t="s">
        <v>18</v>
      </c>
      <c r="D1927" s="64" t="s">
        <v>37</v>
      </c>
      <c r="E1927" s="64" t="s">
        <v>544</v>
      </c>
      <c r="F1927" s="64">
        <v>1</v>
      </c>
      <c r="G1927" s="72" t="s">
        <v>3682</v>
      </c>
      <c r="H1927" s="63" t="s">
        <v>3683</v>
      </c>
      <c r="I1927" s="64" t="s">
        <v>493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547</v>
      </c>
      <c r="U1927" s="69" t="s">
        <v>52</v>
      </c>
      <c r="V1927" s="63"/>
      <c r="W1927" s="63"/>
      <c r="X1927" s="63"/>
      <c r="Y1927" s="63"/>
      <c r="Z1927" s="63"/>
      <c r="AA1927" s="63"/>
    </row>
    <row r="1928" spans="1:27" s="71" customFormat="1" ht="23.5" customHeight="1" x14ac:dyDescent="0.35">
      <c r="A1928" s="62">
        <v>46123</v>
      </c>
      <c r="B1928" s="63" t="s">
        <v>445</v>
      </c>
      <c r="C1928" s="64" t="s">
        <v>18</v>
      </c>
      <c r="D1928" s="64" t="s">
        <v>37</v>
      </c>
      <c r="E1928" s="64" t="s">
        <v>3457</v>
      </c>
      <c r="F1928" s="64">
        <v>2</v>
      </c>
      <c r="G1928" s="72" t="s">
        <v>3684</v>
      </c>
      <c r="H1928" s="63" t="s">
        <v>3685</v>
      </c>
      <c r="I1928" s="64" t="s">
        <v>493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88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88" si="73">P1928*Q1928</f>
        <v>2.1</v>
      </c>
      <c r="T1928" s="69" t="s">
        <v>547</v>
      </c>
      <c r="U1928" s="69" t="s">
        <v>52</v>
      </c>
      <c r="V1928" s="63"/>
      <c r="W1928" s="63"/>
      <c r="X1928" s="63"/>
      <c r="Y1928" s="63"/>
      <c r="Z1928" s="63"/>
      <c r="AA1928" s="63"/>
    </row>
    <row r="1929" spans="1:27" s="71" customFormat="1" ht="23.5" customHeight="1" x14ac:dyDescent="0.35">
      <c r="A1929" s="62">
        <v>46123</v>
      </c>
      <c r="B1929" s="63" t="s">
        <v>445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2150</v>
      </c>
      <c r="H1929" s="63" t="s">
        <v>2886</v>
      </c>
      <c r="I1929" s="64" t="s">
        <v>493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547</v>
      </c>
      <c r="U1929" s="69" t="s">
        <v>52</v>
      </c>
      <c r="V1929" s="63"/>
      <c r="W1929" s="63"/>
      <c r="X1929" s="63"/>
      <c r="Y1929" s="63"/>
      <c r="Z1929" s="63"/>
      <c r="AA1929" s="63"/>
    </row>
    <row r="1930" spans="1:27" s="71" customFormat="1" ht="23.5" customHeight="1" x14ac:dyDescent="0.35">
      <c r="A1930" s="62">
        <v>46125</v>
      </c>
      <c r="B1930" s="63" t="s">
        <v>445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781</v>
      </c>
      <c r="H1930" s="63" t="s">
        <v>3687</v>
      </c>
      <c r="I1930" s="64" t="s">
        <v>493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547</v>
      </c>
      <c r="U1930" s="69" t="s">
        <v>52</v>
      </c>
      <c r="V1930" s="63"/>
      <c r="W1930" s="63"/>
      <c r="X1930" s="63"/>
      <c r="Y1930" s="63"/>
      <c r="Z1930" s="63"/>
      <c r="AA1930" s="63"/>
    </row>
    <row r="1931" spans="1:27" s="71" customFormat="1" ht="23.5" customHeight="1" x14ac:dyDescent="0.35">
      <c r="A1931" s="62">
        <v>46125</v>
      </c>
      <c r="B1931" s="63" t="s">
        <v>445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2903</v>
      </c>
      <c r="H1931" s="63" t="s">
        <v>3688</v>
      </c>
      <c r="I1931" s="64" t="s">
        <v>493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547</v>
      </c>
      <c r="U1931" s="69" t="s">
        <v>52</v>
      </c>
      <c r="V1931" s="63"/>
      <c r="W1931" s="63"/>
      <c r="X1931" s="63"/>
      <c r="Y1931" s="63"/>
      <c r="Z1931" s="63"/>
      <c r="AA1931" s="63"/>
    </row>
    <row r="1932" spans="1:27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992</v>
      </c>
      <c r="F1932" s="64">
        <v>1</v>
      </c>
      <c r="G1932" s="72">
        <v>130597181</v>
      </c>
      <c r="H1932" s="63" t="s">
        <v>3689</v>
      </c>
      <c r="I1932" s="64" t="s">
        <v>493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547</v>
      </c>
      <c r="U1932" s="69" t="s">
        <v>52</v>
      </c>
      <c r="V1932" s="63"/>
      <c r="W1932" s="63"/>
      <c r="X1932" s="63"/>
      <c r="Y1932" s="63"/>
      <c r="Z1932" s="63"/>
      <c r="AA1932" s="63"/>
    </row>
    <row r="1933" spans="1:27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993</v>
      </c>
      <c r="F1933" s="64">
        <v>2</v>
      </c>
      <c r="G1933" s="72" t="s">
        <v>761</v>
      </c>
      <c r="H1933" s="63" t="s">
        <v>3690</v>
      </c>
      <c r="I1933" s="64" t="s">
        <v>493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547</v>
      </c>
      <c r="U1933" s="69" t="s">
        <v>52</v>
      </c>
      <c r="V1933" s="63"/>
      <c r="W1933" s="63"/>
      <c r="X1933" s="63"/>
      <c r="Y1933" s="63"/>
      <c r="Z1933" s="63"/>
      <c r="AA1933" s="63"/>
    </row>
    <row r="1934" spans="1:27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1066</v>
      </c>
      <c r="F1934" s="64">
        <v>2</v>
      </c>
      <c r="G1934" s="72" t="s">
        <v>301</v>
      </c>
      <c r="H1934" s="63" t="s">
        <v>3691</v>
      </c>
      <c r="I1934" s="64" t="s">
        <v>493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547</v>
      </c>
      <c r="U1934" s="69" t="s">
        <v>52</v>
      </c>
      <c r="V1934" s="63"/>
      <c r="W1934" s="63"/>
      <c r="X1934" s="63"/>
      <c r="Y1934" s="63"/>
      <c r="Z1934" s="63"/>
      <c r="AA1934" s="63"/>
    </row>
    <row r="1935" spans="1:27" s="71" customFormat="1" ht="23.5" customHeight="1" x14ac:dyDescent="0.35">
      <c r="A1935" s="62">
        <v>46125</v>
      </c>
      <c r="B1935" s="63" t="s">
        <v>445</v>
      </c>
      <c r="C1935" s="64" t="s">
        <v>18</v>
      </c>
      <c r="D1935" s="64" t="s">
        <v>37</v>
      </c>
      <c r="E1935" s="64" t="s">
        <v>867</v>
      </c>
      <c r="F1935" s="64">
        <v>1</v>
      </c>
      <c r="G1935" s="72" t="s">
        <v>2950</v>
      </c>
      <c r="H1935" s="63" t="s">
        <v>3692</v>
      </c>
      <c r="I1935" s="64" t="s">
        <v>493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547</v>
      </c>
      <c r="U1935" s="69" t="s">
        <v>52</v>
      </c>
      <c r="V1935" s="63"/>
      <c r="W1935" s="63"/>
      <c r="X1935" s="63"/>
      <c r="Y1935" s="63"/>
      <c r="Z1935" s="63"/>
      <c r="AA1935" s="63"/>
    </row>
    <row r="1936" spans="1:27" s="71" customFormat="1" ht="23.5" customHeight="1" x14ac:dyDescent="0.35">
      <c r="A1936" s="62">
        <v>46125</v>
      </c>
      <c r="B1936" s="63" t="s">
        <v>445</v>
      </c>
      <c r="C1936" s="64" t="s">
        <v>18</v>
      </c>
      <c r="D1936" s="64" t="s">
        <v>37</v>
      </c>
      <c r="E1936" s="64" t="s">
        <v>640</v>
      </c>
      <c r="F1936" s="64">
        <v>1</v>
      </c>
      <c r="G1936" s="72" t="s">
        <v>1503</v>
      </c>
      <c r="H1936" s="63" t="s">
        <v>3693</v>
      </c>
      <c r="I1936" s="64" t="s">
        <v>493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547</v>
      </c>
      <c r="U1936" s="69" t="s">
        <v>52</v>
      </c>
      <c r="V1936" s="63"/>
      <c r="W1936" s="63"/>
      <c r="X1936" s="63"/>
      <c r="Y1936" s="63"/>
      <c r="Z1936" s="63"/>
      <c r="AA1936" s="63"/>
    </row>
    <row r="1937" spans="1:27" s="71" customFormat="1" ht="23.5" customHeight="1" x14ac:dyDescent="0.35">
      <c r="A1937" s="62">
        <v>46125</v>
      </c>
      <c r="B1937" s="63" t="s">
        <v>445</v>
      </c>
      <c r="C1937" s="64" t="s">
        <v>18</v>
      </c>
      <c r="D1937" s="64" t="s">
        <v>37</v>
      </c>
      <c r="E1937" s="64" t="s">
        <v>640</v>
      </c>
      <c r="F1937" s="64">
        <v>1</v>
      </c>
      <c r="G1937" s="72" t="s">
        <v>3694</v>
      </c>
      <c r="H1937" s="63" t="s">
        <v>3695</v>
      </c>
      <c r="I1937" s="64" t="s">
        <v>493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547</v>
      </c>
      <c r="U1937" s="69" t="s">
        <v>52</v>
      </c>
      <c r="V1937" s="63"/>
      <c r="W1937" s="63"/>
      <c r="X1937" s="63"/>
      <c r="Y1937" s="63"/>
      <c r="Z1937" s="63"/>
      <c r="AA1937" s="63"/>
    </row>
    <row r="1938" spans="1:27" s="71" customFormat="1" ht="23.5" customHeight="1" x14ac:dyDescent="0.35">
      <c r="A1938" s="62">
        <v>46125</v>
      </c>
      <c r="B1938" s="63" t="s">
        <v>445</v>
      </c>
      <c r="C1938" s="64" t="s">
        <v>18</v>
      </c>
      <c r="D1938" s="64" t="s">
        <v>37</v>
      </c>
      <c r="E1938" s="64" t="s">
        <v>544</v>
      </c>
      <c r="F1938" s="64">
        <v>1</v>
      </c>
      <c r="G1938" s="72" t="s">
        <v>3696</v>
      </c>
      <c r="H1938" s="63" t="s">
        <v>3697</v>
      </c>
      <c r="I1938" s="64" t="s">
        <v>493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547</v>
      </c>
      <c r="U1938" s="69" t="s">
        <v>52</v>
      </c>
      <c r="V1938" s="63"/>
      <c r="W1938" s="63"/>
      <c r="X1938" s="63"/>
      <c r="Y1938" s="63"/>
      <c r="Z1938" s="63"/>
      <c r="AA1938" s="63"/>
    </row>
    <row r="1939" spans="1:27" s="71" customFormat="1" ht="23.5" customHeight="1" x14ac:dyDescent="0.35">
      <c r="A1939" s="62">
        <v>46125</v>
      </c>
      <c r="B1939" s="63" t="s">
        <v>445</v>
      </c>
      <c r="C1939" s="64" t="s">
        <v>18</v>
      </c>
      <c r="D1939" s="64" t="s">
        <v>37</v>
      </c>
      <c r="E1939" s="64" t="s">
        <v>900</v>
      </c>
      <c r="F1939" s="64">
        <v>1</v>
      </c>
      <c r="G1939" s="72" t="s">
        <v>3698</v>
      </c>
      <c r="H1939" s="63" t="s">
        <v>3699</v>
      </c>
      <c r="I1939" s="64" t="s">
        <v>480</v>
      </c>
      <c r="J1939" s="63" t="s">
        <v>3700</v>
      </c>
      <c r="K1939" s="64" t="s">
        <v>273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4666</v>
      </c>
      <c r="W1939" s="63" t="s">
        <v>4667</v>
      </c>
      <c r="X1939" s="63" t="s">
        <v>4668</v>
      </c>
      <c r="Y1939" s="63"/>
      <c r="Z1939" s="63"/>
      <c r="AA1939" s="63">
        <v>2026040041</v>
      </c>
    </row>
    <row r="1940" spans="1:27" s="71" customFormat="1" ht="23.5" customHeight="1" x14ac:dyDescent="0.35">
      <c r="A1940" s="62">
        <v>46125</v>
      </c>
      <c r="B1940" s="63" t="s">
        <v>445</v>
      </c>
      <c r="C1940" s="64" t="s">
        <v>18</v>
      </c>
      <c r="D1940" s="64" t="s">
        <v>37</v>
      </c>
      <c r="E1940" s="64" t="s">
        <v>640</v>
      </c>
      <c r="F1940" s="64">
        <v>1</v>
      </c>
      <c r="G1940" s="72" t="s">
        <v>3694</v>
      </c>
      <c r="H1940" s="63" t="s">
        <v>3695</v>
      </c>
      <c r="I1940" s="64" t="s">
        <v>490</v>
      </c>
      <c r="J1940" s="63" t="s">
        <v>3701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</row>
    <row r="1941" spans="1:27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3686</v>
      </c>
      <c r="F1941" s="64">
        <v>2</v>
      </c>
      <c r="G1941" s="72">
        <v>130597202</v>
      </c>
      <c r="H1941" s="63" t="s">
        <v>3702</v>
      </c>
      <c r="I1941" s="64" t="s">
        <v>490</v>
      </c>
      <c r="J1941" s="63" t="s">
        <v>3703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</row>
    <row r="1942" spans="1:27" s="71" customFormat="1" ht="23.5" customHeight="1" x14ac:dyDescent="0.35">
      <c r="A1942" s="62">
        <v>46126</v>
      </c>
      <c r="B1942" s="63" t="s">
        <v>445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812</v>
      </c>
      <c r="H1942" s="63" t="s">
        <v>3709</v>
      </c>
      <c r="I1942" s="64" t="s">
        <v>493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547</v>
      </c>
      <c r="U1942" s="69" t="s">
        <v>52</v>
      </c>
      <c r="V1942" s="63"/>
      <c r="W1942" s="63"/>
      <c r="X1942" s="63"/>
      <c r="Y1942" s="63"/>
      <c r="Z1942" s="63"/>
      <c r="AA1942" s="63"/>
    </row>
    <row r="1943" spans="1:27" s="71" customFormat="1" ht="23.5" customHeight="1" x14ac:dyDescent="0.35">
      <c r="A1943" s="62">
        <v>46126</v>
      </c>
      <c r="B1943" s="63" t="s">
        <v>445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1556</v>
      </c>
      <c r="H1943" s="63" t="s">
        <v>3710</v>
      </c>
      <c r="I1943" s="64" t="s">
        <v>493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547</v>
      </c>
      <c r="U1943" s="69" t="s">
        <v>52</v>
      </c>
      <c r="V1943" s="63"/>
      <c r="W1943" s="63"/>
      <c r="X1943" s="63"/>
      <c r="Y1943" s="63"/>
      <c r="Z1943" s="63"/>
      <c r="AA1943" s="63"/>
    </row>
    <row r="1944" spans="1:27" s="71" customFormat="1" ht="23.5" customHeight="1" x14ac:dyDescent="0.35">
      <c r="A1944" s="62">
        <v>46126</v>
      </c>
      <c r="B1944" s="63" t="s">
        <v>445</v>
      </c>
      <c r="C1944" s="64" t="s">
        <v>17</v>
      </c>
      <c r="D1944" s="64" t="s">
        <v>37</v>
      </c>
      <c r="E1944" s="64" t="s">
        <v>3259</v>
      </c>
      <c r="F1944" s="64">
        <v>2</v>
      </c>
      <c r="G1944" s="72" t="s">
        <v>1336</v>
      </c>
      <c r="H1944" s="63" t="s">
        <v>3711</v>
      </c>
      <c r="I1944" s="64" t="s">
        <v>493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547</v>
      </c>
      <c r="U1944" s="69" t="s">
        <v>52</v>
      </c>
      <c r="V1944" s="63"/>
      <c r="W1944" s="63"/>
      <c r="X1944" s="63"/>
      <c r="Y1944" s="63"/>
      <c r="Z1944" s="63"/>
      <c r="AA1944" s="63"/>
    </row>
    <row r="1945" spans="1:27" s="71" customFormat="1" ht="23.5" customHeight="1" x14ac:dyDescent="0.35">
      <c r="A1945" s="62">
        <v>46126</v>
      </c>
      <c r="B1945" s="63" t="s">
        <v>445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1072</v>
      </c>
      <c r="H1945" s="63" t="s">
        <v>3712</v>
      </c>
      <c r="I1945" s="64" t="s">
        <v>493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547</v>
      </c>
      <c r="U1945" s="69" t="s">
        <v>52</v>
      </c>
      <c r="V1945" s="63"/>
      <c r="W1945" s="63"/>
      <c r="X1945" s="63"/>
      <c r="Y1945" s="63"/>
      <c r="Z1945" s="63"/>
      <c r="AA1945" s="63"/>
    </row>
    <row r="1946" spans="1:27" s="71" customFormat="1" ht="23.5" customHeight="1" x14ac:dyDescent="0.35">
      <c r="A1946" s="62">
        <v>46126</v>
      </c>
      <c r="B1946" s="63" t="s">
        <v>445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3713</v>
      </c>
      <c r="H1946" s="63" t="s">
        <v>3714</v>
      </c>
      <c r="I1946" s="64" t="s">
        <v>493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547</v>
      </c>
      <c r="U1946" s="69" t="s">
        <v>52</v>
      </c>
      <c r="V1946" s="63"/>
      <c r="W1946" s="63"/>
      <c r="X1946" s="63"/>
      <c r="Y1946" s="63"/>
      <c r="Z1946" s="63"/>
      <c r="AA1946" s="63"/>
    </row>
    <row r="1947" spans="1:27" s="71" customFormat="1" ht="23.5" customHeight="1" x14ac:dyDescent="0.35">
      <c r="A1947" s="62">
        <v>46126</v>
      </c>
      <c r="B1947" s="63" t="s">
        <v>445</v>
      </c>
      <c r="C1947" s="64" t="s">
        <v>17</v>
      </c>
      <c r="D1947" s="64" t="s">
        <v>37</v>
      </c>
      <c r="E1947" s="64" t="s">
        <v>898</v>
      </c>
      <c r="F1947" s="64">
        <v>2</v>
      </c>
      <c r="G1947" s="72" t="s">
        <v>3715</v>
      </c>
      <c r="H1947" s="63" t="s">
        <v>3716</v>
      </c>
      <c r="I1947" s="64" t="s">
        <v>493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547</v>
      </c>
      <c r="U1947" s="69" t="s">
        <v>52</v>
      </c>
      <c r="V1947" s="63"/>
      <c r="W1947" s="63"/>
      <c r="X1947" s="63"/>
      <c r="Y1947" s="63"/>
      <c r="Z1947" s="63"/>
      <c r="AA1947" s="63"/>
    </row>
    <row r="1948" spans="1:27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612</v>
      </c>
      <c r="F1948" s="64">
        <v>2</v>
      </c>
      <c r="G1948" s="72">
        <v>130597093</v>
      </c>
      <c r="H1948" s="63" t="s">
        <v>3717</v>
      </c>
      <c r="I1948" s="64" t="s">
        <v>493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547</v>
      </c>
      <c r="U1948" s="69" t="s">
        <v>52</v>
      </c>
      <c r="V1948" s="63"/>
      <c r="W1948" s="63"/>
      <c r="X1948" s="63"/>
      <c r="Y1948" s="63"/>
      <c r="Z1948" s="63"/>
      <c r="AA1948" s="63"/>
    </row>
    <row r="1949" spans="1:27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614</v>
      </c>
      <c r="F1949" s="64">
        <v>2</v>
      </c>
      <c r="G1949" s="72">
        <v>130597180</v>
      </c>
      <c r="H1949" s="63" t="s">
        <v>3673</v>
      </c>
      <c r="I1949" s="64" t="s">
        <v>493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547</v>
      </c>
      <c r="U1949" s="69" t="s">
        <v>52</v>
      </c>
      <c r="V1949" s="63"/>
      <c r="W1949" s="63"/>
      <c r="X1949" s="63"/>
      <c r="Y1949" s="63"/>
      <c r="Z1949" s="63"/>
      <c r="AA1949" s="63"/>
    </row>
    <row r="1950" spans="1:27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3718</v>
      </c>
      <c r="I1950" s="64" t="s">
        <v>493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547</v>
      </c>
      <c r="U1950" s="69" t="s">
        <v>52</v>
      </c>
      <c r="V1950" s="63"/>
      <c r="W1950" s="63"/>
      <c r="X1950" s="63"/>
      <c r="Y1950" s="63"/>
      <c r="Z1950" s="63"/>
      <c r="AA1950" s="63"/>
    </row>
    <row r="1951" spans="1:27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3719</v>
      </c>
      <c r="I1951" s="64" t="s">
        <v>493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547</v>
      </c>
      <c r="U1951" s="69" t="s">
        <v>52</v>
      </c>
      <c r="V1951" s="63"/>
      <c r="W1951" s="63"/>
      <c r="X1951" s="63"/>
      <c r="Y1951" s="63"/>
      <c r="Z1951" s="63"/>
      <c r="AA1951" s="63"/>
    </row>
    <row r="1952" spans="1:27" s="71" customFormat="1" ht="23.5" customHeight="1" x14ac:dyDescent="0.35">
      <c r="A1952" s="62">
        <v>46126</v>
      </c>
      <c r="B1952" s="63" t="s">
        <v>445</v>
      </c>
      <c r="C1952" s="64" t="s">
        <v>17</v>
      </c>
      <c r="D1952" s="64" t="s">
        <v>37</v>
      </c>
      <c r="E1952" s="64" t="s">
        <v>3031</v>
      </c>
      <c r="F1952" s="64">
        <v>1</v>
      </c>
      <c r="G1952" s="72" t="s">
        <v>3420</v>
      </c>
      <c r="H1952" s="63" t="s">
        <v>3720</v>
      </c>
      <c r="I1952" s="64" t="s">
        <v>493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547</v>
      </c>
      <c r="U1952" s="69" t="s">
        <v>52</v>
      </c>
      <c r="V1952" s="63"/>
      <c r="W1952" s="63"/>
      <c r="X1952" s="63"/>
      <c r="Y1952" s="63"/>
      <c r="Z1952" s="63"/>
      <c r="AA1952" s="63"/>
    </row>
    <row r="1953" spans="1:27" s="71" customFormat="1" ht="23.5" customHeight="1" x14ac:dyDescent="0.35">
      <c r="A1953" s="62">
        <v>46126</v>
      </c>
      <c r="B1953" s="63" t="s">
        <v>445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3721</v>
      </c>
      <c r="H1953" s="63" t="s">
        <v>3722</v>
      </c>
      <c r="I1953" s="64" t="s">
        <v>493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547</v>
      </c>
      <c r="U1953" s="69" t="s">
        <v>52</v>
      </c>
      <c r="V1953" s="63"/>
      <c r="W1953" s="63"/>
      <c r="X1953" s="63"/>
      <c r="Y1953" s="63"/>
      <c r="Z1953" s="63"/>
      <c r="AA1953" s="63"/>
    </row>
    <row r="1954" spans="1:27" s="71" customFormat="1" ht="23.5" customHeight="1" x14ac:dyDescent="0.35">
      <c r="A1954" s="62">
        <v>46126</v>
      </c>
      <c r="B1954" s="63" t="s">
        <v>445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3723</v>
      </c>
      <c r="I1954" s="64" t="s">
        <v>493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547</v>
      </c>
      <c r="U1954" s="69" t="s">
        <v>52</v>
      </c>
      <c r="V1954" s="63"/>
      <c r="W1954" s="63"/>
      <c r="X1954" s="63"/>
      <c r="Y1954" s="63"/>
      <c r="Z1954" s="63"/>
      <c r="AA1954" s="63"/>
    </row>
    <row r="1955" spans="1:27" s="71" customFormat="1" ht="23.5" customHeight="1" x14ac:dyDescent="0.35">
      <c r="A1955" s="62">
        <v>46126</v>
      </c>
      <c r="B1955" s="63" t="s">
        <v>445</v>
      </c>
      <c r="C1955" s="64" t="s">
        <v>18</v>
      </c>
      <c r="D1955" s="64" t="s">
        <v>37</v>
      </c>
      <c r="E1955" s="64" t="s">
        <v>867</v>
      </c>
      <c r="F1955" s="64">
        <v>1</v>
      </c>
      <c r="G1955" s="72" t="s">
        <v>2329</v>
      </c>
      <c r="H1955" s="63" t="s">
        <v>3724</v>
      </c>
      <c r="I1955" s="64" t="s">
        <v>493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547</v>
      </c>
      <c r="U1955" s="69" t="s">
        <v>52</v>
      </c>
      <c r="V1955" s="63"/>
      <c r="W1955" s="63"/>
      <c r="X1955" s="63"/>
      <c r="Y1955" s="63"/>
      <c r="Z1955" s="63"/>
      <c r="AA1955" s="63"/>
    </row>
    <row r="1956" spans="1:27" s="71" customFormat="1" ht="23.5" customHeight="1" x14ac:dyDescent="0.35">
      <c r="A1956" s="62">
        <v>46126</v>
      </c>
      <c r="B1956" s="63" t="s">
        <v>445</v>
      </c>
      <c r="C1956" s="64" t="s">
        <v>18</v>
      </c>
      <c r="D1956" s="64" t="s">
        <v>37</v>
      </c>
      <c r="E1956" s="64" t="s">
        <v>1441</v>
      </c>
      <c r="F1956" s="64">
        <v>2</v>
      </c>
      <c r="G1956" s="72" t="s">
        <v>2808</v>
      </c>
      <c r="H1956" s="63" t="s">
        <v>3725</v>
      </c>
      <c r="I1956" s="64" t="s">
        <v>493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547</v>
      </c>
      <c r="U1956" s="69" t="s">
        <v>52</v>
      </c>
      <c r="V1956" s="63"/>
      <c r="W1956" s="63"/>
      <c r="X1956" s="63"/>
      <c r="Y1956" s="63"/>
      <c r="Z1956" s="63"/>
      <c r="AA1956" s="63"/>
    </row>
    <row r="1957" spans="1:27" s="71" customFormat="1" ht="23.5" customHeight="1" x14ac:dyDescent="0.35">
      <c r="A1957" s="62">
        <v>46126</v>
      </c>
      <c r="B1957" s="63" t="s">
        <v>445</v>
      </c>
      <c r="C1957" s="64" t="s">
        <v>18</v>
      </c>
      <c r="D1957" s="64" t="s">
        <v>37</v>
      </c>
      <c r="E1957" s="64" t="s">
        <v>429</v>
      </c>
      <c r="F1957" s="64">
        <v>2</v>
      </c>
      <c r="G1957" s="72" t="s">
        <v>321</v>
      </c>
      <c r="H1957" s="63" t="s">
        <v>3726</v>
      </c>
      <c r="I1957" s="64" t="s">
        <v>493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547</v>
      </c>
      <c r="U1957" s="69" t="s">
        <v>52</v>
      </c>
      <c r="V1957" s="63"/>
      <c r="W1957" s="63"/>
      <c r="X1957" s="63"/>
      <c r="Y1957" s="63"/>
      <c r="Z1957" s="63"/>
      <c r="AA1957" s="63"/>
    </row>
    <row r="1958" spans="1:27" s="71" customFormat="1" ht="23.5" customHeight="1" x14ac:dyDescent="0.35">
      <c r="A1958" s="62">
        <v>46126</v>
      </c>
      <c r="B1958" s="63" t="s">
        <v>445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3727</v>
      </c>
      <c r="I1958" s="64" t="s">
        <v>493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547</v>
      </c>
      <c r="U1958" s="69" t="s">
        <v>52</v>
      </c>
      <c r="V1958" s="63"/>
      <c r="W1958" s="63"/>
      <c r="X1958" s="63"/>
      <c r="Y1958" s="63"/>
      <c r="Z1958" s="63"/>
      <c r="AA1958" s="63"/>
    </row>
    <row r="1959" spans="1:27" s="71" customFormat="1" ht="23.5" customHeight="1" x14ac:dyDescent="0.35">
      <c r="A1959" s="62">
        <v>46126</v>
      </c>
      <c r="B1959" s="63" t="s">
        <v>445</v>
      </c>
      <c r="C1959" s="64" t="s">
        <v>18</v>
      </c>
      <c r="D1959" s="64" t="s">
        <v>37</v>
      </c>
      <c r="E1959" s="64" t="s">
        <v>899</v>
      </c>
      <c r="F1959" s="64">
        <v>1</v>
      </c>
      <c r="G1959" s="72">
        <v>292086005</v>
      </c>
      <c r="H1959" s="63" t="s">
        <v>3728</v>
      </c>
      <c r="I1959" s="64" t="s">
        <v>493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547</v>
      </c>
      <c r="U1959" s="69" t="s">
        <v>52</v>
      </c>
      <c r="V1959" s="63"/>
      <c r="W1959" s="63"/>
      <c r="X1959" s="63"/>
      <c r="Y1959" s="63"/>
      <c r="Z1959" s="63"/>
      <c r="AA1959" s="63"/>
    </row>
    <row r="1960" spans="1:27" s="71" customFormat="1" ht="23.5" customHeight="1" x14ac:dyDescent="0.35">
      <c r="A1960" s="62">
        <v>46126</v>
      </c>
      <c r="B1960" s="63" t="s">
        <v>445</v>
      </c>
      <c r="C1960" s="64" t="s">
        <v>18</v>
      </c>
      <c r="D1960" s="64" t="s">
        <v>37</v>
      </c>
      <c r="E1960" s="64" t="s">
        <v>640</v>
      </c>
      <c r="F1960" s="64">
        <v>1</v>
      </c>
      <c r="G1960" s="72" t="s">
        <v>1503</v>
      </c>
      <c r="H1960" s="63" t="s">
        <v>3693</v>
      </c>
      <c r="I1960" s="64" t="s">
        <v>480</v>
      </c>
      <c r="J1960" s="63" t="s">
        <v>3729</v>
      </c>
      <c r="K1960" s="64" t="s">
        <v>702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</row>
    <row r="1961" spans="1:27" s="71" customFormat="1" ht="23.5" customHeight="1" x14ac:dyDescent="0.35">
      <c r="A1961" s="62">
        <v>46126</v>
      </c>
      <c r="B1961" s="63" t="s">
        <v>445</v>
      </c>
      <c r="C1961" s="64" t="s">
        <v>18</v>
      </c>
      <c r="D1961" s="64" t="s">
        <v>37</v>
      </c>
      <c r="E1961" s="64" t="s">
        <v>1204</v>
      </c>
      <c r="F1961" s="64">
        <v>1</v>
      </c>
      <c r="G1961" s="72" t="s">
        <v>3698</v>
      </c>
      <c r="H1961" s="63" t="s">
        <v>3699</v>
      </c>
      <c r="I1961" s="64" t="s">
        <v>480</v>
      </c>
      <c r="J1961" s="63" t="s">
        <v>3700</v>
      </c>
      <c r="K1961" s="64" t="s">
        <v>273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4666</v>
      </c>
      <c r="W1961" s="63" t="s">
        <v>4667</v>
      </c>
      <c r="X1961" s="63" t="s">
        <v>4668</v>
      </c>
      <c r="Y1961" s="63"/>
      <c r="Z1961" s="63"/>
      <c r="AA1961" s="63">
        <v>2026040045</v>
      </c>
    </row>
    <row r="1962" spans="1:27" s="71" customFormat="1" ht="23.5" customHeight="1" x14ac:dyDescent="0.35">
      <c r="A1962" s="62">
        <v>46126</v>
      </c>
      <c r="B1962" s="63" t="s">
        <v>34</v>
      </c>
      <c r="C1962" s="64" t="s">
        <v>18</v>
      </c>
      <c r="D1962" s="64" t="s">
        <v>19</v>
      </c>
      <c r="E1962" s="64" t="s">
        <v>1552</v>
      </c>
      <c r="F1962" s="64">
        <v>1</v>
      </c>
      <c r="G1962" s="72">
        <v>130597380</v>
      </c>
      <c r="H1962" s="63" t="s">
        <v>3731</v>
      </c>
      <c r="I1962" s="64" t="s">
        <v>490</v>
      </c>
      <c r="J1962" s="63" t="s">
        <v>2136</v>
      </c>
      <c r="K1962" s="64" t="s">
        <v>281</v>
      </c>
      <c r="L1962" s="64" t="s">
        <v>268</v>
      </c>
      <c r="M1962" s="100">
        <v>0.375</v>
      </c>
      <c r="N1962" s="100">
        <v>0.39930555555555558</v>
      </c>
      <c r="O1962" s="66">
        <f t="shared" si="72"/>
        <v>2.430555555555558E-2</v>
      </c>
      <c r="P1962" s="67">
        <v>0.56000000000000005</v>
      </c>
      <c r="Q1962" s="68">
        <v>8</v>
      </c>
      <c r="R1962" s="68"/>
      <c r="S1962" s="68">
        <f t="shared" si="73"/>
        <v>4.4800000000000004</v>
      </c>
      <c r="T1962" s="69" t="s">
        <v>52</v>
      </c>
      <c r="U1962" s="69" t="s">
        <v>52</v>
      </c>
      <c r="V1962" s="63"/>
      <c r="W1962" s="63"/>
      <c r="X1962" s="63"/>
      <c r="Y1962" s="63"/>
      <c r="Z1962" s="63"/>
      <c r="AA1962" s="63">
        <v>2026040047</v>
      </c>
    </row>
    <row r="1963" spans="1:27" s="71" customFormat="1" ht="23.5" customHeight="1" x14ac:dyDescent="0.35">
      <c r="A1963" s="62">
        <v>46126</v>
      </c>
      <c r="B1963" s="63" t="s">
        <v>34</v>
      </c>
      <c r="C1963" s="64" t="s">
        <v>17</v>
      </c>
      <c r="D1963" s="64" t="s">
        <v>19</v>
      </c>
      <c r="E1963" s="64" t="s">
        <v>1066</v>
      </c>
      <c r="F1963" s="64">
        <v>2</v>
      </c>
      <c r="G1963" s="72" t="s">
        <v>301</v>
      </c>
      <c r="H1963" s="63" t="s">
        <v>3732</v>
      </c>
      <c r="I1963" s="64" t="s">
        <v>490</v>
      </c>
      <c r="J1963" s="63" t="s">
        <v>3733</v>
      </c>
      <c r="K1963" s="64" t="s">
        <v>281</v>
      </c>
      <c r="L1963" s="64" t="s">
        <v>268</v>
      </c>
      <c r="M1963" s="100">
        <v>0.92361111111111116</v>
      </c>
      <c r="N1963" s="100">
        <v>0.93402777777777779</v>
      </c>
      <c r="O1963" s="66">
        <f t="shared" si="72"/>
        <v>1.041666666666663E-2</v>
      </c>
      <c r="P1963" s="67">
        <v>0.25</v>
      </c>
      <c r="Q1963" s="68">
        <v>12</v>
      </c>
      <c r="R1963" s="68"/>
      <c r="S1963" s="68">
        <f t="shared" si="73"/>
        <v>3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2026040048</v>
      </c>
    </row>
    <row r="1964" spans="1:27" s="71" customFormat="1" ht="23.5" customHeight="1" x14ac:dyDescent="0.35">
      <c r="A1964" s="62">
        <v>46127</v>
      </c>
      <c r="B1964" s="63" t="s">
        <v>445</v>
      </c>
      <c r="C1964" s="64" t="s">
        <v>17</v>
      </c>
      <c r="D1964" s="64" t="s">
        <v>37</v>
      </c>
      <c r="E1964" s="64" t="s">
        <v>265</v>
      </c>
      <c r="F1964" s="64">
        <v>1</v>
      </c>
      <c r="G1964" s="72" t="s">
        <v>462</v>
      </c>
      <c r="H1964" s="63" t="s">
        <v>3744</v>
      </c>
      <c r="I1964" s="64" t="s">
        <v>493</v>
      </c>
      <c r="J1964" s="63" t="s">
        <v>66</v>
      </c>
      <c r="K1964" s="64" t="s">
        <v>243</v>
      </c>
      <c r="L1964" s="64" t="s">
        <v>239</v>
      </c>
      <c r="M1964" s="100"/>
      <c r="N1964" s="100"/>
      <c r="O1964" s="66">
        <f t="shared" si="72"/>
        <v>24</v>
      </c>
      <c r="P1964" s="67">
        <v>0.1</v>
      </c>
      <c r="Q1964" s="68">
        <v>33</v>
      </c>
      <c r="R1964" s="68"/>
      <c r="S1964" s="68">
        <f t="shared" si="73"/>
        <v>3.3000000000000003</v>
      </c>
      <c r="T1964" s="69" t="s">
        <v>547</v>
      </c>
      <c r="U1964" s="69" t="s">
        <v>52</v>
      </c>
      <c r="V1964" s="63"/>
      <c r="W1964" s="63"/>
      <c r="X1964" s="63"/>
      <c r="Y1964" s="63"/>
      <c r="Z1964" s="63"/>
      <c r="AA1964" s="63"/>
    </row>
    <row r="1965" spans="1:27" s="71" customFormat="1" ht="23.5" customHeight="1" x14ac:dyDescent="0.35">
      <c r="A1965" s="62">
        <v>46127</v>
      </c>
      <c r="B1965" s="63" t="s">
        <v>445</v>
      </c>
      <c r="C1965" s="64" t="s">
        <v>17</v>
      </c>
      <c r="D1965" s="64" t="s">
        <v>37</v>
      </c>
      <c r="E1965" s="64" t="s">
        <v>898</v>
      </c>
      <c r="F1965" s="64">
        <v>2</v>
      </c>
      <c r="G1965" s="72" t="s">
        <v>2067</v>
      </c>
      <c r="H1965" s="63" t="s">
        <v>3745</v>
      </c>
      <c r="I1965" s="64" t="s">
        <v>493</v>
      </c>
      <c r="J1965" s="63" t="s">
        <v>66</v>
      </c>
      <c r="K1965" s="64" t="s">
        <v>243</v>
      </c>
      <c r="L1965" s="64" t="s">
        <v>239</v>
      </c>
      <c r="M1965" s="100"/>
      <c r="N1965" s="100"/>
      <c r="O1965" s="66">
        <f t="shared" si="72"/>
        <v>24</v>
      </c>
      <c r="P1965" s="67">
        <v>0.1</v>
      </c>
      <c r="Q1965" s="68">
        <v>19</v>
      </c>
      <c r="R1965" s="68"/>
      <c r="S1965" s="68">
        <f t="shared" si="73"/>
        <v>1.9000000000000001</v>
      </c>
      <c r="T1965" s="69" t="s">
        <v>547</v>
      </c>
      <c r="U1965" s="69" t="s">
        <v>52</v>
      </c>
      <c r="V1965" s="63"/>
      <c r="W1965" s="63"/>
      <c r="X1965" s="63"/>
      <c r="Y1965" s="63"/>
      <c r="Z1965" s="63"/>
      <c r="AA1965" s="63"/>
    </row>
    <row r="1966" spans="1:27" s="71" customFormat="1" ht="23.5" customHeight="1" x14ac:dyDescent="0.35">
      <c r="A1966" s="62">
        <v>46127</v>
      </c>
      <c r="B1966" s="63" t="s">
        <v>34</v>
      </c>
      <c r="C1966" s="64" t="s">
        <v>17</v>
      </c>
      <c r="D1966" s="64" t="s">
        <v>19</v>
      </c>
      <c r="E1966" s="64" t="s">
        <v>614</v>
      </c>
      <c r="F1966" s="64">
        <v>1</v>
      </c>
      <c r="G1966" s="72">
        <v>130597185</v>
      </c>
      <c r="H1966" s="63" t="s">
        <v>3746</v>
      </c>
      <c r="I1966" s="64" t="s">
        <v>493</v>
      </c>
      <c r="J1966" s="63" t="s">
        <v>66</v>
      </c>
      <c r="K1966" s="64" t="s">
        <v>243</v>
      </c>
      <c r="L1966" s="64" t="s">
        <v>239</v>
      </c>
      <c r="M1966" s="100"/>
      <c r="N1966" s="100"/>
      <c r="O1966" s="66">
        <f t="shared" si="72"/>
        <v>24</v>
      </c>
      <c r="P1966" s="67">
        <v>0.4</v>
      </c>
      <c r="Q1966" s="68">
        <v>13</v>
      </c>
      <c r="R1966" s="68"/>
      <c r="S1966" s="68">
        <f t="shared" si="73"/>
        <v>5.2</v>
      </c>
      <c r="T1966" s="69" t="s">
        <v>547</v>
      </c>
      <c r="U1966" s="69" t="s">
        <v>52</v>
      </c>
      <c r="V1966" s="63"/>
      <c r="W1966" s="63"/>
      <c r="X1966" s="63"/>
      <c r="Y1966" s="63"/>
      <c r="Z1966" s="63"/>
      <c r="AA1966" s="63"/>
    </row>
    <row r="1967" spans="1:27" s="71" customFormat="1" ht="23.5" customHeight="1" x14ac:dyDescent="0.35">
      <c r="A1967" s="62">
        <v>46127</v>
      </c>
      <c r="B1967" s="63" t="s">
        <v>34</v>
      </c>
      <c r="C1967" s="64" t="s">
        <v>17</v>
      </c>
      <c r="D1967" s="64" t="s">
        <v>19</v>
      </c>
      <c r="E1967" s="64" t="s">
        <v>719</v>
      </c>
      <c r="F1967" s="64">
        <v>1</v>
      </c>
      <c r="G1967" s="72">
        <v>130649001</v>
      </c>
      <c r="H1967" s="63" t="s">
        <v>3747</v>
      </c>
      <c r="I1967" s="64" t="s">
        <v>493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0.33</v>
      </c>
      <c r="Q1967" s="68">
        <v>10</v>
      </c>
      <c r="R1967" s="68"/>
      <c r="S1967" s="68">
        <f t="shared" si="73"/>
        <v>3.3000000000000003</v>
      </c>
      <c r="T1967" s="69" t="s">
        <v>547</v>
      </c>
      <c r="U1967" s="69" t="s">
        <v>52</v>
      </c>
      <c r="V1967" s="63"/>
      <c r="W1967" s="63"/>
      <c r="X1967" s="63"/>
      <c r="Y1967" s="63"/>
      <c r="Z1967" s="63"/>
      <c r="AA1967" s="63"/>
    </row>
    <row r="1968" spans="1:27" s="71" customFormat="1" ht="23.5" customHeight="1" x14ac:dyDescent="0.35">
      <c r="A1968" s="62">
        <v>46127</v>
      </c>
      <c r="B1968" s="63" t="s">
        <v>34</v>
      </c>
      <c r="C1968" s="64" t="s">
        <v>17</v>
      </c>
      <c r="D1968" s="64" t="s">
        <v>19</v>
      </c>
      <c r="E1968" s="64" t="s">
        <v>274</v>
      </c>
      <c r="F1968" s="64">
        <v>2</v>
      </c>
      <c r="G1968" s="72" t="s">
        <v>275</v>
      </c>
      <c r="H1968" s="63" t="s">
        <v>3748</v>
      </c>
      <c r="I1968" s="64" t="s">
        <v>493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0.25</v>
      </c>
      <c r="Q1968" s="68">
        <v>12</v>
      </c>
      <c r="R1968" s="68"/>
      <c r="S1968" s="68">
        <f t="shared" si="73"/>
        <v>3</v>
      </c>
      <c r="T1968" s="69" t="s">
        <v>547</v>
      </c>
      <c r="U1968" s="69" t="s">
        <v>52</v>
      </c>
      <c r="V1968" s="63"/>
      <c r="W1968" s="63"/>
      <c r="X1968" s="63"/>
      <c r="Y1968" s="63"/>
      <c r="Z1968" s="63"/>
      <c r="AA1968" s="63"/>
    </row>
    <row r="1969" spans="1:27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993</v>
      </c>
      <c r="F1969" s="64">
        <v>2</v>
      </c>
      <c r="G1969" s="72" t="s">
        <v>301</v>
      </c>
      <c r="H1969" s="63" t="s">
        <v>3749</v>
      </c>
      <c r="I1969" s="64" t="s">
        <v>493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0.17</v>
      </c>
      <c r="Q1969" s="68">
        <v>12</v>
      </c>
      <c r="R1969" s="68"/>
      <c r="S1969" s="68">
        <f t="shared" si="73"/>
        <v>2.04</v>
      </c>
      <c r="T1969" s="69" t="s">
        <v>547</v>
      </c>
      <c r="U1969" s="69" t="s">
        <v>52</v>
      </c>
      <c r="V1969" s="63"/>
      <c r="W1969" s="63"/>
      <c r="X1969" s="63"/>
      <c r="Y1969" s="63"/>
      <c r="Z1969" s="63"/>
      <c r="AA1969" s="63"/>
    </row>
    <row r="1970" spans="1:27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720</v>
      </c>
      <c r="F1970" s="64">
        <v>2</v>
      </c>
      <c r="G1970" s="72">
        <v>130670007</v>
      </c>
      <c r="H1970" s="63" t="s">
        <v>3750</v>
      </c>
      <c r="I1970" s="64" t="s">
        <v>493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0.4</v>
      </c>
      <c r="Q1970" s="68">
        <v>16</v>
      </c>
      <c r="R1970" s="68"/>
      <c r="S1970" s="68">
        <f t="shared" si="73"/>
        <v>6.4</v>
      </c>
      <c r="T1970" s="69" t="s">
        <v>547</v>
      </c>
      <c r="U1970" s="69" t="s">
        <v>52</v>
      </c>
      <c r="V1970" s="63"/>
      <c r="W1970" s="63"/>
      <c r="X1970" s="63"/>
      <c r="Y1970" s="63"/>
      <c r="Z1970" s="63"/>
      <c r="AA1970" s="63"/>
    </row>
    <row r="1971" spans="1:27" s="71" customFormat="1" ht="23.5" customHeight="1" x14ac:dyDescent="0.35">
      <c r="A1971" s="62">
        <v>46127</v>
      </c>
      <c r="B1971" s="63" t="s">
        <v>445</v>
      </c>
      <c r="C1971" s="64" t="s">
        <v>17</v>
      </c>
      <c r="D1971" s="64" t="s">
        <v>37</v>
      </c>
      <c r="E1971" s="64" t="s">
        <v>3031</v>
      </c>
      <c r="F1971" s="64">
        <v>1</v>
      </c>
      <c r="G1971" s="72" t="s">
        <v>3751</v>
      </c>
      <c r="H1971" s="63" t="s">
        <v>3752</v>
      </c>
      <c r="I1971" s="64" t="s">
        <v>493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0.33</v>
      </c>
      <c r="Q1971" s="68">
        <v>5</v>
      </c>
      <c r="R1971" s="68"/>
      <c r="S1971" s="68">
        <f t="shared" si="73"/>
        <v>1.6500000000000001</v>
      </c>
      <c r="T1971" s="69" t="s">
        <v>547</v>
      </c>
      <c r="U1971" s="69" t="s">
        <v>52</v>
      </c>
      <c r="V1971" s="63"/>
      <c r="W1971" s="63"/>
      <c r="X1971" s="63"/>
      <c r="Y1971" s="63"/>
      <c r="Z1971" s="63"/>
      <c r="AA1971" s="63"/>
    </row>
    <row r="1972" spans="1:27" s="71" customFormat="1" ht="23.5" customHeight="1" x14ac:dyDescent="0.35">
      <c r="A1972" s="62">
        <v>46127</v>
      </c>
      <c r="B1972" s="63" t="s">
        <v>445</v>
      </c>
      <c r="C1972" s="64" t="s">
        <v>17</v>
      </c>
      <c r="D1972" s="64" t="s">
        <v>37</v>
      </c>
      <c r="E1972" s="64" t="s">
        <v>3032</v>
      </c>
      <c r="F1972" s="64">
        <v>1</v>
      </c>
      <c r="G1972" s="72" t="s">
        <v>3470</v>
      </c>
      <c r="H1972" s="63" t="s">
        <v>3753</v>
      </c>
      <c r="I1972" s="64" t="s">
        <v>493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</v>
      </c>
      <c r="Q1972" s="68">
        <v>7</v>
      </c>
      <c r="R1972" s="68"/>
      <c r="S1972" s="68">
        <f t="shared" si="73"/>
        <v>0.70000000000000007</v>
      </c>
      <c r="T1972" s="69" t="s">
        <v>547</v>
      </c>
      <c r="U1972" s="69" t="s">
        <v>52</v>
      </c>
      <c r="V1972" s="63"/>
      <c r="W1972" s="63"/>
      <c r="X1972" s="63"/>
      <c r="Y1972" s="63"/>
      <c r="Z1972" s="63"/>
      <c r="AA1972" s="63"/>
    </row>
    <row r="1973" spans="1:27" s="71" customFormat="1" ht="23.5" customHeight="1" x14ac:dyDescent="0.35">
      <c r="A1973" s="62">
        <v>46127</v>
      </c>
      <c r="B1973" s="63" t="s">
        <v>445</v>
      </c>
      <c r="C1973" s="64" t="s">
        <v>17</v>
      </c>
      <c r="D1973" s="64" t="s">
        <v>37</v>
      </c>
      <c r="E1973" s="64" t="s">
        <v>3032</v>
      </c>
      <c r="F1973" s="64">
        <v>2</v>
      </c>
      <c r="G1973" s="72" t="s">
        <v>3754</v>
      </c>
      <c r="H1973" s="63" t="s">
        <v>3755</v>
      </c>
      <c r="I1973" s="64" t="s">
        <v>493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0.17</v>
      </c>
      <c r="Q1973" s="68">
        <v>8</v>
      </c>
      <c r="R1973" s="68"/>
      <c r="S1973" s="68">
        <f t="shared" si="73"/>
        <v>1.36</v>
      </c>
      <c r="T1973" s="69" t="s">
        <v>547</v>
      </c>
      <c r="U1973" s="69" t="s">
        <v>52</v>
      </c>
      <c r="V1973" s="63"/>
      <c r="W1973" s="63"/>
      <c r="X1973" s="63"/>
      <c r="Y1973" s="63"/>
      <c r="Z1973" s="63"/>
      <c r="AA1973" s="63"/>
    </row>
    <row r="1974" spans="1:27" s="71" customFormat="1" ht="23.5" customHeight="1" x14ac:dyDescent="0.35">
      <c r="A1974" s="62">
        <v>46127</v>
      </c>
      <c r="B1974" s="63" t="s">
        <v>445</v>
      </c>
      <c r="C1974" s="64" t="s">
        <v>17</v>
      </c>
      <c r="D1974" s="64" t="s">
        <v>37</v>
      </c>
      <c r="E1974" s="64" t="s">
        <v>3032</v>
      </c>
      <c r="F1974" s="64">
        <v>1</v>
      </c>
      <c r="G1974" s="72" t="s">
        <v>3309</v>
      </c>
      <c r="H1974" s="63" t="s">
        <v>3756</v>
      </c>
      <c r="I1974" s="64" t="s">
        <v>493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0.1</v>
      </c>
      <c r="Q1974" s="68">
        <v>9</v>
      </c>
      <c r="R1974" s="68"/>
      <c r="S1974" s="68">
        <f t="shared" si="73"/>
        <v>0.9</v>
      </c>
      <c r="T1974" s="69" t="s">
        <v>547</v>
      </c>
      <c r="U1974" s="69" t="s">
        <v>52</v>
      </c>
      <c r="V1974" s="63"/>
      <c r="W1974" s="63"/>
      <c r="X1974" s="63"/>
      <c r="Y1974" s="63"/>
      <c r="Z1974" s="63"/>
      <c r="AA1974" s="63"/>
    </row>
    <row r="1975" spans="1:27" s="71" customFormat="1" ht="23.5" customHeight="1" x14ac:dyDescent="0.35">
      <c r="A1975" s="62">
        <v>46127</v>
      </c>
      <c r="B1975" s="63" t="s">
        <v>445</v>
      </c>
      <c r="C1975" s="64" t="s">
        <v>17</v>
      </c>
      <c r="D1975" s="64" t="s">
        <v>37</v>
      </c>
      <c r="E1975" s="64" t="s">
        <v>3032</v>
      </c>
      <c r="F1975" s="64">
        <v>2</v>
      </c>
      <c r="G1975" s="72" t="s">
        <v>3424</v>
      </c>
      <c r="H1975" s="63" t="s">
        <v>3757</v>
      </c>
      <c r="I1975" s="64" t="s">
        <v>493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547</v>
      </c>
      <c r="U1975" s="69" t="s">
        <v>52</v>
      </c>
      <c r="V1975" s="63"/>
      <c r="W1975" s="63"/>
      <c r="X1975" s="63"/>
      <c r="Y1975" s="63"/>
      <c r="Z1975" s="63"/>
      <c r="AA1975" s="63"/>
    </row>
    <row r="1976" spans="1:27" s="71" customFormat="1" ht="23.5" customHeight="1" x14ac:dyDescent="0.35">
      <c r="A1976" s="62">
        <v>46127</v>
      </c>
      <c r="B1976" s="63" t="s">
        <v>445</v>
      </c>
      <c r="C1976" s="64" t="s">
        <v>17</v>
      </c>
      <c r="D1976" s="64" t="s">
        <v>37</v>
      </c>
      <c r="E1976" s="64" t="s">
        <v>3032</v>
      </c>
      <c r="F1976" s="64">
        <v>2</v>
      </c>
      <c r="G1976" s="72" t="s">
        <v>3156</v>
      </c>
      <c r="H1976" s="63" t="s">
        <v>3758</v>
      </c>
      <c r="I1976" s="64" t="s">
        <v>493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0.5</v>
      </c>
      <c r="Q1976" s="68">
        <v>7</v>
      </c>
      <c r="R1976" s="68"/>
      <c r="S1976" s="68">
        <f t="shared" si="73"/>
        <v>3.5</v>
      </c>
      <c r="T1976" s="69" t="s">
        <v>547</v>
      </c>
      <c r="U1976" s="69" t="s">
        <v>52</v>
      </c>
      <c r="V1976" s="63"/>
      <c r="W1976" s="63"/>
      <c r="X1976" s="63"/>
      <c r="Y1976" s="63"/>
      <c r="Z1976" s="63"/>
      <c r="AA1976" s="63"/>
    </row>
    <row r="1977" spans="1:27" s="71" customFormat="1" ht="23.5" customHeight="1" x14ac:dyDescent="0.35">
      <c r="A1977" s="62">
        <v>46127</v>
      </c>
      <c r="B1977" s="63" t="s">
        <v>445</v>
      </c>
      <c r="C1977" s="64" t="s">
        <v>17</v>
      </c>
      <c r="D1977" s="64" t="s">
        <v>37</v>
      </c>
      <c r="E1977" s="64" t="s">
        <v>3032</v>
      </c>
      <c r="F1977" s="64">
        <v>1</v>
      </c>
      <c r="G1977" s="72" t="s">
        <v>3759</v>
      </c>
      <c r="H1977" s="63" t="s">
        <v>3760</v>
      </c>
      <c r="I1977" s="64" t="s">
        <v>493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0.5</v>
      </c>
      <c r="Q1977" s="68">
        <v>9</v>
      </c>
      <c r="R1977" s="68"/>
      <c r="S1977" s="68">
        <f t="shared" si="73"/>
        <v>4.5</v>
      </c>
      <c r="T1977" s="69" t="s">
        <v>547</v>
      </c>
      <c r="U1977" s="69" t="s">
        <v>52</v>
      </c>
      <c r="V1977" s="63"/>
      <c r="W1977" s="63"/>
      <c r="X1977" s="63"/>
      <c r="Y1977" s="63"/>
      <c r="Z1977" s="63"/>
      <c r="AA1977" s="63"/>
    </row>
    <row r="1978" spans="1:27" s="71" customFormat="1" ht="23.5" customHeight="1" x14ac:dyDescent="0.35">
      <c r="A1978" s="62">
        <v>46127</v>
      </c>
      <c r="B1978" s="63" t="s">
        <v>445</v>
      </c>
      <c r="C1978" s="64" t="s">
        <v>18</v>
      </c>
      <c r="D1978" s="64" t="s">
        <v>37</v>
      </c>
      <c r="E1978" s="64" t="s">
        <v>341</v>
      </c>
      <c r="F1978" s="64">
        <v>1</v>
      </c>
      <c r="G1978" s="72" t="s">
        <v>2080</v>
      </c>
      <c r="H1978" s="63" t="s">
        <v>3761</v>
      </c>
      <c r="I1978" s="64" t="s">
        <v>493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26</v>
      </c>
      <c r="R1978" s="68"/>
      <c r="S1978" s="68">
        <f t="shared" si="73"/>
        <v>2.6</v>
      </c>
      <c r="T1978" s="69" t="s">
        <v>547</v>
      </c>
      <c r="U1978" s="69" t="s">
        <v>52</v>
      </c>
      <c r="V1978" s="63"/>
      <c r="W1978" s="63"/>
      <c r="X1978" s="63"/>
      <c r="Y1978" s="63"/>
      <c r="Z1978" s="63"/>
      <c r="AA1978" s="63"/>
    </row>
    <row r="1979" spans="1:27" s="71" customFormat="1" ht="23.5" customHeight="1" x14ac:dyDescent="0.35">
      <c r="A1979" s="62">
        <v>46127</v>
      </c>
      <c r="B1979" s="63" t="s">
        <v>445</v>
      </c>
      <c r="C1979" s="64" t="s">
        <v>18</v>
      </c>
      <c r="D1979" s="64" t="s">
        <v>37</v>
      </c>
      <c r="E1979" s="64" t="s">
        <v>640</v>
      </c>
      <c r="F1979" s="64">
        <v>1</v>
      </c>
      <c r="G1979" s="72" t="s">
        <v>3539</v>
      </c>
      <c r="H1979" s="63" t="s">
        <v>3762</v>
      </c>
      <c r="I1979" s="64" t="s">
        <v>493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0.75</v>
      </c>
      <c r="Q1979" s="68">
        <v>30</v>
      </c>
      <c r="R1979" s="68"/>
      <c r="S1979" s="68">
        <f t="shared" si="73"/>
        <v>22.5</v>
      </c>
      <c r="T1979" s="69" t="s">
        <v>547</v>
      </c>
      <c r="U1979" s="69" t="s">
        <v>52</v>
      </c>
      <c r="V1979" s="63"/>
      <c r="W1979" s="63"/>
      <c r="X1979" s="63"/>
      <c r="Y1979" s="63"/>
      <c r="Z1979" s="63"/>
      <c r="AA1979" s="63"/>
    </row>
    <row r="1980" spans="1:27" s="71" customFormat="1" ht="23.5" customHeight="1" x14ac:dyDescent="0.35">
      <c r="A1980" s="62">
        <v>46127</v>
      </c>
      <c r="B1980" s="63" t="s">
        <v>445</v>
      </c>
      <c r="C1980" s="64" t="s">
        <v>18</v>
      </c>
      <c r="D1980" s="64" t="s">
        <v>37</v>
      </c>
      <c r="E1980" s="64" t="s">
        <v>544</v>
      </c>
      <c r="F1980" s="64">
        <v>1</v>
      </c>
      <c r="G1980" s="72" t="s">
        <v>3763</v>
      </c>
      <c r="H1980" s="63" t="s">
        <v>3764</v>
      </c>
      <c r="I1980" s="64" t="s">
        <v>493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0.1</v>
      </c>
      <c r="Q1980" s="68">
        <v>17</v>
      </c>
      <c r="R1980" s="68"/>
      <c r="S1980" s="68">
        <f t="shared" si="73"/>
        <v>1.7000000000000002</v>
      </c>
      <c r="T1980" s="69" t="s">
        <v>547</v>
      </c>
      <c r="U1980" s="69" t="s">
        <v>52</v>
      </c>
      <c r="V1980" s="63"/>
      <c r="W1980" s="63"/>
      <c r="X1980" s="63"/>
      <c r="Y1980" s="63"/>
      <c r="Z1980" s="63"/>
      <c r="AA1980" s="63"/>
    </row>
    <row r="1981" spans="1:27" s="71" customFormat="1" ht="23.5" customHeight="1" x14ac:dyDescent="0.35">
      <c r="A1981" s="62">
        <v>46127</v>
      </c>
      <c r="B1981" s="63" t="s">
        <v>445</v>
      </c>
      <c r="C1981" s="64" t="s">
        <v>18</v>
      </c>
      <c r="D1981" s="64" t="s">
        <v>37</v>
      </c>
      <c r="E1981" s="64" t="s">
        <v>900</v>
      </c>
      <c r="F1981" s="64">
        <v>1</v>
      </c>
      <c r="G1981" s="72" t="s">
        <v>3765</v>
      </c>
      <c r="H1981" s="63" t="s">
        <v>3766</v>
      </c>
      <c r="I1981" s="64" t="s">
        <v>493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23</v>
      </c>
      <c r="R1981" s="68"/>
      <c r="S1981" s="68">
        <f t="shared" si="73"/>
        <v>2.3000000000000003</v>
      </c>
      <c r="T1981" s="69" t="s">
        <v>547</v>
      </c>
      <c r="U1981" s="69" t="s">
        <v>52</v>
      </c>
      <c r="V1981" s="63"/>
      <c r="W1981" s="63"/>
      <c r="X1981" s="63"/>
      <c r="Y1981" s="63"/>
      <c r="Z1981" s="63"/>
      <c r="AA1981" s="63"/>
    </row>
    <row r="1982" spans="1:27" s="71" customFormat="1" ht="23.5" customHeight="1" x14ac:dyDescent="0.35">
      <c r="A1982" s="62">
        <v>46127</v>
      </c>
      <c r="B1982" s="63" t="s">
        <v>445</v>
      </c>
      <c r="C1982" s="64" t="s">
        <v>18</v>
      </c>
      <c r="D1982" s="64" t="s">
        <v>37</v>
      </c>
      <c r="E1982" s="64" t="s">
        <v>638</v>
      </c>
      <c r="F1982" s="64">
        <v>2</v>
      </c>
      <c r="G1982" s="72" t="s">
        <v>3179</v>
      </c>
      <c r="H1982" s="63" t="s">
        <v>3767</v>
      </c>
      <c r="I1982" s="64" t="s">
        <v>493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0.1</v>
      </c>
      <c r="Q1982" s="68">
        <v>23</v>
      </c>
      <c r="R1982" s="68"/>
      <c r="S1982" s="68">
        <f t="shared" si="73"/>
        <v>2.3000000000000003</v>
      </c>
      <c r="T1982" s="69" t="s">
        <v>547</v>
      </c>
      <c r="U1982" s="69" t="s">
        <v>52</v>
      </c>
      <c r="V1982" s="63"/>
      <c r="W1982" s="63"/>
      <c r="X1982" s="63"/>
      <c r="Y1982" s="63"/>
      <c r="Z1982" s="63"/>
      <c r="AA1982" s="63"/>
    </row>
    <row r="1983" spans="1:27" s="71" customFormat="1" ht="23.5" customHeight="1" x14ac:dyDescent="0.35">
      <c r="A1983" s="62">
        <v>46127</v>
      </c>
      <c r="B1983" s="63" t="s">
        <v>445</v>
      </c>
      <c r="C1983" s="64" t="s">
        <v>18</v>
      </c>
      <c r="D1983" s="64" t="s">
        <v>37</v>
      </c>
      <c r="E1983" s="64" t="s">
        <v>326</v>
      </c>
      <c r="F1983" s="64">
        <v>2</v>
      </c>
      <c r="G1983" s="72" t="s">
        <v>3649</v>
      </c>
      <c r="H1983" s="63" t="s">
        <v>3768</v>
      </c>
      <c r="I1983" s="64" t="s">
        <v>493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31</v>
      </c>
      <c r="R1983" s="68"/>
      <c r="S1983" s="68">
        <f t="shared" si="73"/>
        <v>3.1</v>
      </c>
      <c r="T1983" s="69" t="s">
        <v>547</v>
      </c>
      <c r="U1983" s="69" t="s">
        <v>52</v>
      </c>
      <c r="V1983" s="63"/>
      <c r="W1983" s="63"/>
      <c r="X1983" s="63"/>
      <c r="Y1983" s="63"/>
      <c r="Z1983" s="63"/>
      <c r="AA1983" s="63"/>
    </row>
    <row r="1984" spans="1:27" s="71" customFormat="1" ht="23.5" customHeight="1" x14ac:dyDescent="0.35">
      <c r="A1984" s="62">
        <v>46127</v>
      </c>
      <c r="B1984" s="63" t="s">
        <v>445</v>
      </c>
      <c r="C1984" s="64" t="s">
        <v>18</v>
      </c>
      <c r="D1984" s="64" t="s">
        <v>37</v>
      </c>
      <c r="E1984" s="64" t="s">
        <v>751</v>
      </c>
      <c r="F1984" s="64">
        <v>1</v>
      </c>
      <c r="G1984" s="72" t="s">
        <v>1508</v>
      </c>
      <c r="H1984" s="63" t="s">
        <v>3438</v>
      </c>
      <c r="I1984" s="64" t="s">
        <v>493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15</v>
      </c>
      <c r="R1984" s="68"/>
      <c r="S1984" s="68">
        <f t="shared" si="73"/>
        <v>1.5</v>
      </c>
      <c r="T1984" s="69" t="s">
        <v>547</v>
      </c>
      <c r="U1984" s="69" t="s">
        <v>52</v>
      </c>
      <c r="V1984" s="63"/>
      <c r="W1984" s="63"/>
      <c r="X1984" s="63"/>
      <c r="Y1984" s="63"/>
      <c r="Z1984" s="63"/>
      <c r="AA1984" s="63"/>
    </row>
    <row r="1985" spans="1:27" s="71" customFormat="1" ht="23.5" customHeight="1" x14ac:dyDescent="0.35">
      <c r="A1985" s="62">
        <v>46127</v>
      </c>
      <c r="B1985" s="63" t="s">
        <v>445</v>
      </c>
      <c r="C1985" s="64" t="s">
        <v>18</v>
      </c>
      <c r="D1985" s="64" t="s">
        <v>37</v>
      </c>
      <c r="E1985" s="64" t="s">
        <v>1441</v>
      </c>
      <c r="F1985" s="64">
        <v>2</v>
      </c>
      <c r="G1985" s="72" t="s">
        <v>3351</v>
      </c>
      <c r="H1985" s="63" t="s">
        <v>3769</v>
      </c>
      <c r="I1985" s="64" t="s">
        <v>493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26</v>
      </c>
      <c r="R1985" s="68"/>
      <c r="S1985" s="68">
        <f t="shared" si="73"/>
        <v>2.6</v>
      </c>
      <c r="T1985" s="69" t="s">
        <v>547</v>
      </c>
      <c r="U1985" s="69" t="s">
        <v>52</v>
      </c>
      <c r="V1985" s="63"/>
      <c r="W1985" s="63"/>
      <c r="X1985" s="63"/>
      <c r="Y1985" s="63"/>
      <c r="Z1985" s="63"/>
      <c r="AA1985" s="63"/>
    </row>
    <row r="1986" spans="1:27" s="71" customFormat="1" ht="23.5" customHeight="1" x14ac:dyDescent="0.35">
      <c r="A1986" s="62">
        <v>46127</v>
      </c>
      <c r="B1986" s="63" t="s">
        <v>445</v>
      </c>
      <c r="C1986" s="64" t="s">
        <v>18</v>
      </c>
      <c r="D1986" s="64" t="s">
        <v>37</v>
      </c>
      <c r="E1986" s="64" t="s">
        <v>252</v>
      </c>
      <c r="F1986" s="64">
        <v>2</v>
      </c>
      <c r="G1986" s="72" t="s">
        <v>1560</v>
      </c>
      <c r="H1986" s="63" t="s">
        <v>3770</v>
      </c>
      <c r="I1986" s="64" t="s">
        <v>493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20</v>
      </c>
      <c r="R1986" s="68"/>
      <c r="S1986" s="68">
        <f t="shared" si="73"/>
        <v>2</v>
      </c>
      <c r="T1986" s="69" t="s">
        <v>547</v>
      </c>
      <c r="U1986" s="69" t="s">
        <v>52</v>
      </c>
      <c r="V1986" s="63"/>
      <c r="W1986" s="63"/>
      <c r="X1986" s="63"/>
      <c r="Y1986" s="63"/>
      <c r="Z1986" s="63"/>
      <c r="AA1986" s="63"/>
    </row>
    <row r="1987" spans="1:27" s="71" customFormat="1" ht="23.5" customHeight="1" x14ac:dyDescent="0.35">
      <c r="A1987" s="62">
        <v>46127</v>
      </c>
      <c r="B1987" s="63" t="s">
        <v>445</v>
      </c>
      <c r="C1987" s="64" t="s">
        <v>18</v>
      </c>
      <c r="D1987" s="64" t="s">
        <v>37</v>
      </c>
      <c r="E1987" s="64" t="s">
        <v>470</v>
      </c>
      <c r="F1987" s="64">
        <v>1</v>
      </c>
      <c r="G1987" s="72" t="s">
        <v>828</v>
      </c>
      <c r="H1987" s="63" t="s">
        <v>3771</v>
      </c>
      <c r="I1987" s="64" t="s">
        <v>493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21</v>
      </c>
      <c r="R1987" s="68"/>
      <c r="S1987" s="68">
        <f t="shared" si="73"/>
        <v>2.1</v>
      </c>
      <c r="T1987" s="69" t="s">
        <v>547</v>
      </c>
      <c r="U1987" s="69" t="s">
        <v>52</v>
      </c>
      <c r="V1987" s="63"/>
      <c r="W1987" s="63"/>
      <c r="X1987" s="63"/>
      <c r="Y1987" s="63"/>
      <c r="Z1987" s="63"/>
      <c r="AA1987" s="63"/>
    </row>
    <row r="1988" spans="1:27" s="71" customFormat="1" ht="23.5" customHeight="1" x14ac:dyDescent="0.35">
      <c r="A1988" s="62">
        <v>46127</v>
      </c>
      <c r="B1988" s="63" t="s">
        <v>445</v>
      </c>
      <c r="C1988" s="64" t="s">
        <v>18</v>
      </c>
      <c r="D1988" s="64" t="s">
        <v>37</v>
      </c>
      <c r="E1988" s="64" t="s">
        <v>599</v>
      </c>
      <c r="F1988" s="64">
        <v>1</v>
      </c>
      <c r="G1988" s="72" t="s">
        <v>2556</v>
      </c>
      <c r="H1988" s="63" t="s">
        <v>3772</v>
      </c>
      <c r="I1988" s="64" t="s">
        <v>493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18</v>
      </c>
      <c r="R1988" s="68"/>
      <c r="S1988" s="68">
        <f t="shared" si="73"/>
        <v>1.8</v>
      </c>
      <c r="T1988" s="69" t="s">
        <v>547</v>
      </c>
      <c r="U1988" s="69" t="s">
        <v>52</v>
      </c>
      <c r="V1988" s="63"/>
      <c r="W1988" s="63"/>
      <c r="X1988" s="63"/>
      <c r="Y1988" s="63"/>
      <c r="Z1988" s="63"/>
      <c r="AA1988" s="63"/>
    </row>
    <row r="1989" spans="1:27" s="71" customFormat="1" ht="23.5" customHeight="1" x14ac:dyDescent="0.35">
      <c r="A1989" s="62">
        <v>46127</v>
      </c>
      <c r="B1989" s="63" t="s">
        <v>445</v>
      </c>
      <c r="C1989" s="64" t="s">
        <v>18</v>
      </c>
      <c r="D1989" s="64" t="s">
        <v>37</v>
      </c>
      <c r="E1989" s="64" t="s">
        <v>615</v>
      </c>
      <c r="F1989" s="64">
        <v>1</v>
      </c>
      <c r="G1989" s="72">
        <v>206817009</v>
      </c>
      <c r="H1989" s="63" t="s">
        <v>3773</v>
      </c>
      <c r="I1989" s="64" t="s">
        <v>493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ref="O1989:O2041" si="74">IF(N1989-M1989&gt;0,N1989-M1989,N1989-M1989+24)</f>
        <v>24</v>
      </c>
      <c r="P1989" s="67">
        <v>0.1</v>
      </c>
      <c r="Q1989" s="68">
        <v>3</v>
      </c>
      <c r="R1989" s="68"/>
      <c r="S1989" s="68">
        <f t="shared" ref="S1989:S2041" si="75">P1989*Q1989</f>
        <v>0.30000000000000004</v>
      </c>
      <c r="T1989" s="69" t="s">
        <v>547</v>
      </c>
      <c r="U1989" s="69" t="s">
        <v>52</v>
      </c>
      <c r="V1989" s="63"/>
      <c r="W1989" s="63"/>
      <c r="X1989" s="63"/>
      <c r="Y1989" s="63"/>
      <c r="Z1989" s="63"/>
      <c r="AA1989" s="63"/>
    </row>
    <row r="1990" spans="1:27" s="71" customFormat="1" ht="23.5" customHeight="1" x14ac:dyDescent="0.35">
      <c r="A1990" s="62">
        <v>46127</v>
      </c>
      <c r="B1990" s="63" t="s">
        <v>445</v>
      </c>
      <c r="C1990" s="64" t="s">
        <v>18</v>
      </c>
      <c r="D1990" s="64" t="s">
        <v>37</v>
      </c>
      <c r="E1990" s="64" t="s">
        <v>615</v>
      </c>
      <c r="F1990" s="64">
        <v>1</v>
      </c>
      <c r="G1990" s="72">
        <v>206978001</v>
      </c>
      <c r="H1990" s="63" t="s">
        <v>3774</v>
      </c>
      <c r="I1990" s="64" t="s">
        <v>493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4"/>
        <v>24</v>
      </c>
      <c r="P1990" s="67">
        <v>0.1</v>
      </c>
      <c r="Q1990" s="68">
        <v>3</v>
      </c>
      <c r="R1990" s="68"/>
      <c r="S1990" s="68">
        <f t="shared" si="75"/>
        <v>0.30000000000000004</v>
      </c>
      <c r="T1990" s="69" t="s">
        <v>547</v>
      </c>
      <c r="U1990" s="69" t="s">
        <v>52</v>
      </c>
      <c r="V1990" s="63"/>
      <c r="W1990" s="63"/>
      <c r="X1990" s="63"/>
      <c r="Y1990" s="63"/>
      <c r="Z1990" s="63"/>
      <c r="AA1990" s="63"/>
    </row>
    <row r="1991" spans="1:27" s="71" customFormat="1" ht="23.5" customHeight="1" x14ac:dyDescent="0.35">
      <c r="A1991" s="62">
        <v>46127</v>
      </c>
      <c r="B1991" s="63" t="s">
        <v>445</v>
      </c>
      <c r="C1991" s="64" t="s">
        <v>18</v>
      </c>
      <c r="D1991" s="64" t="s">
        <v>37</v>
      </c>
      <c r="E1991" s="64" t="s">
        <v>1441</v>
      </c>
      <c r="F1991" s="64">
        <v>2</v>
      </c>
      <c r="G1991" s="72" t="s">
        <v>3351</v>
      </c>
      <c r="H1991" s="63" t="s">
        <v>3769</v>
      </c>
      <c r="I1991" s="64" t="s">
        <v>490</v>
      </c>
      <c r="J1991" s="63" t="s">
        <v>3775</v>
      </c>
      <c r="K1991" s="64" t="s">
        <v>281</v>
      </c>
      <c r="L1991" s="64" t="s">
        <v>268</v>
      </c>
      <c r="M1991" s="100">
        <v>0.91666666666666663</v>
      </c>
      <c r="N1991" s="100">
        <v>0.97916666666666663</v>
      </c>
      <c r="O1991" s="66">
        <f t="shared" si="74"/>
        <v>6.25E-2</v>
      </c>
      <c r="P1991" s="67">
        <v>1.5</v>
      </c>
      <c r="Q1991" s="68">
        <v>26</v>
      </c>
      <c r="R1991" s="68"/>
      <c r="S1991" s="68">
        <f t="shared" si="75"/>
        <v>39</v>
      </c>
      <c r="T1991" s="69" t="s">
        <v>52</v>
      </c>
      <c r="U1991" s="69" t="s">
        <v>52</v>
      </c>
      <c r="V1991" s="63"/>
      <c r="W1991" s="63"/>
      <c r="X1991" s="63"/>
      <c r="Y1991" s="63"/>
      <c r="Z1991" s="63"/>
      <c r="AA1991" s="63">
        <v>2026040051</v>
      </c>
    </row>
    <row r="1992" spans="1:27" s="71" customFormat="1" ht="23.5" customHeight="1" x14ac:dyDescent="0.35">
      <c r="A1992" s="62">
        <v>46127</v>
      </c>
      <c r="B1992" s="63" t="s">
        <v>445</v>
      </c>
      <c r="C1992" s="64" t="s">
        <v>18</v>
      </c>
      <c r="D1992" s="64" t="s">
        <v>37</v>
      </c>
      <c r="E1992" s="64" t="s">
        <v>470</v>
      </c>
      <c r="F1992" s="64">
        <v>1</v>
      </c>
      <c r="G1992" s="72" t="s">
        <v>828</v>
      </c>
      <c r="H1992" s="63" t="s">
        <v>3771</v>
      </c>
      <c r="I1992" s="64" t="s">
        <v>490</v>
      </c>
      <c r="J1992" s="63" t="s">
        <v>3776</v>
      </c>
      <c r="K1992" s="64" t="s">
        <v>281</v>
      </c>
      <c r="L1992" s="64" t="s">
        <v>268</v>
      </c>
      <c r="M1992" s="100">
        <v>0.50347222222222221</v>
      </c>
      <c r="N1992" s="100">
        <v>0.58680555555555558</v>
      </c>
      <c r="O1992" s="66">
        <f t="shared" si="74"/>
        <v>8.333333333333337E-2</v>
      </c>
      <c r="P1992" s="67">
        <v>1.5</v>
      </c>
      <c r="Q1992" s="68">
        <v>26</v>
      </c>
      <c r="R1992" s="68"/>
      <c r="S1992" s="68">
        <f t="shared" si="75"/>
        <v>39</v>
      </c>
      <c r="T1992" s="69" t="s">
        <v>52</v>
      </c>
      <c r="U1992" s="69" t="s">
        <v>52</v>
      </c>
      <c r="V1992" s="63"/>
      <c r="W1992" s="63"/>
      <c r="X1992" s="63"/>
      <c r="Y1992" s="63"/>
      <c r="Z1992" s="63"/>
      <c r="AA1992" s="63">
        <v>2026040052</v>
      </c>
    </row>
    <row r="1993" spans="1:27" s="71" customFormat="1" ht="23.5" customHeight="1" x14ac:dyDescent="0.35">
      <c r="A1993" s="62">
        <v>46127</v>
      </c>
      <c r="B1993" s="63" t="s">
        <v>34</v>
      </c>
      <c r="C1993" s="64" t="s">
        <v>18</v>
      </c>
      <c r="D1993" s="64" t="s">
        <v>19</v>
      </c>
      <c r="E1993" s="64" t="s">
        <v>641</v>
      </c>
      <c r="F1993" s="64">
        <v>2</v>
      </c>
      <c r="G1993" s="72">
        <v>130597368</v>
      </c>
      <c r="H1993" s="63" t="s">
        <v>3777</v>
      </c>
      <c r="I1993" s="64" t="s">
        <v>490</v>
      </c>
      <c r="J1993" s="63" t="s">
        <v>2136</v>
      </c>
      <c r="K1993" s="64" t="s">
        <v>281</v>
      </c>
      <c r="L1993" s="64" t="s">
        <v>268</v>
      </c>
      <c r="M1993" s="100">
        <v>0.10416666666666667</v>
      </c>
      <c r="N1993" s="100">
        <v>0.125</v>
      </c>
      <c r="O1993" s="66">
        <f t="shared" si="74"/>
        <v>2.0833333333333329E-2</v>
      </c>
      <c r="P1993" s="67">
        <v>0.5</v>
      </c>
      <c r="Q1993" s="68">
        <v>9</v>
      </c>
      <c r="R1993" s="68"/>
      <c r="S1993" s="68">
        <f t="shared" si="75"/>
        <v>4.5</v>
      </c>
      <c r="T1993" s="69" t="s">
        <v>52</v>
      </c>
      <c r="U1993" s="69" t="s">
        <v>52</v>
      </c>
      <c r="V1993" s="63"/>
      <c r="W1993" s="63"/>
      <c r="X1993" s="63"/>
      <c r="Y1993" s="63"/>
      <c r="Z1993" s="63"/>
      <c r="AA1993" s="63">
        <v>2026040053</v>
      </c>
    </row>
    <row r="1994" spans="1:27" s="71" customFormat="1" ht="23.5" customHeight="1" x14ac:dyDescent="0.35">
      <c r="A1994" s="62">
        <v>46128</v>
      </c>
      <c r="B1994" s="63" t="s">
        <v>445</v>
      </c>
      <c r="C1994" s="64" t="s">
        <v>17</v>
      </c>
      <c r="D1994" s="64" t="s">
        <v>37</v>
      </c>
      <c r="E1994" s="64" t="s">
        <v>265</v>
      </c>
      <c r="F1994" s="64">
        <v>1</v>
      </c>
      <c r="G1994" s="72" t="s">
        <v>2839</v>
      </c>
      <c r="H1994" s="63" t="s">
        <v>3790</v>
      </c>
      <c r="I1994" s="64" t="s">
        <v>493</v>
      </c>
      <c r="J1994" s="63" t="s">
        <v>66</v>
      </c>
      <c r="K1994" s="64" t="s">
        <v>243</v>
      </c>
      <c r="L1994" s="64" t="s">
        <v>239</v>
      </c>
      <c r="M1994" s="100"/>
      <c r="N1994" s="100"/>
      <c r="O1994" s="66">
        <f t="shared" si="74"/>
        <v>24</v>
      </c>
      <c r="P1994" s="67">
        <v>0.8</v>
      </c>
      <c r="Q1994" s="68">
        <v>47</v>
      </c>
      <c r="R1994" s="68"/>
      <c r="S1994" s="68">
        <f t="shared" si="75"/>
        <v>37.6</v>
      </c>
      <c r="T1994" s="69" t="s">
        <v>547</v>
      </c>
      <c r="U1994" s="69" t="s">
        <v>52</v>
      </c>
      <c r="V1994" s="63"/>
      <c r="W1994" s="63"/>
      <c r="X1994" s="63"/>
      <c r="Y1994" s="63"/>
      <c r="Z1994" s="63"/>
      <c r="AA1994" s="63"/>
    </row>
    <row r="1995" spans="1:27" s="71" customFormat="1" ht="23.5" customHeight="1" x14ac:dyDescent="0.35">
      <c r="A1995" s="62">
        <v>46128</v>
      </c>
      <c r="B1995" s="63" t="s">
        <v>445</v>
      </c>
      <c r="C1995" s="64" t="s">
        <v>17</v>
      </c>
      <c r="D1995" s="64" t="s">
        <v>37</v>
      </c>
      <c r="E1995" s="64" t="s">
        <v>265</v>
      </c>
      <c r="F1995" s="64">
        <v>1</v>
      </c>
      <c r="G1995" s="72" t="s">
        <v>1154</v>
      </c>
      <c r="H1995" s="63" t="s">
        <v>3791</v>
      </c>
      <c r="I1995" s="64" t="s">
        <v>493</v>
      </c>
      <c r="J1995" s="63" t="s">
        <v>66</v>
      </c>
      <c r="K1995" s="64" t="s">
        <v>243</v>
      </c>
      <c r="L1995" s="64" t="s">
        <v>239</v>
      </c>
      <c r="M1995" s="100"/>
      <c r="N1995" s="100"/>
      <c r="O1995" s="66">
        <f t="shared" si="74"/>
        <v>24</v>
      </c>
      <c r="P1995" s="67">
        <v>0.57999999999999996</v>
      </c>
      <c r="Q1995" s="68">
        <v>30</v>
      </c>
      <c r="R1995" s="68"/>
      <c r="S1995" s="68">
        <f t="shared" si="75"/>
        <v>17.399999999999999</v>
      </c>
      <c r="T1995" s="69" t="s">
        <v>547</v>
      </c>
      <c r="U1995" s="69" t="s">
        <v>52</v>
      </c>
      <c r="V1995" s="63"/>
      <c r="W1995" s="63"/>
      <c r="X1995" s="63"/>
      <c r="Y1995" s="63"/>
      <c r="Z1995" s="63"/>
      <c r="AA1995" s="63"/>
    </row>
    <row r="1996" spans="1:27" s="71" customFormat="1" ht="23.5" customHeight="1" x14ac:dyDescent="0.35">
      <c r="A1996" s="62">
        <v>46128</v>
      </c>
      <c r="B1996" s="63" t="s">
        <v>445</v>
      </c>
      <c r="C1996" s="64" t="s">
        <v>17</v>
      </c>
      <c r="D1996" s="64" t="s">
        <v>37</v>
      </c>
      <c r="E1996" s="64" t="s">
        <v>269</v>
      </c>
      <c r="F1996" s="64">
        <v>2</v>
      </c>
      <c r="G1996" s="72" t="s">
        <v>3463</v>
      </c>
      <c r="H1996" s="63" t="s">
        <v>3792</v>
      </c>
      <c r="I1996" s="64" t="s">
        <v>493</v>
      </c>
      <c r="J1996" s="63" t="s">
        <v>66</v>
      </c>
      <c r="K1996" s="64" t="s">
        <v>243</v>
      </c>
      <c r="L1996" s="64" t="s">
        <v>239</v>
      </c>
      <c r="M1996" s="100"/>
      <c r="N1996" s="100"/>
      <c r="O1996" s="66">
        <f t="shared" si="74"/>
        <v>24</v>
      </c>
      <c r="P1996" s="67">
        <v>0.1</v>
      </c>
      <c r="Q1996" s="68">
        <v>21</v>
      </c>
      <c r="R1996" s="68"/>
      <c r="S1996" s="68">
        <f t="shared" si="75"/>
        <v>2.1</v>
      </c>
      <c r="T1996" s="69" t="s">
        <v>547</v>
      </c>
      <c r="U1996" s="69" t="s">
        <v>52</v>
      </c>
      <c r="V1996" s="63"/>
      <c r="W1996" s="63"/>
      <c r="X1996" s="63"/>
      <c r="Y1996" s="63"/>
      <c r="Z1996" s="63"/>
      <c r="AA1996" s="63"/>
    </row>
    <row r="1997" spans="1:27" s="71" customFormat="1" ht="23.5" customHeight="1" x14ac:dyDescent="0.35">
      <c r="A1997" s="62">
        <v>46128</v>
      </c>
      <c r="B1997" s="63" t="s">
        <v>445</v>
      </c>
      <c r="C1997" s="64" t="s">
        <v>17</v>
      </c>
      <c r="D1997" s="64" t="s">
        <v>37</v>
      </c>
      <c r="E1997" s="64" t="s">
        <v>269</v>
      </c>
      <c r="F1997" s="64">
        <v>2</v>
      </c>
      <c r="G1997" s="72" t="s">
        <v>366</v>
      </c>
      <c r="H1997" s="63" t="s">
        <v>3793</v>
      </c>
      <c r="I1997" s="64" t="s">
        <v>493</v>
      </c>
      <c r="J1997" s="63" t="s">
        <v>66</v>
      </c>
      <c r="K1997" s="64" t="s">
        <v>243</v>
      </c>
      <c r="L1997" s="64" t="s">
        <v>239</v>
      </c>
      <c r="M1997" s="100"/>
      <c r="N1997" s="100"/>
      <c r="O1997" s="66">
        <f t="shared" si="74"/>
        <v>24</v>
      </c>
      <c r="P1997" s="67">
        <v>0.75</v>
      </c>
      <c r="Q1997" s="68">
        <v>21</v>
      </c>
      <c r="R1997" s="68"/>
      <c r="S1997" s="68">
        <f t="shared" si="75"/>
        <v>15.75</v>
      </c>
      <c r="T1997" s="69" t="s">
        <v>547</v>
      </c>
      <c r="U1997" s="69" t="s">
        <v>52</v>
      </c>
      <c r="V1997" s="63"/>
      <c r="W1997" s="63"/>
      <c r="X1997" s="63"/>
      <c r="Y1997" s="63"/>
      <c r="Z1997" s="63"/>
      <c r="AA1997" s="63"/>
    </row>
    <row r="1998" spans="1:27" s="71" customFormat="1" ht="23.5" customHeight="1" x14ac:dyDescent="0.35">
      <c r="A1998" s="62">
        <v>46128</v>
      </c>
      <c r="B1998" s="63" t="s">
        <v>445</v>
      </c>
      <c r="C1998" s="64" t="s">
        <v>17</v>
      </c>
      <c r="D1998" s="64" t="s">
        <v>37</v>
      </c>
      <c r="E1998" s="64" t="s">
        <v>292</v>
      </c>
      <c r="F1998" s="64">
        <v>1</v>
      </c>
      <c r="G1998" s="72" t="s">
        <v>753</v>
      </c>
      <c r="H1998" s="63" t="s">
        <v>3794</v>
      </c>
      <c r="I1998" s="64" t="s">
        <v>493</v>
      </c>
      <c r="J1998" s="63" t="s">
        <v>66</v>
      </c>
      <c r="K1998" s="64" t="s">
        <v>243</v>
      </c>
      <c r="L1998" s="64" t="s">
        <v>239</v>
      </c>
      <c r="M1998" s="100"/>
      <c r="N1998" s="100"/>
      <c r="O1998" s="66">
        <f t="shared" si="74"/>
        <v>24</v>
      </c>
      <c r="P1998" s="67">
        <v>0.1</v>
      </c>
      <c r="Q1998" s="68">
        <v>20</v>
      </c>
      <c r="R1998" s="68"/>
      <c r="S1998" s="68">
        <f t="shared" si="75"/>
        <v>2</v>
      </c>
      <c r="T1998" s="69" t="s">
        <v>547</v>
      </c>
      <c r="U1998" s="69" t="s">
        <v>52</v>
      </c>
      <c r="V1998" s="63"/>
      <c r="W1998" s="63"/>
      <c r="X1998" s="63"/>
      <c r="Y1998" s="63"/>
      <c r="Z1998" s="63"/>
      <c r="AA1998" s="63"/>
    </row>
    <row r="1999" spans="1:27" s="71" customFormat="1" ht="23.5" customHeight="1" x14ac:dyDescent="0.35">
      <c r="A1999" s="62">
        <v>46128</v>
      </c>
      <c r="B1999" s="63" t="s">
        <v>445</v>
      </c>
      <c r="C1999" s="64" t="s">
        <v>17</v>
      </c>
      <c r="D1999" s="64" t="s">
        <v>37</v>
      </c>
      <c r="E1999" s="64" t="s">
        <v>898</v>
      </c>
      <c r="F1999" s="64">
        <v>2</v>
      </c>
      <c r="G1999" s="72" t="s">
        <v>1211</v>
      </c>
      <c r="H1999" s="63" t="s">
        <v>3795</v>
      </c>
      <c r="I1999" s="64" t="s">
        <v>493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25</v>
      </c>
      <c r="R1999" s="68"/>
      <c r="S1999" s="68">
        <f t="shared" si="75"/>
        <v>20</v>
      </c>
      <c r="T1999" s="69" t="s">
        <v>547</v>
      </c>
      <c r="U1999" s="69" t="s">
        <v>52</v>
      </c>
      <c r="V1999" s="63"/>
      <c r="W1999" s="63"/>
      <c r="X1999" s="63"/>
      <c r="Y1999" s="63"/>
      <c r="Z1999" s="63"/>
      <c r="AA1999" s="63"/>
    </row>
    <row r="2000" spans="1:27" s="71" customFormat="1" ht="23.5" customHeight="1" x14ac:dyDescent="0.35">
      <c r="A2000" s="62">
        <v>46128</v>
      </c>
      <c r="B2000" s="63" t="s">
        <v>445</v>
      </c>
      <c r="C2000" s="64" t="s">
        <v>17</v>
      </c>
      <c r="D2000" s="64" t="s">
        <v>37</v>
      </c>
      <c r="E2000" s="64" t="s">
        <v>368</v>
      </c>
      <c r="F2000" s="64">
        <v>1</v>
      </c>
      <c r="G2000" s="72" t="s">
        <v>1150</v>
      </c>
      <c r="H2000" s="63" t="s">
        <v>3796</v>
      </c>
      <c r="I2000" s="64" t="s">
        <v>493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0.1</v>
      </c>
      <c r="Q2000" s="68">
        <v>25</v>
      </c>
      <c r="R2000" s="68"/>
      <c r="S2000" s="68">
        <f t="shared" si="75"/>
        <v>2.5</v>
      </c>
      <c r="T2000" s="69" t="s">
        <v>547</v>
      </c>
      <c r="U2000" s="69" t="s">
        <v>52</v>
      </c>
      <c r="V2000" s="63"/>
      <c r="W2000" s="63"/>
      <c r="X2000" s="63"/>
      <c r="Y2000" s="63"/>
      <c r="Z2000" s="63"/>
      <c r="AA2000" s="63"/>
    </row>
    <row r="2001" spans="1:27" s="71" customFormat="1" ht="23.5" customHeight="1" x14ac:dyDescent="0.35">
      <c r="A2001" s="62">
        <v>46128</v>
      </c>
      <c r="B2001" s="63" t="s">
        <v>34</v>
      </c>
      <c r="C2001" s="64" t="s">
        <v>17</v>
      </c>
      <c r="D2001" s="64" t="s">
        <v>19</v>
      </c>
      <c r="E2001" s="64" t="s">
        <v>719</v>
      </c>
      <c r="F2001" s="64">
        <v>2</v>
      </c>
      <c r="G2001" s="72">
        <v>130649013</v>
      </c>
      <c r="H2001" s="63" t="s">
        <v>3797</v>
      </c>
      <c r="I2001" s="64" t="s">
        <v>493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0.5</v>
      </c>
      <c r="Q2001" s="68">
        <v>10</v>
      </c>
      <c r="R2001" s="68"/>
      <c r="S2001" s="68">
        <f t="shared" si="75"/>
        <v>5</v>
      </c>
      <c r="T2001" s="69" t="s">
        <v>547</v>
      </c>
      <c r="U2001" s="69" t="s">
        <v>52</v>
      </c>
      <c r="V2001" s="63"/>
      <c r="W2001" s="63"/>
      <c r="X2001" s="63"/>
      <c r="Y2001" s="63"/>
      <c r="Z2001" s="63"/>
      <c r="AA2001" s="63"/>
    </row>
    <row r="2002" spans="1:27" s="71" customFormat="1" ht="23.5" customHeight="1" x14ac:dyDescent="0.35">
      <c r="A2002" s="62">
        <v>46128</v>
      </c>
      <c r="B2002" s="63" t="s">
        <v>34</v>
      </c>
      <c r="C2002" s="64" t="s">
        <v>17</v>
      </c>
      <c r="D2002" s="64" t="s">
        <v>19</v>
      </c>
      <c r="E2002" s="64" t="s">
        <v>720</v>
      </c>
      <c r="F2002" s="64">
        <v>1</v>
      </c>
      <c r="G2002" s="72">
        <v>130670006</v>
      </c>
      <c r="H2002" s="63" t="s">
        <v>3798</v>
      </c>
      <c r="I2002" s="64" t="s">
        <v>493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0.25</v>
      </c>
      <c r="Q2002" s="68">
        <v>17</v>
      </c>
      <c r="R2002" s="68"/>
      <c r="S2002" s="68">
        <f t="shared" si="75"/>
        <v>4.25</v>
      </c>
      <c r="T2002" s="69" t="s">
        <v>547</v>
      </c>
      <c r="U2002" s="69" t="s">
        <v>52</v>
      </c>
      <c r="V2002" s="63"/>
      <c r="W2002" s="63"/>
      <c r="X2002" s="63"/>
      <c r="Y2002" s="63"/>
      <c r="Z2002" s="63"/>
      <c r="AA2002" s="63"/>
    </row>
    <row r="2003" spans="1:27" s="71" customFormat="1" ht="23.5" customHeight="1" x14ac:dyDescent="0.35">
      <c r="A2003" s="62">
        <v>46128</v>
      </c>
      <c r="B2003" s="63" t="s">
        <v>34</v>
      </c>
      <c r="C2003" s="64" t="s">
        <v>17</v>
      </c>
      <c r="D2003" s="64" t="s">
        <v>19</v>
      </c>
      <c r="E2003" s="64" t="s">
        <v>720</v>
      </c>
      <c r="F2003" s="64">
        <v>1</v>
      </c>
      <c r="G2003" s="72">
        <v>130878003</v>
      </c>
      <c r="H2003" s="63" t="s">
        <v>3799</v>
      </c>
      <c r="I2003" s="64" t="s">
        <v>493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0.75</v>
      </c>
      <c r="Q2003" s="68">
        <v>17</v>
      </c>
      <c r="R2003" s="68"/>
      <c r="S2003" s="68">
        <f t="shared" si="75"/>
        <v>12.75</v>
      </c>
      <c r="T2003" s="69" t="s">
        <v>547</v>
      </c>
      <c r="U2003" s="69" t="s">
        <v>52</v>
      </c>
      <c r="V2003" s="63"/>
      <c r="W2003" s="63"/>
      <c r="X2003" s="63"/>
      <c r="Y2003" s="63"/>
      <c r="Z2003" s="63"/>
      <c r="AA2003" s="63"/>
    </row>
    <row r="2004" spans="1:27" s="71" customFormat="1" ht="23.5" customHeight="1" x14ac:dyDescent="0.35">
      <c r="A2004" s="62">
        <v>46128</v>
      </c>
      <c r="B2004" s="63" t="s">
        <v>445</v>
      </c>
      <c r="C2004" s="64" t="s">
        <v>17</v>
      </c>
      <c r="D2004" s="64" t="s">
        <v>37</v>
      </c>
      <c r="E2004" s="64" t="s">
        <v>3031</v>
      </c>
      <c r="F2004" s="64">
        <v>2</v>
      </c>
      <c r="G2004" s="72" t="s">
        <v>3800</v>
      </c>
      <c r="H2004" s="63" t="s">
        <v>3801</v>
      </c>
      <c r="I2004" s="64" t="s">
        <v>493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0.33</v>
      </c>
      <c r="Q2004" s="68">
        <v>7</v>
      </c>
      <c r="R2004" s="68"/>
      <c r="S2004" s="68">
        <f t="shared" si="75"/>
        <v>2.31</v>
      </c>
      <c r="T2004" s="69" t="s">
        <v>547</v>
      </c>
      <c r="U2004" s="69" t="s">
        <v>52</v>
      </c>
      <c r="V2004" s="63"/>
      <c r="W2004" s="63"/>
      <c r="X2004" s="63"/>
      <c r="Y2004" s="63"/>
      <c r="Z2004" s="63"/>
      <c r="AA2004" s="63"/>
    </row>
    <row r="2005" spans="1:27" s="71" customFormat="1" ht="23.5" customHeight="1" x14ac:dyDescent="0.35">
      <c r="A2005" s="62">
        <v>46128</v>
      </c>
      <c r="B2005" s="63" t="s">
        <v>445</v>
      </c>
      <c r="C2005" s="64" t="s">
        <v>17</v>
      </c>
      <c r="D2005" s="64" t="s">
        <v>37</v>
      </c>
      <c r="E2005" s="64" t="s">
        <v>3032</v>
      </c>
      <c r="F2005" s="64">
        <v>2</v>
      </c>
      <c r="G2005" s="72" t="s">
        <v>3422</v>
      </c>
      <c r="H2005" s="63" t="s">
        <v>3802</v>
      </c>
      <c r="I2005" s="64" t="s">
        <v>493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0.32</v>
      </c>
      <c r="Q2005" s="68">
        <v>8</v>
      </c>
      <c r="R2005" s="68"/>
      <c r="S2005" s="68">
        <f t="shared" si="75"/>
        <v>2.56</v>
      </c>
      <c r="T2005" s="69" t="s">
        <v>547</v>
      </c>
      <c r="U2005" s="69" t="s">
        <v>52</v>
      </c>
      <c r="V2005" s="63"/>
      <c r="W2005" s="63"/>
      <c r="X2005" s="63"/>
      <c r="Y2005" s="63"/>
      <c r="Z2005" s="63"/>
      <c r="AA2005" s="63"/>
    </row>
    <row r="2006" spans="1:27" s="71" customFormat="1" ht="23.5" customHeight="1" x14ac:dyDescent="0.35">
      <c r="A2006" s="62">
        <v>46128</v>
      </c>
      <c r="B2006" s="63" t="s">
        <v>445</v>
      </c>
      <c r="C2006" s="64" t="s">
        <v>18</v>
      </c>
      <c r="D2006" s="64" t="s">
        <v>37</v>
      </c>
      <c r="E2006" s="64" t="s">
        <v>1341</v>
      </c>
      <c r="F2006" s="64">
        <v>1</v>
      </c>
      <c r="G2006" s="72" t="s">
        <v>3803</v>
      </c>
      <c r="H2006" s="63" t="s">
        <v>3804</v>
      </c>
      <c r="I2006" s="64" t="s">
        <v>493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0.1</v>
      </c>
      <c r="Q2006" s="68">
        <v>11</v>
      </c>
      <c r="R2006" s="68"/>
      <c r="S2006" s="68">
        <f t="shared" si="75"/>
        <v>1.1000000000000001</v>
      </c>
      <c r="T2006" s="69" t="s">
        <v>547</v>
      </c>
      <c r="U2006" s="69" t="s">
        <v>52</v>
      </c>
      <c r="V2006" s="63"/>
      <c r="W2006" s="63"/>
      <c r="X2006" s="63"/>
      <c r="Y2006" s="63"/>
      <c r="Z2006" s="63"/>
      <c r="AA2006" s="63"/>
    </row>
    <row r="2007" spans="1:27" s="71" customFormat="1" ht="23.5" customHeight="1" x14ac:dyDescent="0.35">
      <c r="A2007" s="62">
        <v>46128</v>
      </c>
      <c r="B2007" s="63" t="s">
        <v>445</v>
      </c>
      <c r="C2007" s="64" t="s">
        <v>18</v>
      </c>
      <c r="D2007" s="64" t="s">
        <v>37</v>
      </c>
      <c r="E2007" s="64" t="s">
        <v>341</v>
      </c>
      <c r="F2007" s="64">
        <v>1</v>
      </c>
      <c r="G2007" s="72" t="s">
        <v>2148</v>
      </c>
      <c r="H2007" s="63" t="s">
        <v>3805</v>
      </c>
      <c r="I2007" s="64" t="s">
        <v>493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0.33</v>
      </c>
      <c r="Q2007" s="68">
        <v>21</v>
      </c>
      <c r="R2007" s="68"/>
      <c r="S2007" s="68">
        <f t="shared" si="75"/>
        <v>6.9300000000000006</v>
      </c>
      <c r="T2007" s="69" t="s">
        <v>547</v>
      </c>
      <c r="U2007" s="69" t="s">
        <v>52</v>
      </c>
      <c r="V2007" s="63"/>
      <c r="W2007" s="63"/>
      <c r="X2007" s="63"/>
      <c r="Y2007" s="63"/>
      <c r="Z2007" s="63"/>
      <c r="AA2007" s="63"/>
    </row>
    <row r="2008" spans="1:27" s="71" customFormat="1" ht="23.5" customHeight="1" x14ac:dyDescent="0.35">
      <c r="A2008" s="62">
        <v>46128</v>
      </c>
      <c r="B2008" s="63" t="s">
        <v>445</v>
      </c>
      <c r="C2008" s="64" t="s">
        <v>18</v>
      </c>
      <c r="D2008" s="64" t="s">
        <v>37</v>
      </c>
      <c r="E2008" s="64" t="s">
        <v>1532</v>
      </c>
      <c r="F2008" s="64">
        <v>1</v>
      </c>
      <c r="G2008" s="72" t="s">
        <v>770</v>
      </c>
      <c r="H2008" s="63" t="s">
        <v>3806</v>
      </c>
      <c r="I2008" s="64" t="s">
        <v>493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0.1</v>
      </c>
      <c r="Q2008" s="68">
        <v>8</v>
      </c>
      <c r="R2008" s="68"/>
      <c r="S2008" s="68">
        <f t="shared" si="75"/>
        <v>0.8</v>
      </c>
      <c r="T2008" s="69" t="s">
        <v>547</v>
      </c>
      <c r="U2008" s="69" t="s">
        <v>52</v>
      </c>
      <c r="V2008" s="63"/>
      <c r="W2008" s="63"/>
      <c r="X2008" s="63"/>
      <c r="Y2008" s="63"/>
      <c r="Z2008" s="63"/>
      <c r="AA2008" s="63"/>
    </row>
    <row r="2009" spans="1:27" s="71" customFormat="1" ht="23.5" customHeight="1" x14ac:dyDescent="0.35">
      <c r="A2009" s="62">
        <v>46128</v>
      </c>
      <c r="B2009" s="63" t="s">
        <v>445</v>
      </c>
      <c r="C2009" s="64" t="s">
        <v>18</v>
      </c>
      <c r="D2009" s="64" t="s">
        <v>37</v>
      </c>
      <c r="E2009" s="64" t="s">
        <v>544</v>
      </c>
      <c r="F2009" s="64">
        <v>1</v>
      </c>
      <c r="G2009" s="72" t="s">
        <v>3807</v>
      </c>
      <c r="H2009" s="63" t="s">
        <v>3808</v>
      </c>
      <c r="I2009" s="64" t="s">
        <v>493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0.1</v>
      </c>
      <c r="Q2009" s="68">
        <v>13</v>
      </c>
      <c r="R2009" s="68"/>
      <c r="S2009" s="68">
        <f t="shared" si="75"/>
        <v>1.3</v>
      </c>
      <c r="T2009" s="69" t="s">
        <v>547</v>
      </c>
      <c r="U2009" s="69" t="s">
        <v>52</v>
      </c>
      <c r="V2009" s="63"/>
      <c r="W2009" s="63"/>
      <c r="X2009" s="63"/>
      <c r="Y2009" s="63"/>
      <c r="Z2009" s="63"/>
      <c r="AA2009" s="63"/>
    </row>
    <row r="2010" spans="1:27" s="71" customFormat="1" ht="23.5" customHeight="1" x14ac:dyDescent="0.35">
      <c r="A2010" s="62">
        <v>46128</v>
      </c>
      <c r="B2010" s="63" t="s">
        <v>445</v>
      </c>
      <c r="C2010" s="64" t="s">
        <v>18</v>
      </c>
      <c r="D2010" s="64" t="s">
        <v>37</v>
      </c>
      <c r="E2010" s="64" t="s">
        <v>314</v>
      </c>
      <c r="F2010" s="64">
        <v>1</v>
      </c>
      <c r="G2010" s="72" t="s">
        <v>3809</v>
      </c>
      <c r="H2010" s="63" t="s">
        <v>3810</v>
      </c>
      <c r="I2010" s="64" t="s">
        <v>493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0.33</v>
      </c>
      <c r="Q2010" s="68">
        <v>19</v>
      </c>
      <c r="R2010" s="68"/>
      <c r="S2010" s="68">
        <f t="shared" si="75"/>
        <v>6.2700000000000005</v>
      </c>
      <c r="T2010" s="69" t="s">
        <v>547</v>
      </c>
      <c r="U2010" s="69" t="s">
        <v>52</v>
      </c>
      <c r="V2010" s="63"/>
      <c r="W2010" s="63"/>
      <c r="X2010" s="63"/>
      <c r="Y2010" s="63"/>
      <c r="Z2010" s="63"/>
      <c r="AA2010" s="63"/>
    </row>
    <row r="2011" spans="1:27" s="71" customFormat="1" ht="23.5" customHeight="1" x14ac:dyDescent="0.35">
      <c r="A2011" s="62">
        <v>46128</v>
      </c>
      <c r="B2011" s="63" t="s">
        <v>445</v>
      </c>
      <c r="C2011" s="64" t="s">
        <v>18</v>
      </c>
      <c r="D2011" s="64" t="s">
        <v>37</v>
      </c>
      <c r="E2011" s="64" t="s">
        <v>311</v>
      </c>
      <c r="F2011" s="64">
        <v>1</v>
      </c>
      <c r="G2011" s="72" t="s">
        <v>2853</v>
      </c>
      <c r="H2011" s="63" t="s">
        <v>3437</v>
      </c>
      <c r="I2011" s="64" t="s">
        <v>493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15</v>
      </c>
      <c r="R2011" s="68"/>
      <c r="S2011" s="68">
        <f t="shared" si="75"/>
        <v>1.5</v>
      </c>
      <c r="T2011" s="69" t="s">
        <v>547</v>
      </c>
      <c r="U2011" s="69" t="s">
        <v>52</v>
      </c>
      <c r="V2011" s="63"/>
      <c r="W2011" s="63"/>
      <c r="X2011" s="63"/>
      <c r="Y2011" s="63"/>
      <c r="Z2011" s="63"/>
      <c r="AA2011" s="63"/>
    </row>
    <row r="2012" spans="1:27" s="71" customFormat="1" ht="23.5" customHeight="1" x14ac:dyDescent="0.35">
      <c r="A2012" s="62">
        <v>46128</v>
      </c>
      <c r="B2012" s="63" t="s">
        <v>445</v>
      </c>
      <c r="C2012" s="64" t="s">
        <v>18</v>
      </c>
      <c r="D2012" s="64" t="s">
        <v>37</v>
      </c>
      <c r="E2012" s="64" t="s">
        <v>2624</v>
      </c>
      <c r="F2012" s="64">
        <v>2</v>
      </c>
      <c r="G2012" s="72" t="s">
        <v>3811</v>
      </c>
      <c r="H2012" s="63" t="s">
        <v>3812</v>
      </c>
      <c r="I2012" s="64" t="s">
        <v>493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0.1</v>
      </c>
      <c r="Q2012" s="68">
        <v>20</v>
      </c>
      <c r="R2012" s="68"/>
      <c r="S2012" s="68">
        <f t="shared" si="75"/>
        <v>2</v>
      </c>
      <c r="T2012" s="69" t="s">
        <v>547</v>
      </c>
      <c r="U2012" s="69" t="s">
        <v>52</v>
      </c>
      <c r="V2012" s="63"/>
      <c r="W2012" s="63"/>
      <c r="X2012" s="63"/>
      <c r="Y2012" s="63"/>
      <c r="Z2012" s="63"/>
      <c r="AA2012" s="63"/>
    </row>
    <row r="2013" spans="1:27" s="71" customFormat="1" ht="23.5" customHeight="1" x14ac:dyDescent="0.35">
      <c r="A2013" s="62">
        <v>46128</v>
      </c>
      <c r="B2013" s="63" t="s">
        <v>445</v>
      </c>
      <c r="C2013" s="64" t="s">
        <v>18</v>
      </c>
      <c r="D2013" s="64" t="s">
        <v>37</v>
      </c>
      <c r="E2013" s="64" t="s">
        <v>395</v>
      </c>
      <c r="F2013" s="64">
        <v>2</v>
      </c>
      <c r="G2013" s="72" t="s">
        <v>2232</v>
      </c>
      <c r="H2013" s="63" t="s">
        <v>2815</v>
      </c>
      <c r="I2013" s="64" t="s">
        <v>493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23</v>
      </c>
      <c r="R2013" s="68"/>
      <c r="S2013" s="68">
        <f t="shared" si="75"/>
        <v>2.3000000000000003</v>
      </c>
      <c r="T2013" s="69" t="s">
        <v>547</v>
      </c>
      <c r="U2013" s="69" t="s">
        <v>52</v>
      </c>
      <c r="V2013" s="63"/>
      <c r="W2013" s="63"/>
      <c r="X2013" s="63"/>
      <c r="Y2013" s="63"/>
      <c r="Z2013" s="63"/>
      <c r="AA2013" s="63"/>
    </row>
    <row r="2014" spans="1:27" s="71" customFormat="1" ht="23.5" customHeight="1" x14ac:dyDescent="0.35">
      <c r="A2014" s="62">
        <v>46128</v>
      </c>
      <c r="B2014" s="63" t="s">
        <v>445</v>
      </c>
      <c r="C2014" s="64" t="s">
        <v>18</v>
      </c>
      <c r="D2014" s="64" t="s">
        <v>37</v>
      </c>
      <c r="E2014" s="64" t="s">
        <v>1535</v>
      </c>
      <c r="F2014" s="64">
        <v>1</v>
      </c>
      <c r="G2014" s="72">
        <v>159114017</v>
      </c>
      <c r="H2014" s="63" t="s">
        <v>3813</v>
      </c>
      <c r="I2014" s="64" t="s">
        <v>493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16</v>
      </c>
      <c r="R2014" s="68"/>
      <c r="S2014" s="68">
        <f t="shared" si="75"/>
        <v>1.6</v>
      </c>
      <c r="T2014" s="69" t="s">
        <v>547</v>
      </c>
      <c r="U2014" s="69" t="s">
        <v>52</v>
      </c>
      <c r="V2014" s="63"/>
      <c r="W2014" s="63"/>
      <c r="X2014" s="63"/>
      <c r="Y2014" s="63"/>
      <c r="Z2014" s="63"/>
      <c r="AA2014" s="63"/>
    </row>
    <row r="2015" spans="1:27" s="71" customFormat="1" ht="23.5" customHeight="1" x14ac:dyDescent="0.35">
      <c r="A2015" s="62">
        <v>46128</v>
      </c>
      <c r="B2015" s="63" t="s">
        <v>445</v>
      </c>
      <c r="C2015" s="64" t="s">
        <v>18</v>
      </c>
      <c r="D2015" s="64" t="s">
        <v>37</v>
      </c>
      <c r="E2015" s="64" t="s">
        <v>544</v>
      </c>
      <c r="F2015" s="64">
        <v>1</v>
      </c>
      <c r="G2015" s="72">
        <v>159499003</v>
      </c>
      <c r="H2015" s="63" t="s">
        <v>3814</v>
      </c>
      <c r="I2015" s="64" t="s">
        <v>493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13</v>
      </c>
      <c r="R2015" s="68"/>
      <c r="S2015" s="68">
        <f t="shared" si="75"/>
        <v>4.29</v>
      </c>
      <c r="T2015" s="69" t="s">
        <v>547</v>
      </c>
      <c r="U2015" s="69" t="s">
        <v>52</v>
      </c>
      <c r="V2015" s="63"/>
      <c r="W2015" s="63"/>
      <c r="X2015" s="63"/>
      <c r="Y2015" s="63"/>
      <c r="Z2015" s="63"/>
      <c r="AA2015" s="63"/>
    </row>
    <row r="2016" spans="1:27" s="71" customFormat="1" ht="23.5" customHeight="1" x14ac:dyDescent="0.35">
      <c r="A2016" s="62">
        <v>46128</v>
      </c>
      <c r="B2016" s="63" t="s">
        <v>445</v>
      </c>
      <c r="C2016" s="64" t="s">
        <v>18</v>
      </c>
      <c r="D2016" s="64" t="s">
        <v>37</v>
      </c>
      <c r="E2016" s="64" t="s">
        <v>615</v>
      </c>
      <c r="F2016" s="64">
        <v>1</v>
      </c>
      <c r="G2016" s="72">
        <v>204158005</v>
      </c>
      <c r="H2016" s="63" t="s">
        <v>3815</v>
      </c>
      <c r="I2016" s="64" t="s">
        <v>493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3</v>
      </c>
      <c r="R2016" s="68"/>
      <c r="S2016" s="68">
        <f t="shared" si="75"/>
        <v>0.30000000000000004</v>
      </c>
      <c r="T2016" s="69" t="s">
        <v>547</v>
      </c>
      <c r="U2016" s="69" t="s">
        <v>52</v>
      </c>
      <c r="V2016" s="63"/>
      <c r="W2016" s="63"/>
      <c r="X2016" s="63"/>
      <c r="Y2016" s="63"/>
      <c r="Z2016" s="63"/>
      <c r="AA2016" s="63"/>
    </row>
    <row r="2017" spans="1:27" s="71" customFormat="1" ht="23.5" customHeight="1" x14ac:dyDescent="0.35">
      <c r="A2017" s="62">
        <v>46128</v>
      </c>
      <c r="B2017" s="63" t="s">
        <v>445</v>
      </c>
      <c r="C2017" s="64" t="s">
        <v>18</v>
      </c>
      <c r="D2017" s="64" t="s">
        <v>37</v>
      </c>
      <c r="E2017" s="64" t="s">
        <v>607</v>
      </c>
      <c r="F2017" s="64">
        <v>1</v>
      </c>
      <c r="G2017" s="72">
        <v>206211007</v>
      </c>
      <c r="H2017" s="63" t="s">
        <v>3816</v>
      </c>
      <c r="I2017" s="64" t="s">
        <v>493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15</v>
      </c>
      <c r="R2017" s="68"/>
      <c r="S2017" s="68">
        <f t="shared" si="75"/>
        <v>1.5</v>
      </c>
      <c r="T2017" s="69" t="s">
        <v>547</v>
      </c>
      <c r="U2017" s="69" t="s">
        <v>52</v>
      </c>
      <c r="V2017" s="63"/>
      <c r="W2017" s="63"/>
      <c r="X2017" s="63"/>
      <c r="Y2017" s="63"/>
      <c r="Z2017" s="63"/>
      <c r="AA2017" s="63"/>
    </row>
    <row r="2018" spans="1:27" s="71" customFormat="1" ht="23.5" customHeight="1" x14ac:dyDescent="0.35">
      <c r="A2018" s="62">
        <v>46128</v>
      </c>
      <c r="B2018" s="63" t="s">
        <v>445</v>
      </c>
      <c r="C2018" s="64" t="s">
        <v>18</v>
      </c>
      <c r="D2018" s="64" t="s">
        <v>37</v>
      </c>
      <c r="E2018" s="64" t="s">
        <v>607</v>
      </c>
      <c r="F2018" s="64">
        <v>1</v>
      </c>
      <c r="G2018" s="72">
        <v>206216003</v>
      </c>
      <c r="H2018" s="63" t="s">
        <v>3817</v>
      </c>
      <c r="I2018" s="64" t="s">
        <v>493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15</v>
      </c>
      <c r="R2018" s="68"/>
      <c r="S2018" s="68">
        <f t="shared" si="75"/>
        <v>1.5</v>
      </c>
      <c r="T2018" s="69" t="s">
        <v>547</v>
      </c>
      <c r="U2018" s="69" t="s">
        <v>52</v>
      </c>
      <c r="V2018" s="63"/>
      <c r="W2018" s="63"/>
      <c r="X2018" s="63"/>
      <c r="Y2018" s="63"/>
      <c r="Z2018" s="63"/>
      <c r="AA2018" s="63"/>
    </row>
    <row r="2019" spans="1:27" s="71" customFormat="1" ht="23.5" customHeight="1" x14ac:dyDescent="0.35">
      <c r="A2019" s="62">
        <v>46128</v>
      </c>
      <c r="B2019" s="63" t="s">
        <v>445</v>
      </c>
      <c r="C2019" s="64" t="s">
        <v>18</v>
      </c>
      <c r="D2019" s="64" t="s">
        <v>37</v>
      </c>
      <c r="E2019" s="64" t="s">
        <v>607</v>
      </c>
      <c r="F2019" s="64">
        <v>1</v>
      </c>
      <c r="G2019" s="72">
        <v>206248005</v>
      </c>
      <c r="H2019" s="63" t="s">
        <v>3818</v>
      </c>
      <c r="I2019" s="64" t="s">
        <v>493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15</v>
      </c>
      <c r="R2019" s="68"/>
      <c r="S2019" s="68">
        <f t="shared" si="75"/>
        <v>1.5</v>
      </c>
      <c r="T2019" s="69" t="s">
        <v>547</v>
      </c>
      <c r="U2019" s="69" t="s">
        <v>52</v>
      </c>
      <c r="V2019" s="63"/>
      <c r="W2019" s="63"/>
      <c r="X2019" s="63"/>
      <c r="Y2019" s="63"/>
      <c r="Z2019" s="63"/>
      <c r="AA2019" s="63"/>
    </row>
    <row r="2020" spans="1:27" s="71" customFormat="1" ht="23.5" customHeight="1" x14ac:dyDescent="0.35">
      <c r="A2020" s="62">
        <v>46128</v>
      </c>
      <c r="B2020" s="63" t="s">
        <v>445</v>
      </c>
      <c r="C2020" s="64" t="s">
        <v>18</v>
      </c>
      <c r="D2020" s="64" t="s">
        <v>37</v>
      </c>
      <c r="E2020" s="64" t="s">
        <v>615</v>
      </c>
      <c r="F2020" s="64">
        <v>1</v>
      </c>
      <c r="G2020" s="72">
        <v>206283006</v>
      </c>
      <c r="H2020" s="63" t="s">
        <v>3819</v>
      </c>
      <c r="I2020" s="64" t="s">
        <v>493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0.1</v>
      </c>
      <c r="Q2020" s="68">
        <v>3</v>
      </c>
      <c r="R2020" s="68"/>
      <c r="S2020" s="68">
        <f t="shared" si="75"/>
        <v>0.30000000000000004</v>
      </c>
      <c r="T2020" s="69" t="s">
        <v>547</v>
      </c>
      <c r="U2020" s="69" t="s">
        <v>52</v>
      </c>
      <c r="V2020" s="63"/>
      <c r="W2020" s="63"/>
      <c r="X2020" s="63"/>
      <c r="Y2020" s="63"/>
      <c r="Z2020" s="63"/>
      <c r="AA2020" s="63"/>
    </row>
    <row r="2021" spans="1:27" s="71" customFormat="1" ht="23.5" customHeight="1" x14ac:dyDescent="0.35">
      <c r="A2021" s="62">
        <v>46128</v>
      </c>
      <c r="B2021" s="63" t="s">
        <v>445</v>
      </c>
      <c r="C2021" s="64" t="s">
        <v>18</v>
      </c>
      <c r="D2021" s="64" t="s">
        <v>37</v>
      </c>
      <c r="E2021" s="64" t="s">
        <v>607</v>
      </c>
      <c r="F2021" s="64">
        <v>1</v>
      </c>
      <c r="G2021" s="72">
        <v>206340004</v>
      </c>
      <c r="H2021" s="63" t="s">
        <v>3820</v>
      </c>
      <c r="I2021" s="64" t="s">
        <v>493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15</v>
      </c>
      <c r="R2021" s="68"/>
      <c r="S2021" s="68">
        <f t="shared" si="75"/>
        <v>1.5</v>
      </c>
      <c r="T2021" s="69" t="s">
        <v>547</v>
      </c>
      <c r="U2021" s="69" t="s">
        <v>52</v>
      </c>
      <c r="V2021" s="63"/>
      <c r="W2021" s="63"/>
      <c r="X2021" s="63"/>
      <c r="Y2021" s="63"/>
      <c r="Z2021" s="63"/>
      <c r="AA2021" s="63"/>
    </row>
    <row r="2022" spans="1:27" s="71" customFormat="1" ht="23.5" customHeight="1" x14ac:dyDescent="0.35">
      <c r="A2022" s="62">
        <v>46128</v>
      </c>
      <c r="B2022" s="63" t="s">
        <v>34</v>
      </c>
      <c r="C2022" s="64" t="s">
        <v>17</v>
      </c>
      <c r="D2022" s="64" t="s">
        <v>19</v>
      </c>
      <c r="E2022" s="64" t="s">
        <v>371</v>
      </c>
      <c r="F2022" s="64">
        <v>2</v>
      </c>
      <c r="G2022" s="72" t="s">
        <v>2146</v>
      </c>
      <c r="H2022" s="63" t="s">
        <v>3821</v>
      </c>
      <c r="I2022" s="64" t="s">
        <v>490</v>
      </c>
      <c r="J2022" s="63" t="s">
        <v>1176</v>
      </c>
      <c r="K2022" s="64" t="s">
        <v>281</v>
      </c>
      <c r="L2022" s="64" t="s">
        <v>268</v>
      </c>
      <c r="M2022" s="100">
        <v>0.81597222222222221</v>
      </c>
      <c r="N2022" s="100">
        <v>0.85763888888888884</v>
      </c>
      <c r="O2022" s="66">
        <f t="shared" si="74"/>
        <v>4.166666666666663E-2</v>
      </c>
      <c r="P2022" s="67">
        <v>1</v>
      </c>
      <c r="Q2022" s="68">
        <v>12</v>
      </c>
      <c r="R2022" s="68"/>
      <c r="S2022" s="68">
        <f t="shared" si="75"/>
        <v>12</v>
      </c>
      <c r="T2022" s="69" t="s">
        <v>52</v>
      </c>
      <c r="U2022" s="69" t="s">
        <v>52</v>
      </c>
      <c r="V2022" s="63"/>
      <c r="W2022" s="63"/>
      <c r="X2022" s="63"/>
      <c r="Y2022" s="63"/>
      <c r="Z2022" s="63"/>
      <c r="AA2022" s="63">
        <v>2026040058</v>
      </c>
    </row>
    <row r="2023" spans="1:27" s="71" customFormat="1" ht="23.5" customHeight="1" x14ac:dyDescent="0.35">
      <c r="A2023" s="62">
        <v>46129</v>
      </c>
      <c r="B2023" s="63" t="s">
        <v>445</v>
      </c>
      <c r="C2023" s="64" t="s">
        <v>17</v>
      </c>
      <c r="D2023" s="64" t="s">
        <v>37</v>
      </c>
      <c r="E2023" s="64" t="s">
        <v>265</v>
      </c>
      <c r="F2023" s="64">
        <v>1</v>
      </c>
      <c r="G2023" s="72" t="s">
        <v>812</v>
      </c>
      <c r="H2023" s="63" t="s">
        <v>3709</v>
      </c>
      <c r="I2023" s="64" t="s">
        <v>493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0.57999999999999996</v>
      </c>
      <c r="Q2023" s="68">
        <v>35</v>
      </c>
      <c r="R2023" s="68"/>
      <c r="S2023" s="68">
        <f t="shared" si="75"/>
        <v>20.299999999999997</v>
      </c>
      <c r="T2023" s="69" t="s">
        <v>547</v>
      </c>
      <c r="U2023" s="69" t="s">
        <v>52</v>
      </c>
      <c r="V2023" s="63"/>
      <c r="W2023" s="63"/>
      <c r="X2023" s="63"/>
      <c r="Y2023" s="63"/>
      <c r="Z2023" s="63"/>
      <c r="AA2023" s="63"/>
    </row>
    <row r="2024" spans="1:27" s="71" customFormat="1" ht="23.5" customHeight="1" x14ac:dyDescent="0.35">
      <c r="A2024" s="62">
        <v>46129</v>
      </c>
      <c r="B2024" s="63" t="s">
        <v>445</v>
      </c>
      <c r="C2024" s="64" t="s">
        <v>17</v>
      </c>
      <c r="D2024" s="64" t="s">
        <v>37</v>
      </c>
      <c r="E2024" s="64" t="s">
        <v>235</v>
      </c>
      <c r="F2024" s="64">
        <v>2</v>
      </c>
      <c r="G2024" s="72" t="s">
        <v>1556</v>
      </c>
      <c r="H2024" s="63" t="s">
        <v>3710</v>
      </c>
      <c r="I2024" s="64" t="s">
        <v>493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0.57999999999999996</v>
      </c>
      <c r="Q2024" s="68">
        <v>32</v>
      </c>
      <c r="R2024" s="68"/>
      <c r="S2024" s="68">
        <f t="shared" si="75"/>
        <v>18.559999999999999</v>
      </c>
      <c r="T2024" s="69" t="s">
        <v>547</v>
      </c>
      <c r="U2024" s="69" t="s">
        <v>52</v>
      </c>
      <c r="V2024" s="63"/>
      <c r="W2024" s="63"/>
      <c r="X2024" s="63"/>
      <c r="Y2024" s="63"/>
      <c r="Z2024" s="63"/>
      <c r="AA2024" s="63"/>
    </row>
    <row r="2025" spans="1:27" s="71" customFormat="1" ht="23.5" customHeight="1" x14ac:dyDescent="0.35">
      <c r="A2025" s="62">
        <v>46129</v>
      </c>
      <c r="B2025" s="63" t="s">
        <v>445</v>
      </c>
      <c r="C2025" s="64" t="s">
        <v>17</v>
      </c>
      <c r="D2025" s="64" t="s">
        <v>37</v>
      </c>
      <c r="E2025" s="64" t="s">
        <v>3259</v>
      </c>
      <c r="F2025" s="64">
        <v>2</v>
      </c>
      <c r="G2025" s="72" t="s">
        <v>1336</v>
      </c>
      <c r="H2025" s="63" t="s">
        <v>3711</v>
      </c>
      <c r="I2025" s="64" t="s">
        <v>493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29</v>
      </c>
      <c r="R2025" s="68"/>
      <c r="S2025" s="68">
        <f t="shared" si="75"/>
        <v>2.9000000000000004</v>
      </c>
      <c r="T2025" s="69" t="s">
        <v>547</v>
      </c>
      <c r="U2025" s="69" t="s">
        <v>52</v>
      </c>
      <c r="V2025" s="63"/>
      <c r="W2025" s="63"/>
      <c r="X2025" s="63"/>
      <c r="Y2025" s="63"/>
      <c r="Z2025" s="63"/>
      <c r="AA2025" s="63"/>
    </row>
    <row r="2026" spans="1:27" s="71" customFormat="1" ht="23.5" customHeight="1" x14ac:dyDescent="0.35">
      <c r="A2026" s="62">
        <v>46129</v>
      </c>
      <c r="B2026" s="63" t="s">
        <v>445</v>
      </c>
      <c r="C2026" s="64" t="s">
        <v>17</v>
      </c>
      <c r="D2026" s="64" t="s">
        <v>37</v>
      </c>
      <c r="E2026" s="64" t="s">
        <v>269</v>
      </c>
      <c r="F2026" s="64">
        <v>1</v>
      </c>
      <c r="G2026" s="72" t="s">
        <v>1072</v>
      </c>
      <c r="H2026" s="63" t="s">
        <v>3712</v>
      </c>
      <c r="I2026" s="64" t="s">
        <v>493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27</v>
      </c>
      <c r="R2026" s="68"/>
      <c r="S2026" s="68">
        <f t="shared" si="75"/>
        <v>2.7</v>
      </c>
      <c r="T2026" s="69" t="s">
        <v>547</v>
      </c>
      <c r="U2026" s="69" t="s">
        <v>52</v>
      </c>
      <c r="V2026" s="63"/>
      <c r="W2026" s="63"/>
      <c r="X2026" s="63"/>
      <c r="Y2026" s="63"/>
      <c r="Z2026" s="63"/>
      <c r="AA2026" s="63"/>
    </row>
    <row r="2027" spans="1:27" s="71" customFormat="1" ht="23.5" customHeight="1" x14ac:dyDescent="0.35">
      <c r="A2027" s="62">
        <v>46129</v>
      </c>
      <c r="B2027" s="63" t="s">
        <v>445</v>
      </c>
      <c r="C2027" s="64" t="s">
        <v>17</v>
      </c>
      <c r="D2027" s="64" t="s">
        <v>37</v>
      </c>
      <c r="E2027" s="64" t="s">
        <v>292</v>
      </c>
      <c r="F2027" s="64">
        <v>1</v>
      </c>
      <c r="G2027" s="72" t="s">
        <v>3713</v>
      </c>
      <c r="H2027" s="63" t="s">
        <v>3714</v>
      </c>
      <c r="I2027" s="64" t="s">
        <v>493</v>
      </c>
      <c r="J2027" s="63" t="s">
        <v>66</v>
      </c>
      <c r="K2027" s="64" t="s">
        <v>243</v>
      </c>
      <c r="L2027" s="64" t="s">
        <v>239</v>
      </c>
      <c r="M2027" s="100"/>
      <c r="N2027" s="100"/>
      <c r="O2027" s="66">
        <f t="shared" si="74"/>
        <v>24</v>
      </c>
      <c r="P2027" s="67">
        <v>0.1</v>
      </c>
      <c r="Q2027" s="68">
        <v>29</v>
      </c>
      <c r="R2027" s="68"/>
      <c r="S2027" s="68">
        <f t="shared" si="75"/>
        <v>2.9000000000000004</v>
      </c>
      <c r="T2027" s="69" t="s">
        <v>547</v>
      </c>
      <c r="U2027" s="69" t="s">
        <v>52</v>
      </c>
      <c r="V2027" s="63"/>
      <c r="W2027" s="63"/>
      <c r="X2027" s="63"/>
      <c r="Y2027" s="63"/>
      <c r="Z2027" s="63"/>
      <c r="AA2027" s="63"/>
    </row>
    <row r="2028" spans="1:27" s="71" customFormat="1" ht="23.5" customHeight="1" x14ac:dyDescent="0.35">
      <c r="A2028" s="62">
        <v>46129</v>
      </c>
      <c r="B2028" s="63" t="s">
        <v>445</v>
      </c>
      <c r="C2028" s="64" t="s">
        <v>17</v>
      </c>
      <c r="D2028" s="64" t="s">
        <v>37</v>
      </c>
      <c r="E2028" s="64" t="s">
        <v>898</v>
      </c>
      <c r="F2028" s="64">
        <v>2</v>
      </c>
      <c r="G2028" s="72" t="s">
        <v>3715</v>
      </c>
      <c r="H2028" s="63" t="s">
        <v>3716</v>
      </c>
      <c r="I2028" s="64" t="s">
        <v>493</v>
      </c>
      <c r="J2028" s="63" t="s">
        <v>66</v>
      </c>
      <c r="K2028" s="64" t="s">
        <v>243</v>
      </c>
      <c r="L2028" s="64" t="s">
        <v>239</v>
      </c>
      <c r="M2028" s="100"/>
      <c r="N2028" s="100"/>
      <c r="O2028" s="66">
        <f t="shared" si="74"/>
        <v>24</v>
      </c>
      <c r="P2028" s="67">
        <v>0.1</v>
      </c>
      <c r="Q2028" s="68">
        <v>28</v>
      </c>
      <c r="R2028" s="68"/>
      <c r="S2028" s="68">
        <f t="shared" si="75"/>
        <v>2.8000000000000003</v>
      </c>
      <c r="T2028" s="69" t="s">
        <v>547</v>
      </c>
      <c r="U2028" s="69" t="s">
        <v>52</v>
      </c>
      <c r="V2028" s="63"/>
      <c r="W2028" s="63"/>
      <c r="X2028" s="63"/>
      <c r="Y2028" s="63"/>
      <c r="Z2028" s="63"/>
      <c r="AA2028" s="63"/>
    </row>
    <row r="2029" spans="1:27" s="71" customFormat="1" ht="23.5" customHeight="1" x14ac:dyDescent="0.35">
      <c r="A2029" s="62">
        <v>46129</v>
      </c>
      <c r="B2029" s="63" t="s">
        <v>34</v>
      </c>
      <c r="C2029" s="64" t="s">
        <v>17</v>
      </c>
      <c r="D2029" s="64" t="s">
        <v>19</v>
      </c>
      <c r="E2029" s="64" t="s">
        <v>612</v>
      </c>
      <c r="F2029" s="64">
        <v>1</v>
      </c>
      <c r="G2029" s="72">
        <v>130597093</v>
      </c>
      <c r="H2029" s="63" t="s">
        <v>3717</v>
      </c>
      <c r="I2029" s="64" t="s">
        <v>493</v>
      </c>
      <c r="J2029" s="63" t="s">
        <v>66</v>
      </c>
      <c r="K2029" s="64" t="s">
        <v>243</v>
      </c>
      <c r="L2029" s="64" t="s">
        <v>239</v>
      </c>
      <c r="M2029" s="100"/>
      <c r="N2029" s="100"/>
      <c r="O2029" s="66">
        <f t="shared" si="74"/>
        <v>24</v>
      </c>
      <c r="P2029" s="67">
        <v>0.5</v>
      </c>
      <c r="Q2029" s="68">
        <v>11</v>
      </c>
      <c r="R2029" s="68"/>
      <c r="S2029" s="68">
        <f t="shared" si="75"/>
        <v>5.5</v>
      </c>
      <c r="T2029" s="69" t="s">
        <v>547</v>
      </c>
      <c r="U2029" s="69" t="s">
        <v>52</v>
      </c>
      <c r="V2029" s="63"/>
      <c r="W2029" s="63"/>
      <c r="X2029" s="63"/>
      <c r="Y2029" s="63"/>
      <c r="Z2029" s="63"/>
      <c r="AA2029" s="63"/>
    </row>
    <row r="2030" spans="1:27" s="71" customFormat="1" ht="23.5" customHeight="1" x14ac:dyDescent="0.35">
      <c r="A2030" s="62">
        <v>46129</v>
      </c>
      <c r="B2030" s="63" t="s">
        <v>34</v>
      </c>
      <c r="C2030" s="64" t="s">
        <v>17</v>
      </c>
      <c r="D2030" s="64" t="s">
        <v>19</v>
      </c>
      <c r="E2030" s="64" t="s">
        <v>614</v>
      </c>
      <c r="F2030" s="64">
        <v>2</v>
      </c>
      <c r="G2030" s="72">
        <v>130597180</v>
      </c>
      <c r="H2030" s="63" t="s">
        <v>3673</v>
      </c>
      <c r="I2030" s="64" t="s">
        <v>493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0.33</v>
      </c>
      <c r="Q2030" s="68">
        <v>17</v>
      </c>
      <c r="R2030" s="68"/>
      <c r="S2030" s="68">
        <f t="shared" si="75"/>
        <v>5.61</v>
      </c>
      <c r="T2030" s="69" t="s">
        <v>547</v>
      </c>
      <c r="U2030" s="69" t="s">
        <v>52</v>
      </c>
      <c r="V2030" s="63"/>
      <c r="W2030" s="63"/>
      <c r="X2030" s="63"/>
      <c r="Y2030" s="63"/>
      <c r="Z2030" s="63"/>
      <c r="AA2030" s="63"/>
    </row>
    <row r="2031" spans="1:27" s="71" customFormat="1" ht="23.5" customHeight="1" x14ac:dyDescent="0.35">
      <c r="A2031" s="62">
        <v>46129</v>
      </c>
      <c r="B2031" s="63" t="s">
        <v>34</v>
      </c>
      <c r="C2031" s="64" t="s">
        <v>17</v>
      </c>
      <c r="D2031" s="64" t="s">
        <v>19</v>
      </c>
      <c r="E2031" s="64" t="s">
        <v>345</v>
      </c>
      <c r="F2031" s="64">
        <v>2</v>
      </c>
      <c r="G2031" s="72" t="s">
        <v>301</v>
      </c>
      <c r="H2031" s="63" t="s">
        <v>3718</v>
      </c>
      <c r="I2031" s="64" t="s">
        <v>493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</v>
      </c>
      <c r="Q2031" s="68">
        <v>11</v>
      </c>
      <c r="R2031" s="68"/>
      <c r="S2031" s="68">
        <f t="shared" si="75"/>
        <v>5.5</v>
      </c>
      <c r="T2031" s="69" t="s">
        <v>547</v>
      </c>
      <c r="U2031" s="69" t="s">
        <v>52</v>
      </c>
      <c r="V2031" s="63"/>
      <c r="W2031" s="63"/>
      <c r="X2031" s="63"/>
      <c r="Y2031" s="63"/>
      <c r="Z2031" s="63"/>
      <c r="AA2031" s="63"/>
    </row>
    <row r="2032" spans="1:27" s="71" customFormat="1" ht="23.5" customHeight="1" x14ac:dyDescent="0.35">
      <c r="A2032" s="62">
        <v>46129</v>
      </c>
      <c r="B2032" s="63" t="s">
        <v>34</v>
      </c>
      <c r="C2032" s="64" t="s">
        <v>17</v>
      </c>
      <c r="D2032" s="64" t="s">
        <v>19</v>
      </c>
      <c r="E2032" s="64" t="s">
        <v>300</v>
      </c>
      <c r="F2032" s="64">
        <v>2</v>
      </c>
      <c r="G2032" s="72">
        <v>108930825</v>
      </c>
      <c r="H2032" s="63" t="s">
        <v>3719</v>
      </c>
      <c r="I2032" s="64" t="s">
        <v>493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0.8</v>
      </c>
      <c r="Q2032" s="68">
        <v>10</v>
      </c>
      <c r="R2032" s="68"/>
      <c r="S2032" s="68">
        <f t="shared" si="75"/>
        <v>8</v>
      </c>
      <c r="T2032" s="69" t="s">
        <v>547</v>
      </c>
      <c r="U2032" s="69" t="s">
        <v>52</v>
      </c>
      <c r="V2032" s="63"/>
      <c r="W2032" s="63"/>
      <c r="X2032" s="63"/>
      <c r="Y2032" s="63"/>
      <c r="Z2032" s="63"/>
      <c r="AA2032" s="63"/>
    </row>
    <row r="2033" spans="1:27" s="71" customFormat="1" ht="23.5" customHeight="1" x14ac:dyDescent="0.35">
      <c r="A2033" s="62">
        <v>46129</v>
      </c>
      <c r="B2033" s="63" t="s">
        <v>445</v>
      </c>
      <c r="C2033" s="64" t="s">
        <v>17</v>
      </c>
      <c r="D2033" s="64" t="s">
        <v>37</v>
      </c>
      <c r="E2033" s="64" t="s">
        <v>3031</v>
      </c>
      <c r="F2033" s="64">
        <v>1</v>
      </c>
      <c r="G2033" s="72" t="s">
        <v>3420</v>
      </c>
      <c r="H2033" s="63" t="s">
        <v>3720</v>
      </c>
      <c r="I2033" s="64" t="s">
        <v>493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0.2</v>
      </c>
      <c r="Q2033" s="68">
        <v>8</v>
      </c>
      <c r="R2033" s="68"/>
      <c r="S2033" s="68">
        <f t="shared" si="75"/>
        <v>1.6</v>
      </c>
      <c r="T2033" s="69" t="s">
        <v>547</v>
      </c>
      <c r="U2033" s="69" t="s">
        <v>52</v>
      </c>
      <c r="V2033" s="63"/>
      <c r="W2033" s="63"/>
      <c r="X2033" s="63"/>
      <c r="Y2033" s="63"/>
      <c r="Z2033" s="63"/>
      <c r="AA2033" s="63"/>
    </row>
    <row r="2034" spans="1:27" s="71" customFormat="1" ht="23.5" customHeight="1" x14ac:dyDescent="0.35">
      <c r="A2034" s="62">
        <v>46129</v>
      </c>
      <c r="B2034" s="63" t="s">
        <v>445</v>
      </c>
      <c r="C2034" s="64" t="s">
        <v>18</v>
      </c>
      <c r="D2034" s="64" t="s">
        <v>37</v>
      </c>
      <c r="E2034" s="64" t="s">
        <v>317</v>
      </c>
      <c r="F2034" s="64">
        <v>1</v>
      </c>
      <c r="G2034" s="72" t="s">
        <v>2682</v>
      </c>
      <c r="H2034" s="63" t="s">
        <v>2683</v>
      </c>
      <c r="I2034" s="64" t="s">
        <v>493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25</v>
      </c>
      <c r="R2034" s="68"/>
      <c r="S2034" s="68">
        <f t="shared" si="75"/>
        <v>2.5</v>
      </c>
      <c r="T2034" s="69" t="s">
        <v>547</v>
      </c>
      <c r="U2034" s="69" t="s">
        <v>52</v>
      </c>
      <c r="V2034" s="63"/>
      <c r="W2034" s="63"/>
      <c r="X2034" s="63"/>
      <c r="Y2034" s="63"/>
      <c r="Z2034" s="63"/>
      <c r="AA2034" s="63"/>
    </row>
    <row r="2035" spans="1:27" s="71" customFormat="1" ht="23.5" customHeight="1" x14ac:dyDescent="0.35">
      <c r="A2035" s="62">
        <v>46129</v>
      </c>
      <c r="B2035" s="63" t="s">
        <v>445</v>
      </c>
      <c r="C2035" s="64" t="s">
        <v>18</v>
      </c>
      <c r="D2035" s="64" t="s">
        <v>37</v>
      </c>
      <c r="E2035" s="64" t="s">
        <v>341</v>
      </c>
      <c r="F2035" s="64">
        <v>1</v>
      </c>
      <c r="G2035" s="72" t="s">
        <v>3826</v>
      </c>
      <c r="H2035" s="63" t="s">
        <v>3827</v>
      </c>
      <c r="I2035" s="64" t="s">
        <v>493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18</v>
      </c>
      <c r="R2035" s="68"/>
      <c r="S2035" s="68">
        <f t="shared" si="75"/>
        <v>1.8</v>
      </c>
      <c r="T2035" s="69" t="s">
        <v>547</v>
      </c>
      <c r="U2035" s="69" t="s">
        <v>52</v>
      </c>
      <c r="V2035" s="63"/>
      <c r="W2035" s="63"/>
      <c r="X2035" s="63"/>
      <c r="Y2035" s="63"/>
      <c r="Z2035" s="63"/>
      <c r="AA2035" s="63"/>
    </row>
    <row r="2036" spans="1:27" s="71" customFormat="1" ht="23.5" customHeight="1" x14ac:dyDescent="0.35">
      <c r="A2036" s="62">
        <v>46129</v>
      </c>
      <c r="B2036" s="63" t="s">
        <v>445</v>
      </c>
      <c r="C2036" s="64" t="s">
        <v>18</v>
      </c>
      <c r="D2036" s="64" t="s">
        <v>37</v>
      </c>
      <c r="E2036" s="64" t="s">
        <v>640</v>
      </c>
      <c r="F2036" s="64">
        <v>1</v>
      </c>
      <c r="G2036" s="72" t="s">
        <v>2399</v>
      </c>
      <c r="H2036" s="63" t="s">
        <v>3012</v>
      </c>
      <c r="I2036" s="64" t="s">
        <v>493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0.33</v>
      </c>
      <c r="Q2036" s="68">
        <v>26</v>
      </c>
      <c r="R2036" s="68"/>
      <c r="S2036" s="68">
        <f t="shared" si="75"/>
        <v>8.58</v>
      </c>
      <c r="T2036" s="69" t="s">
        <v>547</v>
      </c>
      <c r="U2036" s="69" t="s">
        <v>52</v>
      </c>
      <c r="V2036" s="63"/>
      <c r="W2036" s="63"/>
      <c r="X2036" s="63"/>
      <c r="Y2036" s="63"/>
      <c r="Z2036" s="63"/>
      <c r="AA2036" s="63"/>
    </row>
    <row r="2037" spans="1:27" s="71" customFormat="1" ht="23.5" customHeight="1" x14ac:dyDescent="0.35">
      <c r="A2037" s="62">
        <v>46129</v>
      </c>
      <c r="B2037" s="63" t="s">
        <v>445</v>
      </c>
      <c r="C2037" s="64" t="s">
        <v>18</v>
      </c>
      <c r="D2037" s="64" t="s">
        <v>37</v>
      </c>
      <c r="E2037" s="64" t="s">
        <v>994</v>
      </c>
      <c r="F2037" s="64">
        <v>2</v>
      </c>
      <c r="G2037" s="72" t="s">
        <v>1698</v>
      </c>
      <c r="H2037" s="63" t="s">
        <v>3828</v>
      </c>
      <c r="I2037" s="64" t="s">
        <v>493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0.1</v>
      </c>
      <c r="Q2037" s="68">
        <v>18</v>
      </c>
      <c r="R2037" s="68"/>
      <c r="S2037" s="68">
        <f t="shared" si="75"/>
        <v>1.8</v>
      </c>
      <c r="T2037" s="69" t="s">
        <v>547</v>
      </c>
      <c r="U2037" s="69" t="s">
        <v>52</v>
      </c>
      <c r="V2037" s="63"/>
      <c r="W2037" s="63"/>
      <c r="X2037" s="63"/>
      <c r="Y2037" s="63"/>
      <c r="Z2037" s="63"/>
      <c r="AA2037" s="63"/>
    </row>
    <row r="2038" spans="1:27" s="71" customFormat="1" ht="23.5" customHeight="1" x14ac:dyDescent="0.35">
      <c r="A2038" s="62">
        <v>46129</v>
      </c>
      <c r="B2038" s="63" t="s">
        <v>445</v>
      </c>
      <c r="C2038" s="64" t="s">
        <v>18</v>
      </c>
      <c r="D2038" s="64" t="s">
        <v>37</v>
      </c>
      <c r="E2038" s="64" t="s">
        <v>607</v>
      </c>
      <c r="F2038" s="64">
        <v>1</v>
      </c>
      <c r="G2038" s="72">
        <v>204474010</v>
      </c>
      <c r="H2038" s="63" t="s">
        <v>3829</v>
      </c>
      <c r="I2038" s="64" t="s">
        <v>493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0.1</v>
      </c>
      <c r="Q2038" s="68">
        <v>3</v>
      </c>
      <c r="R2038" s="68"/>
      <c r="S2038" s="68">
        <f t="shared" si="75"/>
        <v>0.30000000000000004</v>
      </c>
      <c r="T2038" s="69" t="s">
        <v>547</v>
      </c>
      <c r="U2038" s="69" t="s">
        <v>52</v>
      </c>
      <c r="V2038" s="63"/>
      <c r="W2038" s="63"/>
      <c r="X2038" s="63"/>
      <c r="Y2038" s="63"/>
      <c r="Z2038" s="63"/>
      <c r="AA2038" s="63"/>
    </row>
    <row r="2039" spans="1:27" s="71" customFormat="1" ht="23.5" customHeight="1" x14ac:dyDescent="0.35">
      <c r="A2039" s="62">
        <v>46129</v>
      </c>
      <c r="B2039" s="63" t="s">
        <v>445</v>
      </c>
      <c r="C2039" s="64" t="s">
        <v>18</v>
      </c>
      <c r="D2039" s="64" t="s">
        <v>37</v>
      </c>
      <c r="E2039" s="64" t="s">
        <v>996</v>
      </c>
      <c r="F2039" s="64">
        <v>2</v>
      </c>
      <c r="G2039" s="72">
        <v>230747006</v>
      </c>
      <c r="H2039" s="63" t="s">
        <v>3830</v>
      </c>
      <c r="I2039" s="64" t="s">
        <v>493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0.1</v>
      </c>
      <c r="Q2039" s="68">
        <v>4</v>
      </c>
      <c r="R2039" s="68"/>
      <c r="S2039" s="68">
        <f t="shared" si="75"/>
        <v>0.4</v>
      </c>
      <c r="T2039" s="69" t="s">
        <v>547</v>
      </c>
      <c r="U2039" s="69" t="s">
        <v>52</v>
      </c>
      <c r="V2039" s="63"/>
      <c r="W2039" s="63"/>
      <c r="X2039" s="63"/>
      <c r="Y2039" s="63"/>
      <c r="Z2039" s="63"/>
      <c r="AA2039" s="63"/>
    </row>
    <row r="2040" spans="1:27" s="71" customFormat="1" ht="23.5" customHeight="1" x14ac:dyDescent="0.35">
      <c r="A2040" s="62">
        <v>46129</v>
      </c>
      <c r="B2040" s="63" t="s">
        <v>445</v>
      </c>
      <c r="C2040" s="64" t="s">
        <v>18</v>
      </c>
      <c r="D2040" s="64" t="s">
        <v>37</v>
      </c>
      <c r="E2040" s="64" t="s">
        <v>996</v>
      </c>
      <c r="F2040" s="64">
        <v>2</v>
      </c>
      <c r="G2040" s="72">
        <v>315630005</v>
      </c>
      <c r="H2040" s="63" t="s">
        <v>3831</v>
      </c>
      <c r="I2040" s="64" t="s">
        <v>493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0.1</v>
      </c>
      <c r="Q2040" s="68">
        <v>4</v>
      </c>
      <c r="R2040" s="68"/>
      <c r="S2040" s="68">
        <f t="shared" si="75"/>
        <v>0.4</v>
      </c>
      <c r="T2040" s="69" t="s">
        <v>547</v>
      </c>
      <c r="U2040" s="69" t="s">
        <v>52</v>
      </c>
      <c r="V2040" s="63"/>
      <c r="W2040" s="63"/>
      <c r="X2040" s="63"/>
      <c r="Y2040" s="63"/>
      <c r="Z2040" s="63"/>
      <c r="AA2040" s="63"/>
    </row>
    <row r="2041" spans="1:27" s="71" customFormat="1" ht="23.5" customHeight="1" x14ac:dyDescent="0.35">
      <c r="A2041" s="62">
        <v>46129</v>
      </c>
      <c r="B2041" s="63" t="s">
        <v>34</v>
      </c>
      <c r="C2041" s="64" t="s">
        <v>17</v>
      </c>
      <c r="D2041" s="64" t="s">
        <v>19</v>
      </c>
      <c r="E2041" s="64" t="s">
        <v>1066</v>
      </c>
      <c r="F2041" s="64">
        <v>1</v>
      </c>
      <c r="G2041" s="72" t="s">
        <v>301</v>
      </c>
      <c r="H2041" s="63" t="s">
        <v>3732</v>
      </c>
      <c r="I2041" s="64" t="s">
        <v>493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0.25</v>
      </c>
      <c r="Q2041" s="68">
        <v>12</v>
      </c>
      <c r="R2041" s="68"/>
      <c r="S2041" s="68">
        <f t="shared" si="75"/>
        <v>3</v>
      </c>
      <c r="T2041" s="69" t="s">
        <v>547</v>
      </c>
      <c r="U2041" s="69" t="s">
        <v>52</v>
      </c>
      <c r="V2041" s="63"/>
      <c r="W2041" s="63"/>
      <c r="X2041" s="63"/>
      <c r="Y2041" s="63"/>
      <c r="Z2041" s="63"/>
      <c r="AA2041" s="63"/>
    </row>
    <row r="2042" spans="1:27" s="71" customFormat="1" ht="23.5" customHeight="1" x14ac:dyDescent="0.35">
      <c r="A2042" s="62">
        <v>46129</v>
      </c>
      <c r="B2042" s="63" t="s">
        <v>34</v>
      </c>
      <c r="C2042" s="64" t="s">
        <v>18</v>
      </c>
      <c r="D2042" s="64" t="s">
        <v>19</v>
      </c>
      <c r="E2042" s="64" t="s">
        <v>641</v>
      </c>
      <c r="F2042" s="64">
        <v>2</v>
      </c>
      <c r="G2042" s="72">
        <v>130597368</v>
      </c>
      <c r="H2042" s="63" t="s">
        <v>3832</v>
      </c>
      <c r="I2042" s="64" t="s">
        <v>490</v>
      </c>
      <c r="J2042" s="63" t="s">
        <v>1710</v>
      </c>
      <c r="K2042" s="64" t="s">
        <v>281</v>
      </c>
      <c r="L2042" s="64" t="s">
        <v>268</v>
      </c>
      <c r="M2042" s="100">
        <v>0.1875</v>
      </c>
      <c r="N2042" s="100">
        <v>0.2013888888888889</v>
      </c>
      <c r="O2042" s="66">
        <f>IF(N2042-M2042&gt;0,N2042-M2042,N2042-M2042+24)</f>
        <v>1.3888888888888895E-2</v>
      </c>
      <c r="P2042" s="67">
        <v>0.34</v>
      </c>
      <c r="Q2042" s="68">
        <v>9</v>
      </c>
      <c r="R2042" s="68"/>
      <c r="S2042" s="68">
        <f>P2042*Q2042</f>
        <v>3.06</v>
      </c>
      <c r="T2042" s="69" t="s">
        <v>52</v>
      </c>
      <c r="U2042" s="69" t="s">
        <v>52</v>
      </c>
      <c r="V2042" s="63"/>
      <c r="W2042" s="63"/>
      <c r="X2042" s="63"/>
      <c r="Y2042" s="63"/>
      <c r="Z2042" s="63"/>
      <c r="AA2042" s="63">
        <v>2026040059</v>
      </c>
    </row>
    <row r="2043" spans="1:27" s="71" customFormat="1" ht="23.5" customHeight="1" x14ac:dyDescent="0.35">
      <c r="A2043" s="62">
        <v>46129</v>
      </c>
      <c r="B2043" s="63" t="s">
        <v>445</v>
      </c>
      <c r="C2043" s="64" t="s">
        <v>18</v>
      </c>
      <c r="D2043" s="64" t="s">
        <v>37</v>
      </c>
      <c r="E2043" s="64" t="s">
        <v>867</v>
      </c>
      <c r="F2043" s="64">
        <v>1</v>
      </c>
      <c r="G2043" s="85" t="s">
        <v>3834</v>
      </c>
      <c r="H2043" s="63" t="s">
        <v>3833</v>
      </c>
      <c r="I2043" s="64" t="s">
        <v>490</v>
      </c>
      <c r="J2043" s="63" t="s">
        <v>3835</v>
      </c>
      <c r="K2043" s="64" t="s">
        <v>281</v>
      </c>
      <c r="L2043" s="64" t="s">
        <v>268</v>
      </c>
      <c r="M2043" s="100">
        <v>0.34375</v>
      </c>
      <c r="N2043" s="100">
        <v>0.38541666666666669</v>
      </c>
      <c r="O2043" s="66">
        <f>IF(N2043-M2043&gt;0,N2043-M2043,N2043-M2043+24)</f>
        <v>4.1666666666666685E-2</v>
      </c>
      <c r="P2043" s="67">
        <v>1</v>
      </c>
      <c r="Q2043" s="68">
        <v>23</v>
      </c>
      <c r="R2043" s="68"/>
      <c r="S2043" s="68">
        <f>P2043*Q2043</f>
        <v>23</v>
      </c>
      <c r="T2043" s="69" t="s">
        <v>52</v>
      </c>
      <c r="U2043" s="69" t="s">
        <v>52</v>
      </c>
      <c r="V2043" s="63"/>
      <c r="W2043" s="63"/>
      <c r="X2043" s="63"/>
      <c r="Y2043" s="63"/>
      <c r="Z2043" s="63"/>
      <c r="AA2043" s="63">
        <v>2026040060</v>
      </c>
    </row>
    <row r="2044" spans="1:27" s="71" customFormat="1" ht="23.5" customHeight="1" x14ac:dyDescent="0.35">
      <c r="A2044" s="62">
        <v>46130</v>
      </c>
      <c r="B2044" s="63" t="s">
        <v>445</v>
      </c>
      <c r="C2044" s="64" t="s">
        <v>17</v>
      </c>
      <c r="D2044" s="64" t="s">
        <v>37</v>
      </c>
      <c r="E2044" s="64" t="s">
        <v>265</v>
      </c>
      <c r="F2044" s="64">
        <v>1</v>
      </c>
      <c r="G2044" s="72" t="s">
        <v>681</v>
      </c>
      <c r="H2044" s="63" t="s">
        <v>3842</v>
      </c>
      <c r="I2044" s="64" t="s">
        <v>493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ref="O2044:O2105" si="76">IF(N2044-M2044&gt;0,N2044-M2044,N2044-M2044+24)</f>
        <v>24</v>
      </c>
      <c r="P2044" s="67">
        <v>0.1</v>
      </c>
      <c r="Q2044" s="68">
        <v>27</v>
      </c>
      <c r="R2044" s="68"/>
      <c r="S2044" s="68">
        <f t="shared" ref="S2044:S2105" si="77">P2044*Q2044</f>
        <v>2.7</v>
      </c>
      <c r="T2044" s="69" t="s">
        <v>547</v>
      </c>
      <c r="U2044" s="69" t="s">
        <v>52</v>
      </c>
      <c r="V2044" s="63"/>
      <c r="W2044" s="63"/>
      <c r="X2044" s="63"/>
      <c r="Y2044" s="63"/>
      <c r="Z2044" s="63"/>
      <c r="AA2044" s="63"/>
    </row>
    <row r="2045" spans="1:27" s="71" customFormat="1" ht="23.5" customHeight="1" x14ac:dyDescent="0.35">
      <c r="A2045" s="62">
        <v>46130</v>
      </c>
      <c r="B2045" s="63" t="s">
        <v>445</v>
      </c>
      <c r="C2045" s="64" t="s">
        <v>17</v>
      </c>
      <c r="D2045" s="64" t="s">
        <v>37</v>
      </c>
      <c r="E2045" s="64" t="s">
        <v>269</v>
      </c>
      <c r="F2045" s="64">
        <v>2</v>
      </c>
      <c r="G2045" s="72" t="s">
        <v>781</v>
      </c>
      <c r="H2045" s="63" t="s">
        <v>3843</v>
      </c>
      <c r="I2045" s="64" t="s">
        <v>493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6"/>
        <v>24</v>
      </c>
      <c r="P2045" s="67">
        <v>0.33</v>
      </c>
      <c r="Q2045" s="68">
        <v>18</v>
      </c>
      <c r="R2045" s="68"/>
      <c r="S2045" s="68">
        <f t="shared" si="77"/>
        <v>5.94</v>
      </c>
      <c r="T2045" s="69" t="s">
        <v>547</v>
      </c>
      <c r="U2045" s="69" t="s">
        <v>52</v>
      </c>
      <c r="V2045" s="63"/>
      <c r="W2045" s="63"/>
      <c r="X2045" s="63"/>
      <c r="Y2045" s="63"/>
      <c r="Z2045" s="63"/>
      <c r="AA2045" s="63"/>
    </row>
    <row r="2046" spans="1:27" s="71" customFormat="1" ht="23.5" customHeight="1" x14ac:dyDescent="0.35">
      <c r="A2046" s="62">
        <v>46130</v>
      </c>
      <c r="B2046" s="63" t="s">
        <v>445</v>
      </c>
      <c r="C2046" s="64" t="s">
        <v>17</v>
      </c>
      <c r="D2046" s="64" t="s">
        <v>37</v>
      </c>
      <c r="E2046" s="64" t="s">
        <v>365</v>
      </c>
      <c r="F2046" s="64">
        <v>1</v>
      </c>
      <c r="G2046" s="72" t="s">
        <v>884</v>
      </c>
      <c r="H2046" s="63" t="s">
        <v>3844</v>
      </c>
      <c r="I2046" s="64" t="s">
        <v>493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6"/>
        <v>24</v>
      </c>
      <c r="P2046" s="67">
        <v>0.1</v>
      </c>
      <c r="Q2046" s="68">
        <v>25</v>
      </c>
      <c r="R2046" s="68"/>
      <c r="S2046" s="68">
        <f t="shared" si="77"/>
        <v>2.5</v>
      </c>
      <c r="T2046" s="69" t="s">
        <v>547</v>
      </c>
      <c r="U2046" s="69" t="s">
        <v>52</v>
      </c>
      <c r="V2046" s="63"/>
      <c r="W2046" s="63"/>
      <c r="X2046" s="63"/>
      <c r="Y2046" s="63"/>
      <c r="Z2046" s="63"/>
      <c r="AA2046" s="63"/>
    </row>
    <row r="2047" spans="1:27" s="71" customFormat="1" ht="23.5" customHeight="1" x14ac:dyDescent="0.35">
      <c r="A2047" s="62">
        <v>46130</v>
      </c>
      <c r="B2047" s="63" t="s">
        <v>445</v>
      </c>
      <c r="C2047" s="64" t="s">
        <v>17</v>
      </c>
      <c r="D2047" s="64" t="s">
        <v>37</v>
      </c>
      <c r="E2047" s="64" t="s">
        <v>898</v>
      </c>
      <c r="F2047" s="64">
        <v>1</v>
      </c>
      <c r="G2047" s="72" t="s">
        <v>3300</v>
      </c>
      <c r="H2047" s="63" t="s">
        <v>3845</v>
      </c>
      <c r="I2047" s="64" t="s">
        <v>493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6"/>
        <v>24</v>
      </c>
      <c r="P2047" s="67">
        <v>0.1</v>
      </c>
      <c r="Q2047" s="68">
        <v>26</v>
      </c>
      <c r="R2047" s="68"/>
      <c r="S2047" s="68">
        <f t="shared" si="77"/>
        <v>2.6</v>
      </c>
      <c r="T2047" s="69" t="s">
        <v>547</v>
      </c>
      <c r="U2047" s="69" t="s">
        <v>52</v>
      </c>
      <c r="V2047" s="63"/>
      <c r="W2047" s="63"/>
      <c r="X2047" s="63"/>
      <c r="Y2047" s="63"/>
      <c r="Z2047" s="63"/>
      <c r="AA2047" s="63"/>
    </row>
    <row r="2048" spans="1:27" s="71" customFormat="1" ht="23.5" customHeight="1" x14ac:dyDescent="0.35">
      <c r="A2048" s="62">
        <v>46130</v>
      </c>
      <c r="B2048" s="63" t="s">
        <v>34</v>
      </c>
      <c r="C2048" s="64" t="s">
        <v>17</v>
      </c>
      <c r="D2048" s="64" t="s">
        <v>19</v>
      </c>
      <c r="E2048" s="64" t="s">
        <v>719</v>
      </c>
      <c r="F2048" s="64">
        <v>2</v>
      </c>
      <c r="G2048" s="72">
        <v>130597185</v>
      </c>
      <c r="H2048" s="63" t="s">
        <v>3846</v>
      </c>
      <c r="I2048" s="64" t="s">
        <v>493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6"/>
        <v>24</v>
      </c>
      <c r="P2048" s="67">
        <v>0.33</v>
      </c>
      <c r="Q2048" s="68">
        <v>15</v>
      </c>
      <c r="R2048" s="68"/>
      <c r="S2048" s="68">
        <f t="shared" si="77"/>
        <v>4.95</v>
      </c>
      <c r="T2048" s="69" t="s">
        <v>547</v>
      </c>
      <c r="U2048" s="69" t="s">
        <v>52</v>
      </c>
      <c r="V2048" s="63"/>
      <c r="W2048" s="63"/>
      <c r="X2048" s="63"/>
      <c r="Y2048" s="63"/>
      <c r="Z2048" s="63"/>
      <c r="AA2048" s="63"/>
    </row>
    <row r="2049" spans="1:27" s="71" customFormat="1" ht="23.5" customHeight="1" x14ac:dyDescent="0.35">
      <c r="A2049" s="62">
        <v>46130</v>
      </c>
      <c r="B2049" s="63" t="s">
        <v>445</v>
      </c>
      <c r="C2049" s="64" t="s">
        <v>18</v>
      </c>
      <c r="D2049" s="64" t="s">
        <v>37</v>
      </c>
      <c r="E2049" s="64" t="s">
        <v>554</v>
      </c>
      <c r="F2049" s="64">
        <v>1</v>
      </c>
      <c r="G2049" s="72" t="s">
        <v>3847</v>
      </c>
      <c r="H2049" s="63" t="s">
        <v>3848</v>
      </c>
      <c r="I2049" s="64" t="s">
        <v>493</v>
      </c>
      <c r="J2049" s="63" t="s">
        <v>66</v>
      </c>
      <c r="K2049" s="64" t="s">
        <v>243</v>
      </c>
      <c r="L2049" s="64" t="s">
        <v>239</v>
      </c>
      <c r="M2049" s="100"/>
      <c r="N2049" s="100"/>
      <c r="O2049" s="66">
        <f t="shared" si="76"/>
        <v>24</v>
      </c>
      <c r="P2049" s="67">
        <v>0.1</v>
      </c>
      <c r="Q2049" s="68">
        <v>11</v>
      </c>
      <c r="R2049" s="68"/>
      <c r="S2049" s="68">
        <f t="shared" si="77"/>
        <v>1.1000000000000001</v>
      </c>
      <c r="T2049" s="69" t="s">
        <v>547</v>
      </c>
      <c r="U2049" s="69" t="s">
        <v>52</v>
      </c>
      <c r="V2049" s="63"/>
      <c r="W2049" s="63"/>
      <c r="X2049" s="63"/>
      <c r="Y2049" s="63"/>
      <c r="Z2049" s="63"/>
      <c r="AA2049" s="63"/>
    </row>
    <row r="2050" spans="1:27" s="71" customFormat="1" ht="23.5" customHeight="1" x14ac:dyDescent="0.35">
      <c r="A2050" s="62">
        <v>46130</v>
      </c>
      <c r="B2050" s="63" t="s">
        <v>445</v>
      </c>
      <c r="C2050" s="64" t="s">
        <v>18</v>
      </c>
      <c r="D2050" s="64" t="s">
        <v>37</v>
      </c>
      <c r="E2050" s="64" t="s">
        <v>1341</v>
      </c>
      <c r="F2050" s="64">
        <v>1</v>
      </c>
      <c r="G2050" s="72" t="s">
        <v>2394</v>
      </c>
      <c r="H2050" s="63" t="s">
        <v>3849</v>
      </c>
      <c r="I2050" s="64" t="s">
        <v>493</v>
      </c>
      <c r="J2050" s="63" t="s">
        <v>66</v>
      </c>
      <c r="K2050" s="64" t="s">
        <v>243</v>
      </c>
      <c r="L2050" s="64" t="s">
        <v>239</v>
      </c>
      <c r="M2050" s="100"/>
      <c r="N2050" s="100"/>
      <c r="O2050" s="66">
        <f t="shared" si="76"/>
        <v>24</v>
      </c>
      <c r="P2050" s="67">
        <v>0.1</v>
      </c>
      <c r="Q2050" s="68">
        <v>10</v>
      </c>
      <c r="R2050" s="68"/>
      <c r="S2050" s="68">
        <f t="shared" si="77"/>
        <v>1</v>
      </c>
      <c r="T2050" s="69" t="s">
        <v>547</v>
      </c>
      <c r="U2050" s="69" t="s">
        <v>52</v>
      </c>
      <c r="V2050" s="63"/>
      <c r="W2050" s="63"/>
      <c r="X2050" s="63"/>
      <c r="Y2050" s="63"/>
      <c r="Z2050" s="63"/>
      <c r="AA2050" s="63"/>
    </row>
    <row r="2051" spans="1:27" s="71" customFormat="1" ht="23.5" customHeight="1" x14ac:dyDescent="0.35">
      <c r="A2051" s="62">
        <v>46130</v>
      </c>
      <c r="B2051" s="63" t="s">
        <v>445</v>
      </c>
      <c r="C2051" s="64" t="s">
        <v>18</v>
      </c>
      <c r="D2051" s="64" t="s">
        <v>37</v>
      </c>
      <c r="E2051" s="64" t="s">
        <v>867</v>
      </c>
      <c r="F2051" s="64">
        <v>1</v>
      </c>
      <c r="G2051" s="72" t="s">
        <v>3850</v>
      </c>
      <c r="H2051" s="63" t="s">
        <v>3851</v>
      </c>
      <c r="I2051" s="64" t="s">
        <v>493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si="76"/>
        <v>24</v>
      </c>
      <c r="P2051" s="67">
        <v>0.1</v>
      </c>
      <c r="Q2051" s="68">
        <v>24</v>
      </c>
      <c r="R2051" s="68"/>
      <c r="S2051" s="68">
        <f t="shared" si="77"/>
        <v>2.4000000000000004</v>
      </c>
      <c r="T2051" s="69" t="s">
        <v>547</v>
      </c>
      <c r="U2051" s="69" t="s">
        <v>52</v>
      </c>
      <c r="V2051" s="63"/>
      <c r="W2051" s="63"/>
      <c r="X2051" s="63"/>
      <c r="Y2051" s="63"/>
      <c r="Z2051" s="63"/>
      <c r="AA2051" s="63"/>
    </row>
    <row r="2052" spans="1:27" s="71" customFormat="1" ht="23.5" customHeight="1" x14ac:dyDescent="0.35">
      <c r="A2052" s="62">
        <v>46130</v>
      </c>
      <c r="B2052" s="63" t="s">
        <v>445</v>
      </c>
      <c r="C2052" s="64" t="s">
        <v>18</v>
      </c>
      <c r="D2052" s="64" t="s">
        <v>37</v>
      </c>
      <c r="E2052" s="64" t="s">
        <v>637</v>
      </c>
      <c r="F2052" s="64">
        <v>2</v>
      </c>
      <c r="G2052" s="72" t="s">
        <v>736</v>
      </c>
      <c r="H2052" s="63" t="s">
        <v>3852</v>
      </c>
      <c r="I2052" s="64" t="s">
        <v>493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0.1</v>
      </c>
      <c r="Q2052" s="68">
        <v>26</v>
      </c>
      <c r="R2052" s="68"/>
      <c r="S2052" s="68">
        <f t="shared" si="77"/>
        <v>2.6</v>
      </c>
      <c r="T2052" s="69" t="s">
        <v>547</v>
      </c>
      <c r="U2052" s="69" t="s">
        <v>52</v>
      </c>
      <c r="V2052" s="63"/>
      <c r="W2052" s="63"/>
      <c r="X2052" s="63"/>
      <c r="Y2052" s="63"/>
      <c r="Z2052" s="63"/>
      <c r="AA2052" s="63"/>
    </row>
    <row r="2053" spans="1:27" s="71" customFormat="1" ht="23.5" customHeight="1" x14ac:dyDescent="0.35">
      <c r="A2053" s="62">
        <v>46130</v>
      </c>
      <c r="B2053" s="63" t="s">
        <v>445</v>
      </c>
      <c r="C2053" s="64" t="s">
        <v>18</v>
      </c>
      <c r="D2053" s="64" t="s">
        <v>37</v>
      </c>
      <c r="E2053" s="64" t="s">
        <v>1441</v>
      </c>
      <c r="F2053" s="64">
        <v>2</v>
      </c>
      <c r="G2053" s="72" t="s">
        <v>1123</v>
      </c>
      <c r="H2053" s="63" t="s">
        <v>3853</v>
      </c>
      <c r="I2053" s="64" t="s">
        <v>493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16</v>
      </c>
      <c r="R2053" s="68"/>
      <c r="S2053" s="68">
        <f t="shared" si="77"/>
        <v>1.6</v>
      </c>
      <c r="T2053" s="69" t="s">
        <v>547</v>
      </c>
      <c r="U2053" s="69" t="s">
        <v>52</v>
      </c>
      <c r="V2053" s="63"/>
      <c r="W2053" s="63"/>
      <c r="X2053" s="63"/>
      <c r="Y2053" s="63"/>
      <c r="Z2053" s="63"/>
      <c r="AA2053" s="63"/>
    </row>
    <row r="2054" spans="1:27" s="71" customFormat="1" ht="23.5" customHeight="1" x14ac:dyDescent="0.35">
      <c r="A2054" s="62">
        <v>46130</v>
      </c>
      <c r="B2054" s="63" t="s">
        <v>445</v>
      </c>
      <c r="C2054" s="64" t="s">
        <v>18</v>
      </c>
      <c r="D2054" s="64" t="s">
        <v>37</v>
      </c>
      <c r="E2054" s="64" t="s">
        <v>320</v>
      </c>
      <c r="F2054" s="64">
        <v>1</v>
      </c>
      <c r="G2054" s="72" t="s">
        <v>256</v>
      </c>
      <c r="H2054" s="63" t="s">
        <v>3854</v>
      </c>
      <c r="I2054" s="64" t="s">
        <v>493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21</v>
      </c>
      <c r="R2054" s="68"/>
      <c r="S2054" s="68">
        <f t="shared" si="77"/>
        <v>2.1</v>
      </c>
      <c r="T2054" s="69" t="s">
        <v>547</v>
      </c>
      <c r="U2054" s="69" t="s">
        <v>52</v>
      </c>
      <c r="V2054" s="63"/>
      <c r="W2054" s="63"/>
      <c r="X2054" s="63"/>
      <c r="Y2054" s="63"/>
      <c r="Z2054" s="63"/>
      <c r="AA2054" s="63"/>
    </row>
    <row r="2055" spans="1:27" s="71" customFormat="1" ht="23.5" customHeight="1" x14ac:dyDescent="0.35">
      <c r="A2055" s="62">
        <v>46130</v>
      </c>
      <c r="B2055" s="63" t="s">
        <v>445</v>
      </c>
      <c r="C2055" s="64" t="s">
        <v>18</v>
      </c>
      <c r="D2055" s="64" t="s">
        <v>37</v>
      </c>
      <c r="E2055" s="64" t="s">
        <v>2224</v>
      </c>
      <c r="F2055" s="64">
        <v>2</v>
      </c>
      <c r="G2055" s="72" t="s">
        <v>1977</v>
      </c>
      <c r="H2055" s="63" t="s">
        <v>3855</v>
      </c>
      <c r="I2055" s="64" t="s">
        <v>493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</v>
      </c>
      <c r="Q2055" s="68">
        <v>22</v>
      </c>
      <c r="R2055" s="68"/>
      <c r="S2055" s="68">
        <f t="shared" si="77"/>
        <v>6.6</v>
      </c>
      <c r="T2055" s="69" t="s">
        <v>547</v>
      </c>
      <c r="U2055" s="69" t="s">
        <v>52</v>
      </c>
      <c r="V2055" s="63"/>
      <c r="W2055" s="63"/>
      <c r="X2055" s="63"/>
      <c r="Y2055" s="63"/>
      <c r="Z2055" s="63"/>
      <c r="AA2055" s="63"/>
    </row>
    <row r="2056" spans="1:27" s="71" customFormat="1" ht="23.5" customHeight="1" x14ac:dyDescent="0.35">
      <c r="A2056" s="62">
        <v>46130</v>
      </c>
      <c r="B2056" s="63" t="s">
        <v>445</v>
      </c>
      <c r="C2056" s="64" t="s">
        <v>18</v>
      </c>
      <c r="D2056" s="64" t="s">
        <v>37</v>
      </c>
      <c r="E2056" s="64" t="s">
        <v>899</v>
      </c>
      <c r="F2056" s="64">
        <v>1</v>
      </c>
      <c r="G2056" s="72">
        <v>290188004</v>
      </c>
      <c r="H2056" s="63" t="s">
        <v>3856</v>
      </c>
      <c r="I2056" s="64" t="s">
        <v>493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</v>
      </c>
      <c r="R2056" s="68"/>
      <c r="S2056" s="68">
        <f t="shared" si="77"/>
        <v>0.1</v>
      </c>
      <c r="T2056" s="69" t="s">
        <v>547</v>
      </c>
      <c r="U2056" s="69" t="s">
        <v>52</v>
      </c>
      <c r="V2056" s="63"/>
      <c r="W2056" s="63"/>
      <c r="X2056" s="63"/>
      <c r="Y2056" s="63"/>
      <c r="Z2056" s="63"/>
      <c r="AA2056" s="63"/>
    </row>
    <row r="2057" spans="1:27" s="71" customFormat="1" ht="23.5" customHeight="1" x14ac:dyDescent="0.35">
      <c r="A2057" s="62">
        <v>46130</v>
      </c>
      <c r="B2057" s="63" t="s">
        <v>445</v>
      </c>
      <c r="C2057" s="64" t="s">
        <v>18</v>
      </c>
      <c r="D2057" s="64" t="s">
        <v>37</v>
      </c>
      <c r="E2057" s="64" t="s">
        <v>899</v>
      </c>
      <c r="F2057" s="64">
        <v>1</v>
      </c>
      <c r="G2057" s="72">
        <v>292086004</v>
      </c>
      <c r="H2057" s="63" t="s">
        <v>3857</v>
      </c>
      <c r="I2057" s="64" t="s">
        <v>493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</v>
      </c>
      <c r="R2057" s="68"/>
      <c r="S2057" s="68">
        <f t="shared" si="77"/>
        <v>0.1</v>
      </c>
      <c r="T2057" s="69" t="s">
        <v>547</v>
      </c>
      <c r="U2057" s="69" t="s">
        <v>52</v>
      </c>
      <c r="V2057" s="63"/>
      <c r="W2057" s="63"/>
      <c r="X2057" s="63"/>
      <c r="Y2057" s="63"/>
      <c r="Z2057" s="63"/>
      <c r="AA2057" s="63"/>
    </row>
    <row r="2058" spans="1:27" s="71" customFormat="1" ht="23.5" customHeight="1" x14ac:dyDescent="0.35">
      <c r="A2058" s="62">
        <v>46130</v>
      </c>
      <c r="B2058" s="63" t="s">
        <v>445</v>
      </c>
      <c r="C2058" s="64" t="s">
        <v>18</v>
      </c>
      <c r="D2058" s="64" t="s">
        <v>37</v>
      </c>
      <c r="E2058" s="64" t="s">
        <v>339</v>
      </c>
      <c r="F2058" s="64">
        <v>1</v>
      </c>
      <c r="G2058" s="72">
        <v>316292010</v>
      </c>
      <c r="H2058" s="63" t="s">
        <v>3858</v>
      </c>
      <c r="I2058" s="64" t="s">
        <v>493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9</v>
      </c>
      <c r="R2058" s="68"/>
      <c r="S2058" s="68">
        <f t="shared" si="77"/>
        <v>0.9</v>
      </c>
      <c r="T2058" s="69" t="s">
        <v>547</v>
      </c>
      <c r="U2058" s="69" t="s">
        <v>52</v>
      </c>
      <c r="V2058" s="63"/>
      <c r="W2058" s="63"/>
      <c r="X2058" s="63"/>
      <c r="Y2058" s="63"/>
      <c r="Z2058" s="63"/>
      <c r="AA2058" s="63"/>
    </row>
    <row r="2059" spans="1:27" s="71" customFormat="1" ht="23.5" customHeight="1" x14ac:dyDescent="0.35">
      <c r="A2059" s="62">
        <v>46130</v>
      </c>
      <c r="B2059" s="63" t="s">
        <v>445</v>
      </c>
      <c r="C2059" s="64" t="s">
        <v>18</v>
      </c>
      <c r="D2059" s="64" t="s">
        <v>37</v>
      </c>
      <c r="E2059" s="64" t="s">
        <v>615</v>
      </c>
      <c r="F2059" s="64">
        <v>1</v>
      </c>
      <c r="G2059" s="72">
        <v>317279009</v>
      </c>
      <c r="H2059" s="63" t="s">
        <v>3859</v>
      </c>
      <c r="I2059" s="64" t="s">
        <v>493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</v>
      </c>
      <c r="R2059" s="68"/>
      <c r="S2059" s="68">
        <f t="shared" si="77"/>
        <v>0.2</v>
      </c>
      <c r="T2059" s="69" t="s">
        <v>547</v>
      </c>
      <c r="U2059" s="69" t="s">
        <v>52</v>
      </c>
      <c r="V2059" s="63"/>
      <c r="W2059" s="63"/>
      <c r="X2059" s="63"/>
      <c r="Y2059" s="63"/>
      <c r="Z2059" s="63"/>
      <c r="AA2059" s="63"/>
    </row>
    <row r="2060" spans="1:27" s="71" customFormat="1" ht="23.5" customHeight="1" x14ac:dyDescent="0.35">
      <c r="A2060" s="62">
        <v>46130</v>
      </c>
      <c r="B2060" s="63" t="s">
        <v>445</v>
      </c>
      <c r="C2060" s="64" t="s">
        <v>17</v>
      </c>
      <c r="D2060" s="64" t="s">
        <v>37</v>
      </c>
      <c r="E2060" s="64" t="s">
        <v>365</v>
      </c>
      <c r="F2060" s="64">
        <v>1</v>
      </c>
      <c r="G2060" s="72" t="s">
        <v>270</v>
      </c>
      <c r="H2060" s="63" t="s">
        <v>3860</v>
      </c>
      <c r="I2060" s="64" t="s">
        <v>480</v>
      </c>
      <c r="J2060" s="63" t="s">
        <v>3861</v>
      </c>
      <c r="K2060" s="64" t="s">
        <v>273</v>
      </c>
      <c r="L2060" s="64" t="s">
        <v>268</v>
      </c>
      <c r="M2060" s="100">
        <v>0.56944444444444442</v>
      </c>
      <c r="N2060" s="100">
        <v>0.61111111111111116</v>
      </c>
      <c r="O2060" s="66">
        <f t="shared" si="76"/>
        <v>4.1666666666666741E-2</v>
      </c>
      <c r="P2060" s="67">
        <v>1</v>
      </c>
      <c r="Q2060" s="68">
        <v>27</v>
      </c>
      <c r="R2060" s="68"/>
      <c r="S2060" s="68">
        <f t="shared" si="77"/>
        <v>27</v>
      </c>
      <c r="T2060" s="69" t="s">
        <v>27</v>
      </c>
      <c r="U2060" s="69" t="s">
        <v>30</v>
      </c>
      <c r="V2060" s="63" t="s">
        <v>4669</v>
      </c>
      <c r="W2060" s="63" t="s">
        <v>4670</v>
      </c>
      <c r="X2060" s="63" t="s">
        <v>4671</v>
      </c>
      <c r="Y2060" s="63"/>
      <c r="Z2060" s="63"/>
      <c r="AA2060" s="63">
        <v>2026040061</v>
      </c>
    </row>
    <row r="2061" spans="1:27" s="71" customFormat="1" ht="23.5" customHeight="1" x14ac:dyDescent="0.35">
      <c r="A2061" s="62">
        <v>46132</v>
      </c>
      <c r="B2061" s="63" t="s">
        <v>445</v>
      </c>
      <c r="C2061" s="64" t="s">
        <v>17</v>
      </c>
      <c r="D2061" s="64" t="s">
        <v>37</v>
      </c>
      <c r="E2061" s="64" t="s">
        <v>235</v>
      </c>
      <c r="F2061" s="64">
        <v>1</v>
      </c>
      <c r="G2061" s="72" t="s">
        <v>1060</v>
      </c>
      <c r="H2061" s="63" t="s">
        <v>3864</v>
      </c>
      <c r="I2061" s="64" t="s">
        <v>493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28</v>
      </c>
      <c r="R2061" s="68"/>
      <c r="S2061" s="68">
        <f t="shared" si="77"/>
        <v>2.8000000000000003</v>
      </c>
      <c r="T2061" s="69" t="s">
        <v>547</v>
      </c>
      <c r="U2061" s="69" t="s">
        <v>52</v>
      </c>
      <c r="V2061" s="63"/>
      <c r="W2061" s="63"/>
      <c r="X2061" s="63"/>
      <c r="Y2061" s="63"/>
      <c r="Z2061" s="63"/>
      <c r="AA2061" s="63"/>
    </row>
    <row r="2062" spans="1:27" s="71" customFormat="1" ht="23.5" customHeight="1" x14ac:dyDescent="0.35">
      <c r="A2062" s="62">
        <v>46132</v>
      </c>
      <c r="B2062" s="63" t="s">
        <v>34</v>
      </c>
      <c r="C2062" s="64" t="s">
        <v>17</v>
      </c>
      <c r="D2062" s="64" t="s">
        <v>19</v>
      </c>
      <c r="E2062" s="64" t="s">
        <v>992</v>
      </c>
      <c r="F2062" s="64">
        <v>2</v>
      </c>
      <c r="G2062" s="72">
        <v>130597181</v>
      </c>
      <c r="H2062" s="63" t="s">
        <v>3865</v>
      </c>
      <c r="I2062" s="64" t="s">
        <v>493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0.33</v>
      </c>
      <c r="Q2062" s="68">
        <v>12</v>
      </c>
      <c r="R2062" s="68"/>
      <c r="S2062" s="68">
        <f t="shared" si="77"/>
        <v>3.96</v>
      </c>
      <c r="T2062" s="69" t="s">
        <v>547</v>
      </c>
      <c r="U2062" s="69" t="s">
        <v>52</v>
      </c>
      <c r="V2062" s="63"/>
      <c r="W2062" s="63"/>
      <c r="X2062" s="63"/>
      <c r="Y2062" s="63"/>
      <c r="Z2062" s="63"/>
      <c r="AA2062" s="63"/>
    </row>
    <row r="2063" spans="1:27" s="71" customFormat="1" ht="23.5" customHeight="1" x14ac:dyDescent="0.35">
      <c r="A2063" s="62">
        <v>46132</v>
      </c>
      <c r="B2063" s="63" t="s">
        <v>34</v>
      </c>
      <c r="C2063" s="64" t="s">
        <v>17</v>
      </c>
      <c r="D2063" s="64" t="s">
        <v>19</v>
      </c>
      <c r="E2063" s="64" t="s">
        <v>274</v>
      </c>
      <c r="F2063" s="64">
        <v>2</v>
      </c>
      <c r="G2063" s="72" t="s">
        <v>763</v>
      </c>
      <c r="H2063" s="63" t="s">
        <v>3866</v>
      </c>
      <c r="I2063" s="64" t="s">
        <v>493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0.8</v>
      </c>
      <c r="Q2063" s="68">
        <v>12</v>
      </c>
      <c r="R2063" s="68"/>
      <c r="S2063" s="68">
        <f t="shared" si="77"/>
        <v>9.6000000000000014</v>
      </c>
      <c r="T2063" s="69" t="s">
        <v>547</v>
      </c>
      <c r="U2063" s="69" t="s">
        <v>52</v>
      </c>
      <c r="V2063" s="63"/>
      <c r="W2063" s="63"/>
      <c r="X2063" s="63"/>
      <c r="Y2063" s="63"/>
      <c r="Z2063" s="63"/>
      <c r="AA2063" s="63"/>
    </row>
    <row r="2064" spans="1:27" s="71" customFormat="1" ht="23.5" customHeight="1" x14ac:dyDescent="0.35">
      <c r="A2064" s="62">
        <v>46132</v>
      </c>
      <c r="B2064" s="63" t="s">
        <v>34</v>
      </c>
      <c r="C2064" s="64" t="s">
        <v>17</v>
      </c>
      <c r="D2064" s="64" t="s">
        <v>19</v>
      </c>
      <c r="E2064" s="64" t="s">
        <v>720</v>
      </c>
      <c r="F2064" s="64">
        <v>1</v>
      </c>
      <c r="G2064" s="72">
        <v>130879003</v>
      </c>
      <c r="H2064" s="63" t="s">
        <v>3224</v>
      </c>
      <c r="I2064" s="64" t="s">
        <v>493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0.3</v>
      </c>
      <c r="Q2064" s="68">
        <v>16</v>
      </c>
      <c r="R2064" s="68"/>
      <c r="S2064" s="68">
        <f t="shared" si="77"/>
        <v>4.8</v>
      </c>
      <c r="T2064" s="69" t="s">
        <v>547</v>
      </c>
      <c r="U2064" s="69" t="s">
        <v>52</v>
      </c>
      <c r="V2064" s="63"/>
      <c r="W2064" s="63"/>
      <c r="X2064" s="63"/>
      <c r="Y2064" s="63"/>
      <c r="Z2064" s="63"/>
      <c r="AA2064" s="63"/>
    </row>
    <row r="2065" spans="1:27" s="71" customFormat="1" ht="23.5" customHeight="1" x14ac:dyDescent="0.35">
      <c r="A2065" s="62">
        <v>46132</v>
      </c>
      <c r="B2065" s="63" t="s">
        <v>34</v>
      </c>
      <c r="C2065" s="64" t="s">
        <v>17</v>
      </c>
      <c r="D2065" s="64" t="s">
        <v>19</v>
      </c>
      <c r="E2065" s="64" t="s">
        <v>720</v>
      </c>
      <c r="F2065" s="64">
        <v>1</v>
      </c>
      <c r="G2065" s="72">
        <v>130670007</v>
      </c>
      <c r="H2065" s="63" t="s">
        <v>3867</v>
      </c>
      <c r="I2065" s="64" t="s">
        <v>493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0.3</v>
      </c>
      <c r="Q2065" s="68">
        <v>16</v>
      </c>
      <c r="R2065" s="68"/>
      <c r="S2065" s="68">
        <f t="shared" si="77"/>
        <v>4.8</v>
      </c>
      <c r="T2065" s="69" t="s">
        <v>547</v>
      </c>
      <c r="U2065" s="69" t="s">
        <v>52</v>
      </c>
      <c r="V2065" s="63"/>
      <c r="W2065" s="63"/>
      <c r="X2065" s="63"/>
      <c r="Y2065" s="63"/>
      <c r="Z2065" s="63"/>
      <c r="AA2065" s="63"/>
    </row>
    <row r="2066" spans="1:27" s="71" customFormat="1" ht="23.5" customHeight="1" x14ac:dyDescent="0.35">
      <c r="A2066" s="62">
        <v>46132</v>
      </c>
      <c r="B2066" s="63" t="s">
        <v>34</v>
      </c>
      <c r="C2066" s="64" t="s">
        <v>17</v>
      </c>
      <c r="D2066" s="64" t="s">
        <v>19</v>
      </c>
      <c r="E2066" s="64" t="s">
        <v>300</v>
      </c>
      <c r="F2066" s="64">
        <v>1</v>
      </c>
      <c r="G2066" s="72">
        <v>108930825</v>
      </c>
      <c r="H2066" s="63" t="s">
        <v>3868</v>
      </c>
      <c r="I2066" s="64" t="s">
        <v>493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0.67</v>
      </c>
      <c r="Q2066" s="68">
        <v>8</v>
      </c>
      <c r="R2066" s="68"/>
      <c r="S2066" s="68">
        <f t="shared" si="77"/>
        <v>5.36</v>
      </c>
      <c r="T2066" s="69" t="s">
        <v>547</v>
      </c>
      <c r="U2066" s="69" t="s">
        <v>52</v>
      </c>
      <c r="V2066" s="63"/>
      <c r="W2066" s="63"/>
      <c r="X2066" s="63"/>
      <c r="Y2066" s="63"/>
      <c r="Z2066" s="63"/>
      <c r="AA2066" s="63"/>
    </row>
    <row r="2067" spans="1:27" s="71" customFormat="1" ht="23.5" customHeight="1" x14ac:dyDescent="0.35">
      <c r="A2067" s="62">
        <v>46132</v>
      </c>
      <c r="B2067" s="63" t="s">
        <v>34</v>
      </c>
      <c r="C2067" s="64" t="s">
        <v>17</v>
      </c>
      <c r="D2067" s="64" t="s">
        <v>19</v>
      </c>
      <c r="E2067" s="64" t="s">
        <v>300</v>
      </c>
      <c r="F2067" s="64">
        <v>1</v>
      </c>
      <c r="G2067" s="72">
        <v>108930825</v>
      </c>
      <c r="H2067" s="63" t="s">
        <v>3719</v>
      </c>
      <c r="I2067" s="64" t="s">
        <v>493</v>
      </c>
      <c r="J2067" s="63" t="s">
        <v>66</v>
      </c>
      <c r="K2067" s="64" t="s">
        <v>243</v>
      </c>
      <c r="L2067" s="64" t="s">
        <v>239</v>
      </c>
      <c r="M2067" s="100"/>
      <c r="N2067" s="100"/>
      <c r="O2067" s="66">
        <f t="shared" si="76"/>
        <v>24</v>
      </c>
      <c r="P2067" s="67">
        <v>0.67</v>
      </c>
      <c r="Q2067" s="68">
        <v>8</v>
      </c>
      <c r="R2067" s="68"/>
      <c r="S2067" s="68">
        <f t="shared" si="77"/>
        <v>5.36</v>
      </c>
      <c r="T2067" s="69" t="s">
        <v>547</v>
      </c>
      <c r="U2067" s="69" t="s">
        <v>52</v>
      </c>
      <c r="V2067" s="63"/>
      <c r="W2067" s="63"/>
      <c r="X2067" s="63"/>
      <c r="Y2067" s="63"/>
      <c r="Z2067" s="63"/>
      <c r="AA2067" s="63"/>
    </row>
    <row r="2068" spans="1:27" s="71" customFormat="1" ht="23.5" customHeight="1" x14ac:dyDescent="0.35">
      <c r="A2068" s="62">
        <v>46132</v>
      </c>
      <c r="B2068" s="63" t="s">
        <v>34</v>
      </c>
      <c r="C2068" s="64" t="s">
        <v>17</v>
      </c>
      <c r="D2068" s="64" t="s">
        <v>19</v>
      </c>
      <c r="E2068" s="64" t="s">
        <v>300</v>
      </c>
      <c r="F2068" s="64">
        <v>1</v>
      </c>
      <c r="G2068" s="72" t="s">
        <v>2723</v>
      </c>
      <c r="H2068" s="63" t="s">
        <v>3869</v>
      </c>
      <c r="I2068" s="64" t="s">
        <v>493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0.3</v>
      </c>
      <c r="Q2068" s="68">
        <v>10</v>
      </c>
      <c r="R2068" s="68"/>
      <c r="S2068" s="68">
        <f t="shared" si="77"/>
        <v>3</v>
      </c>
      <c r="T2068" s="69" t="s">
        <v>547</v>
      </c>
      <c r="U2068" s="69" t="s">
        <v>52</v>
      </c>
      <c r="V2068" s="63"/>
      <c r="W2068" s="63"/>
      <c r="X2068" s="63"/>
      <c r="Y2068" s="63"/>
      <c r="Z2068" s="63"/>
      <c r="AA2068" s="63"/>
    </row>
    <row r="2069" spans="1:27" s="71" customFormat="1" ht="23.5" customHeight="1" x14ac:dyDescent="0.35">
      <c r="A2069" s="62">
        <v>46132</v>
      </c>
      <c r="B2069" s="63" t="s">
        <v>445</v>
      </c>
      <c r="C2069" s="64" t="s">
        <v>17</v>
      </c>
      <c r="D2069" s="64" t="s">
        <v>37</v>
      </c>
      <c r="E2069" s="64" t="s">
        <v>3031</v>
      </c>
      <c r="F2069" s="64">
        <v>1</v>
      </c>
      <c r="G2069" s="72" t="s">
        <v>3870</v>
      </c>
      <c r="H2069" s="63" t="s">
        <v>3871</v>
      </c>
      <c r="I2069" s="64" t="s">
        <v>493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0.18</v>
      </c>
      <c r="Q2069" s="68">
        <v>5</v>
      </c>
      <c r="R2069" s="68"/>
      <c r="S2069" s="68">
        <f t="shared" si="77"/>
        <v>0.89999999999999991</v>
      </c>
      <c r="T2069" s="69" t="s">
        <v>547</v>
      </c>
      <c r="U2069" s="69" t="s">
        <v>52</v>
      </c>
      <c r="V2069" s="63"/>
      <c r="W2069" s="63"/>
      <c r="X2069" s="63"/>
      <c r="Y2069" s="63"/>
      <c r="Z2069" s="63"/>
      <c r="AA2069" s="63"/>
    </row>
    <row r="2070" spans="1:27" s="71" customFormat="1" ht="23.5" customHeight="1" x14ac:dyDescent="0.35">
      <c r="A2070" s="62">
        <v>46132</v>
      </c>
      <c r="B2070" s="63" t="s">
        <v>445</v>
      </c>
      <c r="C2070" s="64" t="s">
        <v>17</v>
      </c>
      <c r="D2070" s="64" t="s">
        <v>37</v>
      </c>
      <c r="E2070" s="64" t="s">
        <v>3031</v>
      </c>
      <c r="F2070" s="64">
        <v>2</v>
      </c>
      <c r="G2070" s="72" t="s">
        <v>3428</v>
      </c>
      <c r="H2070" s="63" t="s">
        <v>3872</v>
      </c>
      <c r="I2070" s="64" t="s">
        <v>493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0.2</v>
      </c>
      <c r="Q2070" s="68">
        <v>5</v>
      </c>
      <c r="R2070" s="68"/>
      <c r="S2070" s="68">
        <f t="shared" si="77"/>
        <v>1</v>
      </c>
      <c r="T2070" s="69" t="s">
        <v>547</v>
      </c>
      <c r="U2070" s="69" t="s">
        <v>52</v>
      </c>
      <c r="V2070" s="63"/>
      <c r="W2070" s="63"/>
      <c r="X2070" s="63"/>
      <c r="Y2070" s="63"/>
      <c r="Z2070" s="63"/>
      <c r="AA2070" s="63"/>
    </row>
    <row r="2071" spans="1:27" s="71" customFormat="1" ht="23.5" customHeight="1" x14ac:dyDescent="0.35">
      <c r="A2071" s="62">
        <v>46132</v>
      </c>
      <c r="B2071" s="63" t="s">
        <v>445</v>
      </c>
      <c r="C2071" s="64" t="s">
        <v>18</v>
      </c>
      <c r="D2071" s="64" t="s">
        <v>37</v>
      </c>
      <c r="E2071" s="64" t="s">
        <v>1441</v>
      </c>
      <c r="F2071" s="64">
        <v>2</v>
      </c>
      <c r="G2071" s="72" t="s">
        <v>2785</v>
      </c>
      <c r="H2071" s="63" t="s">
        <v>3873</v>
      </c>
      <c r="I2071" s="64" t="s">
        <v>493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0.75</v>
      </c>
      <c r="Q2071" s="68">
        <v>23</v>
      </c>
      <c r="R2071" s="68"/>
      <c r="S2071" s="68">
        <f t="shared" si="77"/>
        <v>17.25</v>
      </c>
      <c r="T2071" s="69" t="s">
        <v>547</v>
      </c>
      <c r="U2071" s="69" t="s">
        <v>52</v>
      </c>
      <c r="V2071" s="63"/>
      <c r="W2071" s="63"/>
      <c r="X2071" s="63"/>
      <c r="Y2071" s="63"/>
      <c r="Z2071" s="63"/>
      <c r="AA2071" s="63"/>
    </row>
    <row r="2072" spans="1:27" s="71" customFormat="1" ht="23.5" customHeight="1" x14ac:dyDescent="0.35">
      <c r="A2072" s="62">
        <v>46132</v>
      </c>
      <c r="B2072" s="63" t="s">
        <v>445</v>
      </c>
      <c r="C2072" s="64" t="s">
        <v>18</v>
      </c>
      <c r="D2072" s="64" t="s">
        <v>37</v>
      </c>
      <c r="E2072" s="64" t="s">
        <v>554</v>
      </c>
      <c r="F2072" s="64">
        <v>1</v>
      </c>
      <c r="G2072" s="72" t="s">
        <v>2853</v>
      </c>
      <c r="H2072" s="63" t="s">
        <v>3874</v>
      </c>
      <c r="I2072" s="64" t="s">
        <v>493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0.1</v>
      </c>
      <c r="Q2072" s="68">
        <v>27</v>
      </c>
      <c r="R2072" s="68"/>
      <c r="S2072" s="68">
        <f t="shared" si="77"/>
        <v>2.7</v>
      </c>
      <c r="T2072" s="69" t="s">
        <v>547</v>
      </c>
      <c r="U2072" s="69" t="s">
        <v>52</v>
      </c>
      <c r="V2072" s="63"/>
      <c r="W2072" s="63"/>
      <c r="X2072" s="63"/>
      <c r="Y2072" s="63"/>
      <c r="Z2072" s="63"/>
      <c r="AA2072" s="63"/>
    </row>
    <row r="2073" spans="1:27" s="71" customFormat="1" ht="23.5" customHeight="1" x14ac:dyDescent="0.35">
      <c r="A2073" s="62">
        <v>46132</v>
      </c>
      <c r="B2073" s="63" t="s">
        <v>445</v>
      </c>
      <c r="C2073" s="64" t="s">
        <v>18</v>
      </c>
      <c r="D2073" s="64" t="s">
        <v>37</v>
      </c>
      <c r="E2073" s="64" t="s">
        <v>2671</v>
      </c>
      <c r="F2073" s="64">
        <v>1</v>
      </c>
      <c r="G2073" s="72" t="s">
        <v>2040</v>
      </c>
      <c r="H2073" s="63" t="s">
        <v>3875</v>
      </c>
      <c r="I2073" s="64" t="s">
        <v>493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0.1</v>
      </c>
      <c r="Q2073" s="68">
        <v>18</v>
      </c>
      <c r="R2073" s="68"/>
      <c r="S2073" s="68">
        <f t="shared" si="77"/>
        <v>1.8</v>
      </c>
      <c r="T2073" s="69" t="s">
        <v>547</v>
      </c>
      <c r="U2073" s="69" t="s">
        <v>52</v>
      </c>
      <c r="V2073" s="63"/>
      <c r="W2073" s="63"/>
      <c r="X2073" s="63"/>
      <c r="Y2073" s="63"/>
      <c r="Z2073" s="63"/>
      <c r="AA2073" s="63"/>
    </row>
    <row r="2074" spans="1:27" s="71" customFormat="1" ht="23.5" customHeight="1" x14ac:dyDescent="0.35">
      <c r="A2074" s="62">
        <v>46132</v>
      </c>
      <c r="B2074" s="63" t="s">
        <v>445</v>
      </c>
      <c r="C2074" s="64" t="s">
        <v>18</v>
      </c>
      <c r="D2074" s="64" t="s">
        <v>37</v>
      </c>
      <c r="E2074" s="64" t="s">
        <v>3783</v>
      </c>
      <c r="F2074" s="64">
        <v>1</v>
      </c>
      <c r="G2074" s="72">
        <v>161026004</v>
      </c>
      <c r="H2074" s="63" t="s">
        <v>3876</v>
      </c>
      <c r="I2074" s="64" t="s">
        <v>493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0.3</v>
      </c>
      <c r="Q2074" s="68">
        <v>15</v>
      </c>
      <c r="R2074" s="68"/>
      <c r="S2074" s="68">
        <f t="shared" si="77"/>
        <v>4.5</v>
      </c>
      <c r="T2074" s="69" t="s">
        <v>547</v>
      </c>
      <c r="U2074" s="69" t="s">
        <v>52</v>
      </c>
      <c r="V2074" s="63"/>
      <c r="W2074" s="63"/>
      <c r="X2074" s="63"/>
      <c r="Y2074" s="63"/>
      <c r="Z2074" s="63"/>
      <c r="AA2074" s="63"/>
    </row>
    <row r="2075" spans="1:27" s="71" customFormat="1" ht="23.5" customHeight="1" x14ac:dyDescent="0.35">
      <c r="A2075" s="62">
        <v>46132</v>
      </c>
      <c r="B2075" s="63" t="s">
        <v>445</v>
      </c>
      <c r="C2075" s="64" t="s">
        <v>17</v>
      </c>
      <c r="D2075" s="64" t="s">
        <v>37</v>
      </c>
      <c r="E2075" s="64" t="s">
        <v>3499</v>
      </c>
      <c r="F2075" s="64">
        <v>1</v>
      </c>
      <c r="G2075" s="72" t="s">
        <v>3877</v>
      </c>
      <c r="H2075" s="63" t="s">
        <v>3878</v>
      </c>
      <c r="I2075" s="64" t="s">
        <v>480</v>
      </c>
      <c r="J2075" s="63" t="s">
        <v>3879</v>
      </c>
      <c r="K2075" s="64" t="s">
        <v>273</v>
      </c>
      <c r="L2075" s="64" t="s">
        <v>268</v>
      </c>
      <c r="M2075" s="100">
        <v>0.3125</v>
      </c>
      <c r="N2075" s="100">
        <v>0.64583333333333337</v>
      </c>
      <c r="O2075" s="66">
        <f t="shared" si="76"/>
        <v>0.33333333333333337</v>
      </c>
      <c r="P2075" s="67">
        <v>8</v>
      </c>
      <c r="Q2075" s="68">
        <v>22</v>
      </c>
      <c r="R2075" s="68"/>
      <c r="S2075" s="68">
        <f t="shared" si="77"/>
        <v>176</v>
      </c>
      <c r="T2075" s="69" t="s">
        <v>30</v>
      </c>
      <c r="U2075" s="69" t="s">
        <v>30</v>
      </c>
      <c r="V2075" s="63" t="s">
        <v>4672</v>
      </c>
      <c r="W2075" s="63" t="s">
        <v>4673</v>
      </c>
      <c r="X2075" s="63" t="s">
        <v>548</v>
      </c>
      <c r="Y2075" s="63"/>
      <c r="Z2075" s="63"/>
      <c r="AA2075" s="63">
        <v>2026040062</v>
      </c>
    </row>
    <row r="2076" spans="1:27" s="71" customFormat="1" ht="23.5" customHeight="1" x14ac:dyDescent="0.35">
      <c r="A2076" s="62">
        <v>46132</v>
      </c>
      <c r="B2076" s="63" t="s">
        <v>34</v>
      </c>
      <c r="C2076" s="64" t="s">
        <v>17</v>
      </c>
      <c r="D2076" s="64" t="s">
        <v>19</v>
      </c>
      <c r="E2076" s="64" t="s">
        <v>3863</v>
      </c>
      <c r="F2076" s="64">
        <v>2</v>
      </c>
      <c r="G2076" s="72">
        <v>130514052</v>
      </c>
      <c r="H2076" s="63" t="s">
        <v>3880</v>
      </c>
      <c r="I2076" s="64" t="s">
        <v>490</v>
      </c>
      <c r="J2076" s="63" t="s">
        <v>3881</v>
      </c>
      <c r="K2076" s="64" t="s">
        <v>281</v>
      </c>
      <c r="L2076" s="64" t="s">
        <v>268</v>
      </c>
      <c r="M2076" s="100">
        <v>0.91666666666666663</v>
      </c>
      <c r="N2076" s="100">
        <v>0.9375</v>
      </c>
      <c r="O2076" s="66">
        <f t="shared" si="76"/>
        <v>2.083333333333337E-2</v>
      </c>
      <c r="P2076" s="67">
        <v>0.5</v>
      </c>
      <c r="Q2076" s="68">
        <v>9</v>
      </c>
      <c r="R2076" s="68"/>
      <c r="S2076" s="68">
        <f t="shared" si="77"/>
        <v>4.5</v>
      </c>
      <c r="T2076" s="69" t="s">
        <v>52</v>
      </c>
      <c r="U2076" s="69" t="s">
        <v>52</v>
      </c>
      <c r="V2076" s="63"/>
      <c r="W2076" s="63"/>
      <c r="X2076" s="63"/>
      <c r="Y2076" s="63"/>
      <c r="Z2076" s="63"/>
      <c r="AA2076" s="63">
        <v>2026040063</v>
      </c>
    </row>
    <row r="2077" spans="1:27" s="71" customFormat="1" ht="23.5" customHeight="1" x14ac:dyDescent="0.35">
      <c r="A2077" s="62">
        <v>46132</v>
      </c>
      <c r="B2077" s="63" t="s">
        <v>34</v>
      </c>
      <c r="C2077" s="64" t="s">
        <v>17</v>
      </c>
      <c r="D2077" s="64" t="s">
        <v>19</v>
      </c>
      <c r="E2077" s="64" t="s">
        <v>371</v>
      </c>
      <c r="F2077" s="64">
        <v>1</v>
      </c>
      <c r="G2077" s="72" t="s">
        <v>2146</v>
      </c>
      <c r="H2077" s="63" t="s">
        <v>3882</v>
      </c>
      <c r="I2077" s="64" t="s">
        <v>490</v>
      </c>
      <c r="J2077" s="63" t="s">
        <v>3883</v>
      </c>
      <c r="K2077" s="64" t="s">
        <v>281</v>
      </c>
      <c r="L2077" s="64" t="s">
        <v>268</v>
      </c>
      <c r="M2077" s="100">
        <v>0.57291666666666663</v>
      </c>
      <c r="N2077" s="100">
        <v>0.59375</v>
      </c>
      <c r="O2077" s="66">
        <f t="shared" si="76"/>
        <v>2.083333333333337E-2</v>
      </c>
      <c r="P2077" s="67">
        <v>0.5</v>
      </c>
      <c r="Q2077" s="68">
        <v>11</v>
      </c>
      <c r="R2077" s="68"/>
      <c r="S2077" s="68">
        <f t="shared" si="77"/>
        <v>5.5</v>
      </c>
      <c r="T2077" s="69" t="s">
        <v>52</v>
      </c>
      <c r="U2077" s="69" t="s">
        <v>52</v>
      </c>
      <c r="V2077" s="63"/>
      <c r="W2077" s="63"/>
      <c r="X2077" s="63"/>
      <c r="Y2077" s="63"/>
      <c r="Z2077" s="63"/>
      <c r="AA2077" s="63">
        <v>2026040064</v>
      </c>
    </row>
    <row r="2078" spans="1:27" s="71" customFormat="1" ht="23.5" customHeight="1" x14ac:dyDescent="0.35">
      <c r="A2078" s="62">
        <v>46132</v>
      </c>
      <c r="B2078" s="63" t="s">
        <v>34</v>
      </c>
      <c r="C2078" s="64" t="s">
        <v>17</v>
      </c>
      <c r="D2078" s="64" t="s">
        <v>19</v>
      </c>
      <c r="E2078" s="64" t="s">
        <v>1149</v>
      </c>
      <c r="F2078" s="64">
        <v>1</v>
      </c>
      <c r="G2078" s="72" t="s">
        <v>301</v>
      </c>
      <c r="H2078" s="63" t="s">
        <v>3884</v>
      </c>
      <c r="I2078" s="64" t="s">
        <v>490</v>
      </c>
      <c r="J2078" s="63" t="s">
        <v>1710</v>
      </c>
      <c r="K2078" s="64" t="s">
        <v>281</v>
      </c>
      <c r="L2078" s="64" t="s">
        <v>268</v>
      </c>
      <c r="M2078" s="100">
        <v>0.40972222222222221</v>
      </c>
      <c r="N2078" s="100">
        <v>0.42222222222222222</v>
      </c>
      <c r="O2078" s="66">
        <f t="shared" si="76"/>
        <v>1.2500000000000011E-2</v>
      </c>
      <c r="P2078" s="67">
        <v>0.3</v>
      </c>
      <c r="Q2078" s="68">
        <v>10</v>
      </c>
      <c r="R2078" s="68"/>
      <c r="S2078" s="68">
        <f t="shared" si="77"/>
        <v>3</v>
      </c>
      <c r="T2078" s="69" t="s">
        <v>52</v>
      </c>
      <c r="U2078" s="69" t="s">
        <v>52</v>
      </c>
      <c r="V2078" s="63"/>
      <c r="W2078" s="63"/>
      <c r="X2078" s="63"/>
      <c r="Y2078" s="63"/>
      <c r="Z2078" s="63"/>
      <c r="AA2078" s="63">
        <v>2026040065</v>
      </c>
    </row>
    <row r="2079" spans="1:27" s="71" customFormat="1" ht="23.5" customHeight="1" x14ac:dyDescent="0.35">
      <c r="A2079" s="62">
        <v>46132</v>
      </c>
      <c r="B2079" s="63" t="s">
        <v>34</v>
      </c>
      <c r="C2079" s="64" t="s">
        <v>17</v>
      </c>
      <c r="D2079" s="64" t="s">
        <v>19</v>
      </c>
      <c r="E2079" s="64" t="s">
        <v>1149</v>
      </c>
      <c r="F2079" s="64">
        <v>1</v>
      </c>
      <c r="G2079" s="72" t="s">
        <v>301</v>
      </c>
      <c r="H2079" s="63" t="s">
        <v>3884</v>
      </c>
      <c r="I2079" s="64" t="s">
        <v>490</v>
      </c>
      <c r="J2079" s="63" t="s">
        <v>3885</v>
      </c>
      <c r="K2079" s="64" t="s">
        <v>281</v>
      </c>
      <c r="L2079" s="64" t="s">
        <v>268</v>
      </c>
      <c r="M2079" s="100">
        <v>0.4513888888888889</v>
      </c>
      <c r="N2079" s="100">
        <v>0.46388888888888891</v>
      </c>
      <c r="O2079" s="66">
        <f t="shared" si="76"/>
        <v>1.2500000000000011E-2</v>
      </c>
      <c r="P2079" s="67">
        <v>0.3</v>
      </c>
      <c r="Q2079" s="68">
        <v>10</v>
      </c>
      <c r="R2079" s="68"/>
      <c r="S2079" s="68">
        <f t="shared" si="77"/>
        <v>3</v>
      </c>
      <c r="T2079" s="69" t="s">
        <v>52</v>
      </c>
      <c r="U2079" s="69" t="s">
        <v>52</v>
      </c>
      <c r="V2079" s="63"/>
      <c r="W2079" s="63"/>
      <c r="X2079" s="63"/>
      <c r="Y2079" s="63"/>
      <c r="Z2079" s="63"/>
      <c r="AA2079" s="63">
        <v>2026040066</v>
      </c>
    </row>
    <row r="2080" spans="1:27" s="71" customFormat="1" ht="23.5" customHeight="1" x14ac:dyDescent="0.35">
      <c r="A2080" s="62">
        <v>46132</v>
      </c>
      <c r="B2080" s="63" t="s">
        <v>34</v>
      </c>
      <c r="C2080" s="64" t="s">
        <v>17</v>
      </c>
      <c r="D2080" s="64" t="s">
        <v>19</v>
      </c>
      <c r="E2080" s="64" t="s">
        <v>1149</v>
      </c>
      <c r="F2080" s="64">
        <v>2</v>
      </c>
      <c r="G2080" s="72" t="s">
        <v>301</v>
      </c>
      <c r="H2080" s="63" t="s">
        <v>3884</v>
      </c>
      <c r="I2080" s="64" t="s">
        <v>490</v>
      </c>
      <c r="J2080" s="63" t="s">
        <v>1710</v>
      </c>
      <c r="K2080" s="64" t="s">
        <v>281</v>
      </c>
      <c r="L2080" s="64" t="s">
        <v>268</v>
      </c>
      <c r="M2080" s="100">
        <v>0.21180555555555555</v>
      </c>
      <c r="N2080" s="100">
        <v>0.22222222222222221</v>
      </c>
      <c r="O2080" s="66">
        <f t="shared" si="76"/>
        <v>1.0416666666666657E-2</v>
      </c>
      <c r="P2080" s="67">
        <v>0.25</v>
      </c>
      <c r="Q2080" s="68">
        <v>11</v>
      </c>
      <c r="R2080" s="68"/>
      <c r="S2080" s="68">
        <f t="shared" si="77"/>
        <v>2.75</v>
      </c>
      <c r="T2080" s="69" t="s">
        <v>52</v>
      </c>
      <c r="U2080" s="69" t="s">
        <v>52</v>
      </c>
      <c r="V2080" s="63"/>
      <c r="W2080" s="63"/>
      <c r="X2080" s="63"/>
      <c r="Y2080" s="63"/>
      <c r="Z2080" s="63"/>
      <c r="AA2080" s="63">
        <v>2026040067</v>
      </c>
    </row>
    <row r="2081" spans="1:27" s="71" customFormat="1" ht="23.5" customHeight="1" x14ac:dyDescent="0.35">
      <c r="A2081" s="62">
        <v>46133</v>
      </c>
      <c r="B2081" s="63" t="s">
        <v>445</v>
      </c>
      <c r="C2081" s="64" t="s">
        <v>17</v>
      </c>
      <c r="D2081" s="64" t="s">
        <v>37</v>
      </c>
      <c r="E2081" s="64" t="s">
        <v>289</v>
      </c>
      <c r="F2081" s="64">
        <v>1</v>
      </c>
      <c r="G2081" s="72" t="s">
        <v>1878</v>
      </c>
      <c r="H2081" s="63" t="s">
        <v>3908</v>
      </c>
      <c r="I2081" s="64" t="s">
        <v>493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0.1</v>
      </c>
      <c r="Q2081" s="68">
        <v>18</v>
      </c>
      <c r="R2081" s="68"/>
      <c r="S2081" s="68">
        <f t="shared" si="77"/>
        <v>1.8</v>
      </c>
      <c r="T2081" s="69" t="s">
        <v>547</v>
      </c>
      <c r="U2081" s="69" t="s">
        <v>52</v>
      </c>
      <c r="V2081" s="63"/>
      <c r="W2081" s="63"/>
      <c r="X2081" s="63"/>
      <c r="Y2081" s="63"/>
      <c r="Z2081" s="63"/>
      <c r="AA2081" s="63"/>
    </row>
    <row r="2082" spans="1:27" s="71" customFormat="1" ht="23.5" customHeight="1" x14ac:dyDescent="0.35">
      <c r="A2082" s="62">
        <v>46133</v>
      </c>
      <c r="B2082" s="63" t="s">
        <v>445</v>
      </c>
      <c r="C2082" s="64" t="s">
        <v>17</v>
      </c>
      <c r="D2082" s="64" t="s">
        <v>37</v>
      </c>
      <c r="E2082" s="64" t="s">
        <v>292</v>
      </c>
      <c r="F2082" s="64">
        <v>1</v>
      </c>
      <c r="G2082" s="72" t="s">
        <v>753</v>
      </c>
      <c r="H2082" s="63" t="s">
        <v>3909</v>
      </c>
      <c r="I2082" s="64" t="s">
        <v>493</v>
      </c>
      <c r="J2082" s="63" t="s">
        <v>66</v>
      </c>
      <c r="K2082" s="64" t="s">
        <v>243</v>
      </c>
      <c r="L2082" s="64" t="s">
        <v>239</v>
      </c>
      <c r="M2082" s="100"/>
      <c r="N2082" s="100"/>
      <c r="O2082" s="66">
        <f t="shared" si="76"/>
        <v>24</v>
      </c>
      <c r="P2082" s="67">
        <v>0.1</v>
      </c>
      <c r="Q2082" s="68">
        <v>22</v>
      </c>
      <c r="R2082" s="68"/>
      <c r="S2082" s="68">
        <f t="shared" si="77"/>
        <v>2.2000000000000002</v>
      </c>
      <c r="T2082" s="69" t="s">
        <v>547</v>
      </c>
      <c r="U2082" s="69" t="s">
        <v>52</v>
      </c>
      <c r="V2082" s="63"/>
      <c r="W2082" s="63"/>
      <c r="X2082" s="63"/>
      <c r="Y2082" s="63"/>
      <c r="Z2082" s="63"/>
      <c r="AA2082" s="63"/>
    </row>
    <row r="2083" spans="1:27" s="71" customFormat="1" ht="23.5" customHeight="1" x14ac:dyDescent="0.35">
      <c r="A2083" s="62">
        <v>46133</v>
      </c>
      <c r="B2083" s="63" t="s">
        <v>445</v>
      </c>
      <c r="C2083" s="64" t="s">
        <v>17</v>
      </c>
      <c r="D2083" s="64" t="s">
        <v>37</v>
      </c>
      <c r="E2083" s="64" t="s">
        <v>898</v>
      </c>
      <c r="F2083" s="64">
        <v>2</v>
      </c>
      <c r="G2083" s="72" t="s">
        <v>3033</v>
      </c>
      <c r="H2083" s="63" t="s">
        <v>3910</v>
      </c>
      <c r="I2083" s="64" t="s">
        <v>493</v>
      </c>
      <c r="J2083" s="63" t="s">
        <v>66</v>
      </c>
      <c r="K2083" s="64" t="s">
        <v>243</v>
      </c>
      <c r="L2083" s="64" t="s">
        <v>239</v>
      </c>
      <c r="M2083" s="100"/>
      <c r="N2083" s="100"/>
      <c r="O2083" s="66">
        <f t="shared" si="76"/>
        <v>24</v>
      </c>
      <c r="P2083" s="67">
        <v>0.33</v>
      </c>
      <c r="Q2083" s="68">
        <v>24</v>
      </c>
      <c r="R2083" s="68"/>
      <c r="S2083" s="68">
        <f t="shared" si="77"/>
        <v>7.92</v>
      </c>
      <c r="T2083" s="69" t="s">
        <v>547</v>
      </c>
      <c r="U2083" s="69" t="s">
        <v>52</v>
      </c>
      <c r="V2083" s="63"/>
      <c r="W2083" s="63"/>
      <c r="X2083" s="63"/>
      <c r="Y2083" s="63"/>
      <c r="Z2083" s="63"/>
      <c r="AA2083" s="63"/>
    </row>
    <row r="2084" spans="1:27" s="71" customFormat="1" ht="23.5" customHeight="1" x14ac:dyDescent="0.35">
      <c r="A2084" s="62">
        <v>46133</v>
      </c>
      <c r="B2084" s="63" t="s">
        <v>445</v>
      </c>
      <c r="C2084" s="64" t="s">
        <v>17</v>
      </c>
      <c r="D2084" s="64" t="s">
        <v>37</v>
      </c>
      <c r="E2084" s="64" t="s">
        <v>368</v>
      </c>
      <c r="F2084" s="64">
        <v>2</v>
      </c>
      <c r="G2084" s="72" t="s">
        <v>287</v>
      </c>
      <c r="H2084" s="63" t="s">
        <v>3911</v>
      </c>
      <c r="I2084" s="64" t="s">
        <v>493</v>
      </c>
      <c r="J2084" s="63" t="s">
        <v>66</v>
      </c>
      <c r="K2084" s="64" t="s">
        <v>243</v>
      </c>
      <c r="L2084" s="64" t="s">
        <v>239</v>
      </c>
      <c r="M2084" s="100"/>
      <c r="N2084" s="100"/>
      <c r="O2084" s="66">
        <f t="shared" si="76"/>
        <v>24</v>
      </c>
      <c r="P2084" s="67">
        <v>0.1</v>
      </c>
      <c r="Q2084" s="68">
        <v>24</v>
      </c>
      <c r="R2084" s="68"/>
      <c r="S2084" s="68">
        <f t="shared" si="77"/>
        <v>2.4000000000000004</v>
      </c>
      <c r="T2084" s="69" t="s">
        <v>547</v>
      </c>
      <c r="U2084" s="69" t="s">
        <v>52</v>
      </c>
      <c r="V2084" s="63"/>
      <c r="W2084" s="63"/>
      <c r="X2084" s="63"/>
      <c r="Y2084" s="63"/>
      <c r="Z2084" s="63"/>
      <c r="AA2084" s="63"/>
    </row>
    <row r="2085" spans="1:27" s="71" customFormat="1" ht="23.5" customHeight="1" x14ac:dyDescent="0.35">
      <c r="A2085" s="62">
        <v>46133</v>
      </c>
      <c r="B2085" s="63" t="s">
        <v>445</v>
      </c>
      <c r="C2085" s="64" t="s">
        <v>17</v>
      </c>
      <c r="D2085" s="64" t="s">
        <v>37</v>
      </c>
      <c r="E2085" s="64" t="s">
        <v>3031</v>
      </c>
      <c r="F2085" s="64">
        <v>2</v>
      </c>
      <c r="G2085" s="72" t="s">
        <v>3912</v>
      </c>
      <c r="H2085" s="63" t="s">
        <v>3913</v>
      </c>
      <c r="I2085" s="64" t="s">
        <v>493</v>
      </c>
      <c r="J2085" s="63" t="s">
        <v>66</v>
      </c>
      <c r="K2085" s="64" t="s">
        <v>243</v>
      </c>
      <c r="L2085" s="64" t="s">
        <v>239</v>
      </c>
      <c r="M2085" s="100"/>
      <c r="N2085" s="100"/>
      <c r="O2085" s="66">
        <f t="shared" si="76"/>
        <v>24</v>
      </c>
      <c r="P2085" s="67">
        <v>0.17</v>
      </c>
      <c r="Q2085" s="68">
        <v>9</v>
      </c>
      <c r="R2085" s="68"/>
      <c r="S2085" s="68">
        <f t="shared" si="77"/>
        <v>1.53</v>
      </c>
      <c r="T2085" s="69" t="s">
        <v>547</v>
      </c>
      <c r="U2085" s="69" t="s">
        <v>52</v>
      </c>
      <c r="V2085" s="63"/>
      <c r="W2085" s="63"/>
      <c r="X2085" s="63"/>
      <c r="Y2085" s="63"/>
      <c r="Z2085" s="63"/>
      <c r="AA2085" s="63"/>
    </row>
    <row r="2086" spans="1:27" s="71" customFormat="1" ht="23.5" customHeight="1" x14ac:dyDescent="0.35">
      <c r="A2086" s="62">
        <v>46133</v>
      </c>
      <c r="B2086" s="63" t="s">
        <v>445</v>
      </c>
      <c r="C2086" s="64" t="s">
        <v>17</v>
      </c>
      <c r="D2086" s="64" t="s">
        <v>37</v>
      </c>
      <c r="E2086" s="64" t="s">
        <v>3031</v>
      </c>
      <c r="F2086" s="64">
        <v>1</v>
      </c>
      <c r="G2086" s="72" t="s">
        <v>3397</v>
      </c>
      <c r="H2086" s="63" t="s">
        <v>3914</v>
      </c>
      <c r="I2086" s="64" t="s">
        <v>493</v>
      </c>
      <c r="J2086" s="63" t="s">
        <v>66</v>
      </c>
      <c r="K2086" s="64" t="s">
        <v>243</v>
      </c>
      <c r="L2086" s="64" t="s">
        <v>239</v>
      </c>
      <c r="M2086" s="100"/>
      <c r="N2086" s="100"/>
      <c r="O2086" s="66">
        <f t="shared" si="76"/>
        <v>24</v>
      </c>
      <c r="P2086" s="67">
        <v>0.5</v>
      </c>
      <c r="Q2086" s="68">
        <v>8</v>
      </c>
      <c r="R2086" s="68"/>
      <c r="S2086" s="68">
        <f t="shared" si="77"/>
        <v>4</v>
      </c>
      <c r="T2086" s="69" t="s">
        <v>547</v>
      </c>
      <c r="U2086" s="69" t="s">
        <v>52</v>
      </c>
      <c r="V2086" s="63"/>
      <c r="W2086" s="63"/>
      <c r="X2086" s="63"/>
      <c r="Y2086" s="63"/>
      <c r="Z2086" s="63"/>
      <c r="AA2086" s="63"/>
    </row>
    <row r="2087" spans="1:27" s="71" customFormat="1" ht="23.5" customHeight="1" x14ac:dyDescent="0.35">
      <c r="A2087" s="62">
        <v>46133</v>
      </c>
      <c r="B2087" s="63" t="s">
        <v>445</v>
      </c>
      <c r="C2087" s="64" t="s">
        <v>17</v>
      </c>
      <c r="D2087" s="64" t="s">
        <v>37</v>
      </c>
      <c r="E2087" s="64" t="s">
        <v>3031</v>
      </c>
      <c r="F2087" s="64">
        <v>2</v>
      </c>
      <c r="G2087" s="72" t="s">
        <v>3915</v>
      </c>
      <c r="H2087" s="63" t="s">
        <v>3916</v>
      </c>
      <c r="I2087" s="64" t="s">
        <v>493</v>
      </c>
      <c r="J2087" s="63" t="s">
        <v>66</v>
      </c>
      <c r="K2087" s="64" t="s">
        <v>243</v>
      </c>
      <c r="L2087" s="64" t="s">
        <v>239</v>
      </c>
      <c r="M2087" s="100"/>
      <c r="N2087" s="100"/>
      <c r="O2087" s="66">
        <f t="shared" si="76"/>
        <v>24</v>
      </c>
      <c r="P2087" s="67">
        <v>0.18</v>
      </c>
      <c r="Q2087" s="68">
        <v>9</v>
      </c>
      <c r="R2087" s="68"/>
      <c r="S2087" s="68">
        <f t="shared" si="77"/>
        <v>1.6199999999999999</v>
      </c>
      <c r="T2087" s="69" t="s">
        <v>547</v>
      </c>
      <c r="U2087" s="69" t="s">
        <v>52</v>
      </c>
      <c r="V2087" s="63"/>
      <c r="W2087" s="63"/>
      <c r="X2087" s="63"/>
      <c r="Y2087" s="63"/>
      <c r="Z2087" s="63"/>
      <c r="AA2087" s="63"/>
    </row>
    <row r="2088" spans="1:27" s="71" customFormat="1" ht="23.5" customHeight="1" x14ac:dyDescent="0.35">
      <c r="A2088" s="62">
        <v>46133</v>
      </c>
      <c r="B2088" s="63" t="s">
        <v>34</v>
      </c>
      <c r="C2088" s="64" t="s">
        <v>17</v>
      </c>
      <c r="D2088" s="64" t="s">
        <v>19</v>
      </c>
      <c r="E2088" s="64" t="s">
        <v>992</v>
      </c>
      <c r="F2088" s="64">
        <v>1</v>
      </c>
      <c r="G2088" s="72">
        <v>130597181</v>
      </c>
      <c r="H2088" s="63" t="s">
        <v>3917</v>
      </c>
      <c r="I2088" s="64" t="s">
        <v>493</v>
      </c>
      <c r="J2088" s="63" t="s">
        <v>66</v>
      </c>
      <c r="K2088" s="64" t="s">
        <v>243</v>
      </c>
      <c r="L2088" s="64" t="s">
        <v>239</v>
      </c>
      <c r="M2088" s="100"/>
      <c r="N2088" s="100"/>
      <c r="O2088" s="66">
        <f t="shared" si="76"/>
        <v>24</v>
      </c>
      <c r="P2088" s="67">
        <v>0.25</v>
      </c>
      <c r="Q2088" s="68">
        <v>12</v>
      </c>
      <c r="R2088" s="68"/>
      <c r="S2088" s="68">
        <f t="shared" si="77"/>
        <v>3</v>
      </c>
      <c r="T2088" s="69" t="s">
        <v>547</v>
      </c>
      <c r="U2088" s="69" t="s">
        <v>52</v>
      </c>
      <c r="V2088" s="63"/>
      <c r="W2088" s="63"/>
      <c r="X2088" s="63"/>
      <c r="Y2088" s="63"/>
      <c r="Z2088" s="63"/>
      <c r="AA2088" s="63"/>
    </row>
    <row r="2089" spans="1:27" s="71" customFormat="1" ht="23.5" customHeight="1" x14ac:dyDescent="0.35">
      <c r="A2089" s="62">
        <v>46133</v>
      </c>
      <c r="B2089" s="63" t="s">
        <v>34</v>
      </c>
      <c r="C2089" s="64" t="s">
        <v>17</v>
      </c>
      <c r="D2089" s="64" t="s">
        <v>19</v>
      </c>
      <c r="E2089" s="64" t="s">
        <v>719</v>
      </c>
      <c r="F2089" s="64">
        <v>1</v>
      </c>
      <c r="G2089" s="72">
        <v>130649006</v>
      </c>
      <c r="H2089" s="63" t="s">
        <v>3918</v>
      </c>
      <c r="I2089" s="64" t="s">
        <v>493</v>
      </c>
      <c r="J2089" s="63" t="s">
        <v>66</v>
      </c>
      <c r="K2089" s="64" t="s">
        <v>243</v>
      </c>
      <c r="L2089" s="64" t="s">
        <v>239</v>
      </c>
      <c r="M2089" s="100"/>
      <c r="N2089" s="100"/>
      <c r="O2089" s="66">
        <f t="shared" si="76"/>
        <v>24</v>
      </c>
      <c r="P2089" s="67">
        <v>0.33</v>
      </c>
      <c r="Q2089" s="68">
        <v>11</v>
      </c>
      <c r="R2089" s="68"/>
      <c r="S2089" s="68">
        <f t="shared" si="77"/>
        <v>3.6300000000000003</v>
      </c>
      <c r="T2089" s="69" t="s">
        <v>547</v>
      </c>
      <c r="U2089" s="69" t="s">
        <v>52</v>
      </c>
      <c r="V2089" s="63"/>
      <c r="W2089" s="63"/>
      <c r="X2089" s="63"/>
      <c r="Y2089" s="63"/>
      <c r="Z2089" s="63"/>
      <c r="AA2089" s="63"/>
    </row>
    <row r="2090" spans="1:27" s="71" customFormat="1" ht="23.5" customHeight="1" x14ac:dyDescent="0.35">
      <c r="A2090" s="62">
        <v>46133</v>
      </c>
      <c r="B2090" s="63" t="s">
        <v>34</v>
      </c>
      <c r="C2090" s="64" t="s">
        <v>17</v>
      </c>
      <c r="D2090" s="64" t="s">
        <v>19</v>
      </c>
      <c r="E2090" s="64" t="s">
        <v>719</v>
      </c>
      <c r="F2090" s="64">
        <v>2</v>
      </c>
      <c r="G2090" s="72">
        <v>130649013</v>
      </c>
      <c r="H2090" s="63" t="s">
        <v>3919</v>
      </c>
      <c r="I2090" s="64" t="s">
        <v>493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0.5</v>
      </c>
      <c r="Q2090" s="68">
        <v>12</v>
      </c>
      <c r="R2090" s="68"/>
      <c r="S2090" s="68">
        <f t="shared" si="77"/>
        <v>6</v>
      </c>
      <c r="T2090" s="69" t="s">
        <v>547</v>
      </c>
      <c r="U2090" s="69" t="s">
        <v>52</v>
      </c>
      <c r="V2090" s="63"/>
      <c r="W2090" s="63"/>
      <c r="X2090" s="63"/>
      <c r="Y2090" s="63"/>
      <c r="Z2090" s="63"/>
      <c r="AA2090" s="63"/>
    </row>
    <row r="2091" spans="1:27" s="71" customFormat="1" ht="23.5" customHeight="1" x14ac:dyDescent="0.35">
      <c r="A2091" s="62">
        <v>46133</v>
      </c>
      <c r="B2091" s="63" t="s">
        <v>445</v>
      </c>
      <c r="C2091" s="64" t="s">
        <v>18</v>
      </c>
      <c r="D2091" s="64" t="s">
        <v>37</v>
      </c>
      <c r="E2091" s="64" t="s">
        <v>328</v>
      </c>
      <c r="F2091" s="64">
        <v>2</v>
      </c>
      <c r="G2091" s="72" t="s">
        <v>3920</v>
      </c>
      <c r="H2091" s="63" t="s">
        <v>3921</v>
      </c>
      <c r="I2091" s="64" t="s">
        <v>493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0.75</v>
      </c>
      <c r="Q2091" s="68">
        <v>25</v>
      </c>
      <c r="R2091" s="68"/>
      <c r="S2091" s="68">
        <f t="shared" si="77"/>
        <v>18.75</v>
      </c>
      <c r="T2091" s="69" t="s">
        <v>547</v>
      </c>
      <c r="U2091" s="69" t="s">
        <v>52</v>
      </c>
      <c r="V2091" s="63"/>
      <c r="W2091" s="63"/>
      <c r="X2091" s="63"/>
      <c r="Y2091" s="63"/>
      <c r="Z2091" s="63"/>
      <c r="AA2091" s="63"/>
    </row>
    <row r="2092" spans="1:27" s="71" customFormat="1" ht="23.5" customHeight="1" x14ac:dyDescent="0.35">
      <c r="A2092" s="62">
        <v>46133</v>
      </c>
      <c r="B2092" s="63" t="s">
        <v>445</v>
      </c>
      <c r="C2092" s="64" t="s">
        <v>18</v>
      </c>
      <c r="D2092" s="64" t="s">
        <v>37</v>
      </c>
      <c r="E2092" s="64" t="s">
        <v>1052</v>
      </c>
      <c r="F2092" s="64">
        <v>2</v>
      </c>
      <c r="G2092" s="72" t="s">
        <v>247</v>
      </c>
      <c r="H2092" s="63" t="s">
        <v>3922</v>
      </c>
      <c r="I2092" s="64" t="s">
        <v>493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0.1</v>
      </c>
      <c r="Q2092" s="68">
        <v>17</v>
      </c>
      <c r="R2092" s="68"/>
      <c r="S2092" s="68">
        <f t="shared" si="77"/>
        <v>1.7000000000000002</v>
      </c>
      <c r="T2092" s="69" t="s">
        <v>547</v>
      </c>
      <c r="U2092" s="69" t="s">
        <v>52</v>
      </c>
      <c r="V2092" s="63"/>
      <c r="W2092" s="63"/>
      <c r="X2092" s="63"/>
      <c r="Y2092" s="63"/>
      <c r="Z2092" s="63"/>
      <c r="AA2092" s="63"/>
    </row>
    <row r="2093" spans="1:27" s="71" customFormat="1" ht="23.5" customHeight="1" x14ac:dyDescent="0.35">
      <c r="A2093" s="62">
        <v>46133</v>
      </c>
      <c r="B2093" s="63" t="s">
        <v>445</v>
      </c>
      <c r="C2093" s="64" t="s">
        <v>18</v>
      </c>
      <c r="D2093" s="64" t="s">
        <v>37</v>
      </c>
      <c r="E2093" s="64" t="s">
        <v>3457</v>
      </c>
      <c r="F2093" s="64">
        <v>2</v>
      </c>
      <c r="G2093" s="72" t="s">
        <v>3923</v>
      </c>
      <c r="H2093" s="63" t="s">
        <v>3924</v>
      </c>
      <c r="I2093" s="64" t="s">
        <v>493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17</v>
      </c>
      <c r="R2093" s="68"/>
      <c r="S2093" s="68">
        <f t="shared" si="77"/>
        <v>1.7000000000000002</v>
      </c>
      <c r="T2093" s="69" t="s">
        <v>547</v>
      </c>
      <c r="U2093" s="69" t="s">
        <v>52</v>
      </c>
      <c r="V2093" s="63"/>
      <c r="W2093" s="63"/>
      <c r="X2093" s="63"/>
      <c r="Y2093" s="63"/>
      <c r="Z2093" s="63"/>
      <c r="AA2093" s="63"/>
    </row>
    <row r="2094" spans="1:27" s="71" customFormat="1" ht="23.5" customHeight="1" x14ac:dyDescent="0.35">
      <c r="A2094" s="62">
        <v>46133</v>
      </c>
      <c r="B2094" s="63" t="s">
        <v>445</v>
      </c>
      <c r="C2094" s="64" t="s">
        <v>18</v>
      </c>
      <c r="D2094" s="64" t="s">
        <v>37</v>
      </c>
      <c r="E2094" s="64" t="s">
        <v>816</v>
      </c>
      <c r="F2094" s="64">
        <v>1</v>
      </c>
      <c r="G2094" s="72" t="s">
        <v>2820</v>
      </c>
      <c r="H2094" s="63" t="s">
        <v>3925</v>
      </c>
      <c r="I2094" s="64" t="s">
        <v>493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</v>
      </c>
      <c r="Q2094" s="68">
        <v>22</v>
      </c>
      <c r="R2094" s="68"/>
      <c r="S2094" s="68">
        <f t="shared" si="77"/>
        <v>2.2000000000000002</v>
      </c>
      <c r="T2094" s="69" t="s">
        <v>547</v>
      </c>
      <c r="U2094" s="69" t="s">
        <v>52</v>
      </c>
      <c r="V2094" s="63"/>
      <c r="W2094" s="63"/>
      <c r="X2094" s="63"/>
      <c r="Y2094" s="63"/>
      <c r="Z2094" s="63"/>
      <c r="AA2094" s="63"/>
    </row>
    <row r="2095" spans="1:27" s="71" customFormat="1" ht="23.5" customHeight="1" x14ac:dyDescent="0.35">
      <c r="A2095" s="62">
        <v>46133</v>
      </c>
      <c r="B2095" s="63" t="s">
        <v>445</v>
      </c>
      <c r="C2095" s="64" t="s">
        <v>18</v>
      </c>
      <c r="D2095" s="64" t="s">
        <v>37</v>
      </c>
      <c r="E2095" s="64" t="s">
        <v>554</v>
      </c>
      <c r="F2095" s="64">
        <v>1</v>
      </c>
      <c r="G2095" s="72" t="s">
        <v>3926</v>
      </c>
      <c r="H2095" s="63" t="s">
        <v>3927</v>
      </c>
      <c r="I2095" s="64" t="s">
        <v>493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0.1</v>
      </c>
      <c r="Q2095" s="68">
        <v>22</v>
      </c>
      <c r="R2095" s="68"/>
      <c r="S2095" s="68">
        <f t="shared" si="77"/>
        <v>2.2000000000000002</v>
      </c>
      <c r="T2095" s="69" t="s">
        <v>547</v>
      </c>
      <c r="U2095" s="69" t="s">
        <v>52</v>
      </c>
      <c r="V2095" s="63"/>
      <c r="W2095" s="63"/>
      <c r="X2095" s="63"/>
      <c r="Y2095" s="63"/>
      <c r="Z2095" s="63"/>
      <c r="AA2095" s="63"/>
    </row>
    <row r="2096" spans="1:27" s="71" customFormat="1" ht="23.5" customHeight="1" x14ac:dyDescent="0.35">
      <c r="A2096" s="62">
        <v>46133</v>
      </c>
      <c r="B2096" s="63" t="s">
        <v>445</v>
      </c>
      <c r="C2096" s="64" t="s">
        <v>18</v>
      </c>
      <c r="D2096" s="64" t="s">
        <v>37</v>
      </c>
      <c r="E2096" s="64" t="s">
        <v>341</v>
      </c>
      <c r="F2096" s="64">
        <v>1</v>
      </c>
      <c r="G2096" s="72" t="s">
        <v>2575</v>
      </c>
      <c r="H2096" s="63" t="s">
        <v>3928</v>
      </c>
      <c r="I2096" s="64" t="s">
        <v>493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0.33</v>
      </c>
      <c r="Q2096" s="68">
        <v>28</v>
      </c>
      <c r="R2096" s="68"/>
      <c r="S2096" s="68">
        <f t="shared" si="77"/>
        <v>9.24</v>
      </c>
      <c r="T2096" s="69" t="s">
        <v>547</v>
      </c>
      <c r="U2096" s="69" t="s">
        <v>52</v>
      </c>
      <c r="V2096" s="63"/>
      <c r="W2096" s="63"/>
      <c r="X2096" s="63"/>
      <c r="Y2096" s="63"/>
      <c r="Z2096" s="63"/>
      <c r="AA2096" s="63"/>
    </row>
    <row r="2097" spans="1:27" s="71" customFormat="1" ht="23.5" customHeight="1" x14ac:dyDescent="0.35">
      <c r="A2097" s="62">
        <v>46133</v>
      </c>
      <c r="B2097" s="63" t="s">
        <v>445</v>
      </c>
      <c r="C2097" s="64" t="s">
        <v>18</v>
      </c>
      <c r="D2097" s="64" t="s">
        <v>37</v>
      </c>
      <c r="E2097" s="64" t="s">
        <v>994</v>
      </c>
      <c r="F2097" s="64">
        <v>2</v>
      </c>
      <c r="G2097" s="72" t="s">
        <v>3929</v>
      </c>
      <c r="H2097" s="63" t="s">
        <v>3930</v>
      </c>
      <c r="I2097" s="64" t="s">
        <v>493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0.1</v>
      </c>
      <c r="Q2097" s="68">
        <v>15</v>
      </c>
      <c r="R2097" s="68"/>
      <c r="S2097" s="68">
        <f t="shared" si="77"/>
        <v>1.5</v>
      </c>
      <c r="T2097" s="69" t="s">
        <v>547</v>
      </c>
      <c r="U2097" s="69" t="s">
        <v>52</v>
      </c>
      <c r="V2097" s="63"/>
      <c r="W2097" s="63"/>
      <c r="X2097" s="63"/>
      <c r="Y2097" s="63"/>
      <c r="Z2097" s="63"/>
      <c r="AA2097" s="63"/>
    </row>
    <row r="2098" spans="1:27" s="71" customFormat="1" ht="23.5" customHeight="1" x14ac:dyDescent="0.35">
      <c r="A2098" s="62">
        <v>46133</v>
      </c>
      <c r="B2098" s="63" t="s">
        <v>445</v>
      </c>
      <c r="C2098" s="64" t="s">
        <v>18</v>
      </c>
      <c r="D2098" s="64" t="s">
        <v>37</v>
      </c>
      <c r="E2098" s="64" t="s">
        <v>2563</v>
      </c>
      <c r="F2098" s="64">
        <v>1</v>
      </c>
      <c r="G2098" s="72" t="s">
        <v>2150</v>
      </c>
      <c r="H2098" s="63" t="s">
        <v>3931</v>
      </c>
      <c r="I2098" s="64" t="s">
        <v>493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0.1</v>
      </c>
      <c r="Q2098" s="68">
        <v>20</v>
      </c>
      <c r="R2098" s="68"/>
      <c r="S2098" s="68">
        <f t="shared" si="77"/>
        <v>2</v>
      </c>
      <c r="T2098" s="69" t="s">
        <v>547</v>
      </c>
      <c r="U2098" s="69" t="s">
        <v>52</v>
      </c>
      <c r="V2098" s="63"/>
      <c r="W2098" s="63"/>
      <c r="X2098" s="63"/>
      <c r="Y2098" s="63"/>
      <c r="Z2098" s="63"/>
      <c r="AA2098" s="63"/>
    </row>
    <row r="2099" spans="1:27" s="71" customFormat="1" ht="23.5" customHeight="1" x14ac:dyDescent="0.35">
      <c r="A2099" s="62">
        <v>46133</v>
      </c>
      <c r="B2099" s="63" t="s">
        <v>445</v>
      </c>
      <c r="C2099" s="64" t="s">
        <v>18</v>
      </c>
      <c r="D2099" s="64" t="s">
        <v>37</v>
      </c>
      <c r="E2099" s="64" t="s">
        <v>246</v>
      </c>
      <c r="F2099" s="64">
        <v>2</v>
      </c>
      <c r="G2099" s="72">
        <v>159344004</v>
      </c>
      <c r="H2099" s="63" t="s">
        <v>3932</v>
      </c>
      <c r="I2099" s="64" t="s">
        <v>493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0.1</v>
      </c>
      <c r="Q2099" s="68">
        <v>18</v>
      </c>
      <c r="R2099" s="68"/>
      <c r="S2099" s="68">
        <f t="shared" si="77"/>
        <v>1.8</v>
      </c>
      <c r="T2099" s="69" t="s">
        <v>547</v>
      </c>
      <c r="U2099" s="69" t="s">
        <v>52</v>
      </c>
      <c r="V2099" s="63"/>
      <c r="W2099" s="63"/>
      <c r="X2099" s="63"/>
      <c r="Y2099" s="63"/>
      <c r="Z2099" s="63"/>
      <c r="AA2099" s="63"/>
    </row>
    <row r="2100" spans="1:27" s="71" customFormat="1" ht="23.5" customHeight="1" x14ac:dyDescent="0.35">
      <c r="A2100" s="62">
        <v>46133</v>
      </c>
      <c r="B2100" s="63" t="s">
        <v>445</v>
      </c>
      <c r="C2100" s="64" t="s">
        <v>17</v>
      </c>
      <c r="D2100" s="64" t="s">
        <v>37</v>
      </c>
      <c r="E2100" s="64" t="s">
        <v>265</v>
      </c>
      <c r="F2100" s="64">
        <v>1</v>
      </c>
      <c r="G2100" s="72" t="s">
        <v>1013</v>
      </c>
      <c r="H2100" s="63" t="s">
        <v>3933</v>
      </c>
      <c r="I2100" s="64" t="s">
        <v>490</v>
      </c>
      <c r="J2100" s="63" t="s">
        <v>3229</v>
      </c>
      <c r="K2100" s="64" t="s">
        <v>281</v>
      </c>
      <c r="L2100" s="64" t="s">
        <v>268</v>
      </c>
      <c r="M2100" s="100">
        <v>0.3125</v>
      </c>
      <c r="N2100" s="100">
        <v>0.33333333333333331</v>
      </c>
      <c r="O2100" s="66">
        <f t="shared" si="76"/>
        <v>2.0833333333333315E-2</v>
      </c>
      <c r="P2100" s="67">
        <v>0.5</v>
      </c>
      <c r="Q2100" s="68">
        <v>25</v>
      </c>
      <c r="R2100" s="68"/>
      <c r="S2100" s="68">
        <f t="shared" si="77"/>
        <v>12.5</v>
      </c>
      <c r="T2100" s="69" t="s">
        <v>52</v>
      </c>
      <c r="U2100" s="69" t="s">
        <v>52</v>
      </c>
      <c r="V2100" s="63"/>
      <c r="W2100" s="63"/>
      <c r="X2100" s="63"/>
      <c r="Y2100" s="63"/>
      <c r="Z2100" s="63"/>
      <c r="AA2100" s="63">
        <v>2026040070</v>
      </c>
    </row>
    <row r="2101" spans="1:27" s="71" customFormat="1" ht="23.5" customHeight="1" x14ac:dyDescent="0.35">
      <c r="A2101" s="62">
        <v>46133</v>
      </c>
      <c r="B2101" s="63" t="s">
        <v>445</v>
      </c>
      <c r="C2101" s="64" t="s">
        <v>17</v>
      </c>
      <c r="D2101" s="64" t="s">
        <v>37</v>
      </c>
      <c r="E2101" s="64" t="s">
        <v>368</v>
      </c>
      <c r="F2101" s="64">
        <v>2</v>
      </c>
      <c r="G2101" s="72" t="s">
        <v>287</v>
      </c>
      <c r="H2101" s="63" t="s">
        <v>3911</v>
      </c>
      <c r="I2101" s="64" t="s">
        <v>480</v>
      </c>
      <c r="J2101" s="63" t="s">
        <v>3934</v>
      </c>
      <c r="K2101" s="64" t="s">
        <v>273</v>
      </c>
      <c r="L2101" s="64" t="s">
        <v>268</v>
      </c>
      <c r="M2101" s="100">
        <v>0.97916666666666663</v>
      </c>
      <c r="N2101" s="100">
        <v>2.0833333333333332E-2</v>
      </c>
      <c r="O2101" s="66">
        <f t="shared" si="76"/>
        <v>23.041666666666668</v>
      </c>
      <c r="P2101" s="67">
        <v>1</v>
      </c>
      <c r="Q2101" s="68">
        <v>24</v>
      </c>
      <c r="R2101" s="68"/>
      <c r="S2101" s="68">
        <f t="shared" si="77"/>
        <v>24</v>
      </c>
      <c r="T2101" s="69" t="s">
        <v>27</v>
      </c>
      <c r="U2101" s="69" t="s">
        <v>30</v>
      </c>
      <c r="V2101" s="63"/>
      <c r="W2101" s="63" t="s">
        <v>5372</v>
      </c>
      <c r="X2101" s="63" t="s">
        <v>5373</v>
      </c>
      <c r="Y2101" s="63"/>
      <c r="Z2101" s="63"/>
      <c r="AA2101" s="63">
        <v>2026040071</v>
      </c>
    </row>
    <row r="2102" spans="1:27" s="71" customFormat="1" ht="23.5" customHeight="1" x14ac:dyDescent="0.35">
      <c r="A2102" s="62">
        <v>46133</v>
      </c>
      <c r="B2102" s="63" t="s">
        <v>34</v>
      </c>
      <c r="C2102" s="64" t="s">
        <v>17</v>
      </c>
      <c r="D2102" s="64" t="s">
        <v>19</v>
      </c>
      <c r="E2102" s="64" t="s">
        <v>614</v>
      </c>
      <c r="F2102" s="64">
        <v>2</v>
      </c>
      <c r="G2102" s="72">
        <v>130597185</v>
      </c>
      <c r="H2102" s="63" t="s">
        <v>3846</v>
      </c>
      <c r="I2102" s="64" t="s">
        <v>480</v>
      </c>
      <c r="J2102" s="63" t="s">
        <v>3935</v>
      </c>
      <c r="K2102" s="64" t="s">
        <v>273</v>
      </c>
      <c r="L2102" s="64" t="s">
        <v>268</v>
      </c>
      <c r="M2102" s="100">
        <v>1.3888888888888888E-2</v>
      </c>
      <c r="N2102" s="100">
        <v>3.4722222222222224E-2</v>
      </c>
      <c r="O2102" s="66">
        <f t="shared" si="76"/>
        <v>2.0833333333333336E-2</v>
      </c>
      <c r="P2102" s="67">
        <v>0.5</v>
      </c>
      <c r="Q2102" s="68">
        <v>15</v>
      </c>
      <c r="R2102" s="68"/>
      <c r="S2102" s="68">
        <f t="shared" si="77"/>
        <v>7.5</v>
      </c>
      <c r="T2102" s="69" t="s">
        <v>27</v>
      </c>
      <c r="U2102" s="69" t="s">
        <v>30</v>
      </c>
      <c r="V2102" s="63"/>
      <c r="W2102" s="63">
        <v>660201003</v>
      </c>
      <c r="X2102" s="63" t="s">
        <v>4674</v>
      </c>
      <c r="Y2102" s="63"/>
      <c r="Z2102" s="63"/>
      <c r="AA2102" s="63">
        <v>2026040072</v>
      </c>
    </row>
    <row r="2103" spans="1:27" s="71" customFormat="1" ht="23.5" customHeight="1" x14ac:dyDescent="0.35">
      <c r="A2103" s="62">
        <v>46133</v>
      </c>
      <c r="B2103" s="63" t="s">
        <v>34</v>
      </c>
      <c r="C2103" s="64" t="s">
        <v>17</v>
      </c>
      <c r="D2103" s="64" t="s">
        <v>19</v>
      </c>
      <c r="E2103" s="64" t="s">
        <v>720</v>
      </c>
      <c r="F2103" s="64">
        <v>1</v>
      </c>
      <c r="G2103" s="72">
        <v>130878003</v>
      </c>
      <c r="H2103" s="63" t="s">
        <v>3799</v>
      </c>
      <c r="I2103" s="64" t="s">
        <v>490</v>
      </c>
      <c r="J2103" s="63" t="s">
        <v>3936</v>
      </c>
      <c r="K2103" s="64" t="s">
        <v>281</v>
      </c>
      <c r="L2103" s="64" t="s">
        <v>268</v>
      </c>
      <c r="M2103" s="100">
        <v>0.32291666666666669</v>
      </c>
      <c r="N2103" s="100">
        <v>0.36458333333333331</v>
      </c>
      <c r="O2103" s="66">
        <f t="shared" si="76"/>
        <v>4.166666666666663E-2</v>
      </c>
      <c r="P2103" s="67">
        <v>1</v>
      </c>
      <c r="Q2103" s="68">
        <v>17</v>
      </c>
      <c r="R2103" s="68"/>
      <c r="S2103" s="68">
        <f t="shared" si="77"/>
        <v>17</v>
      </c>
      <c r="T2103" s="69" t="s">
        <v>52</v>
      </c>
      <c r="U2103" s="69" t="s">
        <v>52</v>
      </c>
      <c r="V2103" s="63"/>
      <c r="W2103" s="63"/>
      <c r="X2103" s="63"/>
      <c r="Y2103" s="63"/>
      <c r="Z2103" s="63"/>
      <c r="AA2103" s="63">
        <v>2026040073</v>
      </c>
    </row>
    <row r="2104" spans="1:27" s="71" customFormat="1" ht="23.5" customHeight="1" x14ac:dyDescent="0.35">
      <c r="A2104" s="62">
        <v>46133</v>
      </c>
      <c r="B2104" s="63" t="s">
        <v>34</v>
      </c>
      <c r="C2104" s="64" t="s">
        <v>17</v>
      </c>
      <c r="D2104" s="64" t="s">
        <v>19</v>
      </c>
      <c r="E2104" s="64" t="s">
        <v>720</v>
      </c>
      <c r="F2104" s="64">
        <v>1</v>
      </c>
      <c r="G2104" s="72">
        <v>130878003</v>
      </c>
      <c r="H2104" s="63" t="s">
        <v>3799</v>
      </c>
      <c r="I2104" s="64" t="s">
        <v>490</v>
      </c>
      <c r="J2104" s="63" t="s">
        <v>3936</v>
      </c>
      <c r="K2104" s="64" t="s">
        <v>281</v>
      </c>
      <c r="L2104" s="64" t="s">
        <v>268</v>
      </c>
      <c r="M2104" s="100">
        <v>0.40625</v>
      </c>
      <c r="N2104" s="100">
        <v>0.42708333333333331</v>
      </c>
      <c r="O2104" s="66">
        <f t="shared" si="76"/>
        <v>2.0833333333333315E-2</v>
      </c>
      <c r="P2104" s="67">
        <v>0.5</v>
      </c>
      <c r="Q2104" s="68">
        <v>17</v>
      </c>
      <c r="R2104" s="68"/>
      <c r="S2104" s="68">
        <f t="shared" si="77"/>
        <v>8.5</v>
      </c>
      <c r="T2104" s="69" t="s">
        <v>52</v>
      </c>
      <c r="U2104" s="69" t="s">
        <v>52</v>
      </c>
      <c r="V2104" s="63"/>
      <c r="W2104" s="63"/>
      <c r="X2104" s="63"/>
      <c r="Y2104" s="63"/>
      <c r="Z2104" s="63"/>
      <c r="AA2104" s="63">
        <v>2026040074</v>
      </c>
    </row>
    <row r="2105" spans="1:27" s="71" customFormat="1" ht="23.5" customHeight="1" x14ac:dyDescent="0.35">
      <c r="A2105" s="62">
        <v>46133</v>
      </c>
      <c r="B2105" s="63" t="s">
        <v>445</v>
      </c>
      <c r="C2105" s="64" t="s">
        <v>18</v>
      </c>
      <c r="D2105" s="64" t="s">
        <v>37</v>
      </c>
      <c r="E2105" s="64" t="s">
        <v>2563</v>
      </c>
      <c r="F2105" s="64">
        <v>1</v>
      </c>
      <c r="G2105" s="72" t="s">
        <v>2150</v>
      </c>
      <c r="H2105" s="63" t="s">
        <v>3931</v>
      </c>
      <c r="I2105" s="64" t="s">
        <v>490</v>
      </c>
      <c r="J2105" s="63" t="s">
        <v>2140</v>
      </c>
      <c r="K2105" s="64" t="s">
        <v>281</v>
      </c>
      <c r="L2105" s="64" t="s">
        <v>268</v>
      </c>
      <c r="M2105" s="100">
        <v>0.38541666666666669</v>
      </c>
      <c r="N2105" s="100">
        <v>0.42708333333333331</v>
      </c>
      <c r="O2105" s="66">
        <f t="shared" si="76"/>
        <v>4.166666666666663E-2</v>
      </c>
      <c r="P2105" s="67">
        <v>1</v>
      </c>
      <c r="Q2105" s="68">
        <v>20</v>
      </c>
      <c r="R2105" s="68"/>
      <c r="S2105" s="68">
        <f t="shared" si="77"/>
        <v>20</v>
      </c>
      <c r="T2105" s="69" t="s">
        <v>52</v>
      </c>
      <c r="U2105" s="69" t="s">
        <v>52</v>
      </c>
      <c r="V2105" s="63"/>
      <c r="W2105" s="63"/>
      <c r="X2105" s="63"/>
      <c r="Y2105" s="63"/>
      <c r="Z2105" s="63"/>
      <c r="AA2105" s="63">
        <v>2026040075</v>
      </c>
    </row>
    <row r="2106" spans="1:27" s="71" customFormat="1" ht="23.5" customHeight="1" x14ac:dyDescent="0.35">
      <c r="A2106" s="62">
        <v>46133</v>
      </c>
      <c r="B2106" s="63" t="s">
        <v>445</v>
      </c>
      <c r="C2106" s="64" t="s">
        <v>18</v>
      </c>
      <c r="D2106" s="64" t="s">
        <v>37</v>
      </c>
      <c r="E2106" s="64" t="s">
        <v>317</v>
      </c>
      <c r="F2106" s="64">
        <v>1</v>
      </c>
      <c r="G2106" s="72" t="s">
        <v>3937</v>
      </c>
      <c r="H2106" s="63" t="s">
        <v>3938</v>
      </c>
      <c r="I2106" s="64" t="s">
        <v>490</v>
      </c>
      <c r="J2106" s="63" t="s">
        <v>2140</v>
      </c>
      <c r="K2106" s="64" t="s">
        <v>281</v>
      </c>
      <c r="L2106" s="64" t="s">
        <v>268</v>
      </c>
      <c r="M2106" s="100">
        <v>0.41666666666666669</v>
      </c>
      <c r="N2106" s="100">
        <v>0.45833333333333331</v>
      </c>
      <c r="O2106" s="66">
        <f t="shared" ref="O2106:O2169" si="78">IF(N2106-M2106&gt;0,N2106-M2106,N2106-M2106+24)</f>
        <v>4.166666666666663E-2</v>
      </c>
      <c r="P2106" s="67">
        <v>1</v>
      </c>
      <c r="Q2106" s="68">
        <v>21</v>
      </c>
      <c r="R2106" s="68"/>
      <c r="S2106" s="68">
        <f t="shared" ref="S2106:S2169" si="79">P2106*Q2106</f>
        <v>21</v>
      </c>
      <c r="T2106" s="69" t="s">
        <v>52</v>
      </c>
      <c r="U2106" s="69" t="s">
        <v>52</v>
      </c>
      <c r="V2106" s="63"/>
      <c r="W2106" s="63"/>
      <c r="X2106" s="63"/>
      <c r="Y2106" s="63"/>
      <c r="Z2106" s="63"/>
      <c r="AA2106" s="63">
        <v>2026040076</v>
      </c>
    </row>
    <row r="2107" spans="1:27" s="71" customFormat="1" ht="23.5" customHeight="1" x14ac:dyDescent="0.35">
      <c r="A2107" s="62">
        <v>46134</v>
      </c>
      <c r="B2107" s="63" t="s">
        <v>445</v>
      </c>
      <c r="C2107" s="64" t="s">
        <v>17</v>
      </c>
      <c r="D2107" s="64" t="s">
        <v>37</v>
      </c>
      <c r="E2107" s="64" t="s">
        <v>265</v>
      </c>
      <c r="F2107" s="64">
        <v>1</v>
      </c>
      <c r="G2107" s="72" t="s">
        <v>1556</v>
      </c>
      <c r="H2107" s="63" t="s">
        <v>3945</v>
      </c>
      <c r="I2107" s="64" t="s">
        <v>493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8"/>
        <v>24</v>
      </c>
      <c r="P2107" s="67">
        <v>0.8</v>
      </c>
      <c r="Q2107" s="68">
        <v>34</v>
      </c>
      <c r="R2107" s="68"/>
      <c r="S2107" s="68">
        <f t="shared" si="79"/>
        <v>27.200000000000003</v>
      </c>
      <c r="T2107" s="69" t="s">
        <v>547</v>
      </c>
      <c r="U2107" s="69" t="s">
        <v>52</v>
      </c>
      <c r="V2107" s="63"/>
      <c r="W2107" s="63"/>
      <c r="X2107" s="63"/>
      <c r="Y2107" s="63"/>
      <c r="Z2107" s="63"/>
      <c r="AA2107" s="63"/>
    </row>
    <row r="2108" spans="1:27" s="71" customFormat="1" ht="23.5" customHeight="1" x14ac:dyDescent="0.35">
      <c r="A2108" s="62">
        <v>46134</v>
      </c>
      <c r="B2108" s="63" t="s">
        <v>445</v>
      </c>
      <c r="C2108" s="64" t="s">
        <v>17</v>
      </c>
      <c r="D2108" s="64" t="s">
        <v>37</v>
      </c>
      <c r="E2108" s="64" t="s">
        <v>269</v>
      </c>
      <c r="F2108" s="64">
        <v>1</v>
      </c>
      <c r="G2108" s="72" t="s">
        <v>3946</v>
      </c>
      <c r="H2108" s="63" t="s">
        <v>3947</v>
      </c>
      <c r="I2108" s="64" t="s">
        <v>493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8"/>
        <v>24</v>
      </c>
      <c r="P2108" s="67">
        <v>0.1</v>
      </c>
      <c r="Q2108" s="68">
        <v>27</v>
      </c>
      <c r="R2108" s="68"/>
      <c r="S2108" s="68">
        <f t="shared" si="79"/>
        <v>2.7</v>
      </c>
      <c r="T2108" s="69" t="s">
        <v>547</v>
      </c>
      <c r="U2108" s="69" t="s">
        <v>52</v>
      </c>
      <c r="V2108" s="63"/>
      <c r="W2108" s="63"/>
      <c r="X2108" s="63"/>
      <c r="Y2108" s="63"/>
      <c r="Z2108" s="63"/>
      <c r="AA2108" s="63"/>
    </row>
    <row r="2109" spans="1:27" s="71" customFormat="1" ht="23.5" customHeight="1" x14ac:dyDescent="0.35">
      <c r="A2109" s="62">
        <v>46134</v>
      </c>
      <c r="B2109" s="63" t="s">
        <v>445</v>
      </c>
      <c r="C2109" s="64" t="s">
        <v>17</v>
      </c>
      <c r="D2109" s="64" t="s">
        <v>37</v>
      </c>
      <c r="E2109" s="64" t="s">
        <v>898</v>
      </c>
      <c r="F2109" s="64">
        <v>2</v>
      </c>
      <c r="G2109" s="72" t="s">
        <v>3948</v>
      </c>
      <c r="H2109" s="63" t="s">
        <v>3949</v>
      </c>
      <c r="I2109" s="64" t="s">
        <v>493</v>
      </c>
      <c r="J2109" s="63" t="s">
        <v>66</v>
      </c>
      <c r="K2109" s="64" t="s">
        <v>243</v>
      </c>
      <c r="L2109" s="64" t="s">
        <v>239</v>
      </c>
      <c r="M2109" s="100"/>
      <c r="N2109" s="100"/>
      <c r="O2109" s="66">
        <f t="shared" si="78"/>
        <v>24</v>
      </c>
      <c r="P2109" s="67">
        <v>0.1</v>
      </c>
      <c r="Q2109" s="68">
        <v>26</v>
      </c>
      <c r="R2109" s="68"/>
      <c r="S2109" s="68">
        <f t="shared" si="79"/>
        <v>2.6</v>
      </c>
      <c r="T2109" s="69" t="s">
        <v>547</v>
      </c>
      <c r="U2109" s="69" t="s">
        <v>52</v>
      </c>
      <c r="V2109" s="63"/>
      <c r="W2109" s="63"/>
      <c r="X2109" s="63"/>
      <c r="Y2109" s="63"/>
      <c r="Z2109" s="63"/>
      <c r="AA2109" s="63"/>
    </row>
    <row r="2110" spans="1:27" s="71" customFormat="1" ht="23.5" customHeight="1" x14ac:dyDescent="0.35">
      <c r="A2110" s="62">
        <v>46134</v>
      </c>
      <c r="B2110" s="63" t="s">
        <v>34</v>
      </c>
      <c r="C2110" s="64" t="s">
        <v>17</v>
      </c>
      <c r="D2110" s="64" t="s">
        <v>19</v>
      </c>
      <c r="E2110" s="64" t="s">
        <v>719</v>
      </c>
      <c r="F2110" s="64">
        <v>2</v>
      </c>
      <c r="G2110" s="72">
        <v>130649001</v>
      </c>
      <c r="H2110" s="63" t="s">
        <v>3950</v>
      </c>
      <c r="I2110" s="64" t="s">
        <v>493</v>
      </c>
      <c r="J2110" s="63" t="s">
        <v>66</v>
      </c>
      <c r="K2110" s="64" t="s">
        <v>243</v>
      </c>
      <c r="L2110" s="64" t="s">
        <v>239</v>
      </c>
      <c r="M2110" s="100"/>
      <c r="N2110" s="100"/>
      <c r="O2110" s="66">
        <f t="shared" si="78"/>
        <v>24</v>
      </c>
      <c r="P2110" s="67">
        <v>0.33</v>
      </c>
      <c r="Q2110" s="68">
        <v>11</v>
      </c>
      <c r="R2110" s="68"/>
      <c r="S2110" s="68">
        <f t="shared" si="79"/>
        <v>3.6300000000000003</v>
      </c>
      <c r="T2110" s="69" t="s">
        <v>547</v>
      </c>
      <c r="U2110" s="69" t="s">
        <v>52</v>
      </c>
      <c r="V2110" s="63"/>
      <c r="W2110" s="63"/>
      <c r="X2110" s="63"/>
      <c r="Y2110" s="63"/>
      <c r="Z2110" s="63"/>
      <c r="AA2110" s="63"/>
    </row>
    <row r="2111" spans="1:27" s="71" customFormat="1" ht="23.5" customHeight="1" x14ac:dyDescent="0.35">
      <c r="A2111" s="62">
        <v>46134</v>
      </c>
      <c r="B2111" s="63" t="s">
        <v>34</v>
      </c>
      <c r="C2111" s="64" t="s">
        <v>17</v>
      </c>
      <c r="D2111" s="64" t="s">
        <v>19</v>
      </c>
      <c r="E2111" s="64" t="s">
        <v>274</v>
      </c>
      <c r="F2111" s="64">
        <v>2</v>
      </c>
      <c r="G2111" s="72" t="s">
        <v>275</v>
      </c>
      <c r="H2111" s="63" t="s">
        <v>3951</v>
      </c>
      <c r="I2111" s="64" t="s">
        <v>493</v>
      </c>
      <c r="J2111" s="63" t="s">
        <v>66</v>
      </c>
      <c r="K2111" s="64" t="s">
        <v>243</v>
      </c>
      <c r="L2111" s="64" t="s">
        <v>239</v>
      </c>
      <c r="M2111" s="100"/>
      <c r="N2111" s="100"/>
      <c r="O2111" s="66">
        <f t="shared" si="78"/>
        <v>24</v>
      </c>
      <c r="P2111" s="67">
        <v>0.5</v>
      </c>
      <c r="Q2111" s="68">
        <v>11</v>
      </c>
      <c r="R2111" s="68"/>
      <c r="S2111" s="68">
        <f t="shared" si="79"/>
        <v>5.5</v>
      </c>
      <c r="T2111" s="69" t="s">
        <v>547</v>
      </c>
      <c r="U2111" s="69" t="s">
        <v>52</v>
      </c>
      <c r="V2111" s="63"/>
      <c r="W2111" s="63"/>
      <c r="X2111" s="63"/>
      <c r="Y2111" s="63"/>
      <c r="Z2111" s="63"/>
      <c r="AA2111" s="63"/>
    </row>
    <row r="2112" spans="1:27" s="71" customFormat="1" ht="23.5" customHeight="1" x14ac:dyDescent="0.35">
      <c r="A2112" s="62">
        <v>46134</v>
      </c>
      <c r="B2112" s="63" t="s">
        <v>34</v>
      </c>
      <c r="C2112" s="64" t="s">
        <v>17</v>
      </c>
      <c r="D2112" s="64" t="s">
        <v>19</v>
      </c>
      <c r="E2112" s="64" t="s">
        <v>720</v>
      </c>
      <c r="F2112" s="64">
        <v>1</v>
      </c>
      <c r="G2112" s="72">
        <v>130878003</v>
      </c>
      <c r="H2112" s="63" t="s">
        <v>3952</v>
      </c>
      <c r="I2112" s="64" t="s">
        <v>493</v>
      </c>
      <c r="J2112" s="63" t="s">
        <v>66</v>
      </c>
      <c r="K2112" s="64" t="s">
        <v>243</v>
      </c>
      <c r="L2112" s="64" t="s">
        <v>239</v>
      </c>
      <c r="M2112" s="100"/>
      <c r="N2112" s="100"/>
      <c r="O2112" s="66">
        <f t="shared" si="78"/>
        <v>24</v>
      </c>
      <c r="P2112" s="67">
        <v>0.5</v>
      </c>
      <c r="Q2112" s="68">
        <v>15</v>
      </c>
      <c r="R2112" s="68"/>
      <c r="S2112" s="68">
        <f t="shared" si="79"/>
        <v>7.5</v>
      </c>
      <c r="T2112" s="69" t="s">
        <v>547</v>
      </c>
      <c r="U2112" s="69" t="s">
        <v>52</v>
      </c>
      <c r="V2112" s="63"/>
      <c r="W2112" s="63"/>
      <c r="X2112" s="63"/>
      <c r="Y2112" s="63"/>
      <c r="Z2112" s="63"/>
      <c r="AA2112" s="63"/>
    </row>
    <row r="2113" spans="1:27" s="71" customFormat="1" ht="23.5" customHeight="1" x14ac:dyDescent="0.35">
      <c r="A2113" s="62">
        <v>46134</v>
      </c>
      <c r="B2113" s="63" t="s">
        <v>445</v>
      </c>
      <c r="C2113" s="64" t="s">
        <v>17</v>
      </c>
      <c r="D2113" s="64" t="s">
        <v>37</v>
      </c>
      <c r="E2113" s="64" t="s">
        <v>3032</v>
      </c>
      <c r="F2113" s="64">
        <v>1</v>
      </c>
      <c r="G2113" s="72" t="s">
        <v>3208</v>
      </c>
      <c r="H2113" s="63" t="s">
        <v>3953</v>
      </c>
      <c r="I2113" s="64" t="s">
        <v>493</v>
      </c>
      <c r="J2113" s="63" t="s">
        <v>66</v>
      </c>
      <c r="K2113" s="64" t="s">
        <v>243</v>
      </c>
      <c r="L2113" s="64" t="s">
        <v>239</v>
      </c>
      <c r="M2113" s="100"/>
      <c r="N2113" s="100"/>
      <c r="O2113" s="66">
        <f t="shared" si="78"/>
        <v>24</v>
      </c>
      <c r="P2113" s="67">
        <v>0.5</v>
      </c>
      <c r="Q2113" s="68">
        <v>8</v>
      </c>
      <c r="R2113" s="68"/>
      <c r="S2113" s="68">
        <f t="shared" si="79"/>
        <v>4</v>
      </c>
      <c r="T2113" s="69" t="s">
        <v>547</v>
      </c>
      <c r="U2113" s="69" t="s">
        <v>52</v>
      </c>
      <c r="V2113" s="63"/>
      <c r="W2113" s="63"/>
      <c r="X2113" s="63"/>
      <c r="Y2113" s="63"/>
      <c r="Z2113" s="63"/>
      <c r="AA2113" s="63"/>
    </row>
    <row r="2114" spans="1:27" s="71" customFormat="1" ht="23.5" customHeight="1" x14ac:dyDescent="0.35">
      <c r="A2114" s="62">
        <v>46134</v>
      </c>
      <c r="B2114" s="63" t="s">
        <v>445</v>
      </c>
      <c r="C2114" s="64" t="s">
        <v>17</v>
      </c>
      <c r="D2114" s="64" t="s">
        <v>37</v>
      </c>
      <c r="E2114" s="64" t="s">
        <v>3032</v>
      </c>
      <c r="F2114" s="64">
        <v>2</v>
      </c>
      <c r="G2114" s="72" t="s">
        <v>3954</v>
      </c>
      <c r="H2114" s="63" t="s">
        <v>3955</v>
      </c>
      <c r="I2114" s="64" t="s">
        <v>493</v>
      </c>
      <c r="J2114" s="63" t="s">
        <v>66</v>
      </c>
      <c r="K2114" s="64" t="s">
        <v>243</v>
      </c>
      <c r="L2114" s="64" t="s">
        <v>239</v>
      </c>
      <c r="M2114" s="100"/>
      <c r="N2114" s="100"/>
      <c r="O2114" s="66">
        <f t="shared" si="78"/>
        <v>24</v>
      </c>
      <c r="P2114" s="67">
        <v>0.22</v>
      </c>
      <c r="Q2114" s="68">
        <v>8</v>
      </c>
      <c r="R2114" s="68"/>
      <c r="S2114" s="68">
        <f t="shared" si="79"/>
        <v>1.76</v>
      </c>
      <c r="T2114" s="69" t="s">
        <v>547</v>
      </c>
      <c r="U2114" s="69" t="s">
        <v>52</v>
      </c>
      <c r="V2114" s="63"/>
      <c r="W2114" s="63"/>
      <c r="X2114" s="63"/>
      <c r="Y2114" s="63"/>
      <c r="Z2114" s="63"/>
      <c r="AA2114" s="63"/>
    </row>
    <row r="2115" spans="1:27" s="71" customFormat="1" ht="23.5" customHeight="1" x14ac:dyDescent="0.35">
      <c r="A2115" s="62">
        <v>46134</v>
      </c>
      <c r="B2115" s="63" t="s">
        <v>445</v>
      </c>
      <c r="C2115" s="64" t="s">
        <v>17</v>
      </c>
      <c r="D2115" s="64" t="s">
        <v>37</v>
      </c>
      <c r="E2115" s="64" t="s">
        <v>3032</v>
      </c>
      <c r="F2115" s="64">
        <v>1</v>
      </c>
      <c r="G2115" s="72" t="s">
        <v>3956</v>
      </c>
      <c r="H2115" s="63" t="s">
        <v>3957</v>
      </c>
      <c r="I2115" s="64" t="s">
        <v>493</v>
      </c>
      <c r="J2115" s="63" t="s">
        <v>66</v>
      </c>
      <c r="K2115" s="64" t="s">
        <v>243</v>
      </c>
      <c r="L2115" s="64" t="s">
        <v>239</v>
      </c>
      <c r="M2115" s="100"/>
      <c r="N2115" s="100"/>
      <c r="O2115" s="66">
        <f t="shared" si="78"/>
        <v>24</v>
      </c>
      <c r="P2115" s="67">
        <v>0.38</v>
      </c>
      <c r="Q2115" s="68">
        <v>8</v>
      </c>
      <c r="R2115" s="68"/>
      <c r="S2115" s="68">
        <f t="shared" si="79"/>
        <v>3.04</v>
      </c>
      <c r="T2115" s="69" t="s">
        <v>547</v>
      </c>
      <c r="U2115" s="69" t="s">
        <v>52</v>
      </c>
      <c r="V2115" s="63"/>
      <c r="W2115" s="63"/>
      <c r="X2115" s="63"/>
      <c r="Y2115" s="63"/>
      <c r="Z2115" s="63"/>
      <c r="AA2115" s="63"/>
    </row>
    <row r="2116" spans="1:27" s="71" customFormat="1" ht="23.5" customHeight="1" x14ac:dyDescent="0.35">
      <c r="A2116" s="62">
        <v>46134</v>
      </c>
      <c r="B2116" s="63" t="s">
        <v>445</v>
      </c>
      <c r="C2116" s="64" t="s">
        <v>17</v>
      </c>
      <c r="D2116" s="64" t="s">
        <v>37</v>
      </c>
      <c r="E2116" s="64" t="s">
        <v>3032</v>
      </c>
      <c r="F2116" s="64">
        <v>1</v>
      </c>
      <c r="G2116" s="72" t="s">
        <v>3958</v>
      </c>
      <c r="H2116" s="63" t="s">
        <v>3959</v>
      </c>
      <c r="I2116" s="64" t="s">
        <v>493</v>
      </c>
      <c r="J2116" s="63" t="s">
        <v>66</v>
      </c>
      <c r="K2116" s="64" t="s">
        <v>243</v>
      </c>
      <c r="L2116" s="64" t="s">
        <v>239</v>
      </c>
      <c r="M2116" s="100"/>
      <c r="N2116" s="100"/>
      <c r="O2116" s="66">
        <f t="shared" si="78"/>
        <v>24</v>
      </c>
      <c r="P2116" s="67">
        <v>0.5</v>
      </c>
      <c r="Q2116" s="68">
        <v>8</v>
      </c>
      <c r="R2116" s="68"/>
      <c r="S2116" s="68">
        <f t="shared" si="79"/>
        <v>4</v>
      </c>
      <c r="T2116" s="69" t="s">
        <v>547</v>
      </c>
      <c r="U2116" s="69" t="s">
        <v>52</v>
      </c>
      <c r="V2116" s="63"/>
      <c r="W2116" s="63"/>
      <c r="X2116" s="63"/>
      <c r="Y2116" s="63"/>
      <c r="Z2116" s="63"/>
      <c r="AA2116" s="63"/>
    </row>
    <row r="2117" spans="1:27" s="71" customFormat="1" ht="23.5" customHeight="1" x14ac:dyDescent="0.35">
      <c r="A2117" s="62">
        <v>46134</v>
      </c>
      <c r="B2117" s="63" t="s">
        <v>445</v>
      </c>
      <c r="C2117" s="64" t="s">
        <v>17</v>
      </c>
      <c r="D2117" s="64" t="s">
        <v>37</v>
      </c>
      <c r="E2117" s="64" t="s">
        <v>3032</v>
      </c>
      <c r="F2117" s="64">
        <v>1</v>
      </c>
      <c r="G2117" s="72" t="s">
        <v>3266</v>
      </c>
      <c r="H2117" s="63" t="s">
        <v>3960</v>
      </c>
      <c r="I2117" s="64" t="s">
        <v>493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0.23</v>
      </c>
      <c r="Q2117" s="68">
        <v>8</v>
      </c>
      <c r="R2117" s="68"/>
      <c r="S2117" s="68">
        <f t="shared" si="79"/>
        <v>1.84</v>
      </c>
      <c r="T2117" s="69" t="s">
        <v>547</v>
      </c>
      <c r="U2117" s="69" t="s">
        <v>52</v>
      </c>
      <c r="V2117" s="63"/>
      <c r="W2117" s="63"/>
      <c r="X2117" s="63"/>
      <c r="Y2117" s="63"/>
      <c r="Z2117" s="63"/>
      <c r="AA2117" s="63"/>
    </row>
    <row r="2118" spans="1:27" s="71" customFormat="1" ht="23.5" customHeight="1" x14ac:dyDescent="0.35">
      <c r="A2118" s="62">
        <v>46134</v>
      </c>
      <c r="B2118" s="63" t="s">
        <v>445</v>
      </c>
      <c r="C2118" s="64" t="s">
        <v>18</v>
      </c>
      <c r="D2118" s="64" t="s">
        <v>37</v>
      </c>
      <c r="E2118" s="64" t="s">
        <v>900</v>
      </c>
      <c r="F2118" s="64">
        <v>1</v>
      </c>
      <c r="G2118" s="72" t="s">
        <v>3961</v>
      </c>
      <c r="H2118" s="63" t="s">
        <v>3962</v>
      </c>
      <c r="I2118" s="64" t="s">
        <v>493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22</v>
      </c>
      <c r="R2118" s="68"/>
      <c r="S2118" s="68">
        <f t="shared" si="79"/>
        <v>2.2000000000000002</v>
      </c>
      <c r="T2118" s="69" t="s">
        <v>547</v>
      </c>
      <c r="U2118" s="69" t="s">
        <v>52</v>
      </c>
      <c r="V2118" s="63"/>
      <c r="W2118" s="63"/>
      <c r="X2118" s="63"/>
      <c r="Y2118" s="63"/>
      <c r="Z2118" s="63"/>
      <c r="AA2118" s="63"/>
    </row>
    <row r="2119" spans="1:27" s="71" customFormat="1" ht="23.5" customHeight="1" x14ac:dyDescent="0.35">
      <c r="A2119" s="62">
        <v>46134</v>
      </c>
      <c r="B2119" s="63" t="s">
        <v>445</v>
      </c>
      <c r="C2119" s="64" t="s">
        <v>18</v>
      </c>
      <c r="D2119" s="64" t="s">
        <v>37</v>
      </c>
      <c r="E2119" s="64" t="s">
        <v>3783</v>
      </c>
      <c r="F2119" s="64">
        <v>1</v>
      </c>
      <c r="G2119" s="72" t="s">
        <v>3963</v>
      </c>
      <c r="H2119" s="63" t="s">
        <v>3964</v>
      </c>
      <c r="I2119" s="64" t="s">
        <v>493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11</v>
      </c>
      <c r="R2119" s="68"/>
      <c r="S2119" s="68">
        <f t="shared" si="79"/>
        <v>1.1000000000000001</v>
      </c>
      <c r="T2119" s="69" t="s">
        <v>547</v>
      </c>
      <c r="U2119" s="69" t="s">
        <v>52</v>
      </c>
      <c r="V2119" s="63"/>
      <c r="W2119" s="63"/>
      <c r="X2119" s="63"/>
      <c r="Y2119" s="63"/>
      <c r="Z2119" s="63"/>
      <c r="AA2119" s="63"/>
    </row>
    <row r="2120" spans="1:27" s="71" customFormat="1" ht="23.5" customHeight="1" x14ac:dyDescent="0.35">
      <c r="A2120" s="62">
        <v>46134</v>
      </c>
      <c r="B2120" s="63" t="s">
        <v>445</v>
      </c>
      <c r="C2120" s="64" t="s">
        <v>18</v>
      </c>
      <c r="D2120" s="64" t="s">
        <v>37</v>
      </c>
      <c r="E2120" s="64" t="s">
        <v>1424</v>
      </c>
      <c r="F2120" s="64">
        <v>2</v>
      </c>
      <c r="G2120" s="72" t="s">
        <v>2983</v>
      </c>
      <c r="H2120" s="63" t="s">
        <v>3965</v>
      </c>
      <c r="I2120" s="64" t="s">
        <v>493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0.1</v>
      </c>
      <c r="Q2120" s="68">
        <v>23</v>
      </c>
      <c r="R2120" s="68"/>
      <c r="S2120" s="68">
        <f t="shared" si="79"/>
        <v>2.3000000000000003</v>
      </c>
      <c r="T2120" s="69" t="s">
        <v>547</v>
      </c>
      <c r="U2120" s="69" t="s">
        <v>52</v>
      </c>
      <c r="V2120" s="63"/>
      <c r="W2120" s="63"/>
      <c r="X2120" s="63"/>
      <c r="Y2120" s="63"/>
      <c r="Z2120" s="63"/>
      <c r="AA2120" s="63"/>
    </row>
    <row r="2121" spans="1:27" s="71" customFormat="1" ht="23.5" customHeight="1" x14ac:dyDescent="0.35">
      <c r="A2121" s="62">
        <v>46134</v>
      </c>
      <c r="B2121" s="63" t="s">
        <v>445</v>
      </c>
      <c r="C2121" s="64" t="s">
        <v>18</v>
      </c>
      <c r="D2121" s="64" t="s">
        <v>37</v>
      </c>
      <c r="E2121" s="64" t="s">
        <v>328</v>
      </c>
      <c r="F2121" s="64">
        <v>2</v>
      </c>
      <c r="G2121" s="72" t="s">
        <v>3449</v>
      </c>
      <c r="H2121" s="63" t="s">
        <v>3966</v>
      </c>
      <c r="I2121" s="64" t="s">
        <v>493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0.1</v>
      </c>
      <c r="Q2121" s="68">
        <v>26</v>
      </c>
      <c r="R2121" s="68"/>
      <c r="S2121" s="68">
        <f t="shared" si="79"/>
        <v>2.6</v>
      </c>
      <c r="T2121" s="69" t="s">
        <v>547</v>
      </c>
      <c r="U2121" s="69" t="s">
        <v>52</v>
      </c>
      <c r="V2121" s="63"/>
      <c r="W2121" s="63"/>
      <c r="X2121" s="63"/>
      <c r="Y2121" s="63"/>
      <c r="Z2121" s="63"/>
      <c r="AA2121" s="63"/>
    </row>
    <row r="2122" spans="1:27" s="71" customFormat="1" ht="23.5" customHeight="1" x14ac:dyDescent="0.35">
      <c r="A2122" s="62">
        <v>46134</v>
      </c>
      <c r="B2122" s="63" t="s">
        <v>445</v>
      </c>
      <c r="C2122" s="64" t="s">
        <v>18</v>
      </c>
      <c r="D2122" s="64" t="s">
        <v>37</v>
      </c>
      <c r="E2122" s="64" t="s">
        <v>320</v>
      </c>
      <c r="F2122" s="64">
        <v>1</v>
      </c>
      <c r="G2122" s="72" t="s">
        <v>250</v>
      </c>
      <c r="H2122" s="63" t="s">
        <v>3967</v>
      </c>
      <c r="I2122" s="64" t="s">
        <v>493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0.75</v>
      </c>
      <c r="Q2122" s="68">
        <v>15</v>
      </c>
      <c r="R2122" s="68"/>
      <c r="S2122" s="68">
        <f t="shared" si="79"/>
        <v>11.25</v>
      </c>
      <c r="T2122" s="69" t="s">
        <v>547</v>
      </c>
      <c r="U2122" s="69" t="s">
        <v>52</v>
      </c>
      <c r="V2122" s="63"/>
      <c r="W2122" s="63"/>
      <c r="X2122" s="63"/>
      <c r="Y2122" s="63"/>
      <c r="Z2122" s="63"/>
      <c r="AA2122" s="63"/>
    </row>
    <row r="2123" spans="1:27" s="71" customFormat="1" ht="23.5" customHeight="1" x14ac:dyDescent="0.35">
      <c r="A2123" s="62">
        <v>46134</v>
      </c>
      <c r="B2123" s="63" t="s">
        <v>445</v>
      </c>
      <c r="C2123" s="64" t="s">
        <v>18</v>
      </c>
      <c r="D2123" s="64" t="s">
        <v>37</v>
      </c>
      <c r="E2123" s="64" t="s">
        <v>470</v>
      </c>
      <c r="F2123" s="64">
        <v>1</v>
      </c>
      <c r="G2123" s="72" t="s">
        <v>523</v>
      </c>
      <c r="H2123" s="63" t="s">
        <v>3968</v>
      </c>
      <c r="I2123" s="64" t="s">
        <v>493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0.1</v>
      </c>
      <c r="Q2123" s="68">
        <v>15</v>
      </c>
      <c r="R2123" s="68"/>
      <c r="S2123" s="68">
        <f t="shared" si="79"/>
        <v>1.5</v>
      </c>
      <c r="T2123" s="69" t="s">
        <v>547</v>
      </c>
      <c r="U2123" s="69" t="s">
        <v>52</v>
      </c>
      <c r="V2123" s="63"/>
      <c r="W2123" s="63"/>
      <c r="X2123" s="63"/>
      <c r="Y2123" s="63"/>
      <c r="Z2123" s="63"/>
      <c r="AA2123" s="63"/>
    </row>
    <row r="2124" spans="1:27" s="71" customFormat="1" ht="23.5" customHeight="1" x14ac:dyDescent="0.35">
      <c r="A2124" s="62">
        <v>46134</v>
      </c>
      <c r="B2124" s="63" t="s">
        <v>445</v>
      </c>
      <c r="C2124" s="64" t="s">
        <v>18</v>
      </c>
      <c r="D2124" s="64" t="s">
        <v>37</v>
      </c>
      <c r="E2124" s="64" t="s">
        <v>867</v>
      </c>
      <c r="F2124" s="64">
        <v>1</v>
      </c>
      <c r="G2124" s="72">
        <v>159248011</v>
      </c>
      <c r="H2124" s="63" t="s">
        <v>3969</v>
      </c>
      <c r="I2124" s="64" t="s">
        <v>493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0.3</v>
      </c>
      <c r="Q2124" s="68">
        <v>8</v>
      </c>
      <c r="R2124" s="68"/>
      <c r="S2124" s="68">
        <f t="shared" si="79"/>
        <v>2.4</v>
      </c>
      <c r="T2124" s="69" t="s">
        <v>547</v>
      </c>
      <c r="U2124" s="69" t="s">
        <v>52</v>
      </c>
      <c r="V2124" s="63"/>
      <c r="W2124" s="63"/>
      <c r="X2124" s="63"/>
      <c r="Y2124" s="63"/>
      <c r="Z2124" s="63"/>
      <c r="AA2124" s="63"/>
    </row>
    <row r="2125" spans="1:27" s="71" customFormat="1" ht="23.5" customHeight="1" x14ac:dyDescent="0.35">
      <c r="A2125" s="62">
        <v>46134</v>
      </c>
      <c r="B2125" s="63" t="s">
        <v>445</v>
      </c>
      <c r="C2125" s="64" t="s">
        <v>17</v>
      </c>
      <c r="D2125" s="64" t="s">
        <v>37</v>
      </c>
      <c r="E2125" s="64" t="s">
        <v>265</v>
      </c>
      <c r="F2125" s="64">
        <v>1</v>
      </c>
      <c r="G2125" s="72" t="s">
        <v>1556</v>
      </c>
      <c r="H2125" s="63" t="s">
        <v>3945</v>
      </c>
      <c r="I2125" s="64" t="s">
        <v>480</v>
      </c>
      <c r="J2125" s="63" t="s">
        <v>3970</v>
      </c>
      <c r="K2125" s="64" t="s">
        <v>273</v>
      </c>
      <c r="L2125" s="64" t="s">
        <v>268</v>
      </c>
      <c r="M2125" s="100">
        <v>0.72916666666666663</v>
      </c>
      <c r="N2125" s="100">
        <v>0.79166666666666663</v>
      </c>
      <c r="O2125" s="66">
        <f t="shared" si="78"/>
        <v>6.25E-2</v>
      </c>
      <c r="P2125" s="67">
        <v>1.5</v>
      </c>
      <c r="Q2125" s="68">
        <v>34</v>
      </c>
      <c r="R2125" s="68"/>
      <c r="S2125" s="68">
        <f t="shared" si="79"/>
        <v>51</v>
      </c>
      <c r="T2125" s="69" t="s">
        <v>27</v>
      </c>
      <c r="U2125" s="69" t="s">
        <v>30</v>
      </c>
      <c r="V2125" s="63"/>
      <c r="W2125" s="63">
        <v>682314001</v>
      </c>
      <c r="X2125" s="63" t="s">
        <v>4675</v>
      </c>
      <c r="Y2125" s="63"/>
      <c r="Z2125" s="63"/>
      <c r="AA2125" s="63">
        <v>2026040078</v>
      </c>
    </row>
    <row r="2126" spans="1:27" s="71" customFormat="1" ht="23.5" customHeight="1" x14ac:dyDescent="0.35">
      <c r="A2126" s="62">
        <v>46134</v>
      </c>
      <c r="B2126" s="63" t="s">
        <v>445</v>
      </c>
      <c r="C2126" s="64" t="s">
        <v>17</v>
      </c>
      <c r="D2126" s="64" t="s">
        <v>37</v>
      </c>
      <c r="E2126" s="64" t="s">
        <v>235</v>
      </c>
      <c r="F2126" s="64">
        <v>2</v>
      </c>
      <c r="G2126" s="72" t="s">
        <v>1556</v>
      </c>
      <c r="H2126" s="63" t="s">
        <v>3945</v>
      </c>
      <c r="I2126" s="64" t="s">
        <v>480</v>
      </c>
      <c r="J2126" s="63" t="s">
        <v>3970</v>
      </c>
      <c r="K2126" s="64" t="s">
        <v>273</v>
      </c>
      <c r="L2126" s="64" t="s">
        <v>268</v>
      </c>
      <c r="M2126" s="100">
        <v>0.8125</v>
      </c>
      <c r="N2126" s="100">
        <v>0.85416666666666663</v>
      </c>
      <c r="O2126" s="66">
        <f t="shared" si="78"/>
        <v>4.166666666666663E-2</v>
      </c>
      <c r="P2126" s="67">
        <v>1</v>
      </c>
      <c r="Q2126" s="68">
        <v>32</v>
      </c>
      <c r="R2126" s="68"/>
      <c r="S2126" s="68">
        <f t="shared" si="79"/>
        <v>32</v>
      </c>
      <c r="T2126" s="69" t="s">
        <v>27</v>
      </c>
      <c r="U2126" s="69" t="s">
        <v>30</v>
      </c>
      <c r="V2126" s="63"/>
      <c r="W2126" s="63">
        <v>682314001</v>
      </c>
      <c r="X2126" s="63" t="s">
        <v>4675</v>
      </c>
      <c r="Y2126" s="63"/>
      <c r="Z2126" s="63"/>
      <c r="AA2126" s="63">
        <v>2026040079</v>
      </c>
    </row>
    <row r="2127" spans="1:27" s="71" customFormat="1" ht="23.5" customHeight="1" x14ac:dyDescent="0.35">
      <c r="A2127" s="62">
        <v>46134</v>
      </c>
      <c r="B2127" s="63" t="s">
        <v>445</v>
      </c>
      <c r="C2127" s="64" t="s">
        <v>17</v>
      </c>
      <c r="D2127" s="64" t="s">
        <v>37</v>
      </c>
      <c r="E2127" s="64" t="s">
        <v>365</v>
      </c>
      <c r="F2127" s="64">
        <v>1</v>
      </c>
      <c r="G2127" s="72" t="s">
        <v>908</v>
      </c>
      <c r="H2127" s="63" t="s">
        <v>3971</v>
      </c>
      <c r="I2127" s="64" t="s">
        <v>480</v>
      </c>
      <c r="J2127" s="63" t="s">
        <v>3972</v>
      </c>
      <c r="K2127" s="64" t="s">
        <v>273</v>
      </c>
      <c r="L2127" s="64" t="s">
        <v>268</v>
      </c>
      <c r="M2127" s="100">
        <v>0.625</v>
      </c>
      <c r="N2127" s="100">
        <v>0.64583333333333337</v>
      </c>
      <c r="O2127" s="66">
        <f t="shared" si="78"/>
        <v>2.083333333333337E-2</v>
      </c>
      <c r="P2127" s="67">
        <v>0.5</v>
      </c>
      <c r="Q2127" s="68">
        <v>24</v>
      </c>
      <c r="R2127" s="68"/>
      <c r="S2127" s="68">
        <f t="shared" si="79"/>
        <v>12</v>
      </c>
      <c r="T2127" s="69" t="s">
        <v>27</v>
      </c>
      <c r="U2127" s="69" t="s">
        <v>30</v>
      </c>
      <c r="V2127" s="63"/>
      <c r="W2127" s="63">
        <v>930735004</v>
      </c>
      <c r="X2127" s="63" t="s">
        <v>4676</v>
      </c>
      <c r="Y2127" s="63"/>
      <c r="Z2127" s="63"/>
      <c r="AA2127" s="63">
        <v>2026040080</v>
      </c>
    </row>
    <row r="2128" spans="1:27" s="71" customFormat="1" ht="23.5" customHeight="1" x14ac:dyDescent="0.35">
      <c r="A2128" s="62">
        <v>46134</v>
      </c>
      <c r="B2128" s="63" t="s">
        <v>34</v>
      </c>
      <c r="C2128" s="64" t="s">
        <v>17</v>
      </c>
      <c r="D2128" s="64" t="s">
        <v>19</v>
      </c>
      <c r="E2128" s="64" t="s">
        <v>750</v>
      </c>
      <c r="F2128" s="64">
        <v>2</v>
      </c>
      <c r="G2128" s="72">
        <v>130597049</v>
      </c>
      <c r="H2128" s="63" t="s">
        <v>3973</v>
      </c>
      <c r="I2128" s="64" t="s">
        <v>490</v>
      </c>
      <c r="J2128" s="63" t="s">
        <v>3974</v>
      </c>
      <c r="K2128" s="64" t="s">
        <v>281</v>
      </c>
      <c r="L2128" s="64" t="s">
        <v>268</v>
      </c>
      <c r="M2128" s="100">
        <v>0.91666666666666663</v>
      </c>
      <c r="N2128" s="100">
        <v>0.94444444444444442</v>
      </c>
      <c r="O2128" s="66">
        <f t="shared" si="78"/>
        <v>2.777777777777779E-2</v>
      </c>
      <c r="P2128" s="67">
        <v>0.67</v>
      </c>
      <c r="Q2128" s="68">
        <v>11</v>
      </c>
      <c r="R2128" s="68"/>
      <c r="S2128" s="68">
        <f t="shared" si="79"/>
        <v>7.37</v>
      </c>
      <c r="T2128" s="69" t="s">
        <v>52</v>
      </c>
      <c r="U2128" s="69" t="s">
        <v>52</v>
      </c>
      <c r="V2128" s="63"/>
      <c r="W2128" s="63"/>
      <c r="X2128" s="63"/>
      <c r="Y2128" s="63"/>
      <c r="Z2128" s="63"/>
      <c r="AA2128" s="63">
        <v>2026040081</v>
      </c>
    </row>
    <row r="2129" spans="1:27" s="71" customFormat="1" ht="23.5" customHeight="1" x14ac:dyDescent="0.35">
      <c r="A2129" s="62">
        <v>46134</v>
      </c>
      <c r="B2129" s="63" t="s">
        <v>34</v>
      </c>
      <c r="C2129" s="64" t="s">
        <v>17</v>
      </c>
      <c r="D2129" s="64" t="s">
        <v>19</v>
      </c>
      <c r="E2129" s="64" t="s">
        <v>750</v>
      </c>
      <c r="F2129" s="64">
        <v>2</v>
      </c>
      <c r="G2129" s="72">
        <v>130597049</v>
      </c>
      <c r="H2129" s="63" t="s">
        <v>3973</v>
      </c>
      <c r="I2129" s="64" t="s">
        <v>490</v>
      </c>
      <c r="J2129" s="63" t="s">
        <v>2054</v>
      </c>
      <c r="K2129" s="64" t="s">
        <v>281</v>
      </c>
      <c r="L2129" s="64" t="s">
        <v>268</v>
      </c>
      <c r="M2129" s="100">
        <v>4.1666666666666664E-2</v>
      </c>
      <c r="N2129" s="100">
        <v>5.5555555555555552E-2</v>
      </c>
      <c r="O2129" s="66">
        <f t="shared" si="78"/>
        <v>1.3888888888888888E-2</v>
      </c>
      <c r="P2129" s="67">
        <v>0.33</v>
      </c>
      <c r="Q2129" s="68">
        <v>11</v>
      </c>
      <c r="R2129" s="68"/>
      <c r="S2129" s="68">
        <f t="shared" si="79"/>
        <v>3.6300000000000003</v>
      </c>
      <c r="T2129" s="69" t="s">
        <v>52</v>
      </c>
      <c r="U2129" s="69" t="s">
        <v>52</v>
      </c>
      <c r="V2129" s="63"/>
      <c r="W2129" s="63"/>
      <c r="X2129" s="63"/>
      <c r="Y2129" s="63"/>
      <c r="Z2129" s="63"/>
      <c r="AA2129" s="63">
        <v>2026040082</v>
      </c>
    </row>
    <row r="2130" spans="1:27" s="71" customFormat="1" ht="23.5" customHeight="1" x14ac:dyDescent="0.35">
      <c r="A2130" s="62">
        <v>46134</v>
      </c>
      <c r="B2130" s="63" t="s">
        <v>34</v>
      </c>
      <c r="C2130" s="64" t="s">
        <v>17</v>
      </c>
      <c r="D2130" s="64" t="s">
        <v>19</v>
      </c>
      <c r="E2130" s="64" t="s">
        <v>720</v>
      </c>
      <c r="F2130" s="64">
        <v>1</v>
      </c>
      <c r="G2130" s="72">
        <v>130878003</v>
      </c>
      <c r="H2130" s="63" t="s">
        <v>3952</v>
      </c>
      <c r="I2130" s="64" t="s">
        <v>480</v>
      </c>
      <c r="J2130" s="63" t="s">
        <v>3975</v>
      </c>
      <c r="K2130" s="64" t="s">
        <v>273</v>
      </c>
      <c r="L2130" s="64" t="s">
        <v>268</v>
      </c>
      <c r="M2130" s="100">
        <v>0.41666666666666669</v>
      </c>
      <c r="N2130" s="100">
        <v>0.64583333333333337</v>
      </c>
      <c r="O2130" s="66">
        <f t="shared" si="78"/>
        <v>0.22916666666666669</v>
      </c>
      <c r="P2130" s="67">
        <v>5.5</v>
      </c>
      <c r="Q2130" s="68">
        <v>15</v>
      </c>
      <c r="R2130" s="68"/>
      <c r="S2130" s="68">
        <f t="shared" si="79"/>
        <v>82.5</v>
      </c>
      <c r="T2130" s="69" t="s">
        <v>3976</v>
      </c>
      <c r="U2130" s="63" t="s">
        <v>61</v>
      </c>
      <c r="V2130" s="63"/>
      <c r="W2130" s="63"/>
      <c r="X2130" s="63"/>
      <c r="Y2130" s="63"/>
      <c r="Z2130" s="63"/>
      <c r="AA2130" s="63"/>
    </row>
    <row r="2131" spans="1:27" s="71" customFormat="1" ht="23.5" customHeight="1" x14ac:dyDescent="0.35">
      <c r="A2131" s="62">
        <v>46135</v>
      </c>
      <c r="B2131" s="63" t="s">
        <v>445</v>
      </c>
      <c r="C2131" s="64" t="s">
        <v>17</v>
      </c>
      <c r="D2131" s="64" t="s">
        <v>37</v>
      </c>
      <c r="E2131" s="64" t="s">
        <v>265</v>
      </c>
      <c r="F2131" s="64">
        <v>1</v>
      </c>
      <c r="G2131" s="72" t="s">
        <v>2320</v>
      </c>
      <c r="H2131" s="63" t="s">
        <v>3996</v>
      </c>
      <c r="I2131" s="64" t="s">
        <v>493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0.66</v>
      </c>
      <c r="Q2131" s="68">
        <v>29</v>
      </c>
      <c r="R2131" s="68"/>
      <c r="S2131" s="68">
        <f t="shared" si="79"/>
        <v>19.14</v>
      </c>
      <c r="T2131" s="69" t="s">
        <v>547</v>
      </c>
      <c r="U2131" s="69" t="s">
        <v>52</v>
      </c>
      <c r="V2131" s="63"/>
      <c r="W2131" s="63"/>
      <c r="X2131" s="63"/>
      <c r="Y2131" s="63"/>
      <c r="Z2131" s="63"/>
      <c r="AA2131" s="63"/>
    </row>
    <row r="2132" spans="1:27" s="71" customFormat="1" ht="23.5" customHeight="1" x14ac:dyDescent="0.35">
      <c r="A2132" s="62">
        <v>46135</v>
      </c>
      <c r="B2132" s="63" t="s">
        <v>445</v>
      </c>
      <c r="C2132" s="64" t="s">
        <v>17</v>
      </c>
      <c r="D2132" s="64" t="s">
        <v>37</v>
      </c>
      <c r="E2132" s="64" t="s">
        <v>265</v>
      </c>
      <c r="F2132" s="64">
        <v>1</v>
      </c>
      <c r="G2132" s="72" t="s">
        <v>1843</v>
      </c>
      <c r="H2132" s="63" t="s">
        <v>3997</v>
      </c>
      <c r="I2132" s="64" t="s">
        <v>493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0.61</v>
      </c>
      <c r="Q2132" s="68">
        <v>29</v>
      </c>
      <c r="R2132" s="68"/>
      <c r="S2132" s="68">
        <f t="shared" si="79"/>
        <v>17.690000000000001</v>
      </c>
      <c r="T2132" s="69" t="s">
        <v>547</v>
      </c>
      <c r="U2132" s="69" t="s">
        <v>52</v>
      </c>
      <c r="V2132" s="63"/>
      <c r="W2132" s="63"/>
      <c r="X2132" s="63"/>
      <c r="Y2132" s="63"/>
      <c r="Z2132" s="63"/>
      <c r="AA2132" s="63"/>
    </row>
    <row r="2133" spans="1:27" s="71" customFormat="1" ht="23.5" customHeight="1" x14ac:dyDescent="0.35">
      <c r="A2133" s="62">
        <v>46135</v>
      </c>
      <c r="B2133" s="63" t="s">
        <v>445</v>
      </c>
      <c r="C2133" s="64" t="s">
        <v>17</v>
      </c>
      <c r="D2133" s="64" t="s">
        <v>37</v>
      </c>
      <c r="E2133" s="64" t="s">
        <v>235</v>
      </c>
      <c r="F2133" s="64">
        <v>2</v>
      </c>
      <c r="G2133" s="72" t="s">
        <v>1965</v>
      </c>
      <c r="H2133" s="63" t="s">
        <v>3998</v>
      </c>
      <c r="I2133" s="64" t="s">
        <v>493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28</v>
      </c>
      <c r="R2133" s="68"/>
      <c r="S2133" s="68">
        <f t="shared" si="79"/>
        <v>2.8000000000000003</v>
      </c>
      <c r="T2133" s="69" t="s">
        <v>547</v>
      </c>
      <c r="U2133" s="69" t="s">
        <v>52</v>
      </c>
      <c r="V2133" s="63"/>
      <c r="W2133" s="63"/>
      <c r="X2133" s="63"/>
      <c r="Y2133" s="63"/>
      <c r="Z2133" s="63"/>
      <c r="AA2133" s="63"/>
    </row>
    <row r="2134" spans="1:27" s="71" customFormat="1" ht="23.5" customHeight="1" x14ac:dyDescent="0.35">
      <c r="A2134" s="62">
        <v>46135</v>
      </c>
      <c r="B2134" s="63" t="s">
        <v>445</v>
      </c>
      <c r="C2134" s="64" t="s">
        <v>17</v>
      </c>
      <c r="D2134" s="64" t="s">
        <v>37</v>
      </c>
      <c r="E2134" s="64" t="s">
        <v>269</v>
      </c>
      <c r="F2134" s="64">
        <v>2</v>
      </c>
      <c r="G2134" s="72" t="s">
        <v>3999</v>
      </c>
      <c r="H2134" s="63" t="s">
        <v>4000</v>
      </c>
      <c r="I2134" s="64" t="s">
        <v>493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0.1</v>
      </c>
      <c r="Q2134" s="68">
        <v>4</v>
      </c>
      <c r="R2134" s="68"/>
      <c r="S2134" s="68">
        <f t="shared" si="79"/>
        <v>0.4</v>
      </c>
      <c r="T2134" s="69" t="s">
        <v>547</v>
      </c>
      <c r="U2134" s="69" t="s">
        <v>52</v>
      </c>
      <c r="V2134" s="63"/>
      <c r="W2134" s="63"/>
      <c r="X2134" s="63"/>
      <c r="Y2134" s="63"/>
      <c r="Z2134" s="63"/>
      <c r="AA2134" s="63"/>
    </row>
    <row r="2135" spans="1:27" s="71" customFormat="1" ht="23.5" customHeight="1" x14ac:dyDescent="0.35">
      <c r="A2135" s="62">
        <v>46135</v>
      </c>
      <c r="B2135" s="63" t="s">
        <v>445</v>
      </c>
      <c r="C2135" s="64" t="s">
        <v>17</v>
      </c>
      <c r="D2135" s="64" t="s">
        <v>37</v>
      </c>
      <c r="E2135" s="64" t="s">
        <v>898</v>
      </c>
      <c r="F2135" s="64">
        <v>2</v>
      </c>
      <c r="G2135" s="72" t="s">
        <v>725</v>
      </c>
      <c r="H2135" s="63" t="s">
        <v>4001</v>
      </c>
      <c r="I2135" s="64" t="s">
        <v>493</v>
      </c>
      <c r="J2135" s="63" t="s">
        <v>66</v>
      </c>
      <c r="K2135" s="64" t="s">
        <v>243</v>
      </c>
      <c r="L2135" s="64" t="s">
        <v>239</v>
      </c>
      <c r="M2135" s="100"/>
      <c r="N2135" s="100"/>
      <c r="O2135" s="66">
        <f t="shared" si="78"/>
        <v>24</v>
      </c>
      <c r="P2135" s="67">
        <v>0.1</v>
      </c>
      <c r="Q2135" s="68">
        <v>23</v>
      </c>
      <c r="R2135" s="68"/>
      <c r="S2135" s="68">
        <f t="shared" si="79"/>
        <v>2.3000000000000003</v>
      </c>
      <c r="T2135" s="69" t="s">
        <v>547</v>
      </c>
      <c r="U2135" s="69" t="s">
        <v>52</v>
      </c>
      <c r="V2135" s="63"/>
      <c r="W2135" s="63"/>
      <c r="X2135" s="63"/>
      <c r="Y2135" s="63"/>
      <c r="Z2135" s="63"/>
      <c r="AA2135" s="63"/>
    </row>
    <row r="2136" spans="1:27" s="71" customFormat="1" ht="23.5" customHeight="1" x14ac:dyDescent="0.35">
      <c r="A2136" s="62">
        <v>46135</v>
      </c>
      <c r="B2136" s="63" t="s">
        <v>445</v>
      </c>
      <c r="C2136" s="64" t="s">
        <v>17</v>
      </c>
      <c r="D2136" s="64" t="s">
        <v>37</v>
      </c>
      <c r="E2136" s="64" t="s">
        <v>368</v>
      </c>
      <c r="F2136" s="64">
        <v>1</v>
      </c>
      <c r="G2136" s="72" t="s">
        <v>1072</v>
      </c>
      <c r="H2136" s="63" t="s">
        <v>4002</v>
      </c>
      <c r="I2136" s="64" t="s">
        <v>493</v>
      </c>
      <c r="J2136" s="63" t="s">
        <v>66</v>
      </c>
      <c r="K2136" s="64" t="s">
        <v>243</v>
      </c>
      <c r="L2136" s="64" t="s">
        <v>239</v>
      </c>
      <c r="M2136" s="100"/>
      <c r="N2136" s="100"/>
      <c r="O2136" s="66">
        <f t="shared" si="78"/>
        <v>24</v>
      </c>
      <c r="P2136" s="67">
        <v>0.1</v>
      </c>
      <c r="Q2136" s="68">
        <v>28</v>
      </c>
      <c r="R2136" s="68"/>
      <c r="S2136" s="68">
        <f t="shared" si="79"/>
        <v>2.8000000000000003</v>
      </c>
      <c r="T2136" s="69" t="s">
        <v>547</v>
      </c>
      <c r="U2136" s="69" t="s">
        <v>52</v>
      </c>
      <c r="V2136" s="63"/>
      <c r="W2136" s="63"/>
      <c r="X2136" s="63"/>
      <c r="Y2136" s="63"/>
      <c r="Z2136" s="63"/>
      <c r="AA2136" s="63"/>
    </row>
    <row r="2137" spans="1:27" s="71" customFormat="1" ht="23.5" customHeight="1" x14ac:dyDescent="0.35">
      <c r="A2137" s="62">
        <v>46135</v>
      </c>
      <c r="B2137" s="63" t="s">
        <v>445</v>
      </c>
      <c r="C2137" s="64" t="s">
        <v>18</v>
      </c>
      <c r="D2137" s="64" t="s">
        <v>37</v>
      </c>
      <c r="E2137" s="64" t="s">
        <v>640</v>
      </c>
      <c r="F2137" s="64">
        <v>1</v>
      </c>
      <c r="G2137" s="72" t="s">
        <v>2110</v>
      </c>
      <c r="H2137" s="63" t="s">
        <v>2894</v>
      </c>
      <c r="I2137" s="64" t="s">
        <v>493</v>
      </c>
      <c r="J2137" s="63" t="s">
        <v>66</v>
      </c>
      <c r="K2137" s="64" t="s">
        <v>243</v>
      </c>
      <c r="L2137" s="64" t="s">
        <v>239</v>
      </c>
      <c r="M2137" s="100"/>
      <c r="N2137" s="100"/>
      <c r="O2137" s="66">
        <f t="shared" si="78"/>
        <v>24</v>
      </c>
      <c r="P2137" s="67">
        <v>0.1</v>
      </c>
      <c r="Q2137" s="68">
        <v>22</v>
      </c>
      <c r="R2137" s="68"/>
      <c r="S2137" s="68">
        <f t="shared" si="79"/>
        <v>2.2000000000000002</v>
      </c>
      <c r="T2137" s="69" t="s">
        <v>547</v>
      </c>
      <c r="U2137" s="69" t="s">
        <v>52</v>
      </c>
      <c r="V2137" s="63"/>
      <c r="W2137" s="63"/>
      <c r="X2137" s="63"/>
      <c r="Y2137" s="63"/>
      <c r="Z2137" s="63"/>
      <c r="AA2137" s="63"/>
    </row>
    <row r="2138" spans="1:27" s="71" customFormat="1" ht="23.5" customHeight="1" x14ac:dyDescent="0.35">
      <c r="A2138" s="62">
        <v>46135</v>
      </c>
      <c r="B2138" s="63" t="s">
        <v>445</v>
      </c>
      <c r="C2138" s="64" t="s">
        <v>18</v>
      </c>
      <c r="D2138" s="64" t="s">
        <v>37</v>
      </c>
      <c r="E2138" s="64" t="s">
        <v>258</v>
      </c>
      <c r="F2138" s="64">
        <v>1</v>
      </c>
      <c r="G2138" s="72">
        <v>159248012</v>
      </c>
      <c r="H2138" s="63" t="s">
        <v>4003</v>
      </c>
      <c r="I2138" s="64" t="s">
        <v>493</v>
      </c>
      <c r="J2138" s="63" t="s">
        <v>66</v>
      </c>
      <c r="K2138" s="64" t="s">
        <v>243</v>
      </c>
      <c r="L2138" s="64" t="s">
        <v>239</v>
      </c>
      <c r="M2138" s="100"/>
      <c r="N2138" s="100"/>
      <c r="O2138" s="66">
        <f t="shared" si="78"/>
        <v>24</v>
      </c>
      <c r="P2138" s="67">
        <v>0.3</v>
      </c>
      <c r="Q2138" s="68">
        <v>18</v>
      </c>
      <c r="R2138" s="68"/>
      <c r="S2138" s="68">
        <f t="shared" si="79"/>
        <v>5.3999999999999995</v>
      </c>
      <c r="T2138" s="69" t="s">
        <v>547</v>
      </c>
      <c r="U2138" s="69" t="s">
        <v>52</v>
      </c>
      <c r="V2138" s="63"/>
      <c r="W2138" s="63"/>
      <c r="X2138" s="63"/>
      <c r="Y2138" s="63"/>
      <c r="Z2138" s="63"/>
      <c r="AA2138" s="63"/>
    </row>
    <row r="2139" spans="1:27" s="71" customFormat="1" ht="23.5" customHeight="1" x14ac:dyDescent="0.35">
      <c r="A2139" s="62">
        <v>46135</v>
      </c>
      <c r="B2139" s="63" t="s">
        <v>445</v>
      </c>
      <c r="C2139" s="64" t="s">
        <v>18</v>
      </c>
      <c r="D2139" s="64" t="s">
        <v>37</v>
      </c>
      <c r="E2139" s="64" t="s">
        <v>2064</v>
      </c>
      <c r="F2139" s="64">
        <v>2</v>
      </c>
      <c r="G2139" s="72">
        <v>159499003</v>
      </c>
      <c r="H2139" s="63" t="s">
        <v>4004</v>
      </c>
      <c r="I2139" s="64" t="s">
        <v>493</v>
      </c>
      <c r="J2139" s="63" t="s">
        <v>66</v>
      </c>
      <c r="K2139" s="64" t="s">
        <v>243</v>
      </c>
      <c r="L2139" s="64" t="s">
        <v>239</v>
      </c>
      <c r="M2139" s="100"/>
      <c r="N2139" s="100"/>
      <c r="O2139" s="66">
        <f t="shared" si="78"/>
        <v>24</v>
      </c>
      <c r="P2139" s="67">
        <v>0.1</v>
      </c>
      <c r="Q2139" s="68">
        <v>19</v>
      </c>
      <c r="R2139" s="68"/>
      <c r="S2139" s="68">
        <f t="shared" si="79"/>
        <v>1.9000000000000001</v>
      </c>
      <c r="T2139" s="69" t="s">
        <v>547</v>
      </c>
      <c r="U2139" s="69" t="s">
        <v>52</v>
      </c>
      <c r="V2139" s="63"/>
      <c r="W2139" s="63"/>
      <c r="X2139" s="63"/>
      <c r="Y2139" s="63"/>
      <c r="Z2139" s="63"/>
      <c r="AA2139" s="63"/>
    </row>
    <row r="2140" spans="1:27" s="71" customFormat="1" ht="23.5" customHeight="1" x14ac:dyDescent="0.35">
      <c r="A2140" s="62">
        <v>46135</v>
      </c>
      <c r="B2140" s="63" t="s">
        <v>445</v>
      </c>
      <c r="C2140" s="64" t="s">
        <v>18</v>
      </c>
      <c r="D2140" s="64" t="s">
        <v>37</v>
      </c>
      <c r="E2140" s="64" t="s">
        <v>1148</v>
      </c>
      <c r="F2140" s="64">
        <v>2</v>
      </c>
      <c r="G2140" s="72">
        <v>230896003</v>
      </c>
      <c r="H2140" s="63" t="s">
        <v>4005</v>
      </c>
      <c r="I2140" s="64" t="s">
        <v>493</v>
      </c>
      <c r="J2140" s="63" t="s">
        <v>66</v>
      </c>
      <c r="K2140" s="64" t="s">
        <v>243</v>
      </c>
      <c r="L2140" s="64" t="s">
        <v>239</v>
      </c>
      <c r="M2140" s="100"/>
      <c r="N2140" s="100"/>
      <c r="O2140" s="66">
        <f t="shared" si="78"/>
        <v>24</v>
      </c>
      <c r="P2140" s="67">
        <v>0.1</v>
      </c>
      <c r="Q2140" s="68">
        <v>8</v>
      </c>
      <c r="R2140" s="68"/>
      <c r="S2140" s="68">
        <f t="shared" si="79"/>
        <v>0.8</v>
      </c>
      <c r="T2140" s="69" t="s">
        <v>547</v>
      </c>
      <c r="U2140" s="69" t="s">
        <v>52</v>
      </c>
      <c r="V2140" s="63"/>
      <c r="W2140" s="63"/>
      <c r="X2140" s="63"/>
      <c r="Y2140" s="63"/>
      <c r="Z2140" s="63"/>
      <c r="AA2140" s="63"/>
    </row>
    <row r="2141" spans="1:27" s="71" customFormat="1" ht="23.5" customHeight="1" x14ac:dyDescent="0.35">
      <c r="A2141" s="62">
        <v>46135</v>
      </c>
      <c r="B2141" s="63" t="s">
        <v>445</v>
      </c>
      <c r="C2141" s="64" t="s">
        <v>18</v>
      </c>
      <c r="D2141" s="64" t="s">
        <v>37</v>
      </c>
      <c r="E2141" s="64" t="s">
        <v>996</v>
      </c>
      <c r="F2141" s="64">
        <v>2</v>
      </c>
      <c r="G2141" s="72">
        <v>292086004</v>
      </c>
      <c r="H2141" s="63" t="s">
        <v>4006</v>
      </c>
      <c r="I2141" s="64" t="s">
        <v>493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0.1</v>
      </c>
      <c r="Q2141" s="68">
        <v>1</v>
      </c>
      <c r="R2141" s="68"/>
      <c r="S2141" s="68">
        <f t="shared" si="79"/>
        <v>0.1</v>
      </c>
      <c r="T2141" s="69" t="s">
        <v>547</v>
      </c>
      <c r="U2141" s="69" t="s">
        <v>52</v>
      </c>
      <c r="V2141" s="63"/>
      <c r="W2141" s="63"/>
      <c r="X2141" s="63"/>
      <c r="Y2141" s="63"/>
      <c r="Z2141" s="63"/>
      <c r="AA2141" s="63"/>
    </row>
    <row r="2142" spans="1:27" s="71" customFormat="1" ht="23.5" customHeight="1" x14ac:dyDescent="0.35">
      <c r="A2142" s="62">
        <v>46135</v>
      </c>
      <c r="B2142" s="63" t="s">
        <v>445</v>
      </c>
      <c r="C2142" s="64" t="s">
        <v>18</v>
      </c>
      <c r="D2142" s="64" t="s">
        <v>37</v>
      </c>
      <c r="E2142" s="64" t="s">
        <v>1148</v>
      </c>
      <c r="F2142" s="64">
        <v>2</v>
      </c>
      <c r="G2142" s="72">
        <v>305681015</v>
      </c>
      <c r="H2142" s="63" t="s">
        <v>4007</v>
      </c>
      <c r="I2142" s="64" t="s">
        <v>493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0.1</v>
      </c>
      <c r="Q2142" s="68">
        <v>8</v>
      </c>
      <c r="R2142" s="68"/>
      <c r="S2142" s="68">
        <f t="shared" si="79"/>
        <v>0.8</v>
      </c>
      <c r="T2142" s="69" t="s">
        <v>547</v>
      </c>
      <c r="U2142" s="69" t="s">
        <v>52</v>
      </c>
      <c r="V2142" s="63"/>
      <c r="W2142" s="63"/>
      <c r="X2142" s="63"/>
      <c r="Y2142" s="63"/>
      <c r="Z2142" s="63"/>
      <c r="AA2142" s="63"/>
    </row>
    <row r="2143" spans="1:27" s="71" customFormat="1" ht="23.5" customHeight="1" x14ac:dyDescent="0.35">
      <c r="A2143" s="62">
        <v>46135</v>
      </c>
      <c r="B2143" s="63" t="s">
        <v>445</v>
      </c>
      <c r="C2143" s="64" t="s">
        <v>18</v>
      </c>
      <c r="D2143" s="64" t="s">
        <v>37</v>
      </c>
      <c r="E2143" s="64" t="s">
        <v>867</v>
      </c>
      <c r="F2143" s="64">
        <v>1</v>
      </c>
      <c r="G2143" s="72">
        <v>313113021</v>
      </c>
      <c r="H2143" s="63" t="s">
        <v>4008</v>
      </c>
      <c r="I2143" s="64" t="s">
        <v>493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14</v>
      </c>
      <c r="R2143" s="68"/>
      <c r="S2143" s="68">
        <f t="shared" si="79"/>
        <v>1.4000000000000001</v>
      </c>
      <c r="T2143" s="69" t="s">
        <v>547</v>
      </c>
      <c r="U2143" s="69" t="s">
        <v>52</v>
      </c>
      <c r="V2143" s="63"/>
      <c r="W2143" s="63"/>
      <c r="X2143" s="63"/>
      <c r="Y2143" s="63"/>
      <c r="Z2143" s="63"/>
      <c r="AA2143" s="63"/>
    </row>
    <row r="2144" spans="1:27" s="71" customFormat="1" ht="23.5" customHeight="1" x14ac:dyDescent="0.35">
      <c r="A2144" s="62">
        <v>46135</v>
      </c>
      <c r="B2144" s="63" t="s">
        <v>445</v>
      </c>
      <c r="C2144" s="64" t="s">
        <v>18</v>
      </c>
      <c r="D2144" s="64" t="s">
        <v>37</v>
      </c>
      <c r="E2144" s="64" t="s">
        <v>335</v>
      </c>
      <c r="F2144" s="64">
        <v>1</v>
      </c>
      <c r="G2144" s="72">
        <v>315295002</v>
      </c>
      <c r="H2144" s="63" t="s">
        <v>4009</v>
      </c>
      <c r="I2144" s="64" t="s">
        <v>493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547</v>
      </c>
      <c r="U2144" s="69" t="s">
        <v>52</v>
      </c>
      <c r="V2144" s="63"/>
      <c r="W2144" s="63"/>
      <c r="X2144" s="63"/>
      <c r="Y2144" s="63"/>
      <c r="Z2144" s="63"/>
      <c r="AA2144" s="63"/>
    </row>
    <row r="2145" spans="1:27" s="71" customFormat="1" ht="23.5" customHeight="1" x14ac:dyDescent="0.35">
      <c r="A2145" s="62">
        <v>46135</v>
      </c>
      <c r="B2145" s="63" t="s">
        <v>445</v>
      </c>
      <c r="C2145" s="64" t="s">
        <v>18</v>
      </c>
      <c r="D2145" s="64" t="s">
        <v>37</v>
      </c>
      <c r="E2145" s="64" t="s">
        <v>335</v>
      </c>
      <c r="F2145" s="64">
        <v>1</v>
      </c>
      <c r="G2145" s="72">
        <v>315296004</v>
      </c>
      <c r="H2145" s="63" t="s">
        <v>4010</v>
      </c>
      <c r="I2145" s="64" t="s">
        <v>493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4</v>
      </c>
      <c r="R2145" s="68"/>
      <c r="S2145" s="68">
        <f t="shared" si="79"/>
        <v>0.4</v>
      </c>
      <c r="T2145" s="69" t="s">
        <v>547</v>
      </c>
      <c r="U2145" s="69" t="s">
        <v>52</v>
      </c>
      <c r="V2145" s="63"/>
      <c r="W2145" s="63"/>
      <c r="X2145" s="63"/>
      <c r="Y2145" s="63"/>
      <c r="Z2145" s="63"/>
      <c r="AA2145" s="63"/>
    </row>
    <row r="2146" spans="1:27" s="71" customFormat="1" ht="23.5" customHeight="1" x14ac:dyDescent="0.35">
      <c r="A2146" s="62">
        <v>46135</v>
      </c>
      <c r="B2146" s="63" t="s">
        <v>445</v>
      </c>
      <c r="C2146" s="64" t="s">
        <v>18</v>
      </c>
      <c r="D2146" s="64" t="s">
        <v>37</v>
      </c>
      <c r="E2146" s="64" t="s">
        <v>339</v>
      </c>
      <c r="F2146" s="64">
        <v>1</v>
      </c>
      <c r="G2146" s="72">
        <v>316292010</v>
      </c>
      <c r="H2146" s="63" t="s">
        <v>4011</v>
      </c>
      <c r="I2146" s="64" t="s">
        <v>493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7</v>
      </c>
      <c r="R2146" s="68"/>
      <c r="S2146" s="68">
        <f t="shared" si="79"/>
        <v>0.70000000000000007</v>
      </c>
      <c r="T2146" s="69" t="s">
        <v>547</v>
      </c>
      <c r="U2146" s="69" t="s">
        <v>52</v>
      </c>
      <c r="V2146" s="63"/>
      <c r="W2146" s="63"/>
      <c r="X2146" s="63"/>
      <c r="Y2146" s="63"/>
      <c r="Z2146" s="63"/>
      <c r="AA2146" s="63"/>
    </row>
    <row r="2147" spans="1:27" s="71" customFormat="1" ht="23.5" customHeight="1" x14ac:dyDescent="0.35">
      <c r="A2147" s="62">
        <v>46135</v>
      </c>
      <c r="B2147" s="63" t="s">
        <v>445</v>
      </c>
      <c r="C2147" s="64" t="s">
        <v>18</v>
      </c>
      <c r="D2147" s="64" t="s">
        <v>37</v>
      </c>
      <c r="E2147" s="64" t="s">
        <v>1650</v>
      </c>
      <c r="F2147" s="64">
        <v>2</v>
      </c>
      <c r="G2147" s="72">
        <v>317279003</v>
      </c>
      <c r="H2147" s="63" t="s">
        <v>4012</v>
      </c>
      <c r="I2147" s="64" t="s">
        <v>493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</v>
      </c>
      <c r="R2147" s="68"/>
      <c r="S2147" s="68">
        <f t="shared" si="79"/>
        <v>0.2</v>
      </c>
      <c r="T2147" s="69" t="s">
        <v>547</v>
      </c>
      <c r="U2147" s="69" t="s">
        <v>52</v>
      </c>
      <c r="V2147" s="63"/>
      <c r="W2147" s="63"/>
      <c r="X2147" s="63"/>
      <c r="Y2147" s="63"/>
      <c r="Z2147" s="63"/>
      <c r="AA2147" s="63"/>
    </row>
    <row r="2148" spans="1:27" s="71" customFormat="1" ht="23.5" customHeight="1" x14ac:dyDescent="0.35">
      <c r="A2148" s="62">
        <v>46135</v>
      </c>
      <c r="B2148" s="63" t="s">
        <v>445</v>
      </c>
      <c r="C2148" s="64" t="s">
        <v>18</v>
      </c>
      <c r="D2148" s="64" t="s">
        <v>37</v>
      </c>
      <c r="E2148" s="64" t="s">
        <v>3783</v>
      </c>
      <c r="F2148" s="64">
        <v>1</v>
      </c>
      <c r="G2148" s="72" t="s">
        <v>3963</v>
      </c>
      <c r="H2148" s="63" t="s">
        <v>3964</v>
      </c>
      <c r="I2148" s="64" t="s">
        <v>490</v>
      </c>
      <c r="J2148" s="63" t="s">
        <v>4013</v>
      </c>
      <c r="K2148" s="64" t="s">
        <v>281</v>
      </c>
      <c r="L2148" s="64" t="s">
        <v>268</v>
      </c>
      <c r="M2148" s="100">
        <v>0.38194444444444442</v>
      </c>
      <c r="N2148" s="100">
        <v>0.41666666666666669</v>
      </c>
      <c r="O2148" s="66">
        <f t="shared" si="78"/>
        <v>3.4722222222222265E-2</v>
      </c>
      <c r="P2148" s="67">
        <v>0.83</v>
      </c>
      <c r="Q2148" s="68">
        <v>16</v>
      </c>
      <c r="R2148" s="68"/>
      <c r="S2148" s="68">
        <f t="shared" si="79"/>
        <v>13.28</v>
      </c>
      <c r="T2148" s="69" t="s">
        <v>52</v>
      </c>
      <c r="U2148" s="69" t="s">
        <v>52</v>
      </c>
      <c r="V2148" s="63"/>
      <c r="W2148" s="63"/>
      <c r="X2148" s="63"/>
      <c r="Y2148" s="63"/>
      <c r="Z2148" s="63"/>
      <c r="AA2148" s="63">
        <v>2026040083</v>
      </c>
    </row>
    <row r="2149" spans="1:27" s="71" customFormat="1" ht="23.5" customHeight="1" x14ac:dyDescent="0.35">
      <c r="A2149" s="62">
        <v>46135</v>
      </c>
      <c r="B2149" s="63" t="s">
        <v>445</v>
      </c>
      <c r="C2149" s="64" t="s">
        <v>17</v>
      </c>
      <c r="D2149" s="64" t="s">
        <v>37</v>
      </c>
      <c r="E2149" s="64" t="s">
        <v>269</v>
      </c>
      <c r="F2149" s="64">
        <v>1</v>
      </c>
      <c r="G2149" s="85" t="s">
        <v>3999</v>
      </c>
      <c r="H2149" s="63" t="s">
        <v>4000</v>
      </c>
      <c r="I2149" s="64" t="s">
        <v>485</v>
      </c>
      <c r="J2149" s="63" t="s">
        <v>889</v>
      </c>
      <c r="K2149" s="64" t="s">
        <v>273</v>
      </c>
      <c r="L2149" s="64" t="s">
        <v>268</v>
      </c>
      <c r="M2149" s="100">
        <v>0.3125</v>
      </c>
      <c r="N2149" s="100">
        <v>0.4236111111111111</v>
      </c>
      <c r="O2149" s="66">
        <f t="shared" si="78"/>
        <v>0.1111111111111111</v>
      </c>
      <c r="P2149" s="67">
        <f>O2149*24</f>
        <v>2.6666666666666665</v>
      </c>
      <c r="Q2149" s="68">
        <v>32</v>
      </c>
      <c r="R2149" s="68"/>
      <c r="S2149" s="118">
        <f t="shared" si="79"/>
        <v>85.333333333333329</v>
      </c>
      <c r="T2149" s="69" t="s">
        <v>27</v>
      </c>
      <c r="U2149" s="63" t="s">
        <v>30</v>
      </c>
      <c r="V2149" s="63"/>
      <c r="W2149" s="63">
        <v>313438007</v>
      </c>
      <c r="X2149" s="63" t="s">
        <v>4677</v>
      </c>
      <c r="Y2149" s="63"/>
      <c r="Z2149" s="63"/>
      <c r="AA2149" s="63">
        <v>2026040084</v>
      </c>
    </row>
    <row r="2150" spans="1:27" s="71" customFormat="1" ht="23.5" customHeight="1" x14ac:dyDescent="0.35">
      <c r="A2150" s="62">
        <v>46135</v>
      </c>
      <c r="B2150" s="63" t="s">
        <v>445</v>
      </c>
      <c r="C2150" s="64" t="s">
        <v>17</v>
      </c>
      <c r="D2150" s="64" t="s">
        <v>37</v>
      </c>
      <c r="E2150" s="64" t="s">
        <v>269</v>
      </c>
      <c r="F2150" s="64">
        <v>1</v>
      </c>
      <c r="G2150" s="85" t="s">
        <v>3999</v>
      </c>
      <c r="H2150" s="63" t="s">
        <v>4000</v>
      </c>
      <c r="I2150" s="64" t="s">
        <v>485</v>
      </c>
      <c r="J2150" s="63" t="s">
        <v>889</v>
      </c>
      <c r="K2150" s="64" t="s">
        <v>267</v>
      </c>
      <c r="L2150" s="64" t="s">
        <v>268</v>
      </c>
      <c r="M2150" s="100">
        <v>0.4236111111111111</v>
      </c>
      <c r="N2150" s="100">
        <v>0.53472222222222221</v>
      </c>
      <c r="O2150" s="66">
        <f t="shared" ref="O2150" si="80">IF(N2150-M2150&gt;0,N2150-M2150,N2150-M2150+24)</f>
        <v>0.1111111111111111</v>
      </c>
      <c r="P2150" s="67">
        <f>O2150*24</f>
        <v>2.6666666666666665</v>
      </c>
      <c r="Q2150" s="68">
        <v>32</v>
      </c>
      <c r="R2150" s="68"/>
      <c r="S2150" s="118">
        <f t="shared" ref="S2150" si="81">P2150*Q2150</f>
        <v>85.333333333333329</v>
      </c>
      <c r="T2150" s="69" t="s">
        <v>27</v>
      </c>
      <c r="U2150" s="63" t="s">
        <v>4959</v>
      </c>
      <c r="V2150" s="63"/>
      <c r="W2150" s="63">
        <v>313438007</v>
      </c>
      <c r="X2150" s="63" t="s">
        <v>4677</v>
      </c>
      <c r="Y2150" s="63"/>
      <c r="Z2150" s="63"/>
      <c r="AA2150" s="63">
        <v>2026040084</v>
      </c>
    </row>
    <row r="2151" spans="1:27" s="71" customFormat="1" ht="23.5" customHeight="1" x14ac:dyDescent="0.35">
      <c r="A2151" s="62">
        <v>46136</v>
      </c>
      <c r="B2151" s="63" t="s">
        <v>445</v>
      </c>
      <c r="C2151" s="64" t="s">
        <v>17</v>
      </c>
      <c r="D2151" s="64" t="s">
        <v>37</v>
      </c>
      <c r="E2151" s="64" t="s">
        <v>269</v>
      </c>
      <c r="F2151" s="64">
        <v>1</v>
      </c>
      <c r="G2151" s="72" t="s">
        <v>1814</v>
      </c>
      <c r="H2151" s="63" t="s">
        <v>4028</v>
      </c>
      <c r="I2151" s="64" t="s">
        <v>493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25</v>
      </c>
      <c r="R2151" s="68"/>
      <c r="S2151" s="68">
        <f t="shared" si="79"/>
        <v>2.5</v>
      </c>
      <c r="T2151" s="69" t="s">
        <v>547</v>
      </c>
      <c r="U2151" s="69" t="s">
        <v>52</v>
      </c>
      <c r="V2151" s="63"/>
      <c r="W2151" s="63"/>
      <c r="X2151" s="63"/>
      <c r="Y2151" s="63"/>
      <c r="Z2151" s="63"/>
      <c r="AA2151" s="63"/>
    </row>
    <row r="2152" spans="1:27" s="71" customFormat="1" ht="23.5" customHeight="1" x14ac:dyDescent="0.35">
      <c r="A2152" s="62">
        <v>46136</v>
      </c>
      <c r="B2152" s="63" t="s">
        <v>445</v>
      </c>
      <c r="C2152" s="64" t="s">
        <v>17</v>
      </c>
      <c r="D2152" s="64" t="s">
        <v>37</v>
      </c>
      <c r="E2152" s="64" t="s">
        <v>365</v>
      </c>
      <c r="F2152" s="64">
        <v>1</v>
      </c>
      <c r="G2152" s="72" t="s">
        <v>884</v>
      </c>
      <c r="H2152" s="63" t="s">
        <v>4029</v>
      </c>
      <c r="I2152" s="64" t="s">
        <v>493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0.45</v>
      </c>
      <c r="Q2152" s="68">
        <v>24</v>
      </c>
      <c r="R2152" s="68"/>
      <c r="S2152" s="68">
        <f t="shared" si="79"/>
        <v>10.8</v>
      </c>
      <c r="T2152" s="69" t="s">
        <v>547</v>
      </c>
      <c r="U2152" s="69" t="s">
        <v>52</v>
      </c>
      <c r="V2152" s="63"/>
      <c r="W2152" s="63"/>
      <c r="X2152" s="63"/>
      <c r="Y2152" s="63"/>
      <c r="Z2152" s="63"/>
      <c r="AA2152" s="63"/>
    </row>
    <row r="2153" spans="1:27" s="71" customFormat="1" ht="23.5" customHeight="1" x14ac:dyDescent="0.35">
      <c r="A2153" s="62">
        <v>46136</v>
      </c>
      <c r="B2153" s="63" t="s">
        <v>445</v>
      </c>
      <c r="C2153" s="64" t="s">
        <v>17</v>
      </c>
      <c r="D2153" s="64" t="s">
        <v>37</v>
      </c>
      <c r="E2153" s="64" t="s">
        <v>898</v>
      </c>
      <c r="F2153" s="64">
        <v>2</v>
      </c>
      <c r="G2153" s="72" t="s">
        <v>3231</v>
      </c>
      <c r="H2153" s="63" t="s">
        <v>4030</v>
      </c>
      <c r="I2153" s="64" t="s">
        <v>493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20</v>
      </c>
      <c r="R2153" s="68"/>
      <c r="S2153" s="68">
        <f t="shared" si="79"/>
        <v>2</v>
      </c>
      <c r="T2153" s="69" t="s">
        <v>547</v>
      </c>
      <c r="U2153" s="69" t="s">
        <v>52</v>
      </c>
      <c r="V2153" s="63"/>
      <c r="W2153" s="63"/>
      <c r="X2153" s="63"/>
      <c r="Y2153" s="63"/>
      <c r="Z2153" s="63"/>
      <c r="AA2153" s="63"/>
    </row>
    <row r="2154" spans="1:27" s="71" customFormat="1" ht="23.5" customHeight="1" x14ac:dyDescent="0.35">
      <c r="A2154" s="62">
        <v>46136</v>
      </c>
      <c r="B2154" s="63" t="s">
        <v>34</v>
      </c>
      <c r="C2154" s="64" t="s">
        <v>17</v>
      </c>
      <c r="D2154" s="64" t="s">
        <v>19</v>
      </c>
      <c r="E2154" s="64" t="s">
        <v>612</v>
      </c>
      <c r="F2154" s="64">
        <v>2</v>
      </c>
      <c r="G2154" s="72">
        <v>130597093</v>
      </c>
      <c r="H2154" s="63" t="s">
        <v>4031</v>
      </c>
      <c r="I2154" s="64" t="s">
        <v>493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0.33</v>
      </c>
      <c r="Q2154" s="68">
        <v>11</v>
      </c>
      <c r="R2154" s="68"/>
      <c r="S2154" s="68">
        <f t="shared" si="79"/>
        <v>3.6300000000000003</v>
      </c>
      <c r="T2154" s="69" t="s">
        <v>547</v>
      </c>
      <c r="U2154" s="69" t="s">
        <v>52</v>
      </c>
      <c r="V2154" s="63"/>
      <c r="W2154" s="63"/>
      <c r="X2154" s="63"/>
      <c r="Y2154" s="63"/>
      <c r="Z2154" s="63"/>
      <c r="AA2154" s="63"/>
    </row>
    <row r="2155" spans="1:27" s="71" customFormat="1" ht="23.5" customHeight="1" x14ac:dyDescent="0.35">
      <c r="A2155" s="62">
        <v>46136</v>
      </c>
      <c r="B2155" s="63" t="s">
        <v>34</v>
      </c>
      <c r="C2155" s="64" t="s">
        <v>17</v>
      </c>
      <c r="D2155" s="64" t="s">
        <v>19</v>
      </c>
      <c r="E2155" s="64" t="s">
        <v>614</v>
      </c>
      <c r="F2155" s="64">
        <v>1</v>
      </c>
      <c r="G2155" s="72">
        <v>130597180</v>
      </c>
      <c r="H2155" s="63" t="s">
        <v>4032</v>
      </c>
      <c r="I2155" s="64" t="s">
        <v>493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0.33</v>
      </c>
      <c r="Q2155" s="68">
        <v>15</v>
      </c>
      <c r="R2155" s="68"/>
      <c r="S2155" s="68">
        <f t="shared" si="79"/>
        <v>4.95</v>
      </c>
      <c r="T2155" s="69" t="s">
        <v>547</v>
      </c>
      <c r="U2155" s="69" t="s">
        <v>52</v>
      </c>
      <c r="V2155" s="63"/>
      <c r="W2155" s="63"/>
      <c r="X2155" s="63"/>
      <c r="Y2155" s="63"/>
      <c r="Z2155" s="63"/>
      <c r="AA2155" s="63"/>
    </row>
    <row r="2156" spans="1:27" s="71" customFormat="1" ht="23.5" customHeight="1" x14ac:dyDescent="0.35">
      <c r="A2156" s="62">
        <v>46136</v>
      </c>
      <c r="B2156" s="63" t="s">
        <v>34</v>
      </c>
      <c r="C2156" s="64" t="s">
        <v>17</v>
      </c>
      <c r="D2156" s="64" t="s">
        <v>19</v>
      </c>
      <c r="E2156" s="64" t="s">
        <v>1066</v>
      </c>
      <c r="F2156" s="64">
        <v>2</v>
      </c>
      <c r="G2156" s="72" t="s">
        <v>2146</v>
      </c>
      <c r="H2156" s="63" t="s">
        <v>4033</v>
      </c>
      <c r="I2156" s="64" t="s">
        <v>493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0.5</v>
      </c>
      <c r="Q2156" s="68">
        <v>10</v>
      </c>
      <c r="R2156" s="68"/>
      <c r="S2156" s="68">
        <f t="shared" si="79"/>
        <v>5</v>
      </c>
      <c r="T2156" s="69" t="s">
        <v>547</v>
      </c>
      <c r="U2156" s="69" t="s">
        <v>52</v>
      </c>
      <c r="V2156" s="63"/>
      <c r="W2156" s="63"/>
      <c r="X2156" s="63"/>
      <c r="Y2156" s="63"/>
      <c r="Z2156" s="63"/>
      <c r="AA2156" s="63"/>
    </row>
    <row r="2157" spans="1:27" s="71" customFormat="1" ht="23.5" customHeight="1" x14ac:dyDescent="0.35">
      <c r="A2157" s="62">
        <v>46136</v>
      </c>
      <c r="B2157" s="63" t="s">
        <v>34</v>
      </c>
      <c r="C2157" s="64" t="s">
        <v>17</v>
      </c>
      <c r="D2157" s="64" t="s">
        <v>19</v>
      </c>
      <c r="E2157" s="64" t="s">
        <v>720</v>
      </c>
      <c r="F2157" s="64">
        <v>2</v>
      </c>
      <c r="G2157" s="72">
        <v>130670008</v>
      </c>
      <c r="H2157" s="63" t="s">
        <v>4034</v>
      </c>
      <c r="I2157" s="64" t="s">
        <v>493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0.33</v>
      </c>
      <c r="Q2157" s="68">
        <v>14</v>
      </c>
      <c r="R2157" s="68"/>
      <c r="S2157" s="68">
        <f t="shared" si="79"/>
        <v>4.62</v>
      </c>
      <c r="T2157" s="69" t="s">
        <v>547</v>
      </c>
      <c r="U2157" s="69" t="s">
        <v>52</v>
      </c>
      <c r="V2157" s="63"/>
      <c r="W2157" s="63"/>
      <c r="X2157" s="63"/>
      <c r="Y2157" s="63"/>
      <c r="Z2157" s="63"/>
      <c r="AA2157" s="63"/>
    </row>
    <row r="2158" spans="1:27" s="71" customFormat="1" ht="23.5" customHeight="1" x14ac:dyDescent="0.35">
      <c r="A2158" s="62">
        <v>46136</v>
      </c>
      <c r="B2158" s="63" t="s">
        <v>445</v>
      </c>
      <c r="C2158" s="64" t="s">
        <v>17</v>
      </c>
      <c r="D2158" s="64" t="s">
        <v>37</v>
      </c>
      <c r="E2158" s="64" t="s">
        <v>3031</v>
      </c>
      <c r="F2158" s="64">
        <v>1</v>
      </c>
      <c r="G2158" s="72" t="s">
        <v>3422</v>
      </c>
      <c r="H2158" s="63" t="s">
        <v>4035</v>
      </c>
      <c r="I2158" s="64" t="s">
        <v>493</v>
      </c>
      <c r="J2158" s="63" t="s">
        <v>66</v>
      </c>
      <c r="K2158" s="64" t="s">
        <v>243</v>
      </c>
      <c r="L2158" s="64" t="s">
        <v>239</v>
      </c>
      <c r="M2158" s="100"/>
      <c r="N2158" s="100"/>
      <c r="O2158" s="66">
        <f t="shared" si="78"/>
        <v>24</v>
      </c>
      <c r="P2158" s="67">
        <v>0.5</v>
      </c>
      <c r="Q2158" s="68">
        <v>7</v>
      </c>
      <c r="R2158" s="68"/>
      <c r="S2158" s="68">
        <f t="shared" si="79"/>
        <v>3.5</v>
      </c>
      <c r="T2158" s="69" t="s">
        <v>547</v>
      </c>
      <c r="U2158" s="69" t="s">
        <v>52</v>
      </c>
      <c r="V2158" s="63"/>
      <c r="W2158" s="63"/>
      <c r="X2158" s="63"/>
      <c r="Y2158" s="63"/>
      <c r="Z2158" s="63"/>
      <c r="AA2158" s="63"/>
    </row>
    <row r="2159" spans="1:27" s="71" customFormat="1" ht="23.5" customHeight="1" x14ac:dyDescent="0.35">
      <c r="A2159" s="62">
        <v>46136</v>
      </c>
      <c r="B2159" s="63" t="s">
        <v>445</v>
      </c>
      <c r="C2159" s="64" t="s">
        <v>18</v>
      </c>
      <c r="D2159" s="64" t="s">
        <v>37</v>
      </c>
      <c r="E2159" s="64" t="s">
        <v>867</v>
      </c>
      <c r="F2159" s="64">
        <v>1</v>
      </c>
      <c r="G2159" s="72" t="s">
        <v>4036</v>
      </c>
      <c r="H2159" s="63" t="s">
        <v>4037</v>
      </c>
      <c r="I2159" s="64" t="s">
        <v>493</v>
      </c>
      <c r="J2159" s="63" t="s">
        <v>66</v>
      </c>
      <c r="K2159" s="64" t="s">
        <v>243</v>
      </c>
      <c r="L2159" s="64" t="s">
        <v>239</v>
      </c>
      <c r="M2159" s="100"/>
      <c r="N2159" s="100"/>
      <c r="O2159" s="66">
        <f t="shared" si="78"/>
        <v>24</v>
      </c>
      <c r="P2159" s="67">
        <v>0.67</v>
      </c>
      <c r="Q2159" s="68">
        <v>25</v>
      </c>
      <c r="R2159" s="68"/>
      <c r="S2159" s="68">
        <f t="shared" si="79"/>
        <v>16.75</v>
      </c>
      <c r="T2159" s="69" t="s">
        <v>547</v>
      </c>
      <c r="U2159" s="69" t="s">
        <v>52</v>
      </c>
      <c r="V2159" s="63"/>
      <c r="W2159" s="63"/>
      <c r="X2159" s="63"/>
      <c r="Y2159" s="63"/>
      <c r="Z2159" s="63"/>
      <c r="AA2159" s="63"/>
    </row>
    <row r="2160" spans="1:27" s="71" customFormat="1" ht="23.5" customHeight="1" x14ac:dyDescent="0.35">
      <c r="A2160" s="62">
        <v>46136</v>
      </c>
      <c r="B2160" s="63" t="s">
        <v>445</v>
      </c>
      <c r="C2160" s="64" t="s">
        <v>18</v>
      </c>
      <c r="D2160" s="64" t="s">
        <v>37</v>
      </c>
      <c r="E2160" s="64" t="s">
        <v>386</v>
      </c>
      <c r="F2160" s="64">
        <v>1</v>
      </c>
      <c r="G2160" s="72" t="s">
        <v>4038</v>
      </c>
      <c r="H2160" s="63" t="s">
        <v>4039</v>
      </c>
      <c r="I2160" s="64" t="s">
        <v>493</v>
      </c>
      <c r="J2160" s="63" t="s">
        <v>66</v>
      </c>
      <c r="K2160" s="64" t="s">
        <v>243</v>
      </c>
      <c r="L2160" s="64" t="s">
        <v>239</v>
      </c>
      <c r="M2160" s="100"/>
      <c r="N2160" s="100"/>
      <c r="O2160" s="66">
        <f t="shared" si="78"/>
        <v>24</v>
      </c>
      <c r="P2160" s="67">
        <v>0.1</v>
      </c>
      <c r="Q2160" s="68">
        <v>20</v>
      </c>
      <c r="R2160" s="68"/>
      <c r="S2160" s="68">
        <f t="shared" si="79"/>
        <v>2</v>
      </c>
      <c r="T2160" s="69" t="s">
        <v>547</v>
      </c>
      <c r="U2160" s="69" t="s">
        <v>52</v>
      </c>
      <c r="V2160" s="63"/>
      <c r="W2160" s="63"/>
      <c r="X2160" s="63"/>
      <c r="Y2160" s="63"/>
      <c r="Z2160" s="63"/>
      <c r="AA2160" s="63"/>
    </row>
    <row r="2161" spans="1:27" s="71" customFormat="1" ht="23.5" customHeight="1" x14ac:dyDescent="0.35">
      <c r="A2161" s="62">
        <v>46136</v>
      </c>
      <c r="B2161" s="63" t="s">
        <v>445</v>
      </c>
      <c r="C2161" s="64" t="s">
        <v>18</v>
      </c>
      <c r="D2161" s="64" t="s">
        <v>37</v>
      </c>
      <c r="E2161" s="64" t="s">
        <v>246</v>
      </c>
      <c r="F2161" s="64">
        <v>2</v>
      </c>
      <c r="G2161" s="72" t="s">
        <v>4040</v>
      </c>
      <c r="H2161" s="63" t="s">
        <v>4041</v>
      </c>
      <c r="I2161" s="64" t="s">
        <v>493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20</v>
      </c>
      <c r="R2161" s="68"/>
      <c r="S2161" s="68">
        <f t="shared" si="79"/>
        <v>2</v>
      </c>
      <c r="T2161" s="69" t="s">
        <v>547</v>
      </c>
      <c r="U2161" s="69" t="s">
        <v>52</v>
      </c>
      <c r="V2161" s="63"/>
      <c r="W2161" s="63"/>
      <c r="X2161" s="63"/>
      <c r="Y2161" s="63"/>
      <c r="Z2161" s="63"/>
      <c r="AA2161" s="63"/>
    </row>
    <row r="2162" spans="1:27" s="71" customFormat="1" ht="23.5" customHeight="1" x14ac:dyDescent="0.35">
      <c r="A2162" s="62">
        <v>46136</v>
      </c>
      <c r="B2162" s="63" t="s">
        <v>445</v>
      </c>
      <c r="C2162" s="64" t="s">
        <v>18</v>
      </c>
      <c r="D2162" s="64" t="s">
        <v>37</v>
      </c>
      <c r="E2162" s="64" t="s">
        <v>258</v>
      </c>
      <c r="F2162" s="64">
        <v>1</v>
      </c>
      <c r="G2162" s="72" t="s">
        <v>4042</v>
      </c>
      <c r="H2162" s="63" t="s">
        <v>4043</v>
      </c>
      <c r="I2162" s="64" t="s">
        <v>493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0.67</v>
      </c>
      <c r="Q2162" s="68">
        <v>22</v>
      </c>
      <c r="R2162" s="68"/>
      <c r="S2162" s="68">
        <f t="shared" si="79"/>
        <v>14.74</v>
      </c>
      <c r="T2162" s="69" t="s">
        <v>547</v>
      </c>
      <c r="U2162" s="69" t="s">
        <v>52</v>
      </c>
      <c r="V2162" s="63"/>
      <c r="W2162" s="63"/>
      <c r="X2162" s="63"/>
      <c r="Y2162" s="63"/>
      <c r="Z2162" s="63"/>
      <c r="AA2162" s="63"/>
    </row>
    <row r="2163" spans="1:27" s="71" customFormat="1" ht="23.5" customHeight="1" x14ac:dyDescent="0.35">
      <c r="A2163" s="62">
        <v>46136</v>
      </c>
      <c r="B2163" s="63" t="s">
        <v>445</v>
      </c>
      <c r="C2163" s="64" t="s">
        <v>18</v>
      </c>
      <c r="D2163" s="64" t="s">
        <v>37</v>
      </c>
      <c r="E2163" s="64" t="s">
        <v>395</v>
      </c>
      <c r="F2163" s="64">
        <v>2</v>
      </c>
      <c r="G2163" s="72" t="s">
        <v>4044</v>
      </c>
      <c r="H2163" s="63" t="s">
        <v>4045</v>
      </c>
      <c r="I2163" s="64" t="s">
        <v>493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0.75</v>
      </c>
      <c r="Q2163" s="68">
        <v>23</v>
      </c>
      <c r="R2163" s="68"/>
      <c r="S2163" s="68">
        <f t="shared" si="79"/>
        <v>17.25</v>
      </c>
      <c r="T2163" s="69" t="s">
        <v>547</v>
      </c>
      <c r="U2163" s="69" t="s">
        <v>52</v>
      </c>
      <c r="V2163" s="63"/>
      <c r="W2163" s="63"/>
      <c r="X2163" s="63"/>
      <c r="Y2163" s="63"/>
      <c r="Z2163" s="63"/>
      <c r="AA2163" s="63"/>
    </row>
    <row r="2164" spans="1:27" s="71" customFormat="1" ht="23.5" customHeight="1" x14ac:dyDescent="0.35">
      <c r="A2164" s="62">
        <v>46136</v>
      </c>
      <c r="B2164" s="63" t="s">
        <v>445</v>
      </c>
      <c r="C2164" s="64" t="s">
        <v>18</v>
      </c>
      <c r="D2164" s="64" t="s">
        <v>37</v>
      </c>
      <c r="E2164" s="64" t="s">
        <v>326</v>
      </c>
      <c r="F2164" s="64">
        <v>2</v>
      </c>
      <c r="G2164" s="72" t="s">
        <v>2754</v>
      </c>
      <c r="H2164" s="63" t="s">
        <v>4046</v>
      </c>
      <c r="I2164" s="64" t="s">
        <v>493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0.1</v>
      </c>
      <c r="Q2164" s="68">
        <v>23</v>
      </c>
      <c r="R2164" s="68"/>
      <c r="S2164" s="68">
        <f t="shared" si="79"/>
        <v>2.3000000000000003</v>
      </c>
      <c r="T2164" s="69" t="s">
        <v>547</v>
      </c>
      <c r="U2164" s="69" t="s">
        <v>52</v>
      </c>
      <c r="V2164" s="63"/>
      <c r="W2164" s="63"/>
      <c r="X2164" s="63"/>
      <c r="Y2164" s="63"/>
      <c r="Z2164" s="63"/>
      <c r="AA2164" s="63"/>
    </row>
    <row r="2165" spans="1:27" s="71" customFormat="1" ht="23.5" customHeight="1" x14ac:dyDescent="0.35">
      <c r="A2165" s="62">
        <v>46136</v>
      </c>
      <c r="B2165" s="63" t="s">
        <v>445</v>
      </c>
      <c r="C2165" s="64" t="s">
        <v>18</v>
      </c>
      <c r="D2165" s="64" t="s">
        <v>37</v>
      </c>
      <c r="E2165" s="64" t="s">
        <v>260</v>
      </c>
      <c r="F2165" s="64">
        <v>2</v>
      </c>
      <c r="G2165" s="72" t="s">
        <v>3167</v>
      </c>
      <c r="H2165" s="63" t="s">
        <v>4047</v>
      </c>
      <c r="I2165" s="64" t="s">
        <v>493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0.1</v>
      </c>
      <c r="Q2165" s="68">
        <v>21</v>
      </c>
      <c r="R2165" s="68"/>
      <c r="S2165" s="68">
        <f t="shared" si="79"/>
        <v>2.1</v>
      </c>
      <c r="T2165" s="69" t="s">
        <v>547</v>
      </c>
      <c r="U2165" s="69" t="s">
        <v>52</v>
      </c>
      <c r="V2165" s="63"/>
      <c r="W2165" s="63"/>
      <c r="X2165" s="63"/>
      <c r="Y2165" s="63"/>
      <c r="Z2165" s="63"/>
      <c r="AA2165" s="63"/>
    </row>
    <row r="2166" spans="1:27" s="71" customFormat="1" ht="23.5" customHeight="1" x14ac:dyDescent="0.35">
      <c r="A2166" s="62">
        <v>46136</v>
      </c>
      <c r="B2166" s="63" t="s">
        <v>445</v>
      </c>
      <c r="C2166" s="64" t="s">
        <v>18</v>
      </c>
      <c r="D2166" s="64" t="s">
        <v>37</v>
      </c>
      <c r="E2166" s="64" t="s">
        <v>554</v>
      </c>
      <c r="F2166" s="64">
        <v>1</v>
      </c>
      <c r="G2166" s="72" t="s">
        <v>3521</v>
      </c>
      <c r="H2166" s="63" t="s">
        <v>4048</v>
      </c>
      <c r="I2166" s="64" t="s">
        <v>493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0.3</v>
      </c>
      <c r="Q2166" s="68">
        <v>15</v>
      </c>
      <c r="R2166" s="68"/>
      <c r="S2166" s="68">
        <f t="shared" si="79"/>
        <v>4.5</v>
      </c>
      <c r="T2166" s="69" t="s">
        <v>547</v>
      </c>
      <c r="U2166" s="69" t="s">
        <v>52</v>
      </c>
      <c r="V2166" s="63"/>
      <c r="W2166" s="63"/>
      <c r="X2166" s="63"/>
      <c r="Y2166" s="63"/>
      <c r="Z2166" s="63"/>
      <c r="AA2166" s="63"/>
    </row>
    <row r="2167" spans="1:27" s="71" customFormat="1" ht="23.5" customHeight="1" x14ac:dyDescent="0.35">
      <c r="A2167" s="62">
        <v>46136</v>
      </c>
      <c r="B2167" s="63" t="s">
        <v>445</v>
      </c>
      <c r="C2167" s="64" t="s">
        <v>18</v>
      </c>
      <c r="D2167" s="64" t="s">
        <v>37</v>
      </c>
      <c r="E2167" s="64" t="s">
        <v>639</v>
      </c>
      <c r="F2167" s="64">
        <v>1</v>
      </c>
      <c r="G2167" s="72">
        <v>230747003</v>
      </c>
      <c r="H2167" s="63" t="s">
        <v>4049</v>
      </c>
      <c r="I2167" s="64" t="s">
        <v>493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0.1</v>
      </c>
      <c r="Q2167" s="68">
        <v>3</v>
      </c>
      <c r="R2167" s="68"/>
      <c r="S2167" s="68">
        <f t="shared" si="79"/>
        <v>0.30000000000000004</v>
      </c>
      <c r="T2167" s="69" t="s">
        <v>547</v>
      </c>
      <c r="U2167" s="69" t="s">
        <v>52</v>
      </c>
      <c r="V2167" s="63"/>
      <c r="W2167" s="63"/>
      <c r="X2167" s="63"/>
      <c r="Y2167" s="63"/>
      <c r="Z2167" s="63"/>
      <c r="AA2167" s="63"/>
    </row>
    <row r="2168" spans="1:27" s="71" customFormat="1" ht="23.5" customHeight="1" x14ac:dyDescent="0.35">
      <c r="A2168" s="62">
        <v>46136</v>
      </c>
      <c r="B2168" s="63" t="s">
        <v>445</v>
      </c>
      <c r="C2168" s="64" t="s">
        <v>18</v>
      </c>
      <c r="D2168" s="64" t="s">
        <v>37</v>
      </c>
      <c r="E2168" s="64" t="s">
        <v>639</v>
      </c>
      <c r="F2168" s="64">
        <v>1</v>
      </c>
      <c r="G2168" s="72">
        <v>315630004</v>
      </c>
      <c r="H2168" s="63" t="s">
        <v>4050</v>
      </c>
      <c r="I2168" s="64" t="s">
        <v>493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0.1</v>
      </c>
      <c r="Q2168" s="68">
        <v>3</v>
      </c>
      <c r="R2168" s="68"/>
      <c r="S2168" s="68">
        <f t="shared" si="79"/>
        <v>0.30000000000000004</v>
      </c>
      <c r="T2168" s="69" t="s">
        <v>547</v>
      </c>
      <c r="U2168" s="69" t="s">
        <v>52</v>
      </c>
      <c r="V2168" s="63"/>
      <c r="W2168" s="63"/>
      <c r="X2168" s="63"/>
      <c r="Y2168" s="63"/>
      <c r="Z2168" s="63"/>
      <c r="AA2168" s="63"/>
    </row>
    <row r="2169" spans="1:27" s="71" customFormat="1" ht="23.5" customHeight="1" x14ac:dyDescent="0.35">
      <c r="A2169" s="62">
        <v>46136</v>
      </c>
      <c r="B2169" s="63" t="s">
        <v>445</v>
      </c>
      <c r="C2169" s="64" t="s">
        <v>17</v>
      </c>
      <c r="D2169" s="64" t="s">
        <v>37</v>
      </c>
      <c r="E2169" s="64" t="s">
        <v>898</v>
      </c>
      <c r="F2169" s="64">
        <v>1</v>
      </c>
      <c r="G2169" s="72" t="s">
        <v>725</v>
      </c>
      <c r="H2169" s="63" t="s">
        <v>4051</v>
      </c>
      <c r="I2169" s="64" t="s">
        <v>490</v>
      </c>
      <c r="J2169" s="63" t="s">
        <v>4052</v>
      </c>
      <c r="K2169" s="64" t="s">
        <v>281</v>
      </c>
      <c r="L2169" s="64" t="s">
        <v>268</v>
      </c>
      <c r="M2169" s="100">
        <v>0.3125</v>
      </c>
      <c r="N2169" s="100">
        <v>0.33333333333333331</v>
      </c>
      <c r="O2169" s="66">
        <f t="shared" si="78"/>
        <v>2.0833333333333315E-2</v>
      </c>
      <c r="P2169" s="67">
        <v>0.5</v>
      </c>
      <c r="Q2169" s="68">
        <v>21</v>
      </c>
      <c r="R2169" s="68"/>
      <c r="S2169" s="68">
        <f t="shared" si="79"/>
        <v>10.5</v>
      </c>
      <c r="T2169" s="69" t="s">
        <v>52</v>
      </c>
      <c r="U2169" s="69" t="s">
        <v>52</v>
      </c>
      <c r="V2169" s="63"/>
      <c r="W2169" s="63"/>
      <c r="X2169" s="63"/>
      <c r="Y2169" s="63"/>
      <c r="Z2169" s="63"/>
      <c r="AA2169" s="63">
        <v>2026040085</v>
      </c>
    </row>
    <row r="2170" spans="1:27" s="71" customFormat="1" ht="23.5" customHeight="1" x14ac:dyDescent="0.35">
      <c r="A2170" s="62">
        <v>46136</v>
      </c>
      <c r="B2170" s="63" t="s">
        <v>34</v>
      </c>
      <c r="C2170" s="64" t="s">
        <v>17</v>
      </c>
      <c r="D2170" s="64" t="s">
        <v>19</v>
      </c>
      <c r="E2170" s="64" t="s">
        <v>345</v>
      </c>
      <c r="F2170" s="64">
        <v>1</v>
      </c>
      <c r="G2170" s="72" t="s">
        <v>2146</v>
      </c>
      <c r="H2170" s="63" t="s">
        <v>4053</v>
      </c>
      <c r="I2170" s="64" t="s">
        <v>490</v>
      </c>
      <c r="J2170" s="63" t="s">
        <v>4054</v>
      </c>
      <c r="K2170" s="64" t="s">
        <v>281</v>
      </c>
      <c r="L2170" s="64" t="s">
        <v>268</v>
      </c>
      <c r="M2170" s="100">
        <v>0.3125</v>
      </c>
      <c r="N2170" s="100">
        <v>0.32291666666666669</v>
      </c>
      <c r="O2170" s="66">
        <f t="shared" ref="O2170:O2233" si="82">IF(N2170-M2170&gt;0,N2170-M2170,N2170-M2170+24)</f>
        <v>1.0416666666666685E-2</v>
      </c>
      <c r="P2170" s="67">
        <v>0.25</v>
      </c>
      <c r="Q2170" s="68">
        <v>12</v>
      </c>
      <c r="R2170" s="68"/>
      <c r="S2170" s="68">
        <f t="shared" ref="S2170:S2233" si="83">P2170*Q2170</f>
        <v>3</v>
      </c>
      <c r="T2170" s="69" t="s">
        <v>52</v>
      </c>
      <c r="U2170" s="69" t="s">
        <v>52</v>
      </c>
      <c r="V2170" s="63"/>
      <c r="W2170" s="63"/>
      <c r="X2170" s="63"/>
      <c r="Y2170" s="63"/>
      <c r="Z2170" s="63"/>
      <c r="AA2170" s="63">
        <v>2026040086</v>
      </c>
    </row>
    <row r="2171" spans="1:27" s="71" customFormat="1" ht="23.5" customHeight="1" x14ac:dyDescent="0.35">
      <c r="A2171" s="62">
        <v>46136</v>
      </c>
      <c r="B2171" s="63" t="s">
        <v>34</v>
      </c>
      <c r="C2171" s="64" t="s">
        <v>17</v>
      </c>
      <c r="D2171" s="64" t="s">
        <v>19</v>
      </c>
      <c r="E2171" s="64" t="s">
        <v>1149</v>
      </c>
      <c r="F2171" s="64">
        <v>2</v>
      </c>
      <c r="G2171" s="72" t="s">
        <v>301</v>
      </c>
      <c r="H2171" s="63" t="s">
        <v>4055</v>
      </c>
      <c r="I2171" s="64" t="s">
        <v>490</v>
      </c>
      <c r="J2171" s="63" t="s">
        <v>1710</v>
      </c>
      <c r="K2171" s="64" t="s">
        <v>281</v>
      </c>
      <c r="L2171" s="64" t="s">
        <v>268</v>
      </c>
      <c r="M2171" s="100">
        <v>0.81944444444444442</v>
      </c>
      <c r="N2171" s="100">
        <v>0.82638888888888884</v>
      </c>
      <c r="O2171" s="66">
        <f t="shared" si="82"/>
        <v>6.9444444444444198E-3</v>
      </c>
      <c r="P2171" s="67">
        <v>0.17</v>
      </c>
      <c r="Q2171" s="68">
        <v>13</v>
      </c>
      <c r="R2171" s="68"/>
      <c r="S2171" s="68">
        <f t="shared" si="83"/>
        <v>2.21</v>
      </c>
      <c r="T2171" s="69" t="s">
        <v>52</v>
      </c>
      <c r="U2171" s="69" t="s">
        <v>52</v>
      </c>
      <c r="V2171" s="63"/>
      <c r="W2171" s="63"/>
      <c r="X2171" s="63"/>
      <c r="Y2171" s="63"/>
      <c r="Z2171" s="63"/>
      <c r="AA2171" s="63">
        <v>2026040087</v>
      </c>
    </row>
    <row r="2172" spans="1:27" s="71" customFormat="1" ht="23.5" customHeight="1" x14ac:dyDescent="0.35">
      <c r="A2172" s="62">
        <v>46136</v>
      </c>
      <c r="B2172" s="63" t="s">
        <v>445</v>
      </c>
      <c r="C2172" s="64" t="s">
        <v>18</v>
      </c>
      <c r="D2172" s="64" t="s">
        <v>37</v>
      </c>
      <c r="E2172" s="64" t="s">
        <v>395</v>
      </c>
      <c r="F2172" s="64">
        <v>2</v>
      </c>
      <c r="G2172" s="72" t="s">
        <v>4044</v>
      </c>
      <c r="H2172" s="63" t="s">
        <v>4045</v>
      </c>
      <c r="I2172" s="64" t="s">
        <v>490</v>
      </c>
      <c r="J2172" s="63" t="s">
        <v>3229</v>
      </c>
      <c r="K2172" s="64" t="s">
        <v>281</v>
      </c>
      <c r="L2172" s="64" t="s">
        <v>268</v>
      </c>
      <c r="M2172" s="100">
        <v>9.0277777777777776E-2</v>
      </c>
      <c r="N2172" s="100">
        <v>0.11805555555555555</v>
      </c>
      <c r="O2172" s="66">
        <f t="shared" si="82"/>
        <v>2.7777777777777776E-2</v>
      </c>
      <c r="P2172" s="67">
        <v>0.67</v>
      </c>
      <c r="Q2172" s="68">
        <v>23</v>
      </c>
      <c r="R2172" s="68"/>
      <c r="S2172" s="68">
        <f t="shared" si="83"/>
        <v>15.41</v>
      </c>
      <c r="T2172" s="69" t="s">
        <v>52</v>
      </c>
      <c r="U2172" s="69" t="s">
        <v>52</v>
      </c>
      <c r="V2172" s="63"/>
      <c r="W2172" s="63"/>
      <c r="X2172" s="63"/>
      <c r="Y2172" s="63"/>
      <c r="Z2172" s="63"/>
      <c r="AA2172" s="63">
        <v>2026040088</v>
      </c>
    </row>
    <row r="2173" spans="1:27" s="71" customFormat="1" ht="23.5" customHeight="1" x14ac:dyDescent="0.35">
      <c r="A2173" s="62">
        <v>46137</v>
      </c>
      <c r="B2173" s="63" t="s">
        <v>445</v>
      </c>
      <c r="C2173" s="64" t="s">
        <v>17</v>
      </c>
      <c r="D2173" s="64" t="s">
        <v>37</v>
      </c>
      <c r="E2173" s="64" t="s">
        <v>265</v>
      </c>
      <c r="F2173" s="64">
        <v>1</v>
      </c>
      <c r="G2173" s="72" t="s">
        <v>1070</v>
      </c>
      <c r="H2173" s="63" t="s">
        <v>4061</v>
      </c>
      <c r="I2173" s="64" t="s">
        <v>493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82"/>
        <v>24</v>
      </c>
      <c r="P2173" s="67">
        <v>0.42</v>
      </c>
      <c r="Q2173" s="68">
        <v>28</v>
      </c>
      <c r="R2173" s="68"/>
      <c r="S2173" s="68">
        <f t="shared" si="83"/>
        <v>11.76</v>
      </c>
      <c r="T2173" s="69" t="s">
        <v>547</v>
      </c>
      <c r="U2173" s="69" t="s">
        <v>52</v>
      </c>
      <c r="V2173" s="63"/>
      <c r="W2173" s="63"/>
      <c r="X2173" s="63"/>
      <c r="Y2173" s="63"/>
      <c r="Z2173" s="63"/>
      <c r="AA2173" s="63"/>
    </row>
    <row r="2174" spans="1:27" s="71" customFormat="1" ht="23.5" customHeight="1" x14ac:dyDescent="0.35">
      <c r="A2174" s="62">
        <v>46137</v>
      </c>
      <c r="B2174" s="63" t="s">
        <v>445</v>
      </c>
      <c r="C2174" s="64" t="s">
        <v>17</v>
      </c>
      <c r="D2174" s="64" t="s">
        <v>37</v>
      </c>
      <c r="E2174" s="64" t="s">
        <v>269</v>
      </c>
      <c r="F2174" s="64">
        <v>1</v>
      </c>
      <c r="G2174" s="72" t="s">
        <v>1074</v>
      </c>
      <c r="H2174" s="63" t="s">
        <v>4062</v>
      </c>
      <c r="I2174" s="64" t="s">
        <v>493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82"/>
        <v>24</v>
      </c>
      <c r="P2174" s="67">
        <v>0.33</v>
      </c>
      <c r="Q2174" s="68">
        <v>18</v>
      </c>
      <c r="R2174" s="68"/>
      <c r="S2174" s="68">
        <f t="shared" si="83"/>
        <v>5.94</v>
      </c>
      <c r="T2174" s="69" t="s">
        <v>547</v>
      </c>
      <c r="U2174" s="69" t="s">
        <v>52</v>
      </c>
      <c r="V2174" s="63"/>
      <c r="W2174" s="63"/>
      <c r="X2174" s="63"/>
      <c r="Y2174" s="63"/>
      <c r="Z2174" s="63"/>
      <c r="AA2174" s="63"/>
    </row>
    <row r="2175" spans="1:27" s="71" customFormat="1" ht="23.5" customHeight="1" x14ac:dyDescent="0.35">
      <c r="A2175" s="62">
        <v>46137</v>
      </c>
      <c r="B2175" s="63" t="s">
        <v>445</v>
      </c>
      <c r="C2175" s="64" t="s">
        <v>17</v>
      </c>
      <c r="D2175" s="64" t="s">
        <v>37</v>
      </c>
      <c r="E2175" s="64" t="s">
        <v>365</v>
      </c>
      <c r="F2175" s="64">
        <v>2</v>
      </c>
      <c r="G2175" s="72" t="s">
        <v>366</v>
      </c>
      <c r="H2175" s="63" t="s">
        <v>4063</v>
      </c>
      <c r="I2175" s="64" t="s">
        <v>493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82"/>
        <v>24</v>
      </c>
      <c r="P2175" s="67">
        <v>0.1</v>
      </c>
      <c r="Q2175" s="68">
        <v>27</v>
      </c>
      <c r="R2175" s="68"/>
      <c r="S2175" s="68">
        <f t="shared" si="83"/>
        <v>2.7</v>
      </c>
      <c r="T2175" s="69" t="s">
        <v>547</v>
      </c>
      <c r="U2175" s="69" t="s">
        <v>52</v>
      </c>
      <c r="V2175" s="63"/>
      <c r="W2175" s="63"/>
      <c r="X2175" s="63"/>
      <c r="Y2175" s="63"/>
      <c r="Z2175" s="63"/>
      <c r="AA2175" s="63"/>
    </row>
    <row r="2176" spans="1:27" s="71" customFormat="1" ht="23.5" customHeight="1" x14ac:dyDescent="0.35">
      <c r="A2176" s="62">
        <v>46137</v>
      </c>
      <c r="B2176" s="63" t="s">
        <v>445</v>
      </c>
      <c r="C2176" s="64" t="s">
        <v>17</v>
      </c>
      <c r="D2176" s="64" t="s">
        <v>37</v>
      </c>
      <c r="E2176" s="64" t="s">
        <v>3031</v>
      </c>
      <c r="F2176" s="64">
        <v>1</v>
      </c>
      <c r="G2176" s="72" t="s">
        <v>4064</v>
      </c>
      <c r="H2176" s="63" t="s">
        <v>4065</v>
      </c>
      <c r="I2176" s="64" t="s">
        <v>493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82"/>
        <v>24</v>
      </c>
      <c r="P2176" s="67">
        <v>0.5</v>
      </c>
      <c r="Q2176" s="68">
        <v>5</v>
      </c>
      <c r="R2176" s="68"/>
      <c r="S2176" s="68">
        <f t="shared" si="83"/>
        <v>2.5</v>
      </c>
      <c r="T2176" s="69" t="s">
        <v>547</v>
      </c>
      <c r="U2176" s="69" t="s">
        <v>52</v>
      </c>
      <c r="V2176" s="63"/>
      <c r="W2176" s="63"/>
      <c r="X2176" s="63"/>
      <c r="Y2176" s="63"/>
      <c r="Z2176" s="63"/>
      <c r="AA2176" s="63"/>
    </row>
    <row r="2177" spans="1:27" s="71" customFormat="1" ht="23.5" customHeight="1" x14ac:dyDescent="0.35">
      <c r="A2177" s="62">
        <v>46137</v>
      </c>
      <c r="B2177" s="63" t="s">
        <v>445</v>
      </c>
      <c r="C2177" s="64" t="s">
        <v>17</v>
      </c>
      <c r="D2177" s="64" t="s">
        <v>37</v>
      </c>
      <c r="E2177" s="64" t="s">
        <v>3031</v>
      </c>
      <c r="F2177" s="64">
        <v>1</v>
      </c>
      <c r="G2177" s="72" t="s">
        <v>3309</v>
      </c>
      <c r="H2177" s="63" t="s">
        <v>4066</v>
      </c>
      <c r="I2177" s="64" t="s">
        <v>493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82"/>
        <v>24</v>
      </c>
      <c r="P2177" s="67">
        <v>0.22</v>
      </c>
      <c r="Q2177" s="68">
        <v>5</v>
      </c>
      <c r="R2177" s="68"/>
      <c r="S2177" s="68">
        <f t="shared" si="83"/>
        <v>1.1000000000000001</v>
      </c>
      <c r="T2177" s="69" t="s">
        <v>547</v>
      </c>
      <c r="U2177" s="69" t="s">
        <v>52</v>
      </c>
      <c r="V2177" s="63"/>
      <c r="W2177" s="63"/>
      <c r="X2177" s="63"/>
      <c r="Y2177" s="63"/>
      <c r="Z2177" s="63"/>
      <c r="AA2177" s="63"/>
    </row>
    <row r="2178" spans="1:27" s="71" customFormat="1" ht="23.5" customHeight="1" x14ac:dyDescent="0.35">
      <c r="A2178" s="62">
        <v>46137</v>
      </c>
      <c r="B2178" s="63" t="s">
        <v>445</v>
      </c>
      <c r="C2178" s="64" t="s">
        <v>17</v>
      </c>
      <c r="D2178" s="64" t="s">
        <v>37</v>
      </c>
      <c r="E2178" s="64" t="s">
        <v>3032</v>
      </c>
      <c r="F2178" s="64">
        <v>2</v>
      </c>
      <c r="G2178" s="72" t="s">
        <v>3208</v>
      </c>
      <c r="H2178" s="63" t="s">
        <v>4067</v>
      </c>
      <c r="I2178" s="64" t="s">
        <v>493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82"/>
        <v>24</v>
      </c>
      <c r="P2178" s="67">
        <v>0.23</v>
      </c>
      <c r="Q2178" s="68">
        <v>5</v>
      </c>
      <c r="R2178" s="68"/>
      <c r="S2178" s="68">
        <f t="shared" si="83"/>
        <v>1.1500000000000001</v>
      </c>
      <c r="T2178" s="69" t="s">
        <v>547</v>
      </c>
      <c r="U2178" s="69" t="s">
        <v>52</v>
      </c>
      <c r="V2178" s="63"/>
      <c r="W2178" s="63"/>
      <c r="X2178" s="63"/>
      <c r="Y2178" s="63"/>
      <c r="Z2178" s="63"/>
      <c r="AA2178" s="63"/>
    </row>
    <row r="2179" spans="1:27" s="71" customFormat="1" ht="23.5" customHeight="1" x14ac:dyDescent="0.35">
      <c r="A2179" s="62">
        <v>46137</v>
      </c>
      <c r="B2179" s="63" t="s">
        <v>445</v>
      </c>
      <c r="C2179" s="64" t="s">
        <v>18</v>
      </c>
      <c r="D2179" s="64" t="s">
        <v>37</v>
      </c>
      <c r="E2179" s="64" t="s">
        <v>867</v>
      </c>
      <c r="F2179" s="64">
        <v>1</v>
      </c>
      <c r="G2179" s="72" t="s">
        <v>2329</v>
      </c>
      <c r="H2179" s="63" t="s">
        <v>3724</v>
      </c>
      <c r="I2179" s="64" t="s">
        <v>493</v>
      </c>
      <c r="J2179" s="63" t="s">
        <v>66</v>
      </c>
      <c r="K2179" s="64" t="s">
        <v>243</v>
      </c>
      <c r="L2179" s="64" t="s">
        <v>239</v>
      </c>
      <c r="M2179" s="100"/>
      <c r="N2179" s="100"/>
      <c r="O2179" s="66">
        <f t="shared" si="82"/>
        <v>24</v>
      </c>
      <c r="P2179" s="67">
        <v>0.1</v>
      </c>
      <c r="Q2179" s="68">
        <v>13</v>
      </c>
      <c r="R2179" s="68"/>
      <c r="S2179" s="68">
        <f t="shared" si="83"/>
        <v>1.3</v>
      </c>
      <c r="T2179" s="69" t="s">
        <v>547</v>
      </c>
      <c r="U2179" s="69" t="s">
        <v>52</v>
      </c>
      <c r="V2179" s="63"/>
      <c r="W2179" s="63"/>
      <c r="X2179" s="63"/>
      <c r="Y2179" s="63"/>
      <c r="Z2179" s="63"/>
      <c r="AA2179" s="63"/>
    </row>
    <row r="2180" spans="1:27" s="71" customFormat="1" ht="23.5" customHeight="1" x14ac:dyDescent="0.35">
      <c r="A2180" s="62">
        <v>46137</v>
      </c>
      <c r="B2180" s="63" t="s">
        <v>445</v>
      </c>
      <c r="C2180" s="64" t="s">
        <v>18</v>
      </c>
      <c r="D2180" s="64" t="s">
        <v>37</v>
      </c>
      <c r="E2180" s="64" t="s">
        <v>258</v>
      </c>
      <c r="F2180" s="64">
        <v>1</v>
      </c>
      <c r="G2180" s="72" t="s">
        <v>3351</v>
      </c>
      <c r="H2180" s="63" t="s">
        <v>4068</v>
      </c>
      <c r="I2180" s="64" t="s">
        <v>493</v>
      </c>
      <c r="J2180" s="63" t="s">
        <v>66</v>
      </c>
      <c r="K2180" s="64" t="s">
        <v>243</v>
      </c>
      <c r="L2180" s="64" t="s">
        <v>239</v>
      </c>
      <c r="M2180" s="100"/>
      <c r="N2180" s="100"/>
      <c r="O2180" s="66">
        <f t="shared" si="82"/>
        <v>24</v>
      </c>
      <c r="P2180" s="67">
        <v>0.1</v>
      </c>
      <c r="Q2180" s="68">
        <v>28</v>
      </c>
      <c r="R2180" s="68"/>
      <c r="S2180" s="68">
        <f t="shared" si="83"/>
        <v>2.8000000000000003</v>
      </c>
      <c r="T2180" s="69" t="s">
        <v>547</v>
      </c>
      <c r="U2180" s="69" t="s">
        <v>52</v>
      </c>
      <c r="V2180" s="63"/>
      <c r="W2180" s="63"/>
      <c r="X2180" s="63"/>
      <c r="Y2180" s="63"/>
      <c r="Z2180" s="63"/>
      <c r="AA2180" s="63"/>
    </row>
    <row r="2181" spans="1:27" s="71" customFormat="1" ht="23.5" customHeight="1" x14ac:dyDescent="0.35">
      <c r="A2181" s="62">
        <v>46137</v>
      </c>
      <c r="B2181" s="63" t="s">
        <v>445</v>
      </c>
      <c r="C2181" s="64" t="s">
        <v>18</v>
      </c>
      <c r="D2181" s="64" t="s">
        <v>37</v>
      </c>
      <c r="E2181" s="64" t="s">
        <v>249</v>
      </c>
      <c r="F2181" s="64">
        <v>2</v>
      </c>
      <c r="G2181" s="72" t="s">
        <v>321</v>
      </c>
      <c r="H2181" s="63" t="s">
        <v>4069</v>
      </c>
      <c r="I2181" s="64" t="s">
        <v>493</v>
      </c>
      <c r="J2181" s="63" t="s">
        <v>66</v>
      </c>
      <c r="K2181" s="64" t="s">
        <v>243</v>
      </c>
      <c r="L2181" s="64" t="s">
        <v>239</v>
      </c>
      <c r="M2181" s="100"/>
      <c r="N2181" s="100"/>
      <c r="O2181" s="66">
        <f t="shared" si="82"/>
        <v>24</v>
      </c>
      <c r="P2181" s="67">
        <v>0.67</v>
      </c>
      <c r="Q2181" s="68">
        <v>21</v>
      </c>
      <c r="R2181" s="68"/>
      <c r="S2181" s="68">
        <f t="shared" si="83"/>
        <v>14.07</v>
      </c>
      <c r="T2181" s="69" t="s">
        <v>547</v>
      </c>
      <c r="U2181" s="69" t="s">
        <v>52</v>
      </c>
      <c r="V2181" s="63"/>
      <c r="W2181" s="63"/>
      <c r="X2181" s="63"/>
      <c r="Y2181" s="63"/>
      <c r="Z2181" s="63"/>
      <c r="AA2181" s="63"/>
    </row>
    <row r="2182" spans="1:27" s="71" customFormat="1" ht="23.5" customHeight="1" x14ac:dyDescent="0.35">
      <c r="A2182" s="62">
        <v>46137</v>
      </c>
      <c r="B2182" s="63" t="s">
        <v>445</v>
      </c>
      <c r="C2182" s="64" t="s">
        <v>18</v>
      </c>
      <c r="D2182" s="64" t="s">
        <v>37</v>
      </c>
      <c r="E2182" s="64" t="s">
        <v>2563</v>
      </c>
      <c r="F2182" s="64">
        <v>1</v>
      </c>
      <c r="G2182" s="72" t="s">
        <v>1933</v>
      </c>
      <c r="H2182" s="63" t="s">
        <v>4070</v>
      </c>
      <c r="I2182" s="64" t="s">
        <v>493</v>
      </c>
      <c r="J2182" s="63" t="s">
        <v>66</v>
      </c>
      <c r="K2182" s="64" t="s">
        <v>243</v>
      </c>
      <c r="L2182" s="64" t="s">
        <v>239</v>
      </c>
      <c r="M2182" s="100"/>
      <c r="N2182" s="100"/>
      <c r="O2182" s="66">
        <f t="shared" si="82"/>
        <v>24</v>
      </c>
      <c r="P2182" s="67">
        <v>0.75</v>
      </c>
      <c r="Q2182" s="68">
        <v>19</v>
      </c>
      <c r="R2182" s="68"/>
      <c r="S2182" s="68">
        <f t="shared" si="83"/>
        <v>14.25</v>
      </c>
      <c r="T2182" s="69" t="s">
        <v>547</v>
      </c>
      <c r="U2182" s="69" t="s">
        <v>52</v>
      </c>
      <c r="V2182" s="63"/>
      <c r="W2182" s="63"/>
      <c r="X2182" s="63"/>
      <c r="Y2182" s="63"/>
      <c r="Z2182" s="63"/>
      <c r="AA2182" s="63"/>
    </row>
    <row r="2183" spans="1:27" s="71" customFormat="1" ht="23.5" customHeight="1" x14ac:dyDescent="0.35">
      <c r="A2183" s="62">
        <v>46137</v>
      </c>
      <c r="B2183" s="63" t="s">
        <v>445</v>
      </c>
      <c r="C2183" s="64" t="s">
        <v>18</v>
      </c>
      <c r="D2183" s="64" t="s">
        <v>37</v>
      </c>
      <c r="E2183" s="64" t="s">
        <v>2563</v>
      </c>
      <c r="F2183" s="64">
        <v>1</v>
      </c>
      <c r="G2183" s="72" t="s">
        <v>1698</v>
      </c>
      <c r="H2183" s="63" t="s">
        <v>3828</v>
      </c>
      <c r="I2183" s="64" t="s">
        <v>493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0.1</v>
      </c>
      <c r="Q2183" s="68">
        <v>19</v>
      </c>
      <c r="R2183" s="68"/>
      <c r="S2183" s="68">
        <f t="shared" si="83"/>
        <v>1.9000000000000001</v>
      </c>
      <c r="T2183" s="69" t="s">
        <v>547</v>
      </c>
      <c r="U2183" s="69" t="s">
        <v>52</v>
      </c>
      <c r="V2183" s="63"/>
      <c r="W2183" s="63"/>
      <c r="X2183" s="63"/>
      <c r="Y2183" s="63"/>
      <c r="Z2183" s="63"/>
      <c r="AA2183" s="63"/>
    </row>
    <row r="2184" spans="1:27" s="71" customFormat="1" ht="23.5" customHeight="1" x14ac:dyDescent="0.35">
      <c r="A2184" s="62">
        <v>46137</v>
      </c>
      <c r="B2184" s="63" t="s">
        <v>445</v>
      </c>
      <c r="C2184" s="64" t="s">
        <v>18</v>
      </c>
      <c r="D2184" s="64" t="s">
        <v>37</v>
      </c>
      <c r="E2184" s="64" t="s">
        <v>985</v>
      </c>
      <c r="F2184" s="64">
        <v>2</v>
      </c>
      <c r="G2184" s="72" t="s">
        <v>1220</v>
      </c>
      <c r="H2184" s="63" t="s">
        <v>4071</v>
      </c>
      <c r="I2184" s="64" t="s">
        <v>493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0.6</v>
      </c>
      <c r="Q2184" s="68">
        <v>5</v>
      </c>
      <c r="R2184" s="68"/>
      <c r="S2184" s="68">
        <f t="shared" si="83"/>
        <v>3</v>
      </c>
      <c r="T2184" s="69" t="s">
        <v>547</v>
      </c>
      <c r="U2184" s="69" t="s">
        <v>52</v>
      </c>
      <c r="V2184" s="63"/>
      <c r="W2184" s="63"/>
      <c r="X2184" s="63"/>
      <c r="Y2184" s="63"/>
      <c r="Z2184" s="63"/>
      <c r="AA2184" s="63"/>
    </row>
    <row r="2185" spans="1:27" s="71" customFormat="1" ht="23.5" customHeight="1" x14ac:dyDescent="0.35">
      <c r="A2185" s="62">
        <v>46137</v>
      </c>
      <c r="B2185" s="63" t="s">
        <v>445</v>
      </c>
      <c r="C2185" s="64" t="s">
        <v>18</v>
      </c>
      <c r="D2185" s="64" t="s">
        <v>37</v>
      </c>
      <c r="E2185" s="64" t="s">
        <v>639</v>
      </c>
      <c r="F2185" s="64">
        <v>1</v>
      </c>
      <c r="G2185" s="72">
        <v>312980004</v>
      </c>
      <c r="H2185" s="63" t="s">
        <v>4072</v>
      </c>
      <c r="I2185" s="64" t="s">
        <v>493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0.2</v>
      </c>
      <c r="Q2185" s="68">
        <v>4</v>
      </c>
      <c r="R2185" s="68"/>
      <c r="S2185" s="68">
        <f t="shared" si="83"/>
        <v>0.8</v>
      </c>
      <c r="T2185" s="69" t="s">
        <v>547</v>
      </c>
      <c r="U2185" s="69" t="s">
        <v>52</v>
      </c>
      <c r="V2185" s="63"/>
      <c r="W2185" s="63"/>
      <c r="X2185" s="63"/>
      <c r="Y2185" s="63"/>
      <c r="Z2185" s="63"/>
      <c r="AA2185" s="63"/>
    </row>
    <row r="2186" spans="1:27" s="71" customFormat="1" ht="23.5" customHeight="1" x14ac:dyDescent="0.35">
      <c r="A2186" s="62">
        <v>46137</v>
      </c>
      <c r="B2186" s="63" t="s">
        <v>445</v>
      </c>
      <c r="C2186" s="64" t="s">
        <v>18</v>
      </c>
      <c r="D2186" s="64" t="s">
        <v>37</v>
      </c>
      <c r="E2186" s="64" t="s">
        <v>615</v>
      </c>
      <c r="F2186" s="64">
        <v>1</v>
      </c>
      <c r="G2186" s="72">
        <v>316292007</v>
      </c>
      <c r="H2186" s="63" t="s">
        <v>4073</v>
      </c>
      <c r="I2186" s="64" t="s">
        <v>493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0.1</v>
      </c>
      <c r="Q2186" s="68">
        <v>9</v>
      </c>
      <c r="R2186" s="68"/>
      <c r="S2186" s="68">
        <f t="shared" si="83"/>
        <v>0.9</v>
      </c>
      <c r="T2186" s="69" t="s">
        <v>547</v>
      </c>
      <c r="U2186" s="69" t="s">
        <v>52</v>
      </c>
      <c r="V2186" s="63"/>
      <c r="W2186" s="63"/>
      <c r="X2186" s="63"/>
      <c r="Y2186" s="63"/>
      <c r="Z2186" s="63"/>
      <c r="AA2186" s="63"/>
    </row>
    <row r="2187" spans="1:27" s="71" customFormat="1" ht="23.5" customHeight="1" x14ac:dyDescent="0.35">
      <c r="A2187" s="62">
        <v>46137</v>
      </c>
      <c r="B2187" s="63" t="s">
        <v>445</v>
      </c>
      <c r="C2187" s="64" t="s">
        <v>18</v>
      </c>
      <c r="D2187" s="64" t="s">
        <v>37</v>
      </c>
      <c r="E2187" s="64" t="s">
        <v>337</v>
      </c>
      <c r="F2187" s="64">
        <v>2</v>
      </c>
      <c r="G2187" s="72">
        <v>317339001</v>
      </c>
      <c r="H2187" s="63" t="s">
        <v>4074</v>
      </c>
      <c r="I2187" s="64" t="s">
        <v>493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0.1</v>
      </c>
      <c r="Q2187" s="68">
        <v>4</v>
      </c>
      <c r="R2187" s="68"/>
      <c r="S2187" s="68">
        <f t="shared" si="83"/>
        <v>0.4</v>
      </c>
      <c r="T2187" s="69" t="s">
        <v>547</v>
      </c>
      <c r="U2187" s="69" t="s">
        <v>52</v>
      </c>
      <c r="V2187" s="63"/>
      <c r="W2187" s="63"/>
      <c r="X2187" s="63"/>
      <c r="Y2187" s="63"/>
      <c r="Z2187" s="63"/>
      <c r="AA2187" s="63"/>
    </row>
    <row r="2188" spans="1:27" s="71" customFormat="1" ht="23.5" customHeight="1" x14ac:dyDescent="0.35">
      <c r="A2188" s="62">
        <v>46137</v>
      </c>
      <c r="B2188" s="63" t="s">
        <v>445</v>
      </c>
      <c r="C2188" s="64" t="s">
        <v>18</v>
      </c>
      <c r="D2188" s="64" t="s">
        <v>37</v>
      </c>
      <c r="E2188" s="64" t="s">
        <v>615</v>
      </c>
      <c r="F2188" s="64">
        <v>1</v>
      </c>
      <c r="G2188" s="72">
        <v>319158002</v>
      </c>
      <c r="H2188" s="63" t="s">
        <v>4075</v>
      </c>
      <c r="I2188" s="64" t="s">
        <v>493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0.1</v>
      </c>
      <c r="Q2188" s="68">
        <v>9</v>
      </c>
      <c r="R2188" s="68"/>
      <c r="S2188" s="68">
        <f t="shared" si="83"/>
        <v>0.9</v>
      </c>
      <c r="T2188" s="69" t="s">
        <v>547</v>
      </c>
      <c r="U2188" s="69" t="s">
        <v>52</v>
      </c>
      <c r="V2188" s="63"/>
      <c r="W2188" s="63"/>
      <c r="X2188" s="63"/>
      <c r="Y2188" s="63"/>
      <c r="Z2188" s="63"/>
      <c r="AA2188" s="63"/>
    </row>
    <row r="2189" spans="1:27" s="71" customFormat="1" ht="23.5" customHeight="1" x14ac:dyDescent="0.35">
      <c r="A2189" s="62">
        <v>46140</v>
      </c>
      <c r="B2189" s="63" t="s">
        <v>34</v>
      </c>
      <c r="C2189" s="64" t="s">
        <v>17</v>
      </c>
      <c r="D2189" s="64" t="s">
        <v>19</v>
      </c>
      <c r="E2189" s="64" t="s">
        <v>719</v>
      </c>
      <c r="F2189" s="64">
        <v>1</v>
      </c>
      <c r="G2189" s="72">
        <v>130649001</v>
      </c>
      <c r="H2189" s="63" t="s">
        <v>4078</v>
      </c>
      <c r="I2189" s="64" t="s">
        <v>493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0.5</v>
      </c>
      <c r="Q2189" s="68">
        <v>11</v>
      </c>
      <c r="R2189" s="68"/>
      <c r="S2189" s="68">
        <f t="shared" si="83"/>
        <v>5.5</v>
      </c>
      <c r="T2189" s="69" t="s">
        <v>547</v>
      </c>
      <c r="U2189" s="69" t="s">
        <v>52</v>
      </c>
      <c r="V2189" s="63"/>
      <c r="W2189" s="63"/>
      <c r="X2189" s="63"/>
      <c r="Y2189" s="63"/>
      <c r="Z2189" s="63"/>
      <c r="AA2189" s="63"/>
    </row>
    <row r="2190" spans="1:27" s="71" customFormat="1" ht="23.5" customHeight="1" x14ac:dyDescent="0.35">
      <c r="A2190" s="62">
        <v>46140</v>
      </c>
      <c r="B2190" s="63" t="s">
        <v>34</v>
      </c>
      <c r="C2190" s="64" t="s">
        <v>17</v>
      </c>
      <c r="D2190" s="64" t="s">
        <v>19</v>
      </c>
      <c r="E2190" s="64" t="s">
        <v>274</v>
      </c>
      <c r="F2190" s="64">
        <v>2</v>
      </c>
      <c r="G2190" s="72" t="s">
        <v>275</v>
      </c>
      <c r="H2190" s="63" t="s">
        <v>4079</v>
      </c>
      <c r="I2190" s="64" t="s">
        <v>493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0.5</v>
      </c>
      <c r="Q2190" s="68">
        <v>12</v>
      </c>
      <c r="R2190" s="68"/>
      <c r="S2190" s="68">
        <f t="shared" si="83"/>
        <v>6</v>
      </c>
      <c r="T2190" s="69" t="s">
        <v>547</v>
      </c>
      <c r="U2190" s="69" t="s">
        <v>52</v>
      </c>
      <c r="V2190" s="63"/>
      <c r="W2190" s="63"/>
      <c r="X2190" s="63"/>
      <c r="Y2190" s="63"/>
      <c r="Z2190" s="63"/>
      <c r="AA2190" s="63"/>
    </row>
    <row r="2191" spans="1:27" s="71" customFormat="1" ht="23.5" customHeight="1" x14ac:dyDescent="0.35">
      <c r="A2191" s="62">
        <v>46140</v>
      </c>
      <c r="B2191" s="63" t="s">
        <v>34</v>
      </c>
      <c r="C2191" s="64" t="s">
        <v>17</v>
      </c>
      <c r="D2191" s="64" t="s">
        <v>19</v>
      </c>
      <c r="E2191" s="64" t="s">
        <v>371</v>
      </c>
      <c r="F2191" s="64">
        <v>2</v>
      </c>
      <c r="G2191" s="72" t="s">
        <v>2146</v>
      </c>
      <c r="H2191" s="63" t="s">
        <v>4080</v>
      </c>
      <c r="I2191" s="64" t="s">
        <v>493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0.33</v>
      </c>
      <c r="Q2191" s="68">
        <v>12</v>
      </c>
      <c r="R2191" s="68"/>
      <c r="S2191" s="68">
        <f t="shared" si="83"/>
        <v>3.96</v>
      </c>
      <c r="T2191" s="69" t="s">
        <v>547</v>
      </c>
      <c r="U2191" s="69" t="s">
        <v>52</v>
      </c>
      <c r="V2191" s="63"/>
      <c r="W2191" s="63"/>
      <c r="X2191" s="63"/>
      <c r="Y2191" s="63"/>
      <c r="Z2191" s="63"/>
      <c r="AA2191" s="63"/>
    </row>
    <row r="2192" spans="1:27" s="71" customFormat="1" ht="23.5" customHeight="1" x14ac:dyDescent="0.35">
      <c r="A2192" s="62">
        <v>46140</v>
      </c>
      <c r="B2192" s="63" t="s">
        <v>34</v>
      </c>
      <c r="C2192" s="64" t="s">
        <v>17</v>
      </c>
      <c r="D2192" s="64" t="s">
        <v>19</v>
      </c>
      <c r="E2192" s="64" t="s">
        <v>371</v>
      </c>
      <c r="F2192" s="64">
        <v>1</v>
      </c>
      <c r="G2192" s="72" t="s">
        <v>2946</v>
      </c>
      <c r="H2192" s="63" t="s">
        <v>4081</v>
      </c>
      <c r="I2192" s="64" t="s">
        <v>493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0.5</v>
      </c>
      <c r="Q2192" s="68">
        <v>11</v>
      </c>
      <c r="R2192" s="68"/>
      <c r="S2192" s="68">
        <f t="shared" si="83"/>
        <v>5.5</v>
      </c>
      <c r="T2192" s="69" t="s">
        <v>547</v>
      </c>
      <c r="U2192" s="69" t="s">
        <v>52</v>
      </c>
      <c r="V2192" s="63"/>
      <c r="W2192" s="63"/>
      <c r="X2192" s="63"/>
      <c r="Y2192" s="63"/>
      <c r="Z2192" s="63"/>
      <c r="AA2192" s="63"/>
    </row>
    <row r="2193" spans="1:27" s="71" customFormat="1" ht="23.5" customHeight="1" x14ac:dyDescent="0.35">
      <c r="A2193" s="62">
        <v>46140</v>
      </c>
      <c r="B2193" s="63" t="s">
        <v>34</v>
      </c>
      <c r="C2193" s="64" t="s">
        <v>17</v>
      </c>
      <c r="D2193" s="64" t="s">
        <v>19</v>
      </c>
      <c r="E2193" s="64" t="s">
        <v>400</v>
      </c>
      <c r="F2193" s="64">
        <v>1</v>
      </c>
      <c r="G2193" s="72" t="s">
        <v>401</v>
      </c>
      <c r="H2193" s="63" t="s">
        <v>4082</v>
      </c>
      <c r="I2193" s="64" t="s">
        <v>493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0.33</v>
      </c>
      <c r="Q2193" s="68">
        <v>10</v>
      </c>
      <c r="R2193" s="68"/>
      <c r="S2193" s="68">
        <f t="shared" si="83"/>
        <v>3.3000000000000003</v>
      </c>
      <c r="T2193" s="69" t="s">
        <v>547</v>
      </c>
      <c r="U2193" s="69" t="s">
        <v>52</v>
      </c>
      <c r="V2193" s="63"/>
      <c r="W2193" s="63"/>
      <c r="X2193" s="63"/>
      <c r="Y2193" s="63"/>
      <c r="Z2193" s="63"/>
      <c r="AA2193" s="63"/>
    </row>
    <row r="2194" spans="1:27" s="71" customFormat="1" ht="23.5" customHeight="1" x14ac:dyDescent="0.35">
      <c r="A2194" s="62">
        <v>46140</v>
      </c>
      <c r="B2194" s="63" t="s">
        <v>445</v>
      </c>
      <c r="C2194" s="64" t="s">
        <v>17</v>
      </c>
      <c r="D2194" s="64" t="s">
        <v>37</v>
      </c>
      <c r="E2194" s="64" t="s">
        <v>365</v>
      </c>
      <c r="F2194" s="64">
        <v>1</v>
      </c>
      <c r="G2194" s="72" t="s">
        <v>3463</v>
      </c>
      <c r="H2194" s="63" t="s">
        <v>4083</v>
      </c>
      <c r="I2194" s="64" t="s">
        <v>493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0.5</v>
      </c>
      <c r="Q2194" s="68">
        <v>30</v>
      </c>
      <c r="R2194" s="68"/>
      <c r="S2194" s="68">
        <f t="shared" si="83"/>
        <v>15</v>
      </c>
      <c r="T2194" s="69" t="s">
        <v>547</v>
      </c>
      <c r="U2194" s="69" t="s">
        <v>52</v>
      </c>
      <c r="V2194" s="63"/>
      <c r="W2194" s="63"/>
      <c r="X2194" s="63"/>
      <c r="Y2194" s="63"/>
      <c r="Z2194" s="63"/>
      <c r="AA2194" s="63"/>
    </row>
    <row r="2195" spans="1:27" s="71" customFormat="1" ht="23.5" customHeight="1" x14ac:dyDescent="0.35">
      <c r="A2195" s="62">
        <v>46140</v>
      </c>
      <c r="B2195" s="63" t="s">
        <v>445</v>
      </c>
      <c r="C2195" s="64" t="s">
        <v>17</v>
      </c>
      <c r="D2195" s="64" t="s">
        <v>37</v>
      </c>
      <c r="E2195" s="64" t="s">
        <v>368</v>
      </c>
      <c r="F2195" s="64">
        <v>2</v>
      </c>
      <c r="G2195" s="72" t="s">
        <v>2800</v>
      </c>
      <c r="H2195" s="63" t="s">
        <v>4084</v>
      </c>
      <c r="I2195" s="64" t="s">
        <v>493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0.08</v>
      </c>
      <c r="Q2195" s="68">
        <v>24</v>
      </c>
      <c r="R2195" s="68"/>
      <c r="S2195" s="68">
        <f t="shared" si="83"/>
        <v>1.92</v>
      </c>
      <c r="T2195" s="69" t="s">
        <v>547</v>
      </c>
      <c r="U2195" s="69" t="s">
        <v>52</v>
      </c>
      <c r="V2195" s="63"/>
      <c r="W2195" s="63"/>
      <c r="X2195" s="63"/>
      <c r="Y2195" s="63"/>
      <c r="Z2195" s="63"/>
      <c r="AA2195" s="63"/>
    </row>
    <row r="2196" spans="1:27" s="71" customFormat="1" ht="23.5" customHeight="1" x14ac:dyDescent="0.35">
      <c r="A2196" s="62">
        <v>46140</v>
      </c>
      <c r="B2196" s="63" t="s">
        <v>34</v>
      </c>
      <c r="C2196" s="64" t="s">
        <v>17</v>
      </c>
      <c r="D2196" s="64" t="s">
        <v>19</v>
      </c>
      <c r="E2196" s="64" t="s">
        <v>543</v>
      </c>
      <c r="F2196" s="64">
        <v>2</v>
      </c>
      <c r="G2196" s="72" t="s">
        <v>1005</v>
      </c>
      <c r="H2196" s="63" t="s">
        <v>4085</v>
      </c>
      <c r="I2196" s="64" t="s">
        <v>493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0.5</v>
      </c>
      <c r="Q2196" s="68">
        <v>12</v>
      </c>
      <c r="R2196" s="68"/>
      <c r="S2196" s="68">
        <f t="shared" si="83"/>
        <v>6</v>
      </c>
      <c r="T2196" s="69" t="s">
        <v>547</v>
      </c>
      <c r="U2196" s="69" t="s">
        <v>52</v>
      </c>
      <c r="V2196" s="63"/>
      <c r="W2196" s="63"/>
      <c r="X2196" s="63"/>
      <c r="Y2196" s="63"/>
      <c r="Z2196" s="63"/>
      <c r="AA2196" s="63"/>
    </row>
    <row r="2197" spans="1:27" s="71" customFormat="1" ht="23.5" customHeight="1" x14ac:dyDescent="0.35">
      <c r="A2197" s="62">
        <v>46140</v>
      </c>
      <c r="B2197" s="63" t="s">
        <v>445</v>
      </c>
      <c r="C2197" s="64" t="s">
        <v>17</v>
      </c>
      <c r="D2197" s="64" t="s">
        <v>37</v>
      </c>
      <c r="E2197" s="64" t="s">
        <v>3032</v>
      </c>
      <c r="F2197" s="64">
        <v>1</v>
      </c>
      <c r="G2197" s="72" t="s">
        <v>4086</v>
      </c>
      <c r="H2197" s="63" t="s">
        <v>4087</v>
      </c>
      <c r="I2197" s="64" t="s">
        <v>493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0.5</v>
      </c>
      <c r="Q2197" s="68">
        <v>7</v>
      </c>
      <c r="R2197" s="68"/>
      <c r="S2197" s="68">
        <f t="shared" si="83"/>
        <v>3.5</v>
      </c>
      <c r="T2197" s="69" t="s">
        <v>547</v>
      </c>
      <c r="U2197" s="69" t="s">
        <v>52</v>
      </c>
      <c r="V2197" s="63"/>
      <c r="W2197" s="63"/>
      <c r="X2197" s="63"/>
      <c r="Y2197" s="63"/>
      <c r="Z2197" s="63"/>
      <c r="AA2197" s="63"/>
    </row>
    <row r="2198" spans="1:27" s="71" customFormat="1" ht="23.5" customHeight="1" x14ac:dyDescent="0.35">
      <c r="A2198" s="62">
        <v>46140</v>
      </c>
      <c r="B2198" s="63" t="s">
        <v>445</v>
      </c>
      <c r="C2198" s="64" t="s">
        <v>18</v>
      </c>
      <c r="D2198" s="64" t="s">
        <v>37</v>
      </c>
      <c r="E2198" s="64" t="s">
        <v>1535</v>
      </c>
      <c r="F2198" s="64">
        <v>1</v>
      </c>
      <c r="G2198" s="72" t="s">
        <v>4088</v>
      </c>
      <c r="H2198" s="63" t="s">
        <v>4089</v>
      </c>
      <c r="I2198" s="64" t="s">
        <v>493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0.33</v>
      </c>
      <c r="Q2198" s="68">
        <v>21</v>
      </c>
      <c r="R2198" s="68"/>
      <c r="S2198" s="68">
        <f t="shared" si="83"/>
        <v>6.9300000000000006</v>
      </c>
      <c r="T2198" s="69" t="s">
        <v>547</v>
      </c>
      <c r="U2198" s="69" t="s">
        <v>52</v>
      </c>
      <c r="V2198" s="63"/>
      <c r="W2198" s="63"/>
      <c r="X2198" s="63"/>
      <c r="Y2198" s="63"/>
      <c r="Z2198" s="63"/>
      <c r="AA2198" s="63"/>
    </row>
    <row r="2199" spans="1:27" s="71" customFormat="1" ht="23.5" customHeight="1" x14ac:dyDescent="0.35">
      <c r="A2199" s="62">
        <v>46140</v>
      </c>
      <c r="B2199" s="63" t="s">
        <v>445</v>
      </c>
      <c r="C2199" s="64" t="s">
        <v>18</v>
      </c>
      <c r="D2199" s="64" t="s">
        <v>37</v>
      </c>
      <c r="E2199" s="64" t="s">
        <v>2671</v>
      </c>
      <c r="F2199" s="64">
        <v>1</v>
      </c>
      <c r="G2199" s="72" t="s">
        <v>4090</v>
      </c>
      <c r="H2199" s="63" t="s">
        <v>4091</v>
      </c>
      <c r="I2199" s="64" t="s">
        <v>493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0.66</v>
      </c>
      <c r="Q2199" s="68">
        <v>29</v>
      </c>
      <c r="R2199" s="68"/>
      <c r="S2199" s="68">
        <f t="shared" si="83"/>
        <v>19.14</v>
      </c>
      <c r="T2199" s="69" t="s">
        <v>547</v>
      </c>
      <c r="U2199" s="69" t="s">
        <v>52</v>
      </c>
      <c r="V2199" s="63"/>
      <c r="W2199" s="63"/>
      <c r="X2199" s="63"/>
      <c r="Y2199" s="63"/>
      <c r="Z2199" s="63"/>
      <c r="AA2199" s="63"/>
    </row>
    <row r="2200" spans="1:27" s="71" customFormat="1" ht="23.5" customHeight="1" x14ac:dyDescent="0.35">
      <c r="A2200" s="62">
        <v>46140</v>
      </c>
      <c r="B2200" s="63" t="s">
        <v>445</v>
      </c>
      <c r="C2200" s="64" t="s">
        <v>18</v>
      </c>
      <c r="D2200" s="64" t="s">
        <v>37</v>
      </c>
      <c r="E2200" s="64" t="s">
        <v>2103</v>
      </c>
      <c r="F2200" s="64">
        <v>1</v>
      </c>
      <c r="G2200" s="72" t="s">
        <v>383</v>
      </c>
      <c r="H2200" s="63" t="s">
        <v>4092</v>
      </c>
      <c r="I2200" s="64" t="s">
        <v>493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0.1</v>
      </c>
      <c r="Q2200" s="68">
        <v>21</v>
      </c>
      <c r="R2200" s="68"/>
      <c r="S2200" s="68">
        <f t="shared" si="83"/>
        <v>2.1</v>
      </c>
      <c r="T2200" s="69" t="s">
        <v>547</v>
      </c>
      <c r="U2200" s="69" t="s">
        <v>52</v>
      </c>
      <c r="V2200" s="63"/>
      <c r="W2200" s="63"/>
      <c r="X2200" s="63"/>
      <c r="Y2200" s="63"/>
      <c r="Z2200" s="63"/>
      <c r="AA2200" s="63"/>
    </row>
    <row r="2201" spans="1:27" s="71" customFormat="1" ht="23.5" customHeight="1" x14ac:dyDescent="0.35">
      <c r="A2201" s="62">
        <v>46140</v>
      </c>
      <c r="B2201" s="63" t="s">
        <v>34</v>
      </c>
      <c r="C2201" s="64" t="s">
        <v>18</v>
      </c>
      <c r="D2201" s="64" t="s">
        <v>19</v>
      </c>
      <c r="E2201" s="64" t="s">
        <v>789</v>
      </c>
      <c r="F2201" s="64">
        <v>1</v>
      </c>
      <c r="G2201" s="72">
        <v>130597197</v>
      </c>
      <c r="H2201" s="63" t="s">
        <v>4093</v>
      </c>
      <c r="I2201" s="64" t="s">
        <v>493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0.5</v>
      </c>
      <c r="Q2201" s="68">
        <v>8</v>
      </c>
      <c r="R2201" s="68"/>
      <c r="S2201" s="68">
        <f t="shared" si="83"/>
        <v>4</v>
      </c>
      <c r="T2201" s="69" t="s">
        <v>547</v>
      </c>
      <c r="U2201" s="69" t="s">
        <v>52</v>
      </c>
      <c r="W2201" s="63"/>
      <c r="X2201" s="63"/>
      <c r="Y2201" s="63"/>
      <c r="Z2201" s="63"/>
      <c r="AA2201" s="63"/>
    </row>
    <row r="2202" spans="1:27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543</v>
      </c>
      <c r="F2202" s="64">
        <v>1</v>
      </c>
      <c r="G2202" s="72" t="s">
        <v>1005</v>
      </c>
      <c r="H2202" s="63" t="s">
        <v>4085</v>
      </c>
      <c r="I2202" s="64" t="s">
        <v>480</v>
      </c>
      <c r="J2202" s="63" t="s">
        <v>4102</v>
      </c>
      <c r="K2202" s="64" t="s">
        <v>273</v>
      </c>
      <c r="L2202" s="64" t="s">
        <v>268</v>
      </c>
      <c r="M2202" s="100">
        <v>0.3125</v>
      </c>
      <c r="N2202" s="100">
        <v>0.34027777777777779</v>
      </c>
      <c r="O2202" s="66">
        <f t="shared" si="82"/>
        <v>2.777777777777779E-2</v>
      </c>
      <c r="P2202" s="67">
        <v>0.67</v>
      </c>
      <c r="Q2202" s="68">
        <v>12</v>
      </c>
      <c r="R2202" s="68"/>
      <c r="S2202" s="68">
        <f t="shared" si="83"/>
        <v>8.0400000000000009</v>
      </c>
      <c r="T2202" s="69" t="s">
        <v>30</v>
      </c>
      <c r="U2202" s="69" t="s">
        <v>30</v>
      </c>
      <c r="V2202" s="63"/>
      <c r="W2202" s="63">
        <v>280758087</v>
      </c>
      <c r="X2202" s="63" t="s">
        <v>4103</v>
      </c>
      <c r="Y2202" s="63"/>
      <c r="Z2202" s="63"/>
      <c r="AA2202" s="63">
        <v>2026040089</v>
      </c>
    </row>
    <row r="2203" spans="1:27" s="71" customFormat="1" ht="23.5" customHeight="1" x14ac:dyDescent="0.35">
      <c r="A2203" s="62">
        <v>46140</v>
      </c>
      <c r="B2203" s="63" t="s">
        <v>34</v>
      </c>
      <c r="C2203" s="64" t="s">
        <v>18</v>
      </c>
      <c r="D2203" s="64" t="s">
        <v>19</v>
      </c>
      <c r="E2203" s="64" t="s">
        <v>4100</v>
      </c>
      <c r="F2203" s="64">
        <v>1</v>
      </c>
      <c r="G2203" s="72">
        <v>130606145</v>
      </c>
      <c r="H2203" s="63" t="s">
        <v>4101</v>
      </c>
      <c r="I2203" s="64" t="s">
        <v>480</v>
      </c>
      <c r="J2203" s="63" t="s">
        <v>4780</v>
      </c>
      <c r="K2203" s="64" t="s">
        <v>273</v>
      </c>
      <c r="L2203" s="64" t="s">
        <v>268</v>
      </c>
      <c r="M2203" s="100">
        <v>0.54166666666666663</v>
      </c>
      <c r="N2203" s="100">
        <v>0.54861111111111116</v>
      </c>
      <c r="O2203" s="66">
        <f t="shared" si="82"/>
        <v>6.9444444444445308E-3</v>
      </c>
      <c r="P2203" s="67">
        <v>0.17</v>
      </c>
      <c r="Q2203" s="68">
        <v>7</v>
      </c>
      <c r="R2203" s="68"/>
      <c r="S2203" s="68">
        <f t="shared" si="83"/>
        <v>1.1900000000000002</v>
      </c>
      <c r="T2203" s="69" t="s">
        <v>30</v>
      </c>
      <c r="U2203" s="69" t="s">
        <v>30</v>
      </c>
      <c r="V2203" s="63"/>
      <c r="W2203" s="63">
        <v>280373270</v>
      </c>
      <c r="X2203" s="63" t="s">
        <v>4104</v>
      </c>
      <c r="Y2203" s="63"/>
      <c r="Z2203" s="63"/>
      <c r="AA2203" s="63">
        <v>2026040090</v>
      </c>
    </row>
    <row r="2204" spans="1:27" s="71" customFormat="1" ht="23.5" customHeight="1" x14ac:dyDescent="0.35">
      <c r="A2204" s="62">
        <v>46141</v>
      </c>
      <c r="B2204" s="63" t="s">
        <v>445</v>
      </c>
      <c r="C2204" s="64" t="s">
        <v>17</v>
      </c>
      <c r="D2204" s="64" t="s">
        <v>37</v>
      </c>
      <c r="E2204" s="64" t="s">
        <v>265</v>
      </c>
      <c r="F2204" s="64">
        <v>1</v>
      </c>
      <c r="G2204" s="72" t="s">
        <v>1818</v>
      </c>
      <c r="H2204" s="63" t="s">
        <v>4111</v>
      </c>
      <c r="I2204" s="64" t="s">
        <v>493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25</v>
      </c>
      <c r="R2204" s="68"/>
      <c r="S2204" s="68">
        <f t="shared" si="83"/>
        <v>12.5</v>
      </c>
      <c r="T2204" s="69" t="s">
        <v>547</v>
      </c>
      <c r="U2204" s="69" t="s">
        <v>52</v>
      </c>
      <c r="V2204" s="63"/>
      <c r="W2204" s="63"/>
      <c r="X2204" s="63"/>
      <c r="Y2204" s="63"/>
      <c r="Z2204" s="63"/>
      <c r="AA2204" s="63"/>
    </row>
    <row r="2205" spans="1:27" s="71" customFormat="1" ht="23.5" customHeight="1" x14ac:dyDescent="0.35">
      <c r="A2205" s="62">
        <v>46141</v>
      </c>
      <c r="B2205" s="63" t="s">
        <v>445</v>
      </c>
      <c r="C2205" s="64" t="s">
        <v>17</v>
      </c>
      <c r="D2205" s="64" t="s">
        <v>37</v>
      </c>
      <c r="E2205" s="64" t="s">
        <v>269</v>
      </c>
      <c r="F2205" s="64">
        <v>2</v>
      </c>
      <c r="G2205" s="72" t="s">
        <v>2387</v>
      </c>
      <c r="H2205" s="63" t="s">
        <v>4112</v>
      </c>
      <c r="I2205" s="64" t="s">
        <v>493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0.1</v>
      </c>
      <c r="Q2205" s="68">
        <v>23</v>
      </c>
      <c r="R2205" s="68"/>
      <c r="S2205" s="68">
        <f t="shared" si="83"/>
        <v>2.3000000000000003</v>
      </c>
      <c r="T2205" s="69" t="s">
        <v>547</v>
      </c>
      <c r="U2205" s="69" t="s">
        <v>52</v>
      </c>
      <c r="V2205" s="63"/>
      <c r="W2205" s="63"/>
      <c r="X2205" s="63"/>
      <c r="Y2205" s="63"/>
      <c r="Z2205" s="63"/>
      <c r="AA2205" s="63"/>
    </row>
    <row r="2206" spans="1:27" s="71" customFormat="1" ht="23.5" customHeight="1" x14ac:dyDescent="0.35">
      <c r="A2206" s="62">
        <v>46141</v>
      </c>
      <c r="B2206" s="63" t="s">
        <v>445</v>
      </c>
      <c r="C2206" s="64" t="s">
        <v>17</v>
      </c>
      <c r="D2206" s="64" t="s">
        <v>37</v>
      </c>
      <c r="E2206" s="64" t="s">
        <v>269</v>
      </c>
      <c r="F2206" s="64">
        <v>2</v>
      </c>
      <c r="G2206" s="72" t="s">
        <v>3077</v>
      </c>
      <c r="H2206" s="63" t="s">
        <v>4113</v>
      </c>
      <c r="I2206" s="64" t="s">
        <v>493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0.1</v>
      </c>
      <c r="Q2206" s="68">
        <v>27</v>
      </c>
      <c r="R2206" s="68"/>
      <c r="S2206" s="68">
        <f t="shared" si="83"/>
        <v>2.7</v>
      </c>
      <c r="T2206" s="69" t="s">
        <v>547</v>
      </c>
      <c r="U2206" s="69" t="s">
        <v>52</v>
      </c>
      <c r="V2206" s="63"/>
      <c r="W2206" s="63"/>
      <c r="X2206" s="63"/>
      <c r="Y2206" s="63"/>
      <c r="Z2206" s="63"/>
      <c r="AA2206" s="63"/>
    </row>
    <row r="2207" spans="1:27" s="71" customFormat="1" ht="23.5" customHeight="1" x14ac:dyDescent="0.35">
      <c r="A2207" s="62">
        <v>46141</v>
      </c>
      <c r="B2207" s="63" t="s">
        <v>445</v>
      </c>
      <c r="C2207" s="64" t="s">
        <v>17</v>
      </c>
      <c r="D2207" s="64" t="s">
        <v>37</v>
      </c>
      <c r="E2207" s="64" t="s">
        <v>289</v>
      </c>
      <c r="F2207" s="64">
        <v>1</v>
      </c>
      <c r="G2207" s="72" t="s">
        <v>2353</v>
      </c>
      <c r="H2207" s="63" t="s">
        <v>4114</v>
      </c>
      <c r="I2207" s="64" t="s">
        <v>493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0.1</v>
      </c>
      <c r="Q2207" s="68">
        <v>29</v>
      </c>
      <c r="R2207" s="68"/>
      <c r="S2207" s="68">
        <f t="shared" si="83"/>
        <v>2.9000000000000004</v>
      </c>
      <c r="T2207" s="69" t="s">
        <v>547</v>
      </c>
      <c r="U2207" s="69" t="s">
        <v>52</v>
      </c>
      <c r="V2207" s="63"/>
      <c r="W2207" s="63"/>
      <c r="X2207" s="63"/>
      <c r="Y2207" s="63"/>
      <c r="Z2207" s="63"/>
      <c r="AA2207" s="63"/>
    </row>
    <row r="2208" spans="1:27" s="71" customFormat="1" ht="23.5" customHeight="1" x14ac:dyDescent="0.35">
      <c r="A2208" s="62">
        <v>46141</v>
      </c>
      <c r="B2208" s="63" t="s">
        <v>445</v>
      </c>
      <c r="C2208" s="64" t="s">
        <v>17</v>
      </c>
      <c r="D2208" s="64" t="s">
        <v>37</v>
      </c>
      <c r="E2208" s="64" t="s">
        <v>365</v>
      </c>
      <c r="F2208" s="64">
        <v>1</v>
      </c>
      <c r="G2208" s="72" t="s">
        <v>2279</v>
      </c>
      <c r="H2208" s="63" t="s">
        <v>4115</v>
      </c>
      <c r="I2208" s="64" t="s">
        <v>493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0.1</v>
      </c>
      <c r="Q2208" s="68">
        <v>28</v>
      </c>
      <c r="R2208" s="68"/>
      <c r="S2208" s="68">
        <f t="shared" si="83"/>
        <v>2.8000000000000003</v>
      </c>
      <c r="T2208" s="69" t="s">
        <v>547</v>
      </c>
      <c r="U2208" s="69" t="s">
        <v>52</v>
      </c>
      <c r="V2208" s="63"/>
      <c r="W2208" s="63"/>
      <c r="X2208" s="63"/>
      <c r="Y2208" s="63"/>
      <c r="Z2208" s="63"/>
      <c r="AA2208" s="63"/>
    </row>
    <row r="2209" spans="1:27" s="71" customFormat="1" ht="23.5" customHeight="1" x14ac:dyDescent="0.35">
      <c r="A2209" s="62">
        <v>46141</v>
      </c>
      <c r="B2209" s="63" t="s">
        <v>445</v>
      </c>
      <c r="C2209" s="64" t="s">
        <v>17</v>
      </c>
      <c r="D2209" s="64" t="s">
        <v>37</v>
      </c>
      <c r="E2209" s="64" t="s">
        <v>368</v>
      </c>
      <c r="F2209" s="64">
        <v>2</v>
      </c>
      <c r="G2209" s="72" t="s">
        <v>942</v>
      </c>
      <c r="H2209" s="63" t="s">
        <v>4116</v>
      </c>
      <c r="I2209" s="64" t="s">
        <v>493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0.1</v>
      </c>
      <c r="Q2209" s="68">
        <v>21</v>
      </c>
      <c r="R2209" s="68"/>
      <c r="S2209" s="68">
        <f t="shared" si="83"/>
        <v>2.1</v>
      </c>
      <c r="T2209" s="69" t="s">
        <v>547</v>
      </c>
      <c r="U2209" s="69" t="s">
        <v>52</v>
      </c>
      <c r="V2209" s="63"/>
      <c r="W2209" s="63"/>
      <c r="X2209" s="63"/>
      <c r="Y2209" s="63"/>
      <c r="Z2209" s="63"/>
      <c r="AA2209" s="63"/>
    </row>
    <row r="2210" spans="1:27" s="71" customFormat="1" ht="23.5" customHeight="1" x14ac:dyDescent="0.35">
      <c r="A2210" s="62">
        <v>46141</v>
      </c>
      <c r="B2210" s="63" t="s">
        <v>34</v>
      </c>
      <c r="C2210" s="64" t="s">
        <v>17</v>
      </c>
      <c r="D2210" s="64" t="s">
        <v>19</v>
      </c>
      <c r="E2210" s="64" t="s">
        <v>993</v>
      </c>
      <c r="F2210" s="64">
        <v>2</v>
      </c>
      <c r="G2210" s="72" t="s">
        <v>761</v>
      </c>
      <c r="H2210" s="63" t="s">
        <v>4117</v>
      </c>
      <c r="I2210" s="64" t="s">
        <v>493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0.5</v>
      </c>
      <c r="Q2210" s="68">
        <v>11</v>
      </c>
      <c r="R2210" s="68"/>
      <c r="S2210" s="68">
        <f t="shared" si="83"/>
        <v>5.5</v>
      </c>
      <c r="T2210" s="69" t="s">
        <v>547</v>
      </c>
      <c r="U2210" s="69" t="s">
        <v>52</v>
      </c>
      <c r="V2210" s="63"/>
      <c r="W2210" s="63"/>
      <c r="X2210" s="63"/>
      <c r="Y2210" s="63"/>
      <c r="Z2210" s="63"/>
      <c r="AA2210" s="63"/>
    </row>
    <row r="2211" spans="1:27" s="71" customFormat="1" ht="23.5" customHeight="1" x14ac:dyDescent="0.35">
      <c r="A2211" s="62">
        <v>46141</v>
      </c>
      <c r="B2211" s="63" t="s">
        <v>34</v>
      </c>
      <c r="C2211" s="64" t="s">
        <v>17</v>
      </c>
      <c r="D2211" s="64" t="s">
        <v>19</v>
      </c>
      <c r="E2211" s="64" t="s">
        <v>720</v>
      </c>
      <c r="F2211" s="64">
        <v>2</v>
      </c>
      <c r="G2211" s="72">
        <v>130878003</v>
      </c>
      <c r="H2211" s="63" t="s">
        <v>4118</v>
      </c>
      <c r="I2211" s="64" t="s">
        <v>493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16</v>
      </c>
      <c r="R2211" s="68"/>
      <c r="S2211" s="68">
        <f t="shared" si="83"/>
        <v>8</v>
      </c>
      <c r="T2211" s="69" t="s">
        <v>547</v>
      </c>
      <c r="U2211" s="69" t="s">
        <v>52</v>
      </c>
      <c r="V2211" s="63"/>
      <c r="W2211" s="63"/>
      <c r="X2211" s="63"/>
      <c r="Y2211" s="63"/>
      <c r="Z2211" s="63"/>
      <c r="AA2211" s="63"/>
    </row>
    <row r="2212" spans="1:27" s="71" customFormat="1" ht="23.5" customHeight="1" x14ac:dyDescent="0.35">
      <c r="A2212" s="62">
        <v>46141</v>
      </c>
      <c r="B2212" s="63" t="s">
        <v>34</v>
      </c>
      <c r="C2212" s="64" t="s">
        <v>17</v>
      </c>
      <c r="D2212" s="64" t="s">
        <v>19</v>
      </c>
      <c r="E2212" s="64" t="s">
        <v>750</v>
      </c>
      <c r="F2212" s="64">
        <v>1</v>
      </c>
      <c r="G2212" s="72">
        <v>130597184</v>
      </c>
      <c r="H2212" s="63" t="s">
        <v>4119</v>
      </c>
      <c r="I2212" s="64" t="s">
        <v>493</v>
      </c>
      <c r="J2212" s="63" t="s">
        <v>66</v>
      </c>
      <c r="K2212" s="64" t="s">
        <v>243</v>
      </c>
      <c r="L2212" s="64" t="s">
        <v>239</v>
      </c>
      <c r="M2212" s="100"/>
      <c r="N2212" s="100"/>
      <c r="O2212" s="66">
        <f t="shared" si="82"/>
        <v>24</v>
      </c>
      <c r="P2212" s="67">
        <v>0.33</v>
      </c>
      <c r="Q2212" s="68">
        <v>10</v>
      </c>
      <c r="R2212" s="68"/>
      <c r="S2212" s="68">
        <f t="shared" si="83"/>
        <v>3.3000000000000003</v>
      </c>
      <c r="T2212" s="69" t="s">
        <v>547</v>
      </c>
      <c r="U2212" s="69" t="s">
        <v>52</v>
      </c>
      <c r="V2212" s="63"/>
      <c r="W2212" s="63"/>
      <c r="X2212" s="63"/>
      <c r="Y2212" s="63"/>
      <c r="Z2212" s="63"/>
      <c r="AA2212" s="63"/>
    </row>
    <row r="2213" spans="1:27" s="71" customFormat="1" ht="23.5" customHeight="1" x14ac:dyDescent="0.35">
      <c r="A2213" s="62">
        <v>46141</v>
      </c>
      <c r="B2213" s="63" t="s">
        <v>34</v>
      </c>
      <c r="C2213" s="64" t="s">
        <v>17</v>
      </c>
      <c r="D2213" s="64" t="s">
        <v>19</v>
      </c>
      <c r="E2213" s="64" t="s">
        <v>2168</v>
      </c>
      <c r="F2213" s="64">
        <v>2</v>
      </c>
      <c r="G2213" s="72" t="s">
        <v>4120</v>
      </c>
      <c r="H2213" s="63" t="s">
        <v>4121</v>
      </c>
      <c r="I2213" s="64" t="s">
        <v>493</v>
      </c>
      <c r="J2213" s="63" t="s">
        <v>66</v>
      </c>
      <c r="K2213" s="64" t="s">
        <v>243</v>
      </c>
      <c r="L2213" s="64" t="s">
        <v>239</v>
      </c>
      <c r="M2213" s="100"/>
      <c r="N2213" s="100"/>
      <c r="O2213" s="66">
        <f t="shared" si="82"/>
        <v>24</v>
      </c>
      <c r="P2213" s="67">
        <v>0.5</v>
      </c>
      <c r="Q2213" s="68">
        <v>8</v>
      </c>
      <c r="R2213" s="68"/>
      <c r="S2213" s="68">
        <f t="shared" si="83"/>
        <v>4</v>
      </c>
      <c r="T2213" s="69" t="s">
        <v>547</v>
      </c>
      <c r="U2213" s="69" t="s">
        <v>52</v>
      </c>
      <c r="V2213" s="63"/>
      <c r="W2213" s="63"/>
      <c r="X2213" s="63"/>
      <c r="Y2213" s="63"/>
      <c r="Z2213" s="63"/>
      <c r="AA2213" s="63"/>
    </row>
    <row r="2214" spans="1:27" s="71" customFormat="1" ht="23.5" customHeight="1" x14ac:dyDescent="0.35">
      <c r="A2214" s="62">
        <v>46141</v>
      </c>
      <c r="B2214" s="63" t="s">
        <v>445</v>
      </c>
      <c r="C2214" s="64" t="s">
        <v>18</v>
      </c>
      <c r="D2214" s="64" t="s">
        <v>37</v>
      </c>
      <c r="E2214" s="64" t="s">
        <v>1532</v>
      </c>
      <c r="F2214" s="64">
        <v>1</v>
      </c>
      <c r="G2214" s="72" t="s">
        <v>4122</v>
      </c>
      <c r="H2214" s="63" t="s">
        <v>4123</v>
      </c>
      <c r="I2214" s="64" t="s">
        <v>493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0.1</v>
      </c>
      <c r="Q2214" s="68">
        <v>10</v>
      </c>
      <c r="R2214" s="68"/>
      <c r="S2214" s="68">
        <f t="shared" si="83"/>
        <v>1</v>
      </c>
      <c r="T2214" s="69" t="s">
        <v>547</v>
      </c>
      <c r="U2214" s="69" t="s">
        <v>52</v>
      </c>
      <c r="V2214" s="63"/>
      <c r="W2214" s="63"/>
      <c r="X2214" s="63"/>
      <c r="Y2214" s="63"/>
      <c r="Z2214" s="63"/>
      <c r="AA2214" s="63"/>
    </row>
    <row r="2215" spans="1:27" s="71" customFormat="1" ht="23.5" customHeight="1" x14ac:dyDescent="0.35">
      <c r="A2215" s="62">
        <v>46141</v>
      </c>
      <c r="B2215" s="63" t="s">
        <v>445</v>
      </c>
      <c r="C2215" s="64" t="s">
        <v>18</v>
      </c>
      <c r="D2215" s="64" t="s">
        <v>37</v>
      </c>
      <c r="E2215" s="64" t="s">
        <v>317</v>
      </c>
      <c r="F2215" s="64">
        <v>1</v>
      </c>
      <c r="G2215" s="72" t="s">
        <v>2771</v>
      </c>
      <c r="H2215" s="63" t="s">
        <v>4124</v>
      </c>
      <c r="I2215" s="64" t="s">
        <v>493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27</v>
      </c>
      <c r="R2215" s="68"/>
      <c r="S2215" s="68">
        <f t="shared" si="83"/>
        <v>2.7</v>
      </c>
      <c r="T2215" s="69" t="s">
        <v>547</v>
      </c>
      <c r="U2215" s="69" t="s">
        <v>52</v>
      </c>
      <c r="V2215" s="63"/>
      <c r="W2215" s="63"/>
      <c r="X2215" s="63"/>
      <c r="Y2215" s="63"/>
      <c r="Z2215" s="63"/>
      <c r="AA2215" s="63"/>
    </row>
    <row r="2216" spans="1:27" s="71" customFormat="1" ht="23.5" customHeight="1" x14ac:dyDescent="0.35">
      <c r="A2216" s="62">
        <v>46141</v>
      </c>
      <c r="B2216" s="63" t="s">
        <v>445</v>
      </c>
      <c r="C2216" s="64" t="s">
        <v>18</v>
      </c>
      <c r="D2216" s="64" t="s">
        <v>37</v>
      </c>
      <c r="E2216" s="64" t="s">
        <v>544</v>
      </c>
      <c r="F2216" s="64">
        <v>1</v>
      </c>
      <c r="G2216" s="72" t="s">
        <v>3271</v>
      </c>
      <c r="H2216" s="63" t="s">
        <v>4125</v>
      </c>
      <c r="I2216" s="64" t="s">
        <v>493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28</v>
      </c>
      <c r="R2216" s="68"/>
      <c r="S2216" s="68">
        <f t="shared" si="83"/>
        <v>2.8000000000000003</v>
      </c>
      <c r="T2216" s="69" t="s">
        <v>547</v>
      </c>
      <c r="U2216" s="69" t="s">
        <v>52</v>
      </c>
      <c r="V2216" s="63"/>
      <c r="W2216" s="63"/>
      <c r="X2216" s="63"/>
      <c r="Y2216" s="63"/>
      <c r="Z2216" s="63"/>
      <c r="AA2216" s="63"/>
    </row>
    <row r="2217" spans="1:27" s="71" customFormat="1" ht="23.5" customHeight="1" x14ac:dyDescent="0.35">
      <c r="A2217" s="62">
        <v>46141</v>
      </c>
      <c r="B2217" s="63" t="s">
        <v>445</v>
      </c>
      <c r="C2217" s="64" t="s">
        <v>18</v>
      </c>
      <c r="D2217" s="64" t="s">
        <v>37</v>
      </c>
      <c r="E2217" s="64" t="s">
        <v>339</v>
      </c>
      <c r="F2217" s="64">
        <v>1</v>
      </c>
      <c r="G2217" s="72">
        <v>305681015</v>
      </c>
      <c r="H2217" s="63" t="s">
        <v>4126</v>
      </c>
      <c r="I2217" s="64" t="s">
        <v>493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8</v>
      </c>
      <c r="R2217" s="68"/>
      <c r="S2217" s="68">
        <f t="shared" si="83"/>
        <v>0.8</v>
      </c>
      <c r="T2217" s="69" t="s">
        <v>547</v>
      </c>
      <c r="U2217" s="69" t="s">
        <v>52</v>
      </c>
      <c r="V2217" s="63"/>
      <c r="W2217" s="63"/>
      <c r="X2217" s="63"/>
      <c r="Y2217" s="63"/>
      <c r="Z2217" s="63"/>
      <c r="AA2217" s="63"/>
    </row>
    <row r="2218" spans="1:27" s="71" customFormat="1" ht="23.5" customHeight="1" x14ac:dyDescent="0.35">
      <c r="A2218" s="62">
        <v>46141</v>
      </c>
      <c r="B2218" s="63" t="s">
        <v>445</v>
      </c>
      <c r="C2218" s="64" t="s">
        <v>18</v>
      </c>
      <c r="D2218" s="64" t="s">
        <v>37</v>
      </c>
      <c r="E2218" s="64" t="s">
        <v>639</v>
      </c>
      <c r="F2218" s="64">
        <v>1</v>
      </c>
      <c r="G2218" s="72">
        <v>307386014</v>
      </c>
      <c r="H2218" s="63" t="s">
        <v>4127</v>
      </c>
      <c r="I2218" s="64" t="s">
        <v>493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3</v>
      </c>
      <c r="R2218" s="68"/>
      <c r="S2218" s="68">
        <f t="shared" si="83"/>
        <v>0.30000000000000004</v>
      </c>
      <c r="T2218" s="69" t="s">
        <v>547</v>
      </c>
      <c r="U2218" s="69" t="s">
        <v>52</v>
      </c>
      <c r="V2218" s="63"/>
      <c r="W2218" s="63"/>
      <c r="X2218" s="63"/>
      <c r="Y2218" s="63"/>
      <c r="Z2218" s="63"/>
      <c r="AA2218" s="63"/>
    </row>
    <row r="2219" spans="1:27" s="71" customFormat="1" ht="23.5" customHeight="1" x14ac:dyDescent="0.35">
      <c r="A2219" s="62">
        <v>46141</v>
      </c>
      <c r="B2219" s="63" t="s">
        <v>445</v>
      </c>
      <c r="C2219" s="64" t="s">
        <v>18</v>
      </c>
      <c r="D2219" s="64" t="s">
        <v>37</v>
      </c>
      <c r="E2219" s="64" t="s">
        <v>2671</v>
      </c>
      <c r="F2219" s="64">
        <v>1</v>
      </c>
      <c r="G2219" s="72" t="s">
        <v>4128</v>
      </c>
      <c r="H2219" s="63" t="s">
        <v>4129</v>
      </c>
      <c r="I2219" s="64" t="s">
        <v>493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0.67</v>
      </c>
      <c r="Q2219" s="68">
        <v>27</v>
      </c>
      <c r="R2219" s="68"/>
      <c r="S2219" s="68">
        <f t="shared" si="83"/>
        <v>18.09</v>
      </c>
      <c r="T2219" s="69" t="s">
        <v>547</v>
      </c>
      <c r="U2219" s="69" t="s">
        <v>52</v>
      </c>
      <c r="V2219" s="63"/>
      <c r="W2219" s="63"/>
      <c r="X2219" s="63"/>
      <c r="Y2219" s="63"/>
      <c r="Z2219" s="63"/>
      <c r="AA2219" s="63"/>
    </row>
    <row r="2220" spans="1:27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1149</v>
      </c>
      <c r="F2220" s="64">
        <v>1</v>
      </c>
      <c r="G2220" s="72" t="s">
        <v>301</v>
      </c>
      <c r="H2220" s="63" t="s">
        <v>4130</v>
      </c>
      <c r="I2220" s="64" t="s">
        <v>490</v>
      </c>
      <c r="J2220" s="63" t="s">
        <v>4131</v>
      </c>
      <c r="K2220" s="64" t="s">
        <v>281</v>
      </c>
      <c r="L2220" s="64" t="s">
        <v>268</v>
      </c>
      <c r="M2220" s="100">
        <v>0.51041666666666663</v>
      </c>
      <c r="N2220" s="100">
        <v>0.52083333333333337</v>
      </c>
      <c r="O2220" s="66">
        <f t="shared" si="82"/>
        <v>1.0416666666666741E-2</v>
      </c>
      <c r="P2220" s="67">
        <v>0.25</v>
      </c>
      <c r="Q2220" s="68">
        <v>11</v>
      </c>
      <c r="R2220" s="68"/>
      <c r="S2220" s="68">
        <f t="shared" si="83"/>
        <v>2.75</v>
      </c>
      <c r="T2220" s="69" t="s">
        <v>52</v>
      </c>
      <c r="U2220" s="69" t="s">
        <v>52</v>
      </c>
      <c r="V2220" s="63"/>
      <c r="W2220" s="63"/>
      <c r="X2220" s="63"/>
      <c r="Y2220" s="63"/>
      <c r="Z2220" s="63"/>
      <c r="AA2220" s="63">
        <v>2026050001</v>
      </c>
    </row>
    <row r="2221" spans="1:27" s="71" customFormat="1" ht="23.5" customHeight="1" x14ac:dyDescent="0.35">
      <c r="A2221" s="62">
        <v>46141</v>
      </c>
      <c r="B2221" s="63" t="s">
        <v>445</v>
      </c>
      <c r="C2221" s="64" t="s">
        <v>18</v>
      </c>
      <c r="D2221" s="64" t="s">
        <v>37</v>
      </c>
      <c r="E2221" s="64" t="s">
        <v>544</v>
      </c>
      <c r="F2221" s="64">
        <v>1</v>
      </c>
      <c r="G2221" s="72" t="s">
        <v>3271</v>
      </c>
      <c r="H2221" s="63" t="s">
        <v>4125</v>
      </c>
      <c r="I2221" s="64" t="s">
        <v>480</v>
      </c>
      <c r="J2221" s="63" t="s">
        <v>4132</v>
      </c>
      <c r="K2221" s="64" t="s">
        <v>273</v>
      </c>
      <c r="L2221" s="64" t="s">
        <v>268</v>
      </c>
      <c r="M2221" s="100">
        <v>0.5625</v>
      </c>
      <c r="N2221" s="100">
        <v>0.64583333333333337</v>
      </c>
      <c r="O2221" s="66">
        <f t="shared" si="82"/>
        <v>8.333333333333337E-2</v>
      </c>
      <c r="P2221" s="67">
        <v>2</v>
      </c>
      <c r="Q2221" s="68">
        <v>28</v>
      </c>
      <c r="R2221" s="68"/>
      <c r="S2221" s="68">
        <f t="shared" si="83"/>
        <v>56</v>
      </c>
      <c r="T2221" s="69" t="s">
        <v>30</v>
      </c>
      <c r="U2221" s="69" t="s">
        <v>30</v>
      </c>
      <c r="V2221" s="63"/>
      <c r="W2221" s="63">
        <v>930006936</v>
      </c>
      <c r="X2221" s="63" t="s">
        <v>4678</v>
      </c>
      <c r="Y2221" s="63"/>
      <c r="Z2221" s="63"/>
      <c r="AA2221" s="63">
        <v>2026050002</v>
      </c>
    </row>
    <row r="2222" spans="1:27" s="71" customFormat="1" ht="23.5" customHeight="1" x14ac:dyDescent="0.35">
      <c r="A2222" s="62">
        <v>46141</v>
      </c>
      <c r="B2222" s="63" t="s">
        <v>34</v>
      </c>
      <c r="C2222" s="64" t="s">
        <v>18</v>
      </c>
      <c r="D2222" s="64" t="s">
        <v>19</v>
      </c>
      <c r="E2222" s="64" t="s">
        <v>834</v>
      </c>
      <c r="F2222" s="64">
        <v>1</v>
      </c>
      <c r="G2222" s="72">
        <v>130597401</v>
      </c>
      <c r="H2222" s="63" t="s">
        <v>4133</v>
      </c>
      <c r="I2222" s="64" t="s">
        <v>490</v>
      </c>
      <c r="J2222" s="63" t="s">
        <v>4134</v>
      </c>
      <c r="K2222" s="64" t="s">
        <v>281</v>
      </c>
      <c r="L2222" s="64" t="s">
        <v>268</v>
      </c>
      <c r="M2222" s="100">
        <v>0.31944444444444442</v>
      </c>
      <c r="N2222" s="100">
        <v>0.33333333333333331</v>
      </c>
      <c r="O2222" s="66">
        <f t="shared" si="82"/>
        <v>1.3888888888888895E-2</v>
      </c>
      <c r="P2222" s="67">
        <v>0.33</v>
      </c>
      <c r="Q2222" s="68">
        <v>8.5</v>
      </c>
      <c r="R2222" s="68"/>
      <c r="S2222" s="68">
        <f t="shared" si="83"/>
        <v>2.8050000000000002</v>
      </c>
      <c r="T2222" s="69" t="s">
        <v>52</v>
      </c>
      <c r="U2222" s="69" t="s">
        <v>52</v>
      </c>
      <c r="V2222" s="63"/>
      <c r="W2222" s="63"/>
      <c r="X2222" s="63"/>
      <c r="Y2222" s="63"/>
      <c r="Z2222" s="63"/>
      <c r="AA2222" s="63">
        <v>2026050003</v>
      </c>
    </row>
    <row r="2223" spans="1:27" s="71" customFormat="1" ht="23.5" customHeight="1" x14ac:dyDescent="0.35">
      <c r="A2223" s="62">
        <v>46144</v>
      </c>
      <c r="B2223" s="63" t="s">
        <v>34</v>
      </c>
      <c r="C2223" s="64" t="s">
        <v>17</v>
      </c>
      <c r="D2223" s="64" t="s">
        <v>19</v>
      </c>
      <c r="E2223" s="64" t="s">
        <v>274</v>
      </c>
      <c r="F2223" s="64">
        <v>1</v>
      </c>
      <c r="G2223" s="72" t="s">
        <v>763</v>
      </c>
      <c r="H2223" s="63" t="s">
        <v>4138</v>
      </c>
      <c r="I2223" s="64" t="s">
        <v>493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0.33</v>
      </c>
      <c r="Q2223" s="68">
        <v>12</v>
      </c>
      <c r="R2223" s="68"/>
      <c r="S2223" s="68">
        <f t="shared" si="83"/>
        <v>3.96</v>
      </c>
      <c r="T2223" s="69" t="s">
        <v>547</v>
      </c>
      <c r="U2223" s="69" t="s">
        <v>52</v>
      </c>
      <c r="V2223" s="63"/>
      <c r="W2223" s="63"/>
      <c r="X2223" s="63"/>
      <c r="Y2223" s="63"/>
      <c r="Z2223" s="63"/>
      <c r="AA2223" s="63"/>
    </row>
    <row r="2224" spans="1:27" s="71" customFormat="1" ht="23.5" customHeight="1" x14ac:dyDescent="0.35">
      <c r="A2224" s="62">
        <v>46144</v>
      </c>
      <c r="B2224" s="63" t="s">
        <v>445</v>
      </c>
      <c r="C2224" s="64" t="s">
        <v>17</v>
      </c>
      <c r="D2224" s="64" t="s">
        <v>37</v>
      </c>
      <c r="E2224" s="64" t="s">
        <v>235</v>
      </c>
      <c r="F2224" s="64">
        <v>2</v>
      </c>
      <c r="G2224" s="72" t="s">
        <v>1013</v>
      </c>
      <c r="H2224" s="63" t="s">
        <v>4139</v>
      </c>
      <c r="I2224" s="64" t="s">
        <v>493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28</v>
      </c>
      <c r="R2224" s="68"/>
      <c r="S2224" s="68">
        <f t="shared" si="83"/>
        <v>2.8000000000000003</v>
      </c>
      <c r="T2224" s="69" t="s">
        <v>547</v>
      </c>
      <c r="U2224" s="69" t="s">
        <v>52</v>
      </c>
      <c r="V2224" s="63"/>
      <c r="W2224" s="63"/>
      <c r="X2224" s="63"/>
      <c r="Y2224" s="63"/>
      <c r="Z2224" s="63"/>
      <c r="AA2224" s="63"/>
    </row>
    <row r="2225" spans="1:27" s="71" customFormat="1" ht="23.5" customHeight="1" x14ac:dyDescent="0.35">
      <c r="A2225" s="62">
        <v>46144</v>
      </c>
      <c r="B2225" s="63" t="s">
        <v>445</v>
      </c>
      <c r="C2225" s="64" t="s">
        <v>17</v>
      </c>
      <c r="D2225" s="64" t="s">
        <v>37</v>
      </c>
      <c r="E2225" s="64" t="s">
        <v>3030</v>
      </c>
      <c r="F2225" s="64">
        <v>2</v>
      </c>
      <c r="G2225" s="72" t="s">
        <v>3311</v>
      </c>
      <c r="H2225" s="63" t="s">
        <v>4140</v>
      </c>
      <c r="I2225" s="64" t="s">
        <v>493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7</v>
      </c>
      <c r="R2225" s="68"/>
      <c r="S2225" s="68">
        <f t="shared" si="83"/>
        <v>0.70000000000000007</v>
      </c>
      <c r="T2225" s="69" t="s">
        <v>547</v>
      </c>
      <c r="U2225" s="69" t="s">
        <v>52</v>
      </c>
      <c r="V2225" s="63"/>
      <c r="W2225" s="63"/>
      <c r="X2225" s="63"/>
      <c r="Y2225" s="63"/>
      <c r="Z2225" s="63"/>
      <c r="AA2225" s="63"/>
    </row>
    <row r="2226" spans="1:27" s="71" customFormat="1" ht="23.5" customHeight="1" x14ac:dyDescent="0.35">
      <c r="A2226" s="62">
        <v>46144</v>
      </c>
      <c r="B2226" s="63" t="s">
        <v>445</v>
      </c>
      <c r="C2226" s="64" t="s">
        <v>17</v>
      </c>
      <c r="D2226" s="64" t="s">
        <v>37</v>
      </c>
      <c r="E2226" s="64" t="s">
        <v>3030</v>
      </c>
      <c r="F2226" s="64">
        <v>2</v>
      </c>
      <c r="G2226" s="72" t="s">
        <v>3426</v>
      </c>
      <c r="H2226" s="63" t="s">
        <v>4141</v>
      </c>
      <c r="I2226" s="64" t="s">
        <v>493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6</v>
      </c>
      <c r="R2226" s="68"/>
      <c r="S2226" s="68">
        <f t="shared" si="83"/>
        <v>0.60000000000000009</v>
      </c>
      <c r="T2226" s="69" t="s">
        <v>547</v>
      </c>
      <c r="U2226" s="69" t="s">
        <v>52</v>
      </c>
      <c r="V2226" s="63"/>
      <c r="W2226" s="63"/>
      <c r="X2226" s="63"/>
      <c r="Y2226" s="63"/>
      <c r="Z2226" s="63"/>
      <c r="AA2226" s="63"/>
    </row>
    <row r="2227" spans="1:27" s="71" customFormat="1" ht="23.5" customHeight="1" x14ac:dyDescent="0.35">
      <c r="A2227" s="62">
        <v>46144</v>
      </c>
      <c r="B2227" s="63" t="s">
        <v>445</v>
      </c>
      <c r="C2227" s="64" t="s">
        <v>18</v>
      </c>
      <c r="D2227" s="64" t="s">
        <v>37</v>
      </c>
      <c r="E2227" s="64" t="s">
        <v>1532</v>
      </c>
      <c r="F2227" s="64">
        <v>1</v>
      </c>
      <c r="G2227" s="72" t="s">
        <v>4122</v>
      </c>
      <c r="H2227" s="63" t="s">
        <v>4123</v>
      </c>
      <c r="I2227" s="64" t="s">
        <v>493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15</v>
      </c>
      <c r="R2227" s="68"/>
      <c r="S2227" s="68">
        <f t="shared" si="83"/>
        <v>1.5</v>
      </c>
      <c r="T2227" s="69" t="s">
        <v>547</v>
      </c>
      <c r="U2227" s="69" t="s">
        <v>52</v>
      </c>
      <c r="V2227" s="63"/>
      <c r="W2227" s="63"/>
      <c r="X2227" s="63"/>
      <c r="Y2227" s="63"/>
      <c r="Z2227" s="63"/>
      <c r="AA2227" s="63"/>
    </row>
    <row r="2228" spans="1:27" s="71" customFormat="1" ht="23.5" customHeight="1" x14ac:dyDescent="0.35">
      <c r="A2228" s="62">
        <v>46144</v>
      </c>
      <c r="B2228" s="63" t="s">
        <v>445</v>
      </c>
      <c r="C2228" s="64" t="s">
        <v>18</v>
      </c>
      <c r="D2228" s="64" t="s">
        <v>37</v>
      </c>
      <c r="E2228" s="64" t="s">
        <v>263</v>
      </c>
      <c r="F2228" s="64">
        <v>2</v>
      </c>
      <c r="G2228" s="72">
        <v>109694009</v>
      </c>
      <c r="H2228" s="63" t="s">
        <v>4142</v>
      </c>
      <c r="I2228" s="64" t="s">
        <v>493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14</v>
      </c>
      <c r="R2228" s="68"/>
      <c r="S2228" s="68">
        <f t="shared" si="83"/>
        <v>1.4000000000000001</v>
      </c>
      <c r="T2228" s="69" t="s">
        <v>547</v>
      </c>
      <c r="U2228" s="69" t="s">
        <v>52</v>
      </c>
      <c r="V2228" s="63"/>
      <c r="W2228" s="63"/>
      <c r="X2228" s="63"/>
      <c r="Y2228" s="63"/>
      <c r="Z2228" s="63"/>
      <c r="AA2228" s="63"/>
    </row>
    <row r="2229" spans="1:27" s="71" customFormat="1" ht="23.5" customHeight="1" x14ac:dyDescent="0.35">
      <c r="A2229" s="62">
        <v>46144</v>
      </c>
      <c r="B2229" s="63" t="s">
        <v>445</v>
      </c>
      <c r="C2229" s="64" t="s">
        <v>18</v>
      </c>
      <c r="D2229" s="64" t="s">
        <v>37</v>
      </c>
      <c r="E2229" s="64" t="s">
        <v>337</v>
      </c>
      <c r="F2229" s="64">
        <v>2</v>
      </c>
      <c r="G2229" s="72">
        <v>230527007</v>
      </c>
      <c r="H2229" s="63" t="s">
        <v>4143</v>
      </c>
      <c r="I2229" s="64" t="s">
        <v>493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0.1</v>
      </c>
      <c r="Q2229" s="68">
        <v>8</v>
      </c>
      <c r="R2229" s="68"/>
      <c r="S2229" s="68">
        <f t="shared" si="83"/>
        <v>0.8</v>
      </c>
      <c r="T2229" s="69" t="s">
        <v>547</v>
      </c>
      <c r="U2229" s="69" t="s">
        <v>52</v>
      </c>
      <c r="V2229" s="63"/>
      <c r="W2229" s="63"/>
      <c r="X2229" s="63"/>
      <c r="Y2229" s="63"/>
      <c r="Z2229" s="63"/>
      <c r="AA2229" s="63"/>
    </row>
    <row r="2230" spans="1:27" s="71" customFormat="1" ht="23.5" customHeight="1" x14ac:dyDescent="0.35">
      <c r="A2230" s="62">
        <v>46144</v>
      </c>
      <c r="B2230" s="63" t="s">
        <v>445</v>
      </c>
      <c r="C2230" s="64" t="s">
        <v>18</v>
      </c>
      <c r="D2230" s="64" t="s">
        <v>37</v>
      </c>
      <c r="E2230" s="64" t="s">
        <v>1650</v>
      </c>
      <c r="F2230" s="64">
        <v>2</v>
      </c>
      <c r="G2230" s="72">
        <v>313157003</v>
      </c>
      <c r="H2230" s="63" t="s">
        <v>4144</v>
      </c>
      <c r="I2230" s="64" t="s">
        <v>493</v>
      </c>
      <c r="J2230" s="63" t="s">
        <v>66</v>
      </c>
      <c r="K2230" s="64" t="s">
        <v>243</v>
      </c>
      <c r="L2230" s="64" t="s">
        <v>239</v>
      </c>
      <c r="M2230" s="100"/>
      <c r="N2230" s="100"/>
      <c r="O2230" s="66">
        <f t="shared" si="82"/>
        <v>24</v>
      </c>
      <c r="P2230" s="67">
        <v>0.1</v>
      </c>
      <c r="Q2230" s="68">
        <v>10</v>
      </c>
      <c r="R2230" s="68"/>
      <c r="S2230" s="68">
        <f t="shared" si="83"/>
        <v>1</v>
      </c>
      <c r="T2230" s="69" t="s">
        <v>547</v>
      </c>
      <c r="U2230" s="69" t="s">
        <v>52</v>
      </c>
      <c r="V2230" s="63"/>
      <c r="W2230" s="63"/>
      <c r="X2230" s="63"/>
      <c r="Y2230" s="63"/>
      <c r="Z2230" s="63"/>
      <c r="AA2230" s="63"/>
    </row>
    <row r="2231" spans="1:27" s="71" customFormat="1" ht="23.5" customHeight="1" x14ac:dyDescent="0.35">
      <c r="A2231" s="62">
        <v>46144</v>
      </c>
      <c r="B2231" s="63" t="s">
        <v>445</v>
      </c>
      <c r="C2231" s="64" t="s">
        <v>18</v>
      </c>
      <c r="D2231" s="64" t="s">
        <v>37</v>
      </c>
      <c r="E2231" s="64" t="s">
        <v>339</v>
      </c>
      <c r="F2231" s="64">
        <v>1</v>
      </c>
      <c r="G2231" s="72">
        <v>317342001</v>
      </c>
      <c r="H2231" s="63" t="s">
        <v>4145</v>
      </c>
      <c r="I2231" s="64" t="s">
        <v>493</v>
      </c>
      <c r="J2231" s="63" t="s">
        <v>66</v>
      </c>
      <c r="K2231" s="64" t="s">
        <v>243</v>
      </c>
      <c r="L2231" s="64" t="s">
        <v>239</v>
      </c>
      <c r="M2231" s="100"/>
      <c r="N2231" s="100"/>
      <c r="O2231" s="66">
        <f t="shared" si="82"/>
        <v>24</v>
      </c>
      <c r="P2231" s="67">
        <v>0.1</v>
      </c>
      <c r="Q2231" s="68">
        <v>8</v>
      </c>
      <c r="R2231" s="68"/>
      <c r="S2231" s="68">
        <f t="shared" si="83"/>
        <v>0.8</v>
      </c>
      <c r="T2231" s="69" t="s">
        <v>547</v>
      </c>
      <c r="U2231" s="69" t="s">
        <v>52</v>
      </c>
      <c r="V2231" s="63"/>
      <c r="W2231" s="63"/>
      <c r="X2231" s="63"/>
      <c r="Y2231" s="63"/>
      <c r="Z2231" s="63"/>
      <c r="AA2231" s="63"/>
    </row>
    <row r="2232" spans="1:27" s="71" customFormat="1" ht="23.5" customHeight="1" x14ac:dyDescent="0.35">
      <c r="A2232" s="62">
        <v>46144</v>
      </c>
      <c r="B2232" s="63" t="s">
        <v>34</v>
      </c>
      <c r="C2232" s="64" t="s">
        <v>17</v>
      </c>
      <c r="D2232" s="64" t="s">
        <v>19</v>
      </c>
      <c r="E2232" s="64" t="s">
        <v>1149</v>
      </c>
      <c r="F2232" s="64">
        <v>1</v>
      </c>
      <c r="G2232" s="72" t="s">
        <v>301</v>
      </c>
      <c r="H2232" s="63" t="s">
        <v>4130</v>
      </c>
      <c r="I2232" s="64" t="s">
        <v>487</v>
      </c>
      <c r="J2232" s="63" t="s">
        <v>4146</v>
      </c>
      <c r="K2232" s="64" t="s">
        <v>702</v>
      </c>
      <c r="L2232" s="64" t="s">
        <v>268</v>
      </c>
      <c r="M2232" s="100">
        <v>0.65277777777777779</v>
      </c>
      <c r="N2232" s="100">
        <v>0.65972222222222221</v>
      </c>
      <c r="O2232" s="66">
        <f t="shared" si="82"/>
        <v>6.9444444444444198E-3</v>
      </c>
      <c r="P2232" s="67">
        <v>0.17</v>
      </c>
      <c r="Q2232" s="68">
        <v>13</v>
      </c>
      <c r="R2232" s="68"/>
      <c r="S2232" s="68">
        <f t="shared" si="83"/>
        <v>2.21</v>
      </c>
      <c r="T2232" s="69" t="s">
        <v>488</v>
      </c>
      <c r="U2232" s="69" t="s">
        <v>488</v>
      </c>
      <c r="V2232" s="63"/>
      <c r="W2232" s="63"/>
      <c r="X2232" s="63"/>
      <c r="Y2232" s="63"/>
      <c r="Z2232" s="63"/>
      <c r="AA2232" s="63"/>
    </row>
    <row r="2233" spans="1:27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1066</v>
      </c>
      <c r="F2233" s="64">
        <v>1</v>
      </c>
      <c r="G2233" s="72" t="s">
        <v>301</v>
      </c>
      <c r="H2233" s="63" t="s">
        <v>4147</v>
      </c>
      <c r="I2233" s="64" t="s">
        <v>487</v>
      </c>
      <c r="J2233" s="63" t="s">
        <v>4146</v>
      </c>
      <c r="K2233" s="64" t="s">
        <v>702</v>
      </c>
      <c r="L2233" s="64" t="s">
        <v>268</v>
      </c>
      <c r="M2233" s="100">
        <v>0.59027777777777779</v>
      </c>
      <c r="N2233" s="100">
        <v>0.61805555555555558</v>
      </c>
      <c r="O2233" s="66">
        <f t="shared" si="82"/>
        <v>2.777777777777779E-2</v>
      </c>
      <c r="P2233" s="67">
        <v>0.67</v>
      </c>
      <c r="Q2233" s="68">
        <v>13</v>
      </c>
      <c r="R2233" s="68"/>
      <c r="S2233" s="68">
        <f t="shared" si="83"/>
        <v>8.7100000000000009</v>
      </c>
      <c r="T2233" s="69" t="s">
        <v>488</v>
      </c>
      <c r="U2233" s="69" t="s">
        <v>488</v>
      </c>
      <c r="V2233" s="63"/>
      <c r="W2233" s="63"/>
      <c r="X2233" s="63"/>
      <c r="Y2233" s="63"/>
      <c r="Z2233" s="63"/>
      <c r="AA2233" s="63"/>
    </row>
    <row r="2234" spans="1:27" s="71" customFormat="1" ht="23.5" customHeight="1" x14ac:dyDescent="0.35">
      <c r="A2234" s="62">
        <v>46144</v>
      </c>
      <c r="B2234" s="63" t="s">
        <v>34</v>
      </c>
      <c r="C2234" s="64" t="s">
        <v>17</v>
      </c>
      <c r="D2234" s="64" t="s">
        <v>19</v>
      </c>
      <c r="E2234" s="64" t="s">
        <v>345</v>
      </c>
      <c r="F2234" s="64">
        <v>1</v>
      </c>
      <c r="G2234" s="72" t="s">
        <v>2146</v>
      </c>
      <c r="H2234" s="63" t="s">
        <v>4148</v>
      </c>
      <c r="I2234" s="64" t="s">
        <v>487</v>
      </c>
      <c r="J2234" s="63" t="s">
        <v>4146</v>
      </c>
      <c r="K2234" s="64" t="s">
        <v>702</v>
      </c>
      <c r="L2234" s="64" t="s">
        <v>268</v>
      </c>
      <c r="M2234" s="100">
        <v>0.65625</v>
      </c>
      <c r="N2234" s="100">
        <v>0.66666666666666663</v>
      </c>
      <c r="O2234" s="66">
        <f t="shared" ref="O2234:O2293" si="84">IF(N2234-M2234&gt;0,N2234-M2234,N2234-M2234+24)</f>
        <v>1.041666666666663E-2</v>
      </c>
      <c r="P2234" s="67">
        <v>0.25</v>
      </c>
      <c r="Q2234" s="68">
        <v>13</v>
      </c>
      <c r="R2234" s="68"/>
      <c r="S2234" s="68">
        <f t="shared" ref="S2234:S2236" si="85">P2234*Q2234</f>
        <v>3.25</v>
      </c>
      <c r="T2234" s="69" t="s">
        <v>488</v>
      </c>
      <c r="U2234" s="69" t="s">
        <v>488</v>
      </c>
      <c r="V2234" s="63"/>
      <c r="W2234" s="63"/>
      <c r="X2234" s="63"/>
      <c r="Y2234" s="63"/>
      <c r="Z2234" s="63"/>
      <c r="AA2234" s="63"/>
    </row>
    <row r="2235" spans="1:27" s="71" customFormat="1" ht="23.5" customHeight="1" x14ac:dyDescent="0.35">
      <c r="A2235" s="62">
        <v>46144</v>
      </c>
      <c r="B2235" s="63" t="s">
        <v>34</v>
      </c>
      <c r="C2235" s="64" t="s">
        <v>17</v>
      </c>
      <c r="D2235" s="64" t="s">
        <v>19</v>
      </c>
      <c r="E2235" s="64" t="s">
        <v>993</v>
      </c>
      <c r="F2235" s="64">
        <v>1</v>
      </c>
      <c r="G2235" s="72" t="s">
        <v>4149</v>
      </c>
      <c r="H2235" s="63" t="s">
        <v>4150</v>
      </c>
      <c r="I2235" s="64" t="s">
        <v>487</v>
      </c>
      <c r="J2235" s="63" t="s">
        <v>4146</v>
      </c>
      <c r="K2235" s="64" t="s">
        <v>702</v>
      </c>
      <c r="L2235" s="64" t="s">
        <v>268</v>
      </c>
      <c r="M2235" s="100">
        <v>0.65625</v>
      </c>
      <c r="N2235" s="100">
        <v>0.67013888888888884</v>
      </c>
      <c r="O2235" s="66">
        <f t="shared" si="84"/>
        <v>1.388888888888884E-2</v>
      </c>
      <c r="P2235" s="67">
        <v>0.33</v>
      </c>
      <c r="Q2235" s="68">
        <v>10</v>
      </c>
      <c r="R2235" s="68"/>
      <c r="S2235" s="68">
        <f t="shared" si="85"/>
        <v>3.3000000000000003</v>
      </c>
      <c r="T2235" s="69" t="s">
        <v>488</v>
      </c>
      <c r="U2235" s="69" t="s">
        <v>488</v>
      </c>
      <c r="V2235" s="63"/>
      <c r="W2235" s="63"/>
      <c r="X2235" s="63"/>
      <c r="Y2235" s="63"/>
      <c r="Z2235" s="63"/>
      <c r="AA2235" s="63"/>
    </row>
    <row r="2236" spans="1:27" s="71" customFormat="1" ht="23.5" customHeight="1" x14ac:dyDescent="0.35">
      <c r="A2236" s="62">
        <v>46144</v>
      </c>
      <c r="B2236" s="63" t="s">
        <v>34</v>
      </c>
      <c r="C2236" s="64" t="s">
        <v>17</v>
      </c>
      <c r="D2236" s="64" t="s">
        <v>19</v>
      </c>
      <c r="E2236" s="64" t="s">
        <v>371</v>
      </c>
      <c r="F2236" s="64">
        <v>1</v>
      </c>
      <c r="G2236" s="72" t="s">
        <v>2146</v>
      </c>
      <c r="H2236" s="63" t="s">
        <v>4151</v>
      </c>
      <c r="I2236" s="64" t="s">
        <v>487</v>
      </c>
      <c r="J2236" s="63" t="s">
        <v>4146</v>
      </c>
      <c r="K2236" s="64" t="s">
        <v>702</v>
      </c>
      <c r="L2236" s="64" t="s">
        <v>268</v>
      </c>
      <c r="M2236" s="100">
        <v>0.65625</v>
      </c>
      <c r="N2236" s="100">
        <v>0.68402777777777779</v>
      </c>
      <c r="O2236" s="66">
        <f t="shared" si="84"/>
        <v>2.777777777777779E-2</v>
      </c>
      <c r="P2236" s="67">
        <v>0.67</v>
      </c>
      <c r="Q2236" s="68">
        <v>12</v>
      </c>
      <c r="R2236" s="68"/>
      <c r="S2236" s="68">
        <f t="shared" si="85"/>
        <v>8.0400000000000009</v>
      </c>
      <c r="T2236" s="69" t="s">
        <v>488</v>
      </c>
      <c r="U2236" s="69" t="s">
        <v>488</v>
      </c>
      <c r="V2236" s="63"/>
      <c r="W2236" s="63"/>
      <c r="X2236" s="63"/>
      <c r="Y2236" s="63"/>
      <c r="Z2236" s="63"/>
      <c r="AA2236" s="63"/>
    </row>
    <row r="2237" spans="1:27" s="71" customFormat="1" ht="23.5" customHeight="1" x14ac:dyDescent="0.35">
      <c r="A2237" s="62">
        <v>46146</v>
      </c>
      <c r="B2237" s="63" t="s">
        <v>34</v>
      </c>
      <c r="C2237" s="64" t="s">
        <v>17</v>
      </c>
      <c r="D2237" s="64" t="s">
        <v>19</v>
      </c>
      <c r="E2237" s="64" t="s">
        <v>750</v>
      </c>
      <c r="F2237" s="64">
        <v>1</v>
      </c>
      <c r="G2237" s="72">
        <v>130597049</v>
      </c>
      <c r="H2237" s="63" t="s">
        <v>4167</v>
      </c>
      <c r="I2237" s="64" t="s">
        <v>493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4"/>
        <v>24</v>
      </c>
      <c r="P2237" s="67">
        <v>0.33</v>
      </c>
      <c r="Q2237" s="68">
        <v>10</v>
      </c>
      <c r="R2237" s="68"/>
      <c r="S2237" s="68">
        <f t="shared" ref="S2237:S2296" si="86">P2237*Q2237</f>
        <v>3.3000000000000003</v>
      </c>
      <c r="T2237" s="69" t="s">
        <v>547</v>
      </c>
      <c r="U2237" s="63" t="s">
        <v>52</v>
      </c>
      <c r="V2237" s="63"/>
      <c r="W2237" s="63"/>
      <c r="X2237" s="63"/>
      <c r="Y2237" s="63"/>
      <c r="Z2237" s="63"/>
      <c r="AA2237" s="63"/>
    </row>
    <row r="2238" spans="1:27" s="71" customFormat="1" ht="23.5" customHeight="1" x14ac:dyDescent="0.35">
      <c r="A2238" s="62">
        <v>46146</v>
      </c>
      <c r="B2238" s="63" t="s">
        <v>34</v>
      </c>
      <c r="C2238" s="64" t="s">
        <v>17</v>
      </c>
      <c r="D2238" s="64" t="s">
        <v>19</v>
      </c>
      <c r="E2238" s="64" t="s">
        <v>993</v>
      </c>
      <c r="F2238" s="64">
        <v>2</v>
      </c>
      <c r="G2238" s="72" t="s">
        <v>731</v>
      </c>
      <c r="H2238" s="63" t="s">
        <v>4168</v>
      </c>
      <c r="I2238" s="64" t="s">
        <v>493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4"/>
        <v>24</v>
      </c>
      <c r="P2238" s="67">
        <v>0.33</v>
      </c>
      <c r="Q2238" s="68">
        <v>12</v>
      </c>
      <c r="R2238" s="68"/>
      <c r="S2238" s="68">
        <f t="shared" si="86"/>
        <v>3.96</v>
      </c>
      <c r="T2238" s="69" t="s">
        <v>547</v>
      </c>
      <c r="U2238" s="63" t="s">
        <v>52</v>
      </c>
      <c r="V2238" s="63"/>
      <c r="W2238" s="63"/>
      <c r="X2238" s="63"/>
      <c r="Y2238" s="63"/>
      <c r="Z2238" s="63"/>
      <c r="AA2238" s="63"/>
    </row>
    <row r="2239" spans="1:27" s="71" customFormat="1" ht="23.5" customHeight="1" x14ac:dyDescent="0.35">
      <c r="A2239" s="62">
        <v>46146</v>
      </c>
      <c r="B2239" s="63" t="s">
        <v>445</v>
      </c>
      <c r="C2239" s="64" t="s">
        <v>17</v>
      </c>
      <c r="D2239" s="64" t="s">
        <v>37</v>
      </c>
      <c r="E2239" s="64" t="s">
        <v>269</v>
      </c>
      <c r="F2239" s="64">
        <v>2</v>
      </c>
      <c r="G2239" s="72" t="s">
        <v>4169</v>
      </c>
      <c r="H2239" s="63" t="s">
        <v>4170</v>
      </c>
      <c r="I2239" s="64" t="s">
        <v>493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4"/>
        <v>24</v>
      </c>
      <c r="P2239" s="67">
        <v>0.1</v>
      </c>
      <c r="Q2239" s="68">
        <v>19</v>
      </c>
      <c r="R2239" s="68"/>
      <c r="S2239" s="68">
        <f t="shared" si="86"/>
        <v>1.9000000000000001</v>
      </c>
      <c r="T2239" s="69" t="s">
        <v>547</v>
      </c>
      <c r="U2239" s="63" t="s">
        <v>52</v>
      </c>
      <c r="V2239" s="63"/>
      <c r="W2239" s="63"/>
      <c r="X2239" s="63"/>
      <c r="Y2239" s="63"/>
      <c r="Z2239" s="63"/>
      <c r="AA2239" s="63"/>
    </row>
    <row r="2240" spans="1:27" s="71" customFormat="1" ht="23.5" customHeight="1" x14ac:dyDescent="0.35">
      <c r="A2240" s="62">
        <v>46146</v>
      </c>
      <c r="B2240" s="63" t="s">
        <v>445</v>
      </c>
      <c r="C2240" s="64" t="s">
        <v>17</v>
      </c>
      <c r="D2240" s="64" t="s">
        <v>37</v>
      </c>
      <c r="E2240" s="64" t="s">
        <v>365</v>
      </c>
      <c r="F2240" s="64">
        <v>1</v>
      </c>
      <c r="G2240" s="72" t="s">
        <v>1572</v>
      </c>
      <c r="H2240" s="63" t="s">
        <v>4171</v>
      </c>
      <c r="I2240" s="64" t="s">
        <v>493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4"/>
        <v>24</v>
      </c>
      <c r="P2240" s="67">
        <v>0.1</v>
      </c>
      <c r="Q2240" s="68">
        <v>27</v>
      </c>
      <c r="R2240" s="68"/>
      <c r="S2240" s="68">
        <f t="shared" si="86"/>
        <v>2.7</v>
      </c>
      <c r="T2240" s="69" t="s">
        <v>547</v>
      </c>
      <c r="U2240" s="63" t="s">
        <v>52</v>
      </c>
      <c r="V2240" s="63"/>
      <c r="W2240" s="63"/>
      <c r="X2240" s="63"/>
      <c r="Y2240" s="63"/>
      <c r="Z2240" s="63"/>
      <c r="AA2240" s="63"/>
    </row>
    <row r="2241" spans="1:27" s="71" customFormat="1" ht="23.5" customHeight="1" x14ac:dyDescent="0.35">
      <c r="A2241" s="62">
        <v>46146</v>
      </c>
      <c r="B2241" s="63" t="s">
        <v>445</v>
      </c>
      <c r="C2241" s="64" t="s">
        <v>17</v>
      </c>
      <c r="D2241" s="64" t="s">
        <v>37</v>
      </c>
      <c r="E2241" s="64" t="s">
        <v>3031</v>
      </c>
      <c r="F2241" s="64">
        <v>2</v>
      </c>
      <c r="G2241" s="72" t="s">
        <v>4172</v>
      </c>
      <c r="H2241" s="63" t="s">
        <v>4173</v>
      </c>
      <c r="I2241" s="64" t="s">
        <v>493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4"/>
        <v>24</v>
      </c>
      <c r="P2241" s="67">
        <v>0.1</v>
      </c>
      <c r="Q2241" s="68">
        <v>4</v>
      </c>
      <c r="R2241" s="68"/>
      <c r="S2241" s="68">
        <f t="shared" si="86"/>
        <v>0.4</v>
      </c>
      <c r="T2241" s="69" t="s">
        <v>547</v>
      </c>
      <c r="U2241" s="63" t="s">
        <v>52</v>
      </c>
      <c r="V2241" s="63"/>
      <c r="W2241" s="63"/>
      <c r="X2241" s="63"/>
      <c r="Y2241" s="63"/>
      <c r="Z2241" s="63"/>
      <c r="AA2241" s="63"/>
    </row>
    <row r="2242" spans="1:27" s="71" customFormat="1" ht="23.5" customHeight="1" x14ac:dyDescent="0.35">
      <c r="A2242" s="62">
        <v>46146</v>
      </c>
      <c r="B2242" s="63" t="s">
        <v>445</v>
      </c>
      <c r="C2242" s="64" t="s">
        <v>18</v>
      </c>
      <c r="D2242" s="64" t="s">
        <v>37</v>
      </c>
      <c r="E2242" s="64" t="s">
        <v>2063</v>
      </c>
      <c r="F2242" s="64">
        <v>2</v>
      </c>
      <c r="G2242" s="72" t="s">
        <v>4174</v>
      </c>
      <c r="H2242" s="63" t="s">
        <v>4175</v>
      </c>
      <c r="I2242" s="64" t="s">
        <v>493</v>
      </c>
      <c r="J2242" s="63" t="s">
        <v>66</v>
      </c>
      <c r="K2242" s="64" t="s">
        <v>243</v>
      </c>
      <c r="L2242" s="64" t="s">
        <v>239</v>
      </c>
      <c r="M2242" s="100"/>
      <c r="N2242" s="100"/>
      <c r="O2242" s="66">
        <f t="shared" si="84"/>
        <v>24</v>
      </c>
      <c r="P2242" s="67">
        <v>0.1</v>
      </c>
      <c r="Q2242" s="68">
        <v>20</v>
      </c>
      <c r="R2242" s="68"/>
      <c r="S2242" s="68">
        <f t="shared" si="86"/>
        <v>2</v>
      </c>
      <c r="T2242" s="69" t="s">
        <v>547</v>
      </c>
      <c r="U2242" s="63" t="s">
        <v>52</v>
      </c>
      <c r="V2242" s="63"/>
      <c r="W2242" s="63"/>
      <c r="X2242" s="63"/>
      <c r="Y2242" s="63"/>
      <c r="Z2242" s="63"/>
      <c r="AA2242" s="63"/>
    </row>
    <row r="2243" spans="1:27" s="71" customFormat="1" ht="23.5" customHeight="1" x14ac:dyDescent="0.35">
      <c r="A2243" s="62">
        <v>46146</v>
      </c>
      <c r="B2243" s="63" t="s">
        <v>445</v>
      </c>
      <c r="C2243" s="64" t="s">
        <v>18</v>
      </c>
      <c r="D2243" s="64" t="s">
        <v>37</v>
      </c>
      <c r="E2243" s="64" t="s">
        <v>255</v>
      </c>
      <c r="F2243" s="64">
        <v>2</v>
      </c>
      <c r="G2243" s="72" t="s">
        <v>1933</v>
      </c>
      <c r="H2243" s="63" t="s">
        <v>4176</v>
      </c>
      <c r="I2243" s="64" t="s">
        <v>493</v>
      </c>
      <c r="J2243" s="63" t="s">
        <v>66</v>
      </c>
      <c r="K2243" s="64" t="s">
        <v>243</v>
      </c>
      <c r="L2243" s="64" t="s">
        <v>239</v>
      </c>
      <c r="M2243" s="100"/>
      <c r="N2243" s="100"/>
      <c r="O2243" s="66">
        <f t="shared" si="84"/>
        <v>24</v>
      </c>
      <c r="P2243" s="67">
        <v>0.5</v>
      </c>
      <c r="Q2243" s="68">
        <v>21</v>
      </c>
      <c r="R2243" s="68"/>
      <c r="S2243" s="68">
        <f t="shared" si="86"/>
        <v>10.5</v>
      </c>
      <c r="T2243" s="69" t="s">
        <v>547</v>
      </c>
      <c r="U2243" s="63" t="s">
        <v>52</v>
      </c>
      <c r="V2243" s="63"/>
      <c r="W2243" s="63"/>
      <c r="X2243" s="63"/>
      <c r="Y2243" s="63"/>
      <c r="Z2243" s="63"/>
      <c r="AA2243" s="63"/>
    </row>
    <row r="2244" spans="1:27" s="71" customFormat="1" ht="23.5" customHeight="1" x14ac:dyDescent="0.35">
      <c r="A2244" s="62">
        <v>46146</v>
      </c>
      <c r="B2244" s="63" t="s">
        <v>445</v>
      </c>
      <c r="C2244" s="64" t="s">
        <v>18</v>
      </c>
      <c r="D2244" s="64" t="s">
        <v>37</v>
      </c>
      <c r="E2244" s="64" t="s">
        <v>1541</v>
      </c>
      <c r="F2244" s="64">
        <v>1</v>
      </c>
      <c r="G2244" s="72" t="s">
        <v>4177</v>
      </c>
      <c r="H2244" s="63" t="s">
        <v>4178</v>
      </c>
      <c r="I2244" s="64" t="s">
        <v>490</v>
      </c>
      <c r="J2244" s="63" t="s">
        <v>4179</v>
      </c>
      <c r="K2244" s="64" t="s">
        <v>281</v>
      </c>
      <c r="L2244" s="64" t="s">
        <v>268</v>
      </c>
      <c r="M2244" s="100">
        <v>0.39583333333333331</v>
      </c>
      <c r="N2244" s="100">
        <v>0.43055555555555558</v>
      </c>
      <c r="O2244" s="66">
        <f t="shared" si="84"/>
        <v>3.4722222222222265E-2</v>
      </c>
      <c r="P2244" s="67">
        <v>0.83</v>
      </c>
      <c r="Q2244" s="68">
        <v>26</v>
      </c>
      <c r="R2244" s="68"/>
      <c r="S2244" s="68">
        <f t="shared" si="86"/>
        <v>21.58</v>
      </c>
      <c r="T2244" s="69" t="s">
        <v>52</v>
      </c>
      <c r="U2244" s="63" t="s">
        <v>52</v>
      </c>
      <c r="V2244" s="63"/>
      <c r="W2244" s="63"/>
      <c r="X2244" s="63"/>
      <c r="Y2244" s="63"/>
      <c r="Z2244" s="63"/>
      <c r="AA2244" s="63">
        <v>2026050004</v>
      </c>
    </row>
    <row r="2245" spans="1:27" s="71" customFormat="1" ht="23.5" customHeight="1" x14ac:dyDescent="0.35">
      <c r="A2245" s="62">
        <v>46146</v>
      </c>
      <c r="B2245" s="63" t="s">
        <v>34</v>
      </c>
      <c r="C2245" s="64" t="s">
        <v>18</v>
      </c>
      <c r="D2245" s="64" t="s">
        <v>19</v>
      </c>
      <c r="E2245" s="64" t="s">
        <v>1550</v>
      </c>
      <c r="F2245" s="64">
        <v>1</v>
      </c>
      <c r="G2245" s="72">
        <v>130597289</v>
      </c>
      <c r="H2245" s="63" t="s">
        <v>4180</v>
      </c>
      <c r="I2245" s="64" t="s">
        <v>490</v>
      </c>
      <c r="J2245" s="63" t="s">
        <v>4181</v>
      </c>
      <c r="K2245" s="64" t="s">
        <v>281</v>
      </c>
      <c r="L2245" s="64" t="s">
        <v>268</v>
      </c>
      <c r="M2245" s="100">
        <v>0.33055555555555555</v>
      </c>
      <c r="N2245" s="100">
        <v>0.34097222222222223</v>
      </c>
      <c r="O2245" s="66">
        <f t="shared" si="84"/>
        <v>1.0416666666666685E-2</v>
      </c>
      <c r="P2245" s="67">
        <v>0.25</v>
      </c>
      <c r="Q2245" s="68">
        <v>8.5</v>
      </c>
      <c r="R2245" s="68"/>
      <c r="S2245" s="68">
        <f t="shared" si="86"/>
        <v>2.125</v>
      </c>
      <c r="T2245" s="69" t="s">
        <v>52</v>
      </c>
      <c r="U2245" s="63" t="s">
        <v>52</v>
      </c>
      <c r="V2245" s="63"/>
      <c r="W2245" s="63"/>
      <c r="X2245" s="63"/>
      <c r="Y2245" s="63"/>
      <c r="Z2245" s="63"/>
      <c r="AA2245" s="63">
        <v>2026050005</v>
      </c>
    </row>
    <row r="2246" spans="1:27" s="71" customFormat="1" ht="23.5" customHeight="1" x14ac:dyDescent="0.35">
      <c r="A2246" s="62">
        <v>46141</v>
      </c>
      <c r="B2246" s="63" t="s">
        <v>34</v>
      </c>
      <c r="C2246" s="64" t="s">
        <v>18</v>
      </c>
      <c r="D2246" s="64" t="s">
        <v>19</v>
      </c>
      <c r="E2246" s="64" t="s">
        <v>1540</v>
      </c>
      <c r="F2246" s="64">
        <v>1</v>
      </c>
      <c r="G2246" s="72">
        <v>130606148</v>
      </c>
      <c r="H2246" s="63" t="s">
        <v>4184</v>
      </c>
      <c r="I2246" s="64" t="s">
        <v>480</v>
      </c>
      <c r="J2246" s="63" t="s">
        <v>4780</v>
      </c>
      <c r="K2246" s="64" t="s">
        <v>273</v>
      </c>
      <c r="L2246" s="64" t="s">
        <v>268</v>
      </c>
      <c r="M2246" s="100">
        <v>0.41666666666666669</v>
      </c>
      <c r="N2246" s="100">
        <v>0.54166666666666663</v>
      </c>
      <c r="O2246" s="66">
        <f t="shared" si="84"/>
        <v>0.12499999999999994</v>
      </c>
      <c r="P2246" s="67">
        <v>3</v>
      </c>
      <c r="Q2246" s="68">
        <v>8</v>
      </c>
      <c r="R2246" s="68"/>
      <c r="S2246" s="68">
        <f t="shared" si="86"/>
        <v>24</v>
      </c>
      <c r="T2246" s="69" t="s">
        <v>30</v>
      </c>
      <c r="U2246" s="63" t="s">
        <v>30</v>
      </c>
      <c r="V2246" s="63"/>
      <c r="W2246" s="63">
        <v>280373270</v>
      </c>
      <c r="X2246" s="63" t="s">
        <v>4104</v>
      </c>
      <c r="Y2246" s="63"/>
      <c r="Z2246" s="63"/>
      <c r="AA2246" s="63">
        <v>2026050006</v>
      </c>
    </row>
    <row r="2247" spans="1:27" s="71" customFormat="1" ht="23.5" customHeight="1" x14ac:dyDescent="0.35">
      <c r="A2247" s="62">
        <v>46147</v>
      </c>
      <c r="B2247" s="63" t="s">
        <v>445</v>
      </c>
      <c r="C2247" s="64" t="s">
        <v>17</v>
      </c>
      <c r="D2247" s="64" t="s">
        <v>37</v>
      </c>
      <c r="E2247" s="64" t="s">
        <v>269</v>
      </c>
      <c r="F2247" s="64">
        <v>1</v>
      </c>
      <c r="G2247" s="72" t="s">
        <v>2445</v>
      </c>
      <c r="H2247" s="63" t="s">
        <v>4199</v>
      </c>
      <c r="I2247" s="64" t="s">
        <v>493</v>
      </c>
      <c r="J2247" s="63" t="s">
        <v>66</v>
      </c>
      <c r="K2247" s="64" t="s">
        <v>243</v>
      </c>
      <c r="L2247" s="64" t="s">
        <v>239</v>
      </c>
      <c r="M2247" s="100"/>
      <c r="N2247" s="100"/>
      <c r="O2247" s="66">
        <f t="shared" si="84"/>
        <v>24</v>
      </c>
      <c r="P2247" s="67">
        <v>0.1</v>
      </c>
      <c r="Q2247" s="68">
        <v>21</v>
      </c>
      <c r="R2247" s="68"/>
      <c r="S2247" s="68">
        <f t="shared" si="86"/>
        <v>2.1</v>
      </c>
      <c r="T2247" s="69" t="s">
        <v>547</v>
      </c>
      <c r="U2247" s="63" t="s">
        <v>52</v>
      </c>
      <c r="V2247" s="63"/>
      <c r="W2247" s="63"/>
      <c r="X2247" s="63"/>
      <c r="Y2247" s="63"/>
      <c r="Z2247" s="63"/>
      <c r="AA2247" s="63"/>
    </row>
    <row r="2248" spans="1:27" s="71" customFormat="1" ht="23.5" customHeight="1" x14ac:dyDescent="0.35">
      <c r="A2248" s="62">
        <v>46147</v>
      </c>
      <c r="B2248" s="63" t="s">
        <v>445</v>
      </c>
      <c r="C2248" s="64" t="s">
        <v>17</v>
      </c>
      <c r="D2248" s="64" t="s">
        <v>37</v>
      </c>
      <c r="E2248" s="64" t="s">
        <v>898</v>
      </c>
      <c r="F2248" s="64">
        <v>2</v>
      </c>
      <c r="G2248" s="72" t="s">
        <v>508</v>
      </c>
      <c r="H2248" s="63" t="s">
        <v>4200</v>
      </c>
      <c r="I2248" s="64" t="s">
        <v>493</v>
      </c>
      <c r="J2248" s="63" t="s">
        <v>66</v>
      </c>
      <c r="K2248" s="64" t="s">
        <v>243</v>
      </c>
      <c r="L2248" s="64" t="s">
        <v>239</v>
      </c>
      <c r="M2248" s="100"/>
      <c r="N2248" s="100"/>
      <c r="O2248" s="66">
        <f t="shared" si="84"/>
        <v>24</v>
      </c>
      <c r="P2248" s="67">
        <v>0.1</v>
      </c>
      <c r="Q2248" s="68">
        <v>25</v>
      </c>
      <c r="R2248" s="68"/>
      <c r="S2248" s="68">
        <f t="shared" si="86"/>
        <v>2.5</v>
      </c>
      <c r="T2248" s="69" t="s">
        <v>547</v>
      </c>
      <c r="U2248" s="63" t="s">
        <v>52</v>
      </c>
      <c r="V2248" s="63"/>
      <c r="W2248" s="63"/>
      <c r="X2248" s="63"/>
      <c r="Y2248" s="63"/>
      <c r="Z2248" s="63"/>
      <c r="AA2248" s="63"/>
    </row>
    <row r="2249" spans="1:27" s="71" customFormat="1" ht="23.5" customHeight="1" x14ac:dyDescent="0.35">
      <c r="A2249" s="62">
        <v>46147</v>
      </c>
      <c r="B2249" s="63" t="s">
        <v>445</v>
      </c>
      <c r="C2249" s="64" t="s">
        <v>17</v>
      </c>
      <c r="D2249" s="64" t="s">
        <v>37</v>
      </c>
      <c r="E2249" s="64" t="s">
        <v>898</v>
      </c>
      <c r="F2249" s="64">
        <v>2</v>
      </c>
      <c r="G2249" s="72" t="s">
        <v>904</v>
      </c>
      <c r="H2249" s="63" t="s">
        <v>4201</v>
      </c>
      <c r="I2249" s="64" t="s">
        <v>493</v>
      </c>
      <c r="J2249" s="63" t="s">
        <v>66</v>
      </c>
      <c r="K2249" s="64" t="s">
        <v>243</v>
      </c>
      <c r="L2249" s="64" t="s">
        <v>239</v>
      </c>
      <c r="M2249" s="100"/>
      <c r="N2249" s="100"/>
      <c r="O2249" s="66">
        <f t="shared" si="84"/>
        <v>24</v>
      </c>
      <c r="P2249" s="67">
        <v>0.67</v>
      </c>
      <c r="Q2249" s="68">
        <v>25</v>
      </c>
      <c r="R2249" s="68"/>
      <c r="S2249" s="68">
        <f t="shared" si="86"/>
        <v>16.75</v>
      </c>
      <c r="T2249" s="69" t="s">
        <v>547</v>
      </c>
      <c r="U2249" s="63" t="s">
        <v>52</v>
      </c>
      <c r="V2249" s="63"/>
      <c r="W2249" s="63"/>
      <c r="X2249" s="63"/>
      <c r="Y2249" s="63"/>
      <c r="Z2249" s="63"/>
      <c r="AA2249" s="63"/>
    </row>
    <row r="2250" spans="1:27" s="71" customFormat="1" ht="23.5" customHeight="1" x14ac:dyDescent="0.35">
      <c r="A2250" s="62">
        <v>46147</v>
      </c>
      <c r="B2250" s="63" t="s">
        <v>34</v>
      </c>
      <c r="C2250" s="64" t="s">
        <v>17</v>
      </c>
      <c r="D2250" s="64" t="s">
        <v>19</v>
      </c>
      <c r="E2250" s="64" t="s">
        <v>612</v>
      </c>
      <c r="F2250" s="64">
        <v>1</v>
      </c>
      <c r="G2250" s="72" t="s">
        <v>4202</v>
      </c>
      <c r="H2250" s="63" t="s">
        <v>4203</v>
      </c>
      <c r="I2250" s="64" t="s">
        <v>493</v>
      </c>
      <c r="J2250" s="63" t="s">
        <v>66</v>
      </c>
      <c r="K2250" s="64" t="s">
        <v>243</v>
      </c>
      <c r="L2250" s="64" t="s">
        <v>239</v>
      </c>
      <c r="M2250" s="100"/>
      <c r="N2250" s="100"/>
      <c r="O2250" s="66">
        <f t="shared" si="84"/>
        <v>24</v>
      </c>
      <c r="P2250" s="67">
        <v>0.33</v>
      </c>
      <c r="Q2250" s="68">
        <v>10.5</v>
      </c>
      <c r="R2250" s="68"/>
      <c r="S2250" s="68">
        <f t="shared" si="86"/>
        <v>3.4650000000000003</v>
      </c>
      <c r="T2250" s="69" t="s">
        <v>547</v>
      </c>
      <c r="U2250" s="63" t="s">
        <v>52</v>
      </c>
      <c r="V2250" s="63"/>
      <c r="W2250" s="63"/>
      <c r="X2250" s="63"/>
      <c r="Y2250" s="63"/>
      <c r="Z2250" s="63"/>
      <c r="AA2250" s="63"/>
    </row>
    <row r="2251" spans="1:27" s="71" customFormat="1" ht="23.5" customHeight="1" x14ac:dyDescent="0.35">
      <c r="A2251" s="62">
        <v>46147</v>
      </c>
      <c r="B2251" s="63" t="s">
        <v>34</v>
      </c>
      <c r="C2251" s="64" t="s">
        <v>17</v>
      </c>
      <c r="D2251" s="64" t="s">
        <v>19</v>
      </c>
      <c r="E2251" s="64" t="s">
        <v>612</v>
      </c>
      <c r="F2251" s="64">
        <v>1</v>
      </c>
      <c r="G2251" s="72">
        <v>130597100</v>
      </c>
      <c r="H2251" s="63" t="s">
        <v>4204</v>
      </c>
      <c r="I2251" s="64" t="s">
        <v>493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0.25</v>
      </c>
      <c r="Q2251" s="68">
        <v>10.5</v>
      </c>
      <c r="R2251" s="68"/>
      <c r="S2251" s="68">
        <f t="shared" si="86"/>
        <v>2.625</v>
      </c>
      <c r="T2251" s="69" t="s">
        <v>547</v>
      </c>
      <c r="U2251" s="63" t="s">
        <v>52</v>
      </c>
      <c r="V2251" s="63"/>
      <c r="W2251" s="63"/>
      <c r="X2251" s="63"/>
      <c r="Y2251" s="63"/>
      <c r="Z2251" s="63"/>
      <c r="AA2251" s="63"/>
    </row>
    <row r="2252" spans="1:27" s="71" customFormat="1" ht="23.5" customHeight="1" x14ac:dyDescent="0.35">
      <c r="A2252" s="62">
        <v>46147</v>
      </c>
      <c r="B2252" s="63" t="s">
        <v>34</v>
      </c>
      <c r="C2252" s="64" t="s">
        <v>17</v>
      </c>
      <c r="D2252" s="64" t="s">
        <v>19</v>
      </c>
      <c r="E2252" s="64" t="s">
        <v>371</v>
      </c>
      <c r="F2252" s="64">
        <v>2</v>
      </c>
      <c r="G2252" s="72" t="s">
        <v>4205</v>
      </c>
      <c r="H2252" s="63" t="s">
        <v>4206</v>
      </c>
      <c r="I2252" s="64" t="s">
        <v>493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0.5</v>
      </c>
      <c r="Q2252" s="68">
        <v>12</v>
      </c>
      <c r="R2252" s="68"/>
      <c r="S2252" s="68">
        <f t="shared" si="86"/>
        <v>6</v>
      </c>
      <c r="T2252" s="69" t="s">
        <v>547</v>
      </c>
      <c r="U2252" s="63" t="s">
        <v>52</v>
      </c>
      <c r="V2252" s="63"/>
      <c r="W2252" s="63"/>
      <c r="X2252" s="63"/>
      <c r="Y2252" s="63"/>
      <c r="Z2252" s="63"/>
      <c r="AA2252" s="63"/>
    </row>
    <row r="2253" spans="1:27" s="71" customFormat="1" ht="23.5" customHeight="1" x14ac:dyDescent="0.35">
      <c r="A2253" s="62">
        <v>46147</v>
      </c>
      <c r="B2253" s="63" t="s">
        <v>34</v>
      </c>
      <c r="C2253" s="64" t="s">
        <v>17</v>
      </c>
      <c r="D2253" s="64" t="s">
        <v>19</v>
      </c>
      <c r="E2253" s="64" t="s">
        <v>371</v>
      </c>
      <c r="F2253" s="64">
        <v>1</v>
      </c>
      <c r="G2253" s="72" t="s">
        <v>2946</v>
      </c>
      <c r="H2253" s="63" t="s">
        <v>4207</v>
      </c>
      <c r="I2253" s="64" t="s">
        <v>493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1</v>
      </c>
      <c r="Q2253" s="68">
        <v>11</v>
      </c>
      <c r="R2253" s="68"/>
      <c r="S2253" s="68">
        <f t="shared" si="86"/>
        <v>11</v>
      </c>
      <c r="T2253" s="69" t="s">
        <v>547</v>
      </c>
      <c r="U2253" s="63" t="s">
        <v>52</v>
      </c>
      <c r="V2253" s="63"/>
      <c r="W2253" s="63"/>
      <c r="X2253" s="63"/>
      <c r="Y2253" s="63"/>
      <c r="Z2253" s="63"/>
      <c r="AA2253" s="63"/>
    </row>
    <row r="2254" spans="1:27" s="71" customFormat="1" ht="23.5" customHeight="1" x14ac:dyDescent="0.35">
      <c r="A2254" s="62">
        <v>46147</v>
      </c>
      <c r="B2254" s="63" t="s">
        <v>34</v>
      </c>
      <c r="C2254" s="64" t="s">
        <v>17</v>
      </c>
      <c r="D2254" s="64" t="s">
        <v>19</v>
      </c>
      <c r="E2254" s="64" t="s">
        <v>345</v>
      </c>
      <c r="F2254" s="64">
        <v>1</v>
      </c>
      <c r="G2254" s="72" t="s">
        <v>4205</v>
      </c>
      <c r="H2254" s="63" t="s">
        <v>4206</v>
      </c>
      <c r="I2254" s="64" t="s">
        <v>493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0.5</v>
      </c>
      <c r="Q2254" s="68">
        <v>11</v>
      </c>
      <c r="R2254" s="68"/>
      <c r="S2254" s="68">
        <f t="shared" si="86"/>
        <v>5.5</v>
      </c>
      <c r="T2254" s="69" t="s">
        <v>547</v>
      </c>
      <c r="U2254" s="63" t="s">
        <v>52</v>
      </c>
      <c r="V2254" s="63"/>
      <c r="W2254" s="63"/>
      <c r="X2254" s="63"/>
      <c r="Y2254" s="63"/>
      <c r="Z2254" s="63"/>
      <c r="AA2254" s="63"/>
    </row>
    <row r="2255" spans="1:27" s="71" customFormat="1" ht="23.5" customHeight="1" x14ac:dyDescent="0.35">
      <c r="A2255" s="62">
        <v>46147</v>
      </c>
      <c r="B2255" s="63" t="s">
        <v>34</v>
      </c>
      <c r="C2255" s="64" t="s">
        <v>17</v>
      </c>
      <c r="D2255" s="64" t="s">
        <v>19</v>
      </c>
      <c r="E2255" s="64" t="s">
        <v>993</v>
      </c>
      <c r="F2255" s="64">
        <v>1</v>
      </c>
      <c r="G2255" s="72" t="s">
        <v>4149</v>
      </c>
      <c r="H2255" s="63" t="s">
        <v>4208</v>
      </c>
      <c r="I2255" s="64" t="s">
        <v>493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0.67</v>
      </c>
      <c r="Q2255" s="68">
        <v>11</v>
      </c>
      <c r="R2255" s="68"/>
      <c r="S2255" s="68">
        <f t="shared" si="86"/>
        <v>7.37</v>
      </c>
      <c r="T2255" s="69" t="s">
        <v>547</v>
      </c>
      <c r="U2255" s="63" t="s">
        <v>52</v>
      </c>
      <c r="V2255" s="63"/>
      <c r="W2255" s="63"/>
      <c r="X2255" s="63"/>
      <c r="Y2255" s="63"/>
      <c r="Z2255" s="63"/>
      <c r="AA2255" s="63"/>
    </row>
    <row r="2256" spans="1:27" s="71" customFormat="1" ht="23.5" customHeight="1" x14ac:dyDescent="0.35">
      <c r="A2256" s="62">
        <v>46147</v>
      </c>
      <c r="B2256" s="63" t="s">
        <v>445</v>
      </c>
      <c r="C2256" s="64" t="s">
        <v>17</v>
      </c>
      <c r="D2256" s="64" t="s">
        <v>37</v>
      </c>
      <c r="E2256" s="64" t="s">
        <v>3031</v>
      </c>
      <c r="F2256" s="64">
        <v>2</v>
      </c>
      <c r="G2256" s="72" t="s">
        <v>4209</v>
      </c>
      <c r="H2256" s="63" t="s">
        <v>4210</v>
      </c>
      <c r="I2256" s="64" t="s">
        <v>493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0.22</v>
      </c>
      <c r="Q2256" s="68">
        <v>9</v>
      </c>
      <c r="R2256" s="68"/>
      <c r="S2256" s="68">
        <f t="shared" si="86"/>
        <v>1.98</v>
      </c>
      <c r="T2256" s="69" t="s">
        <v>547</v>
      </c>
      <c r="U2256" s="63" t="s">
        <v>52</v>
      </c>
      <c r="V2256" s="63"/>
      <c r="W2256" s="63"/>
      <c r="X2256" s="63"/>
      <c r="Y2256" s="63"/>
      <c r="Z2256" s="63"/>
      <c r="AA2256" s="63"/>
    </row>
    <row r="2257" spans="1:27" s="71" customFormat="1" ht="23.5" customHeight="1" x14ac:dyDescent="0.35">
      <c r="A2257" s="62">
        <v>46147</v>
      </c>
      <c r="B2257" s="63" t="s">
        <v>445</v>
      </c>
      <c r="C2257" s="64" t="s">
        <v>17</v>
      </c>
      <c r="D2257" s="64" t="s">
        <v>37</v>
      </c>
      <c r="E2257" s="64" t="s">
        <v>3031</v>
      </c>
      <c r="F2257" s="64">
        <v>2</v>
      </c>
      <c r="G2257" s="72" t="s">
        <v>4211</v>
      </c>
      <c r="H2257" s="63" t="s">
        <v>4212</v>
      </c>
      <c r="I2257" s="64" t="s">
        <v>493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6</v>
      </c>
      <c r="R2257" s="68"/>
      <c r="S2257" s="68">
        <f t="shared" si="86"/>
        <v>3</v>
      </c>
      <c r="T2257" s="69" t="s">
        <v>547</v>
      </c>
      <c r="U2257" s="63" t="s">
        <v>52</v>
      </c>
      <c r="V2257" s="63"/>
      <c r="W2257" s="63"/>
      <c r="X2257" s="63"/>
      <c r="Y2257" s="63"/>
      <c r="Z2257" s="63"/>
      <c r="AA2257" s="63"/>
    </row>
    <row r="2258" spans="1:27" s="71" customFormat="1" ht="23.5" customHeight="1" x14ac:dyDescent="0.35">
      <c r="A2258" s="62">
        <v>46147</v>
      </c>
      <c r="B2258" s="63" t="s">
        <v>445</v>
      </c>
      <c r="C2258" s="64" t="s">
        <v>17</v>
      </c>
      <c r="D2258" s="64" t="s">
        <v>37</v>
      </c>
      <c r="E2258" s="64" t="s">
        <v>3031</v>
      </c>
      <c r="F2258" s="64">
        <v>2</v>
      </c>
      <c r="G2258" s="72" t="s">
        <v>3430</v>
      </c>
      <c r="H2258" s="63" t="s">
        <v>4213</v>
      </c>
      <c r="I2258" s="64" t="s">
        <v>493</v>
      </c>
      <c r="J2258" s="63" t="s">
        <v>66</v>
      </c>
      <c r="K2258" s="64" t="s">
        <v>243</v>
      </c>
      <c r="L2258" s="64" t="s">
        <v>239</v>
      </c>
      <c r="M2258" s="100"/>
      <c r="N2258" s="100"/>
      <c r="O2258" s="66">
        <f t="shared" si="84"/>
        <v>24</v>
      </c>
      <c r="P2258" s="67">
        <v>0.5</v>
      </c>
      <c r="Q2258" s="68">
        <v>6</v>
      </c>
      <c r="R2258" s="68"/>
      <c r="S2258" s="68">
        <f t="shared" si="86"/>
        <v>3</v>
      </c>
      <c r="T2258" s="69" t="s">
        <v>547</v>
      </c>
      <c r="U2258" s="63" t="s">
        <v>52</v>
      </c>
      <c r="V2258" s="63"/>
      <c r="W2258" s="63"/>
      <c r="X2258" s="63"/>
      <c r="Y2258" s="63"/>
      <c r="Z2258" s="63"/>
      <c r="AA2258" s="63"/>
    </row>
    <row r="2259" spans="1:27" s="71" customFormat="1" ht="23.5" customHeight="1" x14ac:dyDescent="0.35">
      <c r="A2259" s="62">
        <v>46147</v>
      </c>
      <c r="B2259" s="63" t="s">
        <v>445</v>
      </c>
      <c r="C2259" s="64" t="s">
        <v>17</v>
      </c>
      <c r="D2259" s="64" t="s">
        <v>37</v>
      </c>
      <c r="E2259" s="64" t="s">
        <v>3031</v>
      </c>
      <c r="F2259" s="64">
        <v>2</v>
      </c>
      <c r="G2259" s="72" t="s">
        <v>4172</v>
      </c>
      <c r="H2259" s="63" t="s">
        <v>4173</v>
      </c>
      <c r="I2259" s="64" t="s">
        <v>493</v>
      </c>
      <c r="J2259" s="63" t="s">
        <v>66</v>
      </c>
      <c r="K2259" s="64" t="s">
        <v>243</v>
      </c>
      <c r="L2259" s="64" t="s">
        <v>239</v>
      </c>
      <c r="M2259" s="100"/>
      <c r="N2259" s="100"/>
      <c r="O2259" s="66">
        <f t="shared" si="84"/>
        <v>24</v>
      </c>
      <c r="P2259" s="67">
        <v>0.1</v>
      </c>
      <c r="Q2259" s="68">
        <v>6</v>
      </c>
      <c r="R2259" s="68"/>
      <c r="S2259" s="68">
        <f t="shared" si="86"/>
        <v>0.60000000000000009</v>
      </c>
      <c r="T2259" s="69" t="s">
        <v>547</v>
      </c>
      <c r="U2259" s="63" t="s">
        <v>52</v>
      </c>
      <c r="V2259" s="63"/>
      <c r="W2259" s="63"/>
      <c r="X2259" s="63"/>
      <c r="Y2259" s="63"/>
      <c r="Z2259" s="63"/>
      <c r="AA2259" s="63"/>
    </row>
    <row r="2260" spans="1:27" s="71" customFormat="1" ht="23.5" customHeight="1" x14ac:dyDescent="0.35">
      <c r="A2260" s="62">
        <v>46147</v>
      </c>
      <c r="B2260" s="63" t="s">
        <v>445</v>
      </c>
      <c r="C2260" s="64" t="s">
        <v>17</v>
      </c>
      <c r="D2260" s="64" t="s">
        <v>37</v>
      </c>
      <c r="E2260" s="64" t="s">
        <v>3032</v>
      </c>
      <c r="F2260" s="64">
        <v>1</v>
      </c>
      <c r="G2260" s="72" t="s">
        <v>3956</v>
      </c>
      <c r="H2260" s="63" t="s">
        <v>4214</v>
      </c>
      <c r="I2260" s="64" t="s">
        <v>493</v>
      </c>
      <c r="J2260" s="63" t="s">
        <v>66</v>
      </c>
      <c r="K2260" s="64" t="s">
        <v>243</v>
      </c>
      <c r="L2260" s="64" t="s">
        <v>239</v>
      </c>
      <c r="M2260" s="100"/>
      <c r="N2260" s="100"/>
      <c r="O2260" s="66">
        <f t="shared" si="84"/>
        <v>24</v>
      </c>
      <c r="P2260" s="67">
        <v>0.5</v>
      </c>
      <c r="Q2260" s="68">
        <v>7</v>
      </c>
      <c r="R2260" s="68"/>
      <c r="S2260" s="68">
        <f t="shared" si="86"/>
        <v>3.5</v>
      </c>
      <c r="T2260" s="69" t="s">
        <v>547</v>
      </c>
      <c r="U2260" s="63" t="s">
        <v>52</v>
      </c>
      <c r="V2260" s="63"/>
      <c r="W2260" s="63"/>
      <c r="X2260" s="63"/>
      <c r="Y2260" s="63"/>
      <c r="Z2260" s="63"/>
      <c r="AA2260" s="63"/>
    </row>
    <row r="2261" spans="1:27" s="71" customFormat="1" ht="23.5" customHeight="1" x14ac:dyDescent="0.35">
      <c r="A2261" s="62">
        <v>46147</v>
      </c>
      <c r="B2261" s="63" t="s">
        <v>445</v>
      </c>
      <c r="C2261" s="64" t="s">
        <v>18</v>
      </c>
      <c r="D2261" s="64" t="s">
        <v>37</v>
      </c>
      <c r="E2261" s="64" t="s">
        <v>840</v>
      </c>
      <c r="F2261" s="64">
        <v>1</v>
      </c>
      <c r="G2261" s="72" t="s">
        <v>247</v>
      </c>
      <c r="H2261" s="63" t="s">
        <v>4215</v>
      </c>
      <c r="I2261" s="64" t="s">
        <v>493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0.3</v>
      </c>
      <c r="Q2261" s="68">
        <v>18</v>
      </c>
      <c r="R2261" s="68"/>
      <c r="S2261" s="68">
        <f t="shared" si="86"/>
        <v>5.3999999999999995</v>
      </c>
      <c r="T2261" s="69" t="s">
        <v>547</v>
      </c>
      <c r="U2261" s="63" t="s">
        <v>52</v>
      </c>
      <c r="V2261" s="63"/>
      <c r="W2261" s="63"/>
      <c r="X2261" s="63"/>
      <c r="Y2261" s="63"/>
      <c r="Z2261" s="63"/>
      <c r="AA2261" s="63"/>
    </row>
    <row r="2262" spans="1:27" s="71" customFormat="1" ht="23.5" customHeight="1" x14ac:dyDescent="0.35">
      <c r="A2262" s="62">
        <v>46147</v>
      </c>
      <c r="B2262" s="63" t="s">
        <v>445</v>
      </c>
      <c r="C2262" s="64" t="s">
        <v>18</v>
      </c>
      <c r="D2262" s="64" t="s">
        <v>37</v>
      </c>
      <c r="E2262" s="64" t="s">
        <v>3783</v>
      </c>
      <c r="F2262" s="64">
        <v>1</v>
      </c>
      <c r="G2262" s="72" t="s">
        <v>3963</v>
      </c>
      <c r="H2262" s="63" t="s">
        <v>3964</v>
      </c>
      <c r="I2262" s="64" t="s">
        <v>493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1</v>
      </c>
      <c r="R2262" s="68"/>
      <c r="S2262" s="68">
        <f t="shared" si="86"/>
        <v>0.1</v>
      </c>
      <c r="T2262" s="69" t="s">
        <v>547</v>
      </c>
      <c r="U2262" s="63" t="s">
        <v>52</v>
      </c>
      <c r="V2262" s="63"/>
      <c r="W2262" s="63"/>
      <c r="X2262" s="63"/>
      <c r="Y2262" s="63"/>
      <c r="Z2262" s="63"/>
      <c r="AA2262" s="63"/>
    </row>
    <row r="2263" spans="1:27" s="71" customFormat="1" ht="23.5" customHeight="1" x14ac:dyDescent="0.35">
      <c r="A2263" s="62">
        <v>46147</v>
      </c>
      <c r="B2263" s="63" t="s">
        <v>445</v>
      </c>
      <c r="C2263" s="64" t="s">
        <v>18</v>
      </c>
      <c r="D2263" s="64" t="s">
        <v>37</v>
      </c>
      <c r="E2263" s="64" t="s">
        <v>249</v>
      </c>
      <c r="F2263" s="64">
        <v>2</v>
      </c>
      <c r="G2263" s="72" t="s">
        <v>828</v>
      </c>
      <c r="H2263" s="63" t="s">
        <v>4216</v>
      </c>
      <c r="I2263" s="64" t="s">
        <v>493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0.1</v>
      </c>
      <c r="Q2263" s="68">
        <v>20</v>
      </c>
      <c r="R2263" s="68"/>
      <c r="S2263" s="68">
        <f t="shared" si="86"/>
        <v>2</v>
      </c>
      <c r="T2263" s="69" t="s">
        <v>547</v>
      </c>
      <c r="U2263" s="63" t="s">
        <v>52</v>
      </c>
      <c r="V2263" s="63"/>
      <c r="W2263" s="63"/>
      <c r="X2263" s="63"/>
      <c r="Y2263" s="63"/>
      <c r="Z2263" s="63"/>
      <c r="AA2263" s="63"/>
    </row>
    <row r="2264" spans="1:27" s="71" customFormat="1" ht="23.5" customHeight="1" x14ac:dyDescent="0.35">
      <c r="A2264" s="62">
        <v>46147</v>
      </c>
      <c r="B2264" s="63" t="s">
        <v>445</v>
      </c>
      <c r="C2264" s="64" t="s">
        <v>18</v>
      </c>
      <c r="D2264" s="64" t="s">
        <v>37</v>
      </c>
      <c r="E2264" s="64" t="s">
        <v>553</v>
      </c>
      <c r="F2264" s="64">
        <v>1</v>
      </c>
      <c r="G2264" s="72" t="s">
        <v>740</v>
      </c>
      <c r="H2264" s="63" t="s">
        <v>4217</v>
      </c>
      <c r="I2264" s="64" t="s">
        <v>493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0.1</v>
      </c>
      <c r="Q2264" s="68">
        <v>21</v>
      </c>
      <c r="R2264" s="68"/>
      <c r="S2264" s="68">
        <f t="shared" si="86"/>
        <v>2.1</v>
      </c>
      <c r="T2264" s="69" t="s">
        <v>547</v>
      </c>
      <c r="U2264" s="63" t="s">
        <v>52</v>
      </c>
      <c r="V2264" s="63"/>
      <c r="W2264" s="63"/>
      <c r="X2264" s="63"/>
      <c r="Y2264" s="63"/>
      <c r="Z2264" s="63"/>
      <c r="AA2264" s="63"/>
    </row>
    <row r="2265" spans="1:27" s="71" customFormat="1" ht="23.5" customHeight="1" x14ac:dyDescent="0.35">
      <c r="A2265" s="62">
        <v>46147</v>
      </c>
      <c r="B2265" s="63" t="s">
        <v>445</v>
      </c>
      <c r="C2265" s="64" t="s">
        <v>18</v>
      </c>
      <c r="D2265" s="64" t="s">
        <v>37</v>
      </c>
      <c r="E2265" s="64" t="s">
        <v>2103</v>
      </c>
      <c r="F2265" s="64">
        <v>1</v>
      </c>
      <c r="G2265" s="72" t="s">
        <v>920</v>
      </c>
      <c r="H2265" s="63" t="s">
        <v>4218</v>
      </c>
      <c r="I2265" s="64" t="s">
        <v>493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0.8</v>
      </c>
      <c r="Q2265" s="68">
        <v>27</v>
      </c>
      <c r="R2265" s="68"/>
      <c r="S2265" s="68">
        <f t="shared" si="86"/>
        <v>21.6</v>
      </c>
      <c r="T2265" s="69" t="s">
        <v>547</v>
      </c>
      <c r="U2265" s="63" t="s">
        <v>52</v>
      </c>
      <c r="V2265" s="63"/>
      <c r="W2265" s="63"/>
      <c r="X2265" s="63"/>
      <c r="Y2265" s="63"/>
      <c r="Z2265" s="63"/>
      <c r="AA2265" s="63"/>
    </row>
    <row r="2266" spans="1:27" s="71" customFormat="1" ht="23.5" customHeight="1" x14ac:dyDescent="0.35">
      <c r="A2266" s="62">
        <v>46147</v>
      </c>
      <c r="B2266" s="63" t="s">
        <v>445</v>
      </c>
      <c r="C2266" s="64" t="s">
        <v>18</v>
      </c>
      <c r="D2266" s="64" t="s">
        <v>37</v>
      </c>
      <c r="E2266" s="64" t="s">
        <v>1537</v>
      </c>
      <c r="F2266" s="64">
        <v>1</v>
      </c>
      <c r="G2266" s="72" t="s">
        <v>2896</v>
      </c>
      <c r="H2266" s="63" t="s">
        <v>4219</v>
      </c>
      <c r="I2266" s="64" t="s">
        <v>493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0.1</v>
      </c>
      <c r="Q2266" s="68">
        <v>28</v>
      </c>
      <c r="R2266" s="68"/>
      <c r="S2266" s="68">
        <f t="shared" si="86"/>
        <v>2.8000000000000003</v>
      </c>
      <c r="T2266" s="69" t="s">
        <v>547</v>
      </c>
      <c r="U2266" s="63" t="s">
        <v>52</v>
      </c>
      <c r="V2266" s="63"/>
      <c r="W2266" s="63"/>
      <c r="X2266" s="63"/>
      <c r="Y2266" s="63"/>
      <c r="Z2266" s="63"/>
      <c r="AA2266" s="63"/>
    </row>
    <row r="2267" spans="1:27" s="71" customFormat="1" ht="23.5" customHeight="1" x14ac:dyDescent="0.35">
      <c r="A2267" s="62">
        <v>46147</v>
      </c>
      <c r="B2267" s="63" t="s">
        <v>445</v>
      </c>
      <c r="C2267" s="64" t="s">
        <v>18</v>
      </c>
      <c r="D2267" s="64" t="s">
        <v>37</v>
      </c>
      <c r="E2267" s="64" t="s">
        <v>2102</v>
      </c>
      <c r="F2267" s="64">
        <v>2</v>
      </c>
      <c r="G2267" s="72">
        <v>159356005</v>
      </c>
      <c r="H2267" s="63" t="s">
        <v>4220</v>
      </c>
      <c r="I2267" s="64" t="s">
        <v>493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0.1</v>
      </c>
      <c r="Q2267" s="68">
        <v>21</v>
      </c>
      <c r="R2267" s="68"/>
      <c r="S2267" s="68">
        <f t="shared" si="86"/>
        <v>2.1</v>
      </c>
      <c r="T2267" s="69" t="s">
        <v>547</v>
      </c>
      <c r="U2267" s="63" t="s">
        <v>52</v>
      </c>
      <c r="V2267" s="63"/>
      <c r="W2267" s="63"/>
      <c r="X2267" s="63"/>
      <c r="Y2267" s="63"/>
      <c r="Z2267" s="63"/>
      <c r="AA2267" s="63"/>
    </row>
    <row r="2268" spans="1:27" s="71" customFormat="1" ht="23.5" customHeight="1" x14ac:dyDescent="0.35">
      <c r="A2268" s="62">
        <v>46147</v>
      </c>
      <c r="B2268" s="63" t="s">
        <v>445</v>
      </c>
      <c r="C2268" s="64" t="s">
        <v>18</v>
      </c>
      <c r="D2268" s="64" t="s">
        <v>37</v>
      </c>
      <c r="E2268" s="64" t="s">
        <v>607</v>
      </c>
      <c r="F2268" s="64">
        <v>1</v>
      </c>
      <c r="G2268" s="72">
        <v>204420020</v>
      </c>
      <c r="H2268" s="63" t="s">
        <v>4221</v>
      </c>
      <c r="I2268" s="64" t="s">
        <v>493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0.1</v>
      </c>
      <c r="Q2268" s="68">
        <v>3</v>
      </c>
      <c r="R2268" s="68"/>
      <c r="S2268" s="68">
        <f t="shared" si="86"/>
        <v>0.30000000000000004</v>
      </c>
      <c r="T2268" s="69" t="s">
        <v>547</v>
      </c>
      <c r="U2268" s="63" t="s">
        <v>52</v>
      </c>
      <c r="V2268" s="63"/>
      <c r="W2268" s="63"/>
      <c r="X2268" s="63"/>
      <c r="Y2268" s="63"/>
      <c r="Z2268" s="63"/>
      <c r="AA2268" s="63"/>
    </row>
    <row r="2269" spans="1:27" s="71" customFormat="1" ht="23.5" customHeight="1" x14ac:dyDescent="0.35">
      <c r="A2269" s="62">
        <v>46147</v>
      </c>
      <c r="B2269" s="63" t="s">
        <v>445</v>
      </c>
      <c r="C2269" s="64" t="s">
        <v>18</v>
      </c>
      <c r="D2269" s="64" t="s">
        <v>37</v>
      </c>
      <c r="E2269" s="64" t="s">
        <v>607</v>
      </c>
      <c r="F2269" s="64">
        <v>1</v>
      </c>
      <c r="G2269" s="72">
        <v>204580029</v>
      </c>
      <c r="H2269" s="63" t="s">
        <v>4222</v>
      </c>
      <c r="I2269" s="64" t="s">
        <v>493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0.1</v>
      </c>
      <c r="Q2269" s="68">
        <v>3</v>
      </c>
      <c r="R2269" s="68"/>
      <c r="S2269" s="68">
        <f t="shared" si="86"/>
        <v>0.30000000000000004</v>
      </c>
      <c r="T2269" s="69" t="s">
        <v>547</v>
      </c>
      <c r="U2269" s="63" t="s">
        <v>52</v>
      </c>
      <c r="V2269" s="63"/>
      <c r="W2269" s="63"/>
      <c r="X2269" s="63"/>
      <c r="Y2269" s="63"/>
      <c r="Z2269" s="63"/>
      <c r="AA2269" s="63"/>
    </row>
    <row r="2270" spans="1:27" s="71" customFormat="1" ht="23.5" customHeight="1" x14ac:dyDescent="0.35">
      <c r="A2270" s="62">
        <v>46147</v>
      </c>
      <c r="B2270" s="63" t="s">
        <v>445</v>
      </c>
      <c r="C2270" s="64" t="s">
        <v>18</v>
      </c>
      <c r="D2270" s="64" t="s">
        <v>37</v>
      </c>
      <c r="E2270" s="64" t="s">
        <v>815</v>
      </c>
      <c r="F2270" s="64">
        <v>1</v>
      </c>
      <c r="G2270" s="72">
        <v>305681015</v>
      </c>
      <c r="H2270" s="63" t="s">
        <v>4223</v>
      </c>
      <c r="I2270" s="64" t="s">
        <v>493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0.1</v>
      </c>
      <c r="Q2270" s="68">
        <v>7</v>
      </c>
      <c r="R2270" s="68"/>
      <c r="S2270" s="68">
        <f t="shared" si="86"/>
        <v>0.70000000000000007</v>
      </c>
      <c r="T2270" s="69" t="s">
        <v>547</v>
      </c>
      <c r="U2270" s="63" t="s">
        <v>52</v>
      </c>
      <c r="V2270" s="63"/>
      <c r="W2270" s="63"/>
      <c r="X2270" s="63"/>
      <c r="Y2270" s="63"/>
      <c r="Z2270" s="63"/>
      <c r="AA2270" s="63"/>
    </row>
    <row r="2271" spans="1:27" s="71" customFormat="1" ht="23.5" customHeight="1" x14ac:dyDescent="0.35">
      <c r="A2271" s="62">
        <v>46147</v>
      </c>
      <c r="B2271" s="63" t="s">
        <v>445</v>
      </c>
      <c r="C2271" s="64" t="s">
        <v>18</v>
      </c>
      <c r="D2271" s="64" t="s">
        <v>37</v>
      </c>
      <c r="E2271" s="64" t="s">
        <v>553</v>
      </c>
      <c r="F2271" s="64">
        <v>1</v>
      </c>
      <c r="G2271" s="72" t="s">
        <v>740</v>
      </c>
      <c r="H2271" s="63" t="s">
        <v>4217</v>
      </c>
      <c r="I2271" s="64" t="s">
        <v>490</v>
      </c>
      <c r="J2271" s="63" t="s">
        <v>2140</v>
      </c>
      <c r="K2271" s="64" t="s">
        <v>281</v>
      </c>
      <c r="L2271" s="64" t="s">
        <v>268</v>
      </c>
      <c r="M2271" s="100">
        <v>0.34027777777777779</v>
      </c>
      <c r="N2271" s="100">
        <v>0.4375</v>
      </c>
      <c r="O2271" s="66">
        <f t="shared" si="84"/>
        <v>9.722222222222221E-2</v>
      </c>
      <c r="P2271" s="67">
        <v>2.33</v>
      </c>
      <c r="Q2271" s="68">
        <v>21</v>
      </c>
      <c r="R2271" s="68"/>
      <c r="S2271" s="68">
        <f t="shared" si="86"/>
        <v>48.93</v>
      </c>
      <c r="T2271" s="69" t="s">
        <v>52</v>
      </c>
      <c r="U2271" s="63" t="s">
        <v>52</v>
      </c>
      <c r="V2271" s="63"/>
      <c r="W2271" s="63"/>
      <c r="X2271" s="63"/>
      <c r="Y2271" s="63"/>
      <c r="Z2271" s="63"/>
      <c r="AA2271" s="63">
        <v>2026050007</v>
      </c>
    </row>
    <row r="2272" spans="1:27" s="71" customFormat="1" ht="23.5" customHeight="1" x14ac:dyDescent="0.35">
      <c r="A2272" s="62">
        <v>46147</v>
      </c>
      <c r="B2272" s="63" t="s">
        <v>34</v>
      </c>
      <c r="C2272" s="64" t="s">
        <v>18</v>
      </c>
      <c r="D2272" s="64" t="s">
        <v>19</v>
      </c>
      <c r="E2272" s="64" t="s">
        <v>1550</v>
      </c>
      <c r="F2272" s="64">
        <v>1</v>
      </c>
      <c r="G2272" s="72">
        <v>130597289</v>
      </c>
      <c r="H2272" s="63" t="s">
        <v>4224</v>
      </c>
      <c r="I2272" s="64" t="s">
        <v>490</v>
      </c>
      <c r="J2272" s="63" t="s">
        <v>4181</v>
      </c>
      <c r="K2272" s="64" t="s">
        <v>281</v>
      </c>
      <c r="L2272" s="64" t="s">
        <v>268</v>
      </c>
      <c r="M2272" s="100">
        <v>0.3888888888888889</v>
      </c>
      <c r="N2272" s="100">
        <v>0.40972222222222221</v>
      </c>
      <c r="O2272" s="66">
        <f t="shared" si="84"/>
        <v>2.0833333333333315E-2</v>
      </c>
      <c r="P2272" s="67">
        <v>0.5</v>
      </c>
      <c r="Q2272" s="68">
        <v>8</v>
      </c>
      <c r="R2272" s="68"/>
      <c r="S2272" s="68">
        <f t="shared" si="86"/>
        <v>4</v>
      </c>
      <c r="T2272" s="69" t="s">
        <v>52</v>
      </c>
      <c r="U2272" s="63" t="s">
        <v>52</v>
      </c>
      <c r="V2272" s="63"/>
      <c r="W2272" s="63"/>
      <c r="X2272" s="63"/>
      <c r="Y2272" s="63"/>
      <c r="Z2272" s="63"/>
      <c r="AA2272" s="63">
        <v>2026050008</v>
      </c>
    </row>
    <row r="2273" spans="1:27" s="71" customFormat="1" ht="23.5" customHeight="1" x14ac:dyDescent="0.35">
      <c r="A2273" s="62">
        <v>46147</v>
      </c>
      <c r="B2273" s="63" t="s">
        <v>445</v>
      </c>
      <c r="C2273" s="64" t="s">
        <v>18</v>
      </c>
      <c r="D2273" s="64" t="s">
        <v>37</v>
      </c>
      <c r="E2273" s="64" t="s">
        <v>636</v>
      </c>
      <c r="F2273" s="64">
        <v>1</v>
      </c>
      <c r="G2273" s="72" t="s">
        <v>1977</v>
      </c>
      <c r="H2273" s="63" t="s">
        <v>4228</v>
      </c>
      <c r="I2273" s="64" t="s">
        <v>480</v>
      </c>
      <c r="J2273" s="63" t="s">
        <v>4229</v>
      </c>
      <c r="K2273" s="64" t="s">
        <v>273</v>
      </c>
      <c r="L2273" s="64" t="s">
        <v>268</v>
      </c>
      <c r="M2273" s="100">
        <v>0.60416666666666663</v>
      </c>
      <c r="N2273" s="100">
        <v>0.64583333333333337</v>
      </c>
      <c r="O2273" s="66">
        <f t="shared" si="84"/>
        <v>4.1666666666666741E-2</v>
      </c>
      <c r="P2273" s="67">
        <v>1</v>
      </c>
      <c r="Q2273" s="68">
        <v>22</v>
      </c>
      <c r="R2273" s="68"/>
      <c r="S2273" s="68">
        <f t="shared" si="86"/>
        <v>22</v>
      </c>
      <c r="T2273" s="69" t="s">
        <v>30</v>
      </c>
      <c r="U2273" s="69" t="s">
        <v>30</v>
      </c>
      <c r="V2273" s="63"/>
      <c r="W2273" s="63">
        <v>357029001</v>
      </c>
      <c r="X2273" s="63" t="s">
        <v>4255</v>
      </c>
      <c r="Y2273" s="63"/>
      <c r="Z2273" s="63"/>
      <c r="AA2273" s="63">
        <v>2026050009</v>
      </c>
    </row>
    <row r="2274" spans="1:27" s="71" customFormat="1" ht="23.5" customHeight="1" x14ac:dyDescent="0.35">
      <c r="A2274" s="62">
        <v>46148</v>
      </c>
      <c r="B2274" s="63" t="s">
        <v>34</v>
      </c>
      <c r="C2274" s="64" t="s">
        <v>17</v>
      </c>
      <c r="D2274" s="64" t="s">
        <v>19</v>
      </c>
      <c r="E2274" s="64" t="s">
        <v>720</v>
      </c>
      <c r="F2274" s="64">
        <v>2</v>
      </c>
      <c r="G2274" s="72">
        <v>130878003</v>
      </c>
      <c r="H2274" s="63" t="s">
        <v>4118</v>
      </c>
      <c r="I2274" s="64" t="s">
        <v>493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0.25</v>
      </c>
      <c r="Q2274" s="68">
        <v>14</v>
      </c>
      <c r="R2274" s="68"/>
      <c r="S2274" s="68">
        <f t="shared" si="86"/>
        <v>3.5</v>
      </c>
      <c r="T2274" s="69" t="s">
        <v>547</v>
      </c>
      <c r="U2274" s="63" t="s">
        <v>52</v>
      </c>
      <c r="V2274" s="63"/>
      <c r="W2274" s="63"/>
      <c r="X2274" s="63"/>
      <c r="Y2274" s="63"/>
      <c r="Z2274" s="63"/>
      <c r="AA2274" s="63"/>
    </row>
    <row r="2275" spans="1:27" s="71" customFormat="1" ht="23.5" customHeight="1" x14ac:dyDescent="0.35">
      <c r="A2275" s="62">
        <v>46148</v>
      </c>
      <c r="B2275" s="63" t="s">
        <v>445</v>
      </c>
      <c r="C2275" s="64" t="s">
        <v>17</v>
      </c>
      <c r="D2275" s="64" t="s">
        <v>37</v>
      </c>
      <c r="E2275" s="64" t="s">
        <v>265</v>
      </c>
      <c r="F2275" s="64">
        <v>2</v>
      </c>
      <c r="G2275" s="72" t="s">
        <v>2843</v>
      </c>
      <c r="H2275" s="63" t="s">
        <v>4230</v>
      </c>
      <c r="I2275" s="64" t="s">
        <v>493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0.1</v>
      </c>
      <c r="Q2275" s="68">
        <v>28</v>
      </c>
      <c r="R2275" s="68"/>
      <c r="S2275" s="68">
        <f t="shared" si="86"/>
        <v>2.8000000000000003</v>
      </c>
      <c r="T2275" s="69" t="s">
        <v>547</v>
      </c>
      <c r="U2275" s="63" t="s">
        <v>52</v>
      </c>
      <c r="V2275" s="63"/>
      <c r="W2275" s="63"/>
      <c r="X2275" s="63"/>
      <c r="Y2275" s="63"/>
      <c r="Z2275" s="63"/>
      <c r="AA2275" s="63"/>
    </row>
    <row r="2276" spans="1:27" s="71" customFormat="1" ht="23.5" customHeight="1" x14ac:dyDescent="0.35">
      <c r="A2276" s="62">
        <v>46148</v>
      </c>
      <c r="B2276" s="63" t="s">
        <v>445</v>
      </c>
      <c r="C2276" s="64" t="s">
        <v>17</v>
      </c>
      <c r="D2276" s="64" t="s">
        <v>37</v>
      </c>
      <c r="E2276" s="64" t="s">
        <v>898</v>
      </c>
      <c r="F2276" s="64">
        <v>1</v>
      </c>
      <c r="G2276" s="72" t="s">
        <v>757</v>
      </c>
      <c r="H2276" s="63" t="s">
        <v>4231</v>
      </c>
      <c r="I2276" s="64" t="s">
        <v>493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0.8</v>
      </c>
      <c r="Q2276" s="68">
        <v>26</v>
      </c>
      <c r="R2276" s="68"/>
      <c r="S2276" s="68">
        <f t="shared" si="86"/>
        <v>20.8</v>
      </c>
      <c r="T2276" s="69" t="s">
        <v>547</v>
      </c>
      <c r="U2276" s="63" t="s">
        <v>52</v>
      </c>
      <c r="V2276" s="63"/>
      <c r="W2276" s="63"/>
      <c r="X2276" s="63"/>
      <c r="Y2276" s="63"/>
      <c r="Z2276" s="63"/>
      <c r="AA2276" s="63"/>
    </row>
    <row r="2277" spans="1:27" s="71" customFormat="1" ht="23.5" customHeight="1" x14ac:dyDescent="0.35">
      <c r="A2277" s="62">
        <v>46148</v>
      </c>
      <c r="B2277" s="63" t="s">
        <v>445</v>
      </c>
      <c r="C2277" s="64" t="s">
        <v>17</v>
      </c>
      <c r="D2277" s="64" t="s">
        <v>37</v>
      </c>
      <c r="E2277" s="64" t="s">
        <v>235</v>
      </c>
      <c r="F2277" s="64">
        <v>1</v>
      </c>
      <c r="G2277" s="72" t="s">
        <v>4232</v>
      </c>
      <c r="H2277" s="63" t="s">
        <v>4233</v>
      </c>
      <c r="I2277" s="64" t="s">
        <v>493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26</v>
      </c>
      <c r="R2277" s="68"/>
      <c r="S2277" s="68">
        <f t="shared" si="86"/>
        <v>2.6</v>
      </c>
      <c r="T2277" s="69" t="s">
        <v>547</v>
      </c>
      <c r="U2277" s="63" t="s">
        <v>52</v>
      </c>
      <c r="V2277" s="63"/>
      <c r="W2277" s="63"/>
      <c r="X2277" s="63"/>
      <c r="Y2277" s="63"/>
      <c r="Z2277" s="63"/>
      <c r="AA2277" s="63"/>
    </row>
    <row r="2278" spans="1:27" s="71" customFormat="1" ht="23.5" customHeight="1" x14ac:dyDescent="0.35">
      <c r="A2278" s="62">
        <v>46148</v>
      </c>
      <c r="B2278" s="63" t="s">
        <v>445</v>
      </c>
      <c r="C2278" s="64" t="s">
        <v>17</v>
      </c>
      <c r="D2278" s="64" t="s">
        <v>37</v>
      </c>
      <c r="E2278" s="64" t="s">
        <v>3030</v>
      </c>
      <c r="F2278" s="64">
        <v>2</v>
      </c>
      <c r="G2278" s="72" t="s">
        <v>4234</v>
      </c>
      <c r="H2278" s="63" t="s">
        <v>4235</v>
      </c>
      <c r="I2278" s="64" t="s">
        <v>493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0.17</v>
      </c>
      <c r="Q2278" s="68">
        <v>9</v>
      </c>
      <c r="R2278" s="68"/>
      <c r="S2278" s="68">
        <f t="shared" si="86"/>
        <v>1.53</v>
      </c>
      <c r="T2278" s="69" t="s">
        <v>547</v>
      </c>
      <c r="U2278" s="63" t="s">
        <v>52</v>
      </c>
      <c r="V2278" s="63"/>
      <c r="W2278" s="63"/>
      <c r="X2278" s="63"/>
      <c r="Y2278" s="63"/>
      <c r="Z2278" s="63"/>
      <c r="AA2278" s="63"/>
    </row>
    <row r="2279" spans="1:27" s="71" customFormat="1" ht="23.5" customHeight="1" x14ac:dyDescent="0.35">
      <c r="A2279" s="62">
        <v>46148</v>
      </c>
      <c r="B2279" s="63" t="s">
        <v>445</v>
      </c>
      <c r="C2279" s="64" t="s">
        <v>17</v>
      </c>
      <c r="D2279" s="64" t="s">
        <v>37</v>
      </c>
      <c r="E2279" s="64" t="s">
        <v>3031</v>
      </c>
      <c r="F2279" s="64">
        <v>1</v>
      </c>
      <c r="G2279" s="72" t="s">
        <v>3309</v>
      </c>
      <c r="H2279" s="63" t="s">
        <v>4236</v>
      </c>
      <c r="I2279" s="64" t="s">
        <v>493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0.2</v>
      </c>
      <c r="Q2279" s="68">
        <v>8</v>
      </c>
      <c r="R2279" s="68"/>
      <c r="S2279" s="68">
        <f t="shared" si="86"/>
        <v>1.6</v>
      </c>
      <c r="T2279" s="69" t="s">
        <v>547</v>
      </c>
      <c r="U2279" s="63" t="s">
        <v>52</v>
      </c>
      <c r="V2279" s="63"/>
      <c r="W2279" s="63"/>
      <c r="X2279" s="63"/>
      <c r="Y2279" s="63"/>
      <c r="Z2279" s="63"/>
      <c r="AA2279" s="63"/>
    </row>
    <row r="2280" spans="1:27" s="71" customFormat="1" ht="23.5" customHeight="1" x14ac:dyDescent="0.35">
      <c r="A2280" s="62">
        <v>46148</v>
      </c>
      <c r="B2280" s="63" t="s">
        <v>445</v>
      </c>
      <c r="C2280" s="64" t="s">
        <v>18</v>
      </c>
      <c r="D2280" s="64" t="s">
        <v>37</v>
      </c>
      <c r="E2280" s="64" t="s">
        <v>867</v>
      </c>
      <c r="F2280" s="64">
        <v>1</v>
      </c>
      <c r="G2280" s="72" t="s">
        <v>2682</v>
      </c>
      <c r="H2280" s="63" t="s">
        <v>4237</v>
      </c>
      <c r="I2280" s="64" t="s">
        <v>493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27</v>
      </c>
      <c r="R2280" s="68"/>
      <c r="S2280" s="68">
        <f t="shared" si="86"/>
        <v>2.7</v>
      </c>
      <c r="T2280" s="69" t="s">
        <v>547</v>
      </c>
      <c r="U2280" s="63" t="s">
        <v>52</v>
      </c>
      <c r="V2280" s="63"/>
      <c r="W2280" s="63"/>
      <c r="X2280" s="63"/>
      <c r="Y2280" s="63"/>
      <c r="Z2280" s="63"/>
      <c r="AA2280" s="63"/>
    </row>
    <row r="2281" spans="1:27" s="71" customFormat="1" ht="23.5" customHeight="1" x14ac:dyDescent="0.35">
      <c r="A2281" s="62">
        <v>46148</v>
      </c>
      <c r="B2281" s="63" t="s">
        <v>445</v>
      </c>
      <c r="C2281" s="64" t="s">
        <v>18</v>
      </c>
      <c r="D2281" s="64" t="s">
        <v>37</v>
      </c>
      <c r="E2281" s="64" t="s">
        <v>326</v>
      </c>
      <c r="F2281" s="64">
        <v>2</v>
      </c>
      <c r="G2281" s="72" t="s">
        <v>2754</v>
      </c>
      <c r="H2281" s="63" t="s">
        <v>4238</v>
      </c>
      <c r="I2281" s="64" t="s">
        <v>493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0.3</v>
      </c>
      <c r="Q2281" s="68">
        <v>23</v>
      </c>
      <c r="R2281" s="68"/>
      <c r="S2281" s="68">
        <f t="shared" si="86"/>
        <v>6.8999999999999995</v>
      </c>
      <c r="T2281" s="69" t="s">
        <v>547</v>
      </c>
      <c r="U2281" s="63" t="s">
        <v>52</v>
      </c>
      <c r="V2281" s="63"/>
      <c r="W2281" s="63"/>
      <c r="X2281" s="63"/>
      <c r="Y2281" s="63"/>
      <c r="Z2281" s="63"/>
      <c r="AA2281" s="63"/>
    </row>
    <row r="2282" spans="1:27" s="71" customFormat="1" ht="23.5" customHeight="1" x14ac:dyDescent="0.35">
      <c r="A2282" s="62">
        <v>46148</v>
      </c>
      <c r="B2282" s="63" t="s">
        <v>445</v>
      </c>
      <c r="C2282" s="64" t="s">
        <v>18</v>
      </c>
      <c r="D2282" s="64" t="s">
        <v>37</v>
      </c>
      <c r="E2282" s="64" t="s">
        <v>382</v>
      </c>
      <c r="F2282" s="64">
        <v>1</v>
      </c>
      <c r="G2282" s="72" t="s">
        <v>3579</v>
      </c>
      <c r="H2282" s="63" t="s">
        <v>4239</v>
      </c>
      <c r="I2282" s="64" t="s">
        <v>493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18</v>
      </c>
      <c r="R2282" s="68"/>
      <c r="S2282" s="68">
        <f t="shared" si="86"/>
        <v>1.8</v>
      </c>
      <c r="T2282" s="69" t="s">
        <v>547</v>
      </c>
      <c r="U2282" s="63" t="s">
        <v>52</v>
      </c>
      <c r="V2282" s="63"/>
      <c r="W2282" s="63"/>
      <c r="X2282" s="63"/>
      <c r="Y2282" s="63"/>
      <c r="Z2282" s="63"/>
      <c r="AA2282" s="63"/>
    </row>
    <row r="2283" spans="1:27" s="71" customFormat="1" ht="23.5" customHeight="1" x14ac:dyDescent="0.35">
      <c r="A2283" s="62">
        <v>46148</v>
      </c>
      <c r="B2283" s="63" t="s">
        <v>445</v>
      </c>
      <c r="C2283" s="64" t="s">
        <v>18</v>
      </c>
      <c r="D2283" s="64" t="s">
        <v>37</v>
      </c>
      <c r="E2283" s="64" t="s">
        <v>1690</v>
      </c>
      <c r="F2283" s="64">
        <v>2</v>
      </c>
      <c r="G2283" s="72" t="s">
        <v>2549</v>
      </c>
      <c r="H2283" s="63" t="s">
        <v>4240</v>
      </c>
      <c r="I2283" s="64" t="s">
        <v>493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0.33</v>
      </c>
      <c r="Q2283" s="68">
        <v>23</v>
      </c>
      <c r="R2283" s="68"/>
      <c r="S2283" s="68">
        <f t="shared" si="86"/>
        <v>7.5900000000000007</v>
      </c>
      <c r="T2283" s="69" t="s">
        <v>547</v>
      </c>
      <c r="U2283" s="63" t="s">
        <v>52</v>
      </c>
      <c r="V2283" s="63"/>
      <c r="W2283" s="63"/>
      <c r="X2283" s="63"/>
      <c r="Y2283" s="63"/>
      <c r="Z2283" s="63"/>
      <c r="AA2283" s="63"/>
    </row>
    <row r="2284" spans="1:27" s="71" customFormat="1" ht="23.5" customHeight="1" x14ac:dyDescent="0.35">
      <c r="A2284" s="62">
        <v>46148</v>
      </c>
      <c r="B2284" s="63" t="s">
        <v>445</v>
      </c>
      <c r="C2284" s="64" t="s">
        <v>18</v>
      </c>
      <c r="D2284" s="64" t="s">
        <v>37</v>
      </c>
      <c r="E2284" s="64" t="s">
        <v>1772</v>
      </c>
      <c r="F2284" s="64">
        <v>2</v>
      </c>
      <c r="G2284" s="72" t="s">
        <v>390</v>
      </c>
      <c r="H2284" s="63" t="s">
        <v>3480</v>
      </c>
      <c r="I2284" s="64" t="s">
        <v>493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21</v>
      </c>
      <c r="R2284" s="68"/>
      <c r="S2284" s="68">
        <f t="shared" si="86"/>
        <v>2.1</v>
      </c>
      <c r="T2284" s="69" t="s">
        <v>547</v>
      </c>
      <c r="U2284" s="63" t="s">
        <v>52</v>
      </c>
      <c r="V2284" s="63"/>
      <c r="W2284" s="63"/>
      <c r="X2284" s="63"/>
      <c r="Y2284" s="63"/>
      <c r="Z2284" s="63"/>
      <c r="AA2284" s="63"/>
    </row>
    <row r="2285" spans="1:27" s="71" customFormat="1" ht="23.5" customHeight="1" x14ac:dyDescent="0.35">
      <c r="A2285" s="62">
        <v>46148</v>
      </c>
      <c r="B2285" s="63" t="s">
        <v>445</v>
      </c>
      <c r="C2285" s="64" t="s">
        <v>18</v>
      </c>
      <c r="D2285" s="64" t="s">
        <v>37</v>
      </c>
      <c r="E2285" s="64" t="s">
        <v>320</v>
      </c>
      <c r="F2285" s="64">
        <v>1</v>
      </c>
      <c r="G2285" s="72" t="s">
        <v>250</v>
      </c>
      <c r="H2285" s="63" t="s">
        <v>4241</v>
      </c>
      <c r="I2285" s="64" t="s">
        <v>493</v>
      </c>
      <c r="J2285" s="63" t="s">
        <v>66</v>
      </c>
      <c r="K2285" s="64" t="s">
        <v>243</v>
      </c>
      <c r="L2285" s="64" t="s">
        <v>239</v>
      </c>
      <c r="M2285" s="100"/>
      <c r="N2285" s="100"/>
      <c r="O2285" s="66">
        <f t="shared" si="84"/>
        <v>24</v>
      </c>
      <c r="P2285" s="67">
        <v>0.75</v>
      </c>
      <c r="Q2285" s="68">
        <v>21</v>
      </c>
      <c r="R2285" s="68"/>
      <c r="S2285" s="68">
        <f t="shared" si="86"/>
        <v>15.75</v>
      </c>
      <c r="T2285" s="69" t="s">
        <v>547</v>
      </c>
      <c r="U2285" s="63" t="s">
        <v>52</v>
      </c>
      <c r="V2285" s="63"/>
      <c r="W2285" s="63"/>
      <c r="X2285" s="63"/>
      <c r="Y2285" s="63"/>
      <c r="Z2285" s="63"/>
      <c r="AA2285" s="63"/>
    </row>
    <row r="2286" spans="1:27" s="71" customFormat="1" ht="23.5" customHeight="1" x14ac:dyDescent="0.35">
      <c r="A2286" s="62">
        <v>46148</v>
      </c>
      <c r="B2286" s="63" t="s">
        <v>445</v>
      </c>
      <c r="C2286" s="64" t="s">
        <v>18</v>
      </c>
      <c r="D2286" s="64" t="s">
        <v>37</v>
      </c>
      <c r="E2286" s="64" t="s">
        <v>2103</v>
      </c>
      <c r="F2286" s="64">
        <v>1</v>
      </c>
      <c r="G2286" s="72" t="s">
        <v>2986</v>
      </c>
      <c r="H2286" s="63" t="s">
        <v>4242</v>
      </c>
      <c r="I2286" s="64" t="s">
        <v>493</v>
      </c>
      <c r="J2286" s="63" t="s">
        <v>66</v>
      </c>
      <c r="K2286" s="64" t="s">
        <v>243</v>
      </c>
      <c r="L2286" s="64" t="s">
        <v>239</v>
      </c>
      <c r="M2286" s="100"/>
      <c r="N2286" s="100"/>
      <c r="O2286" s="66">
        <f t="shared" si="84"/>
        <v>24</v>
      </c>
      <c r="P2286" s="67">
        <v>0.65</v>
      </c>
      <c r="Q2286" s="68">
        <v>27</v>
      </c>
      <c r="R2286" s="68"/>
      <c r="S2286" s="68">
        <f t="shared" si="86"/>
        <v>17.55</v>
      </c>
      <c r="T2286" s="69" t="s">
        <v>547</v>
      </c>
      <c r="U2286" s="63" t="s">
        <v>52</v>
      </c>
      <c r="V2286" s="63"/>
      <c r="W2286" s="63"/>
      <c r="X2286" s="63"/>
      <c r="Y2286" s="63"/>
      <c r="Z2286" s="63"/>
      <c r="AA2286" s="63"/>
    </row>
    <row r="2287" spans="1:27" s="71" customFormat="1" ht="23.5" customHeight="1" x14ac:dyDescent="0.35">
      <c r="A2287" s="62">
        <v>46148</v>
      </c>
      <c r="B2287" s="63" t="s">
        <v>445</v>
      </c>
      <c r="C2287" s="64" t="s">
        <v>18</v>
      </c>
      <c r="D2287" s="64" t="s">
        <v>37</v>
      </c>
      <c r="E2287" s="64" t="s">
        <v>389</v>
      </c>
      <c r="F2287" s="64">
        <v>2</v>
      </c>
      <c r="G2287" s="72">
        <v>159381008</v>
      </c>
      <c r="H2287" s="63" t="s">
        <v>4243</v>
      </c>
      <c r="I2287" s="64" t="s">
        <v>493</v>
      </c>
      <c r="J2287" s="63" t="s">
        <v>66</v>
      </c>
      <c r="K2287" s="64" t="s">
        <v>243</v>
      </c>
      <c r="L2287" s="64" t="s">
        <v>239</v>
      </c>
      <c r="M2287" s="100"/>
      <c r="N2287" s="100"/>
      <c r="O2287" s="66">
        <f t="shared" si="84"/>
        <v>24</v>
      </c>
      <c r="P2287" s="67">
        <v>0.1</v>
      </c>
      <c r="Q2287" s="68">
        <v>16</v>
      </c>
      <c r="R2287" s="68"/>
      <c r="S2287" s="68">
        <f t="shared" si="86"/>
        <v>1.6</v>
      </c>
      <c r="T2287" s="69" t="s">
        <v>547</v>
      </c>
      <c r="U2287" s="63" t="s">
        <v>52</v>
      </c>
      <c r="V2287" s="63"/>
      <c r="W2287" s="63"/>
      <c r="X2287" s="63"/>
      <c r="Y2287" s="63"/>
      <c r="Z2287" s="63"/>
      <c r="AA2287" s="63"/>
    </row>
    <row r="2288" spans="1:27" s="71" customFormat="1" ht="23.5" customHeight="1" x14ac:dyDescent="0.35">
      <c r="A2288" s="62">
        <v>46148</v>
      </c>
      <c r="B2288" s="63" t="s">
        <v>445</v>
      </c>
      <c r="C2288" s="64" t="s">
        <v>18</v>
      </c>
      <c r="D2288" s="64" t="s">
        <v>37</v>
      </c>
      <c r="E2288" s="64" t="s">
        <v>607</v>
      </c>
      <c r="F2288" s="64">
        <v>1</v>
      </c>
      <c r="G2288" s="72">
        <v>204335087</v>
      </c>
      <c r="H2288" s="63" t="s">
        <v>4244</v>
      </c>
      <c r="I2288" s="64" t="s">
        <v>493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0.1</v>
      </c>
      <c r="Q2288" s="68">
        <v>5</v>
      </c>
      <c r="R2288" s="68"/>
      <c r="S2288" s="68">
        <f t="shared" si="86"/>
        <v>0.5</v>
      </c>
      <c r="T2288" s="69" t="s">
        <v>547</v>
      </c>
      <c r="U2288" s="63" t="s">
        <v>52</v>
      </c>
      <c r="V2288" s="63"/>
      <c r="W2288" s="63"/>
      <c r="X2288" s="63"/>
      <c r="Y2288" s="63"/>
      <c r="Z2288" s="63"/>
      <c r="AA2288" s="63"/>
    </row>
    <row r="2289" spans="1:27" s="71" customFormat="1" ht="23.5" customHeight="1" x14ac:dyDescent="0.35">
      <c r="A2289" s="62">
        <v>46148</v>
      </c>
      <c r="B2289" s="63" t="s">
        <v>445</v>
      </c>
      <c r="C2289" s="64" t="s">
        <v>18</v>
      </c>
      <c r="D2289" s="64" t="s">
        <v>37</v>
      </c>
      <c r="E2289" s="64" t="s">
        <v>607</v>
      </c>
      <c r="F2289" s="64">
        <v>1</v>
      </c>
      <c r="G2289" s="72">
        <v>206306008</v>
      </c>
      <c r="H2289" s="63" t="s">
        <v>4245</v>
      </c>
      <c r="I2289" s="64" t="s">
        <v>493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5</v>
      </c>
      <c r="R2289" s="68"/>
      <c r="S2289" s="68">
        <f t="shared" si="86"/>
        <v>0.5</v>
      </c>
      <c r="T2289" s="69" t="s">
        <v>547</v>
      </c>
      <c r="U2289" s="63" t="s">
        <v>52</v>
      </c>
      <c r="V2289" s="63"/>
      <c r="W2289" s="63"/>
      <c r="X2289" s="63"/>
      <c r="Y2289" s="63"/>
      <c r="Z2289" s="63"/>
      <c r="AA2289" s="63"/>
    </row>
    <row r="2290" spans="1:27" s="71" customFormat="1" ht="23.5" customHeight="1" x14ac:dyDescent="0.35">
      <c r="A2290" s="62">
        <v>46148</v>
      </c>
      <c r="B2290" s="63" t="s">
        <v>445</v>
      </c>
      <c r="C2290" s="64" t="s">
        <v>18</v>
      </c>
      <c r="D2290" s="64" t="s">
        <v>37</v>
      </c>
      <c r="E2290" s="64" t="s">
        <v>639</v>
      </c>
      <c r="F2290" s="64">
        <v>1</v>
      </c>
      <c r="G2290" s="72">
        <v>306527007</v>
      </c>
      <c r="H2290" s="63" t="s">
        <v>4246</v>
      </c>
      <c r="I2290" s="64" t="s">
        <v>493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0.1</v>
      </c>
      <c r="Q2290" s="68">
        <v>9</v>
      </c>
      <c r="R2290" s="68"/>
      <c r="S2290" s="68">
        <f t="shared" si="86"/>
        <v>0.9</v>
      </c>
      <c r="T2290" s="69" t="s">
        <v>547</v>
      </c>
      <c r="U2290" s="63" t="s">
        <v>52</v>
      </c>
      <c r="V2290" s="63"/>
      <c r="W2290" s="63"/>
      <c r="X2290" s="63"/>
      <c r="Y2290" s="63"/>
      <c r="Z2290" s="63"/>
      <c r="AA2290" s="63"/>
    </row>
    <row r="2291" spans="1:27" s="71" customFormat="1" ht="23.5" customHeight="1" x14ac:dyDescent="0.35">
      <c r="A2291" s="62">
        <v>46148</v>
      </c>
      <c r="B2291" s="63" t="s">
        <v>34</v>
      </c>
      <c r="C2291" s="64" t="s">
        <v>18</v>
      </c>
      <c r="D2291" s="64" t="s">
        <v>19</v>
      </c>
      <c r="E2291" s="64" t="s">
        <v>356</v>
      </c>
      <c r="F2291" s="64">
        <v>1</v>
      </c>
      <c r="G2291" s="72">
        <v>130597200</v>
      </c>
      <c r="H2291" s="63" t="s">
        <v>4247</v>
      </c>
      <c r="I2291" s="64" t="s">
        <v>490</v>
      </c>
      <c r="J2291" s="63" t="s">
        <v>2054</v>
      </c>
      <c r="K2291" s="64" t="s">
        <v>281</v>
      </c>
      <c r="L2291" s="64" t="s">
        <v>268</v>
      </c>
      <c r="M2291" s="100">
        <v>0.57291666666666663</v>
      </c>
      <c r="N2291" s="100">
        <v>0.58680555555555558</v>
      </c>
      <c r="O2291" s="66">
        <f t="shared" si="84"/>
        <v>1.3888888888888951E-2</v>
      </c>
      <c r="P2291" s="67">
        <v>0.34</v>
      </c>
      <c r="Q2291" s="68">
        <v>8</v>
      </c>
      <c r="R2291" s="68"/>
      <c r="S2291" s="68">
        <f t="shared" si="86"/>
        <v>2.72</v>
      </c>
      <c r="T2291" s="69" t="s">
        <v>52</v>
      </c>
      <c r="U2291" s="63" t="s">
        <v>52</v>
      </c>
      <c r="V2291" s="63"/>
      <c r="W2291" s="63"/>
      <c r="X2291" s="63"/>
      <c r="Y2291" s="63"/>
      <c r="Z2291" s="63"/>
      <c r="AA2291" s="63">
        <v>2026050010</v>
      </c>
    </row>
    <row r="2292" spans="1:27" s="71" customFormat="1" ht="23.5" customHeight="1" x14ac:dyDescent="0.35">
      <c r="A2292" s="62">
        <v>46148</v>
      </c>
      <c r="B2292" s="63" t="s">
        <v>445</v>
      </c>
      <c r="C2292" s="64" t="s">
        <v>18</v>
      </c>
      <c r="D2292" s="64" t="s">
        <v>37</v>
      </c>
      <c r="E2292" s="64" t="s">
        <v>867</v>
      </c>
      <c r="F2292" s="64">
        <v>1</v>
      </c>
      <c r="G2292" s="72" t="s">
        <v>2682</v>
      </c>
      <c r="H2292" s="63" t="s">
        <v>4237</v>
      </c>
      <c r="I2292" s="64" t="s">
        <v>490</v>
      </c>
      <c r="J2292" s="63" t="s">
        <v>3229</v>
      </c>
      <c r="K2292" s="64" t="s">
        <v>281</v>
      </c>
      <c r="L2292" s="64" t="s">
        <v>268</v>
      </c>
      <c r="M2292" s="100">
        <v>0.33333333333333331</v>
      </c>
      <c r="N2292" s="100">
        <v>0.35416666666666669</v>
      </c>
      <c r="O2292" s="66">
        <f t="shared" si="84"/>
        <v>2.083333333333337E-2</v>
      </c>
      <c r="P2292" s="67">
        <v>0.5</v>
      </c>
      <c r="Q2292" s="68">
        <v>27</v>
      </c>
      <c r="R2292" s="68"/>
      <c r="S2292" s="68">
        <f t="shared" si="86"/>
        <v>13.5</v>
      </c>
      <c r="T2292" s="69" t="s">
        <v>52</v>
      </c>
      <c r="U2292" s="63" t="s">
        <v>52</v>
      </c>
      <c r="V2292" s="63"/>
      <c r="W2292" s="63"/>
      <c r="X2292" s="63"/>
      <c r="Y2292" s="63"/>
      <c r="Z2292" s="63"/>
      <c r="AA2292" s="63">
        <v>2026050011</v>
      </c>
    </row>
    <row r="2293" spans="1:27" s="71" customFormat="1" ht="23.5" customHeight="1" x14ac:dyDescent="0.35">
      <c r="A2293" s="62">
        <v>46148</v>
      </c>
      <c r="B2293" s="63" t="s">
        <v>445</v>
      </c>
      <c r="C2293" s="64" t="s">
        <v>18</v>
      </c>
      <c r="D2293" s="64" t="s">
        <v>37</v>
      </c>
      <c r="E2293" s="64" t="s">
        <v>1720</v>
      </c>
      <c r="F2293" s="64">
        <v>2</v>
      </c>
      <c r="G2293" s="72" t="s">
        <v>3085</v>
      </c>
      <c r="H2293" s="63" t="s">
        <v>4248</v>
      </c>
      <c r="I2293" s="64" t="s">
        <v>480</v>
      </c>
      <c r="J2293" s="63" t="s">
        <v>4249</v>
      </c>
      <c r="K2293" s="64" t="s">
        <v>273</v>
      </c>
      <c r="L2293" s="64" t="s">
        <v>268</v>
      </c>
      <c r="M2293" s="100">
        <v>0.125</v>
      </c>
      <c r="N2293" s="100">
        <v>0.16666666666666666</v>
      </c>
      <c r="O2293" s="66">
        <f t="shared" si="84"/>
        <v>4.1666666666666657E-2</v>
      </c>
      <c r="P2293" s="67">
        <v>1</v>
      </c>
      <c r="Q2293" s="68">
        <v>25</v>
      </c>
      <c r="R2293" s="68"/>
      <c r="S2293" s="68">
        <f t="shared" si="86"/>
        <v>25</v>
      </c>
      <c r="T2293" s="69" t="s">
        <v>30</v>
      </c>
      <c r="U2293" s="69" t="s">
        <v>30</v>
      </c>
      <c r="V2293" s="63"/>
      <c r="W2293" s="63">
        <v>659948001</v>
      </c>
      <c r="X2293" s="63" t="s">
        <v>4254</v>
      </c>
      <c r="Y2293" s="63"/>
      <c r="Z2293" s="63"/>
      <c r="AA2293" s="63">
        <v>2026050012</v>
      </c>
    </row>
    <row r="2294" spans="1:27" s="71" customFormat="1" ht="23.5" customHeight="1" x14ac:dyDescent="0.35">
      <c r="A2294" s="62">
        <v>46148</v>
      </c>
      <c r="B2294" s="63" t="s">
        <v>445</v>
      </c>
      <c r="C2294" s="64" t="s">
        <v>18</v>
      </c>
      <c r="D2294" s="64" t="s">
        <v>37</v>
      </c>
      <c r="E2294" s="64" t="s">
        <v>544</v>
      </c>
      <c r="F2294" s="64">
        <v>1</v>
      </c>
      <c r="G2294" s="72">
        <v>159356005</v>
      </c>
      <c r="H2294" s="63" t="s">
        <v>4250</v>
      </c>
      <c r="I2294" s="64" t="s">
        <v>490</v>
      </c>
      <c r="J2294" s="63" t="s">
        <v>3229</v>
      </c>
      <c r="K2294" s="64" t="s">
        <v>281</v>
      </c>
      <c r="L2294" s="64" t="s">
        <v>268</v>
      </c>
      <c r="M2294" s="100">
        <v>0.40972222222222221</v>
      </c>
      <c r="N2294" s="100">
        <v>0.43055555555555558</v>
      </c>
      <c r="O2294" s="66">
        <f t="shared" ref="O2294:O2357" si="87">IF(N2294-M2294&gt;0,N2294-M2294,N2294-M2294+24)</f>
        <v>2.083333333333337E-2</v>
      </c>
      <c r="P2294" s="67">
        <v>0.5</v>
      </c>
      <c r="Q2294" s="68">
        <v>23</v>
      </c>
      <c r="R2294" s="68"/>
      <c r="S2294" s="68">
        <f t="shared" si="86"/>
        <v>11.5</v>
      </c>
      <c r="T2294" s="69" t="s">
        <v>52</v>
      </c>
      <c r="U2294" s="63" t="s">
        <v>52</v>
      </c>
      <c r="V2294" s="63"/>
      <c r="W2294" s="63"/>
      <c r="X2294" s="63"/>
      <c r="Y2294" s="63"/>
      <c r="Z2294" s="63"/>
      <c r="AA2294" s="63">
        <v>2026050013</v>
      </c>
    </row>
    <row r="2295" spans="1:27" s="71" customFormat="1" ht="23.5" customHeight="1" x14ac:dyDescent="0.35">
      <c r="A2295" s="62">
        <v>46148</v>
      </c>
      <c r="B2295" s="63" t="s">
        <v>445</v>
      </c>
      <c r="C2295" s="64" t="s">
        <v>17</v>
      </c>
      <c r="D2295" s="64" t="s">
        <v>37</v>
      </c>
      <c r="E2295" s="64" t="s">
        <v>898</v>
      </c>
      <c r="F2295" s="64">
        <v>1</v>
      </c>
      <c r="G2295" s="72" t="s">
        <v>757</v>
      </c>
      <c r="H2295" s="63" t="s">
        <v>4231</v>
      </c>
      <c r="I2295" s="64" t="s">
        <v>490</v>
      </c>
      <c r="J2295" s="63" t="s">
        <v>4251</v>
      </c>
      <c r="K2295" s="64" t="s">
        <v>281</v>
      </c>
      <c r="L2295" s="64" t="s">
        <v>268</v>
      </c>
      <c r="M2295" s="100">
        <v>0.5625</v>
      </c>
      <c r="N2295" s="100">
        <v>0.60416666666666663</v>
      </c>
      <c r="O2295" s="66">
        <f t="shared" si="87"/>
        <v>4.166666666666663E-2</v>
      </c>
      <c r="P2295" s="67">
        <v>1</v>
      </c>
      <c r="Q2295" s="68">
        <v>26</v>
      </c>
      <c r="R2295" s="68"/>
      <c r="S2295" s="68">
        <f t="shared" si="86"/>
        <v>26</v>
      </c>
      <c r="T2295" s="69" t="s">
        <v>52</v>
      </c>
      <c r="U2295" s="63" t="s">
        <v>52</v>
      </c>
      <c r="V2295" s="63"/>
      <c r="W2295" s="63"/>
      <c r="X2295" s="63"/>
      <c r="Y2295" s="63"/>
      <c r="Z2295" s="63"/>
      <c r="AA2295" s="63">
        <v>2026050014</v>
      </c>
    </row>
    <row r="2296" spans="1:27" s="71" customFormat="1" ht="23.5" customHeight="1" x14ac:dyDescent="0.35">
      <c r="A2296" s="62">
        <v>46149</v>
      </c>
      <c r="B2296" s="63" t="s">
        <v>34</v>
      </c>
      <c r="C2296" s="64" t="s">
        <v>17</v>
      </c>
      <c r="D2296" s="64" t="s">
        <v>19</v>
      </c>
      <c r="E2296" s="64" t="s">
        <v>1149</v>
      </c>
      <c r="F2296" s="64">
        <v>1</v>
      </c>
      <c r="G2296" s="72" t="s">
        <v>375</v>
      </c>
      <c r="H2296" s="63" t="s">
        <v>4264</v>
      </c>
      <c r="I2296" s="64" t="s">
        <v>493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7"/>
        <v>24</v>
      </c>
      <c r="P2296" s="67">
        <v>0.5</v>
      </c>
      <c r="Q2296" s="68">
        <v>13</v>
      </c>
      <c r="R2296" s="68"/>
      <c r="S2296" s="68">
        <f t="shared" si="86"/>
        <v>6.5</v>
      </c>
      <c r="T2296" s="69" t="s">
        <v>547</v>
      </c>
      <c r="U2296" s="63" t="s">
        <v>52</v>
      </c>
      <c r="V2296" s="63"/>
      <c r="W2296" s="63"/>
      <c r="X2296" s="63"/>
      <c r="Y2296" s="63"/>
      <c r="Z2296" s="63"/>
      <c r="AA2296" s="63"/>
    </row>
    <row r="2297" spans="1:27" s="71" customFormat="1" ht="23.5" customHeight="1" x14ac:dyDescent="0.35">
      <c r="A2297" s="62">
        <v>46149</v>
      </c>
      <c r="B2297" s="63" t="s">
        <v>34</v>
      </c>
      <c r="C2297" s="64" t="s">
        <v>17</v>
      </c>
      <c r="D2297" s="64" t="s">
        <v>19</v>
      </c>
      <c r="E2297" s="64" t="s">
        <v>614</v>
      </c>
      <c r="F2297" s="64">
        <v>1</v>
      </c>
      <c r="G2297" s="72">
        <v>130597184</v>
      </c>
      <c r="H2297" s="63" t="s">
        <v>4265</v>
      </c>
      <c r="I2297" s="64" t="s">
        <v>493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7"/>
        <v>24</v>
      </c>
      <c r="P2297" s="67">
        <v>0.33</v>
      </c>
      <c r="Q2297" s="68">
        <v>16</v>
      </c>
      <c r="R2297" s="68"/>
      <c r="S2297" s="68">
        <f t="shared" ref="S2297:S2359" si="88">P2297*Q2297</f>
        <v>5.28</v>
      </c>
      <c r="T2297" s="69" t="s">
        <v>547</v>
      </c>
      <c r="U2297" s="63" t="s">
        <v>52</v>
      </c>
      <c r="V2297" s="63"/>
      <c r="W2297" s="63"/>
      <c r="X2297" s="63"/>
      <c r="Y2297" s="63"/>
      <c r="Z2297" s="63"/>
      <c r="AA2297" s="63"/>
    </row>
    <row r="2298" spans="1:27" s="71" customFormat="1" ht="23.5" customHeight="1" x14ac:dyDescent="0.35">
      <c r="A2298" s="62">
        <v>46149</v>
      </c>
      <c r="B2298" s="63" t="s">
        <v>34</v>
      </c>
      <c r="C2298" s="64" t="s">
        <v>17</v>
      </c>
      <c r="D2298" s="64" t="s">
        <v>19</v>
      </c>
      <c r="E2298" s="64" t="s">
        <v>1149</v>
      </c>
      <c r="F2298" s="64">
        <v>2</v>
      </c>
      <c r="G2298" s="72" t="s">
        <v>301</v>
      </c>
      <c r="H2298" s="63" t="s">
        <v>4266</v>
      </c>
      <c r="I2298" s="64" t="s">
        <v>493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7"/>
        <v>24</v>
      </c>
      <c r="P2298" s="67">
        <v>0.5</v>
      </c>
      <c r="Q2298" s="68">
        <v>13</v>
      </c>
      <c r="R2298" s="68"/>
      <c r="S2298" s="68">
        <f t="shared" si="88"/>
        <v>6.5</v>
      </c>
      <c r="T2298" s="69" t="s">
        <v>547</v>
      </c>
      <c r="U2298" s="63" t="s">
        <v>52</v>
      </c>
      <c r="V2298" s="63"/>
      <c r="W2298" s="63"/>
      <c r="X2298" s="63"/>
      <c r="Y2298" s="63"/>
      <c r="Z2298" s="63"/>
      <c r="AA2298" s="63"/>
    </row>
    <row r="2299" spans="1:27" s="71" customFormat="1" ht="23.5" customHeight="1" x14ac:dyDescent="0.35">
      <c r="A2299" s="62">
        <v>46149</v>
      </c>
      <c r="B2299" s="63" t="s">
        <v>34</v>
      </c>
      <c r="C2299" s="64" t="s">
        <v>17</v>
      </c>
      <c r="D2299" s="64" t="s">
        <v>19</v>
      </c>
      <c r="E2299" s="64" t="s">
        <v>993</v>
      </c>
      <c r="F2299" s="64">
        <v>2</v>
      </c>
      <c r="G2299" s="72" t="s">
        <v>301</v>
      </c>
      <c r="H2299" s="63" t="s">
        <v>4267</v>
      </c>
      <c r="I2299" s="64" t="s">
        <v>493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7"/>
        <v>24</v>
      </c>
      <c r="P2299" s="67">
        <v>0.67</v>
      </c>
      <c r="Q2299" s="68">
        <v>11</v>
      </c>
      <c r="R2299" s="68"/>
      <c r="S2299" s="68">
        <f t="shared" si="88"/>
        <v>7.37</v>
      </c>
      <c r="T2299" s="69" t="s">
        <v>547</v>
      </c>
      <c r="U2299" s="63" t="s">
        <v>52</v>
      </c>
      <c r="V2299" s="63"/>
      <c r="W2299" s="63"/>
      <c r="X2299" s="63"/>
      <c r="Y2299" s="63"/>
      <c r="Z2299" s="63"/>
      <c r="AA2299" s="63"/>
    </row>
    <row r="2300" spans="1:27" s="71" customFormat="1" ht="23.5" customHeight="1" x14ac:dyDescent="0.35">
      <c r="A2300" s="62">
        <v>46149</v>
      </c>
      <c r="B2300" s="63" t="s">
        <v>445</v>
      </c>
      <c r="C2300" s="64" t="s">
        <v>17</v>
      </c>
      <c r="D2300" s="64" t="s">
        <v>37</v>
      </c>
      <c r="E2300" s="64" t="s">
        <v>368</v>
      </c>
      <c r="F2300" s="64">
        <v>1</v>
      </c>
      <c r="G2300" s="72" t="s">
        <v>270</v>
      </c>
      <c r="H2300" s="63" t="s">
        <v>4268</v>
      </c>
      <c r="I2300" s="64" t="s">
        <v>493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7"/>
        <v>24</v>
      </c>
      <c r="P2300" s="67">
        <v>0.1</v>
      </c>
      <c r="Q2300" s="68">
        <v>26</v>
      </c>
      <c r="R2300" s="68"/>
      <c r="S2300" s="68">
        <f t="shared" si="88"/>
        <v>2.6</v>
      </c>
      <c r="T2300" s="69" t="s">
        <v>547</v>
      </c>
      <c r="U2300" s="63" t="s">
        <v>52</v>
      </c>
      <c r="V2300" s="63"/>
      <c r="W2300" s="63"/>
      <c r="X2300" s="63"/>
      <c r="Y2300" s="63"/>
      <c r="Z2300" s="63"/>
      <c r="AA2300" s="63"/>
    </row>
    <row r="2301" spans="1:27" s="71" customFormat="1" ht="23.5" customHeight="1" x14ac:dyDescent="0.35">
      <c r="A2301" s="62">
        <v>46149</v>
      </c>
      <c r="B2301" s="63" t="s">
        <v>445</v>
      </c>
      <c r="C2301" s="64" t="s">
        <v>17</v>
      </c>
      <c r="D2301" s="64" t="s">
        <v>37</v>
      </c>
      <c r="E2301" s="64" t="s">
        <v>365</v>
      </c>
      <c r="F2301" s="64">
        <v>2</v>
      </c>
      <c r="G2301" s="72" t="s">
        <v>3632</v>
      </c>
      <c r="H2301" s="63" t="s">
        <v>4269</v>
      </c>
      <c r="I2301" s="64" t="s">
        <v>493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7"/>
        <v>24</v>
      </c>
      <c r="P2301" s="67">
        <v>0.8</v>
      </c>
      <c r="Q2301" s="68">
        <v>27</v>
      </c>
      <c r="R2301" s="68"/>
      <c r="S2301" s="68">
        <f t="shared" si="88"/>
        <v>21.6</v>
      </c>
      <c r="T2301" s="69" t="s">
        <v>547</v>
      </c>
      <c r="U2301" s="63" t="s">
        <v>52</v>
      </c>
      <c r="V2301" s="63"/>
      <c r="W2301" s="63"/>
      <c r="X2301" s="63"/>
      <c r="Y2301" s="63"/>
      <c r="Z2301" s="63"/>
      <c r="AA2301" s="63"/>
    </row>
    <row r="2302" spans="1:27" s="71" customFormat="1" ht="23.5" customHeight="1" x14ac:dyDescent="0.35">
      <c r="A2302" s="62">
        <v>46149</v>
      </c>
      <c r="B2302" s="63" t="s">
        <v>445</v>
      </c>
      <c r="C2302" s="64" t="s">
        <v>17</v>
      </c>
      <c r="D2302" s="64" t="s">
        <v>37</v>
      </c>
      <c r="E2302" s="64" t="s">
        <v>289</v>
      </c>
      <c r="F2302" s="64">
        <v>22</v>
      </c>
      <c r="G2302" s="72" t="s">
        <v>1589</v>
      </c>
      <c r="H2302" s="63" t="s">
        <v>4270</v>
      </c>
      <c r="I2302" s="64" t="s">
        <v>493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7"/>
        <v>24</v>
      </c>
      <c r="P2302" s="67">
        <v>0.1</v>
      </c>
      <c r="Q2302" s="68">
        <v>19</v>
      </c>
      <c r="R2302" s="68"/>
      <c r="S2302" s="68">
        <f t="shared" si="88"/>
        <v>1.9000000000000001</v>
      </c>
      <c r="T2302" s="69" t="s">
        <v>547</v>
      </c>
      <c r="U2302" s="63" t="s">
        <v>52</v>
      </c>
      <c r="V2302" s="63"/>
      <c r="W2302" s="63"/>
      <c r="X2302" s="63"/>
      <c r="Y2302" s="63"/>
      <c r="Z2302" s="63"/>
      <c r="AA2302" s="63"/>
    </row>
    <row r="2303" spans="1:27" s="71" customFormat="1" ht="23.5" customHeight="1" x14ac:dyDescent="0.35">
      <c r="A2303" s="62">
        <v>46149</v>
      </c>
      <c r="B2303" s="63" t="s">
        <v>445</v>
      </c>
      <c r="C2303" s="64" t="s">
        <v>17</v>
      </c>
      <c r="D2303" s="64" t="s">
        <v>37</v>
      </c>
      <c r="E2303" s="64" t="s">
        <v>417</v>
      </c>
      <c r="F2303" s="64">
        <v>2</v>
      </c>
      <c r="G2303" s="72" t="s">
        <v>725</v>
      </c>
      <c r="H2303" s="63" t="s">
        <v>4051</v>
      </c>
      <c r="I2303" s="64" t="s">
        <v>493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7"/>
        <v>24</v>
      </c>
      <c r="P2303" s="67">
        <v>0.1</v>
      </c>
      <c r="Q2303" s="68">
        <v>4</v>
      </c>
      <c r="R2303" s="68"/>
      <c r="S2303" s="68">
        <f t="shared" si="88"/>
        <v>0.4</v>
      </c>
      <c r="T2303" s="69" t="s">
        <v>547</v>
      </c>
      <c r="U2303" s="63" t="s">
        <v>52</v>
      </c>
      <c r="V2303" s="63"/>
      <c r="W2303" s="63"/>
      <c r="X2303" s="63"/>
      <c r="Y2303" s="63"/>
      <c r="Z2303" s="63"/>
      <c r="AA2303" s="63"/>
    </row>
    <row r="2304" spans="1:27" s="71" customFormat="1" ht="23.5" customHeight="1" x14ac:dyDescent="0.35">
      <c r="A2304" s="62">
        <v>46149</v>
      </c>
      <c r="B2304" s="63" t="s">
        <v>445</v>
      </c>
      <c r="C2304" s="64" t="s">
        <v>17</v>
      </c>
      <c r="D2304" s="64" t="s">
        <v>37</v>
      </c>
      <c r="E2304" s="64" t="s">
        <v>417</v>
      </c>
      <c r="F2304" s="64">
        <v>2</v>
      </c>
      <c r="G2304" s="72" t="s">
        <v>1878</v>
      </c>
      <c r="H2304" s="63" t="s">
        <v>4271</v>
      </c>
      <c r="I2304" s="64" t="s">
        <v>493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7"/>
        <v>24</v>
      </c>
      <c r="P2304" s="67">
        <v>0.1</v>
      </c>
      <c r="Q2304" s="68">
        <v>5</v>
      </c>
      <c r="R2304" s="68"/>
      <c r="S2304" s="68">
        <f t="shared" si="88"/>
        <v>0.5</v>
      </c>
      <c r="T2304" s="69" t="s">
        <v>547</v>
      </c>
      <c r="U2304" s="63" t="s">
        <v>52</v>
      </c>
      <c r="V2304" s="63"/>
      <c r="W2304" s="63"/>
      <c r="X2304" s="63"/>
      <c r="Y2304" s="63"/>
      <c r="Z2304" s="63"/>
      <c r="AA2304" s="63"/>
    </row>
    <row r="2305" spans="1:27" s="71" customFormat="1" ht="23.5" customHeight="1" x14ac:dyDescent="0.35">
      <c r="A2305" s="62">
        <v>46149</v>
      </c>
      <c r="B2305" s="63" t="s">
        <v>445</v>
      </c>
      <c r="C2305" s="64" t="s">
        <v>17</v>
      </c>
      <c r="D2305" s="64" t="s">
        <v>37</v>
      </c>
      <c r="E2305" s="64" t="s">
        <v>898</v>
      </c>
      <c r="F2305" s="64">
        <v>1</v>
      </c>
      <c r="G2305" s="72" t="s">
        <v>1823</v>
      </c>
      <c r="H2305" s="63" t="s">
        <v>4272</v>
      </c>
      <c r="I2305" s="64" t="s">
        <v>493</v>
      </c>
      <c r="J2305" s="63" t="s">
        <v>66</v>
      </c>
      <c r="K2305" s="64" t="s">
        <v>243</v>
      </c>
      <c r="L2305" s="64" t="s">
        <v>239</v>
      </c>
      <c r="M2305" s="100"/>
      <c r="N2305" s="100"/>
      <c r="O2305" s="66">
        <f t="shared" si="87"/>
        <v>24</v>
      </c>
      <c r="P2305" s="67">
        <v>0.1</v>
      </c>
      <c r="Q2305" s="68">
        <v>20</v>
      </c>
      <c r="R2305" s="68"/>
      <c r="S2305" s="68">
        <f t="shared" si="88"/>
        <v>2</v>
      </c>
      <c r="T2305" s="69" t="s">
        <v>547</v>
      </c>
      <c r="U2305" s="63" t="s">
        <v>52</v>
      </c>
      <c r="V2305" s="63"/>
      <c r="W2305" s="63"/>
      <c r="X2305" s="63"/>
      <c r="Y2305" s="63"/>
      <c r="Z2305" s="63"/>
      <c r="AA2305" s="63"/>
    </row>
    <row r="2306" spans="1:27" s="71" customFormat="1" ht="23.5" customHeight="1" x14ac:dyDescent="0.35">
      <c r="A2306" s="62">
        <v>46149</v>
      </c>
      <c r="B2306" s="63" t="s">
        <v>445</v>
      </c>
      <c r="C2306" s="64" t="s">
        <v>17</v>
      </c>
      <c r="D2306" s="64" t="s">
        <v>37</v>
      </c>
      <c r="E2306" s="64" t="s">
        <v>3030</v>
      </c>
      <c r="F2306" s="64">
        <v>2</v>
      </c>
      <c r="G2306" s="72" t="s">
        <v>3470</v>
      </c>
      <c r="H2306" s="63" t="s">
        <v>4273</v>
      </c>
      <c r="I2306" s="64" t="s">
        <v>493</v>
      </c>
      <c r="J2306" s="63" t="s">
        <v>66</v>
      </c>
      <c r="K2306" s="64" t="s">
        <v>243</v>
      </c>
      <c r="L2306" s="64" t="s">
        <v>239</v>
      </c>
      <c r="M2306" s="100"/>
      <c r="N2306" s="100"/>
      <c r="O2306" s="66">
        <f t="shared" si="87"/>
        <v>24</v>
      </c>
      <c r="P2306" s="67">
        <v>0.3</v>
      </c>
      <c r="Q2306" s="68">
        <v>5</v>
      </c>
      <c r="R2306" s="68"/>
      <c r="S2306" s="68">
        <f t="shared" si="88"/>
        <v>1.5</v>
      </c>
      <c r="T2306" s="69" t="s">
        <v>547</v>
      </c>
      <c r="U2306" s="63" t="s">
        <v>52</v>
      </c>
      <c r="V2306" s="63"/>
      <c r="W2306" s="63"/>
      <c r="X2306" s="63"/>
      <c r="Y2306" s="63"/>
      <c r="Z2306" s="63"/>
      <c r="AA2306" s="63"/>
    </row>
    <row r="2307" spans="1:27" s="71" customFormat="1" ht="23.5" customHeight="1" x14ac:dyDescent="0.35">
      <c r="A2307" s="62">
        <v>46149</v>
      </c>
      <c r="B2307" s="63" t="s">
        <v>445</v>
      </c>
      <c r="C2307" s="64" t="s">
        <v>18</v>
      </c>
      <c r="D2307" s="64" t="s">
        <v>37</v>
      </c>
      <c r="E2307" s="64" t="s">
        <v>305</v>
      </c>
      <c r="F2307" s="64">
        <v>2</v>
      </c>
      <c r="G2307" s="72" t="s">
        <v>4274</v>
      </c>
      <c r="H2307" s="63" t="s">
        <v>4275</v>
      </c>
      <c r="I2307" s="64" t="s">
        <v>493</v>
      </c>
      <c r="J2307" s="63" t="s">
        <v>66</v>
      </c>
      <c r="K2307" s="64" t="s">
        <v>243</v>
      </c>
      <c r="L2307" s="64" t="s">
        <v>239</v>
      </c>
      <c r="M2307" s="100"/>
      <c r="N2307" s="100"/>
      <c r="O2307" s="66">
        <f t="shared" si="87"/>
        <v>24</v>
      </c>
      <c r="P2307" s="67">
        <v>0.1</v>
      </c>
      <c r="Q2307" s="68">
        <v>14</v>
      </c>
      <c r="R2307" s="68"/>
      <c r="S2307" s="68">
        <f t="shared" si="88"/>
        <v>1.4000000000000001</v>
      </c>
      <c r="T2307" s="69" t="s">
        <v>547</v>
      </c>
      <c r="U2307" s="63" t="s">
        <v>52</v>
      </c>
      <c r="V2307" s="63"/>
      <c r="W2307" s="63"/>
      <c r="X2307" s="63"/>
      <c r="Y2307" s="63"/>
      <c r="Z2307" s="63"/>
      <c r="AA2307" s="63"/>
    </row>
    <row r="2308" spans="1:27" s="71" customFormat="1" ht="23.5" customHeight="1" x14ac:dyDescent="0.35">
      <c r="A2308" s="62">
        <v>46149</v>
      </c>
      <c r="B2308" s="63" t="s">
        <v>445</v>
      </c>
      <c r="C2308" s="64" t="s">
        <v>18</v>
      </c>
      <c r="D2308" s="64" t="s">
        <v>37</v>
      </c>
      <c r="E2308" s="64" t="s">
        <v>2102</v>
      </c>
      <c r="F2308" s="64">
        <v>2</v>
      </c>
      <c r="G2308" s="72" t="s">
        <v>3920</v>
      </c>
      <c r="H2308" s="63" t="s">
        <v>4276</v>
      </c>
      <c r="I2308" s="64" t="s">
        <v>493</v>
      </c>
      <c r="J2308" s="63" t="s">
        <v>66</v>
      </c>
      <c r="K2308" s="64" t="s">
        <v>243</v>
      </c>
      <c r="L2308" s="64" t="s">
        <v>239</v>
      </c>
      <c r="M2308" s="100"/>
      <c r="N2308" s="100"/>
      <c r="O2308" s="66">
        <f t="shared" si="87"/>
        <v>24</v>
      </c>
      <c r="P2308" s="67">
        <v>0.1</v>
      </c>
      <c r="Q2308" s="68">
        <v>24</v>
      </c>
      <c r="R2308" s="68"/>
      <c r="S2308" s="68">
        <f t="shared" si="88"/>
        <v>2.4000000000000004</v>
      </c>
      <c r="T2308" s="69" t="s">
        <v>547</v>
      </c>
      <c r="U2308" s="63" t="s">
        <v>52</v>
      </c>
      <c r="V2308" s="63"/>
      <c r="W2308" s="63"/>
      <c r="X2308" s="63"/>
      <c r="Y2308" s="63"/>
      <c r="Z2308" s="63"/>
      <c r="AA2308" s="63"/>
    </row>
    <row r="2309" spans="1:27" s="71" customFormat="1" ht="23.5" customHeight="1" x14ac:dyDescent="0.35">
      <c r="A2309" s="62">
        <v>46149</v>
      </c>
      <c r="B2309" s="63" t="s">
        <v>445</v>
      </c>
      <c r="C2309" s="64" t="s">
        <v>18</v>
      </c>
      <c r="D2309" s="64" t="s">
        <v>37</v>
      </c>
      <c r="E2309" s="64" t="s">
        <v>1541</v>
      </c>
      <c r="F2309" s="64">
        <v>1</v>
      </c>
      <c r="G2309" s="72" t="s">
        <v>875</v>
      </c>
      <c r="H2309" s="63" t="s">
        <v>4277</v>
      </c>
      <c r="I2309" s="64" t="s">
        <v>493</v>
      </c>
      <c r="J2309" s="63" t="s">
        <v>66</v>
      </c>
      <c r="K2309" s="64" t="s">
        <v>243</v>
      </c>
      <c r="L2309" s="64" t="s">
        <v>239</v>
      </c>
      <c r="M2309" s="100"/>
      <c r="N2309" s="100"/>
      <c r="O2309" s="66">
        <f t="shared" si="87"/>
        <v>24</v>
      </c>
      <c r="P2309" s="67">
        <v>0.75</v>
      </c>
      <c r="Q2309" s="68">
        <v>26</v>
      </c>
      <c r="R2309" s="68"/>
      <c r="S2309" s="68">
        <f t="shared" si="88"/>
        <v>19.5</v>
      </c>
      <c r="T2309" s="69" t="s">
        <v>547</v>
      </c>
      <c r="U2309" s="63" t="s">
        <v>52</v>
      </c>
      <c r="V2309" s="63"/>
      <c r="W2309" s="63"/>
      <c r="X2309" s="63"/>
      <c r="Y2309" s="63"/>
      <c r="Z2309" s="63"/>
      <c r="AA2309" s="63"/>
    </row>
    <row r="2310" spans="1:27" s="71" customFormat="1" ht="23.5" customHeight="1" x14ac:dyDescent="0.35">
      <c r="A2310" s="62">
        <v>46149</v>
      </c>
      <c r="B2310" s="63" t="s">
        <v>445</v>
      </c>
      <c r="C2310" s="64" t="s">
        <v>18</v>
      </c>
      <c r="D2310" s="64" t="s">
        <v>37</v>
      </c>
      <c r="E2310" s="64" t="s">
        <v>1541</v>
      </c>
      <c r="F2310" s="64">
        <v>1</v>
      </c>
      <c r="G2310" s="72" t="s">
        <v>4036</v>
      </c>
      <c r="H2310" s="63" t="s">
        <v>4278</v>
      </c>
      <c r="I2310" s="64" t="s">
        <v>493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0.75</v>
      </c>
      <c r="Q2310" s="68">
        <v>26</v>
      </c>
      <c r="R2310" s="68"/>
      <c r="S2310" s="68">
        <f t="shared" si="88"/>
        <v>19.5</v>
      </c>
      <c r="T2310" s="69" t="s">
        <v>547</v>
      </c>
      <c r="U2310" s="63" t="s">
        <v>52</v>
      </c>
      <c r="V2310" s="63"/>
      <c r="W2310" s="63"/>
      <c r="X2310" s="63"/>
      <c r="Y2310" s="63"/>
      <c r="Z2310" s="63"/>
      <c r="AA2310" s="63"/>
    </row>
    <row r="2311" spans="1:27" s="71" customFormat="1" ht="23.5" customHeight="1" x14ac:dyDescent="0.35">
      <c r="A2311" s="62">
        <v>46149</v>
      </c>
      <c r="B2311" s="63" t="s">
        <v>445</v>
      </c>
      <c r="C2311" s="64" t="s">
        <v>18</v>
      </c>
      <c r="D2311" s="64" t="s">
        <v>37</v>
      </c>
      <c r="E2311" s="64" t="s">
        <v>840</v>
      </c>
      <c r="F2311" s="64">
        <v>1</v>
      </c>
      <c r="G2311" s="72" t="s">
        <v>3963</v>
      </c>
      <c r="H2311" s="63" t="s">
        <v>4279</v>
      </c>
      <c r="I2311" s="64" t="s">
        <v>493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20</v>
      </c>
      <c r="R2311" s="68"/>
      <c r="S2311" s="68">
        <f t="shared" si="88"/>
        <v>6.6000000000000005</v>
      </c>
      <c r="T2311" s="69" t="s">
        <v>547</v>
      </c>
      <c r="U2311" s="63" t="s">
        <v>52</v>
      </c>
      <c r="V2311" s="63"/>
      <c r="W2311" s="63"/>
      <c r="X2311" s="63"/>
      <c r="Y2311" s="63"/>
      <c r="Z2311" s="63"/>
      <c r="AA2311" s="63"/>
    </row>
    <row r="2312" spans="1:27" s="71" customFormat="1" ht="23.5" customHeight="1" x14ac:dyDescent="0.35">
      <c r="A2312" s="62">
        <v>46149</v>
      </c>
      <c r="B2312" s="63" t="s">
        <v>445</v>
      </c>
      <c r="C2312" s="64" t="s">
        <v>18</v>
      </c>
      <c r="D2312" s="64" t="s">
        <v>37</v>
      </c>
      <c r="E2312" s="64" t="s">
        <v>2063</v>
      </c>
      <c r="F2312" s="64">
        <v>2</v>
      </c>
      <c r="G2312" s="72" t="s">
        <v>2036</v>
      </c>
      <c r="H2312" s="63" t="s">
        <v>4280</v>
      </c>
      <c r="I2312" s="64" t="s">
        <v>493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0.1</v>
      </c>
      <c r="Q2312" s="68">
        <v>23</v>
      </c>
      <c r="R2312" s="68"/>
      <c r="S2312" s="68">
        <f t="shared" si="88"/>
        <v>2.3000000000000003</v>
      </c>
      <c r="T2312" s="69" t="s">
        <v>547</v>
      </c>
      <c r="U2312" s="63" t="s">
        <v>52</v>
      </c>
      <c r="V2312" s="63"/>
      <c r="W2312" s="63"/>
      <c r="X2312" s="63"/>
      <c r="Y2312" s="63"/>
      <c r="Z2312" s="63"/>
      <c r="AA2312" s="63"/>
    </row>
    <row r="2313" spans="1:27" s="71" customFormat="1" ht="23.5" customHeight="1" x14ac:dyDescent="0.35">
      <c r="A2313" s="62">
        <v>46149</v>
      </c>
      <c r="B2313" s="63" t="s">
        <v>445</v>
      </c>
      <c r="C2313" s="64" t="s">
        <v>18</v>
      </c>
      <c r="D2313" s="64" t="s">
        <v>37</v>
      </c>
      <c r="E2313" s="64" t="s">
        <v>1536</v>
      </c>
      <c r="F2313" s="64">
        <v>1</v>
      </c>
      <c r="G2313" s="72" t="s">
        <v>4281</v>
      </c>
      <c r="H2313" s="63" t="s">
        <v>4282</v>
      </c>
      <c r="I2313" s="64" t="s">
        <v>493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0.1</v>
      </c>
      <c r="Q2313" s="68">
        <v>20</v>
      </c>
      <c r="R2313" s="68"/>
      <c r="S2313" s="68">
        <f t="shared" si="88"/>
        <v>2</v>
      </c>
      <c r="T2313" s="69" t="s">
        <v>547</v>
      </c>
      <c r="U2313" s="63" t="s">
        <v>52</v>
      </c>
      <c r="V2313" s="63"/>
      <c r="W2313" s="63"/>
      <c r="X2313" s="63"/>
      <c r="Y2313" s="63"/>
      <c r="Z2313" s="63"/>
      <c r="AA2313" s="63"/>
    </row>
    <row r="2314" spans="1:27" s="71" customFormat="1" ht="23.5" customHeight="1" x14ac:dyDescent="0.35">
      <c r="A2314" s="62">
        <v>46149</v>
      </c>
      <c r="B2314" s="63" t="s">
        <v>445</v>
      </c>
      <c r="C2314" s="64" t="s">
        <v>18</v>
      </c>
      <c r="D2314" s="64" t="s">
        <v>37</v>
      </c>
      <c r="E2314" s="64" t="s">
        <v>382</v>
      </c>
      <c r="F2314" s="64">
        <v>1</v>
      </c>
      <c r="G2314" s="72" t="s">
        <v>2403</v>
      </c>
      <c r="H2314" s="63" t="s">
        <v>4283</v>
      </c>
      <c r="I2314" s="64" t="s">
        <v>493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30</v>
      </c>
      <c r="R2314" s="68"/>
      <c r="S2314" s="68">
        <f t="shared" si="88"/>
        <v>3</v>
      </c>
      <c r="T2314" s="69" t="s">
        <v>547</v>
      </c>
      <c r="U2314" s="63" t="s">
        <v>52</v>
      </c>
      <c r="V2314" s="63"/>
      <c r="W2314" s="63"/>
      <c r="X2314" s="63"/>
      <c r="Y2314" s="63"/>
      <c r="Z2314" s="63"/>
      <c r="AA2314" s="63"/>
    </row>
    <row r="2315" spans="1:27" s="71" customFormat="1" ht="23.5" customHeight="1" x14ac:dyDescent="0.35">
      <c r="A2315" s="62">
        <v>46149</v>
      </c>
      <c r="B2315" s="63" t="s">
        <v>445</v>
      </c>
      <c r="C2315" s="64" t="s">
        <v>18</v>
      </c>
      <c r="D2315" s="64" t="s">
        <v>37</v>
      </c>
      <c r="E2315" s="64" t="s">
        <v>1535</v>
      </c>
      <c r="F2315" s="64">
        <v>1</v>
      </c>
      <c r="G2315" s="72" t="s">
        <v>4284</v>
      </c>
      <c r="H2315" s="63" t="s">
        <v>4285</v>
      </c>
      <c r="I2315" s="64" t="s">
        <v>493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0.1</v>
      </c>
      <c r="Q2315" s="68">
        <v>24</v>
      </c>
      <c r="R2315" s="68"/>
      <c r="S2315" s="68">
        <f t="shared" si="88"/>
        <v>2.4000000000000004</v>
      </c>
      <c r="T2315" s="69" t="s">
        <v>547</v>
      </c>
      <c r="U2315" s="63" t="s">
        <v>52</v>
      </c>
      <c r="V2315" s="63"/>
      <c r="W2315" s="63"/>
      <c r="X2315" s="63"/>
      <c r="Y2315" s="63"/>
      <c r="Z2315" s="63"/>
      <c r="AA2315" s="63"/>
    </row>
    <row r="2316" spans="1:27" s="71" customFormat="1" ht="23.5" customHeight="1" x14ac:dyDescent="0.35">
      <c r="A2316" s="62">
        <v>46149</v>
      </c>
      <c r="B2316" s="63" t="s">
        <v>445</v>
      </c>
      <c r="C2316" s="64" t="s">
        <v>18</v>
      </c>
      <c r="D2316" s="64" t="s">
        <v>37</v>
      </c>
      <c r="E2316" s="64" t="s">
        <v>386</v>
      </c>
      <c r="F2316" s="64">
        <v>1</v>
      </c>
      <c r="G2316" s="72" t="s">
        <v>4286</v>
      </c>
      <c r="H2316" s="63" t="s">
        <v>4287</v>
      </c>
      <c r="I2316" s="64" t="s">
        <v>493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20</v>
      </c>
      <c r="R2316" s="68"/>
      <c r="S2316" s="68">
        <f t="shared" si="88"/>
        <v>2</v>
      </c>
      <c r="T2316" s="69" t="s">
        <v>547</v>
      </c>
      <c r="U2316" s="63" t="s">
        <v>52</v>
      </c>
      <c r="V2316" s="63"/>
      <c r="W2316" s="63"/>
      <c r="X2316" s="63"/>
      <c r="Y2316" s="63"/>
      <c r="Z2316" s="63"/>
      <c r="AA2316" s="63"/>
    </row>
    <row r="2317" spans="1:27" s="71" customFormat="1" ht="23.5" customHeight="1" x14ac:dyDescent="0.35">
      <c r="A2317" s="62">
        <v>46149</v>
      </c>
      <c r="B2317" s="63" t="s">
        <v>445</v>
      </c>
      <c r="C2317" s="64" t="s">
        <v>18</v>
      </c>
      <c r="D2317" s="64" t="s">
        <v>37</v>
      </c>
      <c r="E2317" s="64" t="s">
        <v>1537</v>
      </c>
      <c r="F2317" s="64">
        <v>1</v>
      </c>
      <c r="G2317" s="72">
        <v>159283005</v>
      </c>
      <c r="H2317" s="63" t="s">
        <v>4288</v>
      </c>
      <c r="I2317" s="64" t="s">
        <v>493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22</v>
      </c>
      <c r="R2317" s="68"/>
      <c r="S2317" s="68">
        <f t="shared" si="88"/>
        <v>2.2000000000000002</v>
      </c>
      <c r="T2317" s="69" t="s">
        <v>547</v>
      </c>
      <c r="U2317" s="63" t="s">
        <v>52</v>
      </c>
      <c r="V2317" s="63"/>
      <c r="W2317" s="63"/>
      <c r="X2317" s="63"/>
      <c r="Y2317" s="63"/>
      <c r="Z2317" s="63"/>
      <c r="AA2317" s="63"/>
    </row>
    <row r="2318" spans="1:27" s="71" customFormat="1" ht="23.5" customHeight="1" x14ac:dyDescent="0.35">
      <c r="A2318" s="62">
        <v>46149</v>
      </c>
      <c r="B2318" s="63" t="s">
        <v>445</v>
      </c>
      <c r="C2318" s="64" t="s">
        <v>18</v>
      </c>
      <c r="D2318" s="64" t="s">
        <v>37</v>
      </c>
      <c r="E2318" s="64" t="s">
        <v>607</v>
      </c>
      <c r="F2318" s="64">
        <v>1</v>
      </c>
      <c r="G2318" s="72">
        <v>204192018</v>
      </c>
      <c r="H2318" s="63" t="s">
        <v>4289</v>
      </c>
      <c r="I2318" s="64" t="s">
        <v>493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3</v>
      </c>
      <c r="R2318" s="68"/>
      <c r="S2318" s="68">
        <f t="shared" si="88"/>
        <v>0.30000000000000004</v>
      </c>
      <c r="T2318" s="69" t="s">
        <v>547</v>
      </c>
      <c r="U2318" s="63" t="s">
        <v>52</v>
      </c>
      <c r="V2318" s="63"/>
      <c r="W2318" s="63"/>
      <c r="X2318" s="63"/>
      <c r="Y2318" s="63"/>
      <c r="Z2318" s="63"/>
      <c r="AA2318" s="63"/>
    </row>
    <row r="2319" spans="1:27" s="71" customFormat="1" ht="23.5" customHeight="1" x14ac:dyDescent="0.35">
      <c r="A2319" s="62">
        <v>46149</v>
      </c>
      <c r="B2319" s="63" t="s">
        <v>445</v>
      </c>
      <c r="C2319" s="64" t="s">
        <v>18</v>
      </c>
      <c r="D2319" s="64" t="s">
        <v>37</v>
      </c>
      <c r="E2319" s="64" t="s">
        <v>607</v>
      </c>
      <c r="F2319" s="64">
        <v>1</v>
      </c>
      <c r="G2319" s="72">
        <v>204343003</v>
      </c>
      <c r="H2319" s="63" t="s">
        <v>4290</v>
      </c>
      <c r="I2319" s="64" t="s">
        <v>493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3</v>
      </c>
      <c r="R2319" s="68"/>
      <c r="S2319" s="68">
        <f t="shared" si="88"/>
        <v>0.30000000000000004</v>
      </c>
      <c r="T2319" s="69" t="s">
        <v>547</v>
      </c>
      <c r="U2319" s="63" t="s">
        <v>52</v>
      </c>
      <c r="V2319" s="63"/>
      <c r="W2319" s="63"/>
      <c r="X2319" s="63"/>
      <c r="Y2319" s="63"/>
      <c r="Z2319" s="63"/>
      <c r="AA2319" s="63"/>
    </row>
    <row r="2320" spans="1:27" s="71" customFormat="1" ht="23.5" customHeight="1" x14ac:dyDescent="0.35">
      <c r="A2320" s="62">
        <v>46149</v>
      </c>
      <c r="B2320" s="63" t="s">
        <v>445</v>
      </c>
      <c r="C2320" s="64" t="s">
        <v>18</v>
      </c>
      <c r="D2320" s="64" t="s">
        <v>37</v>
      </c>
      <c r="E2320" s="64" t="s">
        <v>607</v>
      </c>
      <c r="F2320" s="64">
        <v>1</v>
      </c>
      <c r="G2320" s="72">
        <v>206163004</v>
      </c>
      <c r="H2320" s="63" t="s">
        <v>4291</v>
      </c>
      <c r="I2320" s="64" t="s">
        <v>493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0.1</v>
      </c>
      <c r="Q2320" s="68">
        <v>3</v>
      </c>
      <c r="R2320" s="68"/>
      <c r="S2320" s="68">
        <f t="shared" si="88"/>
        <v>0.30000000000000004</v>
      </c>
      <c r="T2320" s="69" t="s">
        <v>547</v>
      </c>
      <c r="U2320" s="63" t="s">
        <v>52</v>
      </c>
      <c r="V2320" s="63"/>
      <c r="W2320" s="63"/>
      <c r="X2320" s="63"/>
      <c r="Y2320" s="63"/>
      <c r="Z2320" s="63"/>
      <c r="AA2320" s="63"/>
    </row>
    <row r="2321" spans="1:27" s="71" customFormat="1" ht="23.5" customHeight="1" x14ac:dyDescent="0.35">
      <c r="A2321" s="62">
        <v>46149</v>
      </c>
      <c r="B2321" s="63" t="s">
        <v>445</v>
      </c>
      <c r="C2321" s="64" t="s">
        <v>18</v>
      </c>
      <c r="D2321" s="64" t="s">
        <v>37</v>
      </c>
      <c r="E2321" s="64" t="s">
        <v>607</v>
      </c>
      <c r="F2321" s="64">
        <v>1</v>
      </c>
      <c r="G2321" s="72">
        <v>206232003</v>
      </c>
      <c r="H2321" s="63" t="s">
        <v>4292</v>
      </c>
      <c r="I2321" s="64" t="s">
        <v>493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3</v>
      </c>
      <c r="R2321" s="68"/>
      <c r="S2321" s="68">
        <f t="shared" si="88"/>
        <v>0.30000000000000004</v>
      </c>
      <c r="T2321" s="69" t="s">
        <v>547</v>
      </c>
      <c r="U2321" s="63" t="s">
        <v>52</v>
      </c>
      <c r="V2321" s="63"/>
      <c r="W2321" s="63"/>
      <c r="X2321" s="63"/>
      <c r="Y2321" s="63"/>
      <c r="Z2321" s="63"/>
      <c r="AA2321" s="63"/>
    </row>
    <row r="2322" spans="1:27" s="71" customFormat="1" ht="23.5" customHeight="1" x14ac:dyDescent="0.35">
      <c r="A2322" s="62">
        <v>46149</v>
      </c>
      <c r="B2322" s="63" t="s">
        <v>445</v>
      </c>
      <c r="C2322" s="64" t="s">
        <v>18</v>
      </c>
      <c r="D2322" s="64" t="s">
        <v>37</v>
      </c>
      <c r="E2322" s="64" t="s">
        <v>899</v>
      </c>
      <c r="F2322" s="64">
        <v>1</v>
      </c>
      <c r="G2322" s="72">
        <v>290061296</v>
      </c>
      <c r="H2322" s="63" t="s">
        <v>4293</v>
      </c>
      <c r="I2322" s="64" t="s">
        <v>493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1</v>
      </c>
      <c r="R2322" s="68"/>
      <c r="S2322" s="68">
        <f t="shared" si="88"/>
        <v>0.1</v>
      </c>
      <c r="T2322" s="69" t="s">
        <v>547</v>
      </c>
      <c r="U2322" s="63" t="s">
        <v>52</v>
      </c>
      <c r="V2322" s="63"/>
      <c r="W2322" s="63"/>
      <c r="X2322" s="63"/>
      <c r="Y2322" s="63"/>
      <c r="Z2322" s="63"/>
      <c r="AA2322" s="63"/>
    </row>
    <row r="2323" spans="1:27" s="71" customFormat="1" ht="23.5" customHeight="1" x14ac:dyDescent="0.35">
      <c r="A2323" s="62">
        <v>46149</v>
      </c>
      <c r="B2323" s="63" t="s">
        <v>445</v>
      </c>
      <c r="C2323" s="64" t="s">
        <v>18</v>
      </c>
      <c r="D2323" s="64" t="s">
        <v>37</v>
      </c>
      <c r="E2323" s="64" t="s">
        <v>899</v>
      </c>
      <c r="F2323" s="64">
        <v>1</v>
      </c>
      <c r="G2323" s="72">
        <v>291102003</v>
      </c>
      <c r="H2323" s="63" t="s">
        <v>4294</v>
      </c>
      <c r="I2323" s="64" t="s">
        <v>493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0.1</v>
      </c>
      <c r="Q2323" s="68">
        <v>1</v>
      </c>
      <c r="R2323" s="68"/>
      <c r="S2323" s="68">
        <f t="shared" si="88"/>
        <v>0.1</v>
      </c>
      <c r="T2323" s="69" t="s">
        <v>547</v>
      </c>
      <c r="U2323" s="63" t="s">
        <v>52</v>
      </c>
      <c r="V2323" s="63"/>
      <c r="W2323" s="63"/>
      <c r="X2323" s="63"/>
      <c r="Y2323" s="63"/>
      <c r="Z2323" s="63"/>
      <c r="AA2323" s="63"/>
    </row>
    <row r="2324" spans="1:27" s="71" customFormat="1" ht="23.5" customHeight="1" x14ac:dyDescent="0.35">
      <c r="A2324" s="62">
        <v>46149</v>
      </c>
      <c r="B2324" s="63" t="s">
        <v>445</v>
      </c>
      <c r="C2324" s="64" t="s">
        <v>18</v>
      </c>
      <c r="D2324" s="64" t="s">
        <v>37</v>
      </c>
      <c r="E2324" s="64" t="s">
        <v>899</v>
      </c>
      <c r="F2324" s="64">
        <v>1</v>
      </c>
      <c r="G2324" s="72">
        <v>292086005</v>
      </c>
      <c r="H2324" s="63" t="s">
        <v>4295</v>
      </c>
      <c r="I2324" s="64" t="s">
        <v>493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0.1</v>
      </c>
      <c r="Q2324" s="68">
        <v>1</v>
      </c>
      <c r="R2324" s="68"/>
      <c r="S2324" s="68">
        <f t="shared" si="88"/>
        <v>0.1</v>
      </c>
      <c r="T2324" s="69" t="s">
        <v>547</v>
      </c>
      <c r="U2324" s="63" t="s">
        <v>52</v>
      </c>
      <c r="V2324" s="63"/>
      <c r="W2324" s="63"/>
      <c r="X2324" s="63"/>
      <c r="Y2324" s="63"/>
      <c r="Z2324" s="63"/>
      <c r="AA2324" s="63"/>
    </row>
    <row r="2325" spans="1:27" s="71" customFormat="1" ht="23.5" customHeight="1" x14ac:dyDescent="0.35">
      <c r="A2325" s="62">
        <v>46149</v>
      </c>
      <c r="B2325" s="63" t="s">
        <v>445</v>
      </c>
      <c r="C2325" s="64" t="s">
        <v>17</v>
      </c>
      <c r="D2325" s="64" t="s">
        <v>37</v>
      </c>
      <c r="E2325" s="64" t="s">
        <v>368</v>
      </c>
      <c r="F2325" s="64">
        <v>1</v>
      </c>
      <c r="G2325" s="72" t="s">
        <v>270</v>
      </c>
      <c r="H2325" s="63" t="s">
        <v>4268</v>
      </c>
      <c r="I2325" s="64" t="s">
        <v>490</v>
      </c>
      <c r="J2325" s="63" t="s">
        <v>4296</v>
      </c>
      <c r="K2325" s="64" t="s">
        <v>281</v>
      </c>
      <c r="L2325" s="64" t="s">
        <v>268</v>
      </c>
      <c r="M2325" s="100">
        <v>0.375</v>
      </c>
      <c r="N2325" s="100">
        <v>0.40625</v>
      </c>
      <c r="O2325" s="66">
        <f t="shared" si="87"/>
        <v>3.125E-2</v>
      </c>
      <c r="P2325" s="67">
        <v>0.75</v>
      </c>
      <c r="Q2325" s="68">
        <v>26</v>
      </c>
      <c r="R2325" s="68"/>
      <c r="S2325" s="68">
        <f t="shared" si="88"/>
        <v>19.5</v>
      </c>
      <c r="T2325" s="69" t="s">
        <v>52</v>
      </c>
      <c r="U2325" s="63" t="s">
        <v>52</v>
      </c>
      <c r="V2325" s="63"/>
      <c r="W2325" s="63"/>
      <c r="X2325" s="63"/>
      <c r="Y2325" s="63"/>
      <c r="Z2325" s="63"/>
      <c r="AA2325" s="63">
        <v>2026050015</v>
      </c>
    </row>
    <row r="2326" spans="1:27" s="71" customFormat="1" ht="23.5" customHeight="1" x14ac:dyDescent="0.35">
      <c r="A2326" s="62">
        <v>46149</v>
      </c>
      <c r="B2326" s="63" t="s">
        <v>445</v>
      </c>
      <c r="C2326" s="64" t="s">
        <v>17</v>
      </c>
      <c r="D2326" s="64" t="s">
        <v>37</v>
      </c>
      <c r="E2326" s="64" t="s">
        <v>365</v>
      </c>
      <c r="F2326" s="64">
        <v>1</v>
      </c>
      <c r="G2326" s="72" t="s">
        <v>3632</v>
      </c>
      <c r="H2326" s="63" t="s">
        <v>4269</v>
      </c>
      <c r="I2326" s="64" t="s">
        <v>485</v>
      </c>
      <c r="J2326" s="63" t="s">
        <v>4297</v>
      </c>
      <c r="K2326" s="64" t="s">
        <v>267</v>
      </c>
      <c r="L2326" s="64" t="s">
        <v>268</v>
      </c>
      <c r="M2326" s="100">
        <v>0.64583333333333337</v>
      </c>
      <c r="N2326" s="100">
        <v>0.72916666666666663</v>
      </c>
      <c r="O2326" s="66">
        <f t="shared" si="87"/>
        <v>8.3333333333333259E-2</v>
      </c>
      <c r="P2326" s="67">
        <v>2</v>
      </c>
      <c r="Q2326" s="68">
        <v>25</v>
      </c>
      <c r="R2326" s="68"/>
      <c r="S2326" s="68">
        <f t="shared" si="88"/>
        <v>50</v>
      </c>
      <c r="T2326" s="69" t="s">
        <v>27</v>
      </c>
      <c r="U2326" s="69" t="s">
        <v>126</v>
      </c>
      <c r="V2326" s="63"/>
      <c r="W2326" s="63"/>
      <c r="X2326" s="63"/>
      <c r="Y2326" s="63"/>
      <c r="Z2326" s="63"/>
      <c r="AA2326" s="63">
        <v>2026050016</v>
      </c>
    </row>
    <row r="2327" spans="1:27" s="71" customFormat="1" ht="23.5" customHeight="1" x14ac:dyDescent="0.35">
      <c r="A2327" s="62">
        <v>46149</v>
      </c>
      <c r="B2327" s="63" t="s">
        <v>445</v>
      </c>
      <c r="C2327" s="64" t="s">
        <v>17</v>
      </c>
      <c r="D2327" s="64" t="s">
        <v>37</v>
      </c>
      <c r="E2327" s="64" t="s">
        <v>365</v>
      </c>
      <c r="F2327" s="64">
        <v>1</v>
      </c>
      <c r="G2327" s="72" t="s">
        <v>3632</v>
      </c>
      <c r="H2327" s="63" t="s">
        <v>4269</v>
      </c>
      <c r="I2327" s="64" t="s">
        <v>490</v>
      </c>
      <c r="J2327" s="63" t="s">
        <v>2140</v>
      </c>
      <c r="K2327" s="64" t="s">
        <v>281</v>
      </c>
      <c r="L2327" s="64" t="s">
        <v>268</v>
      </c>
      <c r="M2327" s="100">
        <v>0.54166666666666663</v>
      </c>
      <c r="N2327" s="100">
        <v>0.58333333333333337</v>
      </c>
      <c r="O2327" s="66">
        <f t="shared" si="87"/>
        <v>4.1666666666666741E-2</v>
      </c>
      <c r="P2327" s="67">
        <v>1</v>
      </c>
      <c r="Q2327" s="68">
        <v>27</v>
      </c>
      <c r="R2327" s="68"/>
      <c r="S2327" s="68">
        <f t="shared" si="88"/>
        <v>27</v>
      </c>
      <c r="T2327" s="69" t="s">
        <v>52</v>
      </c>
      <c r="U2327" s="63" t="s">
        <v>52</v>
      </c>
      <c r="V2327" s="63"/>
      <c r="W2327" s="63"/>
      <c r="X2327" s="63"/>
      <c r="Y2327" s="63"/>
      <c r="Z2327" s="63"/>
      <c r="AA2327" s="63">
        <v>2026050017</v>
      </c>
    </row>
    <row r="2328" spans="1:27" s="71" customFormat="1" ht="23.5" customHeight="1" x14ac:dyDescent="0.35">
      <c r="A2328" s="62">
        <v>46149</v>
      </c>
      <c r="B2328" s="63" t="s">
        <v>445</v>
      </c>
      <c r="C2328" s="64" t="s">
        <v>17</v>
      </c>
      <c r="D2328" s="64" t="s">
        <v>37</v>
      </c>
      <c r="E2328" s="64" t="s">
        <v>898</v>
      </c>
      <c r="F2328" s="64">
        <v>2</v>
      </c>
      <c r="G2328" s="72" t="s">
        <v>1823</v>
      </c>
      <c r="H2328" s="63" t="s">
        <v>4272</v>
      </c>
      <c r="I2328" s="64" t="s">
        <v>480</v>
      </c>
      <c r="J2328" s="63" t="s">
        <v>4298</v>
      </c>
      <c r="K2328" s="64" t="s">
        <v>273</v>
      </c>
      <c r="L2328" s="64" t="s">
        <v>268</v>
      </c>
      <c r="M2328" s="100">
        <v>0.8125</v>
      </c>
      <c r="N2328" s="100">
        <v>4.1666666666666664E-2</v>
      </c>
      <c r="O2328" s="66">
        <f t="shared" si="87"/>
        <v>23.229166666666668</v>
      </c>
      <c r="P2328" s="67">
        <v>5.5</v>
      </c>
      <c r="Q2328" s="68">
        <v>20</v>
      </c>
      <c r="R2328" s="68"/>
      <c r="S2328" s="68">
        <f t="shared" si="88"/>
        <v>110</v>
      </c>
      <c r="T2328" s="69" t="s">
        <v>27</v>
      </c>
      <c r="U2328" s="69" t="s">
        <v>30</v>
      </c>
      <c r="V2328" s="63"/>
      <c r="W2328" s="63">
        <v>930098280</v>
      </c>
      <c r="X2328" s="63" t="s">
        <v>4678</v>
      </c>
      <c r="Y2328" s="63"/>
      <c r="Z2328" s="63"/>
      <c r="AA2328" s="63">
        <v>2026050018</v>
      </c>
    </row>
    <row r="2329" spans="1:27" s="71" customFormat="1" ht="23.5" customHeight="1" x14ac:dyDescent="0.35">
      <c r="A2329" s="62">
        <v>46149</v>
      </c>
      <c r="B2329" s="63" t="s">
        <v>445</v>
      </c>
      <c r="C2329" s="64" t="s">
        <v>17</v>
      </c>
      <c r="D2329" s="64" t="s">
        <v>37</v>
      </c>
      <c r="E2329" s="64" t="s">
        <v>289</v>
      </c>
      <c r="F2329" s="64">
        <v>1</v>
      </c>
      <c r="G2329" s="72" t="s">
        <v>1823</v>
      </c>
      <c r="H2329" s="63" t="s">
        <v>4299</v>
      </c>
      <c r="I2329" s="64" t="s">
        <v>480</v>
      </c>
      <c r="J2329" s="63" t="s">
        <v>4298</v>
      </c>
      <c r="K2329" s="64" t="s">
        <v>273</v>
      </c>
      <c r="L2329" s="64" t="s">
        <v>268</v>
      </c>
      <c r="M2329" s="100">
        <v>0.72916666666666663</v>
      </c>
      <c r="N2329" s="100">
        <v>0.77083333333333337</v>
      </c>
      <c r="O2329" s="66">
        <f t="shared" si="87"/>
        <v>4.1666666666666741E-2</v>
      </c>
      <c r="P2329" s="67">
        <v>1</v>
      </c>
      <c r="Q2329" s="68">
        <v>19</v>
      </c>
      <c r="R2329" s="68"/>
      <c r="S2329" s="68">
        <f t="shared" si="88"/>
        <v>19</v>
      </c>
      <c r="T2329" s="69" t="s">
        <v>27</v>
      </c>
      <c r="U2329" s="69" t="s">
        <v>30</v>
      </c>
      <c r="V2329" s="63"/>
      <c r="W2329" s="63">
        <v>930098280</v>
      </c>
      <c r="X2329" s="63" t="s">
        <v>4678</v>
      </c>
      <c r="Y2329" s="63"/>
      <c r="Z2329" s="63"/>
      <c r="AA2329" s="63">
        <v>2026050019</v>
      </c>
    </row>
    <row r="2330" spans="1:27" s="71" customFormat="1" ht="23.5" customHeight="1" x14ac:dyDescent="0.35">
      <c r="A2330" s="62">
        <v>46149</v>
      </c>
      <c r="B2330" s="63" t="s">
        <v>445</v>
      </c>
      <c r="C2330" s="64" t="s">
        <v>18</v>
      </c>
      <c r="D2330" s="64" t="s">
        <v>37</v>
      </c>
      <c r="E2330" s="64" t="s">
        <v>382</v>
      </c>
      <c r="F2330" s="64">
        <v>1</v>
      </c>
      <c r="G2330" s="72" t="s">
        <v>2403</v>
      </c>
      <c r="H2330" s="63" t="s">
        <v>4283</v>
      </c>
      <c r="I2330" s="64" t="s">
        <v>490</v>
      </c>
      <c r="J2330" s="63" t="s">
        <v>2136</v>
      </c>
      <c r="K2330" s="64" t="s">
        <v>281</v>
      </c>
      <c r="L2330" s="64" t="s">
        <v>268</v>
      </c>
      <c r="M2330" s="100">
        <v>0.35416666666666669</v>
      </c>
      <c r="N2330" s="100">
        <v>0.39583333333333331</v>
      </c>
      <c r="O2330" s="66">
        <f t="shared" si="87"/>
        <v>4.166666666666663E-2</v>
      </c>
      <c r="P2330" s="67">
        <v>1</v>
      </c>
      <c r="Q2330" s="68">
        <v>30</v>
      </c>
      <c r="R2330" s="68"/>
      <c r="S2330" s="68">
        <f t="shared" si="88"/>
        <v>30</v>
      </c>
      <c r="T2330" s="69" t="s">
        <v>52</v>
      </c>
      <c r="U2330" s="63" t="s">
        <v>52</v>
      </c>
      <c r="V2330" s="63"/>
      <c r="W2330" s="63"/>
      <c r="X2330" s="63"/>
      <c r="Y2330" s="63"/>
      <c r="Z2330" s="63"/>
      <c r="AA2330" s="63">
        <v>2026050020</v>
      </c>
    </row>
    <row r="2331" spans="1:27" s="71" customFormat="1" ht="23.5" customHeight="1" x14ac:dyDescent="0.35">
      <c r="A2331" s="62">
        <v>46149</v>
      </c>
      <c r="B2331" s="63" t="s">
        <v>445</v>
      </c>
      <c r="C2331" s="64" t="s">
        <v>18</v>
      </c>
      <c r="D2331" s="64" t="s">
        <v>37</v>
      </c>
      <c r="E2331" s="64" t="s">
        <v>386</v>
      </c>
      <c r="F2331" s="64">
        <v>1</v>
      </c>
      <c r="G2331" s="72" t="s">
        <v>4286</v>
      </c>
      <c r="H2331" s="63" t="s">
        <v>4287</v>
      </c>
      <c r="I2331" s="64" t="s">
        <v>480</v>
      </c>
      <c r="J2331" s="63" t="s">
        <v>4300</v>
      </c>
      <c r="K2331" s="64" t="s">
        <v>273</v>
      </c>
      <c r="L2331" s="64" t="s">
        <v>268</v>
      </c>
      <c r="M2331" s="100">
        <v>0.33333333333333331</v>
      </c>
      <c r="N2331" s="100">
        <v>0.4375</v>
      </c>
      <c r="O2331" s="66">
        <f t="shared" si="87"/>
        <v>0.10416666666666669</v>
      </c>
      <c r="P2331" s="67">
        <v>2.5</v>
      </c>
      <c r="Q2331" s="68">
        <v>20</v>
      </c>
      <c r="R2331" s="68"/>
      <c r="S2331" s="68">
        <f t="shared" si="88"/>
        <v>50</v>
      </c>
      <c r="T2331" s="69" t="s">
        <v>27</v>
      </c>
      <c r="U2331" s="69" t="s">
        <v>30</v>
      </c>
      <c r="V2331" s="63"/>
      <c r="W2331" s="63">
        <v>644456001</v>
      </c>
      <c r="X2331" s="63"/>
      <c r="Y2331" s="63"/>
      <c r="Z2331" s="63"/>
      <c r="AA2331" s="63">
        <v>2026050021</v>
      </c>
    </row>
    <row r="2332" spans="1:27" s="71" customFormat="1" ht="23.5" customHeight="1" x14ac:dyDescent="0.35">
      <c r="A2332" s="62">
        <v>46149</v>
      </c>
      <c r="B2332" s="63" t="s">
        <v>445</v>
      </c>
      <c r="C2332" s="64" t="s">
        <v>18</v>
      </c>
      <c r="D2332" s="64" t="s">
        <v>37</v>
      </c>
      <c r="E2332" s="64" t="s">
        <v>1301</v>
      </c>
      <c r="F2332" s="64">
        <v>2</v>
      </c>
      <c r="G2332" s="72" t="s">
        <v>1011</v>
      </c>
      <c r="H2332" s="63" t="s">
        <v>4301</v>
      </c>
      <c r="I2332" s="64" t="s">
        <v>490</v>
      </c>
      <c r="J2332" s="63" t="s">
        <v>4052</v>
      </c>
      <c r="K2332" s="64" t="s">
        <v>281</v>
      </c>
      <c r="L2332" s="64" t="s">
        <v>268</v>
      </c>
      <c r="M2332" s="100">
        <v>0.20833333333333334</v>
      </c>
      <c r="N2332" s="100">
        <v>0.22916666666666666</v>
      </c>
      <c r="O2332" s="66">
        <f t="shared" si="87"/>
        <v>2.0833333333333315E-2</v>
      </c>
      <c r="P2332" s="67">
        <v>0.5</v>
      </c>
      <c r="Q2332" s="68">
        <v>31</v>
      </c>
      <c r="R2332" s="68"/>
      <c r="S2332" s="68">
        <f t="shared" si="88"/>
        <v>15.5</v>
      </c>
      <c r="T2332" s="69" t="s">
        <v>52</v>
      </c>
      <c r="U2332" s="63" t="s">
        <v>52</v>
      </c>
      <c r="V2332" s="63"/>
      <c r="W2332" s="63"/>
      <c r="X2332" s="63"/>
      <c r="Y2332" s="63"/>
      <c r="Z2332" s="63"/>
      <c r="AA2332" s="63">
        <v>2026050022</v>
      </c>
    </row>
    <row r="2333" spans="1:27" s="71" customFormat="1" ht="23.5" customHeight="1" x14ac:dyDescent="0.35">
      <c r="A2333" s="62">
        <v>46149</v>
      </c>
      <c r="B2333" s="63" t="s">
        <v>445</v>
      </c>
      <c r="C2333" s="64" t="s">
        <v>18</v>
      </c>
      <c r="D2333" s="64" t="s">
        <v>37</v>
      </c>
      <c r="E2333" s="64" t="s">
        <v>599</v>
      </c>
      <c r="F2333" s="64">
        <v>1</v>
      </c>
      <c r="G2333" s="72" t="s">
        <v>828</v>
      </c>
      <c r="H2333" s="63" t="s">
        <v>4216</v>
      </c>
      <c r="I2333" s="64" t="s">
        <v>490</v>
      </c>
      <c r="J2333" s="63" t="s">
        <v>4302</v>
      </c>
      <c r="K2333" s="64" t="s">
        <v>281</v>
      </c>
      <c r="L2333" s="64" t="s">
        <v>268</v>
      </c>
      <c r="M2333" s="100">
        <v>0.52430555555555558</v>
      </c>
      <c r="N2333" s="100">
        <v>0.54513888888888884</v>
      </c>
      <c r="O2333" s="66">
        <f t="shared" si="87"/>
        <v>2.0833333333333259E-2</v>
      </c>
      <c r="P2333" s="67">
        <v>0.5</v>
      </c>
      <c r="Q2333" s="68">
        <v>22</v>
      </c>
      <c r="R2333" s="68"/>
      <c r="S2333" s="68">
        <f t="shared" si="88"/>
        <v>11</v>
      </c>
      <c r="T2333" s="69" t="s">
        <v>52</v>
      </c>
      <c r="U2333" s="63" t="s">
        <v>52</v>
      </c>
      <c r="V2333" s="63"/>
      <c r="W2333" s="63"/>
      <c r="X2333" s="63"/>
      <c r="Y2333" s="63"/>
      <c r="Z2333" s="63"/>
      <c r="AA2333" s="63">
        <v>2026050023</v>
      </c>
    </row>
    <row r="2334" spans="1:27" s="71" customFormat="1" ht="23.5" customHeight="1" x14ac:dyDescent="0.35">
      <c r="A2334" s="62">
        <v>46150</v>
      </c>
      <c r="B2334" s="63" t="s">
        <v>34</v>
      </c>
      <c r="C2334" s="64" t="s">
        <v>17</v>
      </c>
      <c r="D2334" s="64" t="s">
        <v>19</v>
      </c>
      <c r="E2334" s="64" t="s">
        <v>612</v>
      </c>
      <c r="F2334" s="64">
        <v>2</v>
      </c>
      <c r="G2334" s="72">
        <v>130597093</v>
      </c>
      <c r="H2334" s="63" t="s">
        <v>4315</v>
      </c>
      <c r="I2334" s="64" t="s">
        <v>493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0.25</v>
      </c>
      <c r="Q2334" s="68">
        <v>10</v>
      </c>
      <c r="R2334" s="68"/>
      <c r="S2334" s="68">
        <f t="shared" si="88"/>
        <v>2.5</v>
      </c>
      <c r="T2334" s="69" t="s">
        <v>547</v>
      </c>
      <c r="U2334" s="63" t="s">
        <v>52</v>
      </c>
      <c r="V2334" s="63"/>
      <c r="W2334" s="63"/>
      <c r="X2334" s="63"/>
      <c r="Y2334" s="63"/>
      <c r="Z2334" s="63"/>
      <c r="AA2334" s="63"/>
    </row>
    <row r="2335" spans="1:27" s="71" customFormat="1" ht="23.5" customHeight="1" x14ac:dyDescent="0.35">
      <c r="A2335" s="62">
        <v>46150</v>
      </c>
      <c r="B2335" s="63" t="s">
        <v>34</v>
      </c>
      <c r="C2335" s="64" t="s">
        <v>17</v>
      </c>
      <c r="D2335" s="64" t="s">
        <v>19</v>
      </c>
      <c r="E2335" s="64" t="s">
        <v>274</v>
      </c>
      <c r="F2335" s="64">
        <v>2</v>
      </c>
      <c r="G2335" s="72" t="s">
        <v>4316</v>
      </c>
      <c r="H2335" s="63" t="s">
        <v>4317</v>
      </c>
      <c r="I2335" s="64" t="s">
        <v>493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0.67</v>
      </c>
      <c r="Q2335" s="68">
        <v>12</v>
      </c>
      <c r="R2335" s="68"/>
      <c r="S2335" s="68">
        <f t="shared" si="88"/>
        <v>8.0400000000000009</v>
      </c>
      <c r="T2335" s="69" t="s">
        <v>547</v>
      </c>
      <c r="U2335" s="63" t="s">
        <v>52</v>
      </c>
      <c r="V2335" s="63"/>
      <c r="W2335" s="63"/>
      <c r="X2335" s="63"/>
      <c r="Y2335" s="63"/>
      <c r="Z2335" s="63"/>
      <c r="AA2335" s="63"/>
    </row>
    <row r="2336" spans="1:27" s="71" customFormat="1" ht="23.5" customHeight="1" x14ac:dyDescent="0.35">
      <c r="A2336" s="62">
        <v>46150</v>
      </c>
      <c r="B2336" s="63" t="s">
        <v>445</v>
      </c>
      <c r="C2336" s="64" t="s">
        <v>17</v>
      </c>
      <c r="D2336" s="64" t="s">
        <v>37</v>
      </c>
      <c r="E2336" s="64" t="s">
        <v>265</v>
      </c>
      <c r="F2336" s="64">
        <v>1</v>
      </c>
      <c r="G2336" s="72" t="s">
        <v>1070</v>
      </c>
      <c r="H2336" s="63" t="s">
        <v>4318</v>
      </c>
      <c r="I2336" s="64" t="s">
        <v>493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0.33</v>
      </c>
      <c r="Q2336" s="68">
        <v>21</v>
      </c>
      <c r="R2336" s="68"/>
      <c r="S2336" s="68">
        <f t="shared" si="88"/>
        <v>6.9300000000000006</v>
      </c>
      <c r="T2336" s="69" t="s">
        <v>547</v>
      </c>
      <c r="U2336" s="63" t="s">
        <v>52</v>
      </c>
      <c r="V2336" s="63"/>
      <c r="W2336" s="63"/>
      <c r="X2336" s="63"/>
      <c r="Y2336" s="63"/>
      <c r="Z2336" s="63"/>
      <c r="AA2336" s="63"/>
    </row>
    <row r="2337" spans="1:27" s="71" customFormat="1" ht="23.5" customHeight="1" x14ac:dyDescent="0.35">
      <c r="A2337" s="62">
        <v>46150</v>
      </c>
      <c r="B2337" s="63" t="s">
        <v>445</v>
      </c>
      <c r="C2337" s="64" t="s">
        <v>17</v>
      </c>
      <c r="D2337" s="64" t="s">
        <v>37</v>
      </c>
      <c r="E2337" s="64" t="s">
        <v>365</v>
      </c>
      <c r="F2337" s="64">
        <v>2</v>
      </c>
      <c r="G2337" s="72" t="s">
        <v>4319</v>
      </c>
      <c r="H2337" s="63" t="s">
        <v>4320</v>
      </c>
      <c r="I2337" s="64" t="s">
        <v>493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24</v>
      </c>
      <c r="R2337" s="68"/>
      <c r="S2337" s="68">
        <f t="shared" si="88"/>
        <v>2.4000000000000004</v>
      </c>
      <c r="T2337" s="69" t="s">
        <v>547</v>
      </c>
      <c r="U2337" s="63" t="s">
        <v>52</v>
      </c>
      <c r="V2337" s="63"/>
      <c r="W2337" s="63"/>
      <c r="X2337" s="63"/>
      <c r="Y2337" s="63"/>
      <c r="Z2337" s="63"/>
      <c r="AA2337" s="63"/>
    </row>
    <row r="2338" spans="1:27" s="71" customFormat="1" ht="23.5" customHeight="1" x14ac:dyDescent="0.35">
      <c r="A2338" s="62">
        <v>46150</v>
      </c>
      <c r="B2338" s="63" t="s">
        <v>445</v>
      </c>
      <c r="C2338" s="64" t="s">
        <v>17</v>
      </c>
      <c r="D2338" s="64" t="s">
        <v>37</v>
      </c>
      <c r="E2338" s="64" t="s">
        <v>292</v>
      </c>
      <c r="F2338" s="64">
        <v>2</v>
      </c>
      <c r="G2338" s="72" t="s">
        <v>3395</v>
      </c>
      <c r="H2338" s="63" t="s">
        <v>4321</v>
      </c>
      <c r="I2338" s="64" t="s">
        <v>493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26</v>
      </c>
      <c r="R2338" s="68"/>
      <c r="S2338" s="68">
        <f t="shared" si="88"/>
        <v>2.6</v>
      </c>
      <c r="T2338" s="69" t="s">
        <v>547</v>
      </c>
      <c r="U2338" s="63" t="s">
        <v>52</v>
      </c>
      <c r="V2338" s="63"/>
      <c r="W2338" s="63"/>
      <c r="X2338" s="63"/>
      <c r="Y2338" s="63"/>
      <c r="Z2338" s="63"/>
      <c r="AA2338" s="63"/>
    </row>
    <row r="2339" spans="1:27" s="71" customFormat="1" ht="23.5" customHeight="1" x14ac:dyDescent="0.35">
      <c r="A2339" s="62">
        <v>46150</v>
      </c>
      <c r="B2339" s="63" t="s">
        <v>445</v>
      </c>
      <c r="C2339" s="64" t="s">
        <v>17</v>
      </c>
      <c r="D2339" s="64" t="s">
        <v>37</v>
      </c>
      <c r="E2339" s="64" t="s">
        <v>898</v>
      </c>
      <c r="F2339" s="64">
        <v>1</v>
      </c>
      <c r="G2339" s="72" t="s">
        <v>3713</v>
      </c>
      <c r="H2339" s="63" t="s">
        <v>4322</v>
      </c>
      <c r="I2339" s="64" t="s">
        <v>493</v>
      </c>
      <c r="J2339" s="63" t="s">
        <v>66</v>
      </c>
      <c r="K2339" s="64" t="s">
        <v>243</v>
      </c>
      <c r="L2339" s="64" t="s">
        <v>239</v>
      </c>
      <c r="M2339" s="100"/>
      <c r="N2339" s="100"/>
      <c r="O2339" s="66">
        <f t="shared" si="87"/>
        <v>24</v>
      </c>
      <c r="P2339" s="67">
        <v>0.1</v>
      </c>
      <c r="Q2339" s="68">
        <v>33</v>
      </c>
      <c r="R2339" s="68"/>
      <c r="S2339" s="68">
        <f t="shared" si="88"/>
        <v>3.3000000000000003</v>
      </c>
      <c r="T2339" s="69" t="s">
        <v>547</v>
      </c>
      <c r="U2339" s="63" t="s">
        <v>52</v>
      </c>
      <c r="V2339" s="63"/>
      <c r="W2339" s="63"/>
      <c r="X2339" s="63"/>
      <c r="Y2339" s="63"/>
      <c r="Z2339" s="63"/>
      <c r="AA2339" s="63"/>
    </row>
    <row r="2340" spans="1:27" s="71" customFormat="1" ht="23.5" customHeight="1" x14ac:dyDescent="0.35">
      <c r="A2340" s="62">
        <v>46150</v>
      </c>
      <c r="B2340" s="63" t="s">
        <v>445</v>
      </c>
      <c r="C2340" s="64" t="s">
        <v>17</v>
      </c>
      <c r="D2340" s="64" t="s">
        <v>37</v>
      </c>
      <c r="E2340" s="64" t="s">
        <v>289</v>
      </c>
      <c r="F2340" s="64">
        <v>1</v>
      </c>
      <c r="G2340" s="72" t="s">
        <v>944</v>
      </c>
      <c r="H2340" s="63" t="s">
        <v>4323</v>
      </c>
      <c r="I2340" s="64" t="s">
        <v>493</v>
      </c>
      <c r="J2340" s="63" t="s">
        <v>66</v>
      </c>
      <c r="K2340" s="64" t="s">
        <v>243</v>
      </c>
      <c r="L2340" s="64" t="s">
        <v>239</v>
      </c>
      <c r="M2340" s="100"/>
      <c r="N2340" s="100"/>
      <c r="O2340" s="66">
        <f t="shared" si="87"/>
        <v>24</v>
      </c>
      <c r="P2340" s="67">
        <v>0.1</v>
      </c>
      <c r="Q2340" s="68">
        <v>26</v>
      </c>
      <c r="R2340" s="68"/>
      <c r="S2340" s="68">
        <f t="shared" si="88"/>
        <v>2.6</v>
      </c>
      <c r="T2340" s="69" t="s">
        <v>547</v>
      </c>
      <c r="U2340" s="63" t="s">
        <v>52</v>
      </c>
      <c r="V2340" s="63"/>
      <c r="W2340" s="63"/>
      <c r="X2340" s="63"/>
      <c r="Y2340" s="63"/>
      <c r="Z2340" s="63"/>
      <c r="AA2340" s="63"/>
    </row>
    <row r="2341" spans="1:27" s="71" customFormat="1" ht="23.5" customHeight="1" x14ac:dyDescent="0.35">
      <c r="A2341" s="62">
        <v>46150</v>
      </c>
      <c r="B2341" s="63" t="s">
        <v>445</v>
      </c>
      <c r="C2341" s="64" t="s">
        <v>17</v>
      </c>
      <c r="D2341" s="64" t="s">
        <v>37</v>
      </c>
      <c r="E2341" s="64" t="s">
        <v>292</v>
      </c>
      <c r="F2341" s="64">
        <v>2</v>
      </c>
      <c r="G2341" s="72" t="s">
        <v>782</v>
      </c>
      <c r="H2341" s="63" t="s">
        <v>4324</v>
      </c>
      <c r="I2341" s="64" t="s">
        <v>493</v>
      </c>
      <c r="J2341" s="63" t="s">
        <v>66</v>
      </c>
      <c r="K2341" s="64" t="s">
        <v>243</v>
      </c>
      <c r="L2341" s="64" t="s">
        <v>239</v>
      </c>
      <c r="M2341" s="100"/>
      <c r="N2341" s="100"/>
      <c r="O2341" s="66">
        <f t="shared" si="87"/>
        <v>24</v>
      </c>
      <c r="P2341" s="67">
        <v>0.1</v>
      </c>
      <c r="Q2341" s="68">
        <v>26</v>
      </c>
      <c r="R2341" s="68"/>
      <c r="S2341" s="68">
        <f t="shared" si="88"/>
        <v>2.6</v>
      </c>
      <c r="T2341" s="69" t="s">
        <v>547</v>
      </c>
      <c r="U2341" s="63" t="s">
        <v>52</v>
      </c>
      <c r="V2341" s="63"/>
      <c r="W2341" s="63"/>
      <c r="X2341" s="63"/>
      <c r="Y2341" s="63"/>
      <c r="Z2341" s="63"/>
      <c r="AA2341" s="63"/>
    </row>
    <row r="2342" spans="1:27" s="71" customFormat="1" ht="23.5" customHeight="1" x14ac:dyDescent="0.35">
      <c r="A2342" s="62">
        <v>46150</v>
      </c>
      <c r="B2342" s="63" t="s">
        <v>445</v>
      </c>
      <c r="C2342" s="64" t="s">
        <v>18</v>
      </c>
      <c r="D2342" s="64" t="s">
        <v>37</v>
      </c>
      <c r="E2342" s="64" t="s">
        <v>1720</v>
      </c>
      <c r="F2342" s="64">
        <v>2</v>
      </c>
      <c r="G2342" s="72" t="s">
        <v>2950</v>
      </c>
      <c r="H2342" s="63" t="s">
        <v>4325</v>
      </c>
      <c r="I2342" s="64" t="s">
        <v>493</v>
      </c>
      <c r="J2342" s="63" t="s">
        <v>66</v>
      </c>
      <c r="K2342" s="64" t="s">
        <v>243</v>
      </c>
      <c r="L2342" s="64" t="s">
        <v>239</v>
      </c>
      <c r="M2342" s="100"/>
      <c r="N2342" s="100"/>
      <c r="O2342" s="66">
        <f t="shared" si="87"/>
        <v>24</v>
      </c>
      <c r="P2342" s="67">
        <v>0.33</v>
      </c>
      <c r="Q2342" s="68">
        <v>22</v>
      </c>
      <c r="R2342" s="68"/>
      <c r="S2342" s="68">
        <f t="shared" si="88"/>
        <v>7.2600000000000007</v>
      </c>
      <c r="T2342" s="69" t="s">
        <v>547</v>
      </c>
      <c r="U2342" s="63" t="s">
        <v>52</v>
      </c>
      <c r="V2342" s="63"/>
      <c r="W2342" s="63"/>
      <c r="X2342" s="63"/>
      <c r="Y2342" s="63"/>
      <c r="Z2342" s="63"/>
      <c r="AA2342" s="63"/>
    </row>
    <row r="2343" spans="1:27" s="71" customFormat="1" ht="23.5" customHeight="1" x14ac:dyDescent="0.35">
      <c r="A2343" s="62">
        <v>46150</v>
      </c>
      <c r="B2343" s="63" t="s">
        <v>445</v>
      </c>
      <c r="C2343" s="64" t="s">
        <v>18</v>
      </c>
      <c r="D2343" s="64" t="s">
        <v>37</v>
      </c>
      <c r="E2343" s="64" t="s">
        <v>382</v>
      </c>
      <c r="F2343" s="64">
        <v>1</v>
      </c>
      <c r="G2343" s="72" t="s">
        <v>2785</v>
      </c>
      <c r="H2343" s="63" t="s">
        <v>4326</v>
      </c>
      <c r="I2343" s="64" t="s">
        <v>493</v>
      </c>
      <c r="J2343" s="63" t="s">
        <v>66</v>
      </c>
      <c r="K2343" s="64" t="s">
        <v>243</v>
      </c>
      <c r="L2343" s="64" t="s">
        <v>239</v>
      </c>
      <c r="M2343" s="100"/>
      <c r="N2343" s="100"/>
      <c r="O2343" s="66">
        <f t="shared" si="87"/>
        <v>24</v>
      </c>
      <c r="P2343" s="67">
        <v>0.1</v>
      </c>
      <c r="Q2343" s="68">
        <v>23</v>
      </c>
      <c r="R2343" s="68"/>
      <c r="S2343" s="68">
        <f t="shared" si="88"/>
        <v>2.3000000000000003</v>
      </c>
      <c r="T2343" s="69" t="s">
        <v>547</v>
      </c>
      <c r="U2343" s="63" t="s">
        <v>52</v>
      </c>
      <c r="V2343" s="63"/>
      <c r="W2343" s="63"/>
      <c r="X2343" s="63"/>
      <c r="Y2343" s="63"/>
      <c r="Z2343" s="63"/>
      <c r="AA2343" s="63"/>
    </row>
    <row r="2344" spans="1:27" s="71" customFormat="1" ht="23.5" customHeight="1" x14ac:dyDescent="0.35">
      <c r="A2344" s="62">
        <v>46150</v>
      </c>
      <c r="B2344" s="63" t="s">
        <v>445</v>
      </c>
      <c r="C2344" s="64" t="s">
        <v>18</v>
      </c>
      <c r="D2344" s="64" t="s">
        <v>37</v>
      </c>
      <c r="E2344" s="64" t="s">
        <v>1538</v>
      </c>
      <c r="F2344" s="64">
        <v>1</v>
      </c>
      <c r="G2344" s="72" t="s">
        <v>4327</v>
      </c>
      <c r="H2344" s="63" t="s">
        <v>4328</v>
      </c>
      <c r="I2344" s="64" t="s">
        <v>493</v>
      </c>
      <c r="J2344" s="63" t="s">
        <v>66</v>
      </c>
      <c r="K2344" s="64" t="s">
        <v>243</v>
      </c>
      <c r="L2344" s="64" t="s">
        <v>239</v>
      </c>
      <c r="M2344" s="100"/>
      <c r="N2344" s="100"/>
      <c r="O2344" s="66">
        <f t="shared" si="87"/>
        <v>24</v>
      </c>
      <c r="P2344" s="67">
        <v>0.1</v>
      </c>
      <c r="Q2344" s="68">
        <v>9</v>
      </c>
      <c r="R2344" s="68"/>
      <c r="S2344" s="68">
        <f t="shared" si="88"/>
        <v>0.9</v>
      </c>
      <c r="T2344" s="69" t="s">
        <v>547</v>
      </c>
      <c r="U2344" s="63" t="s">
        <v>52</v>
      </c>
      <c r="V2344" s="63"/>
      <c r="W2344" s="63"/>
      <c r="X2344" s="63"/>
      <c r="Y2344" s="63"/>
      <c r="Z2344" s="63"/>
      <c r="AA2344" s="63"/>
    </row>
    <row r="2345" spans="1:27" s="71" customFormat="1" ht="23.5" customHeight="1" x14ac:dyDescent="0.35">
      <c r="A2345" s="62">
        <v>46150</v>
      </c>
      <c r="B2345" s="63" t="s">
        <v>445</v>
      </c>
      <c r="C2345" s="64" t="s">
        <v>18</v>
      </c>
      <c r="D2345" s="64" t="s">
        <v>37</v>
      </c>
      <c r="E2345" s="64" t="s">
        <v>1541</v>
      </c>
      <c r="F2345" s="64">
        <v>1</v>
      </c>
      <c r="G2345" s="72" t="s">
        <v>1508</v>
      </c>
      <c r="H2345" s="63" t="s">
        <v>4329</v>
      </c>
      <c r="I2345" s="64" t="s">
        <v>493</v>
      </c>
      <c r="J2345" s="63" t="s">
        <v>66</v>
      </c>
      <c r="K2345" s="64" t="s">
        <v>243</v>
      </c>
      <c r="L2345" s="64" t="s">
        <v>239</v>
      </c>
      <c r="M2345" s="100"/>
      <c r="N2345" s="100"/>
      <c r="O2345" s="66">
        <f t="shared" si="87"/>
        <v>24</v>
      </c>
      <c r="P2345" s="67">
        <v>0.1</v>
      </c>
      <c r="Q2345" s="68">
        <v>21</v>
      </c>
      <c r="R2345" s="68"/>
      <c r="S2345" s="68">
        <f t="shared" si="88"/>
        <v>2.1</v>
      </c>
      <c r="T2345" s="69" t="s">
        <v>547</v>
      </c>
      <c r="U2345" s="63" t="s">
        <v>52</v>
      </c>
      <c r="V2345" s="63"/>
      <c r="W2345" s="63"/>
      <c r="X2345" s="63"/>
      <c r="Y2345" s="63"/>
      <c r="Z2345" s="63"/>
      <c r="AA2345" s="63"/>
    </row>
    <row r="2346" spans="1:27" s="71" customFormat="1" ht="23.5" customHeight="1" x14ac:dyDescent="0.35">
      <c r="A2346" s="62">
        <v>46150</v>
      </c>
      <c r="B2346" s="63" t="s">
        <v>445</v>
      </c>
      <c r="C2346" s="64" t="s">
        <v>18</v>
      </c>
      <c r="D2346" s="64" t="s">
        <v>37</v>
      </c>
      <c r="E2346" s="64" t="s">
        <v>1537</v>
      </c>
      <c r="F2346" s="64">
        <v>1</v>
      </c>
      <c r="G2346" s="72" t="s">
        <v>3440</v>
      </c>
      <c r="H2346" s="63" t="s">
        <v>4330</v>
      </c>
      <c r="I2346" s="64" t="s">
        <v>493</v>
      </c>
      <c r="J2346" s="63" t="s">
        <v>66</v>
      </c>
      <c r="K2346" s="64" t="s">
        <v>243</v>
      </c>
      <c r="L2346" s="64" t="s">
        <v>239</v>
      </c>
      <c r="M2346" s="100"/>
      <c r="N2346" s="100"/>
      <c r="O2346" s="66">
        <f t="shared" si="87"/>
        <v>24</v>
      </c>
      <c r="P2346" s="67">
        <v>0.1</v>
      </c>
      <c r="Q2346" s="68">
        <v>23</v>
      </c>
      <c r="R2346" s="68"/>
      <c r="S2346" s="68">
        <f t="shared" si="88"/>
        <v>2.3000000000000003</v>
      </c>
      <c r="T2346" s="69" t="s">
        <v>547</v>
      </c>
      <c r="U2346" s="63" t="s">
        <v>52</v>
      </c>
      <c r="V2346" s="63"/>
      <c r="W2346" s="63"/>
      <c r="X2346" s="63"/>
      <c r="Y2346" s="63"/>
      <c r="Z2346" s="63"/>
      <c r="AA2346" s="63"/>
    </row>
    <row r="2347" spans="1:27" s="71" customFormat="1" ht="23.5" customHeight="1" x14ac:dyDescent="0.35">
      <c r="A2347" s="62">
        <v>46150</v>
      </c>
      <c r="B2347" s="63" t="s">
        <v>445</v>
      </c>
      <c r="C2347" s="64" t="s">
        <v>18</v>
      </c>
      <c r="D2347" s="64" t="s">
        <v>37</v>
      </c>
      <c r="E2347" s="64" t="s">
        <v>320</v>
      </c>
      <c r="F2347" s="64">
        <v>1</v>
      </c>
      <c r="G2347" s="72" t="s">
        <v>471</v>
      </c>
      <c r="H2347" s="63" t="s">
        <v>4331</v>
      </c>
      <c r="I2347" s="64" t="s">
        <v>493</v>
      </c>
      <c r="J2347" s="63" t="s">
        <v>66</v>
      </c>
      <c r="K2347" s="64" t="s">
        <v>243</v>
      </c>
      <c r="L2347" s="64" t="s">
        <v>239</v>
      </c>
      <c r="M2347" s="100"/>
      <c r="N2347" s="100"/>
      <c r="O2347" s="66">
        <f t="shared" si="87"/>
        <v>24</v>
      </c>
      <c r="P2347" s="67">
        <v>0.1</v>
      </c>
      <c r="Q2347" s="68">
        <v>15</v>
      </c>
      <c r="R2347" s="68"/>
      <c r="S2347" s="68">
        <f t="shared" si="88"/>
        <v>1.5</v>
      </c>
      <c r="T2347" s="69" t="s">
        <v>547</v>
      </c>
      <c r="U2347" s="63" t="s">
        <v>52</v>
      </c>
      <c r="V2347" s="63"/>
      <c r="W2347" s="63"/>
      <c r="X2347" s="63"/>
      <c r="Y2347" s="63"/>
      <c r="Z2347" s="63"/>
      <c r="AA2347" s="63"/>
    </row>
    <row r="2348" spans="1:27" s="71" customFormat="1" ht="23.5" customHeight="1" x14ac:dyDescent="0.35">
      <c r="A2348" s="62">
        <v>46150</v>
      </c>
      <c r="B2348" s="63" t="s">
        <v>445</v>
      </c>
      <c r="C2348" s="64" t="s">
        <v>18</v>
      </c>
      <c r="D2348" s="64" t="s">
        <v>37</v>
      </c>
      <c r="E2348" s="64" t="s">
        <v>320</v>
      </c>
      <c r="F2348" s="64">
        <v>1</v>
      </c>
      <c r="G2348" s="72" t="s">
        <v>1465</v>
      </c>
      <c r="H2348" s="63" t="s">
        <v>4332</v>
      </c>
      <c r="I2348" s="64" t="s">
        <v>493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0.1</v>
      </c>
      <c r="Q2348" s="68">
        <v>19</v>
      </c>
      <c r="R2348" s="68"/>
      <c r="S2348" s="68">
        <f t="shared" si="88"/>
        <v>1.9000000000000001</v>
      </c>
      <c r="T2348" s="69" t="s">
        <v>547</v>
      </c>
      <c r="U2348" s="63" t="s">
        <v>52</v>
      </c>
      <c r="V2348" s="63"/>
      <c r="W2348" s="63"/>
      <c r="X2348" s="63"/>
      <c r="Y2348" s="63"/>
      <c r="Z2348" s="63"/>
      <c r="AA2348" s="63"/>
    </row>
    <row r="2349" spans="1:27" s="71" customFormat="1" ht="23.5" customHeight="1" x14ac:dyDescent="0.35">
      <c r="A2349" s="62">
        <v>46150</v>
      </c>
      <c r="B2349" s="63" t="s">
        <v>445</v>
      </c>
      <c r="C2349" s="64" t="s">
        <v>18</v>
      </c>
      <c r="D2349" s="64" t="s">
        <v>37</v>
      </c>
      <c r="E2349" s="64" t="s">
        <v>2103</v>
      </c>
      <c r="F2349" s="64">
        <v>1</v>
      </c>
      <c r="G2349" s="72" t="s">
        <v>392</v>
      </c>
      <c r="H2349" s="63" t="s">
        <v>4333</v>
      </c>
      <c r="I2349" s="64" t="s">
        <v>493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0.5</v>
      </c>
      <c r="Q2349" s="68">
        <v>3</v>
      </c>
      <c r="R2349" s="68"/>
      <c r="S2349" s="68">
        <f t="shared" si="88"/>
        <v>1.5</v>
      </c>
      <c r="T2349" s="69" t="s">
        <v>547</v>
      </c>
      <c r="U2349" s="63" t="s">
        <v>52</v>
      </c>
      <c r="V2349" s="63"/>
      <c r="W2349" s="63"/>
      <c r="X2349" s="63"/>
      <c r="Y2349" s="63"/>
      <c r="Z2349" s="63"/>
      <c r="AA2349" s="63"/>
    </row>
    <row r="2350" spans="1:27" s="71" customFormat="1" ht="23.5" customHeight="1" x14ac:dyDescent="0.35">
      <c r="A2350" s="62">
        <v>46150</v>
      </c>
      <c r="B2350" s="63" t="s">
        <v>445</v>
      </c>
      <c r="C2350" s="64" t="s">
        <v>18</v>
      </c>
      <c r="D2350" s="64" t="s">
        <v>37</v>
      </c>
      <c r="E2350" s="64" t="s">
        <v>2816</v>
      </c>
      <c r="F2350" s="64">
        <v>1</v>
      </c>
      <c r="G2350" s="72" t="s">
        <v>1908</v>
      </c>
      <c r="H2350" s="63" t="s">
        <v>4334</v>
      </c>
      <c r="I2350" s="64" t="s">
        <v>493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0.1</v>
      </c>
      <c r="Q2350" s="68">
        <v>11</v>
      </c>
      <c r="R2350" s="68"/>
      <c r="S2350" s="68">
        <f t="shared" si="88"/>
        <v>1.1000000000000001</v>
      </c>
      <c r="T2350" s="69" t="s">
        <v>547</v>
      </c>
      <c r="U2350" s="63" t="s">
        <v>52</v>
      </c>
      <c r="V2350" s="63"/>
      <c r="W2350" s="63"/>
      <c r="X2350" s="63"/>
      <c r="Y2350" s="63"/>
      <c r="Z2350" s="63"/>
      <c r="AA2350" s="63"/>
    </row>
    <row r="2351" spans="1:27" s="71" customFormat="1" ht="23.5" customHeight="1" x14ac:dyDescent="0.35">
      <c r="A2351" s="62">
        <v>46150</v>
      </c>
      <c r="B2351" s="63" t="s">
        <v>445</v>
      </c>
      <c r="C2351" s="64" t="s">
        <v>18</v>
      </c>
      <c r="D2351" s="64" t="s">
        <v>37</v>
      </c>
      <c r="E2351" s="64" t="s">
        <v>258</v>
      </c>
      <c r="F2351" s="64">
        <v>1</v>
      </c>
      <c r="G2351" s="72">
        <v>159206006</v>
      </c>
      <c r="H2351" s="63" t="s">
        <v>4335</v>
      </c>
      <c r="I2351" s="64" t="s">
        <v>493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11</v>
      </c>
      <c r="R2351" s="68"/>
      <c r="S2351" s="68">
        <f t="shared" si="88"/>
        <v>1.1000000000000001</v>
      </c>
      <c r="T2351" s="69" t="s">
        <v>547</v>
      </c>
      <c r="U2351" s="63" t="s">
        <v>52</v>
      </c>
      <c r="V2351" s="63"/>
      <c r="W2351" s="63"/>
      <c r="X2351" s="63"/>
      <c r="Y2351" s="63"/>
      <c r="Z2351" s="63"/>
      <c r="AA2351" s="63"/>
    </row>
    <row r="2352" spans="1:27" s="71" customFormat="1" ht="23.5" customHeight="1" x14ac:dyDescent="0.35">
      <c r="A2352" s="62">
        <v>46150</v>
      </c>
      <c r="B2352" s="63" t="s">
        <v>445</v>
      </c>
      <c r="C2352" s="64" t="s">
        <v>18</v>
      </c>
      <c r="D2352" s="64" t="s">
        <v>37</v>
      </c>
      <c r="E2352" s="64" t="s">
        <v>607</v>
      </c>
      <c r="F2352" s="64">
        <v>1</v>
      </c>
      <c r="G2352" s="72">
        <v>204328012</v>
      </c>
      <c r="H2352" s="63" t="s">
        <v>4336</v>
      </c>
      <c r="I2352" s="64" t="s">
        <v>493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</v>
      </c>
      <c r="R2352" s="68"/>
      <c r="S2352" s="68">
        <f t="shared" si="88"/>
        <v>0.2</v>
      </c>
      <c r="T2352" s="69" t="s">
        <v>547</v>
      </c>
      <c r="U2352" s="63" t="s">
        <v>52</v>
      </c>
      <c r="V2352" s="63"/>
      <c r="W2352" s="63"/>
      <c r="X2352" s="63"/>
      <c r="Y2352" s="63"/>
      <c r="Z2352" s="63"/>
      <c r="AA2352" s="63"/>
    </row>
    <row r="2353" spans="1:27" s="71" customFormat="1" ht="23.5" customHeight="1" x14ac:dyDescent="0.35">
      <c r="A2353" s="62">
        <v>46150</v>
      </c>
      <c r="B2353" s="63" t="s">
        <v>445</v>
      </c>
      <c r="C2353" s="64" t="s">
        <v>18</v>
      </c>
      <c r="D2353" s="64" t="s">
        <v>37</v>
      </c>
      <c r="E2353" s="64" t="s">
        <v>607</v>
      </c>
      <c r="F2353" s="64">
        <v>1</v>
      </c>
      <c r="G2353" s="72">
        <v>204928023</v>
      </c>
      <c r="H2353" s="63" t="s">
        <v>4337</v>
      </c>
      <c r="I2353" s="64" t="s">
        <v>493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2</v>
      </c>
      <c r="R2353" s="68"/>
      <c r="S2353" s="68">
        <f t="shared" si="88"/>
        <v>0.2</v>
      </c>
      <c r="T2353" s="69" t="s">
        <v>547</v>
      </c>
      <c r="U2353" s="63" t="s">
        <v>52</v>
      </c>
      <c r="V2353" s="63"/>
      <c r="W2353" s="63"/>
      <c r="X2353" s="63"/>
      <c r="Y2353" s="63"/>
      <c r="Z2353" s="63"/>
      <c r="AA2353" s="63"/>
    </row>
    <row r="2354" spans="1:27" s="71" customFormat="1" ht="23.5" customHeight="1" x14ac:dyDescent="0.35">
      <c r="A2354" s="62">
        <v>46150</v>
      </c>
      <c r="B2354" s="63" t="s">
        <v>445</v>
      </c>
      <c r="C2354" s="64" t="s">
        <v>18</v>
      </c>
      <c r="D2354" s="64" t="s">
        <v>37</v>
      </c>
      <c r="E2354" s="64" t="s">
        <v>899</v>
      </c>
      <c r="F2354" s="64">
        <v>1</v>
      </c>
      <c r="G2354" s="72">
        <v>230075028</v>
      </c>
      <c r="H2354" s="63" t="s">
        <v>4338</v>
      </c>
      <c r="I2354" s="64" t="s">
        <v>493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</v>
      </c>
      <c r="R2354" s="68"/>
      <c r="S2354" s="68">
        <f t="shared" si="88"/>
        <v>0.2</v>
      </c>
      <c r="T2354" s="69" t="s">
        <v>547</v>
      </c>
      <c r="U2354" s="63" t="s">
        <v>52</v>
      </c>
      <c r="V2354" s="63"/>
      <c r="W2354" s="63"/>
      <c r="X2354" s="63"/>
      <c r="Y2354" s="63"/>
      <c r="Z2354" s="63"/>
      <c r="AA2354" s="63"/>
    </row>
    <row r="2355" spans="1:27" s="71" customFormat="1" ht="23.5" customHeight="1" x14ac:dyDescent="0.35">
      <c r="A2355" s="62">
        <v>46150</v>
      </c>
      <c r="B2355" s="63" t="s">
        <v>34</v>
      </c>
      <c r="C2355" s="64" t="s">
        <v>18</v>
      </c>
      <c r="D2355" s="64" t="s">
        <v>19</v>
      </c>
      <c r="E2355" s="64" t="s">
        <v>1547</v>
      </c>
      <c r="F2355" s="64">
        <v>1</v>
      </c>
      <c r="G2355" s="72">
        <v>130597250</v>
      </c>
      <c r="H2355" s="63" t="s">
        <v>4339</v>
      </c>
      <c r="I2355" s="64" t="s">
        <v>490</v>
      </c>
      <c r="J2355" s="63" t="s">
        <v>4340</v>
      </c>
      <c r="K2355" s="64" t="s">
        <v>281</v>
      </c>
      <c r="L2355" s="64" t="s">
        <v>268</v>
      </c>
      <c r="M2355" s="100">
        <v>0.3125</v>
      </c>
      <c r="N2355" s="100">
        <v>0.3298611111111111</v>
      </c>
      <c r="O2355" s="66">
        <f t="shared" si="87"/>
        <v>1.7361111111111105E-2</v>
      </c>
      <c r="P2355" s="67">
        <v>0.4</v>
      </c>
      <c r="Q2355" s="68">
        <v>8</v>
      </c>
      <c r="R2355" s="68"/>
      <c r="S2355" s="68">
        <f t="shared" si="88"/>
        <v>3.2</v>
      </c>
      <c r="T2355" s="69" t="s">
        <v>52</v>
      </c>
      <c r="U2355" s="63" t="s">
        <v>52</v>
      </c>
      <c r="V2355" s="63"/>
      <c r="W2355" s="63"/>
      <c r="X2355" s="63"/>
      <c r="Y2355" s="63"/>
      <c r="Z2355" s="63"/>
      <c r="AA2355" s="63">
        <v>2026050024</v>
      </c>
    </row>
    <row r="2356" spans="1:27" s="71" customFormat="1" ht="23.5" customHeight="1" x14ac:dyDescent="0.35">
      <c r="A2356" s="62">
        <v>46150</v>
      </c>
      <c r="B2356" s="63" t="s">
        <v>445</v>
      </c>
      <c r="C2356" s="64" t="s">
        <v>17</v>
      </c>
      <c r="D2356" s="64" t="s">
        <v>37</v>
      </c>
      <c r="E2356" s="64" t="s">
        <v>235</v>
      </c>
      <c r="F2356" s="64">
        <v>1</v>
      </c>
      <c r="G2356" s="72" t="s">
        <v>3877</v>
      </c>
      <c r="H2356" s="63" t="s">
        <v>3878</v>
      </c>
      <c r="I2356" s="64" t="s">
        <v>490</v>
      </c>
      <c r="J2356" s="63" t="s">
        <v>4341</v>
      </c>
      <c r="K2356" s="64" t="s">
        <v>281</v>
      </c>
      <c r="L2356" s="64" t="s">
        <v>268</v>
      </c>
      <c r="M2356" s="100">
        <v>0.36458333333333331</v>
      </c>
      <c r="N2356" s="100">
        <v>0.38541666666666669</v>
      </c>
      <c r="O2356" s="66">
        <f t="shared" si="87"/>
        <v>2.083333333333337E-2</v>
      </c>
      <c r="P2356" s="67">
        <v>0.5</v>
      </c>
      <c r="Q2356" s="68">
        <v>23</v>
      </c>
      <c r="R2356" s="68"/>
      <c r="S2356" s="68">
        <f t="shared" si="88"/>
        <v>11.5</v>
      </c>
      <c r="T2356" s="69" t="s">
        <v>27</v>
      </c>
      <c r="U2356" s="63" t="s">
        <v>52</v>
      </c>
      <c r="V2356" s="63"/>
      <c r="W2356" s="63"/>
      <c r="X2356" s="63"/>
      <c r="Y2356" s="63"/>
      <c r="Z2356" s="63"/>
      <c r="AA2356" s="63">
        <v>2026050025</v>
      </c>
    </row>
    <row r="2357" spans="1:27" s="71" customFormat="1" ht="23.5" customHeight="1" x14ac:dyDescent="0.35">
      <c r="A2357" s="62">
        <v>46150</v>
      </c>
      <c r="B2357" s="63" t="s">
        <v>445</v>
      </c>
      <c r="C2357" s="64" t="s">
        <v>17</v>
      </c>
      <c r="D2357" s="64" t="s">
        <v>37</v>
      </c>
      <c r="E2357" s="64" t="s">
        <v>235</v>
      </c>
      <c r="F2357" s="64">
        <v>1</v>
      </c>
      <c r="G2357" s="72" t="s">
        <v>3877</v>
      </c>
      <c r="H2357" s="63" t="s">
        <v>3878</v>
      </c>
      <c r="I2357" s="64" t="s">
        <v>490</v>
      </c>
      <c r="J2357" s="63" t="s">
        <v>2140</v>
      </c>
      <c r="K2357" s="64" t="s">
        <v>281</v>
      </c>
      <c r="L2357" s="64" t="s">
        <v>268</v>
      </c>
      <c r="M2357" s="100">
        <v>0.3125</v>
      </c>
      <c r="N2357" s="100">
        <v>0.33333333333333331</v>
      </c>
      <c r="O2357" s="66">
        <f t="shared" si="87"/>
        <v>2.0833333333333315E-2</v>
      </c>
      <c r="P2357" s="67">
        <v>0.5</v>
      </c>
      <c r="Q2357" s="68">
        <v>23</v>
      </c>
      <c r="R2357" s="68"/>
      <c r="S2357" s="68">
        <f t="shared" si="88"/>
        <v>11.5</v>
      </c>
      <c r="T2357" s="69" t="s">
        <v>27</v>
      </c>
      <c r="U2357" s="63" t="s">
        <v>52</v>
      </c>
      <c r="V2357" s="63"/>
      <c r="W2357" s="63"/>
      <c r="X2357" s="63"/>
      <c r="Y2357" s="63"/>
      <c r="Z2357" s="63"/>
      <c r="AA2357" s="63">
        <v>2026050026</v>
      </c>
    </row>
    <row r="2358" spans="1:27" s="71" customFormat="1" ht="23.5" customHeight="1" x14ac:dyDescent="0.35">
      <c r="A2358" s="62">
        <v>46150</v>
      </c>
      <c r="B2358" s="63" t="s">
        <v>445</v>
      </c>
      <c r="C2358" s="64" t="s">
        <v>17</v>
      </c>
      <c r="D2358" s="64" t="s">
        <v>37</v>
      </c>
      <c r="E2358" s="64" t="s">
        <v>265</v>
      </c>
      <c r="F2358" s="64">
        <v>1</v>
      </c>
      <c r="G2358" s="72" t="s">
        <v>782</v>
      </c>
      <c r="H2358" s="63" t="s">
        <v>4342</v>
      </c>
      <c r="I2358" s="64" t="s">
        <v>490</v>
      </c>
      <c r="J2358" s="63" t="s">
        <v>4343</v>
      </c>
      <c r="K2358" s="64" t="s">
        <v>281</v>
      </c>
      <c r="L2358" s="64" t="s">
        <v>268</v>
      </c>
      <c r="M2358" s="100">
        <v>0.3125</v>
      </c>
      <c r="N2358" s="100">
        <v>0.39583333333333331</v>
      </c>
      <c r="O2358" s="66">
        <f t="shared" ref="O2358:O2421" si="89">IF(N2358-M2358&gt;0,N2358-M2358,N2358-M2358+24)</f>
        <v>8.3333333333333315E-2</v>
      </c>
      <c r="P2358" s="67">
        <v>2</v>
      </c>
      <c r="Q2358" s="68">
        <v>21</v>
      </c>
      <c r="R2358" s="68"/>
      <c r="S2358" s="68">
        <f t="shared" si="88"/>
        <v>42</v>
      </c>
      <c r="T2358" s="69" t="s">
        <v>52</v>
      </c>
      <c r="U2358" s="63" t="s">
        <v>52</v>
      </c>
      <c r="V2358" s="63"/>
      <c r="W2358" s="63"/>
      <c r="X2358" s="63"/>
      <c r="Y2358" s="63"/>
      <c r="Z2358" s="63"/>
      <c r="AA2358" s="63">
        <v>2026050028</v>
      </c>
    </row>
    <row r="2359" spans="1:27" s="71" customFormat="1" ht="23.5" customHeight="1" x14ac:dyDescent="0.35">
      <c r="A2359" s="62">
        <v>46150</v>
      </c>
      <c r="B2359" s="63" t="s">
        <v>445</v>
      </c>
      <c r="C2359" s="64" t="s">
        <v>17</v>
      </c>
      <c r="D2359" s="64" t="s">
        <v>37</v>
      </c>
      <c r="E2359" s="64" t="s">
        <v>235</v>
      </c>
      <c r="F2359" s="64">
        <v>1</v>
      </c>
      <c r="G2359" s="72" t="s">
        <v>3877</v>
      </c>
      <c r="H2359" s="63" t="s">
        <v>4344</v>
      </c>
      <c r="I2359" s="64" t="s">
        <v>480</v>
      </c>
      <c r="J2359" s="63" t="s">
        <v>4345</v>
      </c>
      <c r="K2359" s="64" t="s">
        <v>273</v>
      </c>
      <c r="L2359" s="64" t="s">
        <v>268</v>
      </c>
      <c r="M2359" s="100">
        <v>0.72916666666666663</v>
      </c>
      <c r="N2359" s="100">
        <v>0.8125</v>
      </c>
      <c r="O2359" s="66">
        <f t="shared" si="89"/>
        <v>8.333333333333337E-2</v>
      </c>
      <c r="P2359" s="67">
        <v>2</v>
      </c>
      <c r="Q2359" s="68">
        <v>23</v>
      </c>
      <c r="R2359" s="68"/>
      <c r="S2359" s="68">
        <f t="shared" si="88"/>
        <v>46</v>
      </c>
      <c r="T2359" s="69" t="s">
        <v>27</v>
      </c>
      <c r="U2359" s="69" t="s">
        <v>30</v>
      </c>
      <c r="V2359" s="63"/>
      <c r="W2359" s="63" t="s">
        <v>4347</v>
      </c>
      <c r="X2359" s="63" t="s">
        <v>548</v>
      </c>
      <c r="Y2359" s="63"/>
      <c r="Z2359" s="63"/>
      <c r="AA2359" s="63">
        <v>2026050029</v>
      </c>
    </row>
    <row r="2360" spans="1:27" s="71" customFormat="1" ht="23.5" customHeight="1" x14ac:dyDescent="0.35">
      <c r="A2360" s="62">
        <v>46150</v>
      </c>
      <c r="B2360" s="63" t="s">
        <v>445</v>
      </c>
      <c r="C2360" s="64" t="s">
        <v>17</v>
      </c>
      <c r="D2360" s="64" t="s">
        <v>37</v>
      </c>
      <c r="E2360" s="64" t="s">
        <v>365</v>
      </c>
      <c r="F2360" s="64">
        <v>1</v>
      </c>
      <c r="G2360" s="72" t="s">
        <v>4319</v>
      </c>
      <c r="H2360" s="63" t="s">
        <v>4320</v>
      </c>
      <c r="I2360" s="64" t="s">
        <v>480</v>
      </c>
      <c r="J2360" s="63" t="s">
        <v>4346</v>
      </c>
      <c r="K2360" s="64" t="s">
        <v>702</v>
      </c>
      <c r="L2360" s="64" t="s">
        <v>268</v>
      </c>
      <c r="M2360" s="100">
        <v>0.60416666666666663</v>
      </c>
      <c r="N2360" s="100">
        <v>0.64583333333333337</v>
      </c>
      <c r="O2360" s="66">
        <f t="shared" si="89"/>
        <v>4.1666666666666741E-2</v>
      </c>
      <c r="P2360" s="67">
        <v>1</v>
      </c>
      <c r="Q2360" s="68">
        <v>24</v>
      </c>
      <c r="R2360" s="68"/>
      <c r="S2360" s="68">
        <f t="shared" ref="S2360:S2423" si="90">P2360*Q2360</f>
        <v>24</v>
      </c>
      <c r="T2360" s="69" t="s">
        <v>27</v>
      </c>
      <c r="U2360" s="69" t="s">
        <v>61</v>
      </c>
      <c r="V2360" s="63"/>
      <c r="W2360" s="63" t="s">
        <v>4348</v>
      </c>
      <c r="X2360" s="63" t="s">
        <v>6352</v>
      </c>
      <c r="Y2360" s="63"/>
      <c r="Z2360" s="63"/>
      <c r="AA2360" s="63">
        <v>2026050030</v>
      </c>
    </row>
    <row r="2361" spans="1:27" s="71" customFormat="1" ht="23.5" customHeight="1" x14ac:dyDescent="0.35">
      <c r="A2361" s="62">
        <v>46151</v>
      </c>
      <c r="B2361" s="63" t="s">
        <v>445</v>
      </c>
      <c r="C2361" s="64" t="s">
        <v>17</v>
      </c>
      <c r="D2361" s="64" t="s">
        <v>37</v>
      </c>
      <c r="E2361" s="64" t="s">
        <v>265</v>
      </c>
      <c r="F2361" s="64">
        <v>1</v>
      </c>
      <c r="G2361" s="72" t="s">
        <v>812</v>
      </c>
      <c r="H2361" s="63" t="s">
        <v>4365</v>
      </c>
      <c r="I2361" s="64" t="s">
        <v>493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9"/>
        <v>24</v>
      </c>
      <c r="P2361" s="67">
        <v>0.1</v>
      </c>
      <c r="Q2361" s="68">
        <v>33</v>
      </c>
      <c r="R2361" s="68"/>
      <c r="S2361" s="68">
        <f t="shared" si="90"/>
        <v>3.3000000000000003</v>
      </c>
      <c r="T2361" s="69" t="s">
        <v>547</v>
      </c>
      <c r="U2361" s="63" t="s">
        <v>52</v>
      </c>
      <c r="V2361" s="63"/>
      <c r="W2361" s="63"/>
      <c r="X2361" s="63"/>
      <c r="Y2361" s="63"/>
      <c r="Z2361" s="63"/>
      <c r="AA2361" s="63"/>
    </row>
    <row r="2362" spans="1:27" s="71" customFormat="1" ht="23.5" customHeight="1" x14ac:dyDescent="0.35">
      <c r="A2362" s="62">
        <v>46151</v>
      </c>
      <c r="B2362" s="63" t="s">
        <v>445</v>
      </c>
      <c r="C2362" s="64" t="s">
        <v>17</v>
      </c>
      <c r="D2362" s="64" t="s">
        <v>37</v>
      </c>
      <c r="E2362" s="64" t="s">
        <v>368</v>
      </c>
      <c r="F2362" s="64">
        <v>1</v>
      </c>
      <c r="G2362" s="72" t="s">
        <v>942</v>
      </c>
      <c r="H2362" s="63" t="s">
        <v>4366</v>
      </c>
      <c r="I2362" s="64" t="s">
        <v>493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9"/>
        <v>24</v>
      </c>
      <c r="P2362" s="67">
        <v>0.3</v>
      </c>
      <c r="Q2362" s="68">
        <v>22</v>
      </c>
      <c r="R2362" s="68"/>
      <c r="S2362" s="68">
        <f t="shared" si="90"/>
        <v>6.6</v>
      </c>
      <c r="T2362" s="69" t="s">
        <v>547</v>
      </c>
      <c r="U2362" s="63" t="s">
        <v>52</v>
      </c>
      <c r="V2362" s="63"/>
      <c r="W2362" s="63"/>
      <c r="X2362" s="63"/>
      <c r="Y2362" s="63"/>
      <c r="Z2362" s="63"/>
      <c r="AA2362" s="63"/>
    </row>
    <row r="2363" spans="1:27" s="71" customFormat="1" ht="23.5" customHeight="1" x14ac:dyDescent="0.35">
      <c r="A2363" s="62">
        <v>46151</v>
      </c>
      <c r="B2363" s="63" t="s">
        <v>445</v>
      </c>
      <c r="C2363" s="64" t="s">
        <v>17</v>
      </c>
      <c r="D2363" s="64" t="s">
        <v>37</v>
      </c>
      <c r="E2363" s="64" t="s">
        <v>365</v>
      </c>
      <c r="F2363" s="64">
        <v>2</v>
      </c>
      <c r="G2363" s="72" t="s">
        <v>287</v>
      </c>
      <c r="H2363" s="63" t="s">
        <v>4367</v>
      </c>
      <c r="I2363" s="64" t="s">
        <v>493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9"/>
        <v>24</v>
      </c>
      <c r="P2363" s="67">
        <v>0.1</v>
      </c>
      <c r="Q2363" s="68">
        <v>24</v>
      </c>
      <c r="R2363" s="68"/>
      <c r="S2363" s="68">
        <f t="shared" si="90"/>
        <v>2.4000000000000004</v>
      </c>
      <c r="T2363" s="69" t="s">
        <v>547</v>
      </c>
      <c r="U2363" s="63" t="s">
        <v>52</v>
      </c>
      <c r="V2363" s="63"/>
      <c r="W2363" s="63"/>
      <c r="X2363" s="63"/>
      <c r="Y2363" s="63"/>
      <c r="Z2363" s="63"/>
      <c r="AA2363" s="63"/>
    </row>
    <row r="2364" spans="1:27" s="71" customFormat="1" ht="23.5" customHeight="1" x14ac:dyDescent="0.35">
      <c r="A2364" s="62">
        <v>46151</v>
      </c>
      <c r="B2364" s="63" t="s">
        <v>445</v>
      </c>
      <c r="C2364" s="64" t="s">
        <v>17</v>
      </c>
      <c r="D2364" s="64" t="s">
        <v>37</v>
      </c>
      <c r="E2364" s="64" t="s">
        <v>265</v>
      </c>
      <c r="F2364" s="64">
        <v>2</v>
      </c>
      <c r="G2364" s="72" t="s">
        <v>753</v>
      </c>
      <c r="H2364" s="63" t="s">
        <v>4368</v>
      </c>
      <c r="I2364" s="64" t="s">
        <v>493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9"/>
        <v>24</v>
      </c>
      <c r="P2364" s="67">
        <v>0.1</v>
      </c>
      <c r="Q2364" s="68">
        <v>22</v>
      </c>
      <c r="R2364" s="68"/>
      <c r="S2364" s="68">
        <f t="shared" si="90"/>
        <v>2.2000000000000002</v>
      </c>
      <c r="T2364" s="69" t="s">
        <v>547</v>
      </c>
      <c r="U2364" s="63" t="s">
        <v>52</v>
      </c>
      <c r="V2364" s="63"/>
      <c r="W2364" s="63"/>
      <c r="X2364" s="63"/>
      <c r="Y2364" s="63"/>
      <c r="Z2364" s="63"/>
      <c r="AA2364" s="63"/>
    </row>
    <row r="2365" spans="1:27" s="71" customFormat="1" ht="23.5" customHeight="1" x14ac:dyDescent="0.35">
      <c r="A2365" s="62">
        <v>46151</v>
      </c>
      <c r="B2365" s="63" t="s">
        <v>445</v>
      </c>
      <c r="C2365" s="64" t="s">
        <v>17</v>
      </c>
      <c r="D2365" s="64" t="s">
        <v>37</v>
      </c>
      <c r="E2365" s="64" t="s">
        <v>898</v>
      </c>
      <c r="F2365" s="64">
        <v>1</v>
      </c>
      <c r="G2365" s="72" t="s">
        <v>3079</v>
      </c>
      <c r="H2365" s="63" t="s">
        <v>4369</v>
      </c>
      <c r="I2365" s="64" t="s">
        <v>493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9"/>
        <v>24</v>
      </c>
      <c r="P2365" s="67">
        <v>0.1</v>
      </c>
      <c r="Q2365" s="68">
        <v>24</v>
      </c>
      <c r="R2365" s="68"/>
      <c r="S2365" s="68">
        <f t="shared" si="90"/>
        <v>2.4000000000000004</v>
      </c>
      <c r="T2365" s="69" t="s">
        <v>547</v>
      </c>
      <c r="U2365" s="63" t="s">
        <v>52</v>
      </c>
      <c r="V2365" s="63"/>
      <c r="W2365" s="63"/>
      <c r="X2365" s="63"/>
      <c r="Y2365" s="63"/>
      <c r="Z2365" s="63"/>
      <c r="AA2365" s="63"/>
    </row>
    <row r="2366" spans="1:27" s="71" customFormat="1" ht="23.5" customHeight="1" x14ac:dyDescent="0.35">
      <c r="A2366" s="62">
        <v>46151</v>
      </c>
      <c r="B2366" s="63" t="s">
        <v>445</v>
      </c>
      <c r="C2366" s="64" t="s">
        <v>17</v>
      </c>
      <c r="D2366" s="64" t="s">
        <v>37</v>
      </c>
      <c r="E2366" s="64" t="s">
        <v>289</v>
      </c>
      <c r="F2366" s="64">
        <v>1</v>
      </c>
      <c r="G2366" s="72" t="s">
        <v>2067</v>
      </c>
      <c r="H2366" s="63" t="s">
        <v>4370</v>
      </c>
      <c r="I2366" s="64" t="s">
        <v>493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9"/>
        <v>24</v>
      </c>
      <c r="P2366" s="67">
        <v>0.1</v>
      </c>
      <c r="Q2366" s="68">
        <v>16</v>
      </c>
      <c r="R2366" s="68"/>
      <c r="S2366" s="68">
        <f t="shared" si="90"/>
        <v>1.6</v>
      </c>
      <c r="T2366" s="69" t="s">
        <v>547</v>
      </c>
      <c r="U2366" s="63" t="s">
        <v>52</v>
      </c>
      <c r="V2366" s="63"/>
      <c r="W2366" s="63"/>
      <c r="X2366" s="63"/>
      <c r="Y2366" s="63"/>
      <c r="Z2366" s="63"/>
      <c r="AA2366" s="63"/>
    </row>
    <row r="2367" spans="1:27" s="71" customFormat="1" ht="23.5" customHeight="1" x14ac:dyDescent="0.35">
      <c r="A2367" s="62">
        <v>46151</v>
      </c>
      <c r="B2367" s="63" t="s">
        <v>445</v>
      </c>
      <c r="C2367" s="64" t="s">
        <v>17</v>
      </c>
      <c r="D2367" s="64" t="s">
        <v>37</v>
      </c>
      <c r="E2367" s="64" t="s">
        <v>365</v>
      </c>
      <c r="F2367" s="64">
        <v>2</v>
      </c>
      <c r="G2367" s="72" t="s">
        <v>1799</v>
      </c>
      <c r="H2367" s="63" t="s">
        <v>4371</v>
      </c>
      <c r="I2367" s="64" t="s">
        <v>493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9"/>
        <v>24</v>
      </c>
      <c r="P2367" s="67">
        <v>0.1</v>
      </c>
      <c r="Q2367" s="68">
        <v>24</v>
      </c>
      <c r="R2367" s="68"/>
      <c r="S2367" s="68">
        <f t="shared" si="90"/>
        <v>2.4000000000000004</v>
      </c>
      <c r="T2367" s="69" t="s">
        <v>547</v>
      </c>
      <c r="U2367" s="63" t="s">
        <v>52</v>
      </c>
      <c r="V2367" s="63"/>
      <c r="W2367" s="63"/>
      <c r="X2367" s="63"/>
      <c r="Y2367" s="63"/>
      <c r="Z2367" s="63"/>
      <c r="AA2367" s="63"/>
    </row>
    <row r="2368" spans="1:27" s="71" customFormat="1" ht="23.5" customHeight="1" x14ac:dyDescent="0.35">
      <c r="A2368" s="62">
        <v>46151</v>
      </c>
      <c r="B2368" s="63" t="s">
        <v>445</v>
      </c>
      <c r="C2368" s="64" t="s">
        <v>17</v>
      </c>
      <c r="D2368" s="64" t="s">
        <v>37</v>
      </c>
      <c r="E2368" s="64" t="s">
        <v>3031</v>
      </c>
      <c r="F2368" s="64">
        <v>2</v>
      </c>
      <c r="G2368" s="72" t="s">
        <v>4372</v>
      </c>
      <c r="H2368" s="63" t="s">
        <v>4373</v>
      </c>
      <c r="I2368" s="64" t="s">
        <v>493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9"/>
        <v>24</v>
      </c>
      <c r="P2368" s="67">
        <v>0.2</v>
      </c>
      <c r="Q2368" s="68">
        <v>6</v>
      </c>
      <c r="R2368" s="68"/>
      <c r="S2368" s="68">
        <f t="shared" si="90"/>
        <v>1.2000000000000002</v>
      </c>
      <c r="T2368" s="69" t="s">
        <v>547</v>
      </c>
      <c r="U2368" s="63" t="s">
        <v>52</v>
      </c>
      <c r="V2368" s="63"/>
      <c r="W2368" s="63"/>
      <c r="X2368" s="63"/>
      <c r="Y2368" s="63"/>
      <c r="Z2368" s="63"/>
      <c r="AA2368" s="63"/>
    </row>
    <row r="2369" spans="1:27" s="71" customFormat="1" ht="23.5" customHeight="1" x14ac:dyDescent="0.35">
      <c r="A2369" s="62">
        <v>46151</v>
      </c>
      <c r="B2369" s="63" t="s">
        <v>445</v>
      </c>
      <c r="C2369" s="64" t="s">
        <v>18</v>
      </c>
      <c r="D2369" s="64" t="s">
        <v>37</v>
      </c>
      <c r="E2369" s="64" t="s">
        <v>1537</v>
      </c>
      <c r="F2369" s="64">
        <v>1</v>
      </c>
      <c r="G2369" s="72" t="s">
        <v>4374</v>
      </c>
      <c r="H2369" s="63" t="s">
        <v>4375</v>
      </c>
      <c r="I2369" s="64" t="s">
        <v>493</v>
      </c>
      <c r="J2369" s="63" t="s">
        <v>66</v>
      </c>
      <c r="K2369" s="64" t="s">
        <v>243</v>
      </c>
      <c r="L2369" s="64" t="s">
        <v>239</v>
      </c>
      <c r="M2369" s="100"/>
      <c r="N2369" s="100"/>
      <c r="O2369" s="66">
        <f t="shared" si="89"/>
        <v>24</v>
      </c>
      <c r="P2369" s="67">
        <v>0.1</v>
      </c>
      <c r="Q2369" s="68">
        <v>24</v>
      </c>
      <c r="R2369" s="68"/>
      <c r="S2369" s="68">
        <f t="shared" si="90"/>
        <v>2.4000000000000004</v>
      </c>
      <c r="T2369" s="69" t="s">
        <v>547</v>
      </c>
      <c r="U2369" s="63" t="s">
        <v>52</v>
      </c>
      <c r="V2369" s="63"/>
      <c r="W2369" s="63"/>
      <c r="X2369" s="63"/>
      <c r="Y2369" s="63"/>
      <c r="Z2369" s="63"/>
      <c r="AA2369" s="63"/>
    </row>
    <row r="2370" spans="1:27" s="71" customFormat="1" ht="23.5" customHeight="1" x14ac:dyDescent="0.35">
      <c r="A2370" s="62">
        <v>46151</v>
      </c>
      <c r="B2370" s="63" t="s">
        <v>445</v>
      </c>
      <c r="C2370" s="64" t="s">
        <v>18</v>
      </c>
      <c r="D2370" s="64" t="s">
        <v>37</v>
      </c>
      <c r="E2370" s="64" t="s">
        <v>867</v>
      </c>
      <c r="F2370" s="64">
        <v>1</v>
      </c>
      <c r="G2370" s="72" t="s">
        <v>519</v>
      </c>
      <c r="H2370" s="63" t="s">
        <v>4376</v>
      </c>
      <c r="I2370" s="64" t="s">
        <v>493</v>
      </c>
      <c r="J2370" s="63" t="s">
        <v>66</v>
      </c>
      <c r="K2370" s="64" t="s">
        <v>243</v>
      </c>
      <c r="L2370" s="64" t="s">
        <v>239</v>
      </c>
      <c r="M2370" s="100"/>
      <c r="N2370" s="100"/>
      <c r="O2370" s="66">
        <f t="shared" si="89"/>
        <v>24</v>
      </c>
      <c r="P2370" s="67">
        <v>0.1</v>
      </c>
      <c r="Q2370" s="68">
        <v>18</v>
      </c>
      <c r="R2370" s="68"/>
      <c r="S2370" s="68">
        <f t="shared" si="90"/>
        <v>1.8</v>
      </c>
      <c r="T2370" s="69" t="s">
        <v>547</v>
      </c>
      <c r="U2370" s="63" t="s">
        <v>52</v>
      </c>
      <c r="V2370" s="63"/>
      <c r="W2370" s="63"/>
      <c r="X2370" s="63"/>
      <c r="Y2370" s="63"/>
      <c r="Z2370" s="63"/>
      <c r="AA2370" s="63"/>
    </row>
    <row r="2371" spans="1:27" s="71" customFormat="1" ht="23.5" customHeight="1" x14ac:dyDescent="0.35">
      <c r="A2371" s="62">
        <v>46151</v>
      </c>
      <c r="B2371" s="63" t="s">
        <v>445</v>
      </c>
      <c r="C2371" s="64" t="s">
        <v>18</v>
      </c>
      <c r="D2371" s="64" t="s">
        <v>37</v>
      </c>
      <c r="E2371" s="64" t="s">
        <v>599</v>
      </c>
      <c r="F2371" s="64">
        <v>1</v>
      </c>
      <c r="G2371" s="72" t="s">
        <v>256</v>
      </c>
      <c r="H2371" s="63" t="s">
        <v>4377</v>
      </c>
      <c r="I2371" s="64" t="s">
        <v>493</v>
      </c>
      <c r="J2371" s="63" t="s">
        <v>66</v>
      </c>
      <c r="K2371" s="64" t="s">
        <v>243</v>
      </c>
      <c r="L2371" s="64" t="s">
        <v>239</v>
      </c>
      <c r="M2371" s="100"/>
      <c r="N2371" s="100"/>
      <c r="O2371" s="66">
        <f t="shared" si="89"/>
        <v>24</v>
      </c>
      <c r="P2371" s="67">
        <v>0.75</v>
      </c>
      <c r="Q2371" s="68">
        <v>21</v>
      </c>
      <c r="R2371" s="68"/>
      <c r="S2371" s="68">
        <f t="shared" si="90"/>
        <v>15.75</v>
      </c>
      <c r="T2371" s="69" t="s">
        <v>547</v>
      </c>
      <c r="U2371" s="63" t="s">
        <v>52</v>
      </c>
      <c r="V2371" s="63"/>
      <c r="W2371" s="63"/>
      <c r="X2371" s="63"/>
      <c r="Y2371" s="63"/>
      <c r="Z2371" s="63"/>
      <c r="AA2371" s="63"/>
    </row>
    <row r="2372" spans="1:27" s="71" customFormat="1" ht="23.5" customHeight="1" x14ac:dyDescent="0.35">
      <c r="A2372" s="62">
        <v>46151</v>
      </c>
      <c r="B2372" s="63" t="s">
        <v>445</v>
      </c>
      <c r="C2372" s="64" t="s">
        <v>18</v>
      </c>
      <c r="D2372" s="64" t="s">
        <v>37</v>
      </c>
      <c r="E2372" s="64" t="s">
        <v>1301</v>
      </c>
      <c r="F2372" s="64">
        <v>2</v>
      </c>
      <c r="G2372" s="72" t="s">
        <v>324</v>
      </c>
      <c r="H2372" s="63" t="s">
        <v>4378</v>
      </c>
      <c r="I2372" s="64" t="s">
        <v>493</v>
      </c>
      <c r="J2372" s="63" t="s">
        <v>66</v>
      </c>
      <c r="K2372" s="64" t="s">
        <v>243</v>
      </c>
      <c r="L2372" s="64" t="s">
        <v>239</v>
      </c>
      <c r="M2372" s="100"/>
      <c r="N2372" s="100"/>
      <c r="O2372" s="66">
        <f t="shared" si="89"/>
        <v>24</v>
      </c>
      <c r="P2372" s="67">
        <v>0.1</v>
      </c>
      <c r="Q2372" s="68">
        <v>28</v>
      </c>
      <c r="R2372" s="68"/>
      <c r="S2372" s="68">
        <f t="shared" si="90"/>
        <v>2.8000000000000003</v>
      </c>
      <c r="T2372" s="69" t="s">
        <v>547</v>
      </c>
      <c r="U2372" s="63" t="s">
        <v>52</v>
      </c>
      <c r="V2372" s="63"/>
      <c r="W2372" s="63"/>
      <c r="X2372" s="63"/>
      <c r="Y2372" s="63"/>
      <c r="Z2372" s="63"/>
      <c r="AA2372" s="63"/>
    </row>
    <row r="2373" spans="1:27" s="71" customFormat="1" ht="23.5" customHeight="1" x14ac:dyDescent="0.35">
      <c r="A2373" s="62">
        <v>46151</v>
      </c>
      <c r="B2373" s="63" t="s">
        <v>445</v>
      </c>
      <c r="C2373" s="64" t="s">
        <v>18</v>
      </c>
      <c r="D2373" s="64" t="s">
        <v>37</v>
      </c>
      <c r="E2373" s="64" t="s">
        <v>1052</v>
      </c>
      <c r="F2373" s="64">
        <v>2</v>
      </c>
      <c r="G2373" s="72" t="s">
        <v>3696</v>
      </c>
      <c r="H2373" s="63" t="s">
        <v>4379</v>
      </c>
      <c r="I2373" s="64" t="s">
        <v>493</v>
      </c>
      <c r="J2373" s="63" t="s">
        <v>66</v>
      </c>
      <c r="K2373" s="64" t="s">
        <v>243</v>
      </c>
      <c r="L2373" s="64" t="s">
        <v>239</v>
      </c>
      <c r="M2373" s="100"/>
      <c r="N2373" s="100"/>
      <c r="O2373" s="66">
        <f t="shared" si="89"/>
        <v>24</v>
      </c>
      <c r="P2373" s="67">
        <v>0.3</v>
      </c>
      <c r="Q2373" s="68">
        <v>26</v>
      </c>
      <c r="R2373" s="68"/>
      <c r="S2373" s="68">
        <f t="shared" si="90"/>
        <v>7.8</v>
      </c>
      <c r="T2373" s="69" t="s">
        <v>547</v>
      </c>
      <c r="U2373" s="63" t="s">
        <v>52</v>
      </c>
      <c r="V2373" s="63"/>
      <c r="W2373" s="63"/>
      <c r="X2373" s="63"/>
      <c r="Y2373" s="63"/>
      <c r="Z2373" s="63"/>
      <c r="AA2373" s="63"/>
    </row>
    <row r="2374" spans="1:27" s="71" customFormat="1" ht="23.5" customHeight="1" x14ac:dyDescent="0.35">
      <c r="A2374" s="62">
        <v>46151</v>
      </c>
      <c r="B2374" s="63" t="s">
        <v>445</v>
      </c>
      <c r="C2374" s="64" t="s">
        <v>18</v>
      </c>
      <c r="D2374" s="64" t="s">
        <v>37</v>
      </c>
      <c r="E2374" s="64" t="s">
        <v>2224</v>
      </c>
      <c r="F2374" s="64">
        <v>2</v>
      </c>
      <c r="G2374" s="72" t="s">
        <v>329</v>
      </c>
      <c r="H2374" s="63" t="s">
        <v>4380</v>
      </c>
      <c r="I2374" s="64" t="s">
        <v>493</v>
      </c>
      <c r="J2374" s="63" t="s">
        <v>66</v>
      </c>
      <c r="K2374" s="64" t="s">
        <v>243</v>
      </c>
      <c r="L2374" s="64" t="s">
        <v>239</v>
      </c>
      <c r="M2374" s="100"/>
      <c r="N2374" s="100"/>
      <c r="O2374" s="66">
        <f t="shared" si="89"/>
        <v>24</v>
      </c>
      <c r="P2374" s="67">
        <v>0.3</v>
      </c>
      <c r="Q2374" s="68">
        <v>16</v>
      </c>
      <c r="R2374" s="68"/>
      <c r="S2374" s="68">
        <f t="shared" si="90"/>
        <v>4.8</v>
      </c>
      <c r="T2374" s="69" t="s">
        <v>547</v>
      </c>
      <c r="U2374" s="63" t="s">
        <v>52</v>
      </c>
      <c r="V2374" s="63"/>
      <c r="W2374" s="63"/>
      <c r="X2374" s="63"/>
      <c r="Y2374" s="63"/>
      <c r="Z2374" s="63"/>
      <c r="AA2374" s="63"/>
    </row>
    <row r="2375" spans="1:27" s="71" customFormat="1" ht="23.5" customHeight="1" x14ac:dyDescent="0.35">
      <c r="A2375" s="62">
        <v>46151</v>
      </c>
      <c r="B2375" s="63" t="s">
        <v>445</v>
      </c>
      <c r="C2375" s="64" t="s">
        <v>17</v>
      </c>
      <c r="D2375" s="64" t="s">
        <v>37</v>
      </c>
      <c r="E2375" s="64" t="s">
        <v>898</v>
      </c>
      <c r="F2375" s="64">
        <v>2</v>
      </c>
      <c r="G2375" s="72" t="s">
        <v>1023</v>
      </c>
      <c r="H2375" s="63" t="s">
        <v>4381</v>
      </c>
      <c r="I2375" s="64" t="s">
        <v>490</v>
      </c>
      <c r="J2375" s="63" t="s">
        <v>2140</v>
      </c>
      <c r="K2375" s="64" t="s">
        <v>281</v>
      </c>
      <c r="L2375" s="64" t="s">
        <v>268</v>
      </c>
      <c r="M2375" s="100">
        <v>6.25E-2</v>
      </c>
      <c r="N2375" s="100">
        <v>8.3333333333333329E-2</v>
      </c>
      <c r="O2375" s="66">
        <f t="shared" si="89"/>
        <v>2.0833333333333329E-2</v>
      </c>
      <c r="P2375" s="67">
        <v>0.5</v>
      </c>
      <c r="Q2375" s="68">
        <v>24</v>
      </c>
      <c r="R2375" s="68"/>
      <c r="S2375" s="68">
        <f t="shared" si="90"/>
        <v>12</v>
      </c>
      <c r="T2375" s="69" t="s">
        <v>52</v>
      </c>
      <c r="U2375" s="63" t="s">
        <v>52</v>
      </c>
      <c r="V2375" s="63"/>
      <c r="W2375" s="63"/>
      <c r="X2375" s="63"/>
      <c r="Y2375" s="63"/>
      <c r="Z2375" s="63"/>
      <c r="AA2375" s="63">
        <v>2026050031</v>
      </c>
    </row>
    <row r="2376" spans="1:27" s="71" customFormat="1" ht="23.5" customHeight="1" x14ac:dyDescent="0.35">
      <c r="A2376" s="62">
        <v>46151</v>
      </c>
      <c r="B2376" s="63" t="s">
        <v>445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287</v>
      </c>
      <c r="H2376" s="63" t="s">
        <v>4382</v>
      </c>
      <c r="I2376" s="64" t="s">
        <v>480</v>
      </c>
      <c r="J2376" s="63" t="s">
        <v>4383</v>
      </c>
      <c r="K2376" s="64" t="s">
        <v>273</v>
      </c>
      <c r="L2376" s="64" t="s">
        <v>268</v>
      </c>
      <c r="M2376" s="100">
        <v>0.41666666666666669</v>
      </c>
      <c r="N2376" s="100">
        <v>0.54166666666666663</v>
      </c>
      <c r="O2376" s="66">
        <f t="shared" si="89"/>
        <v>0.12499999999999994</v>
      </c>
      <c r="P2376" s="67">
        <v>3</v>
      </c>
      <c r="Q2376" s="68">
        <v>22</v>
      </c>
      <c r="R2376" s="68"/>
      <c r="S2376" s="68">
        <f t="shared" si="90"/>
        <v>66</v>
      </c>
      <c r="T2376" s="69" t="s">
        <v>27</v>
      </c>
      <c r="U2376" s="69" t="s">
        <v>30</v>
      </c>
      <c r="V2376" s="63"/>
      <c r="W2376" s="63">
        <v>308693011</v>
      </c>
      <c r="X2376" s="63"/>
      <c r="Y2376" s="63"/>
      <c r="Z2376" s="63"/>
      <c r="AA2376" s="63">
        <v>2026050032</v>
      </c>
    </row>
    <row r="2377" spans="1:27" s="71" customFormat="1" ht="23.5" customHeight="1" x14ac:dyDescent="0.35">
      <c r="A2377" s="62">
        <v>46151</v>
      </c>
      <c r="B2377" s="63" t="s">
        <v>445</v>
      </c>
      <c r="C2377" s="64" t="s">
        <v>18</v>
      </c>
      <c r="D2377" s="64" t="s">
        <v>37</v>
      </c>
      <c r="E2377" s="64" t="s">
        <v>1813</v>
      </c>
      <c r="F2377" s="64">
        <v>2</v>
      </c>
      <c r="G2377" s="72" t="s">
        <v>3850</v>
      </c>
      <c r="H2377" s="63" t="s">
        <v>4384</v>
      </c>
      <c r="I2377" s="64" t="s">
        <v>490</v>
      </c>
      <c r="J2377" s="63" t="s">
        <v>4385</v>
      </c>
      <c r="K2377" s="64" t="s">
        <v>281</v>
      </c>
      <c r="L2377" s="64" t="s">
        <v>268</v>
      </c>
      <c r="M2377" s="100">
        <v>0.8125</v>
      </c>
      <c r="N2377" s="100">
        <v>0.85416666666666663</v>
      </c>
      <c r="O2377" s="66">
        <f t="shared" si="89"/>
        <v>4.166666666666663E-2</v>
      </c>
      <c r="P2377" s="67">
        <v>1</v>
      </c>
      <c r="Q2377" s="68">
        <v>29</v>
      </c>
      <c r="R2377" s="68"/>
      <c r="S2377" s="68">
        <f t="shared" si="90"/>
        <v>29</v>
      </c>
      <c r="T2377" s="69" t="s">
        <v>52</v>
      </c>
      <c r="U2377" s="63" t="s">
        <v>52</v>
      </c>
      <c r="V2377" s="63"/>
      <c r="W2377" s="63"/>
      <c r="X2377" s="63"/>
      <c r="Y2377" s="63"/>
      <c r="Z2377" s="63"/>
      <c r="AA2377" s="63">
        <v>2026050033</v>
      </c>
    </row>
    <row r="2378" spans="1:27" s="71" customFormat="1" ht="23.5" customHeight="1" x14ac:dyDescent="0.35">
      <c r="A2378" s="62">
        <v>46151</v>
      </c>
      <c r="B2378" s="63" t="s">
        <v>445</v>
      </c>
      <c r="C2378" s="64" t="s">
        <v>17</v>
      </c>
      <c r="D2378" s="64" t="s">
        <v>37</v>
      </c>
      <c r="E2378" s="64" t="s">
        <v>265</v>
      </c>
      <c r="F2378" s="64">
        <v>1</v>
      </c>
      <c r="G2378" s="72" t="s">
        <v>753</v>
      </c>
      <c r="H2378" s="63" t="s">
        <v>4386</v>
      </c>
      <c r="I2378" s="64" t="s">
        <v>487</v>
      </c>
      <c r="J2378" s="63" t="s">
        <v>4387</v>
      </c>
      <c r="K2378" s="64" t="s">
        <v>702</v>
      </c>
      <c r="L2378" s="64" t="s">
        <v>268</v>
      </c>
      <c r="M2378" s="100">
        <v>0.77500000000000002</v>
      </c>
      <c r="N2378" s="100">
        <v>0.80625000000000002</v>
      </c>
      <c r="O2378" s="66">
        <f t="shared" si="89"/>
        <v>3.125E-2</v>
      </c>
      <c r="P2378" s="67">
        <v>0.75</v>
      </c>
      <c r="Q2378" s="68">
        <v>21</v>
      </c>
      <c r="R2378" s="68"/>
      <c r="S2378" s="68">
        <f t="shared" si="90"/>
        <v>15.75</v>
      </c>
      <c r="T2378" s="69" t="s">
        <v>488</v>
      </c>
      <c r="U2378" s="69" t="s">
        <v>488</v>
      </c>
      <c r="V2378" s="63"/>
      <c r="W2378" s="63"/>
      <c r="X2378" s="63"/>
      <c r="Y2378" s="63"/>
      <c r="Z2378" s="63"/>
      <c r="AA2378" s="63"/>
    </row>
    <row r="2379" spans="1:27" s="71" customFormat="1" ht="23.5" customHeight="1" x14ac:dyDescent="0.35">
      <c r="A2379" s="62">
        <v>46151</v>
      </c>
      <c r="B2379" s="63" t="s">
        <v>445</v>
      </c>
      <c r="C2379" s="64" t="s">
        <v>17</v>
      </c>
      <c r="D2379" s="64" t="s">
        <v>37</v>
      </c>
      <c r="E2379" s="64" t="s">
        <v>235</v>
      </c>
      <c r="F2379" s="64">
        <v>1</v>
      </c>
      <c r="G2379" s="72" t="s">
        <v>723</v>
      </c>
      <c r="H2379" s="63" t="s">
        <v>4388</v>
      </c>
      <c r="I2379" s="64" t="s">
        <v>487</v>
      </c>
      <c r="J2379" s="63" t="s">
        <v>4387</v>
      </c>
      <c r="K2379" s="64" t="s">
        <v>702</v>
      </c>
      <c r="L2379" s="64" t="s">
        <v>268</v>
      </c>
      <c r="M2379" s="100">
        <v>0.77500000000000002</v>
      </c>
      <c r="N2379" s="100">
        <v>0.80625000000000002</v>
      </c>
      <c r="O2379" s="66">
        <f t="shared" si="89"/>
        <v>3.125E-2</v>
      </c>
      <c r="P2379" s="67">
        <v>0.75</v>
      </c>
      <c r="Q2379" s="68">
        <v>28</v>
      </c>
      <c r="R2379" s="68"/>
      <c r="S2379" s="68">
        <f t="shared" si="90"/>
        <v>21</v>
      </c>
      <c r="T2379" s="69" t="s">
        <v>488</v>
      </c>
      <c r="U2379" s="69" t="s">
        <v>488</v>
      </c>
      <c r="V2379" s="63"/>
      <c r="W2379" s="63"/>
      <c r="X2379" s="63"/>
      <c r="Y2379" s="63"/>
      <c r="Z2379" s="63"/>
      <c r="AA2379" s="63"/>
    </row>
    <row r="2380" spans="1:27" s="71" customFormat="1" ht="23.5" customHeight="1" x14ac:dyDescent="0.35">
      <c r="A2380" s="62">
        <v>46151</v>
      </c>
      <c r="B2380" s="63" t="s">
        <v>445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2353</v>
      </c>
      <c r="H2380" s="63" t="s">
        <v>4389</v>
      </c>
      <c r="I2380" s="64" t="s">
        <v>487</v>
      </c>
      <c r="J2380" s="63" t="s">
        <v>4387</v>
      </c>
      <c r="K2380" s="64" t="s">
        <v>702</v>
      </c>
      <c r="L2380" s="64" t="s">
        <v>268</v>
      </c>
      <c r="M2380" s="100">
        <v>0.77500000000000002</v>
      </c>
      <c r="N2380" s="100">
        <v>0.80625000000000002</v>
      </c>
      <c r="O2380" s="66">
        <f t="shared" si="89"/>
        <v>3.125E-2</v>
      </c>
      <c r="P2380" s="67">
        <v>0.75</v>
      </c>
      <c r="Q2380" s="68">
        <v>25</v>
      </c>
      <c r="R2380" s="68"/>
      <c r="S2380" s="68">
        <f t="shared" si="90"/>
        <v>18.75</v>
      </c>
      <c r="T2380" s="69" t="s">
        <v>488</v>
      </c>
      <c r="U2380" s="69" t="s">
        <v>488</v>
      </c>
      <c r="V2380" s="63"/>
      <c r="W2380" s="63"/>
      <c r="X2380" s="63"/>
      <c r="Y2380" s="63"/>
      <c r="Z2380" s="63"/>
      <c r="AA2380" s="63"/>
    </row>
    <row r="2381" spans="1:27" s="71" customFormat="1" ht="23.5" customHeight="1" x14ac:dyDescent="0.35">
      <c r="A2381" s="62">
        <v>46151</v>
      </c>
      <c r="B2381" s="63" t="s">
        <v>445</v>
      </c>
      <c r="C2381" s="64" t="s">
        <v>17</v>
      </c>
      <c r="D2381" s="64" t="s">
        <v>37</v>
      </c>
      <c r="E2381" s="64" t="s">
        <v>365</v>
      </c>
      <c r="F2381" s="64">
        <v>1</v>
      </c>
      <c r="G2381" s="72" t="s">
        <v>3632</v>
      </c>
      <c r="H2381" s="63" t="s">
        <v>4269</v>
      </c>
      <c r="I2381" s="64" t="s">
        <v>487</v>
      </c>
      <c r="J2381" s="63" t="s">
        <v>4387</v>
      </c>
      <c r="K2381" s="64" t="s">
        <v>702</v>
      </c>
      <c r="L2381" s="64" t="s">
        <v>268</v>
      </c>
      <c r="M2381" s="100">
        <v>0.77500000000000002</v>
      </c>
      <c r="N2381" s="100">
        <v>0.80625000000000002</v>
      </c>
      <c r="O2381" s="66">
        <f t="shared" si="89"/>
        <v>3.125E-2</v>
      </c>
      <c r="P2381" s="67">
        <v>0.75</v>
      </c>
      <c r="Q2381" s="68">
        <v>33</v>
      </c>
      <c r="R2381" s="68"/>
      <c r="S2381" s="68">
        <f t="shared" si="90"/>
        <v>24.75</v>
      </c>
      <c r="T2381" s="69" t="s">
        <v>488</v>
      </c>
      <c r="U2381" s="69" t="s">
        <v>488</v>
      </c>
      <c r="V2381" s="63"/>
      <c r="W2381" s="63"/>
      <c r="X2381" s="63"/>
      <c r="Y2381" s="63"/>
      <c r="Z2381" s="63"/>
      <c r="AA2381" s="63"/>
    </row>
    <row r="2382" spans="1:27" s="71" customFormat="1" ht="23.5" customHeight="1" x14ac:dyDescent="0.35">
      <c r="A2382" s="62">
        <v>46151</v>
      </c>
      <c r="B2382" s="63" t="s">
        <v>445</v>
      </c>
      <c r="C2382" s="64" t="s">
        <v>17</v>
      </c>
      <c r="D2382" s="64" t="s">
        <v>37</v>
      </c>
      <c r="E2382" s="64" t="s">
        <v>4359</v>
      </c>
      <c r="F2382" s="64">
        <v>1</v>
      </c>
      <c r="G2382" s="72" t="s">
        <v>3311</v>
      </c>
      <c r="H2382" s="63" t="s">
        <v>4390</v>
      </c>
      <c r="I2382" s="64" t="s">
        <v>487</v>
      </c>
      <c r="J2382" s="63" t="s">
        <v>4387</v>
      </c>
      <c r="K2382" s="64" t="s">
        <v>702</v>
      </c>
      <c r="L2382" s="64" t="s">
        <v>268</v>
      </c>
      <c r="M2382" s="100">
        <v>0.77500000000000002</v>
      </c>
      <c r="N2382" s="100">
        <v>0.80625000000000002</v>
      </c>
      <c r="O2382" s="66">
        <f t="shared" si="89"/>
        <v>3.125E-2</v>
      </c>
      <c r="P2382" s="67">
        <v>0.75</v>
      </c>
      <c r="Q2382" s="68">
        <v>8</v>
      </c>
      <c r="R2382" s="68"/>
      <c r="S2382" s="68">
        <f t="shared" si="90"/>
        <v>6</v>
      </c>
      <c r="T2382" s="69" t="s">
        <v>488</v>
      </c>
      <c r="U2382" s="69" t="s">
        <v>488</v>
      </c>
      <c r="V2382" s="63"/>
      <c r="W2382" s="63"/>
      <c r="X2382" s="63"/>
      <c r="Y2382" s="63"/>
      <c r="Z2382" s="63"/>
      <c r="AA2382" s="63"/>
    </row>
    <row r="2383" spans="1:27" s="71" customFormat="1" ht="23.5" customHeight="1" x14ac:dyDescent="0.35">
      <c r="A2383" s="62">
        <v>46151</v>
      </c>
      <c r="B2383" s="63" t="s">
        <v>445</v>
      </c>
      <c r="C2383" s="64" t="s">
        <v>17</v>
      </c>
      <c r="D2383" s="64" t="s">
        <v>37</v>
      </c>
      <c r="E2383" s="64" t="s">
        <v>4360</v>
      </c>
      <c r="F2383" s="64">
        <v>1</v>
      </c>
      <c r="G2383" s="72" t="s">
        <v>3311</v>
      </c>
      <c r="H2383" s="63" t="s">
        <v>4391</v>
      </c>
      <c r="I2383" s="64" t="s">
        <v>487</v>
      </c>
      <c r="J2383" s="63" t="s">
        <v>4387</v>
      </c>
      <c r="K2383" s="64" t="s">
        <v>702</v>
      </c>
      <c r="L2383" s="64" t="s">
        <v>268</v>
      </c>
      <c r="M2383" s="100">
        <v>0.77500000000000002</v>
      </c>
      <c r="N2383" s="100">
        <v>0.80625000000000002</v>
      </c>
      <c r="O2383" s="66">
        <f t="shared" si="89"/>
        <v>3.125E-2</v>
      </c>
      <c r="P2383" s="67">
        <v>0.75</v>
      </c>
      <c r="Q2383" s="68">
        <v>7</v>
      </c>
      <c r="R2383" s="68"/>
      <c r="S2383" s="68">
        <f t="shared" si="90"/>
        <v>5.25</v>
      </c>
      <c r="T2383" s="69" t="s">
        <v>488</v>
      </c>
      <c r="U2383" s="69" t="s">
        <v>488</v>
      </c>
      <c r="V2383" s="63"/>
      <c r="W2383" s="63"/>
      <c r="X2383" s="63"/>
      <c r="Y2383" s="63"/>
      <c r="Z2383" s="63"/>
      <c r="AA2383" s="63"/>
    </row>
    <row r="2384" spans="1:27" s="71" customFormat="1" ht="23.5" customHeight="1" x14ac:dyDescent="0.35">
      <c r="A2384" s="62">
        <v>46151</v>
      </c>
      <c r="B2384" s="63" t="s">
        <v>445</v>
      </c>
      <c r="C2384" s="64" t="s">
        <v>17</v>
      </c>
      <c r="D2384" s="64" t="s">
        <v>37</v>
      </c>
      <c r="E2384" s="64" t="s">
        <v>368</v>
      </c>
      <c r="F2384" s="64">
        <v>1</v>
      </c>
      <c r="G2384" s="72" t="s">
        <v>287</v>
      </c>
      <c r="H2384" s="63" t="s">
        <v>4382</v>
      </c>
      <c r="I2384" s="64" t="s">
        <v>487</v>
      </c>
      <c r="J2384" s="63" t="s">
        <v>4387</v>
      </c>
      <c r="K2384" s="64" t="s">
        <v>702</v>
      </c>
      <c r="L2384" s="64" t="s">
        <v>268</v>
      </c>
      <c r="M2384" s="100">
        <v>0.77500000000000002</v>
      </c>
      <c r="N2384" s="100">
        <v>0.80625000000000002</v>
      </c>
      <c r="O2384" s="66">
        <f t="shared" si="89"/>
        <v>3.125E-2</v>
      </c>
      <c r="P2384" s="67">
        <v>0.75</v>
      </c>
      <c r="Q2384" s="68">
        <v>25</v>
      </c>
      <c r="R2384" s="68"/>
      <c r="S2384" s="68">
        <f t="shared" si="90"/>
        <v>18.75</v>
      </c>
      <c r="T2384" s="69" t="s">
        <v>488</v>
      </c>
      <c r="U2384" s="69" t="s">
        <v>488</v>
      </c>
      <c r="V2384" s="63"/>
      <c r="W2384" s="63"/>
      <c r="X2384" s="63"/>
      <c r="Y2384" s="63"/>
      <c r="Z2384" s="63"/>
      <c r="AA2384" s="63"/>
    </row>
    <row r="2385" spans="1:27" s="71" customFormat="1" ht="23.5" customHeight="1" x14ac:dyDescent="0.35">
      <c r="A2385" s="62">
        <v>46151</v>
      </c>
      <c r="B2385" s="63" t="s">
        <v>34</v>
      </c>
      <c r="C2385" s="64" t="s">
        <v>17</v>
      </c>
      <c r="D2385" s="64" t="s">
        <v>19</v>
      </c>
      <c r="E2385" s="64" t="s">
        <v>612</v>
      </c>
      <c r="F2385" s="64">
        <v>1</v>
      </c>
      <c r="G2385" s="72">
        <v>130597182</v>
      </c>
      <c r="H2385" s="63" t="s">
        <v>4392</v>
      </c>
      <c r="I2385" s="64" t="s">
        <v>487</v>
      </c>
      <c r="J2385" s="63" t="s">
        <v>4387</v>
      </c>
      <c r="K2385" s="64" t="s">
        <v>702</v>
      </c>
      <c r="L2385" s="64" t="s">
        <v>268</v>
      </c>
      <c r="M2385" s="100">
        <v>0.77500000000000002</v>
      </c>
      <c r="N2385" s="100">
        <v>0.8125</v>
      </c>
      <c r="O2385" s="66">
        <f t="shared" si="89"/>
        <v>3.7499999999999978E-2</v>
      </c>
      <c r="P2385" s="67">
        <v>0.9</v>
      </c>
      <c r="Q2385" s="68">
        <v>11</v>
      </c>
      <c r="R2385" s="68"/>
      <c r="S2385" s="68">
        <f t="shared" si="90"/>
        <v>9.9</v>
      </c>
      <c r="T2385" s="69" t="s">
        <v>488</v>
      </c>
      <c r="U2385" s="69" t="s">
        <v>488</v>
      </c>
      <c r="V2385" s="63"/>
      <c r="W2385" s="63"/>
      <c r="X2385" s="63"/>
      <c r="Y2385" s="63"/>
      <c r="Z2385" s="63"/>
      <c r="AA2385" s="63"/>
    </row>
    <row r="2386" spans="1:27" s="71" customFormat="1" ht="23.5" customHeight="1" x14ac:dyDescent="0.35">
      <c r="A2386" s="62">
        <v>46151</v>
      </c>
      <c r="B2386" s="63" t="s">
        <v>34</v>
      </c>
      <c r="C2386" s="64" t="s">
        <v>17</v>
      </c>
      <c r="D2386" s="64" t="s">
        <v>19</v>
      </c>
      <c r="E2386" s="64" t="s">
        <v>371</v>
      </c>
      <c r="F2386" s="64">
        <v>1</v>
      </c>
      <c r="G2386" s="72" t="s">
        <v>4205</v>
      </c>
      <c r="H2386" s="63" t="s">
        <v>4393</v>
      </c>
      <c r="I2386" s="64" t="s">
        <v>487</v>
      </c>
      <c r="J2386" s="63" t="s">
        <v>4387</v>
      </c>
      <c r="K2386" s="64" t="s">
        <v>702</v>
      </c>
      <c r="L2386" s="64" t="s">
        <v>268</v>
      </c>
      <c r="M2386" s="100">
        <v>0.77500000000000002</v>
      </c>
      <c r="N2386" s="100">
        <v>0.8125</v>
      </c>
      <c r="O2386" s="66">
        <f t="shared" si="89"/>
        <v>3.7499999999999978E-2</v>
      </c>
      <c r="P2386" s="67">
        <v>0.9</v>
      </c>
      <c r="Q2386" s="68">
        <v>12</v>
      </c>
      <c r="R2386" s="68"/>
      <c r="S2386" s="68">
        <f t="shared" si="90"/>
        <v>10.8</v>
      </c>
      <c r="T2386" s="69" t="s">
        <v>488</v>
      </c>
      <c r="U2386" s="69" t="s">
        <v>488</v>
      </c>
      <c r="V2386" s="63"/>
      <c r="W2386" s="63"/>
      <c r="X2386" s="63"/>
      <c r="Y2386" s="63"/>
      <c r="Z2386" s="63"/>
      <c r="AA2386" s="63"/>
    </row>
    <row r="2387" spans="1:27" s="71" customFormat="1" ht="23.5" customHeight="1" x14ac:dyDescent="0.35">
      <c r="A2387" s="62">
        <v>46151</v>
      </c>
      <c r="B2387" s="63" t="s">
        <v>34</v>
      </c>
      <c r="C2387" s="64" t="s">
        <v>17</v>
      </c>
      <c r="D2387" s="64" t="s">
        <v>19</v>
      </c>
      <c r="E2387" s="64" t="s">
        <v>274</v>
      </c>
      <c r="F2387" s="64">
        <v>1</v>
      </c>
      <c r="G2387" s="72" t="s">
        <v>4316</v>
      </c>
      <c r="H2387" s="63" t="s">
        <v>4317</v>
      </c>
      <c r="I2387" s="64" t="s">
        <v>487</v>
      </c>
      <c r="J2387" s="63" t="s">
        <v>4387</v>
      </c>
      <c r="K2387" s="64" t="s">
        <v>702</v>
      </c>
      <c r="L2387" s="64" t="s">
        <v>268</v>
      </c>
      <c r="M2387" s="100">
        <v>0.77500000000000002</v>
      </c>
      <c r="N2387" s="100">
        <v>0.8125</v>
      </c>
      <c r="O2387" s="66">
        <f t="shared" si="89"/>
        <v>3.7499999999999978E-2</v>
      </c>
      <c r="P2387" s="67">
        <v>0.9</v>
      </c>
      <c r="Q2387" s="68">
        <v>11</v>
      </c>
      <c r="R2387" s="68"/>
      <c r="S2387" s="68">
        <f t="shared" si="90"/>
        <v>9.9</v>
      </c>
      <c r="T2387" s="69" t="s">
        <v>488</v>
      </c>
      <c r="U2387" s="69" t="s">
        <v>488</v>
      </c>
      <c r="V2387" s="63"/>
      <c r="W2387" s="63"/>
      <c r="X2387" s="63"/>
      <c r="Y2387" s="63"/>
      <c r="Z2387" s="63"/>
      <c r="AA2387" s="63"/>
    </row>
    <row r="2388" spans="1:27" s="71" customFormat="1" ht="23.5" customHeight="1" x14ac:dyDescent="0.35">
      <c r="A2388" s="62">
        <v>46151</v>
      </c>
      <c r="B2388" s="63" t="s">
        <v>34</v>
      </c>
      <c r="C2388" s="64" t="s">
        <v>17</v>
      </c>
      <c r="D2388" s="64" t="s">
        <v>19</v>
      </c>
      <c r="E2388" s="64" t="s">
        <v>993</v>
      </c>
      <c r="F2388" s="64">
        <v>1</v>
      </c>
      <c r="G2388" s="72" t="s">
        <v>301</v>
      </c>
      <c r="H2388" s="63" t="s">
        <v>4394</v>
      </c>
      <c r="I2388" s="64" t="s">
        <v>487</v>
      </c>
      <c r="J2388" s="63" t="s">
        <v>4387</v>
      </c>
      <c r="K2388" s="64" t="s">
        <v>702</v>
      </c>
      <c r="L2388" s="64" t="s">
        <v>268</v>
      </c>
      <c r="M2388" s="100">
        <v>0.77500000000000002</v>
      </c>
      <c r="N2388" s="100">
        <v>0.8125</v>
      </c>
      <c r="O2388" s="66">
        <f t="shared" si="89"/>
        <v>3.7499999999999978E-2</v>
      </c>
      <c r="P2388" s="67">
        <v>0.9</v>
      </c>
      <c r="Q2388" s="68">
        <v>11</v>
      </c>
      <c r="R2388" s="68"/>
      <c r="S2388" s="68">
        <f t="shared" si="90"/>
        <v>9.9</v>
      </c>
      <c r="T2388" s="69" t="s">
        <v>488</v>
      </c>
      <c r="U2388" s="69" t="s">
        <v>488</v>
      </c>
      <c r="V2388" s="63"/>
      <c r="W2388" s="63"/>
      <c r="X2388" s="63"/>
      <c r="Y2388" s="63"/>
      <c r="Z2388" s="63"/>
      <c r="AA2388" s="63"/>
    </row>
    <row r="2389" spans="1:27" s="71" customFormat="1" ht="23.5" customHeight="1" x14ac:dyDescent="0.35">
      <c r="A2389" s="62">
        <v>46151</v>
      </c>
      <c r="B2389" s="63" t="s">
        <v>34</v>
      </c>
      <c r="C2389" s="64" t="s">
        <v>17</v>
      </c>
      <c r="D2389" s="64" t="s">
        <v>19</v>
      </c>
      <c r="E2389" s="64" t="s">
        <v>1066</v>
      </c>
      <c r="F2389" s="64">
        <v>1</v>
      </c>
      <c r="G2389" s="72" t="s">
        <v>301</v>
      </c>
      <c r="H2389" s="63" t="s">
        <v>4395</v>
      </c>
      <c r="I2389" s="64" t="s">
        <v>487</v>
      </c>
      <c r="J2389" s="63" t="s">
        <v>4387</v>
      </c>
      <c r="K2389" s="64" t="s">
        <v>702</v>
      </c>
      <c r="L2389" s="64" t="s">
        <v>268</v>
      </c>
      <c r="M2389" s="100">
        <v>0.77500000000000002</v>
      </c>
      <c r="N2389" s="100">
        <v>0.8125</v>
      </c>
      <c r="O2389" s="66">
        <f t="shared" si="89"/>
        <v>3.7499999999999978E-2</v>
      </c>
      <c r="P2389" s="67">
        <v>0.9</v>
      </c>
      <c r="Q2389" s="68">
        <v>11</v>
      </c>
      <c r="R2389" s="68"/>
      <c r="S2389" s="68">
        <f t="shared" si="90"/>
        <v>9.9</v>
      </c>
      <c r="T2389" s="69" t="s">
        <v>488</v>
      </c>
      <c r="U2389" s="69" t="s">
        <v>488</v>
      </c>
      <c r="V2389" s="63"/>
      <c r="W2389" s="63"/>
      <c r="X2389" s="63"/>
      <c r="Y2389" s="63"/>
      <c r="Z2389" s="63"/>
      <c r="AA2389" s="63"/>
    </row>
    <row r="2390" spans="1:27" s="71" customFormat="1" ht="23.5" customHeight="1" x14ac:dyDescent="0.35">
      <c r="A2390" s="62">
        <v>46151</v>
      </c>
      <c r="B2390" s="63" t="s">
        <v>34</v>
      </c>
      <c r="C2390" s="64" t="s">
        <v>17</v>
      </c>
      <c r="D2390" s="64" t="s">
        <v>19</v>
      </c>
      <c r="E2390" s="64" t="s">
        <v>939</v>
      </c>
      <c r="F2390" s="64">
        <v>1</v>
      </c>
      <c r="G2390" s="72" t="s">
        <v>1575</v>
      </c>
      <c r="H2390" s="63" t="s">
        <v>4396</v>
      </c>
      <c r="I2390" s="64" t="s">
        <v>487</v>
      </c>
      <c r="J2390" s="63" t="s">
        <v>4387</v>
      </c>
      <c r="K2390" s="64" t="s">
        <v>702</v>
      </c>
      <c r="L2390" s="64" t="s">
        <v>268</v>
      </c>
      <c r="M2390" s="100">
        <v>0.77500000000000002</v>
      </c>
      <c r="N2390" s="100">
        <v>0.8125</v>
      </c>
      <c r="O2390" s="66">
        <f t="shared" si="89"/>
        <v>3.7499999999999978E-2</v>
      </c>
      <c r="P2390" s="67">
        <v>0.9</v>
      </c>
      <c r="Q2390" s="68">
        <v>11</v>
      </c>
      <c r="R2390" s="68"/>
      <c r="S2390" s="68">
        <f t="shared" si="90"/>
        <v>9.9</v>
      </c>
      <c r="T2390" s="69" t="s">
        <v>488</v>
      </c>
      <c r="U2390" s="69" t="s">
        <v>488</v>
      </c>
      <c r="V2390" s="63"/>
      <c r="W2390" s="63"/>
      <c r="X2390" s="63"/>
      <c r="Y2390" s="63"/>
      <c r="Z2390" s="63"/>
      <c r="AA2390" s="63"/>
    </row>
    <row r="2391" spans="1:27" s="71" customFormat="1" ht="23.5" customHeight="1" x14ac:dyDescent="0.35">
      <c r="A2391" s="62">
        <v>46151</v>
      </c>
      <c r="B2391" s="63" t="s">
        <v>34</v>
      </c>
      <c r="C2391" s="64" t="s">
        <v>17</v>
      </c>
      <c r="D2391" s="64" t="s">
        <v>19</v>
      </c>
      <c r="E2391" s="64" t="s">
        <v>1149</v>
      </c>
      <c r="F2391" s="64">
        <v>1</v>
      </c>
      <c r="G2391" s="72" t="s">
        <v>301</v>
      </c>
      <c r="H2391" s="63" t="s">
        <v>4266</v>
      </c>
      <c r="I2391" s="64" t="s">
        <v>487</v>
      </c>
      <c r="J2391" s="63" t="s">
        <v>4387</v>
      </c>
      <c r="K2391" s="64" t="s">
        <v>702</v>
      </c>
      <c r="L2391" s="64" t="s">
        <v>268</v>
      </c>
      <c r="M2391" s="100">
        <v>0.77500000000000002</v>
      </c>
      <c r="N2391" s="100">
        <v>0.8125</v>
      </c>
      <c r="O2391" s="66">
        <f t="shared" si="89"/>
        <v>3.7499999999999978E-2</v>
      </c>
      <c r="P2391" s="67">
        <v>0.9</v>
      </c>
      <c r="Q2391" s="68">
        <v>11</v>
      </c>
      <c r="R2391" s="68"/>
      <c r="S2391" s="68">
        <f t="shared" si="90"/>
        <v>9.9</v>
      </c>
      <c r="T2391" s="69" t="s">
        <v>488</v>
      </c>
      <c r="U2391" s="69" t="s">
        <v>488</v>
      </c>
      <c r="V2391" s="63"/>
      <c r="W2391" s="63"/>
      <c r="X2391" s="63"/>
      <c r="Y2391" s="63"/>
      <c r="Z2391" s="63"/>
      <c r="AA2391" s="63"/>
    </row>
    <row r="2392" spans="1:27" s="71" customFormat="1" ht="23.5" customHeight="1" x14ac:dyDescent="0.35">
      <c r="A2392" s="62">
        <v>46151</v>
      </c>
      <c r="B2392" s="63" t="s">
        <v>34</v>
      </c>
      <c r="C2392" s="64" t="s">
        <v>17</v>
      </c>
      <c r="D2392" s="64" t="s">
        <v>19</v>
      </c>
      <c r="E2392" s="64" t="s">
        <v>4361</v>
      </c>
      <c r="F2392" s="64">
        <v>1</v>
      </c>
      <c r="G2392" s="72">
        <v>108930826</v>
      </c>
      <c r="H2392" s="63" t="s">
        <v>4397</v>
      </c>
      <c r="I2392" s="64" t="s">
        <v>487</v>
      </c>
      <c r="J2392" s="63" t="s">
        <v>4387</v>
      </c>
      <c r="K2392" s="64" t="s">
        <v>702</v>
      </c>
      <c r="L2392" s="64" t="s">
        <v>268</v>
      </c>
      <c r="M2392" s="100">
        <v>0.77500000000000002</v>
      </c>
      <c r="N2392" s="100">
        <v>0.8125</v>
      </c>
      <c r="O2392" s="66">
        <f t="shared" si="89"/>
        <v>3.7499999999999978E-2</v>
      </c>
      <c r="P2392" s="67">
        <v>0.9</v>
      </c>
      <c r="Q2392" s="68">
        <v>7</v>
      </c>
      <c r="R2392" s="68"/>
      <c r="S2392" s="68">
        <f t="shared" si="90"/>
        <v>6.3</v>
      </c>
      <c r="T2392" s="69" t="s">
        <v>488</v>
      </c>
      <c r="U2392" s="69" t="s">
        <v>488</v>
      </c>
      <c r="V2392" s="63"/>
      <c r="W2392" s="63"/>
      <c r="X2392" s="63"/>
      <c r="Y2392" s="63"/>
      <c r="Z2392" s="63"/>
      <c r="AA2392" s="63"/>
    </row>
    <row r="2393" spans="1:27" s="71" customFormat="1" ht="23.5" customHeight="1" x14ac:dyDescent="0.35">
      <c r="A2393" s="62">
        <v>46151</v>
      </c>
      <c r="B2393" s="63" t="s">
        <v>34</v>
      </c>
      <c r="C2393" s="64" t="s">
        <v>17</v>
      </c>
      <c r="D2393" s="64" t="s">
        <v>19</v>
      </c>
      <c r="E2393" s="64" t="s">
        <v>4362</v>
      </c>
      <c r="F2393" s="64">
        <v>1</v>
      </c>
      <c r="G2393" s="72" t="s">
        <v>4398</v>
      </c>
      <c r="H2393" s="63" t="s">
        <v>4399</v>
      </c>
      <c r="I2393" s="64" t="s">
        <v>487</v>
      </c>
      <c r="J2393" s="63" t="s">
        <v>4387</v>
      </c>
      <c r="K2393" s="64" t="s">
        <v>702</v>
      </c>
      <c r="L2393" s="64" t="s">
        <v>268</v>
      </c>
      <c r="M2393" s="100">
        <v>0.77500000000000002</v>
      </c>
      <c r="N2393" s="100">
        <v>0.8125</v>
      </c>
      <c r="O2393" s="66">
        <f t="shared" si="89"/>
        <v>3.7499999999999978E-2</v>
      </c>
      <c r="P2393" s="67">
        <v>0.9</v>
      </c>
      <c r="Q2393" s="68">
        <v>7</v>
      </c>
      <c r="R2393" s="68"/>
      <c r="S2393" s="68">
        <f t="shared" si="90"/>
        <v>6.3</v>
      </c>
      <c r="T2393" s="69" t="s">
        <v>488</v>
      </c>
      <c r="U2393" s="69" t="s">
        <v>488</v>
      </c>
      <c r="V2393" s="63"/>
      <c r="W2393" s="63"/>
      <c r="X2393" s="63"/>
      <c r="Y2393" s="63"/>
      <c r="Z2393" s="63"/>
      <c r="AA2393" s="63"/>
    </row>
    <row r="2394" spans="1:27" s="71" customFormat="1" ht="23.5" customHeight="1" x14ac:dyDescent="0.35">
      <c r="A2394" s="62">
        <v>46151</v>
      </c>
      <c r="B2394" s="63" t="s">
        <v>445</v>
      </c>
      <c r="C2394" s="64" t="s">
        <v>17</v>
      </c>
      <c r="D2394" s="64" t="s">
        <v>37</v>
      </c>
      <c r="E2394" s="64" t="s">
        <v>3031</v>
      </c>
      <c r="F2394" s="64">
        <v>1</v>
      </c>
      <c r="G2394" s="72" t="s">
        <v>4372</v>
      </c>
      <c r="H2394" s="63" t="s">
        <v>4400</v>
      </c>
      <c r="I2394" s="64" t="s">
        <v>487</v>
      </c>
      <c r="J2394" s="63" t="s">
        <v>4387</v>
      </c>
      <c r="K2394" s="64" t="s">
        <v>702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8</v>
      </c>
      <c r="R2394" s="68"/>
      <c r="S2394" s="68">
        <f t="shared" si="90"/>
        <v>6</v>
      </c>
      <c r="T2394" s="69" t="s">
        <v>488</v>
      </c>
      <c r="U2394" s="69" t="s">
        <v>488</v>
      </c>
      <c r="V2394" s="63"/>
      <c r="W2394" s="63"/>
      <c r="X2394" s="63"/>
      <c r="Y2394" s="63"/>
      <c r="Z2394" s="63"/>
      <c r="AA2394" s="63"/>
    </row>
    <row r="2395" spans="1:27" s="71" customFormat="1" ht="23.5" customHeight="1" x14ac:dyDescent="0.35">
      <c r="A2395" s="62">
        <v>46151</v>
      </c>
      <c r="B2395" s="63" t="s">
        <v>445</v>
      </c>
      <c r="C2395" s="64" t="s">
        <v>17</v>
      </c>
      <c r="D2395" s="64" t="s">
        <v>37</v>
      </c>
      <c r="E2395" s="64" t="s">
        <v>3032</v>
      </c>
      <c r="F2395" s="64">
        <v>1</v>
      </c>
      <c r="G2395" s="72" t="s">
        <v>4401</v>
      </c>
      <c r="H2395" s="63" t="s">
        <v>4402</v>
      </c>
      <c r="I2395" s="64" t="s">
        <v>487</v>
      </c>
      <c r="J2395" s="63" t="s">
        <v>4387</v>
      </c>
      <c r="K2395" s="64" t="s">
        <v>702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8</v>
      </c>
      <c r="R2395" s="68"/>
      <c r="S2395" s="68">
        <f t="shared" si="90"/>
        <v>6</v>
      </c>
      <c r="T2395" s="69" t="s">
        <v>488</v>
      </c>
      <c r="U2395" s="69" t="s">
        <v>488</v>
      </c>
      <c r="V2395" s="63"/>
      <c r="W2395" s="63"/>
      <c r="X2395" s="63"/>
      <c r="Y2395" s="63"/>
      <c r="Z2395" s="63"/>
      <c r="AA2395" s="63"/>
    </row>
    <row r="2396" spans="1:27" s="71" customFormat="1" ht="23.5" customHeight="1" x14ac:dyDescent="0.35">
      <c r="A2396" s="62">
        <v>46151</v>
      </c>
      <c r="B2396" s="63" t="s">
        <v>445</v>
      </c>
      <c r="C2396" s="64" t="s">
        <v>18</v>
      </c>
      <c r="D2396" s="64" t="s">
        <v>37</v>
      </c>
      <c r="E2396" s="64" t="s">
        <v>554</v>
      </c>
      <c r="F2396" s="64">
        <v>1</v>
      </c>
      <c r="G2396" s="72" t="s">
        <v>4403</v>
      </c>
      <c r="H2396" s="63" t="s">
        <v>4404</v>
      </c>
      <c r="I2396" s="64" t="s">
        <v>487</v>
      </c>
      <c r="J2396" s="63" t="s">
        <v>4387</v>
      </c>
      <c r="K2396" s="64" t="s">
        <v>702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4</v>
      </c>
      <c r="R2396" s="68"/>
      <c r="S2396" s="68">
        <f t="shared" si="90"/>
        <v>3</v>
      </c>
      <c r="T2396" s="69" t="s">
        <v>488</v>
      </c>
      <c r="U2396" s="69" t="s">
        <v>488</v>
      </c>
      <c r="V2396" s="63"/>
      <c r="W2396" s="63"/>
      <c r="X2396" s="63"/>
      <c r="Y2396" s="63"/>
      <c r="Z2396" s="63"/>
      <c r="AA2396" s="63"/>
    </row>
    <row r="2397" spans="1:27" s="71" customFormat="1" ht="23.5" customHeight="1" x14ac:dyDescent="0.35">
      <c r="A2397" s="62">
        <v>46151</v>
      </c>
      <c r="B2397" s="63" t="s">
        <v>445</v>
      </c>
      <c r="C2397" s="64" t="s">
        <v>18</v>
      </c>
      <c r="D2397" s="64" t="s">
        <v>37</v>
      </c>
      <c r="E2397" s="64" t="s">
        <v>544</v>
      </c>
      <c r="F2397" s="64">
        <v>1</v>
      </c>
      <c r="G2397" s="72" t="s">
        <v>3920</v>
      </c>
      <c r="H2397" s="63" t="s">
        <v>4405</v>
      </c>
      <c r="I2397" s="64" t="s">
        <v>487</v>
      </c>
      <c r="J2397" s="63" t="s">
        <v>4387</v>
      </c>
      <c r="K2397" s="64" t="s">
        <v>702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2</v>
      </c>
      <c r="R2397" s="68"/>
      <c r="S2397" s="68">
        <f t="shared" si="90"/>
        <v>1.5</v>
      </c>
      <c r="T2397" s="69" t="s">
        <v>488</v>
      </c>
      <c r="U2397" s="69" t="s">
        <v>488</v>
      </c>
      <c r="V2397" s="63"/>
      <c r="W2397" s="63"/>
      <c r="X2397" s="63"/>
      <c r="Y2397" s="63"/>
      <c r="Z2397" s="63"/>
      <c r="AA2397" s="63"/>
    </row>
    <row r="2398" spans="1:27" s="71" customFormat="1" ht="23.5" customHeight="1" x14ac:dyDescent="0.35">
      <c r="A2398" s="62">
        <v>46151</v>
      </c>
      <c r="B2398" s="63" t="s">
        <v>445</v>
      </c>
      <c r="C2398" s="64" t="s">
        <v>18</v>
      </c>
      <c r="D2398" s="64" t="s">
        <v>37</v>
      </c>
      <c r="E2398" s="64" t="s">
        <v>382</v>
      </c>
      <c r="F2398" s="64">
        <v>1</v>
      </c>
      <c r="G2398" s="72" t="s">
        <v>2785</v>
      </c>
      <c r="H2398" s="63" t="s">
        <v>4326</v>
      </c>
      <c r="I2398" s="64" t="s">
        <v>487</v>
      </c>
      <c r="J2398" s="63" t="s">
        <v>4387</v>
      </c>
      <c r="K2398" s="64" t="s">
        <v>702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3</v>
      </c>
      <c r="R2398" s="68"/>
      <c r="S2398" s="68">
        <f t="shared" si="90"/>
        <v>2.25</v>
      </c>
      <c r="T2398" s="69" t="s">
        <v>488</v>
      </c>
      <c r="U2398" s="69" t="s">
        <v>488</v>
      </c>
      <c r="V2398" s="63"/>
      <c r="W2398" s="63"/>
      <c r="X2398" s="63"/>
      <c r="Y2398" s="63"/>
      <c r="Z2398" s="63"/>
      <c r="AA2398" s="63"/>
    </row>
    <row r="2399" spans="1:27" s="71" customFormat="1" ht="23.5" customHeight="1" x14ac:dyDescent="0.35">
      <c r="A2399" s="62">
        <v>46151</v>
      </c>
      <c r="B2399" s="63" t="s">
        <v>445</v>
      </c>
      <c r="C2399" s="64" t="s">
        <v>18</v>
      </c>
      <c r="D2399" s="64" t="s">
        <v>37</v>
      </c>
      <c r="E2399" s="64" t="s">
        <v>2671</v>
      </c>
      <c r="F2399" s="64">
        <v>1</v>
      </c>
      <c r="G2399" s="72" t="s">
        <v>4406</v>
      </c>
      <c r="H2399" s="63" t="s">
        <v>4407</v>
      </c>
      <c r="I2399" s="64" t="s">
        <v>487</v>
      </c>
      <c r="J2399" s="63" t="s">
        <v>4387</v>
      </c>
      <c r="K2399" s="64" t="s">
        <v>702</v>
      </c>
      <c r="L2399" s="64" t="s">
        <v>268</v>
      </c>
      <c r="M2399" s="100">
        <v>0.77500000000000002</v>
      </c>
      <c r="N2399" s="100">
        <v>0.80625000000000002</v>
      </c>
      <c r="O2399" s="66">
        <f t="shared" si="89"/>
        <v>3.125E-2</v>
      </c>
      <c r="P2399" s="67">
        <v>0.75</v>
      </c>
      <c r="Q2399" s="68">
        <v>4</v>
      </c>
      <c r="R2399" s="68"/>
      <c r="S2399" s="68">
        <f t="shared" si="90"/>
        <v>3</v>
      </c>
      <c r="T2399" s="69" t="s">
        <v>488</v>
      </c>
      <c r="U2399" s="69" t="s">
        <v>488</v>
      </c>
      <c r="V2399" s="63"/>
      <c r="W2399" s="63"/>
      <c r="X2399" s="63"/>
      <c r="Y2399" s="63"/>
      <c r="Z2399" s="63"/>
      <c r="AA2399" s="63"/>
    </row>
    <row r="2400" spans="1:27" s="71" customFormat="1" ht="23.5" customHeight="1" x14ac:dyDescent="0.35">
      <c r="A2400" s="62">
        <v>46151</v>
      </c>
      <c r="B2400" s="63" t="s">
        <v>445</v>
      </c>
      <c r="C2400" s="64" t="s">
        <v>18</v>
      </c>
      <c r="D2400" s="64" t="s">
        <v>37</v>
      </c>
      <c r="E2400" s="64" t="s">
        <v>386</v>
      </c>
      <c r="F2400" s="64">
        <v>1</v>
      </c>
      <c r="G2400" s="72" t="s">
        <v>3765</v>
      </c>
      <c r="H2400" s="63" t="s">
        <v>4408</v>
      </c>
      <c r="I2400" s="64" t="s">
        <v>487</v>
      </c>
      <c r="J2400" s="63" t="s">
        <v>4387</v>
      </c>
      <c r="K2400" s="64" t="s">
        <v>702</v>
      </c>
      <c r="L2400" s="64" t="s">
        <v>268</v>
      </c>
      <c r="M2400" s="100">
        <v>0.77500000000000002</v>
      </c>
      <c r="N2400" s="100">
        <v>0.80625000000000002</v>
      </c>
      <c r="O2400" s="66">
        <f t="shared" si="89"/>
        <v>3.125E-2</v>
      </c>
      <c r="P2400" s="67">
        <v>0.75</v>
      </c>
      <c r="Q2400" s="68">
        <v>21</v>
      </c>
      <c r="R2400" s="68"/>
      <c r="S2400" s="68">
        <f t="shared" si="90"/>
        <v>15.75</v>
      </c>
      <c r="T2400" s="69" t="s">
        <v>488</v>
      </c>
      <c r="U2400" s="69" t="s">
        <v>488</v>
      </c>
      <c r="V2400" s="63"/>
      <c r="W2400" s="63"/>
      <c r="X2400" s="63"/>
      <c r="Y2400" s="63"/>
      <c r="Z2400" s="63"/>
      <c r="AA2400" s="63"/>
    </row>
    <row r="2401" spans="1:27" s="71" customFormat="1" ht="23.5" customHeight="1" x14ac:dyDescent="0.35">
      <c r="A2401" s="62">
        <v>46151</v>
      </c>
      <c r="B2401" s="63" t="s">
        <v>445</v>
      </c>
      <c r="C2401" s="64" t="s">
        <v>18</v>
      </c>
      <c r="D2401" s="64" t="s">
        <v>37</v>
      </c>
      <c r="E2401" s="64" t="s">
        <v>868</v>
      </c>
      <c r="F2401" s="64">
        <v>1</v>
      </c>
      <c r="G2401" s="72" t="s">
        <v>3085</v>
      </c>
      <c r="H2401" s="63" t="s">
        <v>4409</v>
      </c>
      <c r="I2401" s="64" t="s">
        <v>487</v>
      </c>
      <c r="J2401" s="63" t="s">
        <v>4387</v>
      </c>
      <c r="K2401" s="64" t="s">
        <v>702</v>
      </c>
      <c r="L2401" s="64" t="s">
        <v>268</v>
      </c>
      <c r="M2401" s="100">
        <v>0.77500000000000002</v>
      </c>
      <c r="N2401" s="100">
        <v>0.80625000000000002</v>
      </c>
      <c r="O2401" s="66">
        <f t="shared" si="89"/>
        <v>3.125E-2</v>
      </c>
      <c r="P2401" s="67">
        <v>0.75</v>
      </c>
      <c r="Q2401" s="68">
        <v>26</v>
      </c>
      <c r="R2401" s="68"/>
      <c r="S2401" s="68">
        <f t="shared" si="90"/>
        <v>19.5</v>
      </c>
      <c r="T2401" s="69" t="s">
        <v>488</v>
      </c>
      <c r="U2401" s="69" t="s">
        <v>488</v>
      </c>
      <c r="V2401" s="63"/>
      <c r="W2401" s="63"/>
      <c r="X2401" s="63"/>
      <c r="Y2401" s="63"/>
      <c r="Z2401" s="63"/>
      <c r="AA2401" s="63"/>
    </row>
    <row r="2402" spans="1:27" s="71" customFormat="1" ht="23.5" customHeight="1" x14ac:dyDescent="0.35">
      <c r="A2402" s="62">
        <v>46151</v>
      </c>
      <c r="B2402" s="63" t="s">
        <v>445</v>
      </c>
      <c r="C2402" s="64" t="s">
        <v>18</v>
      </c>
      <c r="D2402" s="64" t="s">
        <v>37</v>
      </c>
      <c r="E2402" s="64" t="s">
        <v>258</v>
      </c>
      <c r="F2402" s="64">
        <v>1</v>
      </c>
      <c r="G2402" s="72" t="s">
        <v>3477</v>
      </c>
      <c r="H2402" s="63" t="s">
        <v>4410</v>
      </c>
      <c r="I2402" s="64" t="s">
        <v>487</v>
      </c>
      <c r="J2402" s="63" t="s">
        <v>4387</v>
      </c>
      <c r="K2402" s="64" t="s">
        <v>702</v>
      </c>
      <c r="L2402" s="64" t="s">
        <v>268</v>
      </c>
      <c r="M2402" s="100">
        <v>0.77500000000000002</v>
      </c>
      <c r="N2402" s="100">
        <v>0.80625000000000002</v>
      </c>
      <c r="O2402" s="66">
        <f t="shared" si="89"/>
        <v>3.125E-2</v>
      </c>
      <c r="P2402" s="67">
        <v>0.75</v>
      </c>
      <c r="Q2402" s="68">
        <v>25</v>
      </c>
      <c r="R2402" s="68"/>
      <c r="S2402" s="68">
        <f t="shared" si="90"/>
        <v>18.75</v>
      </c>
      <c r="T2402" s="69" t="s">
        <v>488</v>
      </c>
      <c r="U2402" s="69" t="s">
        <v>488</v>
      </c>
      <c r="V2402" s="63"/>
      <c r="W2402" s="63"/>
      <c r="X2402" s="63"/>
      <c r="Y2402" s="63"/>
      <c r="Z2402" s="63"/>
      <c r="AA2402" s="63"/>
    </row>
    <row r="2403" spans="1:27" s="71" customFormat="1" ht="23.5" customHeight="1" x14ac:dyDescent="0.35">
      <c r="A2403" s="62">
        <v>46151</v>
      </c>
      <c r="B2403" s="63" t="s">
        <v>445</v>
      </c>
      <c r="C2403" s="64" t="s">
        <v>18</v>
      </c>
      <c r="D2403" s="64" t="s">
        <v>37</v>
      </c>
      <c r="E2403" s="64" t="s">
        <v>323</v>
      </c>
      <c r="F2403" s="64">
        <v>1</v>
      </c>
      <c r="G2403" s="72" t="s">
        <v>3963</v>
      </c>
      <c r="H2403" s="63" t="s">
        <v>4279</v>
      </c>
      <c r="I2403" s="64" t="s">
        <v>487</v>
      </c>
      <c r="J2403" s="63" t="s">
        <v>4387</v>
      </c>
      <c r="K2403" s="64" t="s">
        <v>702</v>
      </c>
      <c r="L2403" s="64" t="s">
        <v>268</v>
      </c>
      <c r="M2403" s="100">
        <v>0.77500000000000002</v>
      </c>
      <c r="N2403" s="100">
        <v>0.80625000000000002</v>
      </c>
      <c r="O2403" s="66">
        <f t="shared" si="89"/>
        <v>3.125E-2</v>
      </c>
      <c r="P2403" s="67">
        <v>0.75</v>
      </c>
      <c r="Q2403" s="68">
        <v>21</v>
      </c>
      <c r="R2403" s="68"/>
      <c r="S2403" s="68">
        <f t="shared" si="90"/>
        <v>15.75</v>
      </c>
      <c r="T2403" s="69" t="s">
        <v>488</v>
      </c>
      <c r="U2403" s="69" t="s">
        <v>488</v>
      </c>
      <c r="V2403" s="63"/>
      <c r="W2403" s="63"/>
      <c r="X2403" s="63"/>
      <c r="Y2403" s="63"/>
      <c r="Z2403" s="63"/>
      <c r="AA2403" s="63"/>
    </row>
    <row r="2404" spans="1:27" s="71" customFormat="1" ht="23.5" customHeight="1" x14ac:dyDescent="0.35">
      <c r="A2404" s="62">
        <v>46151</v>
      </c>
      <c r="B2404" s="63" t="s">
        <v>445</v>
      </c>
      <c r="C2404" s="64" t="s">
        <v>18</v>
      </c>
      <c r="D2404" s="64" t="s">
        <v>37</v>
      </c>
      <c r="E2404" s="64" t="s">
        <v>1536</v>
      </c>
      <c r="F2404" s="64">
        <v>1</v>
      </c>
      <c r="G2404" s="72" t="s">
        <v>2983</v>
      </c>
      <c r="H2404" s="63" t="s">
        <v>4411</v>
      </c>
      <c r="I2404" s="64" t="s">
        <v>487</v>
      </c>
      <c r="J2404" s="63" t="s">
        <v>4387</v>
      </c>
      <c r="K2404" s="64" t="s">
        <v>702</v>
      </c>
      <c r="L2404" s="64" t="s">
        <v>268</v>
      </c>
      <c r="M2404" s="100">
        <v>0.77500000000000002</v>
      </c>
      <c r="N2404" s="100">
        <v>0.80625000000000002</v>
      </c>
      <c r="O2404" s="66">
        <f t="shared" si="89"/>
        <v>3.125E-2</v>
      </c>
      <c r="P2404" s="67">
        <v>0.75</v>
      </c>
      <c r="Q2404" s="68">
        <v>25</v>
      </c>
      <c r="R2404" s="68"/>
      <c r="S2404" s="68">
        <f t="shared" si="90"/>
        <v>18.75</v>
      </c>
      <c r="T2404" s="69" t="s">
        <v>488</v>
      </c>
      <c r="U2404" s="69" t="s">
        <v>488</v>
      </c>
      <c r="V2404" s="63"/>
      <c r="W2404" s="63"/>
      <c r="X2404" s="63"/>
      <c r="Y2404" s="63"/>
      <c r="Z2404" s="63"/>
      <c r="AA2404" s="63"/>
    </row>
    <row r="2405" spans="1:27" s="71" customFormat="1" ht="23.5" customHeight="1" x14ac:dyDescent="0.35">
      <c r="A2405" s="62">
        <v>46151</v>
      </c>
      <c r="B2405" s="63" t="s">
        <v>445</v>
      </c>
      <c r="C2405" s="64" t="s">
        <v>18</v>
      </c>
      <c r="D2405" s="64" t="s">
        <v>37</v>
      </c>
      <c r="E2405" s="64" t="s">
        <v>311</v>
      </c>
      <c r="F2405" s="64">
        <v>1</v>
      </c>
      <c r="G2405" s="72" t="s">
        <v>4177</v>
      </c>
      <c r="H2405" s="63" t="s">
        <v>4412</v>
      </c>
      <c r="I2405" s="64" t="s">
        <v>487</v>
      </c>
      <c r="J2405" s="63" t="s">
        <v>4387</v>
      </c>
      <c r="K2405" s="64" t="s">
        <v>702</v>
      </c>
      <c r="L2405" s="64" t="s">
        <v>268</v>
      </c>
      <c r="M2405" s="100">
        <v>0.77500000000000002</v>
      </c>
      <c r="N2405" s="100">
        <v>0.80625000000000002</v>
      </c>
      <c r="O2405" s="66">
        <f t="shared" si="89"/>
        <v>3.125E-2</v>
      </c>
      <c r="P2405" s="67">
        <v>0.75</v>
      </c>
      <c r="Q2405" s="68">
        <v>2</v>
      </c>
      <c r="R2405" s="68"/>
      <c r="S2405" s="68">
        <f t="shared" si="90"/>
        <v>1.5</v>
      </c>
      <c r="T2405" s="69" t="s">
        <v>488</v>
      </c>
      <c r="U2405" s="69" t="s">
        <v>488</v>
      </c>
      <c r="V2405" s="63"/>
      <c r="W2405" s="63"/>
      <c r="X2405" s="63"/>
      <c r="Y2405" s="63"/>
      <c r="Z2405" s="63"/>
      <c r="AA2405" s="63"/>
    </row>
    <row r="2406" spans="1:27" s="71" customFormat="1" ht="23.5" customHeight="1" x14ac:dyDescent="0.35">
      <c r="A2406" s="62">
        <v>46151</v>
      </c>
      <c r="B2406" s="63" t="s">
        <v>445</v>
      </c>
      <c r="C2406" s="64" t="s">
        <v>18</v>
      </c>
      <c r="D2406" s="64" t="s">
        <v>37</v>
      </c>
      <c r="E2406" s="64" t="s">
        <v>1537</v>
      </c>
      <c r="F2406" s="64">
        <v>1</v>
      </c>
      <c r="G2406" s="72" t="s">
        <v>4374</v>
      </c>
      <c r="H2406" s="63" t="s">
        <v>4375</v>
      </c>
      <c r="I2406" s="64" t="s">
        <v>487</v>
      </c>
      <c r="J2406" s="63" t="s">
        <v>4387</v>
      </c>
      <c r="K2406" s="64" t="s">
        <v>702</v>
      </c>
      <c r="L2406" s="64" t="s">
        <v>268</v>
      </c>
      <c r="M2406" s="100">
        <v>0.77500000000000002</v>
      </c>
      <c r="N2406" s="100">
        <v>0.80625000000000002</v>
      </c>
      <c r="O2406" s="66">
        <f t="shared" si="89"/>
        <v>3.125E-2</v>
      </c>
      <c r="P2406" s="67">
        <v>0.75</v>
      </c>
      <c r="Q2406" s="68">
        <v>20</v>
      </c>
      <c r="R2406" s="68"/>
      <c r="S2406" s="68">
        <f t="shared" si="90"/>
        <v>15</v>
      </c>
      <c r="T2406" s="69" t="s">
        <v>488</v>
      </c>
      <c r="U2406" s="69" t="s">
        <v>488</v>
      </c>
      <c r="V2406" s="63"/>
      <c r="W2406" s="63"/>
      <c r="X2406" s="63"/>
      <c r="Y2406" s="63"/>
      <c r="Z2406" s="63"/>
      <c r="AA2406" s="63"/>
    </row>
    <row r="2407" spans="1:27" s="71" customFormat="1" ht="23.5" customHeight="1" x14ac:dyDescent="0.35">
      <c r="A2407" s="62">
        <v>46151</v>
      </c>
      <c r="B2407" s="63" t="s">
        <v>445</v>
      </c>
      <c r="C2407" s="64" t="s">
        <v>18</v>
      </c>
      <c r="D2407" s="64" t="s">
        <v>37</v>
      </c>
      <c r="E2407" s="64" t="s">
        <v>1541</v>
      </c>
      <c r="F2407" s="64">
        <v>1</v>
      </c>
      <c r="G2407" s="72" t="s">
        <v>1508</v>
      </c>
      <c r="H2407" s="63" t="s">
        <v>4329</v>
      </c>
      <c r="I2407" s="64" t="s">
        <v>487</v>
      </c>
      <c r="J2407" s="63" t="s">
        <v>4387</v>
      </c>
      <c r="K2407" s="64" t="s">
        <v>702</v>
      </c>
      <c r="L2407" s="64" t="s">
        <v>268</v>
      </c>
      <c r="M2407" s="100">
        <v>0.77500000000000002</v>
      </c>
      <c r="N2407" s="100">
        <v>0.80625000000000002</v>
      </c>
      <c r="O2407" s="66">
        <f t="shared" si="89"/>
        <v>3.125E-2</v>
      </c>
      <c r="P2407" s="67">
        <v>0.75</v>
      </c>
      <c r="Q2407" s="68">
        <v>25</v>
      </c>
      <c r="R2407" s="68"/>
      <c r="S2407" s="68">
        <f t="shared" si="90"/>
        <v>18.75</v>
      </c>
      <c r="T2407" s="69" t="s">
        <v>488</v>
      </c>
      <c r="U2407" s="69" t="s">
        <v>488</v>
      </c>
      <c r="V2407" s="63"/>
      <c r="W2407" s="63"/>
      <c r="X2407" s="63"/>
      <c r="Y2407" s="63"/>
      <c r="Z2407" s="63"/>
      <c r="AA2407" s="63"/>
    </row>
    <row r="2408" spans="1:27" s="71" customFormat="1" ht="23.5" customHeight="1" x14ac:dyDescent="0.35">
      <c r="A2408" s="62">
        <v>46151</v>
      </c>
      <c r="B2408" s="63" t="s">
        <v>445</v>
      </c>
      <c r="C2408" s="64" t="s">
        <v>18</v>
      </c>
      <c r="D2408" s="64" t="s">
        <v>37</v>
      </c>
      <c r="E2408" s="64" t="s">
        <v>867</v>
      </c>
      <c r="F2408" s="64">
        <v>1</v>
      </c>
      <c r="G2408" s="72" t="s">
        <v>519</v>
      </c>
      <c r="H2408" s="63" t="s">
        <v>4376</v>
      </c>
      <c r="I2408" s="64" t="s">
        <v>487</v>
      </c>
      <c r="J2408" s="63" t="s">
        <v>4387</v>
      </c>
      <c r="K2408" s="64" t="s">
        <v>702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18</v>
      </c>
      <c r="R2408" s="68"/>
      <c r="S2408" s="68">
        <f t="shared" si="90"/>
        <v>13.5</v>
      </c>
      <c r="T2408" s="69" t="s">
        <v>488</v>
      </c>
      <c r="U2408" s="69" t="s">
        <v>488</v>
      </c>
      <c r="V2408" s="63"/>
      <c r="W2408" s="63"/>
      <c r="X2408" s="63"/>
      <c r="Y2408" s="63"/>
      <c r="Z2408" s="63"/>
      <c r="AA2408" s="63"/>
    </row>
    <row r="2409" spans="1:27" s="71" customFormat="1" ht="23.5" customHeight="1" x14ac:dyDescent="0.35">
      <c r="A2409" s="62">
        <v>46151</v>
      </c>
      <c r="B2409" s="63" t="s">
        <v>445</v>
      </c>
      <c r="C2409" s="64" t="s">
        <v>18</v>
      </c>
      <c r="D2409" s="64" t="s">
        <v>37</v>
      </c>
      <c r="E2409" s="64" t="s">
        <v>1535</v>
      </c>
      <c r="F2409" s="64">
        <v>1</v>
      </c>
      <c r="G2409" s="72" t="s">
        <v>4413</v>
      </c>
      <c r="H2409" s="63" t="s">
        <v>4414</v>
      </c>
      <c r="I2409" s="64" t="s">
        <v>487</v>
      </c>
      <c r="J2409" s="63" t="s">
        <v>4387</v>
      </c>
      <c r="K2409" s="64" t="s">
        <v>702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27</v>
      </c>
      <c r="R2409" s="68"/>
      <c r="S2409" s="68">
        <f t="shared" si="90"/>
        <v>20.25</v>
      </c>
      <c r="T2409" s="69" t="s">
        <v>488</v>
      </c>
      <c r="U2409" s="69" t="s">
        <v>488</v>
      </c>
      <c r="V2409" s="63"/>
      <c r="W2409" s="63"/>
      <c r="X2409" s="63"/>
      <c r="Y2409" s="63"/>
      <c r="Z2409" s="63"/>
      <c r="AA2409" s="63"/>
    </row>
    <row r="2410" spans="1:27" s="71" customFormat="1" ht="23.5" customHeight="1" x14ac:dyDescent="0.35">
      <c r="A2410" s="62">
        <v>46151</v>
      </c>
      <c r="B2410" s="63" t="s">
        <v>445</v>
      </c>
      <c r="C2410" s="64" t="s">
        <v>18</v>
      </c>
      <c r="D2410" s="64" t="s">
        <v>37</v>
      </c>
      <c r="E2410" s="64" t="s">
        <v>2103</v>
      </c>
      <c r="F2410" s="64">
        <v>1</v>
      </c>
      <c r="G2410" s="72" t="s">
        <v>4415</v>
      </c>
      <c r="H2410" s="63" t="s">
        <v>4416</v>
      </c>
      <c r="I2410" s="64" t="s">
        <v>487</v>
      </c>
      <c r="J2410" s="63" t="s">
        <v>4387</v>
      </c>
      <c r="K2410" s="64" t="s">
        <v>702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2</v>
      </c>
      <c r="R2410" s="68"/>
      <c r="S2410" s="68">
        <f t="shared" si="90"/>
        <v>1.5</v>
      </c>
      <c r="T2410" s="69" t="s">
        <v>488</v>
      </c>
      <c r="U2410" s="69" t="s">
        <v>488</v>
      </c>
      <c r="V2410" s="63"/>
      <c r="W2410" s="63"/>
      <c r="X2410" s="63"/>
      <c r="Y2410" s="63"/>
      <c r="Z2410" s="63"/>
      <c r="AA2410" s="63"/>
    </row>
    <row r="2411" spans="1:27" s="71" customFormat="1" ht="23.5" customHeight="1" x14ac:dyDescent="0.35">
      <c r="A2411" s="62">
        <v>46151</v>
      </c>
      <c r="B2411" s="63" t="s">
        <v>445</v>
      </c>
      <c r="C2411" s="64" t="s">
        <v>18</v>
      </c>
      <c r="D2411" s="64" t="s">
        <v>37</v>
      </c>
      <c r="E2411" s="64" t="s">
        <v>599</v>
      </c>
      <c r="F2411" s="64">
        <v>1</v>
      </c>
      <c r="G2411" s="72" t="s">
        <v>256</v>
      </c>
      <c r="H2411" s="63" t="s">
        <v>4377</v>
      </c>
      <c r="I2411" s="64" t="s">
        <v>487</v>
      </c>
      <c r="J2411" s="63" t="s">
        <v>4387</v>
      </c>
      <c r="K2411" s="64" t="s">
        <v>702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21</v>
      </c>
      <c r="R2411" s="68"/>
      <c r="S2411" s="68">
        <f t="shared" si="90"/>
        <v>15.75</v>
      </c>
      <c r="T2411" s="69" t="s">
        <v>488</v>
      </c>
      <c r="U2411" s="69" t="s">
        <v>488</v>
      </c>
      <c r="V2411" s="63"/>
      <c r="W2411" s="63"/>
      <c r="X2411" s="63"/>
      <c r="Y2411" s="63"/>
      <c r="Z2411" s="63"/>
      <c r="AA2411" s="63"/>
    </row>
    <row r="2412" spans="1:27" s="71" customFormat="1" ht="23.5" customHeight="1" x14ac:dyDescent="0.35">
      <c r="A2412" s="62">
        <v>46151</v>
      </c>
      <c r="B2412" s="63" t="s">
        <v>445</v>
      </c>
      <c r="C2412" s="64" t="s">
        <v>18</v>
      </c>
      <c r="D2412" s="64" t="s">
        <v>37</v>
      </c>
      <c r="E2412" s="64" t="s">
        <v>470</v>
      </c>
      <c r="F2412" s="64">
        <v>1</v>
      </c>
      <c r="G2412" s="72" t="s">
        <v>1465</v>
      </c>
      <c r="H2412" s="63" t="s">
        <v>4332</v>
      </c>
      <c r="I2412" s="64" t="s">
        <v>487</v>
      </c>
      <c r="J2412" s="63" t="s">
        <v>4387</v>
      </c>
      <c r="K2412" s="64" t="s">
        <v>702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20</v>
      </c>
      <c r="R2412" s="68"/>
      <c r="S2412" s="68">
        <f t="shared" si="90"/>
        <v>15</v>
      </c>
      <c r="T2412" s="69" t="s">
        <v>488</v>
      </c>
      <c r="U2412" s="69" t="s">
        <v>488</v>
      </c>
      <c r="V2412" s="63"/>
      <c r="W2412" s="63"/>
      <c r="X2412" s="63"/>
      <c r="Y2412" s="63"/>
      <c r="Z2412" s="63"/>
      <c r="AA2412" s="63"/>
    </row>
    <row r="2413" spans="1:27" s="71" customFormat="1" ht="23.5" customHeight="1" x14ac:dyDescent="0.35">
      <c r="A2413" s="62">
        <v>46151</v>
      </c>
      <c r="B2413" s="63" t="s">
        <v>445</v>
      </c>
      <c r="C2413" s="64" t="s">
        <v>18</v>
      </c>
      <c r="D2413" s="64" t="s">
        <v>37</v>
      </c>
      <c r="E2413" s="64" t="s">
        <v>320</v>
      </c>
      <c r="F2413" s="64">
        <v>1</v>
      </c>
      <c r="G2413" s="72" t="s">
        <v>740</v>
      </c>
      <c r="H2413" s="63" t="s">
        <v>4417</v>
      </c>
      <c r="I2413" s="64" t="s">
        <v>487</v>
      </c>
      <c r="J2413" s="63" t="s">
        <v>4387</v>
      </c>
      <c r="K2413" s="64" t="s">
        <v>702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20</v>
      </c>
      <c r="R2413" s="68"/>
      <c r="S2413" s="68">
        <f t="shared" si="90"/>
        <v>15</v>
      </c>
      <c r="T2413" s="69" t="s">
        <v>488</v>
      </c>
      <c r="U2413" s="69" t="s">
        <v>488</v>
      </c>
      <c r="V2413" s="63"/>
      <c r="W2413" s="63"/>
      <c r="X2413" s="63"/>
      <c r="Y2413" s="63"/>
      <c r="Z2413" s="63"/>
      <c r="AA2413" s="63"/>
    </row>
    <row r="2414" spans="1:27" s="71" customFormat="1" ht="23.5" customHeight="1" x14ac:dyDescent="0.35">
      <c r="A2414" s="62">
        <v>46151</v>
      </c>
      <c r="B2414" s="63" t="s">
        <v>445</v>
      </c>
      <c r="C2414" s="64" t="s">
        <v>18</v>
      </c>
      <c r="D2414" s="64" t="s">
        <v>37</v>
      </c>
      <c r="E2414" s="64" t="s">
        <v>2563</v>
      </c>
      <c r="F2414" s="64">
        <v>1</v>
      </c>
      <c r="G2414" s="72" t="s">
        <v>1011</v>
      </c>
      <c r="H2414" s="63" t="s">
        <v>4301</v>
      </c>
      <c r="I2414" s="64" t="s">
        <v>487</v>
      </c>
      <c r="J2414" s="63" t="s">
        <v>4387</v>
      </c>
      <c r="K2414" s="64" t="s">
        <v>702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29</v>
      </c>
      <c r="R2414" s="68"/>
      <c r="S2414" s="68">
        <f t="shared" si="90"/>
        <v>21.75</v>
      </c>
      <c r="T2414" s="69" t="s">
        <v>488</v>
      </c>
      <c r="U2414" s="69" t="s">
        <v>488</v>
      </c>
      <c r="V2414" s="63"/>
      <c r="W2414" s="63"/>
      <c r="X2414" s="63"/>
      <c r="Y2414" s="63"/>
      <c r="Z2414" s="63"/>
      <c r="AA2414" s="63"/>
    </row>
    <row r="2415" spans="1:27" s="71" customFormat="1" ht="23.5" customHeight="1" x14ac:dyDescent="0.35">
      <c r="A2415" s="62">
        <v>46151</v>
      </c>
      <c r="B2415" s="63" t="s">
        <v>445</v>
      </c>
      <c r="C2415" s="64" t="s">
        <v>18</v>
      </c>
      <c r="D2415" s="64" t="s">
        <v>37</v>
      </c>
      <c r="E2415" s="64" t="s">
        <v>1532</v>
      </c>
      <c r="F2415" s="64">
        <v>1</v>
      </c>
      <c r="G2415" s="72" t="s">
        <v>4418</v>
      </c>
      <c r="H2415" s="63" t="s">
        <v>4419</v>
      </c>
      <c r="I2415" s="64" t="s">
        <v>487</v>
      </c>
      <c r="J2415" s="63" t="s">
        <v>4387</v>
      </c>
      <c r="K2415" s="64" t="s">
        <v>702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9</v>
      </c>
      <c r="R2415" s="68"/>
      <c r="S2415" s="68">
        <f t="shared" si="90"/>
        <v>6.75</v>
      </c>
      <c r="T2415" s="69" t="s">
        <v>488</v>
      </c>
      <c r="U2415" s="69" t="s">
        <v>488</v>
      </c>
      <c r="V2415" s="63"/>
      <c r="W2415" s="63"/>
      <c r="X2415" s="63"/>
      <c r="Y2415" s="63"/>
      <c r="Z2415" s="63"/>
      <c r="AA2415" s="63"/>
    </row>
    <row r="2416" spans="1:27" s="71" customFormat="1" ht="23.5" customHeight="1" x14ac:dyDescent="0.35">
      <c r="A2416" s="62">
        <v>46151</v>
      </c>
      <c r="B2416" s="63" t="s">
        <v>445</v>
      </c>
      <c r="C2416" s="64" t="s">
        <v>18</v>
      </c>
      <c r="D2416" s="64" t="s">
        <v>37</v>
      </c>
      <c r="E2416" s="64" t="s">
        <v>816</v>
      </c>
      <c r="F2416" s="64">
        <v>1</v>
      </c>
      <c r="G2416" s="72">
        <v>159499003</v>
      </c>
      <c r="H2416" s="63" t="s">
        <v>4420</v>
      </c>
      <c r="I2416" s="64" t="s">
        <v>487</v>
      </c>
      <c r="J2416" s="63" t="s">
        <v>4387</v>
      </c>
      <c r="K2416" s="64" t="s">
        <v>702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12</v>
      </c>
      <c r="R2416" s="68"/>
      <c r="S2416" s="68">
        <f t="shared" si="90"/>
        <v>9</v>
      </c>
      <c r="T2416" s="69" t="s">
        <v>488</v>
      </c>
      <c r="U2416" s="69" t="s">
        <v>488</v>
      </c>
      <c r="V2416" s="63"/>
      <c r="W2416" s="63"/>
      <c r="X2416" s="63"/>
      <c r="Y2416" s="63"/>
      <c r="Z2416" s="63"/>
      <c r="AA2416" s="63"/>
    </row>
    <row r="2417" spans="1:27" s="71" customFormat="1" ht="23.5" customHeight="1" x14ac:dyDescent="0.35">
      <c r="A2417" s="62">
        <v>46151</v>
      </c>
      <c r="B2417" s="63" t="s">
        <v>34</v>
      </c>
      <c r="C2417" s="64" t="s">
        <v>18</v>
      </c>
      <c r="D2417" s="64" t="s">
        <v>19</v>
      </c>
      <c r="E2417" s="64" t="s">
        <v>1303</v>
      </c>
      <c r="F2417" s="64">
        <v>1</v>
      </c>
      <c r="G2417" s="72">
        <v>130540070</v>
      </c>
      <c r="H2417" s="63" t="s">
        <v>4421</v>
      </c>
      <c r="I2417" s="64" t="s">
        <v>487</v>
      </c>
      <c r="J2417" s="63" t="s">
        <v>4387</v>
      </c>
      <c r="K2417" s="64" t="s">
        <v>702</v>
      </c>
      <c r="L2417" s="64" t="s">
        <v>268</v>
      </c>
      <c r="M2417" s="100">
        <v>0.77500000000000002</v>
      </c>
      <c r="N2417" s="100">
        <v>0.8125</v>
      </c>
      <c r="O2417" s="66">
        <f t="shared" si="89"/>
        <v>3.7499999999999978E-2</v>
      </c>
      <c r="P2417" s="67">
        <v>0.9</v>
      </c>
      <c r="Q2417" s="68">
        <v>8</v>
      </c>
      <c r="R2417" s="68"/>
      <c r="S2417" s="68">
        <f t="shared" si="90"/>
        <v>7.2</v>
      </c>
      <c r="T2417" s="69" t="s">
        <v>488</v>
      </c>
      <c r="U2417" s="69" t="s">
        <v>488</v>
      </c>
      <c r="V2417" s="63"/>
      <c r="W2417" s="63"/>
      <c r="X2417" s="63"/>
      <c r="Y2417" s="63"/>
      <c r="Z2417" s="63"/>
      <c r="AA2417" s="63"/>
    </row>
    <row r="2418" spans="1:27" s="71" customFormat="1" ht="23.5" customHeight="1" x14ac:dyDescent="0.35">
      <c r="A2418" s="62">
        <v>46151</v>
      </c>
      <c r="B2418" s="63" t="s">
        <v>34</v>
      </c>
      <c r="C2418" s="64" t="s">
        <v>18</v>
      </c>
      <c r="D2418" s="64" t="s">
        <v>19</v>
      </c>
      <c r="E2418" s="64" t="s">
        <v>789</v>
      </c>
      <c r="F2418" s="64">
        <v>1</v>
      </c>
      <c r="G2418" s="72">
        <v>130597197</v>
      </c>
      <c r="H2418" s="63" t="s">
        <v>4422</v>
      </c>
      <c r="I2418" s="64" t="s">
        <v>487</v>
      </c>
      <c r="J2418" s="63" t="s">
        <v>4387</v>
      </c>
      <c r="K2418" s="64" t="s">
        <v>702</v>
      </c>
      <c r="L2418" s="64" t="s">
        <v>268</v>
      </c>
      <c r="M2418" s="100">
        <v>0.77500000000000002</v>
      </c>
      <c r="N2418" s="100">
        <v>0.8125</v>
      </c>
      <c r="O2418" s="66">
        <f t="shared" si="89"/>
        <v>3.7499999999999978E-2</v>
      </c>
      <c r="P2418" s="67">
        <v>0.9</v>
      </c>
      <c r="Q2418" s="68">
        <v>8</v>
      </c>
      <c r="R2418" s="68"/>
      <c r="S2418" s="68">
        <f t="shared" si="90"/>
        <v>7.2</v>
      </c>
      <c r="T2418" s="69" t="s">
        <v>488</v>
      </c>
      <c r="U2418" s="69" t="s">
        <v>488</v>
      </c>
      <c r="V2418" s="63"/>
      <c r="W2418" s="63"/>
      <c r="X2418" s="63"/>
      <c r="Y2418" s="63"/>
      <c r="Z2418" s="63"/>
      <c r="AA2418" s="63"/>
    </row>
    <row r="2419" spans="1:27" s="71" customFormat="1" ht="23.5" customHeight="1" x14ac:dyDescent="0.35">
      <c r="A2419" s="62">
        <v>46151</v>
      </c>
      <c r="B2419" s="63" t="s">
        <v>34</v>
      </c>
      <c r="C2419" s="64" t="s">
        <v>18</v>
      </c>
      <c r="D2419" s="64" t="s">
        <v>19</v>
      </c>
      <c r="E2419" s="64" t="s">
        <v>1552</v>
      </c>
      <c r="F2419" s="64">
        <v>1</v>
      </c>
      <c r="G2419" s="72">
        <v>130597243</v>
      </c>
      <c r="H2419" s="63" t="s">
        <v>4423</v>
      </c>
      <c r="I2419" s="64" t="s">
        <v>487</v>
      </c>
      <c r="J2419" s="63" t="s">
        <v>4387</v>
      </c>
      <c r="K2419" s="64" t="s">
        <v>702</v>
      </c>
      <c r="L2419" s="64" t="s">
        <v>268</v>
      </c>
      <c r="M2419" s="100">
        <v>0.77500000000000002</v>
      </c>
      <c r="N2419" s="100">
        <v>0.8125</v>
      </c>
      <c r="O2419" s="66">
        <f t="shared" si="89"/>
        <v>3.7499999999999978E-2</v>
      </c>
      <c r="P2419" s="67">
        <v>0.9</v>
      </c>
      <c r="Q2419" s="68">
        <v>8</v>
      </c>
      <c r="R2419" s="68"/>
      <c r="S2419" s="68">
        <f t="shared" si="90"/>
        <v>7.2</v>
      </c>
      <c r="T2419" s="69" t="s">
        <v>488</v>
      </c>
      <c r="U2419" s="69" t="s">
        <v>488</v>
      </c>
      <c r="V2419" s="63"/>
      <c r="W2419" s="63"/>
      <c r="X2419" s="63"/>
      <c r="Y2419" s="63"/>
      <c r="Z2419" s="63"/>
      <c r="AA2419" s="63"/>
    </row>
    <row r="2420" spans="1:27" s="71" customFormat="1" ht="23.5" customHeight="1" x14ac:dyDescent="0.35">
      <c r="A2420" s="62">
        <v>46151</v>
      </c>
      <c r="B2420" s="63" t="s">
        <v>34</v>
      </c>
      <c r="C2420" s="64" t="s">
        <v>18</v>
      </c>
      <c r="D2420" s="64" t="s">
        <v>19</v>
      </c>
      <c r="E2420" s="64" t="s">
        <v>4363</v>
      </c>
      <c r="F2420" s="64">
        <v>1</v>
      </c>
      <c r="G2420" s="72">
        <v>130597245</v>
      </c>
      <c r="H2420" s="63" t="s">
        <v>4424</v>
      </c>
      <c r="I2420" s="64" t="s">
        <v>487</v>
      </c>
      <c r="J2420" s="63" t="s">
        <v>4387</v>
      </c>
      <c r="K2420" s="64" t="s">
        <v>702</v>
      </c>
      <c r="L2420" s="64" t="s">
        <v>268</v>
      </c>
      <c r="M2420" s="100">
        <v>0.77500000000000002</v>
      </c>
      <c r="N2420" s="100">
        <v>0.8125</v>
      </c>
      <c r="O2420" s="66">
        <f t="shared" si="89"/>
        <v>3.7499999999999978E-2</v>
      </c>
      <c r="P2420" s="67">
        <v>0.9</v>
      </c>
      <c r="Q2420" s="68">
        <v>9</v>
      </c>
      <c r="R2420" s="68"/>
      <c r="S2420" s="68">
        <f t="shared" si="90"/>
        <v>8.1</v>
      </c>
      <c r="T2420" s="69" t="s">
        <v>488</v>
      </c>
      <c r="U2420" s="69" t="s">
        <v>488</v>
      </c>
      <c r="V2420" s="63"/>
      <c r="W2420" s="63"/>
      <c r="X2420" s="63"/>
      <c r="Y2420" s="63"/>
      <c r="Z2420" s="63"/>
      <c r="AA2420" s="63"/>
    </row>
    <row r="2421" spans="1:27" s="71" customFormat="1" ht="23.5" customHeight="1" x14ac:dyDescent="0.35">
      <c r="A2421" s="62">
        <v>46151</v>
      </c>
      <c r="B2421" s="63" t="s">
        <v>34</v>
      </c>
      <c r="C2421" s="64" t="s">
        <v>18</v>
      </c>
      <c r="D2421" s="64" t="s">
        <v>19</v>
      </c>
      <c r="E2421" s="64" t="s">
        <v>1547</v>
      </c>
      <c r="F2421" s="64">
        <v>1</v>
      </c>
      <c r="G2421" s="72">
        <v>130597250</v>
      </c>
      <c r="H2421" s="63" t="s">
        <v>4339</v>
      </c>
      <c r="I2421" s="64" t="s">
        <v>487</v>
      </c>
      <c r="J2421" s="63" t="s">
        <v>4387</v>
      </c>
      <c r="K2421" s="64" t="s">
        <v>702</v>
      </c>
      <c r="L2421" s="64" t="s">
        <v>268</v>
      </c>
      <c r="M2421" s="100">
        <v>0.77500000000000002</v>
      </c>
      <c r="N2421" s="100">
        <v>0.8125</v>
      </c>
      <c r="O2421" s="66">
        <f t="shared" si="89"/>
        <v>3.7499999999999978E-2</v>
      </c>
      <c r="P2421" s="67">
        <v>0.9</v>
      </c>
      <c r="Q2421" s="68">
        <v>8</v>
      </c>
      <c r="R2421" s="68"/>
      <c r="S2421" s="68">
        <f t="shared" si="90"/>
        <v>7.2</v>
      </c>
      <c r="T2421" s="69" t="s">
        <v>488</v>
      </c>
      <c r="U2421" s="69" t="s">
        <v>488</v>
      </c>
      <c r="V2421" s="63"/>
      <c r="W2421" s="63"/>
      <c r="X2421" s="63"/>
      <c r="Y2421" s="63"/>
      <c r="Z2421" s="63"/>
      <c r="AA2421" s="63"/>
    </row>
    <row r="2422" spans="1:27" s="71" customFormat="1" ht="23.5" customHeight="1" x14ac:dyDescent="0.35">
      <c r="A2422" s="62">
        <v>46151</v>
      </c>
      <c r="B2422" s="63" t="s">
        <v>34</v>
      </c>
      <c r="C2422" s="64" t="s">
        <v>18</v>
      </c>
      <c r="D2422" s="64" t="s">
        <v>19</v>
      </c>
      <c r="E2422" s="64" t="s">
        <v>1069</v>
      </c>
      <c r="F2422" s="64">
        <v>1</v>
      </c>
      <c r="G2422" s="72">
        <v>130597283</v>
      </c>
      <c r="H2422" s="63" t="s">
        <v>4425</v>
      </c>
      <c r="I2422" s="64" t="s">
        <v>487</v>
      </c>
      <c r="J2422" s="63" t="s">
        <v>4387</v>
      </c>
      <c r="K2422" s="64" t="s">
        <v>702</v>
      </c>
      <c r="L2422" s="64" t="s">
        <v>268</v>
      </c>
      <c r="M2422" s="100">
        <v>0.77500000000000002</v>
      </c>
      <c r="N2422" s="100">
        <v>0.8125</v>
      </c>
      <c r="O2422" s="66">
        <f t="shared" ref="O2422:O2486" si="91">IF(N2422-M2422&gt;0,N2422-M2422,N2422-M2422+24)</f>
        <v>3.7499999999999978E-2</v>
      </c>
      <c r="P2422" s="67">
        <v>0.9</v>
      </c>
      <c r="Q2422" s="68">
        <v>6</v>
      </c>
      <c r="R2422" s="68"/>
      <c r="S2422" s="68">
        <f t="shared" si="90"/>
        <v>5.4</v>
      </c>
      <c r="T2422" s="69" t="s">
        <v>488</v>
      </c>
      <c r="U2422" s="69" t="s">
        <v>488</v>
      </c>
      <c r="V2422" s="63"/>
      <c r="W2422" s="63"/>
      <c r="X2422" s="63"/>
      <c r="Y2422" s="63"/>
      <c r="Z2422" s="63"/>
      <c r="AA2422" s="63"/>
    </row>
    <row r="2423" spans="1:27" s="71" customFormat="1" ht="23.5" customHeight="1" x14ac:dyDescent="0.35">
      <c r="A2423" s="62">
        <v>46151</v>
      </c>
      <c r="B2423" s="63" t="s">
        <v>34</v>
      </c>
      <c r="C2423" s="64" t="s">
        <v>18</v>
      </c>
      <c r="D2423" s="64" t="s">
        <v>19</v>
      </c>
      <c r="E2423" s="64" t="s">
        <v>1542</v>
      </c>
      <c r="F2423" s="64">
        <v>1</v>
      </c>
      <c r="G2423" s="72">
        <v>130597284</v>
      </c>
      <c r="H2423" s="63" t="s">
        <v>4426</v>
      </c>
      <c r="I2423" s="64" t="s">
        <v>487</v>
      </c>
      <c r="J2423" s="63" t="s">
        <v>4387</v>
      </c>
      <c r="K2423" s="64" t="s">
        <v>702</v>
      </c>
      <c r="L2423" s="64" t="s">
        <v>268</v>
      </c>
      <c r="M2423" s="100">
        <v>0.77500000000000002</v>
      </c>
      <c r="N2423" s="100">
        <v>0.8125</v>
      </c>
      <c r="O2423" s="66">
        <f t="shared" si="91"/>
        <v>3.7499999999999978E-2</v>
      </c>
      <c r="P2423" s="67">
        <v>0.9</v>
      </c>
      <c r="Q2423" s="68">
        <v>5</v>
      </c>
      <c r="R2423" s="68"/>
      <c r="S2423" s="68">
        <f t="shared" si="90"/>
        <v>4.5</v>
      </c>
      <c r="T2423" s="69" t="s">
        <v>488</v>
      </c>
      <c r="U2423" s="69" t="s">
        <v>488</v>
      </c>
      <c r="V2423" s="63"/>
      <c r="W2423" s="63"/>
      <c r="X2423" s="63"/>
      <c r="Y2423" s="63"/>
      <c r="Z2423" s="63"/>
      <c r="AA2423" s="63"/>
    </row>
    <row r="2424" spans="1:27" s="71" customFormat="1" ht="23.5" customHeight="1" x14ac:dyDescent="0.35">
      <c r="A2424" s="62">
        <v>46151</v>
      </c>
      <c r="B2424" s="63" t="s">
        <v>34</v>
      </c>
      <c r="C2424" s="64" t="s">
        <v>18</v>
      </c>
      <c r="D2424" s="64" t="s">
        <v>19</v>
      </c>
      <c r="E2424" s="64" t="s">
        <v>1550</v>
      </c>
      <c r="F2424" s="64">
        <v>1</v>
      </c>
      <c r="G2424" s="72">
        <v>130597289</v>
      </c>
      <c r="H2424" s="63" t="s">
        <v>4427</v>
      </c>
      <c r="I2424" s="64" t="s">
        <v>487</v>
      </c>
      <c r="J2424" s="63" t="s">
        <v>4387</v>
      </c>
      <c r="K2424" s="64" t="s">
        <v>702</v>
      </c>
      <c r="L2424" s="64" t="s">
        <v>268</v>
      </c>
      <c r="M2424" s="100">
        <v>0.77500000000000002</v>
      </c>
      <c r="N2424" s="100">
        <v>0.8125</v>
      </c>
      <c r="O2424" s="66">
        <f t="shared" si="91"/>
        <v>3.7499999999999978E-2</v>
      </c>
      <c r="P2424" s="67">
        <v>0.9</v>
      </c>
      <c r="Q2424" s="68">
        <v>9</v>
      </c>
      <c r="R2424" s="68"/>
      <c r="S2424" s="68">
        <f t="shared" ref="S2424:S2487" si="92">P2424*Q2424</f>
        <v>8.1</v>
      </c>
      <c r="T2424" s="69" t="s">
        <v>488</v>
      </c>
      <c r="U2424" s="69" t="s">
        <v>488</v>
      </c>
      <c r="V2424" s="63"/>
      <c r="W2424" s="63"/>
      <c r="X2424" s="63"/>
      <c r="Y2424" s="63"/>
      <c r="Z2424" s="63"/>
      <c r="AA2424" s="63"/>
    </row>
    <row r="2425" spans="1:27" s="71" customFormat="1" ht="23.5" customHeight="1" x14ac:dyDescent="0.35">
      <c r="A2425" s="62">
        <v>46151</v>
      </c>
      <c r="B2425" s="63" t="s">
        <v>34</v>
      </c>
      <c r="C2425" s="64" t="s">
        <v>18</v>
      </c>
      <c r="D2425" s="64" t="s">
        <v>19</v>
      </c>
      <c r="E2425" s="64" t="s">
        <v>354</v>
      </c>
      <c r="F2425" s="64">
        <v>1</v>
      </c>
      <c r="G2425" s="72">
        <v>130597291</v>
      </c>
      <c r="H2425" s="63" t="s">
        <v>4428</v>
      </c>
      <c r="I2425" s="64" t="s">
        <v>487</v>
      </c>
      <c r="J2425" s="63" t="s">
        <v>4387</v>
      </c>
      <c r="K2425" s="64" t="s">
        <v>702</v>
      </c>
      <c r="L2425" s="64" t="s">
        <v>268</v>
      </c>
      <c r="M2425" s="100">
        <v>0.77500000000000002</v>
      </c>
      <c r="N2425" s="100">
        <v>0.8125</v>
      </c>
      <c r="O2425" s="66">
        <f t="shared" si="91"/>
        <v>3.7499999999999978E-2</v>
      </c>
      <c r="P2425" s="67">
        <v>0.9</v>
      </c>
      <c r="Q2425" s="68">
        <v>7</v>
      </c>
      <c r="R2425" s="68"/>
      <c r="S2425" s="68">
        <f t="shared" si="92"/>
        <v>6.3</v>
      </c>
      <c r="T2425" s="69" t="s">
        <v>488</v>
      </c>
      <c r="U2425" s="69" t="s">
        <v>488</v>
      </c>
      <c r="V2425" s="63"/>
      <c r="W2425" s="63"/>
      <c r="X2425" s="63"/>
      <c r="Y2425" s="63"/>
      <c r="Z2425" s="63"/>
      <c r="AA2425" s="63"/>
    </row>
    <row r="2426" spans="1:27" s="71" customFormat="1" ht="23.5" customHeight="1" x14ac:dyDescent="0.35">
      <c r="A2426" s="62">
        <v>46151</v>
      </c>
      <c r="B2426" s="63" t="s">
        <v>34</v>
      </c>
      <c r="C2426" s="64" t="s">
        <v>18</v>
      </c>
      <c r="D2426" s="64" t="s">
        <v>19</v>
      </c>
      <c r="E2426" s="64" t="s">
        <v>1545</v>
      </c>
      <c r="F2426" s="64">
        <v>1</v>
      </c>
      <c r="G2426" s="72">
        <v>130597291</v>
      </c>
      <c r="H2426" s="63" t="s">
        <v>4429</v>
      </c>
      <c r="I2426" s="64" t="s">
        <v>487</v>
      </c>
      <c r="J2426" s="63" t="s">
        <v>4387</v>
      </c>
      <c r="K2426" s="64" t="s">
        <v>702</v>
      </c>
      <c r="L2426" s="64" t="s">
        <v>268</v>
      </c>
      <c r="M2426" s="100">
        <v>0.77500000000000002</v>
      </c>
      <c r="N2426" s="100">
        <v>0.8125</v>
      </c>
      <c r="O2426" s="66">
        <f t="shared" si="91"/>
        <v>3.7499999999999978E-2</v>
      </c>
      <c r="P2426" s="67">
        <v>0.9</v>
      </c>
      <c r="Q2426" s="68">
        <v>7</v>
      </c>
      <c r="R2426" s="68"/>
      <c r="S2426" s="68">
        <f t="shared" si="92"/>
        <v>6.3</v>
      </c>
      <c r="T2426" s="69" t="s">
        <v>488</v>
      </c>
      <c r="U2426" s="69" t="s">
        <v>488</v>
      </c>
      <c r="V2426" s="63"/>
      <c r="W2426" s="63"/>
      <c r="X2426" s="63"/>
      <c r="Y2426" s="63"/>
      <c r="Z2426" s="63"/>
      <c r="AA2426" s="63"/>
    </row>
    <row r="2427" spans="1:27" s="71" customFormat="1" ht="23.5" customHeight="1" x14ac:dyDescent="0.35">
      <c r="A2427" s="62">
        <v>46151</v>
      </c>
      <c r="B2427" s="63" t="s">
        <v>34</v>
      </c>
      <c r="C2427" s="64" t="s">
        <v>18</v>
      </c>
      <c r="D2427" s="64" t="s">
        <v>19</v>
      </c>
      <c r="E2427" s="64" t="s">
        <v>436</v>
      </c>
      <c r="F2427" s="64">
        <v>1</v>
      </c>
      <c r="G2427" s="72">
        <v>130597297</v>
      </c>
      <c r="H2427" s="63" t="s">
        <v>4430</v>
      </c>
      <c r="I2427" s="64" t="s">
        <v>487</v>
      </c>
      <c r="J2427" s="63" t="s">
        <v>4387</v>
      </c>
      <c r="K2427" s="64" t="s">
        <v>702</v>
      </c>
      <c r="L2427" s="64" t="s">
        <v>268</v>
      </c>
      <c r="M2427" s="100">
        <v>0.77500000000000002</v>
      </c>
      <c r="N2427" s="100">
        <v>0.8125</v>
      </c>
      <c r="O2427" s="66">
        <f t="shared" si="91"/>
        <v>3.7499999999999978E-2</v>
      </c>
      <c r="P2427" s="67">
        <v>0.9</v>
      </c>
      <c r="Q2427" s="68">
        <v>9</v>
      </c>
      <c r="R2427" s="68"/>
      <c r="S2427" s="68">
        <f t="shared" si="92"/>
        <v>8.1</v>
      </c>
      <c r="T2427" s="69" t="s">
        <v>488</v>
      </c>
      <c r="U2427" s="69" t="s">
        <v>488</v>
      </c>
      <c r="V2427" s="63"/>
      <c r="W2427" s="63"/>
      <c r="X2427" s="63"/>
      <c r="Y2427" s="63"/>
      <c r="Z2427" s="63"/>
      <c r="AA2427" s="63"/>
    </row>
    <row r="2428" spans="1:27" s="71" customFormat="1" ht="23.5" customHeight="1" x14ac:dyDescent="0.35">
      <c r="A2428" s="62">
        <v>46151</v>
      </c>
      <c r="B2428" s="63" t="s">
        <v>34</v>
      </c>
      <c r="C2428" s="64" t="s">
        <v>18</v>
      </c>
      <c r="D2428" s="64" t="s">
        <v>19</v>
      </c>
      <c r="E2428" s="64" t="s">
        <v>356</v>
      </c>
      <c r="F2428" s="64">
        <v>1</v>
      </c>
      <c r="G2428" s="72">
        <v>130597399</v>
      </c>
      <c r="H2428" s="63" t="s">
        <v>4431</v>
      </c>
      <c r="I2428" s="64" t="s">
        <v>487</v>
      </c>
      <c r="J2428" s="63" t="s">
        <v>4387</v>
      </c>
      <c r="K2428" s="64" t="s">
        <v>702</v>
      </c>
      <c r="L2428" s="64" t="s">
        <v>268</v>
      </c>
      <c r="M2428" s="100">
        <v>0.77500000000000002</v>
      </c>
      <c r="N2428" s="100">
        <v>0.8125</v>
      </c>
      <c r="O2428" s="66">
        <f t="shared" si="91"/>
        <v>3.7499999999999978E-2</v>
      </c>
      <c r="P2428" s="67">
        <v>0.9</v>
      </c>
      <c r="Q2428" s="68">
        <v>9</v>
      </c>
      <c r="R2428" s="68"/>
      <c r="S2428" s="68">
        <f t="shared" si="92"/>
        <v>8.1</v>
      </c>
      <c r="T2428" s="69" t="s">
        <v>488</v>
      </c>
      <c r="U2428" s="69" t="s">
        <v>488</v>
      </c>
      <c r="V2428" s="63"/>
      <c r="W2428" s="63"/>
      <c r="X2428" s="63"/>
      <c r="Y2428" s="63"/>
      <c r="Z2428" s="63"/>
      <c r="AA2428" s="63"/>
    </row>
    <row r="2429" spans="1:27" s="71" customFormat="1" ht="23.5" customHeight="1" x14ac:dyDescent="0.35">
      <c r="A2429" s="62">
        <v>46151</v>
      </c>
      <c r="B2429" s="63" t="s">
        <v>34</v>
      </c>
      <c r="C2429" s="64" t="s">
        <v>18</v>
      </c>
      <c r="D2429" s="64" t="s">
        <v>19</v>
      </c>
      <c r="E2429" s="64" t="s">
        <v>834</v>
      </c>
      <c r="F2429" s="64">
        <v>1</v>
      </c>
      <c r="G2429" s="72">
        <v>130597401</v>
      </c>
      <c r="H2429" s="63" t="s">
        <v>4432</v>
      </c>
      <c r="I2429" s="64" t="s">
        <v>487</v>
      </c>
      <c r="J2429" s="63" t="s">
        <v>4387</v>
      </c>
      <c r="K2429" s="64" t="s">
        <v>702</v>
      </c>
      <c r="L2429" s="64" t="s">
        <v>268</v>
      </c>
      <c r="M2429" s="100">
        <v>0.77500000000000002</v>
      </c>
      <c r="N2429" s="100">
        <v>0.8125</v>
      </c>
      <c r="O2429" s="66">
        <f t="shared" si="91"/>
        <v>3.7499999999999978E-2</v>
      </c>
      <c r="P2429" s="67">
        <v>0.9</v>
      </c>
      <c r="Q2429" s="68">
        <v>8</v>
      </c>
      <c r="R2429" s="68"/>
      <c r="S2429" s="68">
        <f t="shared" si="92"/>
        <v>7.2</v>
      </c>
      <c r="T2429" s="69" t="s">
        <v>488</v>
      </c>
      <c r="U2429" s="69" t="s">
        <v>488</v>
      </c>
      <c r="V2429" s="63"/>
      <c r="W2429" s="63"/>
      <c r="X2429" s="63"/>
      <c r="Y2429" s="63"/>
      <c r="Z2429" s="63"/>
      <c r="AA2429" s="63"/>
    </row>
    <row r="2430" spans="1:27" s="71" customFormat="1" ht="23.5" customHeight="1" x14ac:dyDescent="0.35">
      <c r="A2430" s="62">
        <v>46151</v>
      </c>
      <c r="B2430" s="63" t="s">
        <v>34</v>
      </c>
      <c r="C2430" s="64" t="s">
        <v>18</v>
      </c>
      <c r="D2430" s="64" t="s">
        <v>19</v>
      </c>
      <c r="E2430" s="64" t="s">
        <v>841</v>
      </c>
      <c r="F2430" s="64">
        <v>1</v>
      </c>
      <c r="G2430" s="72">
        <v>130597401</v>
      </c>
      <c r="H2430" s="63" t="s">
        <v>4433</v>
      </c>
      <c r="I2430" s="64" t="s">
        <v>487</v>
      </c>
      <c r="J2430" s="63" t="s">
        <v>4387</v>
      </c>
      <c r="K2430" s="64" t="s">
        <v>702</v>
      </c>
      <c r="L2430" s="64" t="s">
        <v>268</v>
      </c>
      <c r="M2430" s="100">
        <v>0.77500000000000002</v>
      </c>
      <c r="N2430" s="100">
        <v>0.8125</v>
      </c>
      <c r="O2430" s="66">
        <f t="shared" si="91"/>
        <v>3.7499999999999978E-2</v>
      </c>
      <c r="P2430" s="67">
        <v>0.9</v>
      </c>
      <c r="Q2430" s="68">
        <v>8</v>
      </c>
      <c r="R2430" s="68"/>
      <c r="S2430" s="68">
        <f t="shared" si="92"/>
        <v>7.2</v>
      </c>
      <c r="T2430" s="69" t="s">
        <v>488</v>
      </c>
      <c r="U2430" s="69" t="s">
        <v>488</v>
      </c>
      <c r="V2430" s="63"/>
      <c r="W2430" s="63"/>
      <c r="X2430" s="63"/>
      <c r="Y2430" s="63"/>
      <c r="Z2430" s="63"/>
      <c r="AA2430" s="63"/>
    </row>
    <row r="2431" spans="1:27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1068</v>
      </c>
      <c r="F2431" s="64">
        <v>1</v>
      </c>
      <c r="G2431" s="72">
        <v>130597401</v>
      </c>
      <c r="H2431" s="63" t="s">
        <v>4434</v>
      </c>
      <c r="I2431" s="64" t="s">
        <v>487</v>
      </c>
      <c r="J2431" s="63" t="s">
        <v>4387</v>
      </c>
      <c r="K2431" s="64" t="s">
        <v>702</v>
      </c>
      <c r="L2431" s="64" t="s">
        <v>268</v>
      </c>
      <c r="M2431" s="100">
        <v>0.77500000000000002</v>
      </c>
      <c r="N2431" s="100">
        <v>0.8125</v>
      </c>
      <c r="O2431" s="66">
        <f t="shared" si="91"/>
        <v>3.7499999999999978E-2</v>
      </c>
      <c r="P2431" s="67">
        <v>0.9</v>
      </c>
      <c r="Q2431" s="68">
        <v>5</v>
      </c>
      <c r="R2431" s="68"/>
      <c r="S2431" s="68">
        <f t="shared" si="92"/>
        <v>4.5</v>
      </c>
      <c r="T2431" s="69" t="s">
        <v>488</v>
      </c>
      <c r="U2431" s="69" t="s">
        <v>488</v>
      </c>
      <c r="V2431" s="63"/>
      <c r="W2431" s="63"/>
      <c r="X2431" s="63"/>
      <c r="Y2431" s="63"/>
      <c r="Z2431" s="63"/>
      <c r="AA2431" s="63"/>
    </row>
    <row r="2432" spans="1:27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4364</v>
      </c>
      <c r="F2432" s="64">
        <v>1</v>
      </c>
      <c r="G2432" s="72">
        <v>130597401</v>
      </c>
      <c r="H2432" s="63" t="s">
        <v>4435</v>
      </c>
      <c r="I2432" s="64" t="s">
        <v>487</v>
      </c>
      <c r="J2432" s="63" t="s">
        <v>4387</v>
      </c>
      <c r="K2432" s="64" t="s">
        <v>702</v>
      </c>
      <c r="L2432" s="64" t="s">
        <v>268</v>
      </c>
      <c r="M2432" s="100">
        <v>0.77500000000000002</v>
      </c>
      <c r="N2432" s="100">
        <v>0.8125</v>
      </c>
      <c r="O2432" s="66">
        <f t="shared" si="91"/>
        <v>3.7499999999999978E-2</v>
      </c>
      <c r="P2432" s="67">
        <v>0.9</v>
      </c>
      <c r="Q2432" s="68">
        <v>5</v>
      </c>
      <c r="R2432" s="68"/>
      <c r="S2432" s="68">
        <f t="shared" si="92"/>
        <v>4.5</v>
      </c>
      <c r="T2432" s="69" t="s">
        <v>488</v>
      </c>
      <c r="U2432" s="69" t="s">
        <v>488</v>
      </c>
      <c r="V2432" s="63"/>
      <c r="W2432" s="63"/>
      <c r="X2432" s="63"/>
      <c r="Y2432" s="63"/>
      <c r="Z2432" s="63"/>
      <c r="AA2432" s="63"/>
    </row>
    <row r="2433" spans="1:27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677</v>
      </c>
      <c r="F2433" s="64">
        <v>1</v>
      </c>
      <c r="G2433" s="72">
        <v>130690053</v>
      </c>
      <c r="H2433" s="63" t="s">
        <v>4436</v>
      </c>
      <c r="I2433" s="64" t="s">
        <v>487</v>
      </c>
      <c r="J2433" s="63" t="s">
        <v>4387</v>
      </c>
      <c r="K2433" s="64" t="s">
        <v>702</v>
      </c>
      <c r="L2433" s="64" t="s">
        <v>268</v>
      </c>
      <c r="M2433" s="100">
        <v>0.77500000000000002</v>
      </c>
      <c r="N2433" s="100">
        <v>0.8125</v>
      </c>
      <c r="O2433" s="66">
        <f t="shared" si="91"/>
        <v>3.7499999999999978E-2</v>
      </c>
      <c r="P2433" s="67">
        <v>0.9</v>
      </c>
      <c r="Q2433" s="68">
        <v>12</v>
      </c>
      <c r="R2433" s="68"/>
      <c r="S2433" s="68">
        <f t="shared" si="92"/>
        <v>10.8</v>
      </c>
      <c r="T2433" s="69" t="s">
        <v>488</v>
      </c>
      <c r="U2433" s="69" t="s">
        <v>488</v>
      </c>
      <c r="V2433" s="63"/>
      <c r="W2433" s="63"/>
      <c r="X2433" s="63"/>
      <c r="Y2433" s="63"/>
      <c r="Z2433" s="63"/>
      <c r="AA2433" s="63"/>
    </row>
    <row r="2434" spans="1:27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1544</v>
      </c>
      <c r="F2434" s="64">
        <v>1</v>
      </c>
      <c r="G2434" s="72">
        <v>130690053</v>
      </c>
      <c r="H2434" s="63" t="s">
        <v>4437</v>
      </c>
      <c r="I2434" s="64" t="s">
        <v>487</v>
      </c>
      <c r="J2434" s="63" t="s">
        <v>4387</v>
      </c>
      <c r="K2434" s="64" t="s">
        <v>702</v>
      </c>
      <c r="L2434" s="64" t="s">
        <v>268</v>
      </c>
      <c r="M2434" s="100">
        <v>0.77500000000000002</v>
      </c>
      <c r="N2434" s="100">
        <v>0.8125</v>
      </c>
      <c r="O2434" s="66">
        <f t="shared" si="91"/>
        <v>3.7499999999999978E-2</v>
      </c>
      <c r="P2434" s="67">
        <v>0.9</v>
      </c>
      <c r="Q2434" s="68">
        <v>9</v>
      </c>
      <c r="R2434" s="68"/>
      <c r="S2434" s="68">
        <f t="shared" si="92"/>
        <v>8.1</v>
      </c>
      <c r="T2434" s="69" t="s">
        <v>488</v>
      </c>
      <c r="U2434" s="69" t="s">
        <v>488</v>
      </c>
      <c r="V2434" s="63"/>
      <c r="W2434" s="63"/>
      <c r="X2434" s="63"/>
      <c r="Y2434" s="63"/>
      <c r="Z2434" s="63"/>
      <c r="AA2434" s="63"/>
    </row>
    <row r="2435" spans="1:27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3298</v>
      </c>
      <c r="F2435" s="64">
        <v>1</v>
      </c>
      <c r="G2435" s="72">
        <v>240417001</v>
      </c>
      <c r="H2435" s="63" t="s">
        <v>4438</v>
      </c>
      <c r="I2435" s="64" t="s">
        <v>487</v>
      </c>
      <c r="J2435" s="63" t="s">
        <v>4387</v>
      </c>
      <c r="K2435" s="64" t="s">
        <v>702</v>
      </c>
      <c r="L2435" s="64" t="s">
        <v>268</v>
      </c>
      <c r="M2435" s="100">
        <v>0.77500000000000002</v>
      </c>
      <c r="N2435" s="100">
        <v>0.8125</v>
      </c>
      <c r="O2435" s="66">
        <f t="shared" si="91"/>
        <v>3.7499999999999978E-2</v>
      </c>
      <c r="P2435" s="67">
        <v>0.9</v>
      </c>
      <c r="Q2435" s="68">
        <v>6</v>
      </c>
      <c r="R2435" s="68"/>
      <c r="S2435" s="68">
        <f t="shared" si="92"/>
        <v>5.4</v>
      </c>
      <c r="T2435" s="69" t="s">
        <v>488</v>
      </c>
      <c r="U2435" s="69" t="s">
        <v>488</v>
      </c>
      <c r="V2435" s="63"/>
      <c r="W2435" s="63"/>
      <c r="X2435" s="63"/>
      <c r="Y2435" s="63"/>
      <c r="Z2435" s="63"/>
      <c r="AA2435" s="63"/>
    </row>
    <row r="2436" spans="1:27" s="71" customFormat="1" ht="23.5" customHeight="1" x14ac:dyDescent="0.35">
      <c r="A2436" s="62">
        <v>46152</v>
      </c>
      <c r="B2436" s="63" t="s">
        <v>34</v>
      </c>
      <c r="C2436" s="64" t="s">
        <v>17</v>
      </c>
      <c r="D2436" s="64" t="s">
        <v>19</v>
      </c>
      <c r="E2436" s="64" t="s">
        <v>274</v>
      </c>
      <c r="F2436" s="64">
        <v>1</v>
      </c>
      <c r="G2436" s="72" t="s">
        <v>763</v>
      </c>
      <c r="H2436" s="63" t="s">
        <v>4443</v>
      </c>
      <c r="I2436" s="64" t="s">
        <v>493</v>
      </c>
      <c r="J2436" s="63" t="s">
        <v>66</v>
      </c>
      <c r="K2436" s="64" t="s">
        <v>243</v>
      </c>
      <c r="L2436" s="64" t="s">
        <v>239</v>
      </c>
      <c r="M2436" s="100"/>
      <c r="N2436" s="100"/>
      <c r="O2436" s="66">
        <f t="shared" si="91"/>
        <v>24</v>
      </c>
      <c r="P2436" s="67">
        <v>0.5</v>
      </c>
      <c r="Q2436" s="68">
        <v>13</v>
      </c>
      <c r="R2436" s="68"/>
      <c r="S2436" s="68">
        <f t="shared" si="92"/>
        <v>6.5</v>
      </c>
      <c r="T2436" s="69" t="s">
        <v>547</v>
      </c>
      <c r="U2436" s="63" t="s">
        <v>52</v>
      </c>
      <c r="V2436" s="63"/>
      <c r="W2436" s="63"/>
      <c r="X2436" s="63"/>
      <c r="Y2436" s="63"/>
      <c r="Z2436" s="63"/>
      <c r="AA2436" s="63"/>
    </row>
    <row r="2437" spans="1:27" s="71" customFormat="1" ht="23.5" customHeight="1" x14ac:dyDescent="0.35">
      <c r="A2437" s="62">
        <v>46152</v>
      </c>
      <c r="B2437" s="63" t="s">
        <v>445</v>
      </c>
      <c r="C2437" s="64" t="s">
        <v>17</v>
      </c>
      <c r="D2437" s="64" t="s">
        <v>37</v>
      </c>
      <c r="E2437" s="64" t="s">
        <v>292</v>
      </c>
      <c r="F2437" s="64">
        <v>2</v>
      </c>
      <c r="G2437" s="72" t="s">
        <v>3033</v>
      </c>
      <c r="H2437" s="63" t="s">
        <v>4444</v>
      </c>
      <c r="I2437" s="64" t="s">
        <v>493</v>
      </c>
      <c r="J2437" s="63" t="s">
        <v>66</v>
      </c>
      <c r="K2437" s="64" t="s">
        <v>243</v>
      </c>
      <c r="L2437" s="64" t="s">
        <v>239</v>
      </c>
      <c r="M2437" s="100"/>
      <c r="N2437" s="100"/>
      <c r="O2437" s="66">
        <f t="shared" si="91"/>
        <v>24</v>
      </c>
      <c r="P2437" s="67">
        <v>0.1</v>
      </c>
      <c r="Q2437" s="68">
        <v>18</v>
      </c>
      <c r="R2437" s="68"/>
      <c r="S2437" s="68">
        <f t="shared" si="92"/>
        <v>1.8</v>
      </c>
      <c r="T2437" s="69" t="s">
        <v>547</v>
      </c>
      <c r="U2437" s="63" t="s">
        <v>52</v>
      </c>
      <c r="V2437" s="63"/>
      <c r="W2437" s="63"/>
      <c r="X2437" s="63"/>
      <c r="Y2437" s="63"/>
      <c r="Z2437" s="63"/>
      <c r="AA2437" s="63"/>
    </row>
    <row r="2438" spans="1:27" s="71" customFormat="1" ht="23.5" customHeight="1" x14ac:dyDescent="0.35">
      <c r="A2438" s="62">
        <v>46152</v>
      </c>
      <c r="B2438" s="63" t="s">
        <v>445</v>
      </c>
      <c r="C2438" s="64" t="s">
        <v>17</v>
      </c>
      <c r="D2438" s="64" t="s">
        <v>37</v>
      </c>
      <c r="E2438" s="64" t="s">
        <v>365</v>
      </c>
      <c r="F2438" s="64">
        <v>2</v>
      </c>
      <c r="G2438" s="72" t="s">
        <v>2800</v>
      </c>
      <c r="H2438" s="63" t="s">
        <v>4445</v>
      </c>
      <c r="I2438" s="64" t="s">
        <v>493</v>
      </c>
      <c r="J2438" s="63" t="s">
        <v>66</v>
      </c>
      <c r="K2438" s="64" t="s">
        <v>243</v>
      </c>
      <c r="L2438" s="64" t="s">
        <v>239</v>
      </c>
      <c r="M2438" s="100"/>
      <c r="N2438" s="100"/>
      <c r="O2438" s="66">
        <f t="shared" si="91"/>
        <v>24</v>
      </c>
      <c r="P2438" s="67">
        <v>0.1</v>
      </c>
      <c r="Q2438" s="68">
        <v>24</v>
      </c>
      <c r="R2438" s="68"/>
      <c r="S2438" s="68">
        <f t="shared" si="92"/>
        <v>2.4000000000000004</v>
      </c>
      <c r="T2438" s="69" t="s">
        <v>547</v>
      </c>
      <c r="U2438" s="63" t="s">
        <v>52</v>
      </c>
      <c r="V2438" s="63"/>
      <c r="W2438" s="63"/>
      <c r="X2438" s="63"/>
      <c r="Y2438" s="63"/>
      <c r="Z2438" s="63"/>
      <c r="AA2438" s="63"/>
    </row>
    <row r="2439" spans="1:27" s="71" customFormat="1" ht="23.5" customHeight="1" x14ac:dyDescent="0.35">
      <c r="A2439" s="62">
        <v>46152</v>
      </c>
      <c r="B2439" s="63" t="s">
        <v>445</v>
      </c>
      <c r="C2439" s="64" t="s">
        <v>17</v>
      </c>
      <c r="D2439" s="64" t="s">
        <v>37</v>
      </c>
      <c r="E2439" s="64" t="s">
        <v>265</v>
      </c>
      <c r="F2439" s="64">
        <v>1</v>
      </c>
      <c r="G2439" s="72" t="s">
        <v>2320</v>
      </c>
      <c r="H2439" s="63" t="s">
        <v>4446</v>
      </c>
      <c r="I2439" s="64" t="s">
        <v>493</v>
      </c>
      <c r="J2439" s="63" t="s">
        <v>66</v>
      </c>
      <c r="K2439" s="64" t="s">
        <v>243</v>
      </c>
      <c r="L2439" s="64" t="s">
        <v>239</v>
      </c>
      <c r="M2439" s="100"/>
      <c r="N2439" s="100"/>
      <c r="O2439" s="66">
        <f t="shared" si="91"/>
        <v>24</v>
      </c>
      <c r="P2439" s="67">
        <v>0.67</v>
      </c>
      <c r="Q2439" s="68">
        <v>31</v>
      </c>
      <c r="R2439" s="68"/>
      <c r="S2439" s="68">
        <f t="shared" si="92"/>
        <v>20.77</v>
      </c>
      <c r="T2439" s="69" t="s">
        <v>547</v>
      </c>
      <c r="U2439" s="63" t="s">
        <v>52</v>
      </c>
      <c r="V2439" s="63"/>
      <c r="W2439" s="63"/>
      <c r="X2439" s="63"/>
      <c r="Y2439" s="63"/>
      <c r="Z2439" s="63"/>
      <c r="AA2439" s="63"/>
    </row>
    <row r="2440" spans="1:27" s="71" customFormat="1" ht="23.5" customHeight="1" x14ac:dyDescent="0.35">
      <c r="A2440" s="62">
        <v>46152</v>
      </c>
      <c r="B2440" s="63" t="s">
        <v>445</v>
      </c>
      <c r="C2440" s="64" t="s">
        <v>17</v>
      </c>
      <c r="D2440" s="64" t="s">
        <v>37</v>
      </c>
      <c r="E2440" s="64" t="s">
        <v>898</v>
      </c>
      <c r="F2440" s="64">
        <v>1</v>
      </c>
      <c r="G2440" s="72" t="s">
        <v>1023</v>
      </c>
      <c r="H2440" s="63" t="s">
        <v>4381</v>
      </c>
      <c r="I2440" s="64" t="s">
        <v>493</v>
      </c>
      <c r="J2440" s="63" t="s">
        <v>66</v>
      </c>
      <c r="K2440" s="64" t="s">
        <v>243</v>
      </c>
      <c r="L2440" s="64" t="s">
        <v>239</v>
      </c>
      <c r="M2440" s="100"/>
      <c r="N2440" s="100"/>
      <c r="O2440" s="66">
        <f t="shared" si="91"/>
        <v>24</v>
      </c>
      <c r="P2440" s="67">
        <v>0.8</v>
      </c>
      <c r="Q2440" s="68">
        <v>28</v>
      </c>
      <c r="R2440" s="68"/>
      <c r="S2440" s="68">
        <f t="shared" si="92"/>
        <v>22.400000000000002</v>
      </c>
      <c r="T2440" s="69" t="s">
        <v>547</v>
      </c>
      <c r="U2440" s="63" t="s">
        <v>52</v>
      </c>
      <c r="V2440" s="63"/>
      <c r="W2440" s="63"/>
      <c r="X2440" s="63"/>
      <c r="Y2440" s="63"/>
      <c r="Z2440" s="63"/>
      <c r="AA2440" s="63"/>
    </row>
    <row r="2441" spans="1:27" s="71" customFormat="1" ht="23.5" customHeight="1" x14ac:dyDescent="0.35">
      <c r="A2441" s="62">
        <v>46152</v>
      </c>
      <c r="B2441" s="63" t="s">
        <v>445</v>
      </c>
      <c r="C2441" s="64" t="s">
        <v>18</v>
      </c>
      <c r="D2441" s="64" t="s">
        <v>37</v>
      </c>
      <c r="E2441" s="64" t="s">
        <v>377</v>
      </c>
      <c r="F2441" s="64">
        <v>1</v>
      </c>
      <c r="G2441" s="72" t="s">
        <v>4447</v>
      </c>
      <c r="H2441" s="63" t="s">
        <v>4448</v>
      </c>
      <c r="I2441" s="64" t="s">
        <v>493</v>
      </c>
      <c r="J2441" s="63" t="s">
        <v>66</v>
      </c>
      <c r="K2441" s="64" t="s">
        <v>243</v>
      </c>
      <c r="L2441" s="64" t="s">
        <v>239</v>
      </c>
      <c r="M2441" s="100"/>
      <c r="N2441" s="100"/>
      <c r="O2441" s="66">
        <f t="shared" si="91"/>
        <v>24</v>
      </c>
      <c r="P2441" s="67">
        <v>0.1</v>
      </c>
      <c r="Q2441" s="68">
        <v>2</v>
      </c>
      <c r="R2441" s="68"/>
      <c r="S2441" s="68">
        <f t="shared" si="92"/>
        <v>0.2</v>
      </c>
      <c r="T2441" s="69" t="s">
        <v>547</v>
      </c>
      <c r="U2441" s="63" t="s">
        <v>52</v>
      </c>
      <c r="V2441" s="63"/>
      <c r="W2441" s="63"/>
      <c r="X2441" s="63"/>
      <c r="Y2441" s="63"/>
      <c r="Z2441" s="63"/>
      <c r="AA2441" s="63"/>
    </row>
    <row r="2442" spans="1:27" s="71" customFormat="1" ht="23.5" customHeight="1" x14ac:dyDescent="0.35">
      <c r="A2442" s="62">
        <v>46152</v>
      </c>
      <c r="B2442" s="63" t="s">
        <v>445</v>
      </c>
      <c r="C2442" s="64" t="s">
        <v>18</v>
      </c>
      <c r="D2442" s="64" t="s">
        <v>37</v>
      </c>
      <c r="E2442" s="64" t="s">
        <v>2671</v>
      </c>
      <c r="F2442" s="64">
        <v>1</v>
      </c>
      <c r="G2442" s="72" t="s">
        <v>3363</v>
      </c>
      <c r="H2442" s="63" t="s">
        <v>4449</v>
      </c>
      <c r="I2442" s="64" t="s">
        <v>493</v>
      </c>
      <c r="J2442" s="63" t="s">
        <v>66</v>
      </c>
      <c r="K2442" s="64" t="s">
        <v>243</v>
      </c>
      <c r="L2442" s="64" t="s">
        <v>239</v>
      </c>
      <c r="M2442" s="100"/>
      <c r="N2442" s="100"/>
      <c r="O2442" s="66">
        <f t="shared" si="91"/>
        <v>24</v>
      </c>
      <c r="P2442" s="67">
        <v>0.1</v>
      </c>
      <c r="Q2442" s="68">
        <v>19</v>
      </c>
      <c r="R2442" s="68"/>
      <c r="S2442" s="68">
        <f t="shared" si="92"/>
        <v>1.9000000000000001</v>
      </c>
      <c r="T2442" s="69" t="s">
        <v>547</v>
      </c>
      <c r="U2442" s="63" t="s">
        <v>52</v>
      </c>
      <c r="V2442" s="63"/>
      <c r="W2442" s="63"/>
      <c r="X2442" s="63"/>
      <c r="Y2442" s="63"/>
      <c r="Z2442" s="63"/>
      <c r="AA2442" s="63"/>
    </row>
    <row r="2443" spans="1:27" s="71" customFormat="1" ht="23.5" customHeight="1" x14ac:dyDescent="0.35">
      <c r="A2443" s="62">
        <v>46152</v>
      </c>
      <c r="B2443" s="63" t="s">
        <v>445</v>
      </c>
      <c r="C2443" s="64" t="s">
        <v>18</v>
      </c>
      <c r="D2443" s="64" t="s">
        <v>37</v>
      </c>
      <c r="E2443" s="64" t="s">
        <v>599</v>
      </c>
      <c r="F2443" s="64">
        <v>1</v>
      </c>
      <c r="G2443" s="72" t="s">
        <v>4450</v>
      </c>
      <c r="H2443" s="63" t="s">
        <v>4451</v>
      </c>
      <c r="I2443" s="64" t="s">
        <v>493</v>
      </c>
      <c r="J2443" s="63" t="s">
        <v>66</v>
      </c>
      <c r="K2443" s="64" t="s">
        <v>243</v>
      </c>
      <c r="L2443" s="64" t="s">
        <v>239</v>
      </c>
      <c r="M2443" s="100"/>
      <c r="N2443" s="100"/>
      <c r="O2443" s="66">
        <f t="shared" si="91"/>
        <v>24</v>
      </c>
      <c r="P2443" s="67">
        <v>0.1</v>
      </c>
      <c r="Q2443" s="68">
        <v>3</v>
      </c>
      <c r="R2443" s="68"/>
      <c r="S2443" s="68">
        <f t="shared" si="92"/>
        <v>0.30000000000000004</v>
      </c>
      <c r="T2443" s="69" t="s">
        <v>547</v>
      </c>
      <c r="U2443" s="63" t="s">
        <v>52</v>
      </c>
      <c r="V2443" s="63"/>
      <c r="W2443" s="63"/>
      <c r="X2443" s="63"/>
      <c r="Y2443" s="63"/>
      <c r="Z2443" s="63"/>
      <c r="AA2443" s="63"/>
    </row>
    <row r="2444" spans="1:27" s="71" customFormat="1" ht="23.5" customHeight="1" x14ac:dyDescent="0.35">
      <c r="A2444" s="62">
        <v>46152</v>
      </c>
      <c r="B2444" s="63" t="s">
        <v>445</v>
      </c>
      <c r="C2444" s="64" t="s">
        <v>18</v>
      </c>
      <c r="D2444" s="64" t="s">
        <v>37</v>
      </c>
      <c r="E2444" s="64" t="s">
        <v>840</v>
      </c>
      <c r="F2444" s="64">
        <v>1</v>
      </c>
      <c r="G2444" s="72" t="s">
        <v>1085</v>
      </c>
      <c r="H2444" s="63" t="s">
        <v>4452</v>
      </c>
      <c r="I2444" s="64" t="s">
        <v>493</v>
      </c>
      <c r="J2444" s="63" t="s">
        <v>66</v>
      </c>
      <c r="K2444" s="64" t="s">
        <v>243</v>
      </c>
      <c r="L2444" s="64" t="s">
        <v>239</v>
      </c>
      <c r="M2444" s="100"/>
      <c r="N2444" s="100"/>
      <c r="O2444" s="66">
        <f t="shared" si="91"/>
        <v>24</v>
      </c>
      <c r="P2444" s="67">
        <v>0.4</v>
      </c>
      <c r="Q2444" s="68">
        <v>22</v>
      </c>
      <c r="R2444" s="68"/>
      <c r="S2444" s="68">
        <f t="shared" si="92"/>
        <v>8.8000000000000007</v>
      </c>
      <c r="T2444" s="69" t="s">
        <v>547</v>
      </c>
      <c r="U2444" s="63" t="s">
        <v>52</v>
      </c>
      <c r="V2444" s="63"/>
      <c r="W2444" s="63"/>
      <c r="X2444" s="63"/>
      <c r="Y2444" s="63"/>
      <c r="Z2444" s="63"/>
      <c r="AA2444" s="63"/>
    </row>
    <row r="2445" spans="1:27" s="71" customFormat="1" ht="23.5" customHeight="1" x14ac:dyDescent="0.35">
      <c r="A2445" s="62">
        <v>46152</v>
      </c>
      <c r="B2445" s="63" t="s">
        <v>445</v>
      </c>
      <c r="C2445" s="64" t="s">
        <v>18</v>
      </c>
      <c r="D2445" s="64" t="s">
        <v>37</v>
      </c>
      <c r="E2445" s="64" t="s">
        <v>2816</v>
      </c>
      <c r="F2445" s="64">
        <v>1</v>
      </c>
      <c r="G2445" s="72">
        <v>159114017</v>
      </c>
      <c r="H2445" s="63" t="s">
        <v>4453</v>
      </c>
      <c r="I2445" s="64" t="s">
        <v>493</v>
      </c>
      <c r="J2445" s="63" t="s">
        <v>66</v>
      </c>
      <c r="K2445" s="64" t="s">
        <v>243</v>
      </c>
      <c r="L2445" s="64" t="s">
        <v>239</v>
      </c>
      <c r="M2445" s="100"/>
      <c r="N2445" s="100"/>
      <c r="O2445" s="66">
        <f t="shared" si="91"/>
        <v>24</v>
      </c>
      <c r="P2445" s="67">
        <v>0.1</v>
      </c>
      <c r="Q2445" s="68">
        <v>16</v>
      </c>
      <c r="R2445" s="68"/>
      <c r="S2445" s="68">
        <f t="shared" si="92"/>
        <v>1.6</v>
      </c>
      <c r="T2445" s="69" t="s">
        <v>547</v>
      </c>
      <c r="U2445" s="63" t="s">
        <v>52</v>
      </c>
      <c r="V2445" s="63"/>
      <c r="W2445" s="63"/>
      <c r="X2445" s="63"/>
      <c r="Y2445" s="63"/>
      <c r="Z2445" s="63"/>
      <c r="AA2445" s="63"/>
    </row>
    <row r="2446" spans="1:27" s="71" customFormat="1" ht="23.5" customHeight="1" x14ac:dyDescent="0.35">
      <c r="A2446" s="62">
        <v>46152</v>
      </c>
      <c r="B2446" s="63" t="s">
        <v>445</v>
      </c>
      <c r="C2446" s="64" t="s">
        <v>18</v>
      </c>
      <c r="D2446" s="64" t="s">
        <v>37</v>
      </c>
      <c r="E2446" s="64" t="s">
        <v>311</v>
      </c>
      <c r="F2446" s="64">
        <v>1</v>
      </c>
      <c r="G2446" s="72">
        <v>159192004</v>
      </c>
      <c r="H2446" s="63" t="s">
        <v>4454</v>
      </c>
      <c r="I2446" s="64" t="s">
        <v>493</v>
      </c>
      <c r="J2446" s="63" t="s">
        <v>66</v>
      </c>
      <c r="K2446" s="64" t="s">
        <v>243</v>
      </c>
      <c r="L2446" s="64" t="s">
        <v>239</v>
      </c>
      <c r="M2446" s="100"/>
      <c r="N2446" s="100"/>
      <c r="O2446" s="66">
        <f t="shared" si="91"/>
        <v>24</v>
      </c>
      <c r="P2446" s="67">
        <v>0.1</v>
      </c>
      <c r="Q2446" s="68">
        <v>15</v>
      </c>
      <c r="R2446" s="68"/>
      <c r="S2446" s="68">
        <f t="shared" si="92"/>
        <v>1.5</v>
      </c>
      <c r="T2446" s="69" t="s">
        <v>547</v>
      </c>
      <c r="U2446" s="63" t="s">
        <v>52</v>
      </c>
      <c r="V2446" s="63"/>
      <c r="W2446" s="63"/>
      <c r="X2446" s="63"/>
      <c r="Y2446" s="63"/>
      <c r="Z2446" s="63"/>
      <c r="AA2446" s="63"/>
    </row>
    <row r="2447" spans="1:27" s="71" customFormat="1" ht="23.5" customHeight="1" x14ac:dyDescent="0.35">
      <c r="A2447" s="62">
        <v>46152</v>
      </c>
      <c r="B2447" s="63" t="s">
        <v>445</v>
      </c>
      <c r="C2447" s="64" t="s">
        <v>18</v>
      </c>
      <c r="D2447" s="64" t="s">
        <v>37</v>
      </c>
      <c r="E2447" s="64" t="s">
        <v>382</v>
      </c>
      <c r="F2447" s="64">
        <v>1</v>
      </c>
      <c r="G2447" s="72">
        <v>159208008</v>
      </c>
      <c r="H2447" s="63" t="s">
        <v>4455</v>
      </c>
      <c r="I2447" s="64" t="s">
        <v>493</v>
      </c>
      <c r="J2447" s="63" t="s">
        <v>66</v>
      </c>
      <c r="K2447" s="64" t="s">
        <v>243</v>
      </c>
      <c r="L2447" s="64" t="s">
        <v>239</v>
      </c>
      <c r="M2447" s="100"/>
      <c r="N2447" s="100"/>
      <c r="O2447" s="66">
        <f t="shared" si="91"/>
        <v>24</v>
      </c>
      <c r="P2447" s="67">
        <v>0.1</v>
      </c>
      <c r="Q2447" s="68">
        <v>21</v>
      </c>
      <c r="R2447" s="68"/>
      <c r="S2447" s="68">
        <f t="shared" si="92"/>
        <v>2.1</v>
      </c>
      <c r="T2447" s="69" t="s">
        <v>547</v>
      </c>
      <c r="U2447" s="63" t="s">
        <v>52</v>
      </c>
      <c r="V2447" s="63"/>
      <c r="W2447" s="63"/>
      <c r="X2447" s="63"/>
      <c r="Y2447" s="63"/>
      <c r="Z2447" s="63"/>
      <c r="AA2447" s="63"/>
    </row>
    <row r="2448" spans="1:27" s="71" customFormat="1" ht="23.5" customHeight="1" x14ac:dyDescent="0.35">
      <c r="A2448" s="62">
        <v>46152</v>
      </c>
      <c r="B2448" s="63" t="s">
        <v>445</v>
      </c>
      <c r="C2448" s="64" t="s">
        <v>18</v>
      </c>
      <c r="D2448" s="64" t="s">
        <v>37</v>
      </c>
      <c r="E2448" s="64" t="s">
        <v>816</v>
      </c>
      <c r="F2448" s="64">
        <v>1</v>
      </c>
      <c r="G2448" s="72">
        <v>159304006</v>
      </c>
      <c r="H2448" s="63" t="s">
        <v>4456</v>
      </c>
      <c r="I2448" s="64" t="s">
        <v>493</v>
      </c>
      <c r="J2448" s="63" t="s">
        <v>66</v>
      </c>
      <c r="K2448" s="64" t="s">
        <v>243</v>
      </c>
      <c r="L2448" s="64" t="s">
        <v>239</v>
      </c>
      <c r="M2448" s="100"/>
      <c r="N2448" s="100"/>
      <c r="O2448" s="66">
        <f t="shared" si="91"/>
        <v>24</v>
      </c>
      <c r="P2448" s="67">
        <v>0.32</v>
      </c>
      <c r="Q2448" s="68">
        <v>22</v>
      </c>
      <c r="R2448" s="68"/>
      <c r="S2448" s="68">
        <f t="shared" si="92"/>
        <v>7.04</v>
      </c>
      <c r="T2448" s="69" t="s">
        <v>547</v>
      </c>
      <c r="U2448" s="63" t="s">
        <v>52</v>
      </c>
      <c r="V2448" s="63"/>
      <c r="W2448" s="63"/>
      <c r="X2448" s="63"/>
      <c r="Y2448" s="63"/>
      <c r="Z2448" s="63"/>
      <c r="AA2448" s="63"/>
    </row>
    <row r="2449" spans="1:27" s="71" customFormat="1" ht="23.5" customHeight="1" x14ac:dyDescent="0.35">
      <c r="A2449" s="62">
        <v>46152</v>
      </c>
      <c r="B2449" s="63" t="s">
        <v>445</v>
      </c>
      <c r="C2449" s="64" t="s">
        <v>18</v>
      </c>
      <c r="D2449" s="64" t="s">
        <v>37</v>
      </c>
      <c r="E2449" s="64" t="s">
        <v>816</v>
      </c>
      <c r="F2449" s="64">
        <v>1</v>
      </c>
      <c r="G2449" s="72">
        <v>159306004</v>
      </c>
      <c r="H2449" s="63" t="s">
        <v>4457</v>
      </c>
      <c r="I2449" s="64" t="s">
        <v>493</v>
      </c>
      <c r="J2449" s="63" t="s">
        <v>66</v>
      </c>
      <c r="K2449" s="64" t="s">
        <v>243</v>
      </c>
      <c r="L2449" s="64" t="s">
        <v>239</v>
      </c>
      <c r="M2449" s="100"/>
      <c r="N2449" s="100"/>
      <c r="O2449" s="66">
        <f t="shared" si="91"/>
        <v>24</v>
      </c>
      <c r="P2449" s="67">
        <v>0.1</v>
      </c>
      <c r="Q2449" s="68">
        <v>18</v>
      </c>
      <c r="R2449" s="68"/>
      <c r="S2449" s="68">
        <f t="shared" si="92"/>
        <v>1.8</v>
      </c>
      <c r="T2449" s="69" t="s">
        <v>547</v>
      </c>
      <c r="U2449" s="63" t="s">
        <v>52</v>
      </c>
      <c r="V2449" s="63"/>
      <c r="W2449" s="63"/>
      <c r="X2449" s="63"/>
      <c r="Y2449" s="63"/>
      <c r="Z2449" s="63"/>
      <c r="AA2449" s="63"/>
    </row>
    <row r="2450" spans="1:27" s="71" customFormat="1" ht="23.5" customHeight="1" x14ac:dyDescent="0.35">
      <c r="A2450" s="62">
        <v>46152</v>
      </c>
      <c r="B2450" s="63" t="s">
        <v>445</v>
      </c>
      <c r="C2450" s="64" t="s">
        <v>18</v>
      </c>
      <c r="D2450" s="64" t="s">
        <v>37</v>
      </c>
      <c r="E2450" s="64" t="s">
        <v>2063</v>
      </c>
      <c r="F2450" s="64">
        <v>2</v>
      </c>
      <c r="G2450" s="72">
        <v>159316008</v>
      </c>
      <c r="H2450" s="63" t="s">
        <v>4458</v>
      </c>
      <c r="I2450" s="64" t="s">
        <v>493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0.33</v>
      </c>
      <c r="Q2450" s="68">
        <v>15</v>
      </c>
      <c r="R2450" s="68"/>
      <c r="S2450" s="68">
        <f t="shared" si="92"/>
        <v>4.95</v>
      </c>
      <c r="T2450" s="69" t="s">
        <v>547</v>
      </c>
      <c r="U2450" s="63" t="s">
        <v>52</v>
      </c>
      <c r="V2450" s="63"/>
      <c r="W2450" s="63"/>
      <c r="X2450" s="63"/>
      <c r="Y2450" s="63"/>
      <c r="Z2450" s="63"/>
      <c r="AA2450" s="63"/>
    </row>
    <row r="2451" spans="1:27" s="71" customFormat="1" ht="23.5" customHeight="1" x14ac:dyDescent="0.35">
      <c r="A2451" s="62">
        <v>46152</v>
      </c>
      <c r="B2451" s="63" t="s">
        <v>34</v>
      </c>
      <c r="C2451" s="64" t="s">
        <v>17</v>
      </c>
      <c r="D2451" s="64" t="s">
        <v>19</v>
      </c>
      <c r="E2451" s="64" t="s">
        <v>400</v>
      </c>
      <c r="F2451" s="64">
        <v>2</v>
      </c>
      <c r="G2451" s="72" t="s">
        <v>401</v>
      </c>
      <c r="H2451" s="63" t="s">
        <v>4459</v>
      </c>
      <c r="I2451" s="64" t="s">
        <v>490</v>
      </c>
      <c r="J2451" s="63" t="s">
        <v>2054</v>
      </c>
      <c r="K2451" s="64" t="s">
        <v>281</v>
      </c>
      <c r="L2451" s="64" t="s">
        <v>268</v>
      </c>
      <c r="M2451" s="100">
        <v>0.95833333333333337</v>
      </c>
      <c r="N2451" s="100">
        <v>0.96875</v>
      </c>
      <c r="O2451" s="66">
        <f t="shared" si="91"/>
        <v>1.041666666666663E-2</v>
      </c>
      <c r="P2451" s="67">
        <v>0.25</v>
      </c>
      <c r="Q2451" s="68">
        <v>12</v>
      </c>
      <c r="R2451" s="68"/>
      <c r="S2451" s="68">
        <f t="shared" si="92"/>
        <v>3</v>
      </c>
      <c r="T2451" s="69" t="s">
        <v>52</v>
      </c>
      <c r="U2451" s="63" t="s">
        <v>52</v>
      </c>
      <c r="V2451" s="63"/>
      <c r="W2451" s="63"/>
      <c r="X2451" s="63"/>
      <c r="Y2451" s="63"/>
      <c r="Z2451" s="63"/>
      <c r="AA2451" s="63">
        <v>2026050034</v>
      </c>
    </row>
    <row r="2452" spans="1:27" s="71" customFormat="1" ht="23.5" customHeight="1" x14ac:dyDescent="0.35">
      <c r="A2452" s="62">
        <v>46152</v>
      </c>
      <c r="B2452" s="63" t="s">
        <v>445</v>
      </c>
      <c r="C2452" s="64" t="s">
        <v>18</v>
      </c>
      <c r="D2452" s="64" t="s">
        <v>37</v>
      </c>
      <c r="E2452" s="64" t="s">
        <v>2671</v>
      </c>
      <c r="F2452" s="64">
        <v>1</v>
      </c>
      <c r="G2452" s="72" t="s">
        <v>3363</v>
      </c>
      <c r="H2452" s="63" t="s">
        <v>4449</v>
      </c>
      <c r="I2452" s="64" t="s">
        <v>490</v>
      </c>
      <c r="J2452" s="63" t="s">
        <v>4460</v>
      </c>
      <c r="K2452" s="64" t="s">
        <v>281</v>
      </c>
      <c r="L2452" s="64" t="s">
        <v>268</v>
      </c>
      <c r="M2452" s="100">
        <v>0.35416666666666669</v>
      </c>
      <c r="N2452" s="100">
        <v>0.38541666666666669</v>
      </c>
      <c r="O2452" s="66">
        <f t="shared" si="91"/>
        <v>3.125E-2</v>
      </c>
      <c r="P2452" s="67">
        <v>0.75</v>
      </c>
      <c r="Q2452" s="68">
        <v>19</v>
      </c>
      <c r="R2452" s="68"/>
      <c r="S2452" s="68">
        <f t="shared" si="92"/>
        <v>14.25</v>
      </c>
      <c r="T2452" s="69" t="s">
        <v>52</v>
      </c>
      <c r="U2452" s="63" t="s">
        <v>52</v>
      </c>
      <c r="V2452" s="63"/>
      <c r="W2452" s="63"/>
      <c r="X2452" s="63"/>
      <c r="Y2452" s="63"/>
      <c r="Z2452" s="63"/>
      <c r="AA2452" s="63">
        <v>2026050035</v>
      </c>
    </row>
    <row r="2453" spans="1:27" s="71" customFormat="1" ht="23.5" customHeight="1" x14ac:dyDescent="0.35">
      <c r="A2453" s="62">
        <v>46152</v>
      </c>
      <c r="B2453" s="63" t="s">
        <v>445</v>
      </c>
      <c r="C2453" s="64" t="s">
        <v>18</v>
      </c>
      <c r="D2453" s="64" t="s">
        <v>37</v>
      </c>
      <c r="E2453" s="64" t="s">
        <v>2816</v>
      </c>
      <c r="F2453" s="64">
        <v>1</v>
      </c>
      <c r="G2453" s="72">
        <v>159114017</v>
      </c>
      <c r="H2453" s="63" t="s">
        <v>4453</v>
      </c>
      <c r="I2453" s="64" t="s">
        <v>490</v>
      </c>
      <c r="J2453" s="63" t="s">
        <v>4052</v>
      </c>
      <c r="K2453" s="64" t="s">
        <v>281</v>
      </c>
      <c r="L2453" s="64" t="s">
        <v>268</v>
      </c>
      <c r="M2453" s="100">
        <v>0.375</v>
      </c>
      <c r="N2453" s="100">
        <v>0.41666666666666669</v>
      </c>
      <c r="O2453" s="66">
        <f t="shared" si="91"/>
        <v>4.1666666666666685E-2</v>
      </c>
      <c r="P2453" s="67">
        <v>1</v>
      </c>
      <c r="Q2453" s="68">
        <v>16</v>
      </c>
      <c r="R2453" s="68"/>
      <c r="S2453" s="68">
        <f t="shared" si="92"/>
        <v>16</v>
      </c>
      <c r="T2453" s="69" t="s">
        <v>52</v>
      </c>
      <c r="U2453" s="63" t="s">
        <v>52</v>
      </c>
      <c r="V2453" s="63"/>
      <c r="W2453" s="63"/>
      <c r="X2453" s="63"/>
      <c r="Y2453" s="63"/>
      <c r="Z2453" s="63"/>
      <c r="AA2453" s="63">
        <v>2026050036</v>
      </c>
    </row>
    <row r="2454" spans="1:27" s="71" customFormat="1" ht="23.5" customHeight="1" x14ac:dyDescent="0.35">
      <c r="A2454" s="62">
        <v>46153</v>
      </c>
      <c r="B2454" s="63" t="s">
        <v>34</v>
      </c>
      <c r="C2454" s="64" t="s">
        <v>17</v>
      </c>
      <c r="D2454" s="64" t="s">
        <v>19</v>
      </c>
      <c r="E2454" s="64" t="s">
        <v>345</v>
      </c>
      <c r="F2454" s="64">
        <v>1</v>
      </c>
      <c r="G2454" s="72" t="s">
        <v>731</v>
      </c>
      <c r="H2454" s="63" t="s">
        <v>4468</v>
      </c>
      <c r="I2454" s="64" t="s">
        <v>493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0.5</v>
      </c>
      <c r="Q2454" s="68">
        <v>12</v>
      </c>
      <c r="R2454" s="68"/>
      <c r="S2454" s="68">
        <f t="shared" si="92"/>
        <v>6</v>
      </c>
      <c r="T2454" s="69" t="s">
        <v>547</v>
      </c>
      <c r="U2454" s="63" t="s">
        <v>52</v>
      </c>
      <c r="V2454" s="63"/>
      <c r="W2454" s="63"/>
      <c r="X2454" s="63"/>
      <c r="Y2454" s="63"/>
      <c r="Z2454" s="63"/>
      <c r="AA2454" s="63"/>
    </row>
    <row r="2455" spans="1:27" s="71" customFormat="1" ht="23.5" customHeight="1" x14ac:dyDescent="0.35">
      <c r="A2455" s="62">
        <v>46153</v>
      </c>
      <c r="B2455" s="63" t="s">
        <v>34</v>
      </c>
      <c r="C2455" s="64" t="s">
        <v>17</v>
      </c>
      <c r="D2455" s="64" t="s">
        <v>19</v>
      </c>
      <c r="E2455" s="64" t="s">
        <v>371</v>
      </c>
      <c r="F2455" s="64">
        <v>2</v>
      </c>
      <c r="G2455" s="72" t="s">
        <v>4205</v>
      </c>
      <c r="H2455" s="63" t="s">
        <v>4393</v>
      </c>
      <c r="I2455" s="64" t="s">
        <v>493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0.5</v>
      </c>
      <c r="Q2455" s="68">
        <v>13</v>
      </c>
      <c r="R2455" s="68"/>
      <c r="S2455" s="68">
        <f t="shared" si="92"/>
        <v>6.5</v>
      </c>
      <c r="T2455" s="69" t="s">
        <v>547</v>
      </c>
      <c r="U2455" s="63" t="s">
        <v>52</v>
      </c>
      <c r="V2455" s="63"/>
      <c r="W2455" s="63"/>
      <c r="X2455" s="63"/>
      <c r="Y2455" s="63"/>
      <c r="Z2455" s="63"/>
      <c r="AA2455" s="63"/>
    </row>
    <row r="2456" spans="1:27" s="71" customFormat="1" ht="23.5" customHeight="1" x14ac:dyDescent="0.35">
      <c r="A2456" s="62">
        <v>46153</v>
      </c>
      <c r="B2456" s="63" t="s">
        <v>34</v>
      </c>
      <c r="C2456" s="64" t="s">
        <v>17</v>
      </c>
      <c r="D2456" s="64" t="s">
        <v>19</v>
      </c>
      <c r="E2456" s="64" t="s">
        <v>939</v>
      </c>
      <c r="F2456" s="64">
        <v>2</v>
      </c>
      <c r="G2456" s="72" t="s">
        <v>4469</v>
      </c>
      <c r="H2456" s="63" t="s">
        <v>4470</v>
      </c>
      <c r="I2456" s="64" t="s">
        <v>493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0.5</v>
      </c>
      <c r="Q2456" s="68">
        <v>13</v>
      </c>
      <c r="R2456" s="68"/>
      <c r="S2456" s="68">
        <f t="shared" si="92"/>
        <v>6.5</v>
      </c>
      <c r="T2456" s="69" t="s">
        <v>547</v>
      </c>
      <c r="U2456" s="63" t="s">
        <v>52</v>
      </c>
      <c r="V2456" s="63"/>
      <c r="W2456" s="63"/>
      <c r="X2456" s="63"/>
      <c r="Y2456" s="63"/>
      <c r="Z2456" s="63"/>
      <c r="AA2456" s="63"/>
    </row>
    <row r="2457" spans="1:27" s="71" customFormat="1" ht="23.5" customHeight="1" x14ac:dyDescent="0.35">
      <c r="A2457" s="62">
        <v>46153</v>
      </c>
      <c r="B2457" s="63" t="s">
        <v>34</v>
      </c>
      <c r="C2457" s="64" t="s">
        <v>17</v>
      </c>
      <c r="D2457" s="64" t="s">
        <v>19</v>
      </c>
      <c r="E2457" s="64" t="s">
        <v>400</v>
      </c>
      <c r="F2457" s="64">
        <v>1</v>
      </c>
      <c r="G2457" s="72" t="s">
        <v>401</v>
      </c>
      <c r="H2457" s="63" t="s">
        <v>4459</v>
      </c>
      <c r="I2457" s="64" t="s">
        <v>493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0.33</v>
      </c>
      <c r="Q2457" s="68">
        <v>11</v>
      </c>
      <c r="R2457" s="68"/>
      <c r="S2457" s="68">
        <f t="shared" si="92"/>
        <v>3.6300000000000003</v>
      </c>
      <c r="T2457" s="69" t="s">
        <v>547</v>
      </c>
      <c r="U2457" s="63" t="s">
        <v>52</v>
      </c>
      <c r="V2457" s="63"/>
      <c r="W2457" s="63"/>
      <c r="X2457" s="63"/>
      <c r="Y2457" s="63"/>
      <c r="Z2457" s="63"/>
      <c r="AA2457" s="63"/>
    </row>
    <row r="2458" spans="1:27" s="71" customFormat="1" ht="23.5" customHeight="1" x14ac:dyDescent="0.35">
      <c r="A2458" s="62">
        <v>46153</v>
      </c>
      <c r="B2458" s="63" t="s">
        <v>445</v>
      </c>
      <c r="C2458" s="64" t="s">
        <v>17</v>
      </c>
      <c r="D2458" s="64" t="s">
        <v>37</v>
      </c>
      <c r="E2458" s="64" t="s">
        <v>235</v>
      </c>
      <c r="F2458" s="64">
        <v>1</v>
      </c>
      <c r="G2458" s="72" t="s">
        <v>4471</v>
      </c>
      <c r="H2458" s="63" t="s">
        <v>4472</v>
      </c>
      <c r="I2458" s="64" t="s">
        <v>493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0.1</v>
      </c>
      <c r="Q2458" s="68">
        <v>5</v>
      </c>
      <c r="R2458" s="68"/>
      <c r="S2458" s="68">
        <f t="shared" si="92"/>
        <v>0.5</v>
      </c>
      <c r="T2458" s="69" t="s">
        <v>547</v>
      </c>
      <c r="U2458" s="63" t="s">
        <v>52</v>
      </c>
      <c r="V2458" s="63"/>
      <c r="W2458" s="63"/>
      <c r="X2458" s="63"/>
      <c r="Y2458" s="63"/>
      <c r="Z2458" s="63"/>
      <c r="AA2458" s="63"/>
    </row>
    <row r="2459" spans="1:27" s="71" customFormat="1" ht="23.5" customHeight="1" x14ac:dyDescent="0.35">
      <c r="A2459" s="62">
        <v>46153</v>
      </c>
      <c r="B2459" s="63" t="s">
        <v>445</v>
      </c>
      <c r="C2459" s="64" t="s">
        <v>17</v>
      </c>
      <c r="D2459" s="64" t="s">
        <v>37</v>
      </c>
      <c r="E2459" s="64" t="s">
        <v>289</v>
      </c>
      <c r="F2459" s="64">
        <v>2</v>
      </c>
      <c r="G2459" s="72" t="s">
        <v>4473</v>
      </c>
      <c r="H2459" s="63" t="s">
        <v>4474</v>
      </c>
      <c r="I2459" s="64" t="s">
        <v>493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0.6</v>
      </c>
      <c r="Q2459" s="68">
        <v>25</v>
      </c>
      <c r="R2459" s="68"/>
      <c r="S2459" s="68">
        <f t="shared" si="92"/>
        <v>15</v>
      </c>
      <c r="T2459" s="69" t="s">
        <v>547</v>
      </c>
      <c r="U2459" s="63" t="s">
        <v>52</v>
      </c>
      <c r="V2459" s="63"/>
      <c r="W2459" s="63"/>
      <c r="X2459" s="63"/>
      <c r="Y2459" s="63"/>
      <c r="Z2459" s="63"/>
      <c r="AA2459" s="63"/>
    </row>
    <row r="2460" spans="1:27" s="71" customFormat="1" ht="23.5" customHeight="1" x14ac:dyDescent="0.35">
      <c r="A2460" s="62">
        <v>46153</v>
      </c>
      <c r="B2460" s="63" t="s">
        <v>445</v>
      </c>
      <c r="C2460" s="64" t="s">
        <v>17</v>
      </c>
      <c r="D2460" s="64" t="s">
        <v>37</v>
      </c>
      <c r="E2460" s="64" t="s">
        <v>365</v>
      </c>
      <c r="F2460" s="64">
        <v>1</v>
      </c>
      <c r="G2460" s="72" t="s">
        <v>366</v>
      </c>
      <c r="H2460" s="63" t="s">
        <v>4475</v>
      </c>
      <c r="I2460" s="64" t="s">
        <v>493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30</v>
      </c>
      <c r="R2460" s="68"/>
      <c r="S2460" s="68">
        <f t="shared" si="92"/>
        <v>3</v>
      </c>
      <c r="T2460" s="69" t="s">
        <v>547</v>
      </c>
      <c r="U2460" s="63" t="s">
        <v>52</v>
      </c>
      <c r="V2460" s="63"/>
      <c r="W2460" s="63"/>
      <c r="X2460" s="63"/>
      <c r="Y2460" s="63"/>
      <c r="Z2460" s="63"/>
      <c r="AA2460" s="63"/>
    </row>
    <row r="2461" spans="1:27" s="71" customFormat="1" ht="23.5" customHeight="1" x14ac:dyDescent="0.35">
      <c r="A2461" s="62">
        <v>46153</v>
      </c>
      <c r="B2461" s="63" t="s">
        <v>445</v>
      </c>
      <c r="C2461" s="64" t="s">
        <v>17</v>
      </c>
      <c r="D2461" s="64" t="s">
        <v>37</v>
      </c>
      <c r="E2461" s="64" t="s">
        <v>898</v>
      </c>
      <c r="F2461" s="64">
        <v>1</v>
      </c>
      <c r="G2461" s="72" t="s">
        <v>2282</v>
      </c>
      <c r="H2461" s="63" t="s">
        <v>4476</v>
      </c>
      <c r="I2461" s="64" t="s">
        <v>493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0.8</v>
      </c>
      <c r="Q2461" s="68">
        <v>21</v>
      </c>
      <c r="R2461" s="68"/>
      <c r="S2461" s="68">
        <f t="shared" si="92"/>
        <v>16.8</v>
      </c>
      <c r="T2461" s="69" t="s">
        <v>547</v>
      </c>
      <c r="U2461" s="63" t="s">
        <v>52</v>
      </c>
      <c r="V2461" s="63"/>
      <c r="W2461" s="63"/>
      <c r="X2461" s="63"/>
      <c r="Y2461" s="63"/>
      <c r="Z2461" s="63"/>
      <c r="AA2461" s="63"/>
    </row>
    <row r="2462" spans="1:27" s="71" customFormat="1" ht="23.5" customHeight="1" x14ac:dyDescent="0.35">
      <c r="A2462" s="62">
        <v>46153</v>
      </c>
      <c r="B2462" s="63" t="s">
        <v>445</v>
      </c>
      <c r="C2462" s="64" t="s">
        <v>17</v>
      </c>
      <c r="D2462" s="64" t="s">
        <v>37</v>
      </c>
      <c r="E2462" s="64" t="s">
        <v>269</v>
      </c>
      <c r="F2462" s="64">
        <v>2</v>
      </c>
      <c r="G2462" s="72" t="s">
        <v>4477</v>
      </c>
      <c r="H2462" s="63" t="s">
        <v>4478</v>
      </c>
      <c r="I2462" s="64" t="s">
        <v>493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0.1</v>
      </c>
      <c r="Q2462" s="68">
        <v>29</v>
      </c>
      <c r="R2462" s="68"/>
      <c r="S2462" s="68">
        <f t="shared" si="92"/>
        <v>2.9000000000000004</v>
      </c>
      <c r="T2462" s="69" t="s">
        <v>547</v>
      </c>
      <c r="U2462" s="63" t="s">
        <v>52</v>
      </c>
      <c r="V2462" s="63"/>
      <c r="W2462" s="63"/>
      <c r="X2462" s="63"/>
      <c r="Y2462" s="63"/>
      <c r="Z2462" s="63"/>
      <c r="AA2462" s="63"/>
    </row>
    <row r="2463" spans="1:27" s="71" customFormat="1" ht="23.5" customHeight="1" x14ac:dyDescent="0.35">
      <c r="A2463" s="62">
        <v>46153</v>
      </c>
      <c r="B2463" s="63" t="s">
        <v>445</v>
      </c>
      <c r="C2463" s="64" t="s">
        <v>17</v>
      </c>
      <c r="D2463" s="64" t="s">
        <v>37</v>
      </c>
      <c r="E2463" s="64" t="s">
        <v>365</v>
      </c>
      <c r="F2463" s="64">
        <v>1</v>
      </c>
      <c r="G2463" s="72" t="s">
        <v>1072</v>
      </c>
      <c r="H2463" s="63" t="s">
        <v>4479</v>
      </c>
      <c r="I2463" s="64" t="s">
        <v>493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30</v>
      </c>
      <c r="R2463" s="68"/>
      <c r="S2463" s="68">
        <f t="shared" si="92"/>
        <v>3</v>
      </c>
      <c r="T2463" s="69" t="s">
        <v>547</v>
      </c>
      <c r="U2463" s="63" t="s">
        <v>52</v>
      </c>
      <c r="V2463" s="63"/>
      <c r="W2463" s="63"/>
      <c r="X2463" s="63"/>
      <c r="Y2463" s="63"/>
      <c r="Z2463" s="63"/>
      <c r="AA2463" s="63"/>
    </row>
    <row r="2464" spans="1:27" s="71" customFormat="1" ht="23.5" customHeight="1" x14ac:dyDescent="0.35">
      <c r="A2464" s="62">
        <v>46153</v>
      </c>
      <c r="B2464" s="63" t="s">
        <v>445</v>
      </c>
      <c r="C2464" s="64" t="s">
        <v>17</v>
      </c>
      <c r="D2464" s="64" t="s">
        <v>37</v>
      </c>
      <c r="E2464" s="64" t="s">
        <v>3032</v>
      </c>
      <c r="F2464" s="64">
        <v>2</v>
      </c>
      <c r="G2464" s="72" t="s">
        <v>3208</v>
      </c>
      <c r="H2464" s="63" t="s">
        <v>4480</v>
      </c>
      <c r="I2464" s="64" t="s">
        <v>493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0.5</v>
      </c>
      <c r="Q2464" s="68">
        <v>8</v>
      </c>
      <c r="R2464" s="68"/>
      <c r="S2464" s="68">
        <f t="shared" si="92"/>
        <v>4</v>
      </c>
      <c r="T2464" s="69" t="s">
        <v>547</v>
      </c>
      <c r="U2464" s="63" t="s">
        <v>52</v>
      </c>
      <c r="V2464" s="63"/>
      <c r="W2464" s="63"/>
      <c r="X2464" s="63"/>
      <c r="Y2464" s="63"/>
      <c r="Z2464" s="63"/>
      <c r="AA2464" s="63"/>
    </row>
    <row r="2465" spans="1:27" s="71" customFormat="1" ht="23.5" customHeight="1" x14ac:dyDescent="0.35">
      <c r="A2465" s="62">
        <v>46153</v>
      </c>
      <c r="B2465" s="63" t="s">
        <v>34</v>
      </c>
      <c r="C2465" s="64" t="s">
        <v>17</v>
      </c>
      <c r="D2465" s="64" t="s">
        <v>19</v>
      </c>
      <c r="E2465" s="64" t="s">
        <v>4467</v>
      </c>
      <c r="F2465" s="64">
        <v>1</v>
      </c>
      <c r="G2465" s="72" t="s">
        <v>303</v>
      </c>
      <c r="H2465" s="63" t="s">
        <v>4481</v>
      </c>
      <c r="I2465" s="64" t="s">
        <v>493</v>
      </c>
      <c r="J2465" s="63" t="s">
        <v>66</v>
      </c>
      <c r="K2465" s="64" t="s">
        <v>243</v>
      </c>
      <c r="L2465" s="64" t="s">
        <v>239</v>
      </c>
      <c r="M2465" s="100"/>
      <c r="N2465" s="100"/>
      <c r="O2465" s="66">
        <f t="shared" si="91"/>
        <v>24</v>
      </c>
      <c r="P2465" s="67">
        <v>0.67</v>
      </c>
      <c r="Q2465" s="68">
        <v>9</v>
      </c>
      <c r="R2465" s="68"/>
      <c r="S2465" s="68">
        <f t="shared" si="92"/>
        <v>6.03</v>
      </c>
      <c r="T2465" s="69" t="s">
        <v>547</v>
      </c>
      <c r="U2465" s="63" t="s">
        <v>52</v>
      </c>
      <c r="V2465" s="63"/>
      <c r="W2465" s="63"/>
      <c r="X2465" s="63"/>
      <c r="Y2465" s="63"/>
      <c r="Z2465" s="63"/>
      <c r="AA2465" s="63"/>
    </row>
    <row r="2466" spans="1:27" s="71" customFormat="1" ht="23.5" customHeight="1" x14ac:dyDescent="0.35">
      <c r="A2466" s="62">
        <v>46153</v>
      </c>
      <c r="B2466" s="63" t="s">
        <v>445</v>
      </c>
      <c r="C2466" s="64" t="s">
        <v>17</v>
      </c>
      <c r="D2466" s="64" t="s">
        <v>37</v>
      </c>
      <c r="E2466" s="64" t="s">
        <v>3031</v>
      </c>
      <c r="F2466" s="64">
        <v>1</v>
      </c>
      <c r="G2466" s="72" t="s">
        <v>3208</v>
      </c>
      <c r="H2466" s="63" t="s">
        <v>4482</v>
      </c>
      <c r="I2466" s="64" t="s">
        <v>493</v>
      </c>
      <c r="J2466" s="63" t="s">
        <v>66</v>
      </c>
      <c r="K2466" s="64" t="s">
        <v>243</v>
      </c>
      <c r="L2466" s="64" t="s">
        <v>239</v>
      </c>
      <c r="M2466" s="100"/>
      <c r="N2466" s="100"/>
      <c r="O2466" s="66">
        <f t="shared" si="91"/>
        <v>24</v>
      </c>
      <c r="P2466" s="67">
        <v>0.5</v>
      </c>
      <c r="Q2466" s="68">
        <v>8</v>
      </c>
      <c r="R2466" s="68"/>
      <c r="S2466" s="68">
        <f t="shared" si="92"/>
        <v>4</v>
      </c>
      <c r="T2466" s="69" t="s">
        <v>547</v>
      </c>
      <c r="U2466" s="63" t="s">
        <v>52</v>
      </c>
      <c r="V2466" s="63"/>
      <c r="W2466" s="63"/>
      <c r="X2466" s="63"/>
      <c r="Y2466" s="63"/>
      <c r="Z2466" s="63"/>
      <c r="AA2466" s="63"/>
    </row>
    <row r="2467" spans="1:27" s="71" customFormat="1" ht="23.5" customHeight="1" x14ac:dyDescent="0.35">
      <c r="A2467" s="62">
        <v>46153</v>
      </c>
      <c r="B2467" s="63" t="s">
        <v>445</v>
      </c>
      <c r="C2467" s="64" t="s">
        <v>18</v>
      </c>
      <c r="D2467" s="64" t="s">
        <v>37</v>
      </c>
      <c r="E2467" s="64" t="s">
        <v>244</v>
      </c>
      <c r="F2467" s="64">
        <v>2</v>
      </c>
      <c r="G2467" s="72" t="s">
        <v>4483</v>
      </c>
      <c r="H2467" s="63" t="s">
        <v>4484</v>
      </c>
      <c r="I2467" s="64" t="s">
        <v>493</v>
      </c>
      <c r="J2467" s="63" t="s">
        <v>66</v>
      </c>
      <c r="K2467" s="64" t="s">
        <v>243</v>
      </c>
      <c r="L2467" s="64" t="s">
        <v>239</v>
      </c>
      <c r="M2467" s="100"/>
      <c r="N2467" s="100"/>
      <c r="O2467" s="66">
        <f t="shared" si="91"/>
        <v>24</v>
      </c>
      <c r="P2467" s="67">
        <v>0.1</v>
      </c>
      <c r="Q2467" s="68">
        <v>27</v>
      </c>
      <c r="R2467" s="68"/>
      <c r="S2467" s="68">
        <f t="shared" si="92"/>
        <v>2.7</v>
      </c>
      <c r="T2467" s="69" t="s">
        <v>547</v>
      </c>
      <c r="U2467" s="63" t="s">
        <v>52</v>
      </c>
      <c r="V2467" s="63"/>
      <c r="W2467" s="63"/>
      <c r="X2467" s="63"/>
      <c r="Y2467" s="63"/>
      <c r="Z2467" s="63"/>
      <c r="AA2467" s="63"/>
    </row>
    <row r="2468" spans="1:27" s="71" customFormat="1" ht="23.5" customHeight="1" x14ac:dyDescent="0.35">
      <c r="A2468" s="62">
        <v>46153</v>
      </c>
      <c r="B2468" s="63" t="s">
        <v>445</v>
      </c>
      <c r="C2468" s="64" t="s">
        <v>18</v>
      </c>
      <c r="D2468" s="64" t="s">
        <v>37</v>
      </c>
      <c r="E2468" s="64" t="s">
        <v>1541</v>
      </c>
      <c r="F2468" s="64">
        <v>1</v>
      </c>
      <c r="G2468" s="72" t="s">
        <v>2759</v>
      </c>
      <c r="H2468" s="63" t="s">
        <v>4485</v>
      </c>
      <c r="I2468" s="64" t="s">
        <v>493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0.1</v>
      </c>
      <c r="Q2468" s="68">
        <v>26</v>
      </c>
      <c r="R2468" s="68"/>
      <c r="S2468" s="68">
        <f t="shared" si="92"/>
        <v>2.6</v>
      </c>
      <c r="T2468" s="69" t="s">
        <v>547</v>
      </c>
      <c r="U2468" s="63" t="s">
        <v>52</v>
      </c>
      <c r="V2468" s="63"/>
      <c r="W2468" s="63"/>
      <c r="X2468" s="63"/>
      <c r="Y2468" s="63"/>
      <c r="Z2468" s="63"/>
      <c r="AA2468" s="63"/>
    </row>
    <row r="2469" spans="1:27" s="71" customFormat="1" ht="23.5" customHeight="1" x14ac:dyDescent="0.35">
      <c r="A2469" s="62">
        <v>46153</v>
      </c>
      <c r="B2469" s="63" t="s">
        <v>445</v>
      </c>
      <c r="C2469" s="64" t="s">
        <v>18</v>
      </c>
      <c r="D2469" s="64" t="s">
        <v>37</v>
      </c>
      <c r="E2469" s="64" t="s">
        <v>2102</v>
      </c>
      <c r="F2469" s="64">
        <v>2</v>
      </c>
      <c r="G2469" s="72" t="s">
        <v>3649</v>
      </c>
      <c r="H2469" s="63" t="s">
        <v>4486</v>
      </c>
      <c r="I2469" s="64" t="s">
        <v>493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0.1</v>
      </c>
      <c r="Q2469" s="68">
        <v>27</v>
      </c>
      <c r="R2469" s="68"/>
      <c r="S2469" s="68">
        <f t="shared" si="92"/>
        <v>2.7</v>
      </c>
      <c r="T2469" s="69" t="s">
        <v>547</v>
      </c>
      <c r="U2469" s="63" t="s">
        <v>52</v>
      </c>
      <c r="V2469" s="63"/>
      <c r="W2469" s="63"/>
      <c r="X2469" s="63"/>
      <c r="Y2469" s="63"/>
      <c r="Z2469" s="63"/>
      <c r="AA2469" s="63"/>
    </row>
    <row r="2470" spans="1:27" s="71" customFormat="1" ht="23.5" customHeight="1" x14ac:dyDescent="0.35">
      <c r="A2470" s="62">
        <v>46153</v>
      </c>
      <c r="B2470" s="63" t="s">
        <v>445</v>
      </c>
      <c r="C2470" s="64" t="s">
        <v>18</v>
      </c>
      <c r="D2470" s="64" t="s">
        <v>37</v>
      </c>
      <c r="E2470" s="64" t="s">
        <v>470</v>
      </c>
      <c r="F2470" s="64">
        <v>1</v>
      </c>
      <c r="G2470" s="72" t="s">
        <v>321</v>
      </c>
      <c r="H2470" s="63" t="s">
        <v>4069</v>
      </c>
      <c r="I2470" s="64" t="s">
        <v>493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0.1</v>
      </c>
      <c r="Q2470" s="68">
        <v>15</v>
      </c>
      <c r="R2470" s="68"/>
      <c r="S2470" s="68">
        <f t="shared" si="92"/>
        <v>1.5</v>
      </c>
      <c r="T2470" s="69" t="s">
        <v>547</v>
      </c>
      <c r="U2470" s="63" t="s">
        <v>52</v>
      </c>
      <c r="V2470" s="63"/>
      <c r="W2470" s="63"/>
      <c r="X2470" s="63"/>
      <c r="Y2470" s="63"/>
      <c r="Z2470" s="63"/>
      <c r="AA2470" s="63"/>
    </row>
    <row r="2471" spans="1:27" s="71" customFormat="1" ht="23.5" customHeight="1" x14ac:dyDescent="0.35">
      <c r="A2471" s="62">
        <v>46153</v>
      </c>
      <c r="B2471" s="63" t="s">
        <v>445</v>
      </c>
      <c r="C2471" s="64" t="s">
        <v>18</v>
      </c>
      <c r="D2471" s="64" t="s">
        <v>37</v>
      </c>
      <c r="E2471" s="64" t="s">
        <v>320</v>
      </c>
      <c r="F2471" s="64">
        <v>1</v>
      </c>
      <c r="G2471" s="72" t="s">
        <v>2556</v>
      </c>
      <c r="H2471" s="63" t="s">
        <v>4487</v>
      </c>
      <c r="I2471" s="64" t="s">
        <v>493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0.1</v>
      </c>
      <c r="Q2471" s="68">
        <v>19</v>
      </c>
      <c r="R2471" s="68"/>
      <c r="S2471" s="68">
        <f t="shared" si="92"/>
        <v>1.9000000000000001</v>
      </c>
      <c r="T2471" s="69" t="s">
        <v>547</v>
      </c>
      <c r="U2471" s="63" t="s">
        <v>52</v>
      </c>
      <c r="V2471" s="63"/>
      <c r="W2471" s="63"/>
      <c r="X2471" s="63"/>
      <c r="Y2471" s="63"/>
      <c r="Z2471" s="63"/>
      <c r="AA2471" s="63"/>
    </row>
    <row r="2472" spans="1:27" s="71" customFormat="1" ht="23.5" customHeight="1" x14ac:dyDescent="0.35">
      <c r="A2472" s="62">
        <v>46153</v>
      </c>
      <c r="B2472" s="63" t="s">
        <v>445</v>
      </c>
      <c r="C2472" s="64" t="s">
        <v>18</v>
      </c>
      <c r="D2472" s="64" t="s">
        <v>37</v>
      </c>
      <c r="E2472" s="64" t="s">
        <v>323</v>
      </c>
      <c r="F2472" s="64">
        <v>1</v>
      </c>
      <c r="G2472" s="72" t="s">
        <v>1977</v>
      </c>
      <c r="H2472" s="63" t="s">
        <v>4488</v>
      </c>
      <c r="I2472" s="64" t="s">
        <v>493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0.3</v>
      </c>
      <c r="Q2472" s="68">
        <v>22</v>
      </c>
      <c r="R2472" s="68"/>
      <c r="S2472" s="68">
        <f t="shared" si="92"/>
        <v>6.6</v>
      </c>
      <c r="T2472" s="69" t="s">
        <v>547</v>
      </c>
      <c r="U2472" s="63" t="s">
        <v>52</v>
      </c>
      <c r="V2472" s="63"/>
      <c r="W2472" s="63"/>
      <c r="X2472" s="63"/>
      <c r="Y2472" s="63"/>
      <c r="Z2472" s="63"/>
      <c r="AA2472" s="63"/>
    </row>
    <row r="2473" spans="1:27" s="71" customFormat="1" ht="23.5" customHeight="1" x14ac:dyDescent="0.35">
      <c r="A2473" s="62">
        <v>46153</v>
      </c>
      <c r="B2473" s="63" t="s">
        <v>445</v>
      </c>
      <c r="C2473" s="64" t="s">
        <v>18</v>
      </c>
      <c r="D2473" s="64" t="s">
        <v>37</v>
      </c>
      <c r="E2473" s="64" t="s">
        <v>840</v>
      </c>
      <c r="F2473" s="64">
        <v>1</v>
      </c>
      <c r="G2473" s="72">
        <v>159031017</v>
      </c>
      <c r="H2473" s="63" t="s">
        <v>4489</v>
      </c>
      <c r="I2473" s="64" t="s">
        <v>493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0.1</v>
      </c>
      <c r="Q2473" s="68">
        <v>22</v>
      </c>
      <c r="R2473" s="68"/>
      <c r="S2473" s="68">
        <f t="shared" si="92"/>
        <v>2.2000000000000002</v>
      </c>
      <c r="T2473" s="69" t="s">
        <v>547</v>
      </c>
      <c r="U2473" s="63" t="s">
        <v>52</v>
      </c>
      <c r="V2473" s="63"/>
      <c r="W2473" s="63"/>
      <c r="X2473" s="63"/>
      <c r="Y2473" s="63"/>
      <c r="Z2473" s="63"/>
      <c r="AA2473" s="63"/>
    </row>
    <row r="2474" spans="1:27" s="71" customFormat="1" ht="23.5" customHeight="1" x14ac:dyDescent="0.35">
      <c r="A2474" s="62">
        <v>46153</v>
      </c>
      <c r="B2474" s="63" t="s">
        <v>445</v>
      </c>
      <c r="C2474" s="64" t="s">
        <v>18</v>
      </c>
      <c r="D2474" s="64" t="s">
        <v>37</v>
      </c>
      <c r="E2474" s="64" t="s">
        <v>556</v>
      </c>
      <c r="F2474" s="64">
        <v>1</v>
      </c>
      <c r="G2474" s="72">
        <v>159248012</v>
      </c>
      <c r="H2474" s="63" t="s">
        <v>4003</v>
      </c>
      <c r="I2474" s="64" t="s">
        <v>493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2</v>
      </c>
      <c r="R2474" s="68"/>
      <c r="S2474" s="68">
        <f t="shared" si="92"/>
        <v>0.2</v>
      </c>
      <c r="T2474" s="69" t="s">
        <v>547</v>
      </c>
      <c r="U2474" s="63" t="s">
        <v>52</v>
      </c>
      <c r="V2474" s="63"/>
      <c r="W2474" s="63"/>
      <c r="X2474" s="63"/>
      <c r="Y2474" s="63"/>
      <c r="Z2474" s="63"/>
      <c r="AA2474" s="63"/>
    </row>
    <row r="2475" spans="1:27" s="71" customFormat="1" ht="23.5" customHeight="1" x14ac:dyDescent="0.35">
      <c r="A2475" s="62">
        <v>46153</v>
      </c>
      <c r="B2475" s="63" t="s">
        <v>445</v>
      </c>
      <c r="C2475" s="64" t="s">
        <v>18</v>
      </c>
      <c r="D2475" s="64" t="s">
        <v>37</v>
      </c>
      <c r="E2475" s="64" t="s">
        <v>1441</v>
      </c>
      <c r="F2475" s="64">
        <v>2</v>
      </c>
      <c r="G2475" s="72">
        <v>161028001</v>
      </c>
      <c r="H2475" s="63" t="s">
        <v>4490</v>
      </c>
      <c r="I2475" s="64" t="s">
        <v>493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0.1</v>
      </c>
      <c r="Q2475" s="68">
        <v>10</v>
      </c>
      <c r="R2475" s="68"/>
      <c r="S2475" s="68">
        <f t="shared" si="92"/>
        <v>1</v>
      </c>
      <c r="T2475" s="69" t="s">
        <v>547</v>
      </c>
      <c r="U2475" s="63" t="s">
        <v>52</v>
      </c>
      <c r="V2475" s="63"/>
      <c r="W2475" s="63"/>
      <c r="X2475" s="63"/>
      <c r="Y2475" s="63"/>
      <c r="Z2475" s="63"/>
      <c r="AA2475" s="63"/>
    </row>
    <row r="2476" spans="1:27" s="71" customFormat="1" ht="23.5" customHeight="1" x14ac:dyDescent="0.35">
      <c r="A2476" s="62">
        <v>46153</v>
      </c>
      <c r="B2476" s="63" t="s">
        <v>445</v>
      </c>
      <c r="C2476" s="64" t="s">
        <v>18</v>
      </c>
      <c r="D2476" s="64" t="s">
        <v>37</v>
      </c>
      <c r="E2476" s="64" t="s">
        <v>607</v>
      </c>
      <c r="F2476" s="64">
        <v>1</v>
      </c>
      <c r="G2476" s="72">
        <v>204328029</v>
      </c>
      <c r="H2476" s="63" t="s">
        <v>4491</v>
      </c>
      <c r="I2476" s="64" t="s">
        <v>493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3</v>
      </c>
      <c r="R2476" s="68"/>
      <c r="S2476" s="68">
        <f t="shared" si="92"/>
        <v>0.30000000000000004</v>
      </c>
      <c r="T2476" s="69" t="s">
        <v>547</v>
      </c>
      <c r="U2476" s="63" t="s">
        <v>52</v>
      </c>
      <c r="V2476" s="63"/>
      <c r="W2476" s="63"/>
      <c r="X2476" s="63"/>
      <c r="Y2476" s="63"/>
      <c r="Z2476" s="63"/>
      <c r="AA2476" s="63"/>
    </row>
    <row r="2477" spans="1:27" s="71" customFormat="1" ht="23.5" customHeight="1" x14ac:dyDescent="0.35">
      <c r="A2477" s="62">
        <v>46153</v>
      </c>
      <c r="B2477" s="63" t="s">
        <v>445</v>
      </c>
      <c r="C2477" s="64" t="s">
        <v>18</v>
      </c>
      <c r="D2477" s="64" t="s">
        <v>37</v>
      </c>
      <c r="E2477" s="64" t="s">
        <v>607</v>
      </c>
      <c r="F2477" s="64">
        <v>1</v>
      </c>
      <c r="G2477" s="72">
        <v>206187007</v>
      </c>
      <c r="H2477" s="63" t="s">
        <v>4492</v>
      </c>
      <c r="I2477" s="64" t="s">
        <v>493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</v>
      </c>
      <c r="R2477" s="68"/>
      <c r="S2477" s="68">
        <f t="shared" si="92"/>
        <v>0.30000000000000004</v>
      </c>
      <c r="T2477" s="69" t="s">
        <v>547</v>
      </c>
      <c r="U2477" s="63" t="s">
        <v>52</v>
      </c>
      <c r="V2477" s="63"/>
      <c r="W2477" s="63"/>
      <c r="X2477" s="63"/>
      <c r="Y2477" s="63"/>
      <c r="Z2477" s="63"/>
      <c r="AA2477" s="63"/>
    </row>
    <row r="2478" spans="1:27" s="71" customFormat="1" ht="23.5" customHeight="1" x14ac:dyDescent="0.35">
      <c r="A2478" s="62">
        <v>46153</v>
      </c>
      <c r="B2478" s="63" t="s">
        <v>445</v>
      </c>
      <c r="C2478" s="64" t="s">
        <v>18</v>
      </c>
      <c r="D2478" s="64" t="s">
        <v>37</v>
      </c>
      <c r="E2478" s="64" t="s">
        <v>607</v>
      </c>
      <c r="F2478" s="64">
        <v>1</v>
      </c>
      <c r="G2478" s="72">
        <v>206203004</v>
      </c>
      <c r="H2478" s="63" t="s">
        <v>4493</v>
      </c>
      <c r="I2478" s="64" t="s">
        <v>493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0.1</v>
      </c>
      <c r="Q2478" s="68">
        <v>3</v>
      </c>
      <c r="R2478" s="68"/>
      <c r="S2478" s="68">
        <f t="shared" si="92"/>
        <v>0.30000000000000004</v>
      </c>
      <c r="T2478" s="69" t="s">
        <v>547</v>
      </c>
      <c r="U2478" s="63" t="s">
        <v>52</v>
      </c>
      <c r="V2478" s="63"/>
      <c r="W2478" s="63"/>
      <c r="X2478" s="63"/>
      <c r="Y2478" s="63"/>
      <c r="Z2478" s="63"/>
      <c r="AA2478" s="63"/>
    </row>
    <row r="2479" spans="1:27" s="71" customFormat="1" ht="23.5" customHeight="1" x14ac:dyDescent="0.35">
      <c r="A2479" s="62">
        <v>46153</v>
      </c>
      <c r="B2479" s="63" t="s">
        <v>445</v>
      </c>
      <c r="C2479" s="64" t="s">
        <v>18</v>
      </c>
      <c r="D2479" s="64" t="s">
        <v>37</v>
      </c>
      <c r="E2479" s="64" t="s">
        <v>607</v>
      </c>
      <c r="F2479" s="64">
        <v>1</v>
      </c>
      <c r="G2479" s="72">
        <v>206218002</v>
      </c>
      <c r="H2479" s="63" t="s">
        <v>4494</v>
      </c>
      <c r="I2479" s="64" t="s">
        <v>493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0.1</v>
      </c>
      <c r="Q2479" s="68">
        <v>3</v>
      </c>
      <c r="R2479" s="68"/>
      <c r="S2479" s="68">
        <f t="shared" si="92"/>
        <v>0.30000000000000004</v>
      </c>
      <c r="T2479" s="69" t="s">
        <v>547</v>
      </c>
      <c r="U2479" s="63" t="s">
        <v>52</v>
      </c>
      <c r="V2479" s="63"/>
      <c r="W2479" s="63"/>
      <c r="X2479" s="63"/>
      <c r="Y2479" s="63"/>
      <c r="Z2479" s="63"/>
      <c r="AA2479" s="63"/>
    </row>
    <row r="2480" spans="1:27" s="71" customFormat="1" ht="23.5" customHeight="1" x14ac:dyDescent="0.35">
      <c r="A2480" s="62">
        <v>46153</v>
      </c>
      <c r="B2480" s="63" t="s">
        <v>445</v>
      </c>
      <c r="C2480" s="64" t="s">
        <v>18</v>
      </c>
      <c r="D2480" s="64" t="s">
        <v>37</v>
      </c>
      <c r="E2480" s="64" t="s">
        <v>815</v>
      </c>
      <c r="F2480" s="64">
        <v>1</v>
      </c>
      <c r="G2480" s="72">
        <v>305454009</v>
      </c>
      <c r="H2480" s="63" t="s">
        <v>4495</v>
      </c>
      <c r="I2480" s="64" t="s">
        <v>493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0.1</v>
      </c>
      <c r="Q2480" s="68">
        <v>3</v>
      </c>
      <c r="R2480" s="68"/>
      <c r="S2480" s="68">
        <f t="shared" si="92"/>
        <v>0.30000000000000004</v>
      </c>
      <c r="T2480" s="69" t="s">
        <v>547</v>
      </c>
      <c r="U2480" s="63" t="s">
        <v>52</v>
      </c>
      <c r="V2480" s="63"/>
      <c r="W2480" s="63"/>
      <c r="X2480" s="63"/>
      <c r="Y2480" s="63"/>
      <c r="Z2480" s="63"/>
      <c r="AA2480" s="63"/>
    </row>
    <row r="2481" spans="1:27" s="71" customFormat="1" ht="23.5" customHeight="1" x14ac:dyDescent="0.35">
      <c r="A2481" s="62">
        <v>46153</v>
      </c>
      <c r="B2481" s="63" t="s">
        <v>445</v>
      </c>
      <c r="C2481" s="64" t="s">
        <v>18</v>
      </c>
      <c r="D2481" s="64" t="s">
        <v>37</v>
      </c>
      <c r="E2481" s="64" t="s">
        <v>615</v>
      </c>
      <c r="F2481" s="64">
        <v>1</v>
      </c>
      <c r="G2481" s="72">
        <v>305681015</v>
      </c>
      <c r="H2481" s="63" t="s">
        <v>4496</v>
      </c>
      <c r="I2481" s="64" t="s">
        <v>493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9</v>
      </c>
      <c r="R2481" s="68"/>
      <c r="S2481" s="68">
        <f t="shared" si="92"/>
        <v>0.9</v>
      </c>
      <c r="T2481" s="69" t="s">
        <v>547</v>
      </c>
      <c r="U2481" s="63" t="s">
        <v>52</v>
      </c>
      <c r="V2481" s="63"/>
      <c r="W2481" s="63"/>
      <c r="X2481" s="63"/>
      <c r="Y2481" s="63"/>
      <c r="Z2481" s="63"/>
      <c r="AA2481" s="63"/>
    </row>
    <row r="2482" spans="1:27" s="71" customFormat="1" ht="23.5" customHeight="1" x14ac:dyDescent="0.35">
      <c r="A2482" s="62">
        <v>46153</v>
      </c>
      <c r="B2482" s="63" t="s">
        <v>445</v>
      </c>
      <c r="C2482" s="64" t="s">
        <v>18</v>
      </c>
      <c r="D2482" s="64" t="s">
        <v>37</v>
      </c>
      <c r="E2482" s="64" t="s">
        <v>335</v>
      </c>
      <c r="F2482" s="64">
        <v>1</v>
      </c>
      <c r="G2482" s="72">
        <v>313157003</v>
      </c>
      <c r="H2482" s="63" t="s">
        <v>4497</v>
      </c>
      <c r="I2482" s="64" t="s">
        <v>493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10</v>
      </c>
      <c r="R2482" s="68"/>
      <c r="S2482" s="68">
        <f t="shared" si="92"/>
        <v>1</v>
      </c>
      <c r="T2482" s="69" t="s">
        <v>547</v>
      </c>
      <c r="U2482" s="63" t="s">
        <v>52</v>
      </c>
      <c r="V2482" s="63"/>
      <c r="W2482" s="63"/>
      <c r="X2482" s="63"/>
      <c r="Y2482" s="63"/>
      <c r="Z2482" s="63"/>
      <c r="AA2482" s="63"/>
    </row>
    <row r="2483" spans="1:27" s="71" customFormat="1" ht="23.5" customHeight="1" x14ac:dyDescent="0.35">
      <c r="A2483" s="62">
        <v>46153</v>
      </c>
      <c r="B2483" s="63" t="s">
        <v>34</v>
      </c>
      <c r="C2483" s="64" t="s">
        <v>17</v>
      </c>
      <c r="D2483" s="64" t="s">
        <v>19</v>
      </c>
      <c r="E2483" s="64" t="s">
        <v>1149</v>
      </c>
      <c r="F2483" s="64">
        <v>1</v>
      </c>
      <c r="G2483" s="72" t="s">
        <v>301</v>
      </c>
      <c r="H2483" s="63" t="s">
        <v>4498</v>
      </c>
      <c r="I2483" s="64" t="s">
        <v>490</v>
      </c>
      <c r="J2483" s="63" t="s">
        <v>4499</v>
      </c>
      <c r="K2483" s="64" t="s">
        <v>281</v>
      </c>
      <c r="L2483" s="64" t="s">
        <v>268</v>
      </c>
      <c r="M2483" s="100">
        <v>0.31944444444444442</v>
      </c>
      <c r="N2483" s="100">
        <v>0.34027777777777779</v>
      </c>
      <c r="O2483" s="66">
        <f t="shared" si="91"/>
        <v>2.083333333333337E-2</v>
      </c>
      <c r="P2483" s="67">
        <v>0.5</v>
      </c>
      <c r="Q2483" s="68">
        <v>12</v>
      </c>
      <c r="R2483" s="68"/>
      <c r="S2483" s="68">
        <f t="shared" si="92"/>
        <v>6</v>
      </c>
      <c r="T2483" s="69" t="s">
        <v>52</v>
      </c>
      <c r="U2483" s="63" t="s">
        <v>52</v>
      </c>
      <c r="V2483" s="63"/>
      <c r="W2483" s="63"/>
      <c r="X2483" s="63"/>
      <c r="Y2483" s="63"/>
      <c r="Z2483" s="63"/>
      <c r="AA2483" s="63">
        <v>2026050037</v>
      </c>
    </row>
    <row r="2484" spans="1:27" s="71" customFormat="1" ht="23.5" customHeight="1" x14ac:dyDescent="0.35">
      <c r="A2484" s="62">
        <v>46153</v>
      </c>
      <c r="B2484" s="63" t="s">
        <v>445</v>
      </c>
      <c r="C2484" s="64" t="s">
        <v>17</v>
      </c>
      <c r="D2484" s="64" t="s">
        <v>37</v>
      </c>
      <c r="E2484" s="64" t="s">
        <v>269</v>
      </c>
      <c r="F2484" s="64">
        <v>2</v>
      </c>
      <c r="G2484" s="72" t="s">
        <v>4477</v>
      </c>
      <c r="H2484" s="63" t="s">
        <v>4478</v>
      </c>
      <c r="I2484" s="64" t="s">
        <v>480</v>
      </c>
      <c r="J2484" s="63" t="s">
        <v>4536</v>
      </c>
      <c r="K2484" s="64" t="s">
        <v>273</v>
      </c>
      <c r="L2484" s="64" t="s">
        <v>268</v>
      </c>
      <c r="M2484" s="100">
        <v>0.1875</v>
      </c>
      <c r="N2484" s="100">
        <v>0.25</v>
      </c>
      <c r="O2484" s="66">
        <f t="shared" si="91"/>
        <v>6.25E-2</v>
      </c>
      <c r="P2484" s="67">
        <v>1.5</v>
      </c>
      <c r="Q2484" s="68">
        <v>29</v>
      </c>
      <c r="R2484" s="68"/>
      <c r="S2484" s="68">
        <f t="shared" si="92"/>
        <v>43.5</v>
      </c>
      <c r="T2484" s="69" t="s">
        <v>30</v>
      </c>
      <c r="U2484" s="69" t="s">
        <v>61</v>
      </c>
      <c r="V2484" s="63"/>
      <c r="W2484" s="63"/>
      <c r="X2484" s="63"/>
      <c r="Y2484" s="63"/>
      <c r="Z2484" s="63"/>
      <c r="AA2484" s="63">
        <v>2026050038</v>
      </c>
    </row>
    <row r="2485" spans="1:27" s="71" customFormat="1" ht="23.5" customHeight="1" x14ac:dyDescent="0.35">
      <c r="A2485" s="62">
        <v>46153</v>
      </c>
      <c r="B2485" s="63" t="s">
        <v>34</v>
      </c>
      <c r="C2485" s="64" t="s">
        <v>17</v>
      </c>
      <c r="D2485" s="64" t="s">
        <v>19</v>
      </c>
      <c r="E2485" s="64" t="s">
        <v>4467</v>
      </c>
      <c r="F2485" s="64">
        <v>1</v>
      </c>
      <c r="G2485" s="72" t="s">
        <v>303</v>
      </c>
      <c r="H2485" s="63" t="s">
        <v>4481</v>
      </c>
      <c r="I2485" s="64" t="s">
        <v>490</v>
      </c>
      <c r="J2485" s="63" t="s">
        <v>4500</v>
      </c>
      <c r="K2485" s="64" t="s">
        <v>281</v>
      </c>
      <c r="L2485" s="64" t="s">
        <v>268</v>
      </c>
      <c r="M2485" s="100">
        <v>0.40972222222222221</v>
      </c>
      <c r="N2485" s="100">
        <v>0.4236111111111111</v>
      </c>
      <c r="O2485" s="66">
        <f t="shared" si="91"/>
        <v>1.3888888888888895E-2</v>
      </c>
      <c r="P2485" s="67">
        <v>0.33</v>
      </c>
      <c r="Q2485" s="68">
        <v>9</v>
      </c>
      <c r="R2485" s="68"/>
      <c r="S2485" s="68">
        <f t="shared" si="92"/>
        <v>2.97</v>
      </c>
      <c r="T2485" s="69" t="s">
        <v>52</v>
      </c>
      <c r="U2485" s="63" t="s">
        <v>52</v>
      </c>
      <c r="V2485" s="63"/>
      <c r="W2485" s="63"/>
      <c r="X2485" s="63"/>
      <c r="Y2485" s="63"/>
      <c r="Z2485" s="63"/>
      <c r="AA2485" s="63">
        <v>2026050039</v>
      </c>
    </row>
    <row r="2486" spans="1:27" s="71" customFormat="1" ht="23.5" customHeight="1" x14ac:dyDescent="0.35">
      <c r="A2486" s="62">
        <v>46154</v>
      </c>
      <c r="B2486" s="63" t="s">
        <v>34</v>
      </c>
      <c r="C2486" s="64" t="s">
        <v>17</v>
      </c>
      <c r="D2486" s="64" t="s">
        <v>19</v>
      </c>
      <c r="E2486" s="64" t="s">
        <v>371</v>
      </c>
      <c r="F2486" s="64">
        <v>1</v>
      </c>
      <c r="G2486" s="72" t="s">
        <v>1826</v>
      </c>
      <c r="H2486" s="63" t="s">
        <v>4510</v>
      </c>
      <c r="I2486" s="64" t="s">
        <v>493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0.17</v>
      </c>
      <c r="Q2486" s="68">
        <v>13</v>
      </c>
      <c r="R2486" s="68"/>
      <c r="S2486" s="68">
        <f t="shared" si="92"/>
        <v>2.21</v>
      </c>
      <c r="T2486" s="69" t="s">
        <v>547</v>
      </c>
      <c r="U2486" s="63" t="s">
        <v>52</v>
      </c>
      <c r="V2486" s="63"/>
      <c r="W2486" s="63"/>
      <c r="X2486" s="63"/>
      <c r="Y2486" s="63"/>
      <c r="Z2486" s="63"/>
      <c r="AA2486" s="63"/>
    </row>
    <row r="2487" spans="1:27" s="71" customFormat="1" ht="23.5" customHeight="1" x14ac:dyDescent="0.35">
      <c r="A2487" s="62">
        <v>46154</v>
      </c>
      <c r="B2487" s="63" t="s">
        <v>445</v>
      </c>
      <c r="C2487" s="64" t="s">
        <v>17</v>
      </c>
      <c r="D2487" s="64" t="s">
        <v>37</v>
      </c>
      <c r="E2487" s="64" t="s">
        <v>289</v>
      </c>
      <c r="F2487" s="64">
        <v>2</v>
      </c>
      <c r="G2487" s="72" t="s">
        <v>2392</v>
      </c>
      <c r="H2487" s="63" t="s">
        <v>4511</v>
      </c>
      <c r="I2487" s="64" t="s">
        <v>493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ref="O2487:O2550" si="93">IF(N2487-M2487&gt;0,N2487-M2487,N2487-M2487+24)</f>
        <v>24</v>
      </c>
      <c r="P2487" s="67">
        <v>0.1</v>
      </c>
      <c r="Q2487" s="68">
        <v>19</v>
      </c>
      <c r="R2487" s="68"/>
      <c r="S2487" s="68">
        <f t="shared" si="92"/>
        <v>1.9000000000000001</v>
      </c>
      <c r="T2487" s="69" t="s">
        <v>547</v>
      </c>
      <c r="U2487" s="63" t="s">
        <v>52</v>
      </c>
      <c r="V2487" s="63"/>
      <c r="W2487" s="63"/>
      <c r="X2487" s="63"/>
      <c r="Y2487" s="63"/>
      <c r="Z2487" s="63"/>
      <c r="AA2487" s="63"/>
    </row>
    <row r="2488" spans="1:27" s="71" customFormat="1" ht="23.5" customHeight="1" x14ac:dyDescent="0.35">
      <c r="A2488" s="62">
        <v>46154</v>
      </c>
      <c r="B2488" s="63" t="s">
        <v>445</v>
      </c>
      <c r="C2488" s="64" t="s">
        <v>17</v>
      </c>
      <c r="D2488" s="64" t="s">
        <v>37</v>
      </c>
      <c r="E2488" s="64" t="s">
        <v>898</v>
      </c>
      <c r="F2488" s="64">
        <v>2</v>
      </c>
      <c r="G2488" s="72" t="s">
        <v>1021</v>
      </c>
      <c r="H2488" s="63" t="s">
        <v>4512</v>
      </c>
      <c r="I2488" s="64" t="s">
        <v>493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3"/>
        <v>24</v>
      </c>
      <c r="P2488" s="67">
        <v>0.1</v>
      </c>
      <c r="Q2488" s="68">
        <v>28</v>
      </c>
      <c r="R2488" s="68"/>
      <c r="S2488" s="68">
        <f t="shared" ref="S2488:S2535" si="94">P2488*Q2488</f>
        <v>2.8000000000000003</v>
      </c>
      <c r="T2488" s="69" t="s">
        <v>547</v>
      </c>
      <c r="U2488" s="63" t="s">
        <v>52</v>
      </c>
      <c r="V2488" s="63"/>
      <c r="W2488" s="63"/>
      <c r="X2488" s="63"/>
      <c r="Y2488" s="63"/>
      <c r="Z2488" s="63"/>
      <c r="AA2488" s="63"/>
    </row>
    <row r="2489" spans="1:27" s="71" customFormat="1" ht="23.5" customHeight="1" x14ac:dyDescent="0.35">
      <c r="A2489" s="62">
        <v>46154</v>
      </c>
      <c r="B2489" s="63" t="s">
        <v>445</v>
      </c>
      <c r="C2489" s="64" t="s">
        <v>17</v>
      </c>
      <c r="D2489" s="64" t="s">
        <v>37</v>
      </c>
      <c r="E2489" s="64" t="s">
        <v>269</v>
      </c>
      <c r="F2489" s="64">
        <v>1</v>
      </c>
      <c r="G2489" s="72" t="s">
        <v>884</v>
      </c>
      <c r="H2489" s="63" t="s">
        <v>4513</v>
      </c>
      <c r="I2489" s="64" t="s">
        <v>493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3"/>
        <v>24</v>
      </c>
      <c r="P2489" s="67">
        <v>0.75</v>
      </c>
      <c r="Q2489" s="68">
        <v>26</v>
      </c>
      <c r="R2489" s="68"/>
      <c r="S2489" s="68">
        <f t="shared" si="94"/>
        <v>19.5</v>
      </c>
      <c r="T2489" s="69" t="s">
        <v>547</v>
      </c>
      <c r="U2489" s="63" t="s">
        <v>52</v>
      </c>
      <c r="V2489" s="63"/>
      <c r="W2489" s="63"/>
      <c r="X2489" s="63"/>
      <c r="Y2489" s="63"/>
      <c r="Z2489" s="63"/>
      <c r="AA2489" s="63"/>
    </row>
    <row r="2490" spans="1:27" s="71" customFormat="1" ht="23.5" customHeight="1" x14ac:dyDescent="0.35">
      <c r="A2490" s="62">
        <v>46154</v>
      </c>
      <c r="B2490" s="63" t="s">
        <v>445</v>
      </c>
      <c r="C2490" s="64" t="s">
        <v>17</v>
      </c>
      <c r="D2490" s="64" t="s">
        <v>37</v>
      </c>
      <c r="E2490" s="64" t="s">
        <v>3032</v>
      </c>
      <c r="F2490" s="64">
        <v>1</v>
      </c>
      <c r="G2490" s="72" t="s">
        <v>3313</v>
      </c>
      <c r="H2490" s="63" t="s">
        <v>4514</v>
      </c>
      <c r="I2490" s="64" t="s">
        <v>493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3"/>
        <v>24</v>
      </c>
      <c r="P2490" s="67">
        <v>0.1</v>
      </c>
      <c r="Q2490" s="68">
        <v>8</v>
      </c>
      <c r="R2490" s="68"/>
      <c r="S2490" s="68">
        <f t="shared" si="94"/>
        <v>0.8</v>
      </c>
      <c r="T2490" s="69" t="s">
        <v>547</v>
      </c>
      <c r="U2490" s="63" t="s">
        <v>52</v>
      </c>
      <c r="V2490" s="63"/>
      <c r="W2490" s="63"/>
      <c r="X2490" s="63"/>
      <c r="Y2490" s="63"/>
      <c r="Z2490" s="63"/>
      <c r="AA2490" s="63"/>
    </row>
    <row r="2491" spans="1:27" s="71" customFormat="1" ht="23.5" customHeight="1" x14ac:dyDescent="0.35">
      <c r="A2491" s="62">
        <v>46154</v>
      </c>
      <c r="B2491" s="63" t="s">
        <v>445</v>
      </c>
      <c r="C2491" s="64" t="s">
        <v>17</v>
      </c>
      <c r="D2491" s="64" t="s">
        <v>37</v>
      </c>
      <c r="E2491" s="64" t="s">
        <v>365</v>
      </c>
      <c r="F2491" s="64">
        <v>2</v>
      </c>
      <c r="G2491" s="72" t="s">
        <v>1150</v>
      </c>
      <c r="H2491" s="63" t="s">
        <v>4515</v>
      </c>
      <c r="I2491" s="64" t="s">
        <v>493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3"/>
        <v>24</v>
      </c>
      <c r="P2491" s="67">
        <v>0.1</v>
      </c>
      <c r="Q2491" s="68">
        <v>30</v>
      </c>
      <c r="R2491" s="68"/>
      <c r="S2491" s="68">
        <f t="shared" si="94"/>
        <v>3</v>
      </c>
      <c r="T2491" s="69" t="s">
        <v>547</v>
      </c>
      <c r="U2491" s="63" t="s">
        <v>52</v>
      </c>
      <c r="V2491" s="63"/>
      <c r="W2491" s="63"/>
      <c r="X2491" s="63"/>
      <c r="Y2491" s="63"/>
      <c r="Z2491" s="63"/>
      <c r="AA2491" s="63"/>
    </row>
    <row r="2492" spans="1:27" s="71" customFormat="1" ht="23.5" customHeight="1" x14ac:dyDescent="0.35">
      <c r="A2492" s="62">
        <v>46154</v>
      </c>
      <c r="B2492" s="63" t="s">
        <v>445</v>
      </c>
      <c r="C2492" s="64" t="s">
        <v>17</v>
      </c>
      <c r="D2492" s="64" t="s">
        <v>37</v>
      </c>
      <c r="E2492" s="64" t="s">
        <v>292</v>
      </c>
      <c r="F2492" s="64">
        <v>2</v>
      </c>
      <c r="G2492" s="72" t="s">
        <v>236</v>
      </c>
      <c r="H2492" s="63" t="s">
        <v>4516</v>
      </c>
      <c r="I2492" s="64" t="s">
        <v>493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3"/>
        <v>24</v>
      </c>
      <c r="P2492" s="67">
        <v>0.1</v>
      </c>
      <c r="Q2492" s="68">
        <v>20</v>
      </c>
      <c r="R2492" s="68"/>
      <c r="S2492" s="68">
        <f t="shared" si="94"/>
        <v>2</v>
      </c>
      <c r="T2492" s="69" t="s">
        <v>547</v>
      </c>
      <c r="U2492" s="63" t="s">
        <v>52</v>
      </c>
      <c r="V2492" s="63"/>
      <c r="W2492" s="63"/>
      <c r="X2492" s="63"/>
      <c r="Y2492" s="63"/>
      <c r="Z2492" s="63"/>
      <c r="AA2492" s="63"/>
    </row>
    <row r="2493" spans="1:27" s="71" customFormat="1" ht="23.5" customHeight="1" x14ac:dyDescent="0.35">
      <c r="A2493" s="62">
        <v>46154</v>
      </c>
      <c r="B2493" s="63" t="s">
        <v>445</v>
      </c>
      <c r="C2493" s="64" t="s">
        <v>17</v>
      </c>
      <c r="D2493" s="64" t="s">
        <v>37</v>
      </c>
      <c r="E2493" s="64" t="s">
        <v>292</v>
      </c>
      <c r="F2493" s="64">
        <v>2</v>
      </c>
      <c r="G2493" s="72" t="s">
        <v>727</v>
      </c>
      <c r="H2493" s="63" t="s">
        <v>4517</v>
      </c>
      <c r="I2493" s="64" t="s">
        <v>493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3"/>
        <v>24</v>
      </c>
      <c r="P2493" s="67">
        <v>0.1</v>
      </c>
      <c r="Q2493" s="68">
        <v>28</v>
      </c>
      <c r="R2493" s="68"/>
      <c r="S2493" s="68">
        <f t="shared" si="94"/>
        <v>2.8000000000000003</v>
      </c>
      <c r="T2493" s="69" t="s">
        <v>547</v>
      </c>
      <c r="U2493" s="63" t="s">
        <v>52</v>
      </c>
      <c r="V2493" s="63"/>
      <c r="W2493" s="63"/>
      <c r="X2493" s="63"/>
      <c r="Y2493" s="63"/>
      <c r="Z2493" s="63"/>
      <c r="AA2493" s="63"/>
    </row>
    <row r="2494" spans="1:27" s="71" customFormat="1" ht="23.5" customHeight="1" x14ac:dyDescent="0.35">
      <c r="A2494" s="62">
        <v>46154</v>
      </c>
      <c r="B2494" s="63" t="s">
        <v>34</v>
      </c>
      <c r="C2494" s="64" t="s">
        <v>17</v>
      </c>
      <c r="D2494" s="64" t="s">
        <v>19</v>
      </c>
      <c r="E2494" s="64" t="s">
        <v>300</v>
      </c>
      <c r="F2494" s="64">
        <v>1</v>
      </c>
      <c r="G2494" s="72" t="s">
        <v>2723</v>
      </c>
      <c r="H2494" s="63" t="s">
        <v>4518</v>
      </c>
      <c r="I2494" s="64" t="s">
        <v>493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3"/>
        <v>24</v>
      </c>
      <c r="P2494" s="67">
        <v>0.5</v>
      </c>
      <c r="Q2494" s="68">
        <v>10</v>
      </c>
      <c r="R2494" s="68"/>
      <c r="S2494" s="68">
        <f t="shared" si="94"/>
        <v>5</v>
      </c>
      <c r="T2494" s="69" t="s">
        <v>547</v>
      </c>
      <c r="U2494" s="63" t="s">
        <v>52</v>
      </c>
      <c r="V2494" s="63"/>
      <c r="W2494" s="63"/>
      <c r="X2494" s="63"/>
      <c r="Y2494" s="63"/>
      <c r="Z2494" s="63"/>
      <c r="AA2494" s="63"/>
    </row>
    <row r="2495" spans="1:27" s="71" customFormat="1" ht="23.5" customHeight="1" x14ac:dyDescent="0.35">
      <c r="A2495" s="62">
        <v>46154</v>
      </c>
      <c r="B2495" s="63" t="s">
        <v>445</v>
      </c>
      <c r="C2495" s="64" t="s">
        <v>18</v>
      </c>
      <c r="D2495" s="64" t="s">
        <v>37</v>
      </c>
      <c r="E2495" s="64" t="s">
        <v>868</v>
      </c>
      <c r="F2495" s="64">
        <v>1</v>
      </c>
      <c r="G2495" s="72" t="s">
        <v>2950</v>
      </c>
      <c r="H2495" s="63" t="s">
        <v>4519</v>
      </c>
      <c r="I2495" s="64" t="s">
        <v>493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3"/>
        <v>24</v>
      </c>
      <c r="P2495" s="67">
        <v>0.1</v>
      </c>
      <c r="Q2495" s="68">
        <v>22</v>
      </c>
      <c r="R2495" s="68"/>
      <c r="S2495" s="68">
        <f t="shared" si="94"/>
        <v>2.2000000000000002</v>
      </c>
      <c r="T2495" s="69" t="s">
        <v>547</v>
      </c>
      <c r="U2495" s="63" t="s">
        <v>52</v>
      </c>
      <c r="V2495" s="63"/>
      <c r="W2495" s="63"/>
      <c r="X2495" s="63"/>
      <c r="Y2495" s="63"/>
      <c r="Z2495" s="63"/>
      <c r="AA2495" s="63"/>
    </row>
    <row r="2496" spans="1:27" s="71" customFormat="1" ht="23.5" customHeight="1" x14ac:dyDescent="0.35">
      <c r="A2496" s="62">
        <v>46154</v>
      </c>
      <c r="B2496" s="63" t="s">
        <v>445</v>
      </c>
      <c r="C2496" s="64" t="s">
        <v>18</v>
      </c>
      <c r="D2496" s="64" t="s">
        <v>37</v>
      </c>
      <c r="E2496" s="64" t="s">
        <v>2064</v>
      </c>
      <c r="F2496" s="64">
        <v>2</v>
      </c>
      <c r="G2496" s="72" t="s">
        <v>4520</v>
      </c>
      <c r="H2496" s="63" t="s">
        <v>4521</v>
      </c>
      <c r="I2496" s="64" t="s">
        <v>493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3"/>
        <v>24</v>
      </c>
      <c r="P2496" s="67">
        <v>0.1</v>
      </c>
      <c r="Q2496" s="68">
        <v>21</v>
      </c>
      <c r="R2496" s="68"/>
      <c r="S2496" s="68">
        <f t="shared" si="94"/>
        <v>2.1</v>
      </c>
      <c r="T2496" s="69" t="s">
        <v>547</v>
      </c>
      <c r="U2496" s="63" t="s">
        <v>52</v>
      </c>
      <c r="V2496" s="63"/>
      <c r="W2496" s="63"/>
      <c r="X2496" s="63"/>
      <c r="Y2496" s="63"/>
      <c r="Z2496" s="63"/>
      <c r="AA2496" s="63"/>
    </row>
    <row r="2497" spans="1:27" s="71" customFormat="1" ht="23.5" customHeight="1" x14ac:dyDescent="0.35">
      <c r="A2497" s="62">
        <v>46154</v>
      </c>
      <c r="B2497" s="63" t="s">
        <v>445</v>
      </c>
      <c r="C2497" s="64" t="s">
        <v>18</v>
      </c>
      <c r="D2497" s="64" t="s">
        <v>37</v>
      </c>
      <c r="E2497" s="64" t="s">
        <v>1532</v>
      </c>
      <c r="F2497" s="64">
        <v>1</v>
      </c>
      <c r="G2497" s="72" t="s">
        <v>770</v>
      </c>
      <c r="H2497" s="63" t="s">
        <v>4522</v>
      </c>
      <c r="I2497" s="64" t="s">
        <v>493</v>
      </c>
      <c r="J2497" s="63" t="s">
        <v>66</v>
      </c>
      <c r="K2497" s="64" t="s">
        <v>243</v>
      </c>
      <c r="L2497" s="64" t="s">
        <v>239</v>
      </c>
      <c r="M2497" s="100"/>
      <c r="N2497" s="100"/>
      <c r="O2497" s="66">
        <f t="shared" si="93"/>
        <v>24</v>
      </c>
      <c r="P2497" s="67">
        <v>0.1</v>
      </c>
      <c r="Q2497" s="68">
        <v>11</v>
      </c>
      <c r="R2497" s="68"/>
      <c r="S2497" s="68">
        <f t="shared" si="94"/>
        <v>1.1000000000000001</v>
      </c>
      <c r="T2497" s="69" t="s">
        <v>547</v>
      </c>
      <c r="U2497" s="63" t="s">
        <v>52</v>
      </c>
      <c r="V2497" s="63"/>
      <c r="W2497" s="63"/>
      <c r="X2497" s="63"/>
      <c r="Y2497" s="63"/>
      <c r="Z2497" s="63"/>
      <c r="AA2497" s="63"/>
    </row>
    <row r="2498" spans="1:27" s="71" customFormat="1" ht="23.5" customHeight="1" x14ac:dyDescent="0.35">
      <c r="A2498" s="62">
        <v>46154</v>
      </c>
      <c r="B2498" s="63" t="s">
        <v>445</v>
      </c>
      <c r="C2498" s="64" t="s">
        <v>18</v>
      </c>
      <c r="D2498" s="64" t="s">
        <v>37</v>
      </c>
      <c r="E2498" s="64" t="s">
        <v>320</v>
      </c>
      <c r="F2498" s="64">
        <v>1</v>
      </c>
      <c r="G2498" s="72" t="s">
        <v>250</v>
      </c>
      <c r="H2498" s="63" t="s">
        <v>4241</v>
      </c>
      <c r="I2498" s="64" t="s">
        <v>493</v>
      </c>
      <c r="J2498" s="63" t="s">
        <v>66</v>
      </c>
      <c r="K2498" s="64" t="s">
        <v>243</v>
      </c>
      <c r="L2498" s="64" t="s">
        <v>239</v>
      </c>
      <c r="M2498" s="100"/>
      <c r="N2498" s="100"/>
      <c r="O2498" s="66">
        <f t="shared" si="93"/>
        <v>24</v>
      </c>
      <c r="P2498" s="67">
        <v>0.1</v>
      </c>
      <c r="Q2498" s="68">
        <v>15</v>
      </c>
      <c r="R2498" s="68"/>
      <c r="S2498" s="68">
        <f t="shared" si="94"/>
        <v>1.5</v>
      </c>
      <c r="T2498" s="69" t="s">
        <v>547</v>
      </c>
      <c r="U2498" s="63" t="s">
        <v>52</v>
      </c>
      <c r="V2498" s="63"/>
      <c r="W2498" s="63"/>
      <c r="X2498" s="63"/>
      <c r="Y2498" s="63"/>
      <c r="Z2498" s="63"/>
      <c r="AA2498" s="63"/>
    </row>
    <row r="2499" spans="1:27" s="71" customFormat="1" ht="23.5" customHeight="1" x14ac:dyDescent="0.35">
      <c r="A2499" s="62">
        <v>46154</v>
      </c>
      <c r="B2499" s="63" t="s">
        <v>445</v>
      </c>
      <c r="C2499" s="64" t="s">
        <v>18</v>
      </c>
      <c r="D2499" s="64" t="s">
        <v>37</v>
      </c>
      <c r="E2499" s="64" t="s">
        <v>240</v>
      </c>
      <c r="F2499" s="64">
        <v>2</v>
      </c>
      <c r="G2499" s="72" t="s">
        <v>1286</v>
      </c>
      <c r="H2499" s="63" t="s">
        <v>4523</v>
      </c>
      <c r="I2499" s="64" t="s">
        <v>493</v>
      </c>
      <c r="J2499" s="63" t="s">
        <v>66</v>
      </c>
      <c r="K2499" s="64" t="s">
        <v>243</v>
      </c>
      <c r="L2499" s="64" t="s">
        <v>239</v>
      </c>
      <c r="M2499" s="100"/>
      <c r="N2499" s="100"/>
      <c r="O2499" s="66">
        <f t="shared" si="93"/>
        <v>24</v>
      </c>
      <c r="P2499" s="67">
        <v>0.1</v>
      </c>
      <c r="Q2499" s="68">
        <v>23</v>
      </c>
      <c r="R2499" s="68"/>
      <c r="S2499" s="68">
        <f t="shared" si="94"/>
        <v>2.3000000000000003</v>
      </c>
      <c r="T2499" s="69" t="s">
        <v>547</v>
      </c>
      <c r="U2499" s="63" t="s">
        <v>52</v>
      </c>
      <c r="V2499" s="63"/>
      <c r="W2499" s="63"/>
      <c r="X2499" s="63"/>
      <c r="Y2499" s="63"/>
      <c r="Z2499" s="63"/>
      <c r="AA2499" s="63"/>
    </row>
    <row r="2500" spans="1:27" s="71" customFormat="1" ht="23.5" customHeight="1" x14ac:dyDescent="0.35">
      <c r="A2500" s="62">
        <v>46154</v>
      </c>
      <c r="B2500" s="63" t="s">
        <v>445</v>
      </c>
      <c r="C2500" s="64" t="s">
        <v>18</v>
      </c>
      <c r="D2500" s="64" t="s">
        <v>37</v>
      </c>
      <c r="E2500" s="64" t="s">
        <v>1690</v>
      </c>
      <c r="F2500" s="64">
        <v>2</v>
      </c>
      <c r="G2500" s="72">
        <v>159107004</v>
      </c>
      <c r="H2500" s="63" t="s">
        <v>4524</v>
      </c>
      <c r="I2500" s="64" t="s">
        <v>493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3"/>
        <v>24</v>
      </c>
      <c r="P2500" s="67">
        <v>0.1</v>
      </c>
      <c r="Q2500" s="68">
        <v>19</v>
      </c>
      <c r="R2500" s="68"/>
      <c r="S2500" s="68">
        <f t="shared" si="94"/>
        <v>1.9000000000000001</v>
      </c>
      <c r="T2500" s="69" t="s">
        <v>547</v>
      </c>
      <c r="U2500" s="63" t="s">
        <v>52</v>
      </c>
      <c r="V2500" s="63"/>
      <c r="W2500" s="63"/>
      <c r="X2500" s="63"/>
      <c r="Y2500" s="63"/>
      <c r="Z2500" s="63"/>
      <c r="AA2500" s="63"/>
    </row>
    <row r="2501" spans="1:27" s="71" customFormat="1" ht="23.5" customHeight="1" x14ac:dyDescent="0.35">
      <c r="A2501" s="62">
        <v>46154</v>
      </c>
      <c r="B2501" s="63" t="s">
        <v>445</v>
      </c>
      <c r="C2501" s="64" t="s">
        <v>18</v>
      </c>
      <c r="D2501" s="64" t="s">
        <v>37</v>
      </c>
      <c r="E2501" s="64" t="s">
        <v>815</v>
      </c>
      <c r="F2501" s="64">
        <v>1</v>
      </c>
      <c r="G2501" s="72">
        <v>317336001</v>
      </c>
      <c r="H2501" s="63" t="s">
        <v>4525</v>
      </c>
      <c r="I2501" s="64" t="s">
        <v>493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si="93"/>
        <v>24</v>
      </c>
      <c r="P2501" s="67">
        <v>0.1</v>
      </c>
      <c r="Q2501" s="68">
        <v>5</v>
      </c>
      <c r="R2501" s="68"/>
      <c r="S2501" s="68">
        <f t="shared" si="94"/>
        <v>0.5</v>
      </c>
      <c r="T2501" s="69" t="s">
        <v>547</v>
      </c>
      <c r="U2501" s="63" t="s">
        <v>52</v>
      </c>
      <c r="V2501" s="63"/>
      <c r="W2501" s="63"/>
      <c r="X2501" s="63"/>
      <c r="Y2501" s="63"/>
      <c r="Z2501" s="63"/>
      <c r="AA2501" s="63"/>
    </row>
    <row r="2502" spans="1:27" s="71" customFormat="1" ht="23.5" customHeight="1" x14ac:dyDescent="0.35">
      <c r="A2502" s="62">
        <v>46154</v>
      </c>
      <c r="B2502" s="63" t="s">
        <v>445</v>
      </c>
      <c r="C2502" s="64" t="s">
        <v>18</v>
      </c>
      <c r="D2502" s="64" t="s">
        <v>37</v>
      </c>
      <c r="E2502" s="64" t="s">
        <v>815</v>
      </c>
      <c r="F2502" s="64">
        <v>1</v>
      </c>
      <c r="G2502" s="72">
        <v>317339001</v>
      </c>
      <c r="H2502" s="63" t="s">
        <v>4526</v>
      </c>
      <c r="I2502" s="64" t="s">
        <v>493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5</v>
      </c>
      <c r="R2502" s="68"/>
      <c r="S2502" s="68">
        <f t="shared" si="94"/>
        <v>0.5</v>
      </c>
      <c r="T2502" s="69" t="s">
        <v>547</v>
      </c>
      <c r="U2502" s="63" t="s">
        <v>52</v>
      </c>
      <c r="V2502" s="63"/>
      <c r="W2502" s="63"/>
      <c r="X2502" s="63"/>
      <c r="Y2502" s="63"/>
      <c r="Z2502" s="63"/>
      <c r="AA2502" s="63"/>
    </row>
    <row r="2503" spans="1:27" s="71" customFormat="1" ht="23.5" customHeight="1" x14ac:dyDescent="0.35">
      <c r="A2503" s="62">
        <v>46154</v>
      </c>
      <c r="B2503" s="63" t="s">
        <v>445</v>
      </c>
      <c r="C2503" s="64" t="s">
        <v>18</v>
      </c>
      <c r="D2503" s="64" t="s">
        <v>37</v>
      </c>
      <c r="E2503" s="64" t="s">
        <v>615</v>
      </c>
      <c r="F2503" s="64">
        <v>1</v>
      </c>
      <c r="G2503" s="72">
        <v>317342001</v>
      </c>
      <c r="H2503" s="63" t="s">
        <v>4527</v>
      </c>
      <c r="I2503" s="64" t="s">
        <v>493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0.1</v>
      </c>
      <c r="Q2503" s="68">
        <v>7</v>
      </c>
      <c r="R2503" s="68"/>
      <c r="S2503" s="68">
        <f t="shared" si="94"/>
        <v>0.70000000000000007</v>
      </c>
      <c r="T2503" s="69" t="s">
        <v>547</v>
      </c>
      <c r="U2503" s="63" t="s">
        <v>52</v>
      </c>
      <c r="V2503" s="63"/>
      <c r="W2503" s="63"/>
      <c r="X2503" s="63"/>
      <c r="Y2503" s="63"/>
      <c r="Z2503" s="63"/>
      <c r="AA2503" s="63"/>
    </row>
    <row r="2504" spans="1:27" s="71" customFormat="1" ht="23.5" customHeight="1" x14ac:dyDescent="0.35">
      <c r="A2504" s="62">
        <v>46154</v>
      </c>
      <c r="B2504" s="63" t="s">
        <v>445</v>
      </c>
      <c r="C2504" s="64" t="s">
        <v>18</v>
      </c>
      <c r="D2504" s="64" t="s">
        <v>37</v>
      </c>
      <c r="E2504" s="64" t="s">
        <v>1650</v>
      </c>
      <c r="F2504" s="64">
        <v>2</v>
      </c>
      <c r="G2504" s="72">
        <v>318597001</v>
      </c>
      <c r="H2504" s="63" t="s">
        <v>4528</v>
      </c>
      <c r="I2504" s="64" t="s">
        <v>493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15</v>
      </c>
      <c r="R2504" s="68"/>
      <c r="S2504" s="68">
        <f t="shared" si="94"/>
        <v>1.5</v>
      </c>
      <c r="T2504" s="69" t="s">
        <v>547</v>
      </c>
      <c r="U2504" s="63" t="s">
        <v>52</v>
      </c>
      <c r="V2504" s="63"/>
      <c r="W2504" s="63"/>
      <c r="X2504" s="63"/>
      <c r="Y2504" s="63"/>
      <c r="Z2504" s="63"/>
      <c r="AA2504" s="63"/>
    </row>
    <row r="2505" spans="1:27" s="71" customFormat="1" ht="23.5" customHeight="1" x14ac:dyDescent="0.35">
      <c r="A2505" s="62">
        <v>46154</v>
      </c>
      <c r="B2505" s="63" t="s">
        <v>34</v>
      </c>
      <c r="C2505" s="64" t="s">
        <v>18</v>
      </c>
      <c r="D2505" s="64" t="s">
        <v>19</v>
      </c>
      <c r="E2505" s="64" t="s">
        <v>789</v>
      </c>
      <c r="F2505" s="64">
        <v>1</v>
      </c>
      <c r="G2505" s="72">
        <v>130597197</v>
      </c>
      <c r="H2505" s="63" t="s">
        <v>4529</v>
      </c>
      <c r="I2505" s="64" t="s">
        <v>480</v>
      </c>
      <c r="J2505" s="63" t="s">
        <v>4530</v>
      </c>
      <c r="K2505" s="64" t="s">
        <v>273</v>
      </c>
      <c r="L2505" s="64" t="s">
        <v>268</v>
      </c>
      <c r="M2505" s="100">
        <v>0.375</v>
      </c>
      <c r="N2505" s="100">
        <v>0.47916666666666669</v>
      </c>
      <c r="O2505" s="66">
        <f t="shared" si="93"/>
        <v>0.10416666666666669</v>
      </c>
      <c r="P2505" s="67">
        <v>2.5</v>
      </c>
      <c r="Q2505" s="68">
        <v>8</v>
      </c>
      <c r="R2505" s="68"/>
      <c r="S2505" s="68">
        <f t="shared" si="94"/>
        <v>20</v>
      </c>
      <c r="T2505" s="69" t="s">
        <v>30</v>
      </c>
      <c r="U2505" s="63" t="s">
        <v>30</v>
      </c>
      <c r="V2505" s="63"/>
      <c r="W2505" s="63">
        <v>659227001</v>
      </c>
      <c r="X2505" s="63" t="s">
        <v>4535</v>
      </c>
      <c r="Y2505" s="63"/>
      <c r="Z2505" s="63"/>
      <c r="AA2505" s="63">
        <v>2026050041</v>
      </c>
    </row>
    <row r="2506" spans="1:27" s="71" customFormat="1" ht="23.5" customHeight="1" x14ac:dyDescent="0.35">
      <c r="A2506" s="62">
        <v>46154</v>
      </c>
      <c r="B2506" s="63" t="s">
        <v>34</v>
      </c>
      <c r="C2506" s="64" t="s">
        <v>18</v>
      </c>
      <c r="D2506" s="64" t="s">
        <v>19</v>
      </c>
      <c r="E2506" s="64" t="s">
        <v>1539</v>
      </c>
      <c r="F2506" s="64">
        <v>1</v>
      </c>
      <c r="G2506" s="72">
        <v>130597197</v>
      </c>
      <c r="H2506" s="63" t="s">
        <v>4531</v>
      </c>
      <c r="I2506" s="64" t="s">
        <v>480</v>
      </c>
      <c r="J2506" s="63" t="s">
        <v>4530</v>
      </c>
      <c r="K2506" s="64" t="s">
        <v>273</v>
      </c>
      <c r="L2506" s="64" t="s">
        <v>268</v>
      </c>
      <c r="M2506" s="100">
        <v>0.3611111111111111</v>
      </c>
      <c r="N2506" s="100">
        <v>0.44444444444444442</v>
      </c>
      <c r="O2506" s="66">
        <f t="shared" si="93"/>
        <v>8.3333333333333315E-2</v>
      </c>
      <c r="P2506" s="67">
        <v>2</v>
      </c>
      <c r="Q2506" s="68">
        <v>7</v>
      </c>
      <c r="R2506" s="68"/>
      <c r="S2506" s="68">
        <f t="shared" si="94"/>
        <v>14</v>
      </c>
      <c r="T2506" s="69" t="s">
        <v>30</v>
      </c>
      <c r="U2506" s="63" t="s">
        <v>30</v>
      </c>
      <c r="V2506" s="63"/>
      <c r="W2506" s="63">
        <v>659227001</v>
      </c>
      <c r="X2506" s="63" t="s">
        <v>4535</v>
      </c>
      <c r="Y2506" s="63"/>
      <c r="Z2506" s="63"/>
      <c r="AA2506" s="63">
        <v>2026050042</v>
      </c>
    </row>
    <row r="2507" spans="1:27" s="71" customFormat="1" ht="23.5" customHeight="1" x14ac:dyDescent="0.35">
      <c r="A2507" s="62">
        <v>46154</v>
      </c>
      <c r="B2507" s="63" t="s">
        <v>34</v>
      </c>
      <c r="C2507" s="64" t="s">
        <v>18</v>
      </c>
      <c r="D2507" s="64" t="s">
        <v>19</v>
      </c>
      <c r="E2507" s="64" t="s">
        <v>1542</v>
      </c>
      <c r="F2507" s="64">
        <v>1</v>
      </c>
      <c r="G2507" s="72">
        <v>130597284</v>
      </c>
      <c r="H2507" s="63" t="s">
        <v>4532</v>
      </c>
      <c r="I2507" s="64" t="s">
        <v>480</v>
      </c>
      <c r="J2507" s="63" t="s">
        <v>4530</v>
      </c>
      <c r="K2507" s="64" t="s">
        <v>273</v>
      </c>
      <c r="L2507" s="64" t="s">
        <v>268</v>
      </c>
      <c r="M2507" s="100">
        <v>0.375</v>
      </c>
      <c r="N2507" s="100">
        <v>0.47916666666666669</v>
      </c>
      <c r="O2507" s="66">
        <f t="shared" si="93"/>
        <v>0.10416666666666669</v>
      </c>
      <c r="P2507" s="67">
        <v>2.5</v>
      </c>
      <c r="Q2507" s="68">
        <v>6</v>
      </c>
      <c r="R2507" s="68"/>
      <c r="S2507" s="68">
        <f t="shared" si="94"/>
        <v>15</v>
      </c>
      <c r="T2507" s="69" t="s">
        <v>30</v>
      </c>
      <c r="U2507" s="63" t="s">
        <v>30</v>
      </c>
      <c r="V2507" s="63"/>
      <c r="W2507" s="63">
        <v>659227001</v>
      </c>
      <c r="X2507" s="63" t="s">
        <v>4535</v>
      </c>
      <c r="Y2507" s="63"/>
      <c r="Z2507" s="63"/>
      <c r="AA2507" s="63">
        <v>2026050043</v>
      </c>
    </row>
    <row r="2508" spans="1:27" s="71" customFormat="1" ht="23.5" customHeight="1" x14ac:dyDescent="0.35">
      <c r="A2508" s="62">
        <v>46154</v>
      </c>
      <c r="B2508" s="63" t="s">
        <v>34</v>
      </c>
      <c r="C2508" s="64" t="s">
        <v>18</v>
      </c>
      <c r="D2508" s="64" t="s">
        <v>19</v>
      </c>
      <c r="E2508" s="64" t="s">
        <v>4364</v>
      </c>
      <c r="F2508" s="64">
        <v>1</v>
      </c>
      <c r="G2508" s="72">
        <v>130597401</v>
      </c>
      <c r="H2508" s="63" t="s">
        <v>4533</v>
      </c>
      <c r="I2508" s="64" t="s">
        <v>480</v>
      </c>
      <c r="J2508" s="63" t="s">
        <v>4530</v>
      </c>
      <c r="K2508" s="64" t="s">
        <v>273</v>
      </c>
      <c r="L2508" s="64" t="s">
        <v>268</v>
      </c>
      <c r="M2508" s="100">
        <v>0.375</v>
      </c>
      <c r="N2508" s="100">
        <v>0.47916666666666669</v>
      </c>
      <c r="O2508" s="66">
        <f t="shared" si="93"/>
        <v>0.10416666666666669</v>
      </c>
      <c r="P2508" s="67">
        <v>2.5</v>
      </c>
      <c r="Q2508" s="68">
        <v>6</v>
      </c>
      <c r="R2508" s="68"/>
      <c r="S2508" s="68">
        <f t="shared" si="94"/>
        <v>15</v>
      </c>
      <c r="T2508" s="69" t="s">
        <v>30</v>
      </c>
      <c r="U2508" s="63" t="s">
        <v>30</v>
      </c>
      <c r="V2508" s="63"/>
      <c r="W2508" s="63">
        <v>659227001</v>
      </c>
      <c r="X2508" s="63" t="s">
        <v>4535</v>
      </c>
      <c r="Y2508" s="63"/>
      <c r="Z2508" s="63"/>
      <c r="AA2508" s="63">
        <v>2026050044</v>
      </c>
    </row>
    <row r="2509" spans="1:27" s="71" customFormat="1" ht="23.5" customHeight="1" x14ac:dyDescent="0.35">
      <c r="A2509" s="62">
        <v>46154</v>
      </c>
      <c r="B2509" s="63" t="s">
        <v>34</v>
      </c>
      <c r="C2509" s="64" t="s">
        <v>18</v>
      </c>
      <c r="D2509" s="64" t="s">
        <v>19</v>
      </c>
      <c r="E2509" s="64" t="s">
        <v>1773</v>
      </c>
      <c r="F2509" s="64">
        <v>2</v>
      </c>
      <c r="G2509" s="72">
        <v>130597401</v>
      </c>
      <c r="H2509" s="63" t="s">
        <v>4534</v>
      </c>
      <c r="I2509" s="64" t="s">
        <v>490</v>
      </c>
      <c r="J2509" s="63" t="s">
        <v>4499</v>
      </c>
      <c r="K2509" s="64" t="s">
        <v>281</v>
      </c>
      <c r="L2509" s="64" t="s">
        <v>268</v>
      </c>
      <c r="M2509" s="100">
        <v>0.8125</v>
      </c>
      <c r="N2509" s="100">
        <v>0.83333333333333337</v>
      </c>
      <c r="O2509" s="66">
        <f t="shared" si="93"/>
        <v>2.083333333333337E-2</v>
      </c>
      <c r="P2509" s="67">
        <v>0.5</v>
      </c>
      <c r="Q2509" s="68">
        <v>5</v>
      </c>
      <c r="R2509" s="68"/>
      <c r="S2509" s="68">
        <f t="shared" si="94"/>
        <v>2.5</v>
      </c>
      <c r="T2509" s="69" t="s">
        <v>52</v>
      </c>
      <c r="U2509" s="63" t="s">
        <v>52</v>
      </c>
      <c r="V2509" s="63"/>
      <c r="W2509" s="63"/>
      <c r="X2509" s="63"/>
      <c r="Y2509" s="63"/>
      <c r="Z2509" s="63"/>
      <c r="AA2509" s="63">
        <v>2026050045</v>
      </c>
    </row>
    <row r="2510" spans="1:27" s="71" customFormat="1" ht="23.5" customHeight="1" x14ac:dyDescent="0.35">
      <c r="A2510" s="62">
        <v>46154</v>
      </c>
      <c r="B2510" s="63" t="s">
        <v>445</v>
      </c>
      <c r="C2510" s="64" t="s">
        <v>17</v>
      </c>
      <c r="D2510" s="64" t="s">
        <v>37</v>
      </c>
      <c r="E2510" s="64" t="s">
        <v>365</v>
      </c>
      <c r="F2510" s="64">
        <v>1</v>
      </c>
      <c r="G2510" s="72" t="s">
        <v>4477</v>
      </c>
      <c r="H2510" s="63" t="s">
        <v>4478</v>
      </c>
      <c r="I2510" s="64" t="s">
        <v>480</v>
      </c>
      <c r="J2510" s="63" t="s">
        <v>4536</v>
      </c>
      <c r="K2510" s="64" t="s">
        <v>273</v>
      </c>
      <c r="L2510" s="64" t="s">
        <v>268</v>
      </c>
      <c r="M2510" s="100">
        <v>0.3125</v>
      </c>
      <c r="N2510" s="100">
        <v>0.43263888888888891</v>
      </c>
      <c r="O2510" s="66">
        <f t="shared" si="93"/>
        <v>0.12013888888888891</v>
      </c>
      <c r="P2510" s="67">
        <v>2.7690000000000001</v>
      </c>
      <c r="Q2510" s="68">
        <v>26</v>
      </c>
      <c r="R2510" s="68"/>
      <c r="S2510" s="67">
        <f t="shared" si="94"/>
        <v>71.994</v>
      </c>
      <c r="T2510" s="69" t="s">
        <v>30</v>
      </c>
      <c r="U2510" s="63" t="s">
        <v>30</v>
      </c>
      <c r="V2510" s="63"/>
      <c r="W2510" s="63">
        <v>541664002</v>
      </c>
      <c r="X2510" s="63" t="s">
        <v>4537</v>
      </c>
      <c r="Y2510" s="63"/>
      <c r="Z2510" s="63"/>
      <c r="AA2510" s="63">
        <v>2026050046</v>
      </c>
    </row>
    <row r="2511" spans="1:27" s="71" customFormat="1" ht="23.5" customHeight="1" x14ac:dyDescent="0.35">
      <c r="A2511" s="62">
        <v>46155</v>
      </c>
      <c r="B2511" s="63" t="s">
        <v>34</v>
      </c>
      <c r="C2511" s="64" t="s">
        <v>17</v>
      </c>
      <c r="D2511" s="64" t="s">
        <v>19</v>
      </c>
      <c r="E2511" s="64" t="s">
        <v>278</v>
      </c>
      <c r="F2511" s="64">
        <v>1</v>
      </c>
      <c r="G2511" s="72">
        <v>130597181</v>
      </c>
      <c r="H2511" s="63" t="s">
        <v>4555</v>
      </c>
      <c r="I2511" s="64" t="s">
        <v>493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0.33</v>
      </c>
      <c r="Q2511" s="68">
        <v>12</v>
      </c>
      <c r="R2511" s="68"/>
      <c r="S2511" s="68">
        <f t="shared" si="94"/>
        <v>3.96</v>
      </c>
      <c r="T2511" s="69" t="s">
        <v>547</v>
      </c>
      <c r="U2511" s="63" t="s">
        <v>52</v>
      </c>
      <c r="V2511" s="63"/>
      <c r="W2511" s="63"/>
      <c r="X2511" s="63"/>
      <c r="Y2511" s="63"/>
      <c r="Z2511" s="63"/>
      <c r="AA2511" s="63"/>
    </row>
    <row r="2512" spans="1:27" s="71" customFormat="1" ht="23.5" customHeight="1" x14ac:dyDescent="0.35">
      <c r="A2512" s="62">
        <v>46155</v>
      </c>
      <c r="B2512" s="63" t="s">
        <v>34</v>
      </c>
      <c r="C2512" s="64" t="s">
        <v>17</v>
      </c>
      <c r="D2512" s="64" t="s">
        <v>19</v>
      </c>
      <c r="E2512" s="64" t="s">
        <v>371</v>
      </c>
      <c r="F2512" s="64">
        <v>2</v>
      </c>
      <c r="G2512" s="72" t="s">
        <v>3608</v>
      </c>
      <c r="H2512" s="63" t="s">
        <v>4556</v>
      </c>
      <c r="I2512" s="64" t="s">
        <v>493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0.5</v>
      </c>
      <c r="Q2512" s="68">
        <v>14</v>
      </c>
      <c r="R2512" s="68"/>
      <c r="S2512" s="68">
        <f t="shared" si="94"/>
        <v>7</v>
      </c>
      <c r="T2512" s="69" t="s">
        <v>547</v>
      </c>
      <c r="U2512" s="63" t="s">
        <v>52</v>
      </c>
      <c r="V2512" s="63"/>
      <c r="W2512" s="63"/>
      <c r="X2512" s="63"/>
      <c r="Y2512" s="63"/>
      <c r="Z2512" s="63"/>
      <c r="AA2512" s="63"/>
    </row>
    <row r="2513" spans="1:27" s="71" customFormat="1" ht="23.5" customHeight="1" x14ac:dyDescent="0.35">
      <c r="A2513" s="62">
        <v>46155</v>
      </c>
      <c r="B2513" s="63" t="s">
        <v>445</v>
      </c>
      <c r="C2513" s="64" t="s">
        <v>17</v>
      </c>
      <c r="D2513" s="64" t="s">
        <v>37</v>
      </c>
      <c r="E2513" s="64" t="s">
        <v>898</v>
      </c>
      <c r="F2513" s="64">
        <v>1</v>
      </c>
      <c r="G2513" s="72" t="s">
        <v>508</v>
      </c>
      <c r="H2513" s="63" t="s">
        <v>4557</v>
      </c>
      <c r="I2513" s="64" t="s">
        <v>493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>IF(N2513-M2513&gt;0,N2513-M2513,N2513-M2513+24)</f>
        <v>24</v>
      </c>
      <c r="P2513" s="67">
        <v>0.38</v>
      </c>
      <c r="Q2513" s="68">
        <v>25</v>
      </c>
      <c r="R2513" s="68"/>
      <c r="S2513" s="68">
        <f t="shared" si="94"/>
        <v>9.5</v>
      </c>
      <c r="T2513" s="69" t="s">
        <v>547</v>
      </c>
      <c r="U2513" s="63" t="s">
        <v>52</v>
      </c>
      <c r="V2513" s="63"/>
      <c r="W2513" s="63"/>
      <c r="X2513" s="63"/>
      <c r="Y2513" s="63"/>
      <c r="Z2513" s="63"/>
      <c r="AA2513" s="63"/>
    </row>
    <row r="2514" spans="1:27" s="71" customFormat="1" ht="23.5" customHeight="1" x14ac:dyDescent="0.35">
      <c r="A2514" s="62">
        <v>46155</v>
      </c>
      <c r="B2514" s="63" t="s">
        <v>445</v>
      </c>
      <c r="C2514" s="64" t="s">
        <v>17</v>
      </c>
      <c r="D2514" s="64" t="s">
        <v>37</v>
      </c>
      <c r="E2514" s="64" t="s">
        <v>417</v>
      </c>
      <c r="F2514" s="64">
        <v>1</v>
      </c>
      <c r="G2514" s="72" t="s">
        <v>3877</v>
      </c>
      <c r="H2514" s="63" t="s">
        <v>4344</v>
      </c>
      <c r="I2514" s="64" t="s">
        <v>493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18</v>
      </c>
      <c r="R2514" s="68"/>
      <c r="S2514" s="68">
        <f t="shared" si="94"/>
        <v>1.8</v>
      </c>
      <c r="T2514" s="69" t="s">
        <v>547</v>
      </c>
      <c r="U2514" s="63" t="s">
        <v>52</v>
      </c>
      <c r="V2514" s="63"/>
      <c r="W2514" s="63"/>
      <c r="X2514" s="63"/>
      <c r="Y2514" s="63"/>
      <c r="Z2514" s="63"/>
      <c r="AA2514" s="63"/>
    </row>
    <row r="2515" spans="1:27" s="71" customFormat="1" ht="23.5" customHeight="1" x14ac:dyDescent="0.35">
      <c r="A2515" s="62">
        <v>46155</v>
      </c>
      <c r="B2515" s="63" t="s">
        <v>445</v>
      </c>
      <c r="C2515" s="64" t="s">
        <v>17</v>
      </c>
      <c r="D2515" s="64" t="s">
        <v>37</v>
      </c>
      <c r="E2515" s="64" t="s">
        <v>292</v>
      </c>
      <c r="F2515" s="64">
        <v>2</v>
      </c>
      <c r="G2515" s="72" t="s">
        <v>3033</v>
      </c>
      <c r="H2515" s="63" t="s">
        <v>4558</v>
      </c>
      <c r="I2515" s="64" t="s">
        <v>493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0.5</v>
      </c>
      <c r="Q2515" s="68">
        <v>22</v>
      </c>
      <c r="R2515" s="68"/>
      <c r="S2515" s="68">
        <f t="shared" si="94"/>
        <v>11</v>
      </c>
      <c r="T2515" s="69" t="s">
        <v>547</v>
      </c>
      <c r="U2515" s="63" t="s">
        <v>52</v>
      </c>
      <c r="V2515" s="63"/>
      <c r="W2515" s="63"/>
      <c r="X2515" s="63"/>
      <c r="Y2515" s="63"/>
      <c r="Z2515" s="63"/>
      <c r="AA2515" s="63"/>
    </row>
    <row r="2516" spans="1:27" s="71" customFormat="1" ht="23.5" customHeight="1" x14ac:dyDescent="0.35">
      <c r="A2516" s="62">
        <v>46155</v>
      </c>
      <c r="B2516" s="63" t="s">
        <v>445</v>
      </c>
      <c r="C2516" s="64" t="s">
        <v>17</v>
      </c>
      <c r="D2516" s="64" t="s">
        <v>37</v>
      </c>
      <c r="E2516" s="64" t="s">
        <v>3032</v>
      </c>
      <c r="F2516" s="64">
        <v>2</v>
      </c>
      <c r="G2516" s="72" t="s">
        <v>3800</v>
      </c>
      <c r="H2516" s="63" t="s">
        <v>4559</v>
      </c>
      <c r="I2516" s="64" t="s">
        <v>493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0.17</v>
      </c>
      <c r="Q2516" s="68">
        <v>10</v>
      </c>
      <c r="R2516" s="68"/>
      <c r="S2516" s="68">
        <f t="shared" si="94"/>
        <v>1.7000000000000002</v>
      </c>
      <c r="T2516" s="69" t="s">
        <v>547</v>
      </c>
      <c r="U2516" s="63" t="s">
        <v>52</v>
      </c>
      <c r="V2516" s="63"/>
      <c r="W2516" s="63"/>
      <c r="X2516" s="63"/>
      <c r="Y2516" s="63"/>
      <c r="Z2516" s="63"/>
      <c r="AA2516" s="63"/>
    </row>
    <row r="2517" spans="1:27" s="71" customFormat="1" ht="23.5" customHeight="1" x14ac:dyDescent="0.35">
      <c r="A2517" s="62">
        <v>46155</v>
      </c>
      <c r="B2517" s="63" t="s">
        <v>445</v>
      </c>
      <c r="C2517" s="64" t="s">
        <v>17</v>
      </c>
      <c r="D2517" s="64" t="s">
        <v>37</v>
      </c>
      <c r="E2517" s="64" t="s">
        <v>3032</v>
      </c>
      <c r="F2517" s="64">
        <v>2</v>
      </c>
      <c r="G2517" s="72" t="s">
        <v>4560</v>
      </c>
      <c r="H2517" s="63" t="s">
        <v>4561</v>
      </c>
      <c r="I2517" s="64" t="s">
        <v>493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0.32</v>
      </c>
      <c r="Q2517" s="68">
        <v>10</v>
      </c>
      <c r="R2517" s="68"/>
      <c r="S2517" s="68">
        <f t="shared" si="94"/>
        <v>3.2</v>
      </c>
      <c r="T2517" s="69" t="s">
        <v>547</v>
      </c>
      <c r="U2517" s="63" t="s">
        <v>52</v>
      </c>
      <c r="V2517" s="63"/>
      <c r="W2517" s="63"/>
      <c r="X2517" s="63"/>
      <c r="Y2517" s="63"/>
      <c r="Z2517" s="63"/>
      <c r="AA2517" s="63"/>
    </row>
    <row r="2518" spans="1:27" s="71" customFormat="1" ht="23.5" customHeight="1" x14ac:dyDescent="0.35">
      <c r="A2518" s="62">
        <v>46155</v>
      </c>
      <c r="B2518" s="63" t="s">
        <v>445</v>
      </c>
      <c r="C2518" s="64" t="s">
        <v>18</v>
      </c>
      <c r="D2518" s="64" t="s">
        <v>37</v>
      </c>
      <c r="E2518" s="64" t="s">
        <v>377</v>
      </c>
      <c r="F2518" s="64">
        <v>1</v>
      </c>
      <c r="G2518" s="72" t="s">
        <v>3803</v>
      </c>
      <c r="H2518" s="63" t="s">
        <v>4562</v>
      </c>
      <c r="I2518" s="64" t="s">
        <v>493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10</v>
      </c>
      <c r="R2518" s="68"/>
      <c r="S2518" s="68">
        <f t="shared" si="94"/>
        <v>1</v>
      </c>
      <c r="T2518" s="69" t="s">
        <v>547</v>
      </c>
      <c r="U2518" s="63" t="s">
        <v>52</v>
      </c>
      <c r="V2518" s="63"/>
      <c r="W2518" s="63"/>
      <c r="X2518" s="63"/>
      <c r="Y2518" s="63"/>
      <c r="Z2518" s="63"/>
      <c r="AA2518" s="63"/>
    </row>
    <row r="2519" spans="1:27" s="71" customFormat="1" ht="23.5" customHeight="1" x14ac:dyDescent="0.35">
      <c r="A2519" s="62">
        <v>46155</v>
      </c>
      <c r="B2519" s="63" t="s">
        <v>445</v>
      </c>
      <c r="C2519" s="64" t="s">
        <v>18</v>
      </c>
      <c r="D2519" s="64" t="s">
        <v>37</v>
      </c>
      <c r="E2519" s="64" t="s">
        <v>1534</v>
      </c>
      <c r="F2519" s="64">
        <v>1</v>
      </c>
      <c r="G2519" s="72" t="s">
        <v>4563</v>
      </c>
      <c r="H2519" s="63" t="s">
        <v>4564</v>
      </c>
      <c r="I2519" s="64" t="s">
        <v>493</v>
      </c>
      <c r="J2519" s="63" t="s">
        <v>66</v>
      </c>
      <c r="K2519" s="64" t="s">
        <v>243</v>
      </c>
      <c r="L2519" s="64" t="s">
        <v>239</v>
      </c>
      <c r="M2519" s="100"/>
      <c r="N2519" s="100"/>
      <c r="O2519" s="66">
        <f t="shared" si="93"/>
        <v>24</v>
      </c>
      <c r="P2519" s="67">
        <v>0.1</v>
      </c>
      <c r="Q2519" s="68">
        <v>13</v>
      </c>
      <c r="R2519" s="68"/>
      <c r="S2519" s="68">
        <f t="shared" si="94"/>
        <v>1.3</v>
      </c>
      <c r="T2519" s="69" t="s">
        <v>547</v>
      </c>
      <c r="U2519" s="63" t="s">
        <v>52</v>
      </c>
      <c r="V2519" s="63"/>
      <c r="W2519" s="63"/>
      <c r="X2519" s="63"/>
      <c r="Y2519" s="63"/>
      <c r="Z2519" s="63"/>
      <c r="AA2519" s="63"/>
    </row>
    <row r="2520" spans="1:27" s="71" customFormat="1" ht="23.5" customHeight="1" x14ac:dyDescent="0.35">
      <c r="A2520" s="62">
        <v>46155</v>
      </c>
      <c r="B2520" s="63" t="s">
        <v>445</v>
      </c>
      <c r="C2520" s="64" t="s">
        <v>18</v>
      </c>
      <c r="D2520" s="64" t="s">
        <v>37</v>
      </c>
      <c r="E2520" s="64" t="s">
        <v>305</v>
      </c>
      <c r="F2520" s="64">
        <v>2</v>
      </c>
      <c r="G2520" s="72" t="s">
        <v>1662</v>
      </c>
      <c r="H2520" s="63" t="s">
        <v>4565</v>
      </c>
      <c r="I2520" s="64" t="s">
        <v>493</v>
      </c>
      <c r="J2520" s="63" t="s">
        <v>66</v>
      </c>
      <c r="K2520" s="64" t="s">
        <v>243</v>
      </c>
      <c r="L2520" s="64" t="s">
        <v>239</v>
      </c>
      <c r="M2520" s="100"/>
      <c r="N2520" s="100"/>
      <c r="O2520" s="66">
        <f t="shared" si="93"/>
        <v>24</v>
      </c>
      <c r="P2520" s="67">
        <v>0.1</v>
      </c>
      <c r="Q2520" s="68">
        <v>11</v>
      </c>
      <c r="R2520" s="68"/>
      <c r="S2520" s="68">
        <f t="shared" si="94"/>
        <v>1.1000000000000001</v>
      </c>
      <c r="T2520" s="69" t="s">
        <v>547</v>
      </c>
      <c r="U2520" s="63" t="s">
        <v>52</v>
      </c>
      <c r="V2520" s="63"/>
      <c r="W2520" s="63"/>
      <c r="X2520" s="63"/>
      <c r="Y2520" s="63"/>
      <c r="Z2520" s="63"/>
      <c r="AA2520" s="63"/>
    </row>
    <row r="2521" spans="1:27" s="71" customFormat="1" ht="23.5" customHeight="1" x14ac:dyDescent="0.35">
      <c r="A2521" s="62">
        <v>46155</v>
      </c>
      <c r="B2521" s="63" t="s">
        <v>445</v>
      </c>
      <c r="C2521" s="64" t="s">
        <v>18</v>
      </c>
      <c r="D2521" s="64" t="s">
        <v>37</v>
      </c>
      <c r="E2521" s="64" t="s">
        <v>1441</v>
      </c>
      <c r="F2521" s="64">
        <v>2</v>
      </c>
      <c r="G2521" s="72" t="s">
        <v>3886</v>
      </c>
      <c r="H2521" s="63" t="s">
        <v>4566</v>
      </c>
      <c r="I2521" s="64" t="s">
        <v>493</v>
      </c>
      <c r="J2521" s="63" t="s">
        <v>66</v>
      </c>
      <c r="K2521" s="64" t="s">
        <v>243</v>
      </c>
      <c r="L2521" s="64" t="s">
        <v>239</v>
      </c>
      <c r="M2521" s="100"/>
      <c r="N2521" s="100"/>
      <c r="O2521" s="66">
        <f t="shared" si="93"/>
        <v>24</v>
      </c>
      <c r="P2521" s="67">
        <v>0.1</v>
      </c>
      <c r="Q2521" s="68">
        <v>20</v>
      </c>
      <c r="R2521" s="68"/>
      <c r="S2521" s="68">
        <f t="shared" si="94"/>
        <v>2</v>
      </c>
      <c r="T2521" s="69" t="s">
        <v>547</v>
      </c>
      <c r="U2521" s="63" t="s">
        <v>52</v>
      </c>
      <c r="V2521" s="63"/>
      <c r="W2521" s="63"/>
      <c r="X2521" s="63"/>
      <c r="Y2521" s="63"/>
      <c r="Z2521" s="63"/>
      <c r="AA2521" s="63"/>
    </row>
    <row r="2522" spans="1:27" s="71" customFormat="1" ht="23.5" customHeight="1" x14ac:dyDescent="0.35">
      <c r="A2522" s="62">
        <v>46155</v>
      </c>
      <c r="B2522" s="63" t="s">
        <v>445</v>
      </c>
      <c r="C2522" s="64" t="s">
        <v>18</v>
      </c>
      <c r="D2522" s="64" t="s">
        <v>37</v>
      </c>
      <c r="E2522" s="64" t="s">
        <v>377</v>
      </c>
      <c r="F2522" s="64">
        <v>1</v>
      </c>
      <c r="G2522" s="72" t="s">
        <v>2394</v>
      </c>
      <c r="H2522" s="63" t="s">
        <v>4567</v>
      </c>
      <c r="I2522" s="64" t="s">
        <v>493</v>
      </c>
      <c r="J2522" s="63" t="s">
        <v>66</v>
      </c>
      <c r="K2522" s="64" t="s">
        <v>243</v>
      </c>
      <c r="L2522" s="64" t="s">
        <v>239</v>
      </c>
      <c r="M2522" s="100"/>
      <c r="N2522" s="100"/>
      <c r="O2522" s="66">
        <f t="shared" si="93"/>
        <v>24</v>
      </c>
      <c r="P2522" s="67">
        <v>0.1</v>
      </c>
      <c r="Q2522" s="68">
        <v>10</v>
      </c>
      <c r="R2522" s="68"/>
      <c r="S2522" s="68">
        <f t="shared" si="94"/>
        <v>1</v>
      </c>
      <c r="T2522" s="69" t="s">
        <v>547</v>
      </c>
      <c r="U2522" s="63" t="s">
        <v>52</v>
      </c>
      <c r="V2522" s="63"/>
      <c r="W2522" s="63"/>
      <c r="X2522" s="63"/>
      <c r="Y2522" s="63"/>
      <c r="Z2522" s="63"/>
      <c r="AA2522" s="63"/>
    </row>
    <row r="2523" spans="1:27" s="71" customFormat="1" ht="23.5" customHeight="1" x14ac:dyDescent="0.35">
      <c r="A2523" s="62">
        <v>46155</v>
      </c>
      <c r="B2523" s="63" t="s">
        <v>445</v>
      </c>
      <c r="C2523" s="64" t="s">
        <v>18</v>
      </c>
      <c r="D2523" s="64" t="s">
        <v>37</v>
      </c>
      <c r="E2523" s="64" t="s">
        <v>1532</v>
      </c>
      <c r="F2523" s="64">
        <v>1</v>
      </c>
      <c r="G2523" s="72" t="s">
        <v>770</v>
      </c>
      <c r="H2523" s="63" t="s">
        <v>4522</v>
      </c>
      <c r="I2523" s="64" t="s">
        <v>493</v>
      </c>
      <c r="J2523" s="63" t="s">
        <v>66</v>
      </c>
      <c r="K2523" s="64" t="s">
        <v>243</v>
      </c>
      <c r="L2523" s="64" t="s">
        <v>239</v>
      </c>
      <c r="M2523" s="100"/>
      <c r="N2523" s="100"/>
      <c r="O2523" s="66">
        <f t="shared" si="93"/>
        <v>24</v>
      </c>
      <c r="P2523" s="67">
        <v>0.1</v>
      </c>
      <c r="Q2523" s="68">
        <v>15</v>
      </c>
      <c r="R2523" s="68"/>
      <c r="S2523" s="68">
        <f t="shared" si="94"/>
        <v>1.5</v>
      </c>
      <c r="T2523" s="69" t="s">
        <v>547</v>
      </c>
      <c r="U2523" s="63" t="s">
        <v>52</v>
      </c>
      <c r="V2523" s="63"/>
      <c r="W2523" s="63"/>
      <c r="X2523" s="63"/>
      <c r="Y2523" s="63"/>
      <c r="Z2523" s="63"/>
      <c r="AA2523" s="63"/>
    </row>
    <row r="2524" spans="1:27" s="71" customFormat="1" ht="23.5" customHeight="1" x14ac:dyDescent="0.35">
      <c r="A2524" s="62">
        <v>46155</v>
      </c>
      <c r="B2524" s="63" t="s">
        <v>445</v>
      </c>
      <c r="C2524" s="64" t="s">
        <v>18</v>
      </c>
      <c r="D2524" s="64" t="s">
        <v>37</v>
      </c>
      <c r="E2524" s="64" t="s">
        <v>2102</v>
      </c>
      <c r="F2524" s="64">
        <v>2</v>
      </c>
      <c r="G2524" s="72" t="s">
        <v>1030</v>
      </c>
      <c r="H2524" s="63" t="s">
        <v>4568</v>
      </c>
      <c r="I2524" s="64" t="s">
        <v>493</v>
      </c>
      <c r="J2524" s="63" t="s">
        <v>66</v>
      </c>
      <c r="K2524" s="64" t="s">
        <v>243</v>
      </c>
      <c r="L2524" s="64" t="s">
        <v>239</v>
      </c>
      <c r="M2524" s="100"/>
      <c r="N2524" s="100"/>
      <c r="O2524" s="66">
        <f t="shared" si="93"/>
        <v>24</v>
      </c>
      <c r="P2524" s="67">
        <v>0.1</v>
      </c>
      <c r="Q2524" s="68">
        <v>26</v>
      </c>
      <c r="R2524" s="68"/>
      <c r="S2524" s="68">
        <f t="shared" si="94"/>
        <v>2.6</v>
      </c>
      <c r="T2524" s="69" t="s">
        <v>547</v>
      </c>
      <c r="U2524" s="63" t="s">
        <v>52</v>
      </c>
      <c r="V2524" s="63"/>
      <c r="W2524" s="63"/>
      <c r="X2524" s="63"/>
      <c r="Y2524" s="63"/>
      <c r="Z2524" s="63"/>
      <c r="AA2524" s="63"/>
    </row>
    <row r="2525" spans="1:27" s="71" customFormat="1" ht="23.5" customHeight="1" x14ac:dyDescent="0.35">
      <c r="A2525" s="62">
        <v>46155</v>
      </c>
      <c r="B2525" s="63" t="s">
        <v>445</v>
      </c>
      <c r="C2525" s="64" t="s">
        <v>18</v>
      </c>
      <c r="D2525" s="64" t="s">
        <v>37</v>
      </c>
      <c r="E2525" s="64" t="s">
        <v>544</v>
      </c>
      <c r="F2525" s="64">
        <v>1</v>
      </c>
      <c r="G2525" s="72" t="s">
        <v>879</v>
      </c>
      <c r="H2525" s="63" t="s">
        <v>4569</v>
      </c>
      <c r="I2525" s="64" t="s">
        <v>493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0.1</v>
      </c>
      <c r="Q2525" s="68">
        <v>26</v>
      </c>
      <c r="R2525" s="68"/>
      <c r="S2525" s="68">
        <f t="shared" si="94"/>
        <v>2.6</v>
      </c>
      <c r="T2525" s="69" t="s">
        <v>547</v>
      </c>
      <c r="U2525" s="63" t="s">
        <v>52</v>
      </c>
      <c r="V2525" s="63"/>
      <c r="W2525" s="63"/>
      <c r="X2525" s="63"/>
      <c r="Y2525" s="63"/>
      <c r="Z2525" s="63"/>
      <c r="AA2525" s="63"/>
    </row>
    <row r="2526" spans="1:27" s="71" customFormat="1" ht="23.5" customHeight="1" x14ac:dyDescent="0.35">
      <c r="A2526" s="62">
        <v>46155</v>
      </c>
      <c r="B2526" s="63" t="s">
        <v>445</v>
      </c>
      <c r="C2526" s="64" t="s">
        <v>18</v>
      </c>
      <c r="D2526" s="64" t="s">
        <v>37</v>
      </c>
      <c r="E2526" s="64" t="s">
        <v>1302</v>
      </c>
      <c r="F2526" s="64">
        <v>2</v>
      </c>
      <c r="G2526" s="72" t="s">
        <v>4570</v>
      </c>
      <c r="H2526" s="63" t="s">
        <v>4571</v>
      </c>
      <c r="I2526" s="64" t="s">
        <v>493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0.1</v>
      </c>
      <c r="Q2526" s="68">
        <v>22</v>
      </c>
      <c r="R2526" s="68"/>
      <c r="S2526" s="68">
        <f t="shared" si="94"/>
        <v>2.2000000000000002</v>
      </c>
      <c r="T2526" s="69" t="s">
        <v>547</v>
      </c>
      <c r="U2526" s="63" t="s">
        <v>52</v>
      </c>
      <c r="V2526" s="63"/>
      <c r="W2526" s="63"/>
      <c r="X2526" s="63"/>
      <c r="Y2526" s="63"/>
      <c r="Z2526" s="63"/>
      <c r="AA2526" s="63"/>
    </row>
    <row r="2527" spans="1:27" s="71" customFormat="1" ht="23.5" customHeight="1" x14ac:dyDescent="0.35">
      <c r="A2527" s="62">
        <v>46155</v>
      </c>
      <c r="B2527" s="63" t="s">
        <v>445</v>
      </c>
      <c r="C2527" s="64" t="s">
        <v>18</v>
      </c>
      <c r="D2527" s="64" t="s">
        <v>37</v>
      </c>
      <c r="E2527" s="64" t="s">
        <v>320</v>
      </c>
      <c r="F2527" s="64">
        <v>1</v>
      </c>
      <c r="G2527" s="72" t="s">
        <v>4572</v>
      </c>
      <c r="H2527" s="63" t="s">
        <v>4573</v>
      </c>
      <c r="I2527" s="64" t="s">
        <v>493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 t="shared" si="93"/>
        <v>24</v>
      </c>
      <c r="P2527" s="67">
        <v>0.1</v>
      </c>
      <c r="Q2527" s="68">
        <v>24</v>
      </c>
      <c r="R2527" s="68"/>
      <c r="S2527" s="68">
        <f t="shared" si="94"/>
        <v>2.4000000000000004</v>
      </c>
      <c r="T2527" s="69" t="s">
        <v>547</v>
      </c>
      <c r="U2527" s="63" t="s">
        <v>52</v>
      </c>
      <c r="V2527" s="63"/>
      <c r="W2527" s="63"/>
      <c r="X2527" s="63"/>
      <c r="Y2527" s="63"/>
      <c r="Z2527" s="63"/>
      <c r="AA2527" s="63"/>
    </row>
    <row r="2528" spans="1:27" s="71" customFormat="1" ht="23.5" customHeight="1" x14ac:dyDescent="0.35">
      <c r="A2528" s="62">
        <v>46155</v>
      </c>
      <c r="B2528" s="63" t="s">
        <v>445</v>
      </c>
      <c r="C2528" s="64" t="s">
        <v>18</v>
      </c>
      <c r="D2528" s="64" t="s">
        <v>37</v>
      </c>
      <c r="E2528" s="64" t="s">
        <v>994</v>
      </c>
      <c r="F2528" s="64">
        <v>2</v>
      </c>
      <c r="G2528" s="72" t="s">
        <v>1698</v>
      </c>
      <c r="H2528" s="63" t="s">
        <v>4574</v>
      </c>
      <c r="I2528" s="64" t="s">
        <v>493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20</v>
      </c>
      <c r="R2528" s="68"/>
      <c r="S2528" s="68">
        <f t="shared" si="94"/>
        <v>2</v>
      </c>
      <c r="T2528" s="69" t="s">
        <v>547</v>
      </c>
      <c r="U2528" s="63" t="s">
        <v>52</v>
      </c>
      <c r="V2528" s="63"/>
      <c r="W2528" s="63"/>
      <c r="X2528" s="63"/>
      <c r="Y2528" s="63"/>
      <c r="Z2528" s="63"/>
      <c r="AA2528" s="63"/>
    </row>
    <row r="2529" spans="1:27" s="71" customFormat="1" ht="23.5" customHeight="1" x14ac:dyDescent="0.35">
      <c r="A2529" s="62">
        <v>46155</v>
      </c>
      <c r="B2529" s="63" t="s">
        <v>445</v>
      </c>
      <c r="C2529" s="64" t="s">
        <v>18</v>
      </c>
      <c r="D2529" s="64" t="s">
        <v>37</v>
      </c>
      <c r="E2529" s="64" t="s">
        <v>1424</v>
      </c>
      <c r="F2529" s="64">
        <v>2</v>
      </c>
      <c r="G2529" s="72">
        <v>159309016</v>
      </c>
      <c r="H2529" s="63" t="s">
        <v>4575</v>
      </c>
      <c r="I2529" s="64" t="s">
        <v>493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0.1</v>
      </c>
      <c r="Q2529" s="68">
        <v>18</v>
      </c>
      <c r="R2529" s="68"/>
      <c r="S2529" s="68">
        <f t="shared" si="94"/>
        <v>1.8</v>
      </c>
      <c r="T2529" s="69" t="s">
        <v>547</v>
      </c>
      <c r="U2529" s="63" t="s">
        <v>52</v>
      </c>
      <c r="V2529" s="63"/>
      <c r="W2529" s="63"/>
      <c r="X2529" s="63"/>
      <c r="Y2529" s="63"/>
      <c r="Z2529" s="63"/>
      <c r="AA2529" s="63"/>
    </row>
    <row r="2530" spans="1:27" s="71" customFormat="1" ht="23.5" customHeight="1" x14ac:dyDescent="0.35">
      <c r="A2530" s="62">
        <v>46155</v>
      </c>
      <c r="B2530" s="63" t="s">
        <v>445</v>
      </c>
      <c r="C2530" s="64" t="s">
        <v>18</v>
      </c>
      <c r="D2530" s="64" t="s">
        <v>37</v>
      </c>
      <c r="E2530" s="64" t="s">
        <v>335</v>
      </c>
      <c r="F2530" s="64">
        <v>1</v>
      </c>
      <c r="G2530" s="72">
        <v>230868001</v>
      </c>
      <c r="H2530" s="63" t="s">
        <v>4576</v>
      </c>
      <c r="I2530" s="64" t="s">
        <v>493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</v>
      </c>
      <c r="Q2530" s="68">
        <v>7</v>
      </c>
      <c r="R2530" s="68"/>
      <c r="S2530" s="68">
        <f t="shared" si="94"/>
        <v>0.70000000000000007</v>
      </c>
      <c r="T2530" s="69" t="s">
        <v>547</v>
      </c>
      <c r="U2530" s="63" t="s">
        <v>52</v>
      </c>
      <c r="V2530" s="63"/>
      <c r="W2530" s="63"/>
      <c r="X2530" s="63"/>
      <c r="Y2530" s="63"/>
      <c r="Z2530" s="63"/>
      <c r="AA2530" s="63"/>
    </row>
    <row r="2531" spans="1:27" s="71" customFormat="1" ht="23.5" customHeight="1" x14ac:dyDescent="0.35">
      <c r="A2531" s="62">
        <v>46155</v>
      </c>
      <c r="B2531" s="63" t="s">
        <v>445</v>
      </c>
      <c r="C2531" s="64" t="s">
        <v>18</v>
      </c>
      <c r="D2531" s="64" t="s">
        <v>37</v>
      </c>
      <c r="E2531" s="64" t="s">
        <v>815</v>
      </c>
      <c r="F2531" s="64">
        <v>1</v>
      </c>
      <c r="G2531" s="72">
        <v>305816004</v>
      </c>
      <c r="H2531" s="63" t="s">
        <v>4577</v>
      </c>
      <c r="I2531" s="64" t="s">
        <v>493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0.1</v>
      </c>
      <c r="Q2531" s="68">
        <v>15</v>
      </c>
      <c r="R2531" s="68"/>
      <c r="S2531" s="68">
        <f t="shared" si="94"/>
        <v>1.5</v>
      </c>
      <c r="T2531" s="69" t="s">
        <v>547</v>
      </c>
      <c r="U2531" s="63" t="s">
        <v>52</v>
      </c>
      <c r="V2531" s="63"/>
      <c r="W2531" s="63"/>
      <c r="X2531" s="63"/>
      <c r="Y2531" s="63"/>
      <c r="Z2531" s="63"/>
      <c r="AA2531" s="63"/>
    </row>
    <row r="2532" spans="1:27" s="71" customFormat="1" ht="23.5" customHeight="1" x14ac:dyDescent="0.35">
      <c r="A2532" s="62">
        <v>46155</v>
      </c>
      <c r="B2532" s="63" t="s">
        <v>34</v>
      </c>
      <c r="C2532" s="64" t="s">
        <v>18</v>
      </c>
      <c r="D2532" s="64" t="s">
        <v>19</v>
      </c>
      <c r="E2532" s="64" t="s">
        <v>2877</v>
      </c>
      <c r="F2532" s="64">
        <v>2</v>
      </c>
      <c r="G2532" s="72">
        <v>130597283</v>
      </c>
      <c r="H2532" s="63" t="s">
        <v>4578</v>
      </c>
      <c r="I2532" s="64" t="s">
        <v>490</v>
      </c>
      <c r="J2532" s="63" t="s">
        <v>3885</v>
      </c>
      <c r="K2532" s="64" t="s">
        <v>281</v>
      </c>
      <c r="L2532" s="64" t="s">
        <v>268</v>
      </c>
      <c r="M2532" s="100">
        <v>0.91666666666666663</v>
      </c>
      <c r="N2532" s="100">
        <v>0.92708333333333337</v>
      </c>
      <c r="O2532" s="66">
        <f t="shared" si="93"/>
        <v>1.0416666666666741E-2</v>
      </c>
      <c r="P2532" s="67">
        <v>0.25</v>
      </c>
      <c r="Q2532" s="68">
        <v>7</v>
      </c>
      <c r="R2532" s="68"/>
      <c r="S2532" s="68">
        <f t="shared" si="94"/>
        <v>1.75</v>
      </c>
      <c r="T2532" s="69" t="s">
        <v>52</v>
      </c>
      <c r="U2532" s="63" t="s">
        <v>52</v>
      </c>
      <c r="V2532" s="63"/>
      <c r="W2532" s="63"/>
      <c r="X2532" s="63"/>
      <c r="Y2532" s="63"/>
      <c r="Z2532" s="63"/>
      <c r="AA2532" s="63">
        <v>2026050047</v>
      </c>
    </row>
    <row r="2533" spans="1:27" s="71" customFormat="1" ht="23.5" customHeight="1" x14ac:dyDescent="0.35">
      <c r="A2533" s="62">
        <v>46155</v>
      </c>
      <c r="B2533" s="63" t="s">
        <v>34</v>
      </c>
      <c r="C2533" s="64" t="s">
        <v>18</v>
      </c>
      <c r="D2533" s="64" t="s">
        <v>19</v>
      </c>
      <c r="E2533" s="64" t="s">
        <v>4554</v>
      </c>
      <c r="F2533" s="64">
        <v>2</v>
      </c>
      <c r="G2533" s="72">
        <v>130597291</v>
      </c>
      <c r="H2533" s="63" t="s">
        <v>4579</v>
      </c>
      <c r="I2533" s="64" t="s">
        <v>490</v>
      </c>
      <c r="J2533" s="63" t="s">
        <v>2054</v>
      </c>
      <c r="K2533" s="64" t="s">
        <v>281</v>
      </c>
      <c r="L2533" s="64" t="s">
        <v>268</v>
      </c>
      <c r="M2533" s="100">
        <v>0.85763888888888884</v>
      </c>
      <c r="N2533" s="100">
        <v>0.86458333333333337</v>
      </c>
      <c r="O2533" s="66">
        <f t="shared" si="93"/>
        <v>6.9444444444445308E-3</v>
      </c>
      <c r="P2533" s="67">
        <v>0.17</v>
      </c>
      <c r="Q2533" s="68">
        <v>9</v>
      </c>
      <c r="R2533" s="68"/>
      <c r="S2533" s="68">
        <f t="shared" si="94"/>
        <v>1.53</v>
      </c>
      <c r="T2533" s="69" t="s">
        <v>52</v>
      </c>
      <c r="U2533" s="63" t="s">
        <v>52</v>
      </c>
      <c r="V2533" s="63"/>
      <c r="W2533" s="63"/>
      <c r="X2533" s="63"/>
      <c r="Y2533" s="63"/>
      <c r="Z2533" s="63"/>
      <c r="AA2533" s="63">
        <v>2026050048</v>
      </c>
    </row>
    <row r="2534" spans="1:27" s="71" customFormat="1" ht="23.5" customHeight="1" x14ac:dyDescent="0.35">
      <c r="A2534" s="62">
        <v>46155</v>
      </c>
      <c r="B2534" s="63" t="s">
        <v>445</v>
      </c>
      <c r="C2534" s="64" t="s">
        <v>17</v>
      </c>
      <c r="D2534" s="64" t="s">
        <v>37</v>
      </c>
      <c r="E2534" s="64" t="s">
        <v>898</v>
      </c>
      <c r="F2534" s="64">
        <v>2</v>
      </c>
      <c r="G2534" s="72" t="s">
        <v>1042</v>
      </c>
      <c r="H2534" s="63" t="s">
        <v>4580</v>
      </c>
      <c r="I2534" s="64" t="s">
        <v>490</v>
      </c>
      <c r="J2534" s="63" t="s">
        <v>4581</v>
      </c>
      <c r="K2534" s="64" t="s">
        <v>281</v>
      </c>
      <c r="L2534" s="64" t="s">
        <v>268</v>
      </c>
      <c r="M2534" s="100">
        <v>0.91666666666666663</v>
      </c>
      <c r="N2534" s="100">
        <v>0.9375</v>
      </c>
      <c r="O2534" s="66">
        <f t="shared" si="93"/>
        <v>2.083333333333337E-2</v>
      </c>
      <c r="P2534" s="67">
        <v>0.5</v>
      </c>
      <c r="Q2534" s="68">
        <v>29</v>
      </c>
      <c r="R2534" s="68"/>
      <c r="S2534" s="68">
        <f t="shared" si="94"/>
        <v>14.5</v>
      </c>
      <c r="T2534" s="69" t="s">
        <v>52</v>
      </c>
      <c r="U2534" s="63" t="s">
        <v>52</v>
      </c>
      <c r="V2534" s="63"/>
      <c r="W2534" s="63"/>
      <c r="X2534" s="63"/>
      <c r="Y2534" s="63"/>
      <c r="Z2534" s="63"/>
      <c r="AA2534" s="63">
        <v>2026050049</v>
      </c>
    </row>
    <row r="2535" spans="1:27" s="71" customFormat="1" ht="23.5" customHeight="1" x14ac:dyDescent="0.35">
      <c r="A2535" s="62">
        <v>46155</v>
      </c>
      <c r="B2535" s="63" t="s">
        <v>445</v>
      </c>
      <c r="C2535" s="64" t="s">
        <v>18</v>
      </c>
      <c r="D2535" s="64" t="s">
        <v>37</v>
      </c>
      <c r="E2535" s="64" t="s">
        <v>2816</v>
      </c>
      <c r="F2535" s="64">
        <v>1</v>
      </c>
      <c r="G2535" s="72" t="s">
        <v>4582</v>
      </c>
      <c r="H2535" s="63" t="s">
        <v>4583</v>
      </c>
      <c r="I2535" s="64" t="s">
        <v>490</v>
      </c>
      <c r="J2535" s="63" t="s">
        <v>4584</v>
      </c>
      <c r="K2535" s="64" t="s">
        <v>281</v>
      </c>
      <c r="L2535" s="64" t="s">
        <v>268</v>
      </c>
      <c r="M2535" s="100">
        <v>0.34375</v>
      </c>
      <c r="N2535" s="100">
        <v>0.36458333333333331</v>
      </c>
      <c r="O2535" s="66">
        <f t="shared" si="93"/>
        <v>2.0833333333333315E-2</v>
      </c>
      <c r="P2535" s="67">
        <v>0.5</v>
      </c>
      <c r="Q2535" s="68">
        <v>24</v>
      </c>
      <c r="R2535" s="68"/>
      <c r="S2535" s="68">
        <f t="shared" si="94"/>
        <v>12</v>
      </c>
      <c r="T2535" s="69" t="s">
        <v>52</v>
      </c>
      <c r="U2535" s="63" t="s">
        <v>52</v>
      </c>
      <c r="V2535" s="63"/>
      <c r="W2535" s="63"/>
      <c r="X2535" s="63"/>
      <c r="Y2535" s="63"/>
      <c r="Z2535" s="63"/>
      <c r="AA2535" s="63">
        <v>2026050050</v>
      </c>
    </row>
    <row r="2536" spans="1:27" s="71" customFormat="1" ht="23.5" customHeight="1" x14ac:dyDescent="0.35">
      <c r="A2536" s="62">
        <v>46155</v>
      </c>
      <c r="B2536" s="63" t="s">
        <v>445</v>
      </c>
      <c r="C2536" s="64" t="s">
        <v>18</v>
      </c>
      <c r="D2536" s="64" t="s">
        <v>37</v>
      </c>
      <c r="E2536" s="64" t="s">
        <v>382</v>
      </c>
      <c r="F2536" s="64">
        <v>1</v>
      </c>
      <c r="G2536" s="72" t="s">
        <v>2785</v>
      </c>
      <c r="H2536" s="63" t="s">
        <v>4585</v>
      </c>
      <c r="I2536" s="64" t="s">
        <v>480</v>
      </c>
      <c r="J2536" s="63" t="s">
        <v>4586</v>
      </c>
      <c r="K2536" s="64" t="s">
        <v>273</v>
      </c>
      <c r="L2536" s="64" t="s">
        <v>268</v>
      </c>
      <c r="M2536" s="100">
        <v>0.36249999999999999</v>
      </c>
      <c r="N2536" s="100">
        <v>0.41180555555555554</v>
      </c>
      <c r="O2536" s="66">
        <f t="shared" si="93"/>
        <v>4.9305555555555547E-2</v>
      </c>
      <c r="P2536" s="67">
        <v>1.18</v>
      </c>
      <c r="Q2536" s="68">
        <v>24</v>
      </c>
      <c r="R2536" s="68"/>
      <c r="S2536" s="68">
        <f>P2536*Q2536</f>
        <v>28.32</v>
      </c>
      <c r="T2536" s="69" t="s">
        <v>27</v>
      </c>
      <c r="U2536" s="69" t="s">
        <v>30</v>
      </c>
      <c r="V2536" s="63"/>
      <c r="W2536" s="63">
        <v>644398004</v>
      </c>
      <c r="X2536" s="63" t="s">
        <v>4679</v>
      </c>
      <c r="Y2536" s="63"/>
      <c r="Z2536" s="63"/>
      <c r="AA2536" s="63">
        <v>2026050051</v>
      </c>
    </row>
    <row r="2537" spans="1:27" s="71" customFormat="1" ht="23.5" customHeight="1" x14ac:dyDescent="0.35">
      <c r="A2537" s="62">
        <v>46155</v>
      </c>
      <c r="B2537" s="63" t="s">
        <v>445</v>
      </c>
      <c r="C2537" s="64" t="s">
        <v>17</v>
      </c>
      <c r="D2537" s="64" t="s">
        <v>37</v>
      </c>
      <c r="E2537" s="64" t="s">
        <v>265</v>
      </c>
      <c r="F2537" s="64">
        <v>1</v>
      </c>
      <c r="G2537" s="72" t="s">
        <v>4684</v>
      </c>
      <c r="H2537" s="63" t="s">
        <v>4685</v>
      </c>
      <c r="I2537" s="64" t="s">
        <v>482</v>
      </c>
      <c r="J2537" s="63" t="s">
        <v>4686</v>
      </c>
      <c r="K2537" s="64" t="s">
        <v>2580</v>
      </c>
      <c r="L2537" s="64" t="s">
        <v>268</v>
      </c>
      <c r="M2537" s="100">
        <v>0.3125</v>
      </c>
      <c r="N2537" s="100">
        <v>0.39583333333333331</v>
      </c>
      <c r="O2537" s="66">
        <f t="shared" si="93"/>
        <v>8.3333333333333315E-2</v>
      </c>
      <c r="P2537" s="67">
        <v>2</v>
      </c>
      <c r="Q2537" s="68">
        <v>30</v>
      </c>
      <c r="R2537" s="68"/>
      <c r="S2537" s="68">
        <f t="shared" ref="S2537:S2599" si="95">P2537*Q2537</f>
        <v>60</v>
      </c>
      <c r="T2537" s="69" t="s">
        <v>65</v>
      </c>
      <c r="U2537" s="63" t="s">
        <v>79</v>
      </c>
      <c r="V2537" s="63"/>
      <c r="W2537" s="63" t="s">
        <v>4708</v>
      </c>
      <c r="X2537" s="63" t="s">
        <v>548</v>
      </c>
      <c r="Y2537" s="63"/>
      <c r="Z2537" s="63"/>
      <c r="AA2537" s="63">
        <v>2026050052</v>
      </c>
    </row>
    <row r="2538" spans="1:27" s="71" customFormat="1" ht="23.5" customHeight="1" x14ac:dyDescent="0.35">
      <c r="A2538" s="62">
        <v>46156</v>
      </c>
      <c r="B2538" s="63" t="s">
        <v>34</v>
      </c>
      <c r="C2538" s="64" t="s">
        <v>17</v>
      </c>
      <c r="D2538" s="64" t="s">
        <v>19</v>
      </c>
      <c r="E2538" s="64" t="s">
        <v>719</v>
      </c>
      <c r="F2538" s="64">
        <v>1</v>
      </c>
      <c r="G2538" s="72">
        <v>130649001</v>
      </c>
      <c r="H2538" s="63" t="s">
        <v>4687</v>
      </c>
      <c r="I2538" s="64" t="s">
        <v>493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0.17</v>
      </c>
      <c r="Q2538" s="68">
        <v>10</v>
      </c>
      <c r="R2538" s="68"/>
      <c r="S2538" s="68">
        <f t="shared" si="95"/>
        <v>1.7000000000000002</v>
      </c>
      <c r="T2538" s="69" t="s">
        <v>547</v>
      </c>
      <c r="U2538" s="63" t="s">
        <v>52</v>
      </c>
      <c r="V2538" s="63"/>
      <c r="W2538" s="63"/>
      <c r="X2538" s="63"/>
      <c r="Y2538" s="63"/>
      <c r="Z2538" s="63"/>
      <c r="AA2538" s="63"/>
    </row>
    <row r="2539" spans="1:27" s="71" customFormat="1" ht="23.5" customHeight="1" x14ac:dyDescent="0.35">
      <c r="A2539" s="62">
        <v>46156</v>
      </c>
      <c r="B2539" s="63" t="s">
        <v>34</v>
      </c>
      <c r="C2539" s="64" t="s">
        <v>17</v>
      </c>
      <c r="D2539" s="64" t="s">
        <v>19</v>
      </c>
      <c r="E2539" s="64" t="s">
        <v>274</v>
      </c>
      <c r="F2539" s="64">
        <v>2</v>
      </c>
      <c r="G2539" s="72" t="s">
        <v>4316</v>
      </c>
      <c r="H2539" s="63" t="s">
        <v>4317</v>
      </c>
      <c r="I2539" s="64" t="s">
        <v>493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0.5</v>
      </c>
      <c r="Q2539" s="68">
        <v>13</v>
      </c>
      <c r="R2539" s="68"/>
      <c r="S2539" s="68">
        <f t="shared" si="95"/>
        <v>6.5</v>
      </c>
      <c r="T2539" s="69" t="s">
        <v>547</v>
      </c>
      <c r="U2539" s="63" t="s">
        <v>52</v>
      </c>
      <c r="V2539" s="63"/>
      <c r="W2539" s="63"/>
      <c r="X2539" s="63"/>
      <c r="Y2539" s="63"/>
      <c r="Z2539" s="63"/>
      <c r="AA2539" s="63"/>
    </row>
    <row r="2540" spans="1:27" s="71" customFormat="1" ht="23.5" customHeight="1" x14ac:dyDescent="0.35">
      <c r="A2540" s="62">
        <v>46156</v>
      </c>
      <c r="B2540" s="63" t="s">
        <v>34</v>
      </c>
      <c r="C2540" s="64" t="s">
        <v>17</v>
      </c>
      <c r="D2540" s="64" t="s">
        <v>19</v>
      </c>
      <c r="E2540" s="64" t="s">
        <v>720</v>
      </c>
      <c r="F2540" s="64">
        <v>2</v>
      </c>
      <c r="G2540" s="72">
        <v>130878003</v>
      </c>
      <c r="H2540" s="63" t="s">
        <v>4688</v>
      </c>
      <c r="I2540" s="64" t="s">
        <v>493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1.5</v>
      </c>
      <c r="Q2540" s="68">
        <v>14</v>
      </c>
      <c r="R2540" s="68"/>
      <c r="S2540" s="68">
        <f t="shared" si="95"/>
        <v>21</v>
      </c>
      <c r="T2540" s="69" t="s">
        <v>547</v>
      </c>
      <c r="U2540" s="63" t="s">
        <v>52</v>
      </c>
      <c r="V2540" s="63"/>
      <c r="W2540" s="63"/>
      <c r="X2540" s="63"/>
      <c r="Y2540" s="63"/>
      <c r="Z2540" s="63"/>
      <c r="AA2540" s="63"/>
    </row>
    <row r="2541" spans="1:27" s="71" customFormat="1" ht="23.5" customHeight="1" x14ac:dyDescent="0.35">
      <c r="A2541" s="62">
        <v>46156</v>
      </c>
      <c r="B2541" s="63" t="s">
        <v>445</v>
      </c>
      <c r="C2541" s="64" t="s">
        <v>17</v>
      </c>
      <c r="D2541" s="64" t="s">
        <v>37</v>
      </c>
      <c r="E2541" s="64" t="s">
        <v>265</v>
      </c>
      <c r="F2541" s="64">
        <v>1</v>
      </c>
      <c r="G2541" s="72" t="s">
        <v>3999</v>
      </c>
      <c r="H2541" s="63" t="s">
        <v>4000</v>
      </c>
      <c r="I2541" s="64" t="s">
        <v>493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27</v>
      </c>
      <c r="R2541" s="68"/>
      <c r="S2541" s="68">
        <f t="shared" si="95"/>
        <v>2.7</v>
      </c>
      <c r="T2541" s="69" t="s">
        <v>547</v>
      </c>
      <c r="U2541" s="63" t="s">
        <v>52</v>
      </c>
      <c r="V2541" s="63"/>
      <c r="W2541" s="63"/>
      <c r="X2541" s="63"/>
      <c r="Y2541" s="63"/>
      <c r="Z2541" s="63"/>
      <c r="AA2541" s="63"/>
    </row>
    <row r="2542" spans="1:27" s="71" customFormat="1" ht="23.5" customHeight="1" x14ac:dyDescent="0.35">
      <c r="A2542" s="62">
        <v>46156</v>
      </c>
      <c r="B2542" s="63" t="s">
        <v>445</v>
      </c>
      <c r="C2542" s="64" t="s">
        <v>17</v>
      </c>
      <c r="D2542" s="64" t="s">
        <v>37</v>
      </c>
      <c r="E2542" s="64" t="s">
        <v>292</v>
      </c>
      <c r="F2542" s="64">
        <v>1</v>
      </c>
      <c r="G2542" s="72" t="s">
        <v>1013</v>
      </c>
      <c r="H2542" s="63" t="s">
        <v>4689</v>
      </c>
      <c r="I2542" s="64" t="s">
        <v>493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0.8</v>
      </c>
      <c r="Q2542" s="68">
        <v>33</v>
      </c>
      <c r="R2542" s="68"/>
      <c r="S2542" s="68">
        <f t="shared" si="95"/>
        <v>26.400000000000002</v>
      </c>
      <c r="T2542" s="69" t="s">
        <v>547</v>
      </c>
      <c r="U2542" s="63" t="s">
        <v>52</v>
      </c>
      <c r="V2542" s="63"/>
      <c r="W2542" s="63"/>
      <c r="X2542" s="63"/>
      <c r="Y2542" s="63"/>
      <c r="Z2542" s="63"/>
      <c r="AA2542" s="63"/>
    </row>
    <row r="2543" spans="1:27" s="71" customFormat="1" ht="23.5" customHeight="1" x14ac:dyDescent="0.35">
      <c r="A2543" s="62">
        <v>46156</v>
      </c>
      <c r="B2543" s="63" t="s">
        <v>445</v>
      </c>
      <c r="C2543" s="64" t="s">
        <v>17</v>
      </c>
      <c r="D2543" s="64" t="s">
        <v>37</v>
      </c>
      <c r="E2543" s="64" t="s">
        <v>898</v>
      </c>
      <c r="F2543" s="64">
        <v>2</v>
      </c>
      <c r="G2543" s="72" t="s">
        <v>1154</v>
      </c>
      <c r="H2543" s="63" t="s">
        <v>4690</v>
      </c>
      <c r="I2543" s="64" t="s">
        <v>493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26</v>
      </c>
      <c r="R2543" s="68"/>
      <c r="S2543" s="68">
        <f t="shared" si="95"/>
        <v>2.6</v>
      </c>
      <c r="T2543" s="69" t="s">
        <v>547</v>
      </c>
      <c r="U2543" s="63" t="s">
        <v>52</v>
      </c>
      <c r="V2543" s="63"/>
      <c r="W2543" s="63"/>
      <c r="X2543" s="63"/>
      <c r="Y2543" s="63"/>
      <c r="Z2543" s="63"/>
      <c r="AA2543" s="63"/>
    </row>
    <row r="2544" spans="1:27" s="71" customFormat="1" ht="23.5" customHeight="1" x14ac:dyDescent="0.35">
      <c r="A2544" s="62">
        <v>46156</v>
      </c>
      <c r="B2544" s="63" t="s">
        <v>445</v>
      </c>
      <c r="C2544" s="64" t="s">
        <v>17</v>
      </c>
      <c r="D2544" s="64" t="s">
        <v>37</v>
      </c>
      <c r="E2544" s="64" t="s">
        <v>269</v>
      </c>
      <c r="F2544" s="64">
        <v>2</v>
      </c>
      <c r="G2544" s="72" t="s">
        <v>1074</v>
      </c>
      <c r="H2544" s="63" t="s">
        <v>4691</v>
      </c>
      <c r="I2544" s="64" t="s">
        <v>493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0.8</v>
      </c>
      <c r="Q2544" s="68">
        <v>25</v>
      </c>
      <c r="R2544" s="68"/>
      <c r="S2544" s="68">
        <f t="shared" si="95"/>
        <v>20</v>
      </c>
      <c r="T2544" s="69" t="s">
        <v>547</v>
      </c>
      <c r="U2544" s="63" t="s">
        <v>52</v>
      </c>
      <c r="V2544" s="63"/>
      <c r="W2544" s="63"/>
      <c r="X2544" s="63"/>
      <c r="Y2544" s="63"/>
      <c r="Z2544" s="63"/>
      <c r="AA2544" s="63"/>
    </row>
    <row r="2545" spans="1:27" s="71" customFormat="1" ht="23.5" customHeight="1" x14ac:dyDescent="0.35">
      <c r="A2545" s="62">
        <v>46156</v>
      </c>
      <c r="B2545" s="63" t="s">
        <v>445</v>
      </c>
      <c r="C2545" s="64" t="s">
        <v>17</v>
      </c>
      <c r="D2545" s="64" t="s">
        <v>37</v>
      </c>
      <c r="E2545" s="64" t="s">
        <v>3030</v>
      </c>
      <c r="F2545" s="64">
        <v>1</v>
      </c>
      <c r="G2545" s="72" t="s">
        <v>4692</v>
      </c>
      <c r="H2545" s="63" t="s">
        <v>4693</v>
      </c>
      <c r="I2545" s="64" t="s">
        <v>493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0.5</v>
      </c>
      <c r="Q2545" s="68">
        <v>10</v>
      </c>
      <c r="R2545" s="68"/>
      <c r="S2545" s="68">
        <f t="shared" si="95"/>
        <v>5</v>
      </c>
      <c r="T2545" s="69" t="s">
        <v>547</v>
      </c>
      <c r="U2545" s="63" t="s">
        <v>52</v>
      </c>
      <c r="V2545" s="63"/>
      <c r="W2545" s="63"/>
      <c r="X2545" s="63"/>
      <c r="Y2545" s="63"/>
      <c r="Z2545" s="63"/>
      <c r="AA2545" s="63"/>
    </row>
    <row r="2546" spans="1:27" s="71" customFormat="1" ht="23.5" customHeight="1" x14ac:dyDescent="0.35">
      <c r="A2546" s="62">
        <v>46156</v>
      </c>
      <c r="B2546" s="63" t="s">
        <v>445</v>
      </c>
      <c r="C2546" s="64" t="s">
        <v>17</v>
      </c>
      <c r="D2546" s="64" t="s">
        <v>37</v>
      </c>
      <c r="E2546" s="64" t="s">
        <v>3030</v>
      </c>
      <c r="F2546" s="64">
        <v>2</v>
      </c>
      <c r="G2546" s="72" t="s">
        <v>3467</v>
      </c>
      <c r="H2546" s="63" t="s">
        <v>4694</v>
      </c>
      <c r="I2546" s="64" t="s">
        <v>493</v>
      </c>
      <c r="J2546" s="63" t="s">
        <v>66</v>
      </c>
      <c r="K2546" s="64" t="s">
        <v>243</v>
      </c>
      <c r="L2546" s="64" t="s">
        <v>239</v>
      </c>
      <c r="M2546" s="100"/>
      <c r="N2546" s="100"/>
      <c r="O2546" s="66">
        <f t="shared" si="93"/>
        <v>24</v>
      </c>
      <c r="P2546" s="67">
        <v>0.5</v>
      </c>
      <c r="Q2546" s="68">
        <v>10</v>
      </c>
      <c r="R2546" s="68"/>
      <c r="S2546" s="68">
        <f t="shared" si="95"/>
        <v>5</v>
      </c>
      <c r="T2546" s="69" t="s">
        <v>547</v>
      </c>
      <c r="U2546" s="63" t="s">
        <v>52</v>
      </c>
      <c r="V2546" s="63"/>
      <c r="W2546" s="63"/>
      <c r="X2546" s="63"/>
      <c r="Y2546" s="63"/>
      <c r="Z2546" s="63"/>
      <c r="AA2546" s="63"/>
    </row>
    <row r="2547" spans="1:27" s="71" customFormat="1" ht="23.5" customHeight="1" x14ac:dyDescent="0.35">
      <c r="A2547" s="62">
        <v>46156</v>
      </c>
      <c r="B2547" s="63" t="s">
        <v>445</v>
      </c>
      <c r="C2547" s="64" t="s">
        <v>18</v>
      </c>
      <c r="D2547" s="64" t="s">
        <v>37</v>
      </c>
      <c r="E2547" s="64" t="s">
        <v>1532</v>
      </c>
      <c r="F2547" s="64">
        <v>1</v>
      </c>
      <c r="G2547" s="72" t="s">
        <v>4695</v>
      </c>
      <c r="H2547" s="63" t="s">
        <v>4696</v>
      </c>
      <c r="I2547" s="64" t="s">
        <v>493</v>
      </c>
      <c r="J2547" s="63" t="s">
        <v>66</v>
      </c>
      <c r="K2547" s="64" t="s">
        <v>243</v>
      </c>
      <c r="L2547" s="64" t="s">
        <v>239</v>
      </c>
      <c r="M2547" s="100"/>
      <c r="N2547" s="100"/>
      <c r="O2547" s="66">
        <f t="shared" si="93"/>
        <v>24</v>
      </c>
      <c r="P2547" s="67">
        <v>0.5</v>
      </c>
      <c r="Q2547" s="68">
        <v>10</v>
      </c>
      <c r="R2547" s="68"/>
      <c r="S2547" s="68">
        <f t="shared" si="95"/>
        <v>5</v>
      </c>
      <c r="T2547" s="69" t="s">
        <v>547</v>
      </c>
      <c r="U2547" s="63" t="s">
        <v>52</v>
      </c>
      <c r="V2547" s="63"/>
      <c r="W2547" s="63"/>
      <c r="X2547" s="63"/>
      <c r="Y2547" s="63"/>
      <c r="Z2547" s="63"/>
      <c r="AA2547" s="63"/>
    </row>
    <row r="2548" spans="1:27" s="71" customFormat="1" ht="23.5" customHeight="1" x14ac:dyDescent="0.35">
      <c r="A2548" s="62">
        <v>46156</v>
      </c>
      <c r="B2548" s="63" t="s">
        <v>445</v>
      </c>
      <c r="C2548" s="64" t="s">
        <v>18</v>
      </c>
      <c r="D2548" s="64" t="s">
        <v>37</v>
      </c>
      <c r="E2548" s="64" t="s">
        <v>258</v>
      </c>
      <c r="F2548" s="64">
        <v>1</v>
      </c>
      <c r="G2548" s="72" t="s">
        <v>4697</v>
      </c>
      <c r="H2548" s="63" t="s">
        <v>4698</v>
      </c>
      <c r="I2548" s="64" t="s">
        <v>493</v>
      </c>
      <c r="J2548" s="63" t="s">
        <v>66</v>
      </c>
      <c r="K2548" s="64" t="s">
        <v>243</v>
      </c>
      <c r="L2548" s="64" t="s">
        <v>239</v>
      </c>
      <c r="M2548" s="100"/>
      <c r="N2548" s="100"/>
      <c r="O2548" s="66">
        <f t="shared" si="93"/>
        <v>24</v>
      </c>
      <c r="P2548" s="67">
        <v>0.5</v>
      </c>
      <c r="Q2548" s="68">
        <v>10</v>
      </c>
      <c r="R2548" s="68"/>
      <c r="S2548" s="68">
        <f t="shared" si="95"/>
        <v>5</v>
      </c>
      <c r="T2548" s="69" t="s">
        <v>547</v>
      </c>
      <c r="U2548" s="63" t="s">
        <v>52</v>
      </c>
      <c r="V2548" s="63"/>
      <c r="W2548" s="63"/>
      <c r="X2548" s="63"/>
      <c r="Y2548" s="63"/>
      <c r="Z2548" s="63"/>
      <c r="AA2548" s="63"/>
    </row>
    <row r="2549" spans="1:27" s="71" customFormat="1" ht="23.5" customHeight="1" x14ac:dyDescent="0.35">
      <c r="A2549" s="62">
        <v>46156</v>
      </c>
      <c r="B2549" s="63" t="s">
        <v>445</v>
      </c>
      <c r="C2549" s="64" t="s">
        <v>18</v>
      </c>
      <c r="D2549" s="64" t="s">
        <v>37</v>
      </c>
      <c r="E2549" s="64" t="s">
        <v>3457</v>
      </c>
      <c r="F2549" s="64">
        <v>2</v>
      </c>
      <c r="G2549" s="72" t="s">
        <v>827</v>
      </c>
      <c r="H2549" s="63" t="s">
        <v>4699</v>
      </c>
      <c r="I2549" s="64" t="s">
        <v>493</v>
      </c>
      <c r="J2549" s="63" t="s">
        <v>66</v>
      </c>
      <c r="K2549" s="64" t="s">
        <v>243</v>
      </c>
      <c r="L2549" s="64" t="s">
        <v>239</v>
      </c>
      <c r="M2549" s="100"/>
      <c r="N2549" s="100"/>
      <c r="O2549" s="66">
        <f t="shared" si="93"/>
        <v>24</v>
      </c>
      <c r="P2549" s="67">
        <v>0.5</v>
      </c>
      <c r="Q2549" s="68">
        <v>10</v>
      </c>
      <c r="R2549" s="68"/>
      <c r="S2549" s="68">
        <f t="shared" si="95"/>
        <v>5</v>
      </c>
      <c r="T2549" s="69" t="s">
        <v>547</v>
      </c>
      <c r="U2549" s="63" t="s">
        <v>52</v>
      </c>
      <c r="V2549" s="63"/>
      <c r="W2549" s="63"/>
      <c r="X2549" s="63"/>
      <c r="Y2549" s="63"/>
      <c r="Z2549" s="63"/>
      <c r="AA2549" s="63"/>
    </row>
    <row r="2550" spans="1:27" s="71" customFormat="1" ht="23.5" customHeight="1" x14ac:dyDescent="0.35">
      <c r="A2550" s="62">
        <v>46156</v>
      </c>
      <c r="B2550" s="63" t="s">
        <v>445</v>
      </c>
      <c r="C2550" s="64" t="s">
        <v>18</v>
      </c>
      <c r="D2550" s="64" t="s">
        <v>37</v>
      </c>
      <c r="E2550" s="64" t="s">
        <v>1536</v>
      </c>
      <c r="F2550" s="64">
        <v>1</v>
      </c>
      <c r="G2550" s="72" t="s">
        <v>1884</v>
      </c>
      <c r="H2550" s="63" t="s">
        <v>4700</v>
      </c>
      <c r="I2550" s="64" t="s">
        <v>493</v>
      </c>
      <c r="J2550" s="63" t="s">
        <v>66</v>
      </c>
      <c r="K2550" s="64" t="s">
        <v>243</v>
      </c>
      <c r="L2550" s="64" t="s">
        <v>239</v>
      </c>
      <c r="M2550" s="100"/>
      <c r="N2550" s="100"/>
      <c r="O2550" s="66">
        <f t="shared" si="93"/>
        <v>24</v>
      </c>
      <c r="P2550" s="67">
        <v>0.5</v>
      </c>
      <c r="Q2550" s="68">
        <v>10</v>
      </c>
      <c r="R2550" s="68"/>
      <c r="S2550" s="68">
        <f t="shared" si="95"/>
        <v>5</v>
      </c>
      <c r="T2550" s="69" t="s">
        <v>547</v>
      </c>
      <c r="U2550" s="63" t="s">
        <v>52</v>
      </c>
      <c r="V2550" s="63"/>
      <c r="W2550" s="63"/>
      <c r="X2550" s="63"/>
      <c r="Y2550" s="63"/>
      <c r="Z2550" s="63"/>
      <c r="AA2550" s="63"/>
    </row>
    <row r="2551" spans="1:27" s="71" customFormat="1" ht="23.5" customHeight="1" x14ac:dyDescent="0.35">
      <c r="A2551" s="62">
        <v>46156</v>
      </c>
      <c r="B2551" s="63" t="s">
        <v>445</v>
      </c>
      <c r="C2551" s="64" t="s">
        <v>18</v>
      </c>
      <c r="D2551" s="64" t="s">
        <v>37</v>
      </c>
      <c r="E2551" s="64" t="s">
        <v>258</v>
      </c>
      <c r="F2551" s="64">
        <v>1</v>
      </c>
      <c r="G2551" s="72" t="s">
        <v>2554</v>
      </c>
      <c r="H2551" s="63" t="s">
        <v>4701</v>
      </c>
      <c r="I2551" s="64" t="s">
        <v>493</v>
      </c>
      <c r="J2551" s="63" t="s">
        <v>66</v>
      </c>
      <c r="K2551" s="64" t="s">
        <v>243</v>
      </c>
      <c r="L2551" s="64" t="s">
        <v>239</v>
      </c>
      <c r="M2551" s="100"/>
      <c r="N2551" s="100"/>
      <c r="O2551" s="66">
        <f t="shared" ref="O2551:O2614" si="96">IF(N2551-M2551&gt;0,N2551-M2551,N2551-M2551+24)</f>
        <v>24</v>
      </c>
      <c r="P2551" s="67">
        <v>0.5</v>
      </c>
      <c r="Q2551" s="68">
        <v>10</v>
      </c>
      <c r="R2551" s="68"/>
      <c r="S2551" s="68">
        <f t="shared" si="95"/>
        <v>5</v>
      </c>
      <c r="T2551" s="69" t="s">
        <v>547</v>
      </c>
      <c r="U2551" s="63" t="s">
        <v>52</v>
      </c>
      <c r="V2551" s="63"/>
      <c r="W2551" s="63"/>
      <c r="X2551" s="63"/>
      <c r="Y2551" s="63"/>
      <c r="Z2551" s="63"/>
      <c r="AA2551" s="63"/>
    </row>
    <row r="2552" spans="1:27" s="71" customFormat="1" ht="23.5" customHeight="1" x14ac:dyDescent="0.35">
      <c r="A2552" s="62">
        <v>46156</v>
      </c>
      <c r="B2552" s="63" t="s">
        <v>445</v>
      </c>
      <c r="C2552" s="64" t="s">
        <v>18</v>
      </c>
      <c r="D2552" s="64" t="s">
        <v>37</v>
      </c>
      <c r="E2552" s="64" t="s">
        <v>320</v>
      </c>
      <c r="F2552" s="64">
        <v>1</v>
      </c>
      <c r="G2552" s="72" t="s">
        <v>4702</v>
      </c>
      <c r="H2552" s="63" t="s">
        <v>4703</v>
      </c>
      <c r="I2552" s="64" t="s">
        <v>493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6"/>
        <v>24</v>
      </c>
      <c r="P2552" s="67">
        <v>0.5</v>
      </c>
      <c r="Q2552" s="68">
        <v>10</v>
      </c>
      <c r="R2552" s="68"/>
      <c r="S2552" s="68">
        <f t="shared" si="95"/>
        <v>5</v>
      </c>
      <c r="T2552" s="69" t="s">
        <v>547</v>
      </c>
      <c r="U2552" s="63" t="s">
        <v>52</v>
      </c>
      <c r="V2552" s="63"/>
      <c r="W2552" s="63"/>
      <c r="X2552" s="63"/>
      <c r="Y2552" s="63"/>
      <c r="Z2552" s="63"/>
      <c r="AA2552" s="63"/>
    </row>
    <row r="2553" spans="1:27" s="71" customFormat="1" ht="23.5" customHeight="1" x14ac:dyDescent="0.35">
      <c r="A2553" s="62">
        <v>46156</v>
      </c>
      <c r="B2553" s="63" t="s">
        <v>445</v>
      </c>
      <c r="C2553" s="64" t="s">
        <v>18</v>
      </c>
      <c r="D2553" s="64" t="s">
        <v>37</v>
      </c>
      <c r="E2553" s="64" t="s">
        <v>615</v>
      </c>
      <c r="F2553" s="64">
        <v>1</v>
      </c>
      <c r="G2553" s="72">
        <v>305681015</v>
      </c>
      <c r="H2553" s="63" t="s">
        <v>4704</v>
      </c>
      <c r="I2553" s="64" t="s">
        <v>493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6"/>
        <v>24</v>
      </c>
      <c r="P2553" s="67">
        <v>0.5</v>
      </c>
      <c r="Q2553" s="68">
        <v>10</v>
      </c>
      <c r="R2553" s="68"/>
      <c r="S2553" s="68">
        <f t="shared" si="95"/>
        <v>5</v>
      </c>
      <c r="T2553" s="69" t="s">
        <v>547</v>
      </c>
      <c r="U2553" s="63" t="s">
        <v>52</v>
      </c>
      <c r="V2553" s="63"/>
      <c r="W2553" s="63"/>
      <c r="X2553" s="63"/>
      <c r="Y2553" s="63"/>
      <c r="Z2553" s="63"/>
      <c r="AA2553" s="63"/>
    </row>
    <row r="2554" spans="1:27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278</v>
      </c>
      <c r="F2554" s="64">
        <v>2</v>
      </c>
      <c r="G2554" s="72">
        <v>130597181</v>
      </c>
      <c r="H2554" s="63" t="s">
        <v>4555</v>
      </c>
      <c r="I2554" s="64" t="s">
        <v>490</v>
      </c>
      <c r="J2554" s="63" t="s">
        <v>7547</v>
      </c>
      <c r="K2554" s="64" t="s">
        <v>281</v>
      </c>
      <c r="L2554" s="64" t="s">
        <v>268</v>
      </c>
      <c r="M2554" s="100">
        <v>0.86111111111111116</v>
      </c>
      <c r="N2554" s="100">
        <v>0.87152777777777779</v>
      </c>
      <c r="O2554" s="66">
        <f t="shared" si="96"/>
        <v>1.041666666666663E-2</v>
      </c>
      <c r="P2554" s="67">
        <v>0.25</v>
      </c>
      <c r="Q2554" s="68">
        <v>12</v>
      </c>
      <c r="R2554" s="68"/>
      <c r="S2554" s="68">
        <f t="shared" si="95"/>
        <v>3</v>
      </c>
      <c r="T2554" s="69" t="s">
        <v>52</v>
      </c>
      <c r="U2554" s="63" t="s">
        <v>52</v>
      </c>
      <c r="V2554" s="63"/>
      <c r="W2554" s="63"/>
      <c r="X2554" s="63"/>
      <c r="Y2554" s="63"/>
      <c r="Z2554" s="63"/>
      <c r="AA2554" s="63">
        <v>2026050053</v>
      </c>
    </row>
    <row r="2555" spans="1:27" s="71" customFormat="1" ht="23.5" customHeight="1" x14ac:dyDescent="0.35">
      <c r="A2555" s="62">
        <v>46156</v>
      </c>
      <c r="B2555" s="63" t="s">
        <v>34</v>
      </c>
      <c r="C2555" s="64" t="s">
        <v>17</v>
      </c>
      <c r="D2555" s="64" t="s">
        <v>19</v>
      </c>
      <c r="E2555" s="64" t="s">
        <v>1149</v>
      </c>
      <c r="F2555" s="64">
        <v>2</v>
      </c>
      <c r="G2555" s="72" t="s">
        <v>301</v>
      </c>
      <c r="H2555" s="63" t="s">
        <v>4705</v>
      </c>
      <c r="I2555" s="64" t="s">
        <v>490</v>
      </c>
      <c r="J2555" s="63" t="s">
        <v>4131</v>
      </c>
      <c r="K2555" s="64" t="s">
        <v>281</v>
      </c>
      <c r="L2555" s="64" t="s">
        <v>268</v>
      </c>
      <c r="M2555" s="100">
        <v>0.98611111111111116</v>
      </c>
      <c r="N2555" s="100">
        <v>1.3888888888888888E-2</v>
      </c>
      <c r="O2555" s="66">
        <f t="shared" si="96"/>
        <v>23.027777777777779</v>
      </c>
      <c r="P2555" s="67">
        <v>0.67</v>
      </c>
      <c r="Q2555" s="68">
        <v>11</v>
      </c>
      <c r="R2555" s="68"/>
      <c r="S2555" s="68">
        <f t="shared" si="95"/>
        <v>7.37</v>
      </c>
      <c r="T2555" s="69" t="s">
        <v>52</v>
      </c>
      <c r="U2555" s="63" t="s">
        <v>52</v>
      </c>
      <c r="V2555" s="63"/>
      <c r="W2555" s="63"/>
      <c r="X2555" s="63"/>
      <c r="Y2555" s="63"/>
      <c r="Z2555" s="63"/>
      <c r="AA2555" s="63">
        <v>2026050054</v>
      </c>
    </row>
    <row r="2556" spans="1:27" s="71" customFormat="1" ht="23.5" customHeight="1" x14ac:dyDescent="0.35">
      <c r="A2556" s="62">
        <v>46156</v>
      </c>
      <c r="B2556" s="63" t="s">
        <v>445</v>
      </c>
      <c r="C2556" s="64" t="s">
        <v>17</v>
      </c>
      <c r="D2556" s="64" t="s">
        <v>37</v>
      </c>
      <c r="E2556" s="64" t="s">
        <v>265</v>
      </c>
      <c r="F2556" s="64">
        <v>1</v>
      </c>
      <c r="G2556" s="72" t="s">
        <v>3999</v>
      </c>
      <c r="H2556" s="63" t="s">
        <v>4000</v>
      </c>
      <c r="I2556" s="64" t="s">
        <v>480</v>
      </c>
      <c r="J2556" s="63" t="s">
        <v>889</v>
      </c>
      <c r="K2556" s="64" t="s">
        <v>273</v>
      </c>
      <c r="L2556" s="64" t="s">
        <v>268</v>
      </c>
      <c r="M2556" s="100">
        <v>0.5625</v>
      </c>
      <c r="N2556" s="100">
        <v>0.64583333333333337</v>
      </c>
      <c r="O2556" s="66">
        <f t="shared" si="96"/>
        <v>8.333333333333337E-2</v>
      </c>
      <c r="P2556" s="67">
        <v>2</v>
      </c>
      <c r="Q2556" s="68">
        <v>27</v>
      </c>
      <c r="R2556" s="68"/>
      <c r="S2556" s="68">
        <f t="shared" si="95"/>
        <v>54</v>
      </c>
      <c r="T2556" s="69" t="s">
        <v>30</v>
      </c>
      <c r="U2556" s="63" t="s">
        <v>30</v>
      </c>
      <c r="V2556" s="63"/>
      <c r="W2556" s="63">
        <v>313438007</v>
      </c>
      <c r="X2556" s="63" t="s">
        <v>4677</v>
      </c>
      <c r="Y2556" s="63"/>
      <c r="Z2556" s="63"/>
      <c r="AA2556" s="63">
        <v>2026050055</v>
      </c>
    </row>
    <row r="2557" spans="1:27" s="71" customFormat="1" ht="23.5" customHeight="1" x14ac:dyDescent="0.35">
      <c r="A2557" s="62">
        <v>46156</v>
      </c>
      <c r="B2557" s="63" t="s">
        <v>445</v>
      </c>
      <c r="C2557" s="64" t="s">
        <v>17</v>
      </c>
      <c r="D2557" s="64" t="s">
        <v>37</v>
      </c>
      <c r="E2557" s="64" t="s">
        <v>265</v>
      </c>
      <c r="F2557" s="64">
        <v>1</v>
      </c>
      <c r="G2557" s="72" t="s">
        <v>4684</v>
      </c>
      <c r="H2557" s="63" t="s">
        <v>4685</v>
      </c>
      <c r="I2557" s="64" t="s">
        <v>490</v>
      </c>
      <c r="J2557" s="63" t="s">
        <v>2140</v>
      </c>
      <c r="K2557" s="64" t="s">
        <v>281</v>
      </c>
      <c r="L2557" s="64" t="s">
        <v>268</v>
      </c>
      <c r="M2557" s="100">
        <v>0.4548611111111111</v>
      </c>
      <c r="N2557" s="100">
        <v>0.48958333333333331</v>
      </c>
      <c r="O2557" s="66">
        <f t="shared" si="96"/>
        <v>3.472222222222221E-2</v>
      </c>
      <c r="P2557" s="67">
        <v>0.83</v>
      </c>
      <c r="Q2557" s="68">
        <v>30</v>
      </c>
      <c r="R2557" s="68"/>
      <c r="S2557" s="68">
        <f t="shared" si="95"/>
        <v>24.9</v>
      </c>
      <c r="T2557" s="69" t="s">
        <v>52</v>
      </c>
      <c r="U2557" s="63" t="s">
        <v>52</v>
      </c>
      <c r="V2557" s="63"/>
      <c r="W2557" s="63"/>
      <c r="X2557" s="63"/>
      <c r="Y2557" s="63"/>
      <c r="Z2557" s="63"/>
      <c r="AA2557" s="63">
        <v>2026050056</v>
      </c>
    </row>
    <row r="2558" spans="1:27" s="71" customFormat="1" ht="23.5" customHeight="1" x14ac:dyDescent="0.35">
      <c r="A2558" s="62">
        <v>46156</v>
      </c>
      <c r="B2558" s="63" t="s">
        <v>445</v>
      </c>
      <c r="C2558" s="64" t="s">
        <v>17</v>
      </c>
      <c r="D2558" s="64" t="s">
        <v>37</v>
      </c>
      <c r="E2558" s="64" t="s">
        <v>265</v>
      </c>
      <c r="F2558" s="64">
        <v>1</v>
      </c>
      <c r="G2558" s="72" t="s">
        <v>4684</v>
      </c>
      <c r="H2558" s="63" t="s">
        <v>4685</v>
      </c>
      <c r="I2558" s="64" t="s">
        <v>482</v>
      </c>
      <c r="J2558" s="63" t="s">
        <v>4706</v>
      </c>
      <c r="K2558" s="64" t="s">
        <v>2580</v>
      </c>
      <c r="L2558" s="64" t="s">
        <v>268</v>
      </c>
      <c r="M2558" s="100">
        <v>0.3125</v>
      </c>
      <c r="N2558" s="100">
        <v>0.35416666666666669</v>
      </c>
      <c r="O2558" s="66">
        <f t="shared" si="96"/>
        <v>4.1666666666666685E-2</v>
      </c>
      <c r="P2558" s="67">
        <v>1</v>
      </c>
      <c r="Q2558" s="68">
        <v>30</v>
      </c>
      <c r="R2558" s="68"/>
      <c r="S2558" s="68">
        <f t="shared" si="95"/>
        <v>30</v>
      </c>
      <c r="T2558" s="69" t="s">
        <v>65</v>
      </c>
      <c r="U2558" s="63" t="s">
        <v>79</v>
      </c>
      <c r="V2558" s="63"/>
      <c r="W2558" s="63" t="s">
        <v>4707</v>
      </c>
      <c r="X2558" s="63" t="s">
        <v>548</v>
      </c>
      <c r="Y2558" s="63"/>
      <c r="Z2558" s="63"/>
      <c r="AA2558" s="63">
        <v>2026050057</v>
      </c>
    </row>
    <row r="2559" spans="1:27" s="71" customFormat="1" ht="23.5" customHeight="1" x14ac:dyDescent="0.35">
      <c r="A2559" s="62">
        <v>46157</v>
      </c>
      <c r="B2559" s="63" t="s">
        <v>445</v>
      </c>
      <c r="C2559" s="64" t="s">
        <v>17</v>
      </c>
      <c r="D2559" s="64" t="s">
        <v>37</v>
      </c>
      <c r="E2559" s="64" t="s">
        <v>417</v>
      </c>
      <c r="F2559" s="64">
        <v>1</v>
      </c>
      <c r="G2559" s="72" t="s">
        <v>2800</v>
      </c>
      <c r="H2559" s="63" t="s">
        <v>4445</v>
      </c>
      <c r="I2559" s="64" t="s">
        <v>493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6"/>
        <v>24</v>
      </c>
      <c r="P2559" s="67">
        <v>0.1</v>
      </c>
      <c r="Q2559" s="68">
        <v>1</v>
      </c>
      <c r="R2559" s="68"/>
      <c r="S2559" s="68">
        <f t="shared" si="95"/>
        <v>0.1</v>
      </c>
      <c r="T2559" s="69" t="s">
        <v>547</v>
      </c>
      <c r="U2559" s="63" t="s">
        <v>52</v>
      </c>
      <c r="V2559" s="63"/>
      <c r="W2559" s="63"/>
      <c r="X2559" s="63"/>
      <c r="Y2559" s="63"/>
      <c r="Z2559" s="63"/>
      <c r="AA2559" s="63"/>
    </row>
    <row r="2560" spans="1:27" s="71" customFormat="1" ht="23.5" customHeight="1" x14ac:dyDescent="0.35">
      <c r="A2560" s="62">
        <v>46157</v>
      </c>
      <c r="B2560" s="63" t="s">
        <v>445</v>
      </c>
      <c r="C2560" s="64" t="s">
        <v>17</v>
      </c>
      <c r="D2560" s="64" t="s">
        <v>37</v>
      </c>
      <c r="E2560" s="64" t="s">
        <v>269</v>
      </c>
      <c r="F2560" s="64">
        <v>2</v>
      </c>
      <c r="G2560" s="72" t="s">
        <v>2387</v>
      </c>
      <c r="H2560" s="63" t="s">
        <v>4715</v>
      </c>
      <c r="I2560" s="64" t="s">
        <v>493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6"/>
        <v>24</v>
      </c>
      <c r="P2560" s="67">
        <v>0.1</v>
      </c>
      <c r="Q2560" s="68">
        <v>21</v>
      </c>
      <c r="R2560" s="68"/>
      <c r="S2560" s="68">
        <f t="shared" si="95"/>
        <v>2.1</v>
      </c>
      <c r="T2560" s="69" t="s">
        <v>547</v>
      </c>
      <c r="U2560" s="63" t="s">
        <v>52</v>
      </c>
      <c r="V2560" s="63"/>
      <c r="W2560" s="63"/>
      <c r="X2560" s="63"/>
      <c r="Y2560" s="63"/>
      <c r="Z2560" s="63"/>
      <c r="AA2560" s="63"/>
    </row>
    <row r="2561" spans="1:27" s="71" customFormat="1" ht="23.5" customHeight="1" x14ac:dyDescent="0.35">
      <c r="A2561" s="62">
        <v>46157</v>
      </c>
      <c r="B2561" s="63" t="s">
        <v>445</v>
      </c>
      <c r="C2561" s="64" t="s">
        <v>17</v>
      </c>
      <c r="D2561" s="64" t="s">
        <v>37</v>
      </c>
      <c r="E2561" s="64" t="s">
        <v>269</v>
      </c>
      <c r="F2561" s="64">
        <v>2</v>
      </c>
      <c r="G2561" s="72" t="s">
        <v>2638</v>
      </c>
      <c r="H2561" s="63" t="s">
        <v>4716</v>
      </c>
      <c r="I2561" s="64" t="s">
        <v>493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6"/>
        <v>24</v>
      </c>
      <c r="P2561" s="67">
        <v>0.8</v>
      </c>
      <c r="Q2561" s="68">
        <v>26</v>
      </c>
      <c r="R2561" s="68"/>
      <c r="S2561" s="68">
        <f t="shared" si="95"/>
        <v>20.8</v>
      </c>
      <c r="T2561" s="69" t="s">
        <v>547</v>
      </c>
      <c r="U2561" s="63" t="s">
        <v>52</v>
      </c>
      <c r="V2561" s="63"/>
      <c r="W2561" s="63"/>
      <c r="X2561" s="63"/>
      <c r="Y2561" s="63"/>
      <c r="Z2561" s="63"/>
      <c r="AA2561" s="63"/>
    </row>
    <row r="2562" spans="1:27" s="71" customFormat="1" ht="23.5" customHeight="1" x14ac:dyDescent="0.35">
      <c r="A2562" s="62">
        <v>46157</v>
      </c>
      <c r="B2562" s="63" t="s">
        <v>445</v>
      </c>
      <c r="C2562" s="64" t="s">
        <v>17</v>
      </c>
      <c r="D2562" s="64" t="s">
        <v>37</v>
      </c>
      <c r="E2562" s="64" t="s">
        <v>898</v>
      </c>
      <c r="F2562" s="64">
        <v>2</v>
      </c>
      <c r="G2562" s="72" t="s">
        <v>1156</v>
      </c>
      <c r="H2562" s="63" t="s">
        <v>4717</v>
      </c>
      <c r="I2562" s="64" t="s">
        <v>493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6"/>
        <v>24</v>
      </c>
      <c r="P2562" s="67">
        <v>0.1</v>
      </c>
      <c r="Q2562" s="68">
        <v>18</v>
      </c>
      <c r="R2562" s="68"/>
      <c r="S2562" s="68">
        <f t="shared" si="95"/>
        <v>1.8</v>
      </c>
      <c r="T2562" s="69" t="s">
        <v>547</v>
      </c>
      <c r="U2562" s="63" t="s">
        <v>52</v>
      </c>
      <c r="V2562" s="63"/>
      <c r="W2562" s="63"/>
      <c r="X2562" s="63"/>
      <c r="Y2562" s="63"/>
      <c r="Z2562" s="63"/>
      <c r="AA2562" s="63"/>
    </row>
    <row r="2563" spans="1:27" s="71" customFormat="1" ht="23.5" customHeight="1" x14ac:dyDescent="0.35">
      <c r="A2563" s="62">
        <v>46157</v>
      </c>
      <c r="B2563" s="63" t="s">
        <v>445</v>
      </c>
      <c r="C2563" s="64" t="s">
        <v>17</v>
      </c>
      <c r="D2563" s="64" t="s">
        <v>37</v>
      </c>
      <c r="E2563" s="64" t="s">
        <v>3032</v>
      </c>
      <c r="F2563" s="64">
        <v>1</v>
      </c>
      <c r="G2563" s="72" t="s">
        <v>3422</v>
      </c>
      <c r="H2563" s="63" t="s">
        <v>4718</v>
      </c>
      <c r="I2563" s="64" t="s">
        <v>493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6"/>
        <v>24</v>
      </c>
      <c r="P2563" s="67">
        <v>0.5</v>
      </c>
      <c r="Q2563" s="68">
        <v>6</v>
      </c>
      <c r="R2563" s="68"/>
      <c r="S2563" s="68">
        <f t="shared" si="95"/>
        <v>3</v>
      </c>
      <c r="T2563" s="69" t="s">
        <v>547</v>
      </c>
      <c r="U2563" s="63" t="s">
        <v>52</v>
      </c>
      <c r="V2563" s="63"/>
      <c r="W2563" s="63"/>
      <c r="X2563" s="63"/>
      <c r="Y2563" s="63"/>
      <c r="Z2563" s="63"/>
      <c r="AA2563" s="63"/>
    </row>
    <row r="2564" spans="1:27" s="71" customFormat="1" ht="23.5" customHeight="1" x14ac:dyDescent="0.35">
      <c r="A2564" s="62">
        <v>46157</v>
      </c>
      <c r="B2564" s="63" t="s">
        <v>445</v>
      </c>
      <c r="C2564" s="64" t="s">
        <v>17</v>
      </c>
      <c r="D2564" s="64" t="s">
        <v>37</v>
      </c>
      <c r="E2564" s="64" t="s">
        <v>3030</v>
      </c>
      <c r="F2564" s="64">
        <v>1</v>
      </c>
      <c r="G2564" s="72" t="s">
        <v>4372</v>
      </c>
      <c r="H2564" s="63" t="s">
        <v>4719</v>
      </c>
      <c r="I2564" s="64" t="s">
        <v>493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6"/>
        <v>24</v>
      </c>
      <c r="P2564" s="67">
        <v>0.22</v>
      </c>
      <c r="Q2564" s="68">
        <v>6</v>
      </c>
      <c r="R2564" s="68"/>
      <c r="S2564" s="68">
        <f t="shared" si="95"/>
        <v>1.32</v>
      </c>
      <c r="T2564" s="69" t="s">
        <v>547</v>
      </c>
      <c r="U2564" s="63" t="s">
        <v>52</v>
      </c>
      <c r="V2564" s="63"/>
      <c r="W2564" s="63"/>
      <c r="X2564" s="63"/>
      <c r="Y2564" s="63"/>
      <c r="Z2564" s="63"/>
      <c r="AA2564" s="63"/>
    </row>
    <row r="2565" spans="1:27" s="71" customFormat="1" ht="23.5" customHeight="1" x14ac:dyDescent="0.35">
      <c r="A2565" s="62">
        <v>46157</v>
      </c>
      <c r="B2565" s="63" t="s">
        <v>445</v>
      </c>
      <c r="C2565" s="64" t="s">
        <v>17</v>
      </c>
      <c r="D2565" s="64" t="s">
        <v>37</v>
      </c>
      <c r="E2565" s="64" t="s">
        <v>3031</v>
      </c>
      <c r="F2565" s="64">
        <v>2</v>
      </c>
      <c r="G2565" s="72" t="s">
        <v>3420</v>
      </c>
      <c r="H2565" s="63" t="s">
        <v>4720</v>
      </c>
      <c r="I2565" s="64" t="s">
        <v>493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si="96"/>
        <v>24</v>
      </c>
      <c r="P2565" s="67">
        <v>0.5</v>
      </c>
      <c r="Q2565" s="68">
        <v>5</v>
      </c>
      <c r="R2565" s="68"/>
      <c r="S2565" s="68">
        <f t="shared" si="95"/>
        <v>2.5</v>
      </c>
      <c r="T2565" s="69" t="s">
        <v>547</v>
      </c>
      <c r="U2565" s="63" t="s">
        <v>52</v>
      </c>
      <c r="V2565" s="63"/>
      <c r="W2565" s="63"/>
      <c r="X2565" s="63"/>
      <c r="Y2565" s="63"/>
      <c r="Z2565" s="63"/>
      <c r="AA2565" s="63"/>
    </row>
    <row r="2566" spans="1:27" s="71" customFormat="1" ht="23.5" customHeight="1" x14ac:dyDescent="0.35">
      <c r="A2566" s="62">
        <v>46157</v>
      </c>
      <c r="B2566" s="63" t="s">
        <v>445</v>
      </c>
      <c r="C2566" s="64" t="s">
        <v>17</v>
      </c>
      <c r="D2566" s="64" t="s">
        <v>37</v>
      </c>
      <c r="E2566" s="64" t="s">
        <v>3030</v>
      </c>
      <c r="F2566" s="64">
        <v>1</v>
      </c>
      <c r="G2566" s="72" t="s">
        <v>3754</v>
      </c>
      <c r="H2566" s="63" t="s">
        <v>4721</v>
      </c>
      <c r="I2566" s="64" t="s">
        <v>493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0.22</v>
      </c>
      <c r="Q2566" s="68">
        <v>6</v>
      </c>
      <c r="R2566" s="68"/>
      <c r="S2566" s="68">
        <f t="shared" si="95"/>
        <v>1.32</v>
      </c>
      <c r="T2566" s="69" t="s">
        <v>547</v>
      </c>
      <c r="U2566" s="63" t="s">
        <v>52</v>
      </c>
      <c r="V2566" s="63"/>
      <c r="W2566" s="63"/>
      <c r="X2566" s="63"/>
      <c r="Y2566" s="63"/>
      <c r="Z2566" s="63"/>
      <c r="AA2566" s="63"/>
    </row>
    <row r="2567" spans="1:27" s="71" customFormat="1" ht="23.5" customHeight="1" x14ac:dyDescent="0.35">
      <c r="A2567" s="62">
        <v>46157</v>
      </c>
      <c r="B2567" s="63" t="s">
        <v>445</v>
      </c>
      <c r="C2567" s="64" t="s">
        <v>18</v>
      </c>
      <c r="D2567" s="64" t="s">
        <v>37</v>
      </c>
      <c r="E2567" s="64" t="s">
        <v>1302</v>
      </c>
      <c r="F2567" s="64">
        <v>2</v>
      </c>
      <c r="G2567" s="72" t="s">
        <v>1662</v>
      </c>
      <c r="H2567" s="63" t="s">
        <v>4722</v>
      </c>
      <c r="I2567" s="64" t="s">
        <v>493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0.1</v>
      </c>
      <c r="Q2567" s="68">
        <v>9</v>
      </c>
      <c r="R2567" s="68"/>
      <c r="S2567" s="68">
        <f t="shared" si="95"/>
        <v>0.9</v>
      </c>
      <c r="T2567" s="69" t="s">
        <v>547</v>
      </c>
      <c r="U2567" s="63" t="s">
        <v>52</v>
      </c>
      <c r="V2567" s="63"/>
      <c r="W2567" s="63"/>
      <c r="X2567" s="63"/>
      <c r="Y2567" s="63"/>
      <c r="Z2567" s="63"/>
      <c r="AA2567" s="63"/>
    </row>
    <row r="2568" spans="1:27" s="71" customFormat="1" ht="23.5" customHeight="1" x14ac:dyDescent="0.35">
      <c r="A2568" s="62">
        <v>46157</v>
      </c>
      <c r="B2568" s="63" t="s">
        <v>445</v>
      </c>
      <c r="C2568" s="64" t="s">
        <v>18</v>
      </c>
      <c r="D2568" s="64" t="s">
        <v>37</v>
      </c>
      <c r="E2568" s="64" t="s">
        <v>311</v>
      </c>
      <c r="F2568" s="64">
        <v>1</v>
      </c>
      <c r="G2568" s="72" t="s">
        <v>4723</v>
      </c>
      <c r="H2568" s="63" t="s">
        <v>4724</v>
      </c>
      <c r="I2568" s="64" t="s">
        <v>493</v>
      </c>
      <c r="J2568" s="63" t="s">
        <v>66</v>
      </c>
      <c r="K2568" s="64" t="s">
        <v>243</v>
      </c>
      <c r="L2568" s="64" t="s">
        <v>239</v>
      </c>
      <c r="M2568" s="100"/>
      <c r="N2568" s="100"/>
      <c r="O2568" s="66">
        <f t="shared" si="96"/>
        <v>24</v>
      </c>
      <c r="P2568" s="67">
        <v>0.1</v>
      </c>
      <c r="Q2568" s="68">
        <v>21</v>
      </c>
      <c r="R2568" s="68"/>
      <c r="S2568" s="68">
        <f t="shared" si="95"/>
        <v>2.1</v>
      </c>
      <c r="T2568" s="69" t="s">
        <v>547</v>
      </c>
      <c r="U2568" s="63" t="s">
        <v>52</v>
      </c>
      <c r="V2568" s="63"/>
      <c r="W2568" s="63"/>
      <c r="X2568" s="63"/>
      <c r="Y2568" s="63"/>
      <c r="Z2568" s="63"/>
      <c r="AA2568" s="63"/>
    </row>
    <row r="2569" spans="1:27" s="71" customFormat="1" ht="23.5" customHeight="1" x14ac:dyDescent="0.35">
      <c r="A2569" s="62">
        <v>46157</v>
      </c>
      <c r="B2569" s="63" t="s">
        <v>445</v>
      </c>
      <c r="C2569" s="64" t="s">
        <v>18</v>
      </c>
      <c r="D2569" s="64" t="s">
        <v>37</v>
      </c>
      <c r="E2569" s="64" t="s">
        <v>1837</v>
      </c>
      <c r="F2569" s="64">
        <v>2</v>
      </c>
      <c r="G2569" s="72" t="s">
        <v>3399</v>
      </c>
      <c r="H2569" s="63" t="s">
        <v>4725</v>
      </c>
      <c r="I2569" s="64" t="s">
        <v>493</v>
      </c>
      <c r="J2569" s="63" t="s">
        <v>66</v>
      </c>
      <c r="K2569" s="64" t="s">
        <v>243</v>
      </c>
      <c r="L2569" s="64" t="s">
        <v>239</v>
      </c>
      <c r="M2569" s="100"/>
      <c r="N2569" s="100"/>
      <c r="O2569" s="66">
        <f t="shared" si="96"/>
        <v>24</v>
      </c>
      <c r="P2569" s="67">
        <v>0.1</v>
      </c>
      <c r="Q2569" s="68">
        <v>25</v>
      </c>
      <c r="R2569" s="68"/>
      <c r="S2569" s="68">
        <f t="shared" si="95"/>
        <v>2.5</v>
      </c>
      <c r="T2569" s="69" t="s">
        <v>547</v>
      </c>
      <c r="U2569" s="63" t="s">
        <v>52</v>
      </c>
      <c r="V2569" s="63"/>
      <c r="W2569" s="63"/>
      <c r="X2569" s="63"/>
      <c r="Y2569" s="63"/>
      <c r="Z2569" s="63"/>
      <c r="AA2569" s="63"/>
    </row>
    <row r="2570" spans="1:27" s="71" customFormat="1" ht="23.5" customHeight="1" x14ac:dyDescent="0.35">
      <c r="A2570" s="62">
        <v>46157</v>
      </c>
      <c r="B2570" s="63" t="s">
        <v>445</v>
      </c>
      <c r="C2570" s="64" t="s">
        <v>18</v>
      </c>
      <c r="D2570" s="64" t="s">
        <v>37</v>
      </c>
      <c r="E2570" s="64" t="s">
        <v>2063</v>
      </c>
      <c r="F2570" s="64">
        <v>2</v>
      </c>
      <c r="G2570" s="72" t="s">
        <v>2575</v>
      </c>
      <c r="H2570" s="63" t="s">
        <v>4726</v>
      </c>
      <c r="I2570" s="64" t="s">
        <v>493</v>
      </c>
      <c r="J2570" s="63" t="s">
        <v>66</v>
      </c>
      <c r="K2570" s="64" t="s">
        <v>243</v>
      </c>
      <c r="L2570" s="64" t="s">
        <v>239</v>
      </c>
      <c r="M2570" s="100"/>
      <c r="N2570" s="100"/>
      <c r="O2570" s="66">
        <f t="shared" si="96"/>
        <v>24</v>
      </c>
      <c r="P2570" s="67">
        <v>0.1</v>
      </c>
      <c r="Q2570" s="68">
        <v>29</v>
      </c>
      <c r="R2570" s="68"/>
      <c r="S2570" s="68">
        <f t="shared" si="95"/>
        <v>2.9000000000000004</v>
      </c>
      <c r="T2570" s="69" t="s">
        <v>547</v>
      </c>
      <c r="U2570" s="63" t="s">
        <v>52</v>
      </c>
      <c r="V2570" s="63"/>
      <c r="W2570" s="63"/>
      <c r="X2570" s="63"/>
      <c r="Y2570" s="63"/>
      <c r="Z2570" s="63"/>
      <c r="AA2570" s="63"/>
    </row>
    <row r="2571" spans="1:27" s="71" customFormat="1" ht="23.5" customHeight="1" x14ac:dyDescent="0.35">
      <c r="A2571" s="62">
        <v>46157</v>
      </c>
      <c r="B2571" s="63" t="s">
        <v>445</v>
      </c>
      <c r="C2571" s="64" t="s">
        <v>18</v>
      </c>
      <c r="D2571" s="64" t="s">
        <v>37</v>
      </c>
      <c r="E2571" s="64" t="s">
        <v>1052</v>
      </c>
      <c r="F2571" s="64">
        <v>2</v>
      </c>
      <c r="G2571" s="72" t="s">
        <v>4727</v>
      </c>
      <c r="H2571" s="63" t="s">
        <v>4728</v>
      </c>
      <c r="I2571" s="64" t="s">
        <v>493</v>
      </c>
      <c r="J2571" s="63" t="s">
        <v>66</v>
      </c>
      <c r="K2571" s="64" t="s">
        <v>243</v>
      </c>
      <c r="L2571" s="64" t="s">
        <v>239</v>
      </c>
      <c r="M2571" s="100"/>
      <c r="N2571" s="100"/>
      <c r="O2571" s="66">
        <f t="shared" si="96"/>
        <v>24</v>
      </c>
      <c r="P2571" s="67">
        <v>0.1</v>
      </c>
      <c r="Q2571" s="68">
        <v>25</v>
      </c>
      <c r="R2571" s="68"/>
      <c r="S2571" s="68">
        <f t="shared" si="95"/>
        <v>2.5</v>
      </c>
      <c r="T2571" s="69" t="s">
        <v>547</v>
      </c>
      <c r="U2571" s="63" t="s">
        <v>52</v>
      </c>
      <c r="V2571" s="63"/>
      <c r="W2571" s="63"/>
      <c r="X2571" s="63"/>
      <c r="Y2571" s="63"/>
      <c r="Z2571" s="63"/>
      <c r="AA2571" s="63"/>
    </row>
    <row r="2572" spans="1:27" s="71" customFormat="1" ht="23.5" customHeight="1" x14ac:dyDescent="0.35">
      <c r="A2572" s="62">
        <v>46157</v>
      </c>
      <c r="B2572" s="63" t="s">
        <v>445</v>
      </c>
      <c r="C2572" s="64" t="s">
        <v>18</v>
      </c>
      <c r="D2572" s="64" t="s">
        <v>37</v>
      </c>
      <c r="E2572" s="64" t="s">
        <v>320</v>
      </c>
      <c r="F2572" s="64">
        <v>1</v>
      </c>
      <c r="G2572" s="72" t="s">
        <v>4729</v>
      </c>
      <c r="H2572" s="63" t="s">
        <v>4730</v>
      </c>
      <c r="I2572" s="64" t="s">
        <v>493</v>
      </c>
      <c r="J2572" s="63" t="s">
        <v>66</v>
      </c>
      <c r="K2572" s="64" t="s">
        <v>243</v>
      </c>
      <c r="L2572" s="64" t="s">
        <v>239</v>
      </c>
      <c r="M2572" s="100"/>
      <c r="N2572" s="100"/>
      <c r="O2572" s="66">
        <f t="shared" si="96"/>
        <v>24</v>
      </c>
      <c r="P2572" s="67">
        <v>0.1</v>
      </c>
      <c r="Q2572" s="68">
        <v>2</v>
      </c>
      <c r="R2572" s="68"/>
      <c r="S2572" s="68">
        <f t="shared" si="95"/>
        <v>0.2</v>
      </c>
      <c r="T2572" s="69" t="s">
        <v>547</v>
      </c>
      <c r="U2572" s="63" t="s">
        <v>52</v>
      </c>
      <c r="V2572" s="63"/>
      <c r="W2572" s="63"/>
      <c r="X2572" s="63"/>
      <c r="Y2572" s="63"/>
      <c r="Z2572" s="63"/>
      <c r="AA2572" s="63"/>
    </row>
    <row r="2573" spans="1:27" s="71" customFormat="1" ht="23.5" customHeight="1" x14ac:dyDescent="0.35">
      <c r="A2573" s="62">
        <v>46157</v>
      </c>
      <c r="B2573" s="63" t="s">
        <v>445</v>
      </c>
      <c r="C2573" s="64" t="s">
        <v>18</v>
      </c>
      <c r="D2573" s="64" t="s">
        <v>37</v>
      </c>
      <c r="E2573" s="64" t="s">
        <v>429</v>
      </c>
      <c r="F2573" s="64">
        <v>2</v>
      </c>
      <c r="G2573" s="72" t="s">
        <v>4731</v>
      </c>
      <c r="H2573" s="63" t="s">
        <v>4732</v>
      </c>
      <c r="I2573" s="64" t="s">
        <v>493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0.67</v>
      </c>
      <c r="Q2573" s="68">
        <v>20</v>
      </c>
      <c r="R2573" s="68"/>
      <c r="S2573" s="68">
        <f t="shared" si="95"/>
        <v>13.4</v>
      </c>
      <c r="T2573" s="69" t="s">
        <v>547</v>
      </c>
      <c r="U2573" s="63" t="s">
        <v>52</v>
      </c>
      <c r="V2573" s="63"/>
      <c r="W2573" s="63"/>
      <c r="X2573" s="63"/>
      <c r="Y2573" s="63"/>
      <c r="Z2573" s="63"/>
      <c r="AA2573" s="63"/>
    </row>
    <row r="2574" spans="1:27" s="71" customFormat="1" ht="23.5" customHeight="1" x14ac:dyDescent="0.35">
      <c r="A2574" s="62">
        <v>46157</v>
      </c>
      <c r="B2574" s="63" t="s">
        <v>445</v>
      </c>
      <c r="C2574" s="64" t="s">
        <v>18</v>
      </c>
      <c r="D2574" s="64" t="s">
        <v>37</v>
      </c>
      <c r="E2574" s="64" t="s">
        <v>1538</v>
      </c>
      <c r="F2574" s="64">
        <v>1</v>
      </c>
      <c r="G2574" s="72">
        <v>159344004</v>
      </c>
      <c r="H2574" s="63" t="s">
        <v>4733</v>
      </c>
      <c r="I2574" s="64" t="s">
        <v>493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0.32</v>
      </c>
      <c r="Q2574" s="68">
        <v>11</v>
      </c>
      <c r="R2574" s="68"/>
      <c r="S2574" s="68">
        <f t="shared" si="95"/>
        <v>3.52</v>
      </c>
      <c r="T2574" s="69" t="s">
        <v>547</v>
      </c>
      <c r="U2574" s="63" t="s">
        <v>52</v>
      </c>
      <c r="V2574" s="63"/>
      <c r="W2574" s="63"/>
      <c r="X2574" s="63"/>
      <c r="Y2574" s="63"/>
      <c r="Z2574" s="63"/>
      <c r="AA2574" s="63"/>
    </row>
    <row r="2575" spans="1:27" s="71" customFormat="1" ht="23.5" customHeight="1" x14ac:dyDescent="0.35">
      <c r="A2575" s="62">
        <v>46157</v>
      </c>
      <c r="B2575" s="63" t="s">
        <v>445</v>
      </c>
      <c r="C2575" s="64" t="s">
        <v>18</v>
      </c>
      <c r="D2575" s="64" t="s">
        <v>37</v>
      </c>
      <c r="E2575" s="64" t="s">
        <v>1441</v>
      </c>
      <c r="F2575" s="64">
        <v>2</v>
      </c>
      <c r="G2575" s="72">
        <v>161032004</v>
      </c>
      <c r="H2575" s="63" t="s">
        <v>4734</v>
      </c>
      <c r="I2575" s="64" t="s">
        <v>493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0.1</v>
      </c>
      <c r="Q2575" s="68">
        <v>10</v>
      </c>
      <c r="R2575" s="68"/>
      <c r="S2575" s="68">
        <f t="shared" si="95"/>
        <v>1</v>
      </c>
      <c r="T2575" s="69" t="s">
        <v>547</v>
      </c>
      <c r="U2575" s="63" t="s">
        <v>52</v>
      </c>
      <c r="V2575" s="63"/>
      <c r="W2575" s="63"/>
      <c r="X2575" s="63"/>
      <c r="Y2575" s="63"/>
      <c r="Z2575" s="63"/>
      <c r="AA2575" s="63"/>
    </row>
    <row r="2576" spans="1:27" s="71" customFormat="1" ht="23.5" customHeight="1" x14ac:dyDescent="0.35">
      <c r="A2576" s="62">
        <v>46157</v>
      </c>
      <c r="B2576" s="63" t="s">
        <v>34</v>
      </c>
      <c r="C2576" s="64" t="s">
        <v>18</v>
      </c>
      <c r="D2576" s="64" t="s">
        <v>19</v>
      </c>
      <c r="E2576" s="64" t="s">
        <v>4554</v>
      </c>
      <c r="F2576" s="64">
        <v>2</v>
      </c>
      <c r="G2576" s="72" t="s">
        <v>4735</v>
      </c>
      <c r="H2576" s="63" t="s">
        <v>4736</v>
      </c>
      <c r="I2576" s="64" t="s">
        <v>493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0.54</v>
      </c>
      <c r="Q2576" s="68">
        <v>8</v>
      </c>
      <c r="R2576" s="68"/>
      <c r="S2576" s="68">
        <f t="shared" si="95"/>
        <v>4.32</v>
      </c>
      <c r="T2576" s="69" t="s">
        <v>547</v>
      </c>
      <c r="U2576" s="63" t="s">
        <v>52</v>
      </c>
      <c r="V2576" s="63"/>
      <c r="W2576" s="63"/>
      <c r="X2576" s="63"/>
      <c r="Y2576" s="63"/>
      <c r="Z2576" s="63"/>
      <c r="AA2576" s="63"/>
    </row>
    <row r="2577" spans="1:27" s="71" customFormat="1" ht="23.5" customHeight="1" x14ac:dyDescent="0.35">
      <c r="A2577" s="62">
        <v>46157</v>
      </c>
      <c r="B2577" s="63" t="s">
        <v>34</v>
      </c>
      <c r="C2577" s="64" t="s">
        <v>18</v>
      </c>
      <c r="D2577" s="64" t="s">
        <v>19</v>
      </c>
      <c r="E2577" s="64" t="s">
        <v>4714</v>
      </c>
      <c r="F2577" s="64">
        <v>2</v>
      </c>
      <c r="G2577" s="72">
        <v>130606063</v>
      </c>
      <c r="H2577" s="63" t="s">
        <v>4737</v>
      </c>
      <c r="I2577" s="64" t="s">
        <v>493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7</v>
      </c>
      <c r="R2577" s="68"/>
      <c r="S2577" s="68">
        <f t="shared" si="95"/>
        <v>3.5</v>
      </c>
      <c r="T2577" s="69" t="s">
        <v>547</v>
      </c>
      <c r="U2577" s="63" t="s">
        <v>52</v>
      </c>
      <c r="V2577" s="63"/>
      <c r="W2577" s="63"/>
      <c r="X2577" s="63"/>
      <c r="Y2577" s="63"/>
      <c r="Z2577" s="63"/>
      <c r="AA2577" s="63"/>
    </row>
    <row r="2578" spans="1:27" s="71" customFormat="1" ht="23.5" customHeight="1" x14ac:dyDescent="0.35">
      <c r="A2578" s="62">
        <v>46157</v>
      </c>
      <c r="B2578" s="63" t="s">
        <v>34</v>
      </c>
      <c r="C2578" s="64" t="s">
        <v>17</v>
      </c>
      <c r="D2578" s="64" t="s">
        <v>19</v>
      </c>
      <c r="E2578" s="64" t="s">
        <v>750</v>
      </c>
      <c r="F2578" s="64">
        <v>1</v>
      </c>
      <c r="G2578" s="72">
        <v>130597049</v>
      </c>
      <c r="H2578" s="63" t="s">
        <v>4738</v>
      </c>
      <c r="I2578" s="64" t="s">
        <v>490</v>
      </c>
      <c r="J2578" s="63" t="s">
        <v>4753</v>
      </c>
      <c r="K2578" s="64" t="s">
        <v>281</v>
      </c>
      <c r="L2578" s="64" t="s">
        <v>268</v>
      </c>
      <c r="M2578" s="100">
        <v>0.31597222222222221</v>
      </c>
      <c r="N2578" s="100">
        <v>0.32500000000000001</v>
      </c>
      <c r="O2578" s="66">
        <f t="shared" si="96"/>
        <v>9.0277777777778012E-3</v>
      </c>
      <c r="P2578" s="67">
        <v>0.3</v>
      </c>
      <c r="Q2578" s="68">
        <v>9</v>
      </c>
      <c r="R2578" s="68"/>
      <c r="S2578" s="68">
        <f t="shared" si="95"/>
        <v>2.6999999999999997</v>
      </c>
      <c r="T2578" s="69" t="s">
        <v>52</v>
      </c>
      <c r="U2578" s="63" t="s">
        <v>52</v>
      </c>
      <c r="V2578" s="63"/>
      <c r="W2578" s="63"/>
      <c r="X2578" s="63"/>
      <c r="Y2578" s="63"/>
      <c r="Z2578" s="63"/>
      <c r="AA2578" s="63">
        <v>2026050058</v>
      </c>
    </row>
    <row r="2579" spans="1:27" s="71" customFormat="1" ht="23.5" customHeight="1" x14ac:dyDescent="0.35">
      <c r="A2579" s="62">
        <v>46157</v>
      </c>
      <c r="B2579" s="63" t="s">
        <v>34</v>
      </c>
      <c r="C2579" s="64" t="s">
        <v>18</v>
      </c>
      <c r="D2579" s="64" t="s">
        <v>19</v>
      </c>
      <c r="E2579" s="64" t="s">
        <v>356</v>
      </c>
      <c r="F2579" s="64">
        <v>1</v>
      </c>
      <c r="G2579" s="72">
        <v>130597200</v>
      </c>
      <c r="H2579" s="63" t="s">
        <v>4739</v>
      </c>
      <c r="I2579" s="64" t="s">
        <v>490</v>
      </c>
      <c r="J2579" s="63" t="s">
        <v>4740</v>
      </c>
      <c r="K2579" s="64" t="s">
        <v>281</v>
      </c>
      <c r="L2579" s="64" t="s">
        <v>268</v>
      </c>
      <c r="M2579" s="100">
        <v>0.3125</v>
      </c>
      <c r="N2579" s="100">
        <v>0.33333333333333331</v>
      </c>
      <c r="O2579" s="66">
        <f t="shared" si="96"/>
        <v>2.0833333333333315E-2</v>
      </c>
      <c r="P2579" s="67">
        <v>0.5</v>
      </c>
      <c r="Q2579" s="68">
        <v>9</v>
      </c>
      <c r="R2579" s="68"/>
      <c r="S2579" s="68">
        <f t="shared" si="95"/>
        <v>4.5</v>
      </c>
      <c r="T2579" s="69" t="s">
        <v>52</v>
      </c>
      <c r="U2579" s="63" t="s">
        <v>52</v>
      </c>
      <c r="V2579" s="63"/>
      <c r="W2579" s="63"/>
      <c r="X2579" s="63"/>
      <c r="Y2579" s="63"/>
      <c r="Z2579" s="63"/>
      <c r="AA2579" s="63">
        <v>2026050059</v>
      </c>
    </row>
    <row r="2580" spans="1:27" s="71" customFormat="1" ht="23.5" customHeight="1" x14ac:dyDescent="0.35">
      <c r="A2580" s="62">
        <v>46157</v>
      </c>
      <c r="B2580" s="63" t="s">
        <v>34</v>
      </c>
      <c r="C2580" s="64" t="s">
        <v>18</v>
      </c>
      <c r="D2580" s="64" t="s">
        <v>19</v>
      </c>
      <c r="E2580" s="64" t="s">
        <v>3686</v>
      </c>
      <c r="F2580" s="64">
        <v>2</v>
      </c>
      <c r="G2580" s="72">
        <v>130597284</v>
      </c>
      <c r="H2580" s="63" t="s">
        <v>4741</v>
      </c>
      <c r="I2580" s="64" t="s">
        <v>490</v>
      </c>
      <c r="J2580" s="63" t="s">
        <v>2902</v>
      </c>
      <c r="K2580" s="64" t="s">
        <v>281</v>
      </c>
      <c r="L2580" s="64" t="s">
        <v>268</v>
      </c>
      <c r="M2580" s="100">
        <v>0.8125</v>
      </c>
      <c r="N2580" s="100">
        <v>0.82638888888888884</v>
      </c>
      <c r="O2580" s="66">
        <f t="shared" si="96"/>
        <v>1.388888888888884E-2</v>
      </c>
      <c r="P2580" s="67">
        <v>0.33</v>
      </c>
      <c r="Q2580" s="68">
        <v>5</v>
      </c>
      <c r="R2580" s="68"/>
      <c r="S2580" s="68">
        <f t="shared" si="95"/>
        <v>1.6500000000000001</v>
      </c>
      <c r="T2580" s="69" t="s">
        <v>52</v>
      </c>
      <c r="U2580" s="63" t="s">
        <v>52</v>
      </c>
      <c r="V2580" s="63"/>
      <c r="W2580" s="63"/>
      <c r="X2580" s="63"/>
      <c r="Y2580" s="63"/>
      <c r="Z2580" s="63"/>
      <c r="AA2580" s="63">
        <v>2026050060</v>
      </c>
    </row>
    <row r="2581" spans="1:27" s="71" customFormat="1" ht="23.5" customHeight="1" x14ac:dyDescent="0.35">
      <c r="A2581" s="62">
        <v>46157</v>
      </c>
      <c r="B2581" s="63" t="s">
        <v>34</v>
      </c>
      <c r="C2581" s="64" t="s">
        <v>18</v>
      </c>
      <c r="D2581" s="64" t="s">
        <v>19</v>
      </c>
      <c r="E2581" s="64" t="s">
        <v>1549</v>
      </c>
      <c r="F2581" s="64">
        <v>1</v>
      </c>
      <c r="G2581" s="72">
        <v>130606091</v>
      </c>
      <c r="H2581" s="63" t="s">
        <v>4742</v>
      </c>
      <c r="I2581" s="64" t="s">
        <v>490</v>
      </c>
      <c r="J2581" s="63" t="s">
        <v>4743</v>
      </c>
      <c r="K2581" s="64" t="s">
        <v>281</v>
      </c>
      <c r="L2581" s="64" t="s">
        <v>268</v>
      </c>
      <c r="M2581" s="100">
        <v>0.36805555555555558</v>
      </c>
      <c r="N2581" s="100">
        <v>0.3888888888888889</v>
      </c>
      <c r="O2581" s="66">
        <f t="shared" si="96"/>
        <v>2.0833333333333315E-2</v>
      </c>
      <c r="P2581" s="67">
        <v>0.5</v>
      </c>
      <c r="Q2581" s="68">
        <v>9</v>
      </c>
      <c r="R2581" s="68"/>
      <c r="S2581" s="68">
        <f t="shared" si="95"/>
        <v>4.5</v>
      </c>
      <c r="T2581" s="69" t="s">
        <v>52</v>
      </c>
      <c r="U2581" s="63" t="s">
        <v>52</v>
      </c>
      <c r="V2581" s="63"/>
      <c r="W2581" s="63"/>
      <c r="X2581" s="63"/>
      <c r="Y2581" s="63"/>
      <c r="Z2581" s="63"/>
      <c r="AA2581" s="63">
        <v>2026050061</v>
      </c>
    </row>
    <row r="2582" spans="1:27" s="71" customFormat="1" ht="23.5" customHeight="1" x14ac:dyDescent="0.35">
      <c r="A2582" s="62">
        <v>46157</v>
      </c>
      <c r="B2582" s="63" t="s">
        <v>34</v>
      </c>
      <c r="C2582" s="64" t="s">
        <v>18</v>
      </c>
      <c r="D2582" s="64" t="s">
        <v>19</v>
      </c>
      <c r="E2582" s="64" t="s">
        <v>1549</v>
      </c>
      <c r="F2582" s="64">
        <v>1</v>
      </c>
      <c r="G2582" s="72">
        <v>130606091</v>
      </c>
      <c r="H2582" s="63" t="s">
        <v>4742</v>
      </c>
      <c r="I2582" s="64" t="s">
        <v>490</v>
      </c>
      <c r="J2582" s="63" t="s">
        <v>4743</v>
      </c>
      <c r="K2582" s="64" t="s">
        <v>281</v>
      </c>
      <c r="L2582" s="64" t="s">
        <v>268</v>
      </c>
      <c r="M2582" s="100">
        <v>0.41666666666666669</v>
      </c>
      <c r="N2582" s="100">
        <v>0.47916666666666669</v>
      </c>
      <c r="O2582" s="66">
        <f t="shared" si="96"/>
        <v>6.25E-2</v>
      </c>
      <c r="P2582" s="67">
        <v>1.5</v>
      </c>
      <c r="Q2582" s="68">
        <v>9</v>
      </c>
      <c r="R2582" s="68"/>
      <c r="S2582" s="68">
        <f t="shared" si="95"/>
        <v>13.5</v>
      </c>
      <c r="T2582" s="69" t="s">
        <v>52</v>
      </c>
      <c r="U2582" s="63" t="s">
        <v>52</v>
      </c>
      <c r="V2582" s="63"/>
      <c r="W2582" s="63"/>
      <c r="X2582" s="63"/>
      <c r="Y2582" s="63"/>
      <c r="Z2582" s="63"/>
      <c r="AA2582" s="63">
        <v>2026050062</v>
      </c>
    </row>
    <row r="2583" spans="1:27" s="71" customFormat="1" ht="23.5" customHeight="1" x14ac:dyDescent="0.35">
      <c r="A2583" s="62">
        <v>46157</v>
      </c>
      <c r="B2583" s="63" t="s">
        <v>34</v>
      </c>
      <c r="C2583" s="64" t="s">
        <v>18</v>
      </c>
      <c r="D2583" s="64" t="s">
        <v>19</v>
      </c>
      <c r="E2583" s="64" t="s">
        <v>670</v>
      </c>
      <c r="F2583" s="64">
        <v>1</v>
      </c>
      <c r="G2583" s="72">
        <v>130606093</v>
      </c>
      <c r="H2583" s="63" t="s">
        <v>4744</v>
      </c>
      <c r="I2583" s="64" t="s">
        <v>490</v>
      </c>
      <c r="J2583" s="63" t="s">
        <v>4745</v>
      </c>
      <c r="K2583" s="64" t="s">
        <v>281</v>
      </c>
      <c r="L2583" s="64" t="s">
        <v>268</v>
      </c>
      <c r="M2583" s="100">
        <v>0.39583333333333331</v>
      </c>
      <c r="N2583" s="100">
        <v>0.4513888888888889</v>
      </c>
      <c r="O2583" s="66">
        <f t="shared" si="96"/>
        <v>5.555555555555558E-2</v>
      </c>
      <c r="P2583" s="67">
        <v>1.33</v>
      </c>
      <c r="Q2583" s="68">
        <v>9</v>
      </c>
      <c r="R2583" s="68"/>
      <c r="S2583" s="68">
        <f t="shared" si="95"/>
        <v>11.97</v>
      </c>
      <c r="T2583" s="69" t="s">
        <v>52</v>
      </c>
      <c r="U2583" s="63" t="s">
        <v>52</v>
      </c>
      <c r="V2583" s="63"/>
      <c r="W2583" s="63"/>
      <c r="X2583" s="63"/>
      <c r="Y2583" s="63"/>
      <c r="Z2583" s="63"/>
      <c r="AA2583" s="63">
        <v>2026050063</v>
      </c>
    </row>
    <row r="2584" spans="1:27" s="71" customFormat="1" ht="23.5" customHeight="1" x14ac:dyDescent="0.35">
      <c r="A2584" s="62">
        <v>46157</v>
      </c>
      <c r="B2584" s="63" t="s">
        <v>445</v>
      </c>
      <c r="C2584" s="64" t="s">
        <v>17</v>
      </c>
      <c r="D2584" s="64" t="s">
        <v>37</v>
      </c>
      <c r="E2584" s="64" t="s">
        <v>235</v>
      </c>
      <c r="F2584" s="64">
        <v>1</v>
      </c>
      <c r="G2584" s="72" t="s">
        <v>4684</v>
      </c>
      <c r="H2584" s="63" t="s">
        <v>4685</v>
      </c>
      <c r="I2584" s="64" t="s">
        <v>490</v>
      </c>
      <c r="J2584" s="63" t="s">
        <v>4746</v>
      </c>
      <c r="K2584" s="64" t="s">
        <v>281</v>
      </c>
      <c r="L2584" s="64" t="s">
        <v>268</v>
      </c>
      <c r="M2584" s="100">
        <v>0.3125</v>
      </c>
      <c r="N2584" s="100">
        <v>0.34375</v>
      </c>
      <c r="O2584" s="66">
        <f t="shared" si="96"/>
        <v>3.125E-2</v>
      </c>
      <c r="P2584" s="67">
        <v>0.75</v>
      </c>
      <c r="Q2584" s="68">
        <v>29</v>
      </c>
      <c r="R2584" s="68"/>
      <c r="S2584" s="68">
        <f t="shared" si="95"/>
        <v>21.75</v>
      </c>
      <c r="T2584" s="69" t="s">
        <v>52</v>
      </c>
      <c r="U2584" s="63" t="s">
        <v>52</v>
      </c>
      <c r="V2584" s="63"/>
      <c r="W2584" s="63"/>
      <c r="X2584" s="63"/>
      <c r="Y2584" s="63"/>
      <c r="Z2584" s="63"/>
      <c r="AA2584" s="63">
        <v>2026050064</v>
      </c>
    </row>
    <row r="2585" spans="1:27" s="71" customFormat="1" ht="23.5" customHeight="1" x14ac:dyDescent="0.35">
      <c r="A2585" s="62">
        <v>46157</v>
      </c>
      <c r="B2585" s="63" t="s">
        <v>445</v>
      </c>
      <c r="C2585" s="64" t="s">
        <v>18</v>
      </c>
      <c r="D2585" s="64" t="s">
        <v>37</v>
      </c>
      <c r="E2585" s="64" t="s">
        <v>382</v>
      </c>
      <c r="F2585" s="64">
        <v>1</v>
      </c>
      <c r="G2585" s="72" t="s">
        <v>2785</v>
      </c>
      <c r="H2585" s="63" t="s">
        <v>4585</v>
      </c>
      <c r="I2585" s="64" t="s">
        <v>480</v>
      </c>
      <c r="J2585" s="63" t="s">
        <v>4747</v>
      </c>
      <c r="K2585" s="64" t="s">
        <v>273</v>
      </c>
      <c r="L2585" s="64" t="s">
        <v>268</v>
      </c>
      <c r="M2585" s="100">
        <v>0.4513888888888889</v>
      </c>
      <c r="N2585" s="100">
        <v>0.53472222222222221</v>
      </c>
      <c r="O2585" s="66">
        <f t="shared" si="96"/>
        <v>8.3333333333333315E-2</v>
      </c>
      <c r="P2585" s="67">
        <v>2</v>
      </c>
      <c r="Q2585" s="68">
        <v>26</v>
      </c>
      <c r="R2585" s="68"/>
      <c r="S2585" s="68">
        <f t="shared" si="95"/>
        <v>52</v>
      </c>
      <c r="T2585" s="69" t="s">
        <v>27</v>
      </c>
      <c r="U2585" s="63" t="s">
        <v>30</v>
      </c>
      <c r="V2585" s="63"/>
      <c r="W2585" s="63">
        <v>644398004</v>
      </c>
      <c r="X2585" s="63" t="s">
        <v>4679</v>
      </c>
      <c r="Y2585" s="63"/>
      <c r="Z2585" s="63"/>
      <c r="AA2585" s="63">
        <v>2026050065</v>
      </c>
    </row>
    <row r="2586" spans="1:27" s="71" customFormat="1" ht="23.5" customHeight="1" x14ac:dyDescent="0.35">
      <c r="A2586" s="62">
        <v>46157</v>
      </c>
      <c r="B2586" s="63" t="s">
        <v>445</v>
      </c>
      <c r="C2586" s="64" t="s">
        <v>18</v>
      </c>
      <c r="D2586" s="64" t="s">
        <v>37</v>
      </c>
      <c r="E2586" s="64" t="s">
        <v>255</v>
      </c>
      <c r="F2586" s="64">
        <v>2</v>
      </c>
      <c r="G2586" s="72" t="s">
        <v>523</v>
      </c>
      <c r="H2586" s="63" t="s">
        <v>4748</v>
      </c>
      <c r="I2586" s="64" t="s">
        <v>480</v>
      </c>
      <c r="J2586" s="63" t="s">
        <v>4749</v>
      </c>
      <c r="K2586" s="64" t="s">
        <v>273</v>
      </c>
      <c r="L2586" s="64" t="s">
        <v>268</v>
      </c>
      <c r="M2586" s="100">
        <v>0.20833333333333334</v>
      </c>
      <c r="N2586" s="100">
        <v>0.25</v>
      </c>
      <c r="O2586" s="66">
        <f t="shared" si="96"/>
        <v>4.1666666666666657E-2</v>
      </c>
      <c r="P2586" s="67">
        <v>1</v>
      </c>
      <c r="Q2586" s="68">
        <v>17</v>
      </c>
      <c r="R2586" s="68"/>
      <c r="S2586" s="68">
        <f t="shared" si="95"/>
        <v>17</v>
      </c>
      <c r="T2586" s="69" t="s">
        <v>27</v>
      </c>
      <c r="U2586" s="63" t="s">
        <v>30</v>
      </c>
      <c r="V2586" s="63"/>
      <c r="W2586" s="63">
        <v>642083001</v>
      </c>
      <c r="X2586" s="63" t="s">
        <v>6354</v>
      </c>
      <c r="Y2586" s="63"/>
      <c r="Z2586" s="63"/>
      <c r="AA2586" s="63">
        <v>2026050068</v>
      </c>
    </row>
    <row r="2587" spans="1:27" s="71" customFormat="1" ht="23.5" customHeight="1" x14ac:dyDescent="0.35">
      <c r="A2587" s="62">
        <v>46157</v>
      </c>
      <c r="B2587" s="63" t="s">
        <v>445</v>
      </c>
      <c r="C2587" s="64" t="s">
        <v>18</v>
      </c>
      <c r="D2587" s="64" t="s">
        <v>37</v>
      </c>
      <c r="E2587" s="64" t="s">
        <v>599</v>
      </c>
      <c r="F2587" s="64">
        <v>1</v>
      </c>
      <c r="G2587" s="72" t="s">
        <v>4572</v>
      </c>
      <c r="H2587" s="63" t="s">
        <v>4750</v>
      </c>
      <c r="I2587" s="64" t="s">
        <v>490</v>
      </c>
      <c r="J2587" s="63" t="s">
        <v>4751</v>
      </c>
      <c r="K2587" s="64" t="s">
        <v>281</v>
      </c>
      <c r="L2587" s="64" t="s">
        <v>268</v>
      </c>
      <c r="M2587" s="100">
        <v>9.7222222222222224E-2</v>
      </c>
      <c r="N2587" s="100">
        <v>0.12847222222222221</v>
      </c>
      <c r="O2587" s="66">
        <f t="shared" si="96"/>
        <v>3.1249999999999986E-2</v>
      </c>
      <c r="P2587" s="67">
        <v>0.75</v>
      </c>
      <c r="Q2587" s="68">
        <v>22</v>
      </c>
      <c r="R2587" s="68"/>
      <c r="S2587" s="68">
        <f t="shared" si="95"/>
        <v>16.5</v>
      </c>
      <c r="T2587" s="69" t="s">
        <v>52</v>
      </c>
      <c r="U2587" s="63" t="s">
        <v>52</v>
      </c>
      <c r="V2587" s="63"/>
      <c r="W2587" s="63"/>
      <c r="X2587" s="63"/>
      <c r="Y2587" s="63"/>
      <c r="Z2587" s="63"/>
      <c r="AA2587" s="63">
        <v>2026050067</v>
      </c>
    </row>
    <row r="2588" spans="1:27" s="71" customFormat="1" ht="23.5" customHeight="1" x14ac:dyDescent="0.35">
      <c r="A2588" s="62">
        <v>46157</v>
      </c>
      <c r="B2588" s="63" t="s">
        <v>445</v>
      </c>
      <c r="C2588" s="64" t="s">
        <v>18</v>
      </c>
      <c r="D2588" s="64" t="s">
        <v>37</v>
      </c>
      <c r="E2588" s="64" t="s">
        <v>311</v>
      </c>
      <c r="F2588" s="64">
        <v>1</v>
      </c>
      <c r="G2588" s="72" t="s">
        <v>4723</v>
      </c>
      <c r="H2588" s="63" t="s">
        <v>4724</v>
      </c>
      <c r="I2588" s="64" t="s">
        <v>490</v>
      </c>
      <c r="J2588" s="63" t="s">
        <v>4752</v>
      </c>
      <c r="K2588" s="64" t="s">
        <v>281</v>
      </c>
      <c r="L2588" s="64" t="s">
        <v>268</v>
      </c>
      <c r="M2588" s="100">
        <v>0.35416666666666669</v>
      </c>
      <c r="N2588" s="100">
        <v>0.39583333333333331</v>
      </c>
      <c r="O2588" s="66">
        <f t="shared" si="96"/>
        <v>4.166666666666663E-2</v>
      </c>
      <c r="P2588" s="67">
        <v>1</v>
      </c>
      <c r="Q2588" s="68">
        <v>21</v>
      </c>
      <c r="R2588" s="68"/>
      <c r="S2588" s="68">
        <f t="shared" si="95"/>
        <v>21</v>
      </c>
      <c r="T2588" s="69" t="s">
        <v>52</v>
      </c>
      <c r="U2588" s="63" t="s">
        <v>52</v>
      </c>
      <c r="V2588" s="63"/>
      <c r="W2588" s="63"/>
      <c r="X2588" s="63"/>
      <c r="Y2588" s="63"/>
      <c r="Z2588" s="63"/>
      <c r="AA2588" s="63">
        <v>2026050069</v>
      </c>
    </row>
    <row r="2589" spans="1:27" s="71" customFormat="1" ht="23.5" customHeight="1" x14ac:dyDescent="0.35">
      <c r="A2589" s="62">
        <v>46158</v>
      </c>
      <c r="B2589" s="63" t="s">
        <v>34</v>
      </c>
      <c r="C2589" s="64" t="s">
        <v>17</v>
      </c>
      <c r="D2589" s="64" t="s">
        <v>19</v>
      </c>
      <c r="E2589" s="64" t="s">
        <v>278</v>
      </c>
      <c r="F2589" s="64">
        <v>1</v>
      </c>
      <c r="G2589" s="72">
        <v>130597176</v>
      </c>
      <c r="H2589" s="63" t="s">
        <v>4760</v>
      </c>
      <c r="I2589" s="64" t="s">
        <v>493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0.5</v>
      </c>
      <c r="Q2589" s="68">
        <v>12</v>
      </c>
      <c r="R2589" s="68"/>
      <c r="S2589" s="68">
        <f t="shared" si="95"/>
        <v>6</v>
      </c>
      <c r="T2589" s="69" t="s">
        <v>547</v>
      </c>
      <c r="U2589" s="63" t="s">
        <v>52</v>
      </c>
      <c r="V2589" s="63"/>
      <c r="W2589" s="63"/>
      <c r="X2589" s="63"/>
      <c r="Y2589" s="63"/>
      <c r="Z2589" s="63"/>
      <c r="AA2589" s="63"/>
    </row>
    <row r="2590" spans="1:27" s="71" customFormat="1" ht="23.5" customHeight="1" x14ac:dyDescent="0.35">
      <c r="A2590" s="62">
        <v>46158</v>
      </c>
      <c r="B2590" s="63" t="s">
        <v>34</v>
      </c>
      <c r="C2590" s="64" t="s">
        <v>17</v>
      </c>
      <c r="D2590" s="64" t="s">
        <v>19</v>
      </c>
      <c r="E2590" s="64" t="s">
        <v>614</v>
      </c>
      <c r="F2590" s="64">
        <v>2</v>
      </c>
      <c r="G2590" s="72">
        <v>130597184</v>
      </c>
      <c r="H2590" s="63" t="s">
        <v>4761</v>
      </c>
      <c r="I2590" s="64" t="s">
        <v>493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0.33</v>
      </c>
      <c r="Q2590" s="68">
        <v>13</v>
      </c>
      <c r="R2590" s="68"/>
      <c r="S2590" s="68">
        <f t="shared" si="95"/>
        <v>4.29</v>
      </c>
      <c r="T2590" s="69" t="s">
        <v>547</v>
      </c>
      <c r="U2590" s="63" t="s">
        <v>52</v>
      </c>
      <c r="V2590" s="63"/>
      <c r="W2590" s="63"/>
      <c r="X2590" s="63"/>
      <c r="Y2590" s="63"/>
      <c r="Z2590" s="63"/>
      <c r="AA2590" s="63"/>
    </row>
    <row r="2591" spans="1:27" s="71" customFormat="1" ht="23.5" customHeight="1" x14ac:dyDescent="0.35">
      <c r="A2591" s="62">
        <v>46158</v>
      </c>
      <c r="B2591" s="63" t="s">
        <v>445</v>
      </c>
      <c r="C2591" s="64" t="s">
        <v>17</v>
      </c>
      <c r="D2591" s="64" t="s">
        <v>37</v>
      </c>
      <c r="E2591" s="64" t="s">
        <v>269</v>
      </c>
      <c r="F2591" s="64">
        <v>1</v>
      </c>
      <c r="G2591" s="72" t="s">
        <v>2903</v>
      </c>
      <c r="H2591" s="63" t="s">
        <v>4762</v>
      </c>
      <c r="I2591" s="64" t="s">
        <v>493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0.57999999999999996</v>
      </c>
      <c r="Q2591" s="68">
        <v>29</v>
      </c>
      <c r="R2591" s="68"/>
      <c r="S2591" s="68">
        <f t="shared" si="95"/>
        <v>16.82</v>
      </c>
      <c r="T2591" s="69" t="s">
        <v>547</v>
      </c>
      <c r="U2591" s="63" t="s">
        <v>52</v>
      </c>
      <c r="V2591" s="63"/>
      <c r="W2591" s="63"/>
      <c r="X2591" s="63"/>
      <c r="Y2591" s="63"/>
      <c r="Z2591" s="63"/>
      <c r="AA2591" s="63"/>
    </row>
    <row r="2592" spans="1:27" s="71" customFormat="1" ht="23.5" customHeight="1" x14ac:dyDescent="0.35">
      <c r="A2592" s="62">
        <v>46158</v>
      </c>
      <c r="B2592" s="63" t="s">
        <v>445</v>
      </c>
      <c r="C2592" s="64" t="s">
        <v>17</v>
      </c>
      <c r="D2592" s="64" t="s">
        <v>37</v>
      </c>
      <c r="E2592" s="64" t="s">
        <v>3031</v>
      </c>
      <c r="F2592" s="64">
        <v>2</v>
      </c>
      <c r="G2592" s="72" t="s">
        <v>3426</v>
      </c>
      <c r="H2592" s="63" t="s">
        <v>4763</v>
      </c>
      <c r="I2592" s="64" t="s">
        <v>493</v>
      </c>
      <c r="J2592" s="63" t="s">
        <v>66</v>
      </c>
      <c r="K2592" s="64" t="s">
        <v>243</v>
      </c>
      <c r="L2592" s="64" t="s">
        <v>239</v>
      </c>
      <c r="M2592" s="100"/>
      <c r="N2592" s="100"/>
      <c r="O2592" s="66">
        <f t="shared" si="96"/>
        <v>24</v>
      </c>
      <c r="P2592" s="67">
        <v>0.5</v>
      </c>
      <c r="Q2592" s="68">
        <v>7</v>
      </c>
      <c r="R2592" s="68"/>
      <c r="S2592" s="68">
        <f t="shared" si="95"/>
        <v>3.5</v>
      </c>
      <c r="T2592" s="69" t="s">
        <v>547</v>
      </c>
      <c r="U2592" s="63" t="s">
        <v>52</v>
      </c>
      <c r="V2592" s="63"/>
      <c r="W2592" s="63"/>
      <c r="X2592" s="63"/>
      <c r="Y2592" s="63"/>
      <c r="Z2592" s="63"/>
      <c r="AA2592" s="63"/>
    </row>
    <row r="2593" spans="1:27" s="71" customFormat="1" ht="23.5" customHeight="1" x14ac:dyDescent="0.35">
      <c r="A2593" s="62">
        <v>46158</v>
      </c>
      <c r="B2593" s="63" t="s">
        <v>445</v>
      </c>
      <c r="C2593" s="64" t="s">
        <v>17</v>
      </c>
      <c r="D2593" s="64" t="s">
        <v>37</v>
      </c>
      <c r="E2593" s="64" t="s">
        <v>3031</v>
      </c>
      <c r="F2593" s="64">
        <v>2</v>
      </c>
      <c r="G2593" s="72" t="s">
        <v>3605</v>
      </c>
      <c r="H2593" s="63" t="s">
        <v>4764</v>
      </c>
      <c r="I2593" s="64" t="s">
        <v>493</v>
      </c>
      <c r="J2593" s="63" t="s">
        <v>66</v>
      </c>
      <c r="K2593" s="64" t="s">
        <v>243</v>
      </c>
      <c r="L2593" s="64" t="s">
        <v>239</v>
      </c>
      <c r="M2593" s="100"/>
      <c r="N2593" s="100"/>
      <c r="O2593" s="66">
        <f t="shared" si="96"/>
        <v>24</v>
      </c>
      <c r="P2593" s="67">
        <v>0.5</v>
      </c>
      <c r="Q2593" s="68">
        <v>7</v>
      </c>
      <c r="R2593" s="68"/>
      <c r="S2593" s="68">
        <f t="shared" si="95"/>
        <v>3.5</v>
      </c>
      <c r="T2593" s="69" t="s">
        <v>547</v>
      </c>
      <c r="U2593" s="63" t="s">
        <v>52</v>
      </c>
      <c r="V2593" s="63"/>
      <c r="W2593" s="63"/>
      <c r="X2593" s="63"/>
      <c r="Y2593" s="63"/>
      <c r="Z2593" s="63"/>
      <c r="AA2593" s="63"/>
    </row>
    <row r="2594" spans="1:27" s="71" customFormat="1" ht="23.5" customHeight="1" x14ac:dyDescent="0.35">
      <c r="A2594" s="62">
        <v>46158</v>
      </c>
      <c r="B2594" s="63" t="s">
        <v>445</v>
      </c>
      <c r="C2594" s="64" t="s">
        <v>17</v>
      </c>
      <c r="D2594" s="64" t="s">
        <v>37</v>
      </c>
      <c r="E2594" s="64" t="s">
        <v>4359</v>
      </c>
      <c r="F2594" s="64">
        <v>1</v>
      </c>
      <c r="G2594" s="72" t="s">
        <v>3956</v>
      </c>
      <c r="H2594" s="63" t="s">
        <v>4765</v>
      </c>
      <c r="I2594" s="64" t="s">
        <v>493</v>
      </c>
      <c r="J2594" s="63" t="s">
        <v>66</v>
      </c>
      <c r="K2594" s="64" t="s">
        <v>243</v>
      </c>
      <c r="L2594" s="64" t="s">
        <v>239</v>
      </c>
      <c r="M2594" s="100"/>
      <c r="N2594" s="100"/>
      <c r="O2594" s="66">
        <f t="shared" si="96"/>
        <v>24</v>
      </c>
      <c r="P2594" s="67">
        <v>0.23</v>
      </c>
      <c r="Q2594" s="68">
        <v>6</v>
      </c>
      <c r="R2594" s="68"/>
      <c r="S2594" s="68">
        <f t="shared" si="95"/>
        <v>1.3800000000000001</v>
      </c>
      <c r="T2594" s="69" t="s">
        <v>547</v>
      </c>
      <c r="U2594" s="63" t="s">
        <v>52</v>
      </c>
      <c r="V2594" s="63"/>
      <c r="W2594" s="63"/>
      <c r="X2594" s="63"/>
      <c r="Y2594" s="63"/>
      <c r="Z2594" s="63"/>
      <c r="AA2594" s="63"/>
    </row>
    <row r="2595" spans="1:27" s="71" customFormat="1" ht="23.5" customHeight="1" x14ac:dyDescent="0.35">
      <c r="A2595" s="62">
        <v>46158</v>
      </c>
      <c r="B2595" s="63" t="s">
        <v>445</v>
      </c>
      <c r="C2595" s="64" t="s">
        <v>18</v>
      </c>
      <c r="D2595" s="64" t="s">
        <v>37</v>
      </c>
      <c r="E2595" s="64" t="s">
        <v>544</v>
      </c>
      <c r="F2595" s="64">
        <v>1</v>
      </c>
      <c r="G2595" s="72" t="s">
        <v>4766</v>
      </c>
      <c r="H2595" s="63" t="s">
        <v>4767</v>
      </c>
      <c r="I2595" s="64" t="s">
        <v>493</v>
      </c>
      <c r="J2595" s="63" t="s">
        <v>66</v>
      </c>
      <c r="K2595" s="64" t="s">
        <v>243</v>
      </c>
      <c r="L2595" s="64" t="s">
        <v>239</v>
      </c>
      <c r="M2595" s="100"/>
      <c r="N2595" s="100"/>
      <c r="O2595" s="66">
        <f t="shared" si="96"/>
        <v>24</v>
      </c>
      <c r="P2595" s="67">
        <v>0.1</v>
      </c>
      <c r="Q2595" s="68">
        <v>25</v>
      </c>
      <c r="R2595" s="68"/>
      <c r="S2595" s="68">
        <f t="shared" si="95"/>
        <v>2.5</v>
      </c>
      <c r="T2595" s="69" t="s">
        <v>547</v>
      </c>
      <c r="U2595" s="63" t="s">
        <v>52</v>
      </c>
      <c r="V2595" s="63"/>
      <c r="W2595" s="63"/>
      <c r="X2595" s="63"/>
      <c r="Y2595" s="63"/>
      <c r="Z2595" s="63"/>
      <c r="AA2595" s="63"/>
    </row>
    <row r="2596" spans="1:27" s="71" customFormat="1" ht="23.5" customHeight="1" x14ac:dyDescent="0.35">
      <c r="A2596" s="62">
        <v>46158</v>
      </c>
      <c r="B2596" s="63" t="s">
        <v>445</v>
      </c>
      <c r="C2596" s="64" t="s">
        <v>18</v>
      </c>
      <c r="D2596" s="64" t="s">
        <v>37</v>
      </c>
      <c r="E2596" s="64" t="s">
        <v>1538</v>
      </c>
      <c r="F2596" s="64">
        <v>1</v>
      </c>
      <c r="G2596" s="72" t="s">
        <v>4768</v>
      </c>
      <c r="H2596" s="63" t="s">
        <v>4769</v>
      </c>
      <c r="I2596" s="64" t="s">
        <v>493</v>
      </c>
      <c r="J2596" s="63" t="s">
        <v>66</v>
      </c>
      <c r="K2596" s="64" t="s">
        <v>243</v>
      </c>
      <c r="L2596" s="64" t="s">
        <v>239</v>
      </c>
      <c r="M2596" s="100"/>
      <c r="N2596" s="100"/>
      <c r="O2596" s="66">
        <f t="shared" si="96"/>
        <v>24</v>
      </c>
      <c r="P2596" s="67">
        <v>0.33</v>
      </c>
      <c r="Q2596" s="68">
        <v>13</v>
      </c>
      <c r="R2596" s="68"/>
      <c r="S2596" s="68">
        <f t="shared" si="95"/>
        <v>4.29</v>
      </c>
      <c r="T2596" s="69" t="s">
        <v>547</v>
      </c>
      <c r="U2596" s="63" t="s">
        <v>52</v>
      </c>
      <c r="V2596" s="63"/>
      <c r="W2596" s="63"/>
      <c r="X2596" s="63"/>
      <c r="Y2596" s="63"/>
      <c r="Z2596" s="63"/>
      <c r="AA2596" s="63"/>
    </row>
    <row r="2597" spans="1:27" s="71" customFormat="1" ht="23.5" customHeight="1" x14ac:dyDescent="0.35">
      <c r="A2597" s="62">
        <v>46158</v>
      </c>
      <c r="B2597" s="63" t="s">
        <v>445</v>
      </c>
      <c r="C2597" s="64" t="s">
        <v>18</v>
      </c>
      <c r="D2597" s="64" t="s">
        <v>37</v>
      </c>
      <c r="E2597" s="64" t="s">
        <v>1772</v>
      </c>
      <c r="F2597" s="64">
        <v>2</v>
      </c>
      <c r="G2597" s="72" t="s">
        <v>390</v>
      </c>
      <c r="H2597" s="63" t="s">
        <v>4770</v>
      </c>
      <c r="I2597" s="64" t="s">
        <v>493</v>
      </c>
      <c r="J2597" s="63" t="s">
        <v>66</v>
      </c>
      <c r="K2597" s="64" t="s">
        <v>243</v>
      </c>
      <c r="L2597" s="64" t="s">
        <v>239</v>
      </c>
      <c r="M2597" s="100"/>
      <c r="N2597" s="100"/>
      <c r="O2597" s="66">
        <f t="shared" si="96"/>
        <v>24</v>
      </c>
      <c r="P2597" s="67">
        <v>0.1</v>
      </c>
      <c r="Q2597" s="68">
        <v>22</v>
      </c>
      <c r="R2597" s="68"/>
      <c r="S2597" s="68">
        <f t="shared" si="95"/>
        <v>2.2000000000000002</v>
      </c>
      <c r="T2597" s="69" t="s">
        <v>547</v>
      </c>
      <c r="U2597" s="63" t="s">
        <v>52</v>
      </c>
      <c r="V2597" s="63"/>
      <c r="W2597" s="63"/>
      <c r="X2597" s="63"/>
      <c r="Y2597" s="63"/>
      <c r="Z2597" s="63"/>
      <c r="AA2597" s="63"/>
    </row>
    <row r="2598" spans="1:27" s="71" customFormat="1" ht="23.5" customHeight="1" x14ac:dyDescent="0.35">
      <c r="A2598" s="62">
        <v>46158</v>
      </c>
      <c r="B2598" s="63" t="s">
        <v>445</v>
      </c>
      <c r="C2598" s="64" t="s">
        <v>18</v>
      </c>
      <c r="D2598" s="64" t="s">
        <v>37</v>
      </c>
      <c r="E2598" s="64" t="s">
        <v>1690</v>
      </c>
      <c r="F2598" s="64">
        <v>2</v>
      </c>
      <c r="G2598" s="72" t="s">
        <v>2659</v>
      </c>
      <c r="H2598" s="63" t="s">
        <v>4771</v>
      </c>
      <c r="I2598" s="64" t="s">
        <v>493</v>
      </c>
      <c r="J2598" s="63" t="s">
        <v>66</v>
      </c>
      <c r="K2598" s="64" t="s">
        <v>243</v>
      </c>
      <c r="L2598" s="64" t="s">
        <v>239</v>
      </c>
      <c r="M2598" s="100"/>
      <c r="N2598" s="100"/>
      <c r="O2598" s="66">
        <f t="shared" si="96"/>
        <v>24</v>
      </c>
      <c r="P2598" s="67">
        <v>0.1</v>
      </c>
      <c r="Q2598" s="68">
        <v>29</v>
      </c>
      <c r="R2598" s="68"/>
      <c r="S2598" s="68">
        <f t="shared" si="95"/>
        <v>2.9000000000000004</v>
      </c>
      <c r="T2598" s="69" t="s">
        <v>547</v>
      </c>
      <c r="U2598" s="63" t="s">
        <v>52</v>
      </c>
      <c r="V2598" s="63"/>
      <c r="W2598" s="63"/>
      <c r="X2598" s="63"/>
      <c r="Y2598" s="63"/>
      <c r="Z2598" s="63"/>
      <c r="AA2598" s="63"/>
    </row>
    <row r="2599" spans="1:27" s="71" customFormat="1" ht="23.5" customHeight="1" x14ac:dyDescent="0.35">
      <c r="A2599" s="62">
        <v>46158</v>
      </c>
      <c r="B2599" s="63" t="s">
        <v>445</v>
      </c>
      <c r="C2599" s="64" t="s">
        <v>18</v>
      </c>
      <c r="D2599" s="64" t="s">
        <v>37</v>
      </c>
      <c r="E2599" s="64" t="s">
        <v>553</v>
      </c>
      <c r="F2599" s="64">
        <v>1</v>
      </c>
      <c r="G2599" s="72" t="s">
        <v>4729</v>
      </c>
      <c r="H2599" s="63" t="s">
        <v>4730</v>
      </c>
      <c r="I2599" s="64" t="s">
        <v>493</v>
      </c>
      <c r="J2599" s="63" t="s">
        <v>66</v>
      </c>
      <c r="K2599" s="64" t="s">
        <v>243</v>
      </c>
      <c r="L2599" s="64" t="s">
        <v>239</v>
      </c>
      <c r="M2599" s="100"/>
      <c r="N2599" s="100"/>
      <c r="O2599" s="66">
        <f t="shared" si="96"/>
        <v>24</v>
      </c>
      <c r="P2599" s="67">
        <v>0.1</v>
      </c>
      <c r="Q2599" s="68">
        <v>15</v>
      </c>
      <c r="R2599" s="68"/>
      <c r="S2599" s="68">
        <f t="shared" si="95"/>
        <v>1.5</v>
      </c>
      <c r="T2599" s="69" t="s">
        <v>547</v>
      </c>
      <c r="U2599" s="63" t="s">
        <v>52</v>
      </c>
      <c r="V2599" s="63"/>
      <c r="W2599" s="63"/>
      <c r="X2599" s="63"/>
      <c r="Y2599" s="63"/>
      <c r="Z2599" s="63"/>
      <c r="AA2599" s="63"/>
    </row>
    <row r="2600" spans="1:27" s="71" customFormat="1" ht="23.5" customHeight="1" x14ac:dyDescent="0.35">
      <c r="A2600" s="62">
        <v>46158</v>
      </c>
      <c r="B2600" s="63" t="s">
        <v>445</v>
      </c>
      <c r="C2600" s="64" t="s">
        <v>18</v>
      </c>
      <c r="D2600" s="64" t="s">
        <v>37</v>
      </c>
      <c r="E2600" s="64" t="s">
        <v>2103</v>
      </c>
      <c r="F2600" s="64">
        <v>1</v>
      </c>
      <c r="G2600" s="72" t="s">
        <v>920</v>
      </c>
      <c r="H2600" s="63" t="s">
        <v>4772</v>
      </c>
      <c r="I2600" s="64" t="s">
        <v>493</v>
      </c>
      <c r="J2600" s="63" t="s">
        <v>66</v>
      </c>
      <c r="K2600" s="64" t="s">
        <v>243</v>
      </c>
      <c r="L2600" s="64" t="s">
        <v>239</v>
      </c>
      <c r="M2600" s="100"/>
      <c r="N2600" s="100"/>
      <c r="O2600" s="66">
        <f t="shared" si="96"/>
        <v>24</v>
      </c>
      <c r="P2600" s="67">
        <v>0.1</v>
      </c>
      <c r="Q2600" s="68">
        <v>10.5</v>
      </c>
      <c r="R2600" s="68"/>
      <c r="S2600" s="68">
        <f t="shared" ref="S2600:S2662" si="97">P2600*Q2600</f>
        <v>1.05</v>
      </c>
      <c r="T2600" s="69" t="s">
        <v>547</v>
      </c>
      <c r="U2600" s="63" t="s">
        <v>52</v>
      </c>
      <c r="V2600" s="63"/>
      <c r="W2600" s="63"/>
      <c r="X2600" s="63"/>
      <c r="Y2600" s="63"/>
      <c r="Z2600" s="63"/>
      <c r="AA2600" s="63"/>
    </row>
    <row r="2601" spans="1:27" s="71" customFormat="1" ht="23.5" customHeight="1" x14ac:dyDescent="0.35">
      <c r="A2601" s="62">
        <v>46158</v>
      </c>
      <c r="B2601" s="63" t="s">
        <v>445</v>
      </c>
      <c r="C2601" s="64" t="s">
        <v>18</v>
      </c>
      <c r="D2601" s="64" t="s">
        <v>37</v>
      </c>
      <c r="E2601" s="64" t="s">
        <v>2624</v>
      </c>
      <c r="F2601" s="64">
        <v>2</v>
      </c>
      <c r="G2601" s="72" t="s">
        <v>3173</v>
      </c>
      <c r="H2601" s="63" t="s">
        <v>4773</v>
      </c>
      <c r="I2601" s="64" t="s">
        <v>493</v>
      </c>
      <c r="J2601" s="63" t="s">
        <v>66</v>
      </c>
      <c r="K2601" s="64" t="s">
        <v>243</v>
      </c>
      <c r="L2601" s="64" t="s">
        <v>239</v>
      </c>
      <c r="M2601" s="100"/>
      <c r="N2601" s="100"/>
      <c r="O2601" s="66">
        <f t="shared" si="96"/>
        <v>24</v>
      </c>
      <c r="P2601" s="67">
        <v>0.1</v>
      </c>
      <c r="Q2601" s="68">
        <v>20</v>
      </c>
      <c r="R2601" s="68"/>
      <c r="S2601" s="68">
        <f t="shared" si="97"/>
        <v>2</v>
      </c>
      <c r="T2601" s="69" t="s">
        <v>547</v>
      </c>
      <c r="U2601" s="63" t="s">
        <v>52</v>
      </c>
      <c r="V2601" s="63"/>
      <c r="W2601" s="63"/>
      <c r="X2601" s="63"/>
      <c r="Y2601" s="63"/>
      <c r="Z2601" s="63"/>
      <c r="AA2601" s="63"/>
    </row>
    <row r="2602" spans="1:27" s="71" customFormat="1" ht="23.5" customHeight="1" x14ac:dyDescent="0.35">
      <c r="A2602" s="62">
        <v>46158</v>
      </c>
      <c r="B2602" s="63" t="s">
        <v>445</v>
      </c>
      <c r="C2602" s="64" t="s">
        <v>18</v>
      </c>
      <c r="D2602" s="64" t="s">
        <v>37</v>
      </c>
      <c r="E2602" s="64" t="s">
        <v>323</v>
      </c>
      <c r="F2602" s="64">
        <v>1</v>
      </c>
      <c r="G2602" s="72">
        <v>159458005</v>
      </c>
      <c r="H2602" s="63" t="s">
        <v>4774</v>
      </c>
      <c r="I2602" s="64" t="s">
        <v>493</v>
      </c>
      <c r="J2602" s="63" t="s">
        <v>66</v>
      </c>
      <c r="K2602" s="64" t="s">
        <v>243</v>
      </c>
      <c r="L2602" s="64" t="s">
        <v>239</v>
      </c>
      <c r="M2602" s="100"/>
      <c r="N2602" s="100"/>
      <c r="O2602" s="66">
        <f t="shared" si="96"/>
        <v>24</v>
      </c>
      <c r="P2602" s="67">
        <v>0.33</v>
      </c>
      <c r="Q2602" s="68">
        <v>21</v>
      </c>
      <c r="R2602" s="68"/>
      <c r="S2602" s="68">
        <f t="shared" si="97"/>
        <v>6.9300000000000006</v>
      </c>
      <c r="T2602" s="69" t="s">
        <v>547</v>
      </c>
      <c r="U2602" s="63" t="s">
        <v>52</v>
      </c>
      <c r="V2602" s="63"/>
      <c r="W2602" s="63"/>
      <c r="X2602" s="63"/>
      <c r="Y2602" s="63"/>
      <c r="Z2602" s="63"/>
      <c r="AA2602" s="63"/>
    </row>
    <row r="2603" spans="1:27" s="71" customFormat="1" ht="23.5" customHeight="1" x14ac:dyDescent="0.35">
      <c r="A2603" s="62">
        <v>46158</v>
      </c>
      <c r="B2603" s="63" t="s">
        <v>445</v>
      </c>
      <c r="C2603" s="64" t="s">
        <v>17</v>
      </c>
      <c r="D2603" s="64" t="s">
        <v>37</v>
      </c>
      <c r="E2603" s="64" t="s">
        <v>235</v>
      </c>
      <c r="F2603" s="64">
        <v>1</v>
      </c>
      <c r="G2603" s="72" t="s">
        <v>4684</v>
      </c>
      <c r="H2603" s="63" t="s">
        <v>4685</v>
      </c>
      <c r="I2603" s="64" t="s">
        <v>480</v>
      </c>
      <c r="J2603" s="63" t="s">
        <v>4775</v>
      </c>
      <c r="K2603" s="64" t="s">
        <v>273</v>
      </c>
      <c r="L2603" s="64" t="s">
        <v>268</v>
      </c>
      <c r="M2603" s="100">
        <v>0.625</v>
      </c>
      <c r="N2603" s="100">
        <v>0.6875</v>
      </c>
      <c r="O2603" s="66">
        <f t="shared" si="96"/>
        <v>6.25E-2</v>
      </c>
      <c r="P2603" s="67">
        <v>1.5</v>
      </c>
      <c r="Q2603" s="68">
        <v>30</v>
      </c>
      <c r="R2603" s="68"/>
      <c r="S2603" s="68">
        <f t="shared" si="97"/>
        <v>45</v>
      </c>
      <c r="T2603" s="69" t="s">
        <v>27</v>
      </c>
      <c r="U2603" s="69" t="s">
        <v>30</v>
      </c>
      <c r="V2603" s="63"/>
      <c r="W2603" s="63">
        <v>930098360</v>
      </c>
      <c r="X2603" s="63" t="s">
        <v>4776</v>
      </c>
      <c r="Y2603" s="63"/>
      <c r="Z2603" s="63"/>
      <c r="AA2603" s="63">
        <v>2026050070</v>
      </c>
    </row>
    <row r="2604" spans="1:27" s="71" customFormat="1" ht="23.5" customHeight="1" x14ac:dyDescent="0.35">
      <c r="A2604" s="62">
        <v>46159</v>
      </c>
      <c r="B2604" s="63" t="s">
        <v>445</v>
      </c>
      <c r="C2604" s="64" t="s">
        <v>17</v>
      </c>
      <c r="D2604" s="64" t="s">
        <v>37</v>
      </c>
      <c r="E2604" s="64" t="s">
        <v>3032</v>
      </c>
      <c r="F2604" s="64">
        <v>1</v>
      </c>
      <c r="G2604" s="72" t="s">
        <v>4789</v>
      </c>
      <c r="H2604" s="63" t="s">
        <v>4790</v>
      </c>
      <c r="I2604" s="64" t="s">
        <v>493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0.23</v>
      </c>
      <c r="Q2604" s="68">
        <v>7</v>
      </c>
      <c r="R2604" s="68"/>
      <c r="S2604" s="68">
        <f t="shared" si="97"/>
        <v>1.61</v>
      </c>
      <c r="T2604" s="69" t="s">
        <v>547</v>
      </c>
      <c r="U2604" s="63" t="s">
        <v>52</v>
      </c>
      <c r="V2604" s="63"/>
      <c r="W2604" s="63"/>
      <c r="X2604" s="63"/>
      <c r="Y2604" s="63"/>
      <c r="Z2604" s="63"/>
      <c r="AA2604" s="63"/>
    </row>
    <row r="2605" spans="1:27" s="71" customFormat="1" ht="23.5" customHeight="1" x14ac:dyDescent="0.35">
      <c r="A2605" s="62">
        <v>46159</v>
      </c>
      <c r="B2605" s="63" t="s">
        <v>445</v>
      </c>
      <c r="C2605" s="64" t="s">
        <v>17</v>
      </c>
      <c r="D2605" s="64" t="s">
        <v>37</v>
      </c>
      <c r="E2605" s="64" t="s">
        <v>3032</v>
      </c>
      <c r="F2605" s="64">
        <v>1</v>
      </c>
      <c r="G2605" s="72" t="s">
        <v>3759</v>
      </c>
      <c r="H2605" s="63" t="s">
        <v>4791</v>
      </c>
      <c r="I2605" s="64" t="s">
        <v>493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</v>
      </c>
      <c r="Q2605" s="68">
        <v>7</v>
      </c>
      <c r="R2605" s="68"/>
      <c r="S2605" s="68">
        <f t="shared" si="97"/>
        <v>3.5</v>
      </c>
      <c r="T2605" s="69" t="s">
        <v>547</v>
      </c>
      <c r="U2605" s="63" t="s">
        <v>52</v>
      </c>
      <c r="V2605" s="63"/>
      <c r="W2605" s="63"/>
      <c r="X2605" s="63"/>
      <c r="Y2605" s="63"/>
      <c r="Z2605" s="63"/>
      <c r="AA2605" s="63"/>
    </row>
    <row r="2606" spans="1:27" s="71" customFormat="1" ht="23.5" customHeight="1" x14ac:dyDescent="0.35">
      <c r="A2606" s="62">
        <v>46159</v>
      </c>
      <c r="B2606" s="63" t="s">
        <v>445</v>
      </c>
      <c r="C2606" s="64" t="s">
        <v>17</v>
      </c>
      <c r="D2606" s="64" t="s">
        <v>37</v>
      </c>
      <c r="E2606" s="64" t="s">
        <v>3032</v>
      </c>
      <c r="F2606" s="64">
        <v>1</v>
      </c>
      <c r="G2606" s="72" t="s">
        <v>4792</v>
      </c>
      <c r="H2606" s="63" t="s">
        <v>4793</v>
      </c>
      <c r="I2606" s="64" t="s">
        <v>493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10</v>
      </c>
      <c r="R2606" s="68"/>
      <c r="S2606" s="68">
        <f t="shared" si="97"/>
        <v>5</v>
      </c>
      <c r="T2606" s="69" t="s">
        <v>547</v>
      </c>
      <c r="U2606" s="63" t="s">
        <v>52</v>
      </c>
      <c r="V2606" s="63"/>
      <c r="W2606" s="63"/>
      <c r="X2606" s="63"/>
      <c r="Y2606" s="63"/>
      <c r="Z2606" s="63"/>
      <c r="AA2606" s="63"/>
    </row>
    <row r="2607" spans="1:27" s="71" customFormat="1" ht="23.5" customHeight="1" x14ac:dyDescent="0.35">
      <c r="A2607" s="62">
        <v>46159</v>
      </c>
      <c r="B2607" s="63" t="s">
        <v>445</v>
      </c>
      <c r="C2607" s="64" t="s">
        <v>17</v>
      </c>
      <c r="D2607" s="64" t="s">
        <v>37</v>
      </c>
      <c r="E2607" s="64" t="s">
        <v>3032</v>
      </c>
      <c r="F2607" s="64">
        <v>1</v>
      </c>
      <c r="G2607" s="72" t="s">
        <v>3422</v>
      </c>
      <c r="H2607" s="63" t="s">
        <v>4794</v>
      </c>
      <c r="I2607" s="64" t="s">
        <v>493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2</v>
      </c>
      <c r="R2607" s="68"/>
      <c r="S2607" s="68">
        <f t="shared" si="97"/>
        <v>1</v>
      </c>
      <c r="T2607" s="69" t="s">
        <v>547</v>
      </c>
      <c r="U2607" s="63" t="s">
        <v>52</v>
      </c>
      <c r="V2607" s="63"/>
      <c r="W2607" s="63"/>
      <c r="X2607" s="63"/>
      <c r="Y2607" s="63"/>
      <c r="Z2607" s="63"/>
      <c r="AA2607" s="63"/>
    </row>
    <row r="2608" spans="1:27" s="71" customFormat="1" ht="23.5" customHeight="1" x14ac:dyDescent="0.35">
      <c r="A2608" s="62">
        <v>46159</v>
      </c>
      <c r="B2608" s="63" t="s">
        <v>445</v>
      </c>
      <c r="C2608" s="64" t="s">
        <v>17</v>
      </c>
      <c r="D2608" s="64" t="s">
        <v>37</v>
      </c>
      <c r="E2608" s="64" t="s">
        <v>3032</v>
      </c>
      <c r="F2608" s="64">
        <v>2</v>
      </c>
      <c r="G2608" s="72" t="s">
        <v>3208</v>
      </c>
      <c r="H2608" s="63" t="s">
        <v>4795</v>
      </c>
      <c r="I2608" s="64" t="s">
        <v>493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0.22</v>
      </c>
      <c r="Q2608" s="68">
        <v>2</v>
      </c>
      <c r="R2608" s="68"/>
      <c r="S2608" s="68">
        <f t="shared" si="97"/>
        <v>0.44</v>
      </c>
      <c r="T2608" s="69" t="s">
        <v>547</v>
      </c>
      <c r="U2608" s="63" t="s">
        <v>52</v>
      </c>
      <c r="V2608" s="63"/>
      <c r="W2608" s="63"/>
      <c r="X2608" s="63"/>
      <c r="Y2608" s="63"/>
      <c r="Z2608" s="63"/>
      <c r="AA2608" s="63"/>
    </row>
    <row r="2609" spans="1:27" s="71" customFormat="1" ht="23.5" customHeight="1" x14ac:dyDescent="0.35">
      <c r="A2609" s="62">
        <v>46159</v>
      </c>
      <c r="B2609" s="63" t="s">
        <v>445</v>
      </c>
      <c r="C2609" s="64" t="s">
        <v>17</v>
      </c>
      <c r="D2609" s="64" t="s">
        <v>37</v>
      </c>
      <c r="E2609" s="64" t="s">
        <v>3030</v>
      </c>
      <c r="F2609" s="64">
        <v>2</v>
      </c>
      <c r="G2609" s="72" t="s">
        <v>4209</v>
      </c>
      <c r="H2609" s="63" t="s">
        <v>4796</v>
      </c>
      <c r="I2609" s="64" t="s">
        <v>493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0.5</v>
      </c>
      <c r="Q2609" s="68">
        <v>9</v>
      </c>
      <c r="R2609" s="68"/>
      <c r="S2609" s="68">
        <f t="shared" si="97"/>
        <v>4.5</v>
      </c>
      <c r="T2609" s="69" t="s">
        <v>547</v>
      </c>
      <c r="U2609" s="63" t="s">
        <v>52</v>
      </c>
      <c r="V2609" s="63"/>
      <c r="W2609" s="63"/>
      <c r="X2609" s="63"/>
      <c r="Y2609" s="63"/>
      <c r="Z2609" s="63"/>
      <c r="AA2609" s="63"/>
    </row>
    <row r="2610" spans="1:27" s="71" customFormat="1" ht="23.5" customHeight="1" x14ac:dyDescent="0.35">
      <c r="A2610" s="62">
        <v>46159</v>
      </c>
      <c r="B2610" s="63" t="s">
        <v>445</v>
      </c>
      <c r="C2610" s="64" t="s">
        <v>17</v>
      </c>
      <c r="D2610" s="64" t="s">
        <v>37</v>
      </c>
      <c r="E2610" s="64" t="s">
        <v>3030</v>
      </c>
      <c r="F2610" s="64">
        <v>2</v>
      </c>
      <c r="G2610" s="72" t="s">
        <v>3754</v>
      </c>
      <c r="H2610" s="63" t="s">
        <v>4797</v>
      </c>
      <c r="I2610" s="64" t="s">
        <v>493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9</v>
      </c>
      <c r="R2610" s="68"/>
      <c r="S2610" s="68">
        <f t="shared" si="97"/>
        <v>2.97</v>
      </c>
      <c r="T2610" s="69" t="s">
        <v>547</v>
      </c>
      <c r="U2610" s="63" t="s">
        <v>52</v>
      </c>
      <c r="V2610" s="63"/>
      <c r="W2610" s="63"/>
      <c r="X2610" s="63"/>
      <c r="Y2610" s="63"/>
      <c r="Z2610" s="63"/>
      <c r="AA2610" s="63"/>
    </row>
    <row r="2611" spans="1:27" s="71" customFormat="1" ht="23.5" customHeight="1" x14ac:dyDescent="0.35">
      <c r="A2611" s="62">
        <v>46159</v>
      </c>
      <c r="B2611" s="63" t="s">
        <v>445</v>
      </c>
      <c r="C2611" s="64" t="s">
        <v>18</v>
      </c>
      <c r="D2611" s="64" t="s">
        <v>37</v>
      </c>
      <c r="E2611" s="64" t="s">
        <v>554</v>
      </c>
      <c r="F2611" s="64">
        <v>1</v>
      </c>
      <c r="G2611" s="72" t="s">
        <v>4798</v>
      </c>
      <c r="H2611" s="63" t="s">
        <v>4799</v>
      </c>
      <c r="I2611" s="64" t="s">
        <v>493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7</v>
      </c>
      <c r="R2611" s="68"/>
      <c r="S2611" s="68">
        <f t="shared" si="97"/>
        <v>0.70000000000000007</v>
      </c>
      <c r="T2611" s="69" t="s">
        <v>547</v>
      </c>
      <c r="U2611" s="63" t="s">
        <v>52</v>
      </c>
      <c r="V2611" s="63"/>
      <c r="W2611" s="63"/>
      <c r="X2611" s="63"/>
      <c r="Y2611" s="63"/>
      <c r="Z2611" s="63"/>
      <c r="AA2611" s="63"/>
    </row>
    <row r="2612" spans="1:27" s="71" customFormat="1" ht="23.5" customHeight="1" x14ac:dyDescent="0.35">
      <c r="A2612" s="62">
        <v>46159</v>
      </c>
      <c r="B2612" s="63" t="s">
        <v>445</v>
      </c>
      <c r="C2612" s="64" t="s">
        <v>18</v>
      </c>
      <c r="D2612" s="64" t="s">
        <v>37</v>
      </c>
      <c r="E2612" s="64" t="s">
        <v>1302</v>
      </c>
      <c r="F2612" s="64">
        <v>2</v>
      </c>
      <c r="G2612" s="72" t="s">
        <v>770</v>
      </c>
      <c r="H2612" s="63" t="s">
        <v>4800</v>
      </c>
      <c r="I2612" s="64" t="s">
        <v>493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7</v>
      </c>
      <c r="R2612" s="68"/>
      <c r="S2612" s="68">
        <f t="shared" si="97"/>
        <v>0.70000000000000007</v>
      </c>
      <c r="T2612" s="69" t="s">
        <v>547</v>
      </c>
      <c r="U2612" s="63" t="s">
        <v>52</v>
      </c>
      <c r="V2612" s="63"/>
      <c r="W2612" s="63"/>
      <c r="X2612" s="63"/>
      <c r="Y2612" s="63"/>
      <c r="Z2612" s="63"/>
      <c r="AA2612" s="63"/>
    </row>
    <row r="2613" spans="1:27" s="71" customFormat="1" ht="23.5" customHeight="1" x14ac:dyDescent="0.35">
      <c r="A2613" s="62">
        <v>46159</v>
      </c>
      <c r="B2613" s="63" t="s">
        <v>445</v>
      </c>
      <c r="C2613" s="64" t="s">
        <v>18</v>
      </c>
      <c r="D2613" s="64" t="s">
        <v>37</v>
      </c>
      <c r="E2613" s="64" t="s">
        <v>3783</v>
      </c>
      <c r="F2613" s="64">
        <v>1</v>
      </c>
      <c r="G2613" s="72" t="s">
        <v>3963</v>
      </c>
      <c r="H2613" s="63" t="s">
        <v>4801</v>
      </c>
      <c r="I2613" s="64" t="s">
        <v>493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0.75</v>
      </c>
      <c r="Q2613" s="68">
        <v>23</v>
      </c>
      <c r="R2613" s="68"/>
      <c r="S2613" s="68">
        <f t="shared" si="97"/>
        <v>17.25</v>
      </c>
      <c r="T2613" s="69" t="s">
        <v>547</v>
      </c>
      <c r="U2613" s="63" t="s">
        <v>52</v>
      </c>
      <c r="V2613" s="63"/>
      <c r="W2613" s="63"/>
      <c r="X2613" s="63"/>
      <c r="Y2613" s="63"/>
      <c r="Z2613" s="63"/>
      <c r="AA2613" s="63"/>
    </row>
    <row r="2614" spans="1:27" s="71" customFormat="1" ht="23.5" customHeight="1" x14ac:dyDescent="0.35">
      <c r="A2614" s="62">
        <v>46159</v>
      </c>
      <c r="B2614" s="63" t="s">
        <v>445</v>
      </c>
      <c r="C2614" s="64" t="s">
        <v>18</v>
      </c>
      <c r="D2614" s="64" t="s">
        <v>37</v>
      </c>
      <c r="E2614" s="64" t="s">
        <v>2671</v>
      </c>
      <c r="F2614" s="64">
        <v>1</v>
      </c>
      <c r="G2614" s="72" t="s">
        <v>4802</v>
      </c>
      <c r="H2614" s="63" t="s">
        <v>4803</v>
      </c>
      <c r="I2614" s="64" t="s">
        <v>493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18</v>
      </c>
      <c r="R2614" s="68"/>
      <c r="S2614" s="68">
        <f t="shared" si="97"/>
        <v>1.8</v>
      </c>
      <c r="T2614" s="69" t="s">
        <v>547</v>
      </c>
      <c r="U2614" s="63" t="s">
        <v>52</v>
      </c>
      <c r="V2614" s="63"/>
      <c r="W2614" s="63"/>
      <c r="X2614" s="63"/>
      <c r="Y2614" s="63"/>
      <c r="Z2614" s="63"/>
      <c r="AA2614" s="63"/>
    </row>
    <row r="2615" spans="1:27" s="71" customFormat="1" ht="23.5" customHeight="1" x14ac:dyDescent="0.35">
      <c r="A2615" s="62">
        <v>46159</v>
      </c>
      <c r="B2615" s="63" t="s">
        <v>445</v>
      </c>
      <c r="C2615" s="64" t="s">
        <v>18</v>
      </c>
      <c r="D2615" s="64" t="s">
        <v>37</v>
      </c>
      <c r="E2615" s="64" t="s">
        <v>607</v>
      </c>
      <c r="F2615" s="64">
        <v>1</v>
      </c>
      <c r="G2615" s="72">
        <v>204328011</v>
      </c>
      <c r="H2615" s="63" t="s">
        <v>4804</v>
      </c>
      <c r="I2615" s="64" t="s">
        <v>493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ref="O2615:O2677" si="98">IF(N2615-M2615&gt;0,N2615-M2615,N2615-M2615+24)</f>
        <v>24</v>
      </c>
      <c r="P2615" s="67">
        <v>0.1</v>
      </c>
      <c r="Q2615" s="68">
        <v>5</v>
      </c>
      <c r="R2615" s="68"/>
      <c r="S2615" s="68">
        <f t="shared" si="97"/>
        <v>0.5</v>
      </c>
      <c r="T2615" s="69" t="s">
        <v>547</v>
      </c>
      <c r="U2615" s="63" t="s">
        <v>52</v>
      </c>
      <c r="V2615" s="63"/>
      <c r="W2615" s="63"/>
      <c r="X2615" s="63"/>
      <c r="Y2615" s="63"/>
      <c r="Z2615" s="63"/>
      <c r="AA2615" s="63"/>
    </row>
    <row r="2616" spans="1:27" s="71" customFormat="1" ht="23.5" customHeight="1" x14ac:dyDescent="0.35">
      <c r="A2616" s="62">
        <v>46159</v>
      </c>
      <c r="B2616" s="63" t="s">
        <v>445</v>
      </c>
      <c r="C2616" s="64" t="s">
        <v>18</v>
      </c>
      <c r="D2616" s="64" t="s">
        <v>37</v>
      </c>
      <c r="E2616" s="64" t="s">
        <v>607</v>
      </c>
      <c r="F2616" s="64">
        <v>1</v>
      </c>
      <c r="G2616" s="72">
        <v>206197010</v>
      </c>
      <c r="H2616" s="63" t="s">
        <v>4805</v>
      </c>
      <c r="I2616" s="64" t="s">
        <v>493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8"/>
        <v>24</v>
      </c>
      <c r="P2616" s="67">
        <v>0.1</v>
      </c>
      <c r="Q2616" s="68">
        <v>5</v>
      </c>
      <c r="R2616" s="68"/>
      <c r="S2616" s="68">
        <f t="shared" si="97"/>
        <v>0.5</v>
      </c>
      <c r="T2616" s="69" t="s">
        <v>547</v>
      </c>
      <c r="U2616" s="63" t="s">
        <v>52</v>
      </c>
      <c r="V2616" s="63"/>
      <c r="W2616" s="63"/>
      <c r="X2616" s="63"/>
      <c r="Y2616" s="63"/>
      <c r="Z2616" s="63"/>
      <c r="AA2616" s="63"/>
    </row>
    <row r="2617" spans="1:27" s="71" customFormat="1" ht="23.5" customHeight="1" x14ac:dyDescent="0.35">
      <c r="A2617" s="62">
        <v>46159</v>
      </c>
      <c r="B2617" s="63" t="s">
        <v>445</v>
      </c>
      <c r="C2617" s="64" t="s">
        <v>18</v>
      </c>
      <c r="D2617" s="64" t="s">
        <v>37</v>
      </c>
      <c r="E2617" s="64" t="s">
        <v>607</v>
      </c>
      <c r="F2617" s="64">
        <v>1</v>
      </c>
      <c r="G2617" s="72">
        <v>206232003</v>
      </c>
      <c r="H2617" s="63" t="s">
        <v>4806</v>
      </c>
      <c r="I2617" s="64" t="s">
        <v>493</v>
      </c>
      <c r="J2617" s="63" t="s">
        <v>66</v>
      </c>
      <c r="K2617" s="64" t="s">
        <v>243</v>
      </c>
      <c r="L2617" s="64" t="s">
        <v>239</v>
      </c>
      <c r="M2617" s="100"/>
      <c r="N2617" s="100"/>
      <c r="O2617" s="66">
        <f t="shared" si="98"/>
        <v>24</v>
      </c>
      <c r="P2617" s="67">
        <v>0.1</v>
      </c>
      <c r="Q2617" s="68">
        <v>5</v>
      </c>
      <c r="R2617" s="68"/>
      <c r="S2617" s="68">
        <f t="shared" si="97"/>
        <v>0.5</v>
      </c>
      <c r="T2617" s="69" t="s">
        <v>547</v>
      </c>
      <c r="U2617" s="63" t="s">
        <v>52</v>
      </c>
      <c r="V2617" s="63"/>
      <c r="W2617" s="63"/>
      <c r="X2617" s="63"/>
      <c r="Y2617" s="63"/>
      <c r="Z2617" s="63"/>
      <c r="AA2617" s="63"/>
    </row>
    <row r="2618" spans="1:27" s="71" customFormat="1" ht="23.5" customHeight="1" x14ac:dyDescent="0.35">
      <c r="A2618" s="62">
        <v>46159</v>
      </c>
      <c r="B2618" s="63" t="s">
        <v>34</v>
      </c>
      <c r="C2618" s="64" t="s">
        <v>18</v>
      </c>
      <c r="D2618" s="64" t="s">
        <v>19</v>
      </c>
      <c r="E2618" s="64" t="s">
        <v>4788</v>
      </c>
      <c r="F2618" s="64">
        <v>2</v>
      </c>
      <c r="G2618" s="72">
        <v>130597243</v>
      </c>
      <c r="H2618" s="63" t="s">
        <v>4807</v>
      </c>
      <c r="I2618" s="64" t="s">
        <v>490</v>
      </c>
      <c r="J2618" s="63" t="s">
        <v>2136</v>
      </c>
      <c r="K2618" s="64" t="s">
        <v>281</v>
      </c>
      <c r="L2618" s="64" t="s">
        <v>268</v>
      </c>
      <c r="M2618" s="100">
        <v>0.92222222222222228</v>
      </c>
      <c r="N2618" s="100">
        <v>0.93611111111111112</v>
      </c>
      <c r="O2618" s="66">
        <f t="shared" si="98"/>
        <v>1.388888888888884E-2</v>
      </c>
      <c r="P2618" s="67">
        <v>0.33</v>
      </c>
      <c r="Q2618" s="68">
        <v>9</v>
      </c>
      <c r="R2618" s="68"/>
      <c r="S2618" s="68">
        <f t="shared" si="97"/>
        <v>2.97</v>
      </c>
      <c r="T2618" s="69" t="s">
        <v>52</v>
      </c>
      <c r="U2618" s="63" t="s">
        <v>52</v>
      </c>
      <c r="V2618" s="63"/>
      <c r="W2618" s="63"/>
      <c r="X2618" s="63"/>
      <c r="Y2618" s="63"/>
      <c r="Z2618" s="63"/>
      <c r="AA2618" s="63">
        <v>2026050071</v>
      </c>
    </row>
    <row r="2619" spans="1:27" s="71" customFormat="1" ht="23.5" customHeight="1" x14ac:dyDescent="0.35">
      <c r="A2619" s="62">
        <v>46160</v>
      </c>
      <c r="B2619" s="63" t="s">
        <v>445</v>
      </c>
      <c r="C2619" s="64" t="s">
        <v>17</v>
      </c>
      <c r="D2619" s="64" t="s">
        <v>37</v>
      </c>
      <c r="E2619" s="64" t="s">
        <v>365</v>
      </c>
      <c r="F2619" s="64">
        <v>1</v>
      </c>
      <c r="G2619" s="72" t="s">
        <v>2320</v>
      </c>
      <c r="H2619" s="63" t="s">
        <v>4815</v>
      </c>
      <c r="I2619" s="64" t="s">
        <v>493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8"/>
        <v>24</v>
      </c>
      <c r="P2619" s="67">
        <v>0.1</v>
      </c>
      <c r="Q2619" s="68">
        <v>29</v>
      </c>
      <c r="R2619" s="68"/>
      <c r="S2619" s="68">
        <f t="shared" si="97"/>
        <v>2.9000000000000004</v>
      </c>
      <c r="T2619" s="69" t="s">
        <v>547</v>
      </c>
      <c r="U2619" s="63" t="s">
        <v>52</v>
      </c>
      <c r="V2619" s="63"/>
      <c r="W2619" s="63"/>
      <c r="X2619" s="63"/>
      <c r="Y2619" s="63"/>
      <c r="Z2619" s="63"/>
      <c r="AA2619" s="63"/>
    </row>
    <row r="2620" spans="1:27" s="71" customFormat="1" ht="23.5" customHeight="1" x14ac:dyDescent="0.35">
      <c r="A2620" s="62">
        <v>46160</v>
      </c>
      <c r="B2620" s="63" t="s">
        <v>445</v>
      </c>
      <c r="C2620" s="64" t="s">
        <v>17</v>
      </c>
      <c r="D2620" s="64" t="s">
        <v>37</v>
      </c>
      <c r="E2620" s="64" t="s">
        <v>898</v>
      </c>
      <c r="F2620" s="64">
        <v>2</v>
      </c>
      <c r="G2620" s="72" t="s">
        <v>1113</v>
      </c>
      <c r="H2620" s="63" t="s">
        <v>4816</v>
      </c>
      <c r="I2620" s="64" t="s">
        <v>493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8"/>
        <v>24</v>
      </c>
      <c r="P2620" s="67">
        <v>0.1</v>
      </c>
      <c r="Q2620" s="68">
        <v>27</v>
      </c>
      <c r="R2620" s="68"/>
      <c r="S2620" s="68">
        <f t="shared" si="97"/>
        <v>2.7</v>
      </c>
      <c r="T2620" s="69" t="s">
        <v>547</v>
      </c>
      <c r="U2620" s="63" t="s">
        <v>52</v>
      </c>
      <c r="V2620" s="63"/>
      <c r="W2620" s="63"/>
      <c r="X2620" s="63"/>
      <c r="Y2620" s="63"/>
      <c r="Z2620" s="63"/>
      <c r="AA2620" s="63"/>
    </row>
    <row r="2621" spans="1:27" s="71" customFormat="1" ht="23.5" customHeight="1" x14ac:dyDescent="0.35">
      <c r="A2621" s="62">
        <v>46160</v>
      </c>
      <c r="B2621" s="63" t="s">
        <v>445</v>
      </c>
      <c r="C2621" s="64" t="s">
        <v>17</v>
      </c>
      <c r="D2621" s="64" t="s">
        <v>37</v>
      </c>
      <c r="E2621" s="64" t="s">
        <v>4359</v>
      </c>
      <c r="F2621" s="64">
        <v>2</v>
      </c>
      <c r="G2621" s="72" t="s">
        <v>3311</v>
      </c>
      <c r="H2621" s="63" t="s">
        <v>4817</v>
      </c>
      <c r="I2621" s="64" t="s">
        <v>493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8"/>
        <v>24</v>
      </c>
      <c r="P2621" s="67">
        <v>0.5</v>
      </c>
      <c r="Q2621" s="68">
        <v>8</v>
      </c>
      <c r="R2621" s="68"/>
      <c r="S2621" s="68">
        <f t="shared" si="97"/>
        <v>4</v>
      </c>
      <c r="T2621" s="69" t="s">
        <v>547</v>
      </c>
      <c r="U2621" s="63" t="s">
        <v>52</v>
      </c>
      <c r="V2621" s="63"/>
      <c r="W2621" s="63"/>
      <c r="X2621" s="63"/>
      <c r="Y2621" s="63"/>
      <c r="Z2621" s="63"/>
      <c r="AA2621" s="63"/>
    </row>
    <row r="2622" spans="1:27" s="71" customFormat="1" ht="23.5" customHeight="1" x14ac:dyDescent="0.35">
      <c r="A2622" s="62">
        <v>46160</v>
      </c>
      <c r="B2622" s="63" t="s">
        <v>34</v>
      </c>
      <c r="C2622" s="64" t="s">
        <v>17</v>
      </c>
      <c r="D2622" s="64" t="s">
        <v>19</v>
      </c>
      <c r="E2622" s="64" t="s">
        <v>278</v>
      </c>
      <c r="F2622" s="64">
        <v>1</v>
      </c>
      <c r="G2622" s="72">
        <v>130597181</v>
      </c>
      <c r="H2622" s="63" t="s">
        <v>4818</v>
      </c>
      <c r="I2622" s="64" t="s">
        <v>493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8"/>
        <v>24</v>
      </c>
      <c r="P2622" s="67">
        <v>0.5</v>
      </c>
      <c r="Q2622" s="68">
        <v>9</v>
      </c>
      <c r="R2622" s="68"/>
      <c r="S2622" s="68">
        <f t="shared" si="97"/>
        <v>4.5</v>
      </c>
      <c r="T2622" s="69" t="s">
        <v>547</v>
      </c>
      <c r="U2622" s="63" t="s">
        <v>52</v>
      </c>
      <c r="V2622" s="63"/>
      <c r="W2622" s="63"/>
      <c r="X2622" s="63"/>
      <c r="Y2622" s="63"/>
      <c r="Z2622" s="63"/>
      <c r="AA2622" s="63"/>
    </row>
    <row r="2623" spans="1:27" s="71" customFormat="1" ht="23.5" customHeight="1" x14ac:dyDescent="0.35">
      <c r="A2623" s="62">
        <v>46160</v>
      </c>
      <c r="B2623" s="63" t="s">
        <v>34</v>
      </c>
      <c r="C2623" s="64" t="s">
        <v>17</v>
      </c>
      <c r="D2623" s="64" t="s">
        <v>19</v>
      </c>
      <c r="E2623" s="64" t="s">
        <v>4361</v>
      </c>
      <c r="F2623" s="64">
        <v>1</v>
      </c>
      <c r="G2623" s="72" t="s">
        <v>4819</v>
      </c>
      <c r="H2623" s="63" t="s">
        <v>4820</v>
      </c>
      <c r="I2623" s="64" t="s">
        <v>493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8"/>
        <v>24</v>
      </c>
      <c r="P2623" s="67">
        <v>0.67</v>
      </c>
      <c r="Q2623" s="68">
        <v>17</v>
      </c>
      <c r="R2623" s="68"/>
      <c r="S2623" s="68">
        <f t="shared" si="97"/>
        <v>11.39</v>
      </c>
      <c r="T2623" s="69" t="s">
        <v>547</v>
      </c>
      <c r="U2623" s="63" t="s">
        <v>52</v>
      </c>
      <c r="V2623" s="63"/>
      <c r="W2623" s="63"/>
      <c r="X2623" s="63"/>
      <c r="Y2623" s="63"/>
      <c r="Z2623" s="63"/>
      <c r="AA2623" s="63"/>
    </row>
    <row r="2624" spans="1:27" s="71" customFormat="1" ht="23.5" customHeight="1" x14ac:dyDescent="0.35">
      <c r="A2624" s="62">
        <v>46160</v>
      </c>
      <c r="B2624" s="63" t="s">
        <v>445</v>
      </c>
      <c r="C2624" s="64" t="s">
        <v>17</v>
      </c>
      <c r="D2624" s="64" t="s">
        <v>37</v>
      </c>
      <c r="E2624" s="64" t="s">
        <v>3031</v>
      </c>
      <c r="F2624" s="64">
        <v>1</v>
      </c>
      <c r="G2624" s="72" t="s">
        <v>4821</v>
      </c>
      <c r="H2624" s="63" t="s">
        <v>4822</v>
      </c>
      <c r="I2624" s="64" t="s">
        <v>493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8"/>
        <v>24</v>
      </c>
      <c r="P2624" s="67">
        <v>0.1</v>
      </c>
      <c r="Q2624" s="68">
        <v>5</v>
      </c>
      <c r="R2624" s="68"/>
      <c r="S2624" s="68">
        <f t="shared" si="97"/>
        <v>0.5</v>
      </c>
      <c r="T2624" s="69" t="s">
        <v>547</v>
      </c>
      <c r="U2624" s="63" t="s">
        <v>52</v>
      </c>
      <c r="V2624" s="63"/>
      <c r="W2624" s="63"/>
      <c r="X2624" s="63"/>
      <c r="Y2624" s="63"/>
      <c r="Z2624" s="63"/>
      <c r="AA2624" s="63"/>
    </row>
    <row r="2625" spans="1:27" s="71" customFormat="1" ht="23.5" customHeight="1" x14ac:dyDescent="0.35">
      <c r="A2625" s="62">
        <v>46160</v>
      </c>
      <c r="B2625" s="63" t="s">
        <v>445</v>
      </c>
      <c r="C2625" s="64" t="s">
        <v>17</v>
      </c>
      <c r="D2625" s="64" t="s">
        <v>37</v>
      </c>
      <c r="E2625" s="64" t="s">
        <v>3031</v>
      </c>
      <c r="F2625" s="64">
        <v>1</v>
      </c>
      <c r="G2625" s="72" t="s">
        <v>3467</v>
      </c>
      <c r="H2625" s="63" t="s">
        <v>4823</v>
      </c>
      <c r="I2625" s="64" t="s">
        <v>493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8"/>
        <v>24</v>
      </c>
      <c r="P2625" s="67">
        <v>0.33</v>
      </c>
      <c r="Q2625" s="68">
        <v>7</v>
      </c>
      <c r="R2625" s="68"/>
      <c r="S2625" s="68">
        <f t="shared" si="97"/>
        <v>2.31</v>
      </c>
      <c r="T2625" s="69" t="s">
        <v>547</v>
      </c>
      <c r="U2625" s="63" t="s">
        <v>52</v>
      </c>
      <c r="V2625" s="63"/>
      <c r="W2625" s="63"/>
      <c r="X2625" s="63"/>
      <c r="Y2625" s="63"/>
      <c r="Z2625" s="63"/>
      <c r="AA2625" s="63"/>
    </row>
    <row r="2626" spans="1:27" s="71" customFormat="1" ht="23.5" customHeight="1" x14ac:dyDescent="0.35">
      <c r="A2626" s="62">
        <v>46160</v>
      </c>
      <c r="B2626" s="63" t="s">
        <v>445</v>
      </c>
      <c r="C2626" s="64" t="s">
        <v>17</v>
      </c>
      <c r="D2626" s="64" t="s">
        <v>37</v>
      </c>
      <c r="E2626" s="64" t="s">
        <v>3032</v>
      </c>
      <c r="F2626" s="64">
        <v>2</v>
      </c>
      <c r="G2626" s="72" t="s">
        <v>4824</v>
      </c>
      <c r="H2626" s="63" t="s">
        <v>4825</v>
      </c>
      <c r="I2626" s="64" t="s">
        <v>493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8"/>
        <v>24</v>
      </c>
      <c r="P2626" s="67">
        <v>0.1</v>
      </c>
      <c r="Q2626" s="68">
        <v>4</v>
      </c>
      <c r="R2626" s="68"/>
      <c r="S2626" s="68">
        <f t="shared" si="97"/>
        <v>0.4</v>
      </c>
      <c r="T2626" s="69" t="s">
        <v>547</v>
      </c>
      <c r="U2626" s="63" t="s">
        <v>52</v>
      </c>
      <c r="V2626" s="63"/>
      <c r="W2626" s="63"/>
      <c r="X2626" s="63"/>
      <c r="Y2626" s="63"/>
      <c r="Z2626" s="63"/>
      <c r="AA2626" s="63"/>
    </row>
    <row r="2627" spans="1:27" s="71" customFormat="1" ht="23.5" customHeight="1" x14ac:dyDescent="0.35">
      <c r="A2627" s="62">
        <v>46160</v>
      </c>
      <c r="B2627" s="63" t="s">
        <v>445</v>
      </c>
      <c r="C2627" s="64" t="s">
        <v>17</v>
      </c>
      <c r="D2627" s="64" t="s">
        <v>37</v>
      </c>
      <c r="E2627" s="64" t="s">
        <v>3032</v>
      </c>
      <c r="F2627" s="64">
        <v>2</v>
      </c>
      <c r="G2627" s="72" t="s">
        <v>3870</v>
      </c>
      <c r="H2627" s="63" t="s">
        <v>4826</v>
      </c>
      <c r="I2627" s="64" t="s">
        <v>493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8"/>
        <v>24</v>
      </c>
      <c r="P2627" s="67">
        <v>0.33</v>
      </c>
      <c r="Q2627" s="68">
        <v>7</v>
      </c>
      <c r="R2627" s="68"/>
      <c r="S2627" s="68">
        <f t="shared" si="97"/>
        <v>2.31</v>
      </c>
      <c r="T2627" s="69" t="s">
        <v>547</v>
      </c>
      <c r="U2627" s="63" t="s">
        <v>52</v>
      </c>
      <c r="V2627" s="63"/>
      <c r="W2627" s="63"/>
      <c r="X2627" s="63"/>
      <c r="Y2627" s="63"/>
      <c r="Z2627" s="63"/>
      <c r="AA2627" s="63"/>
    </row>
    <row r="2628" spans="1:27" s="71" customFormat="1" ht="23.5" customHeight="1" x14ac:dyDescent="0.35">
      <c r="A2628" s="62">
        <v>46160</v>
      </c>
      <c r="B2628" s="63" t="s">
        <v>445</v>
      </c>
      <c r="C2628" s="64" t="s">
        <v>17</v>
      </c>
      <c r="D2628" s="64" t="s">
        <v>37</v>
      </c>
      <c r="E2628" s="64" t="s">
        <v>3032</v>
      </c>
      <c r="F2628" s="64">
        <v>2</v>
      </c>
      <c r="G2628" s="72" t="s">
        <v>4827</v>
      </c>
      <c r="H2628" s="63" t="s">
        <v>4828</v>
      </c>
      <c r="I2628" s="64" t="s">
        <v>493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8"/>
        <v>24</v>
      </c>
      <c r="P2628" s="67">
        <v>0.1</v>
      </c>
      <c r="Q2628" s="68">
        <v>7</v>
      </c>
      <c r="R2628" s="68"/>
      <c r="S2628" s="68">
        <f t="shared" si="97"/>
        <v>0.70000000000000007</v>
      </c>
      <c r="T2628" s="69" t="s">
        <v>547</v>
      </c>
      <c r="U2628" s="63" t="s">
        <v>52</v>
      </c>
      <c r="V2628" s="63"/>
      <c r="W2628" s="63"/>
      <c r="X2628" s="63"/>
      <c r="Y2628" s="63"/>
      <c r="Z2628" s="63"/>
      <c r="AA2628" s="63"/>
    </row>
    <row r="2629" spans="1:27" s="71" customFormat="1" ht="23.5" customHeight="1" x14ac:dyDescent="0.35">
      <c r="A2629" s="62">
        <v>46160</v>
      </c>
      <c r="B2629" s="63" t="s">
        <v>445</v>
      </c>
      <c r="C2629" s="64" t="s">
        <v>18</v>
      </c>
      <c r="D2629" s="64" t="s">
        <v>37</v>
      </c>
      <c r="E2629" s="64" t="s">
        <v>1689</v>
      </c>
      <c r="F2629" s="64">
        <v>2</v>
      </c>
      <c r="G2629" s="72" t="s">
        <v>4829</v>
      </c>
      <c r="H2629" s="63" t="s">
        <v>4830</v>
      </c>
      <c r="I2629" s="64" t="s">
        <v>493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si="98"/>
        <v>24</v>
      </c>
      <c r="P2629" s="67">
        <v>0.1</v>
      </c>
      <c r="Q2629" s="68">
        <v>11</v>
      </c>
      <c r="R2629" s="68"/>
      <c r="S2629" s="68">
        <f t="shared" si="97"/>
        <v>1.1000000000000001</v>
      </c>
      <c r="T2629" s="69" t="s">
        <v>547</v>
      </c>
      <c r="U2629" s="63" t="s">
        <v>52</v>
      </c>
      <c r="V2629" s="63"/>
      <c r="W2629" s="63"/>
      <c r="X2629" s="63"/>
      <c r="Y2629" s="63"/>
      <c r="Z2629" s="63"/>
      <c r="AA2629" s="63"/>
    </row>
    <row r="2630" spans="1:27" s="71" customFormat="1" ht="23.5" customHeight="1" x14ac:dyDescent="0.35">
      <c r="A2630" s="62">
        <v>46160</v>
      </c>
      <c r="B2630" s="63" t="s">
        <v>445</v>
      </c>
      <c r="C2630" s="64" t="s">
        <v>18</v>
      </c>
      <c r="D2630" s="64" t="s">
        <v>37</v>
      </c>
      <c r="E2630" s="64" t="s">
        <v>1541</v>
      </c>
      <c r="F2630" s="64">
        <v>1</v>
      </c>
      <c r="G2630" s="72" t="s">
        <v>4088</v>
      </c>
      <c r="H2630" s="63" t="s">
        <v>4089</v>
      </c>
      <c r="I2630" s="64" t="s">
        <v>493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15</v>
      </c>
      <c r="R2630" s="68"/>
      <c r="S2630" s="68">
        <f t="shared" si="97"/>
        <v>1.5</v>
      </c>
      <c r="T2630" s="69" t="s">
        <v>547</v>
      </c>
      <c r="U2630" s="63" t="s">
        <v>52</v>
      </c>
      <c r="V2630" s="63"/>
      <c r="W2630" s="63"/>
      <c r="X2630" s="63"/>
      <c r="Y2630" s="63"/>
      <c r="Z2630" s="63"/>
      <c r="AA2630" s="63"/>
    </row>
    <row r="2631" spans="1:27" s="71" customFormat="1" ht="23.5" customHeight="1" x14ac:dyDescent="0.35">
      <c r="A2631" s="62">
        <v>46160</v>
      </c>
      <c r="B2631" s="63" t="s">
        <v>445</v>
      </c>
      <c r="C2631" s="64" t="s">
        <v>18</v>
      </c>
      <c r="D2631" s="64" t="s">
        <v>37</v>
      </c>
      <c r="E2631" s="64" t="s">
        <v>2064</v>
      </c>
      <c r="F2631" s="64">
        <v>2</v>
      </c>
      <c r="G2631" s="72" t="s">
        <v>2805</v>
      </c>
      <c r="H2631" s="63" t="s">
        <v>4831</v>
      </c>
      <c r="I2631" s="64" t="s">
        <v>493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22</v>
      </c>
      <c r="R2631" s="68"/>
      <c r="S2631" s="68">
        <f t="shared" si="97"/>
        <v>2.2000000000000002</v>
      </c>
      <c r="T2631" s="69" t="s">
        <v>547</v>
      </c>
      <c r="U2631" s="63" t="s">
        <v>52</v>
      </c>
      <c r="V2631" s="63"/>
      <c r="W2631" s="63"/>
      <c r="X2631" s="63"/>
      <c r="Y2631" s="63"/>
      <c r="Z2631" s="63"/>
      <c r="AA2631" s="63"/>
    </row>
    <row r="2632" spans="1:27" s="71" customFormat="1" ht="23.5" customHeight="1" x14ac:dyDescent="0.35">
      <c r="A2632" s="62">
        <v>46160</v>
      </c>
      <c r="B2632" s="63" t="s">
        <v>445</v>
      </c>
      <c r="C2632" s="64" t="s">
        <v>18</v>
      </c>
      <c r="D2632" s="64" t="s">
        <v>37</v>
      </c>
      <c r="E2632" s="64" t="s">
        <v>1720</v>
      </c>
      <c r="F2632" s="64">
        <v>2</v>
      </c>
      <c r="G2632" s="72" t="s">
        <v>2983</v>
      </c>
      <c r="H2632" s="63" t="s">
        <v>4832</v>
      </c>
      <c r="I2632" s="64" t="s">
        <v>493</v>
      </c>
      <c r="J2632" s="63" t="s">
        <v>66</v>
      </c>
      <c r="K2632" s="64" t="s">
        <v>243</v>
      </c>
      <c r="L2632" s="64" t="s">
        <v>239</v>
      </c>
      <c r="M2632" s="100"/>
      <c r="N2632" s="100"/>
      <c r="O2632" s="66">
        <f t="shared" si="98"/>
        <v>24</v>
      </c>
      <c r="P2632" s="67">
        <v>0.1</v>
      </c>
      <c r="Q2632" s="68">
        <v>22</v>
      </c>
      <c r="R2632" s="68"/>
      <c r="S2632" s="68">
        <f t="shared" si="97"/>
        <v>2.2000000000000002</v>
      </c>
      <c r="T2632" s="69" t="s">
        <v>547</v>
      </c>
      <c r="U2632" s="63" t="s">
        <v>52</v>
      </c>
      <c r="V2632" s="63"/>
      <c r="W2632" s="63"/>
      <c r="X2632" s="63"/>
      <c r="Y2632" s="63"/>
      <c r="Z2632" s="63"/>
      <c r="AA2632" s="63"/>
    </row>
    <row r="2633" spans="1:27" s="71" customFormat="1" ht="23.5" customHeight="1" x14ac:dyDescent="0.35">
      <c r="A2633" s="62">
        <v>46160</v>
      </c>
      <c r="B2633" s="63" t="s">
        <v>445</v>
      </c>
      <c r="C2633" s="64" t="s">
        <v>18</v>
      </c>
      <c r="D2633" s="64" t="s">
        <v>37</v>
      </c>
      <c r="E2633" s="64" t="s">
        <v>544</v>
      </c>
      <c r="F2633" s="64">
        <v>1</v>
      </c>
      <c r="G2633" s="72" t="s">
        <v>4833</v>
      </c>
      <c r="H2633" s="63" t="s">
        <v>4834</v>
      </c>
      <c r="I2633" s="64" t="s">
        <v>493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25</v>
      </c>
      <c r="R2633" s="68"/>
      <c r="S2633" s="68">
        <f t="shared" si="97"/>
        <v>2.5</v>
      </c>
      <c r="T2633" s="69" t="s">
        <v>547</v>
      </c>
      <c r="U2633" s="63" t="s">
        <v>52</v>
      </c>
      <c r="V2633" s="63"/>
      <c r="W2633" s="63"/>
      <c r="X2633" s="63"/>
      <c r="Y2633" s="63"/>
      <c r="Z2633" s="63"/>
      <c r="AA2633" s="63"/>
    </row>
    <row r="2634" spans="1:27" s="71" customFormat="1" ht="23.5" customHeight="1" x14ac:dyDescent="0.35">
      <c r="A2634" s="62">
        <v>46160</v>
      </c>
      <c r="B2634" s="63" t="s">
        <v>445</v>
      </c>
      <c r="C2634" s="64" t="s">
        <v>18</v>
      </c>
      <c r="D2634" s="64" t="s">
        <v>37</v>
      </c>
      <c r="E2634" s="64" t="s">
        <v>1052</v>
      </c>
      <c r="F2634" s="64">
        <v>2</v>
      </c>
      <c r="G2634" s="72" t="s">
        <v>772</v>
      </c>
      <c r="H2634" s="63" t="s">
        <v>4835</v>
      </c>
      <c r="I2634" s="64" t="s">
        <v>493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22</v>
      </c>
      <c r="R2634" s="68"/>
      <c r="S2634" s="68">
        <f t="shared" si="97"/>
        <v>2.2000000000000002</v>
      </c>
      <c r="T2634" s="69" t="s">
        <v>547</v>
      </c>
      <c r="U2634" s="63" t="s">
        <v>52</v>
      </c>
      <c r="V2634" s="63"/>
      <c r="W2634" s="63"/>
      <c r="X2634" s="63"/>
      <c r="Y2634" s="63"/>
      <c r="Z2634" s="63"/>
      <c r="AA2634" s="63"/>
    </row>
    <row r="2635" spans="1:27" s="71" customFormat="1" ht="23.5" customHeight="1" x14ac:dyDescent="0.35">
      <c r="A2635" s="62">
        <v>46160</v>
      </c>
      <c r="B2635" s="63" t="s">
        <v>445</v>
      </c>
      <c r="C2635" s="64" t="s">
        <v>18</v>
      </c>
      <c r="D2635" s="64" t="s">
        <v>37</v>
      </c>
      <c r="E2635" s="64" t="s">
        <v>599</v>
      </c>
      <c r="F2635" s="64">
        <v>1</v>
      </c>
      <c r="G2635" s="72" t="s">
        <v>1255</v>
      </c>
      <c r="H2635" s="63" t="s">
        <v>4836</v>
      </c>
      <c r="I2635" s="64" t="s">
        <v>493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0.1</v>
      </c>
      <c r="Q2635" s="68">
        <v>26</v>
      </c>
      <c r="R2635" s="68"/>
      <c r="S2635" s="68">
        <f t="shared" si="97"/>
        <v>2.6</v>
      </c>
      <c r="T2635" s="69" t="s">
        <v>547</v>
      </c>
      <c r="U2635" s="63" t="s">
        <v>52</v>
      </c>
      <c r="V2635" s="63"/>
      <c r="W2635" s="63"/>
      <c r="X2635" s="63"/>
      <c r="Y2635" s="63"/>
      <c r="Z2635" s="63"/>
      <c r="AA2635" s="63"/>
    </row>
    <row r="2636" spans="1:27" s="71" customFormat="1" ht="23.5" customHeight="1" x14ac:dyDescent="0.35">
      <c r="A2636" s="62">
        <v>46160</v>
      </c>
      <c r="B2636" s="63" t="s">
        <v>34</v>
      </c>
      <c r="C2636" s="64" t="s">
        <v>18</v>
      </c>
      <c r="D2636" s="64" t="s">
        <v>19</v>
      </c>
      <c r="E2636" s="64" t="s">
        <v>4814</v>
      </c>
      <c r="F2636" s="64">
        <v>2</v>
      </c>
      <c r="G2636" s="72">
        <v>130597247</v>
      </c>
      <c r="H2636" s="63" t="s">
        <v>4837</v>
      </c>
      <c r="I2636" s="64" t="s">
        <v>493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8.5</v>
      </c>
      <c r="R2636" s="68"/>
      <c r="S2636" s="68">
        <f t="shared" si="97"/>
        <v>4.25</v>
      </c>
      <c r="T2636" s="69" t="s">
        <v>547</v>
      </c>
      <c r="U2636" s="63" t="s">
        <v>52</v>
      </c>
      <c r="V2636" s="63"/>
      <c r="W2636" s="63"/>
      <c r="X2636" s="63"/>
      <c r="Y2636" s="63"/>
      <c r="Z2636" s="63"/>
      <c r="AA2636" s="63"/>
    </row>
    <row r="2637" spans="1:27" s="71" customFormat="1" ht="23.5" customHeight="1" x14ac:dyDescent="0.35">
      <c r="A2637" s="62">
        <v>46160</v>
      </c>
      <c r="B2637" s="63" t="s">
        <v>445</v>
      </c>
      <c r="C2637" s="64" t="s">
        <v>18</v>
      </c>
      <c r="D2637" s="64" t="s">
        <v>37</v>
      </c>
      <c r="E2637" s="64" t="s">
        <v>615</v>
      </c>
      <c r="F2637" s="64">
        <v>1</v>
      </c>
      <c r="G2637" s="72">
        <v>292086004</v>
      </c>
      <c r="H2637" s="63" t="s">
        <v>4838</v>
      </c>
      <c r="I2637" s="64" t="s">
        <v>490</v>
      </c>
      <c r="J2637" s="63" t="s">
        <v>3229</v>
      </c>
      <c r="K2637" s="64" t="s">
        <v>281</v>
      </c>
      <c r="L2637" s="64" t="s">
        <v>268</v>
      </c>
      <c r="M2637" s="100">
        <v>0.4375</v>
      </c>
      <c r="N2637" s="100">
        <v>0.45833333333333331</v>
      </c>
      <c r="O2637" s="66">
        <f t="shared" si="98"/>
        <v>2.0833333333333315E-2</v>
      </c>
      <c r="P2637" s="67">
        <v>0.5</v>
      </c>
      <c r="Q2637" s="68">
        <v>2</v>
      </c>
      <c r="R2637" s="68"/>
      <c r="S2637" s="68">
        <f t="shared" si="97"/>
        <v>1</v>
      </c>
      <c r="T2637" s="69" t="s">
        <v>52</v>
      </c>
      <c r="U2637" s="63" t="s">
        <v>52</v>
      </c>
      <c r="V2637" s="63"/>
      <c r="W2637" s="63"/>
      <c r="X2637" s="63"/>
      <c r="Y2637" s="63"/>
      <c r="Z2637" s="63"/>
      <c r="AA2637" s="63">
        <v>2026050072</v>
      </c>
    </row>
    <row r="2638" spans="1:27" s="71" customFormat="1" ht="23.5" customHeight="1" x14ac:dyDescent="0.35">
      <c r="A2638" s="62">
        <v>46160</v>
      </c>
      <c r="B2638" s="63" t="s">
        <v>34</v>
      </c>
      <c r="C2638" s="64" t="s">
        <v>18</v>
      </c>
      <c r="D2638" s="64" t="s">
        <v>19</v>
      </c>
      <c r="E2638" s="64" t="s">
        <v>1552</v>
      </c>
      <c r="F2638" s="64">
        <v>1</v>
      </c>
      <c r="G2638" s="72">
        <v>130597243</v>
      </c>
      <c r="H2638" s="63" t="s">
        <v>4839</v>
      </c>
      <c r="I2638" s="64" t="s">
        <v>490</v>
      </c>
      <c r="J2638" s="63" t="s">
        <v>4840</v>
      </c>
      <c r="K2638" s="64" t="s">
        <v>281</v>
      </c>
      <c r="L2638" s="64" t="s">
        <v>268</v>
      </c>
      <c r="M2638" s="100">
        <v>0.49652777777777779</v>
      </c>
      <c r="N2638" s="100">
        <v>0.53819444444444442</v>
      </c>
      <c r="O2638" s="66">
        <f t="shared" si="98"/>
        <v>4.166666666666663E-2</v>
      </c>
      <c r="P2638" s="67">
        <v>1</v>
      </c>
      <c r="Q2638" s="68">
        <v>8</v>
      </c>
      <c r="R2638" s="68"/>
      <c r="S2638" s="68">
        <f t="shared" si="97"/>
        <v>8</v>
      </c>
      <c r="T2638" s="69" t="s">
        <v>52</v>
      </c>
      <c r="U2638" s="63" t="s">
        <v>52</v>
      </c>
      <c r="V2638" s="63"/>
      <c r="W2638" s="63"/>
      <c r="X2638" s="63"/>
      <c r="Y2638" s="63"/>
      <c r="Z2638" s="63"/>
      <c r="AA2638" s="63">
        <v>2026050073</v>
      </c>
    </row>
    <row r="2639" spans="1:27" s="71" customFormat="1" ht="23.5" customHeight="1" x14ac:dyDescent="0.35">
      <c r="A2639" s="62">
        <v>46160</v>
      </c>
      <c r="B2639" s="63" t="s">
        <v>34</v>
      </c>
      <c r="C2639" s="64" t="s">
        <v>18</v>
      </c>
      <c r="D2639" s="64" t="s">
        <v>19</v>
      </c>
      <c r="E2639" s="64" t="s">
        <v>670</v>
      </c>
      <c r="F2639" s="64">
        <v>1</v>
      </c>
      <c r="G2639" s="72">
        <v>130606093</v>
      </c>
      <c r="H2639" s="63" t="s">
        <v>4841</v>
      </c>
      <c r="I2639" s="64" t="s">
        <v>490</v>
      </c>
      <c r="J2639" s="63" t="s">
        <v>4840</v>
      </c>
      <c r="K2639" s="64" t="s">
        <v>281</v>
      </c>
      <c r="L2639" s="64" t="s">
        <v>268</v>
      </c>
      <c r="M2639" s="100">
        <v>0.5625</v>
      </c>
      <c r="N2639" s="100">
        <v>0.60416666666666663</v>
      </c>
      <c r="O2639" s="66">
        <f t="shared" si="98"/>
        <v>4.166666666666663E-2</v>
      </c>
      <c r="P2639" s="67">
        <v>1</v>
      </c>
      <c r="Q2639" s="68">
        <v>8</v>
      </c>
      <c r="R2639" s="68"/>
      <c r="S2639" s="68">
        <f t="shared" si="97"/>
        <v>8</v>
      </c>
      <c r="T2639" s="69" t="s">
        <v>52</v>
      </c>
      <c r="U2639" s="63" t="s">
        <v>52</v>
      </c>
      <c r="V2639" s="63"/>
      <c r="W2639" s="63"/>
      <c r="X2639" s="63"/>
      <c r="Y2639" s="63"/>
      <c r="Z2639" s="63"/>
      <c r="AA2639" s="63">
        <v>2026050074</v>
      </c>
    </row>
    <row r="2640" spans="1:27" s="71" customFormat="1" ht="23.5" customHeight="1" x14ac:dyDescent="0.35">
      <c r="A2640" s="62">
        <v>46160</v>
      </c>
      <c r="B2640" s="63" t="s">
        <v>445</v>
      </c>
      <c r="C2640" s="64" t="s">
        <v>17</v>
      </c>
      <c r="D2640" s="64" t="s">
        <v>37</v>
      </c>
      <c r="E2640" s="64" t="s">
        <v>898</v>
      </c>
      <c r="F2640" s="64">
        <v>2</v>
      </c>
      <c r="G2640" s="72" t="s">
        <v>1113</v>
      </c>
      <c r="H2640" s="63" t="s">
        <v>4816</v>
      </c>
      <c r="I2640" s="64" t="s">
        <v>490</v>
      </c>
      <c r="J2640" s="63" t="s">
        <v>3229</v>
      </c>
      <c r="K2640" s="64" t="s">
        <v>281</v>
      </c>
      <c r="L2640" s="64" t="s">
        <v>268</v>
      </c>
      <c r="M2640" s="100">
        <v>0.20833333333333334</v>
      </c>
      <c r="N2640" s="100">
        <v>0.22916666666666666</v>
      </c>
      <c r="O2640" s="66">
        <f t="shared" si="98"/>
        <v>2.0833333333333315E-2</v>
      </c>
      <c r="P2640" s="67">
        <v>0.5</v>
      </c>
      <c r="Q2640" s="68">
        <v>42</v>
      </c>
      <c r="R2640" s="68"/>
      <c r="S2640" s="68">
        <f t="shared" si="97"/>
        <v>21</v>
      </c>
      <c r="T2640" s="69" t="s">
        <v>52</v>
      </c>
      <c r="U2640" s="63" t="s">
        <v>52</v>
      </c>
      <c r="V2640" s="63"/>
      <c r="W2640" s="63"/>
      <c r="X2640" s="63"/>
      <c r="Y2640" s="63"/>
      <c r="Z2640" s="63"/>
      <c r="AA2640" s="63">
        <v>2026050075</v>
      </c>
    </row>
    <row r="2641" spans="1:27" s="71" customFormat="1" ht="23.5" customHeight="1" x14ac:dyDescent="0.35">
      <c r="A2641" s="62">
        <v>46160</v>
      </c>
      <c r="B2641" s="63" t="s">
        <v>445</v>
      </c>
      <c r="C2641" s="64" t="s">
        <v>17</v>
      </c>
      <c r="D2641" s="64" t="s">
        <v>37</v>
      </c>
      <c r="E2641" s="64" t="s">
        <v>368</v>
      </c>
      <c r="F2641" s="64">
        <v>1</v>
      </c>
      <c r="G2641" s="72" t="s">
        <v>287</v>
      </c>
      <c r="H2641" s="63" t="s">
        <v>4843</v>
      </c>
      <c r="I2641" s="64" t="s">
        <v>480</v>
      </c>
      <c r="J2641" s="63" t="s">
        <v>4383</v>
      </c>
      <c r="K2641" s="64" t="s">
        <v>273</v>
      </c>
      <c r="L2641" s="64" t="s">
        <v>268</v>
      </c>
      <c r="M2641" s="100">
        <v>0.3125</v>
      </c>
      <c r="N2641" s="100">
        <v>0.39583333333333331</v>
      </c>
      <c r="O2641" s="66">
        <f t="shared" si="98"/>
        <v>8.3333333333333315E-2</v>
      </c>
      <c r="P2641" s="67">
        <v>2</v>
      </c>
      <c r="Q2641" s="68">
        <v>21</v>
      </c>
      <c r="R2641" s="68"/>
      <c r="S2641" s="68">
        <f t="shared" si="97"/>
        <v>42</v>
      </c>
      <c r="T2641" s="69" t="s">
        <v>30</v>
      </c>
      <c r="U2641" s="63" t="s">
        <v>30</v>
      </c>
      <c r="V2641" s="63"/>
      <c r="W2641" s="63">
        <v>308693011</v>
      </c>
      <c r="X2641" s="63" t="s">
        <v>5371</v>
      </c>
      <c r="Y2641" s="63"/>
      <c r="Z2641" s="63"/>
      <c r="AA2641" s="63">
        <v>2026050077</v>
      </c>
    </row>
    <row r="2642" spans="1:27" s="71" customFormat="1" ht="23.5" customHeight="1" x14ac:dyDescent="0.35">
      <c r="A2642" s="62">
        <v>46160</v>
      </c>
      <c r="B2642" s="63" t="s">
        <v>445</v>
      </c>
      <c r="C2642" s="64" t="s">
        <v>17</v>
      </c>
      <c r="D2642" s="64" t="s">
        <v>37</v>
      </c>
      <c r="E2642" s="64" t="s">
        <v>898</v>
      </c>
      <c r="F2642" s="64">
        <v>1</v>
      </c>
      <c r="G2642" s="72" t="s">
        <v>904</v>
      </c>
      <c r="H2642" s="63" t="s">
        <v>4842</v>
      </c>
      <c r="I2642" s="64" t="s">
        <v>490</v>
      </c>
      <c r="J2642" s="63" t="s">
        <v>4844</v>
      </c>
      <c r="K2642" s="64" t="s">
        <v>281</v>
      </c>
      <c r="L2642" s="64" t="s">
        <v>268</v>
      </c>
      <c r="M2642" s="100">
        <v>0.64583333333333337</v>
      </c>
      <c r="N2642" s="100">
        <v>0.6875</v>
      </c>
      <c r="O2642" s="66">
        <f t="shared" si="98"/>
        <v>4.166666666666663E-2</v>
      </c>
      <c r="P2642" s="67">
        <v>1</v>
      </c>
      <c r="Q2642" s="68">
        <v>26</v>
      </c>
      <c r="R2642" s="68"/>
      <c r="S2642" s="68">
        <f t="shared" si="97"/>
        <v>26</v>
      </c>
      <c r="T2642" s="69" t="s">
        <v>52</v>
      </c>
      <c r="U2642" s="63" t="s">
        <v>52</v>
      </c>
      <c r="V2642" s="63"/>
      <c r="W2642" s="63"/>
      <c r="X2642" s="63"/>
      <c r="Y2642" s="63"/>
      <c r="Z2642" s="63"/>
      <c r="AA2642" s="63">
        <v>2026050078</v>
      </c>
    </row>
    <row r="2643" spans="1:27" s="71" customFormat="1" ht="23.5" customHeight="1" x14ac:dyDescent="0.35">
      <c r="A2643" s="62">
        <v>46160</v>
      </c>
      <c r="B2643" s="63" t="s">
        <v>445</v>
      </c>
      <c r="C2643" s="64" t="s">
        <v>18</v>
      </c>
      <c r="D2643" s="64" t="s">
        <v>37</v>
      </c>
      <c r="E2643" s="64" t="s">
        <v>1341</v>
      </c>
      <c r="F2643" s="64">
        <v>1</v>
      </c>
      <c r="G2643" s="72" t="s">
        <v>4829</v>
      </c>
      <c r="H2643" s="63" t="s">
        <v>4845</v>
      </c>
      <c r="I2643" s="64" t="s">
        <v>485</v>
      </c>
      <c r="J2643" s="63" t="s">
        <v>4846</v>
      </c>
      <c r="K2643" s="64" t="s">
        <v>267</v>
      </c>
      <c r="L2643" s="64" t="s">
        <v>268</v>
      </c>
      <c r="M2643" s="100">
        <v>0.375</v>
      </c>
      <c r="N2643" s="100">
        <v>0.47916666666666669</v>
      </c>
      <c r="O2643" s="66">
        <f t="shared" si="98"/>
        <v>0.10416666666666669</v>
      </c>
      <c r="P2643" s="67">
        <v>2.5</v>
      </c>
      <c r="Q2643" s="68">
        <v>10</v>
      </c>
      <c r="R2643" s="68"/>
      <c r="S2643" s="68">
        <f t="shared" si="97"/>
        <v>25</v>
      </c>
      <c r="T2643" s="69" t="s">
        <v>27</v>
      </c>
      <c r="U2643" s="63" t="s">
        <v>4847</v>
      </c>
      <c r="V2643" s="63"/>
      <c r="W2643" s="63"/>
      <c r="X2643" s="63"/>
      <c r="Y2643" s="63"/>
      <c r="Z2643" s="63"/>
      <c r="AA2643" s="63">
        <v>2026050079</v>
      </c>
    </row>
    <row r="2644" spans="1:27" s="71" customFormat="1" ht="23.5" customHeight="1" x14ac:dyDescent="0.35">
      <c r="A2644" s="62">
        <v>46161</v>
      </c>
      <c r="B2644" s="63" t="s">
        <v>34</v>
      </c>
      <c r="C2644" s="64" t="s">
        <v>17</v>
      </c>
      <c r="D2644" s="64" t="s">
        <v>19</v>
      </c>
      <c r="E2644" s="64" t="s">
        <v>612</v>
      </c>
      <c r="F2644" s="64">
        <v>1</v>
      </c>
      <c r="G2644" s="72">
        <v>130597182</v>
      </c>
      <c r="H2644" s="63" t="s">
        <v>4862</v>
      </c>
      <c r="I2644" s="64" t="s">
        <v>493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0.33</v>
      </c>
      <c r="Q2644" s="68">
        <v>10</v>
      </c>
      <c r="R2644" s="68"/>
      <c r="S2644" s="68">
        <f t="shared" si="97"/>
        <v>3.3000000000000003</v>
      </c>
      <c r="T2644" s="69" t="s">
        <v>547</v>
      </c>
      <c r="U2644" s="63" t="s">
        <v>52</v>
      </c>
      <c r="V2644" s="63"/>
      <c r="W2644" s="63"/>
      <c r="X2644" s="63"/>
      <c r="Y2644" s="63"/>
      <c r="Z2644" s="63"/>
      <c r="AA2644" s="63"/>
    </row>
    <row r="2645" spans="1:27" s="71" customFormat="1" ht="23.5" customHeight="1" x14ac:dyDescent="0.35">
      <c r="A2645" s="62">
        <v>46161</v>
      </c>
      <c r="B2645" s="63" t="s">
        <v>34</v>
      </c>
      <c r="C2645" s="64" t="s">
        <v>17</v>
      </c>
      <c r="D2645" s="64" t="s">
        <v>19</v>
      </c>
      <c r="E2645" s="64" t="s">
        <v>345</v>
      </c>
      <c r="F2645" s="64">
        <v>2</v>
      </c>
      <c r="G2645" s="72" t="s">
        <v>731</v>
      </c>
      <c r="H2645" s="63" t="s">
        <v>4863</v>
      </c>
      <c r="I2645" s="64" t="s">
        <v>493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0.5</v>
      </c>
      <c r="Q2645" s="68">
        <v>12</v>
      </c>
      <c r="R2645" s="68"/>
      <c r="S2645" s="68">
        <f t="shared" si="97"/>
        <v>6</v>
      </c>
      <c r="T2645" s="69" t="s">
        <v>547</v>
      </c>
      <c r="U2645" s="63" t="s">
        <v>52</v>
      </c>
      <c r="V2645" s="63"/>
      <c r="W2645" s="63"/>
      <c r="X2645" s="63"/>
      <c r="Y2645" s="63"/>
      <c r="Z2645" s="63"/>
      <c r="AA2645" s="63"/>
    </row>
    <row r="2646" spans="1:27" s="71" customFormat="1" ht="23.5" customHeight="1" x14ac:dyDescent="0.35">
      <c r="A2646" s="62">
        <v>46161</v>
      </c>
      <c r="B2646" s="63" t="s">
        <v>34</v>
      </c>
      <c r="C2646" s="64" t="s">
        <v>17</v>
      </c>
      <c r="D2646" s="64" t="s">
        <v>19</v>
      </c>
      <c r="E2646" s="64" t="s">
        <v>345</v>
      </c>
      <c r="F2646" s="64">
        <v>2</v>
      </c>
      <c r="G2646" s="72" t="s">
        <v>3610</v>
      </c>
      <c r="H2646" s="63" t="s">
        <v>4864</v>
      </c>
      <c r="I2646" s="64" t="s">
        <v>493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0.5</v>
      </c>
      <c r="Q2646" s="68">
        <v>12</v>
      </c>
      <c r="R2646" s="68"/>
      <c r="S2646" s="68">
        <f t="shared" si="97"/>
        <v>6</v>
      </c>
      <c r="T2646" s="69" t="s">
        <v>547</v>
      </c>
      <c r="U2646" s="63" t="s">
        <v>52</v>
      </c>
      <c r="V2646" s="63"/>
      <c r="W2646" s="63"/>
      <c r="X2646" s="63"/>
      <c r="Y2646" s="63"/>
      <c r="Z2646" s="63"/>
      <c r="AA2646" s="63"/>
    </row>
    <row r="2647" spans="1:27" s="71" customFormat="1" ht="23.5" customHeight="1" x14ac:dyDescent="0.35">
      <c r="A2647" s="62">
        <v>46161</v>
      </c>
      <c r="B2647" s="63" t="s">
        <v>34</v>
      </c>
      <c r="C2647" s="64" t="s">
        <v>17</v>
      </c>
      <c r="D2647" s="64" t="s">
        <v>19</v>
      </c>
      <c r="E2647" s="64" t="s">
        <v>345</v>
      </c>
      <c r="F2647" s="64">
        <v>1</v>
      </c>
      <c r="G2647" s="72" t="s">
        <v>4149</v>
      </c>
      <c r="H2647" s="63" t="s">
        <v>4865</v>
      </c>
      <c r="I2647" s="64" t="s">
        <v>493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0.8</v>
      </c>
      <c r="Q2647" s="68">
        <v>11</v>
      </c>
      <c r="R2647" s="68"/>
      <c r="S2647" s="68">
        <f t="shared" si="97"/>
        <v>8.8000000000000007</v>
      </c>
      <c r="T2647" s="69" t="s">
        <v>547</v>
      </c>
      <c r="U2647" s="63" t="s">
        <v>52</v>
      </c>
      <c r="V2647" s="63"/>
      <c r="W2647" s="63"/>
      <c r="X2647" s="63"/>
      <c r="Y2647" s="63"/>
      <c r="Z2647" s="63"/>
      <c r="AA2647" s="63"/>
    </row>
    <row r="2648" spans="1:27" s="71" customFormat="1" ht="23.5" customHeight="1" x14ac:dyDescent="0.35">
      <c r="A2648" s="62">
        <v>46161</v>
      </c>
      <c r="B2648" s="63" t="s">
        <v>445</v>
      </c>
      <c r="C2648" s="64" t="s">
        <v>17</v>
      </c>
      <c r="D2648" s="64" t="s">
        <v>37</v>
      </c>
      <c r="E2648" s="64" t="s">
        <v>289</v>
      </c>
      <c r="F2648" s="64">
        <v>1</v>
      </c>
      <c r="G2648" s="72" t="s">
        <v>811</v>
      </c>
      <c r="H2648" s="63" t="s">
        <v>4866</v>
      </c>
      <c r="I2648" s="64" t="s">
        <v>493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26</v>
      </c>
      <c r="R2648" s="68"/>
      <c r="S2648" s="68">
        <f t="shared" si="97"/>
        <v>2.6</v>
      </c>
      <c r="T2648" s="69" t="s">
        <v>547</v>
      </c>
      <c r="U2648" s="63" t="s">
        <v>52</v>
      </c>
      <c r="V2648" s="63"/>
      <c r="W2648" s="63"/>
      <c r="X2648" s="63"/>
      <c r="Y2648" s="63"/>
      <c r="Z2648" s="63"/>
      <c r="AA2648" s="63"/>
    </row>
    <row r="2649" spans="1:27" s="71" customFormat="1" ht="23.5" customHeight="1" x14ac:dyDescent="0.35">
      <c r="A2649" s="62">
        <v>46161</v>
      </c>
      <c r="B2649" s="63" t="s">
        <v>445</v>
      </c>
      <c r="C2649" s="64" t="s">
        <v>17</v>
      </c>
      <c r="D2649" s="64" t="s">
        <v>37</v>
      </c>
      <c r="E2649" s="64" t="s">
        <v>265</v>
      </c>
      <c r="F2649" s="64">
        <v>1</v>
      </c>
      <c r="G2649" s="72" t="s">
        <v>2465</v>
      </c>
      <c r="H2649" s="63" t="s">
        <v>4867</v>
      </c>
      <c r="I2649" s="64" t="s">
        <v>493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0.67</v>
      </c>
      <c r="Q2649" s="68">
        <v>21</v>
      </c>
      <c r="R2649" s="68"/>
      <c r="S2649" s="68">
        <f t="shared" si="97"/>
        <v>14.07</v>
      </c>
      <c r="T2649" s="69" t="s">
        <v>547</v>
      </c>
      <c r="U2649" s="63" t="s">
        <v>52</v>
      </c>
      <c r="V2649" s="63"/>
      <c r="W2649" s="63"/>
      <c r="X2649" s="63"/>
      <c r="Y2649" s="63"/>
      <c r="Z2649" s="63"/>
      <c r="AA2649" s="63"/>
    </row>
    <row r="2650" spans="1:27" s="71" customFormat="1" ht="23.5" customHeight="1" x14ac:dyDescent="0.35">
      <c r="A2650" s="62">
        <v>46161</v>
      </c>
      <c r="B2650" s="63" t="s">
        <v>445</v>
      </c>
      <c r="C2650" s="64" t="s">
        <v>17</v>
      </c>
      <c r="D2650" s="64" t="s">
        <v>37</v>
      </c>
      <c r="E2650" s="64" t="s">
        <v>3031</v>
      </c>
      <c r="F2650" s="64">
        <v>2</v>
      </c>
      <c r="G2650" s="72" t="s">
        <v>4868</v>
      </c>
      <c r="H2650" s="63" t="s">
        <v>4869</v>
      </c>
      <c r="I2650" s="64" t="s">
        <v>493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7</v>
      </c>
      <c r="R2650" s="68"/>
      <c r="S2650" s="68">
        <f t="shared" si="97"/>
        <v>3.5</v>
      </c>
      <c r="T2650" s="69" t="s">
        <v>547</v>
      </c>
      <c r="U2650" s="63" t="s">
        <v>52</v>
      </c>
      <c r="V2650" s="63"/>
      <c r="W2650" s="63"/>
      <c r="X2650" s="63"/>
      <c r="Y2650" s="63"/>
      <c r="Z2650" s="63"/>
      <c r="AA2650" s="63"/>
    </row>
    <row r="2651" spans="1:27" s="71" customFormat="1" ht="23.5" customHeight="1" x14ac:dyDescent="0.35">
      <c r="A2651" s="62">
        <v>46161</v>
      </c>
      <c r="B2651" s="63" t="s">
        <v>445</v>
      </c>
      <c r="C2651" s="64" t="s">
        <v>17</v>
      </c>
      <c r="D2651" s="64" t="s">
        <v>37</v>
      </c>
      <c r="E2651" s="64" t="s">
        <v>3031</v>
      </c>
      <c r="F2651" s="64">
        <v>2</v>
      </c>
      <c r="G2651" s="72" t="s">
        <v>3751</v>
      </c>
      <c r="H2651" s="63" t="s">
        <v>4870</v>
      </c>
      <c r="I2651" s="64" t="s">
        <v>493</v>
      </c>
      <c r="J2651" s="63" t="s">
        <v>66</v>
      </c>
      <c r="K2651" s="64" t="s">
        <v>243</v>
      </c>
      <c r="L2651" s="64" t="s">
        <v>239</v>
      </c>
      <c r="M2651" s="100"/>
      <c r="N2651" s="100"/>
      <c r="O2651" s="66">
        <f t="shared" si="98"/>
        <v>24</v>
      </c>
      <c r="P2651" s="67">
        <v>0.33</v>
      </c>
      <c r="Q2651" s="68">
        <v>5</v>
      </c>
      <c r="R2651" s="68"/>
      <c r="S2651" s="68">
        <f t="shared" si="97"/>
        <v>1.6500000000000001</v>
      </c>
      <c r="T2651" s="69" t="s">
        <v>547</v>
      </c>
      <c r="U2651" s="63" t="s">
        <v>52</v>
      </c>
      <c r="V2651" s="63"/>
      <c r="W2651" s="63"/>
      <c r="X2651" s="63"/>
      <c r="Y2651" s="63"/>
      <c r="Z2651" s="63"/>
      <c r="AA2651" s="63"/>
    </row>
    <row r="2652" spans="1:27" s="71" customFormat="1" ht="23.5" customHeight="1" x14ac:dyDescent="0.35">
      <c r="A2652" s="62">
        <v>46161</v>
      </c>
      <c r="B2652" s="63" t="s">
        <v>445</v>
      </c>
      <c r="C2652" s="64" t="s">
        <v>17</v>
      </c>
      <c r="D2652" s="64" t="s">
        <v>37</v>
      </c>
      <c r="E2652" s="64" t="s">
        <v>3032</v>
      </c>
      <c r="F2652" s="64">
        <v>1</v>
      </c>
      <c r="G2652" s="72" t="s">
        <v>4871</v>
      </c>
      <c r="H2652" s="63" t="s">
        <v>4872</v>
      </c>
      <c r="I2652" s="64" t="s">
        <v>493</v>
      </c>
      <c r="J2652" s="63" t="s">
        <v>66</v>
      </c>
      <c r="K2652" s="64" t="s">
        <v>243</v>
      </c>
      <c r="L2652" s="64" t="s">
        <v>239</v>
      </c>
      <c r="M2652" s="100"/>
      <c r="N2652" s="100"/>
      <c r="O2652" s="66">
        <f t="shared" si="98"/>
        <v>24</v>
      </c>
      <c r="P2652" s="67">
        <v>0.18</v>
      </c>
      <c r="Q2652" s="68">
        <v>5</v>
      </c>
      <c r="R2652" s="68"/>
      <c r="S2652" s="68">
        <f t="shared" si="97"/>
        <v>0.89999999999999991</v>
      </c>
      <c r="T2652" s="69" t="s">
        <v>547</v>
      </c>
      <c r="U2652" s="63" t="s">
        <v>52</v>
      </c>
      <c r="V2652" s="63"/>
      <c r="W2652" s="63"/>
      <c r="X2652" s="63"/>
      <c r="Y2652" s="63"/>
      <c r="Z2652" s="63"/>
      <c r="AA2652" s="63"/>
    </row>
    <row r="2653" spans="1:27" s="71" customFormat="1" ht="23.5" customHeight="1" x14ac:dyDescent="0.35">
      <c r="A2653" s="62">
        <v>46161</v>
      </c>
      <c r="B2653" s="63" t="s">
        <v>445</v>
      </c>
      <c r="C2653" s="64" t="s">
        <v>17</v>
      </c>
      <c r="D2653" s="64" t="s">
        <v>37</v>
      </c>
      <c r="E2653" s="64" t="s">
        <v>3032</v>
      </c>
      <c r="F2653" s="64">
        <v>2</v>
      </c>
      <c r="G2653" s="72" t="s">
        <v>4873</v>
      </c>
      <c r="H2653" s="63" t="s">
        <v>4874</v>
      </c>
      <c r="I2653" s="64" t="s">
        <v>493</v>
      </c>
      <c r="J2653" s="63" t="s">
        <v>66</v>
      </c>
      <c r="K2653" s="64" t="s">
        <v>243</v>
      </c>
      <c r="L2653" s="64" t="s">
        <v>239</v>
      </c>
      <c r="M2653" s="100"/>
      <c r="N2653" s="100"/>
      <c r="O2653" s="66">
        <f t="shared" si="98"/>
        <v>24</v>
      </c>
      <c r="P2653" s="67">
        <v>0.2</v>
      </c>
      <c r="Q2653" s="68">
        <v>5</v>
      </c>
      <c r="R2653" s="68"/>
      <c r="S2653" s="68">
        <f t="shared" si="97"/>
        <v>1</v>
      </c>
      <c r="T2653" s="69" t="s">
        <v>547</v>
      </c>
      <c r="U2653" s="63" t="s">
        <v>52</v>
      </c>
      <c r="V2653" s="63"/>
      <c r="W2653" s="63"/>
      <c r="X2653" s="63"/>
      <c r="Y2653" s="63"/>
      <c r="Z2653" s="63"/>
      <c r="AA2653" s="63"/>
    </row>
    <row r="2654" spans="1:27" s="71" customFormat="1" ht="23.5" customHeight="1" x14ac:dyDescent="0.35">
      <c r="A2654" s="62">
        <v>46161</v>
      </c>
      <c r="B2654" s="63" t="s">
        <v>445</v>
      </c>
      <c r="C2654" s="64" t="s">
        <v>18</v>
      </c>
      <c r="D2654" s="64" t="s">
        <v>37</v>
      </c>
      <c r="E2654" s="64" t="s">
        <v>1532</v>
      </c>
      <c r="F2654" s="64">
        <v>1</v>
      </c>
      <c r="G2654" s="72" t="s">
        <v>4875</v>
      </c>
      <c r="H2654" s="63" t="s">
        <v>4876</v>
      </c>
      <c r="I2654" s="64" t="s">
        <v>493</v>
      </c>
      <c r="J2654" s="63" t="s">
        <v>66</v>
      </c>
      <c r="K2654" s="64" t="s">
        <v>243</v>
      </c>
      <c r="L2654" s="64" t="s">
        <v>239</v>
      </c>
      <c r="M2654" s="100"/>
      <c r="N2654" s="100"/>
      <c r="O2654" s="66">
        <f t="shared" si="98"/>
        <v>24</v>
      </c>
      <c r="P2654" s="67">
        <v>0.1</v>
      </c>
      <c r="Q2654" s="68">
        <v>9</v>
      </c>
      <c r="R2654" s="68"/>
      <c r="S2654" s="68">
        <f t="shared" si="97"/>
        <v>0.9</v>
      </c>
      <c r="T2654" s="69" t="s">
        <v>547</v>
      </c>
      <c r="U2654" s="63" t="s">
        <v>52</v>
      </c>
      <c r="V2654" s="63"/>
      <c r="W2654" s="63"/>
      <c r="X2654" s="63"/>
      <c r="Y2654" s="63"/>
      <c r="Z2654" s="63"/>
      <c r="AA2654" s="63"/>
    </row>
    <row r="2655" spans="1:27" s="71" customFormat="1" ht="23.5" customHeight="1" x14ac:dyDescent="0.35">
      <c r="A2655" s="62">
        <v>46161</v>
      </c>
      <c r="B2655" s="63" t="s">
        <v>445</v>
      </c>
      <c r="C2655" s="64" t="s">
        <v>18</v>
      </c>
      <c r="D2655" s="64" t="s">
        <v>37</v>
      </c>
      <c r="E2655" s="64" t="s">
        <v>389</v>
      </c>
      <c r="F2655" s="64">
        <v>2</v>
      </c>
      <c r="G2655" s="72" t="s">
        <v>4877</v>
      </c>
      <c r="H2655" s="63" t="s">
        <v>4878</v>
      </c>
      <c r="I2655" s="64" t="s">
        <v>493</v>
      </c>
      <c r="J2655" s="63" t="s">
        <v>66</v>
      </c>
      <c r="K2655" s="64" t="s">
        <v>243</v>
      </c>
      <c r="L2655" s="64" t="s">
        <v>239</v>
      </c>
      <c r="M2655" s="100"/>
      <c r="N2655" s="100"/>
      <c r="O2655" s="66">
        <f t="shared" si="98"/>
        <v>24</v>
      </c>
      <c r="P2655" s="67">
        <v>0.1</v>
      </c>
      <c r="Q2655" s="68">
        <v>24</v>
      </c>
      <c r="R2655" s="68"/>
      <c r="S2655" s="68">
        <f t="shared" si="97"/>
        <v>2.4000000000000004</v>
      </c>
      <c r="T2655" s="69" t="s">
        <v>547</v>
      </c>
      <c r="U2655" s="63" t="s">
        <v>52</v>
      </c>
      <c r="V2655" s="63"/>
      <c r="W2655" s="63"/>
      <c r="X2655" s="63"/>
      <c r="Y2655" s="63"/>
      <c r="Z2655" s="63"/>
      <c r="AA2655" s="63"/>
    </row>
    <row r="2656" spans="1:27" s="71" customFormat="1" ht="23.5" customHeight="1" x14ac:dyDescent="0.35">
      <c r="A2656" s="62">
        <v>46161</v>
      </c>
      <c r="B2656" s="63" t="s">
        <v>445</v>
      </c>
      <c r="C2656" s="64" t="s">
        <v>18</v>
      </c>
      <c r="D2656" s="64" t="s">
        <v>37</v>
      </c>
      <c r="E2656" s="64" t="s">
        <v>1536</v>
      </c>
      <c r="F2656" s="64">
        <v>1</v>
      </c>
      <c r="G2656" s="72" t="s">
        <v>2808</v>
      </c>
      <c r="H2656" s="63" t="s">
        <v>4879</v>
      </c>
      <c r="I2656" s="64" t="s">
        <v>493</v>
      </c>
      <c r="J2656" s="63" t="s">
        <v>66</v>
      </c>
      <c r="K2656" s="64" t="s">
        <v>243</v>
      </c>
      <c r="L2656" s="64" t="s">
        <v>239</v>
      </c>
      <c r="M2656" s="100"/>
      <c r="N2656" s="100"/>
      <c r="O2656" s="66">
        <f t="shared" si="98"/>
        <v>24</v>
      </c>
      <c r="P2656" s="67">
        <v>0.1</v>
      </c>
      <c r="Q2656" s="68">
        <v>20</v>
      </c>
      <c r="R2656" s="68"/>
      <c r="S2656" s="68">
        <f t="shared" si="97"/>
        <v>2</v>
      </c>
      <c r="T2656" s="69" t="s">
        <v>547</v>
      </c>
      <c r="U2656" s="63" t="s">
        <v>52</v>
      </c>
      <c r="V2656" s="63"/>
      <c r="W2656" s="63"/>
      <c r="X2656" s="63"/>
      <c r="Y2656" s="63"/>
      <c r="Z2656" s="63"/>
      <c r="AA2656" s="63"/>
    </row>
    <row r="2657" spans="1:27" s="71" customFormat="1" ht="23.5" customHeight="1" x14ac:dyDescent="0.35">
      <c r="A2657" s="62">
        <v>46161</v>
      </c>
      <c r="B2657" s="63" t="s">
        <v>445</v>
      </c>
      <c r="C2657" s="64" t="s">
        <v>18</v>
      </c>
      <c r="D2657" s="64" t="s">
        <v>37</v>
      </c>
      <c r="E2657" s="64" t="s">
        <v>255</v>
      </c>
      <c r="F2657" s="64">
        <v>2</v>
      </c>
      <c r="G2657" s="72" t="s">
        <v>4880</v>
      </c>
      <c r="H2657" s="63" t="s">
        <v>4881</v>
      </c>
      <c r="I2657" s="64" t="s">
        <v>493</v>
      </c>
      <c r="J2657" s="63" t="s">
        <v>66</v>
      </c>
      <c r="K2657" s="64" t="s">
        <v>243</v>
      </c>
      <c r="L2657" s="64" t="s">
        <v>239</v>
      </c>
      <c r="M2657" s="100"/>
      <c r="N2657" s="100"/>
      <c r="O2657" s="66">
        <f t="shared" si="98"/>
        <v>24</v>
      </c>
      <c r="P2657" s="67">
        <v>0.1</v>
      </c>
      <c r="Q2657" s="68">
        <v>22</v>
      </c>
      <c r="R2657" s="68"/>
      <c r="S2657" s="68">
        <f t="shared" si="97"/>
        <v>2.2000000000000002</v>
      </c>
      <c r="T2657" s="69" t="s">
        <v>547</v>
      </c>
      <c r="U2657" s="63" t="s">
        <v>52</v>
      </c>
      <c r="V2657" s="63"/>
      <c r="W2657" s="63"/>
      <c r="X2657" s="63"/>
      <c r="Y2657" s="63"/>
      <c r="Z2657" s="63"/>
      <c r="AA2657" s="63"/>
    </row>
    <row r="2658" spans="1:27" s="71" customFormat="1" ht="23.5" customHeight="1" x14ac:dyDescent="0.35">
      <c r="A2658" s="62">
        <v>46161</v>
      </c>
      <c r="B2658" s="63" t="s">
        <v>445</v>
      </c>
      <c r="C2658" s="64" t="s">
        <v>18</v>
      </c>
      <c r="D2658" s="64" t="s">
        <v>37</v>
      </c>
      <c r="E2658" s="64" t="s">
        <v>1534</v>
      </c>
      <c r="F2658" s="64">
        <v>1</v>
      </c>
      <c r="G2658" s="72" t="s">
        <v>4882</v>
      </c>
      <c r="H2658" s="63" t="s">
        <v>4883</v>
      </c>
      <c r="I2658" s="64" t="s">
        <v>493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0.1</v>
      </c>
      <c r="Q2658" s="68">
        <v>10</v>
      </c>
      <c r="R2658" s="68"/>
      <c r="S2658" s="68">
        <f t="shared" si="97"/>
        <v>1</v>
      </c>
      <c r="T2658" s="69" t="s">
        <v>547</v>
      </c>
      <c r="U2658" s="63" t="s">
        <v>52</v>
      </c>
      <c r="V2658" s="63"/>
      <c r="W2658" s="63"/>
      <c r="X2658" s="63"/>
      <c r="Y2658" s="63"/>
      <c r="Z2658" s="63"/>
      <c r="AA2658" s="63"/>
    </row>
    <row r="2659" spans="1:27" s="71" customFormat="1" ht="23.5" customHeight="1" x14ac:dyDescent="0.35">
      <c r="A2659" s="62">
        <v>46161</v>
      </c>
      <c r="B2659" s="63" t="s">
        <v>445</v>
      </c>
      <c r="C2659" s="64" t="s">
        <v>18</v>
      </c>
      <c r="D2659" s="64" t="s">
        <v>37</v>
      </c>
      <c r="E2659" s="64" t="s">
        <v>2103</v>
      </c>
      <c r="F2659" s="64">
        <v>1</v>
      </c>
      <c r="G2659" s="72" t="s">
        <v>392</v>
      </c>
      <c r="H2659" s="63" t="s">
        <v>4884</v>
      </c>
      <c r="I2659" s="64" t="s">
        <v>493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0.75</v>
      </c>
      <c r="Q2659" s="68">
        <v>28</v>
      </c>
      <c r="R2659" s="68"/>
      <c r="S2659" s="68">
        <f t="shared" si="97"/>
        <v>21</v>
      </c>
      <c r="T2659" s="69" t="s">
        <v>547</v>
      </c>
      <c r="U2659" s="63" t="s">
        <v>52</v>
      </c>
      <c r="V2659" s="63"/>
      <c r="W2659" s="63"/>
      <c r="X2659" s="63"/>
      <c r="Y2659" s="63"/>
      <c r="Z2659" s="63"/>
      <c r="AA2659" s="63"/>
    </row>
    <row r="2660" spans="1:27" s="71" customFormat="1" ht="23.5" customHeight="1" x14ac:dyDescent="0.35">
      <c r="A2660" s="62">
        <v>46161</v>
      </c>
      <c r="B2660" s="63" t="s">
        <v>445</v>
      </c>
      <c r="C2660" s="64" t="s">
        <v>18</v>
      </c>
      <c r="D2660" s="64" t="s">
        <v>37</v>
      </c>
      <c r="E2660" s="64" t="s">
        <v>1302</v>
      </c>
      <c r="F2660" s="64">
        <v>2</v>
      </c>
      <c r="G2660" s="72" t="s">
        <v>1220</v>
      </c>
      <c r="H2660" s="63" t="s">
        <v>4885</v>
      </c>
      <c r="I2660" s="64" t="s">
        <v>493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0.1</v>
      </c>
      <c r="Q2660" s="68">
        <v>5</v>
      </c>
      <c r="R2660" s="68"/>
      <c r="S2660" s="68">
        <f t="shared" si="97"/>
        <v>0.5</v>
      </c>
      <c r="T2660" s="69" t="s">
        <v>547</v>
      </c>
      <c r="U2660" s="63" t="s">
        <v>52</v>
      </c>
      <c r="V2660" s="63"/>
      <c r="W2660" s="63"/>
      <c r="X2660" s="63"/>
      <c r="Y2660" s="63"/>
      <c r="Z2660" s="63"/>
      <c r="AA2660" s="63"/>
    </row>
    <row r="2661" spans="1:27" s="71" customFormat="1" ht="23.5" customHeight="1" x14ac:dyDescent="0.35">
      <c r="A2661" s="62">
        <v>46161</v>
      </c>
      <c r="B2661" s="63" t="s">
        <v>445</v>
      </c>
      <c r="C2661" s="64" t="s">
        <v>18</v>
      </c>
      <c r="D2661" s="64" t="s">
        <v>37</v>
      </c>
      <c r="E2661" s="64" t="s">
        <v>815</v>
      </c>
      <c r="F2661" s="64">
        <v>1</v>
      </c>
      <c r="G2661" s="72">
        <v>317339001</v>
      </c>
      <c r="H2661" s="63" t="s">
        <v>4886</v>
      </c>
      <c r="I2661" s="64" t="s">
        <v>493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0.1</v>
      </c>
      <c r="Q2661" s="68">
        <v>15</v>
      </c>
      <c r="R2661" s="68"/>
      <c r="S2661" s="68">
        <f t="shared" si="97"/>
        <v>1.5</v>
      </c>
      <c r="T2661" s="69" t="s">
        <v>547</v>
      </c>
      <c r="U2661" s="63" t="s">
        <v>52</v>
      </c>
      <c r="V2661" s="63"/>
      <c r="W2661" s="63"/>
      <c r="X2661" s="63"/>
      <c r="Y2661" s="63"/>
      <c r="Z2661" s="63"/>
      <c r="AA2661" s="63"/>
    </row>
    <row r="2662" spans="1:27" s="71" customFormat="1" ht="23.5" customHeight="1" x14ac:dyDescent="0.35">
      <c r="A2662" s="62">
        <v>46161</v>
      </c>
      <c r="B2662" s="63" t="s">
        <v>445</v>
      </c>
      <c r="C2662" s="64" t="s">
        <v>17</v>
      </c>
      <c r="D2662" s="64" t="s">
        <v>37</v>
      </c>
      <c r="E2662" s="64" t="s">
        <v>269</v>
      </c>
      <c r="F2662" s="64">
        <v>2</v>
      </c>
      <c r="G2662" s="72" t="s">
        <v>727</v>
      </c>
      <c r="H2662" s="63" t="s">
        <v>4887</v>
      </c>
      <c r="I2662" s="64" t="s">
        <v>490</v>
      </c>
      <c r="J2662" s="63" t="s">
        <v>2140</v>
      </c>
      <c r="K2662" s="64" t="s">
        <v>281</v>
      </c>
      <c r="L2662" s="64" t="s">
        <v>268</v>
      </c>
      <c r="M2662" s="100">
        <v>3.125E-2</v>
      </c>
      <c r="N2662" s="100">
        <v>4.5138888888888888E-2</v>
      </c>
      <c r="O2662" s="66">
        <f t="shared" si="98"/>
        <v>1.3888888888888888E-2</v>
      </c>
      <c r="P2662" s="67">
        <v>0.33</v>
      </c>
      <c r="Q2662" s="68">
        <v>27</v>
      </c>
      <c r="R2662" s="68"/>
      <c r="S2662" s="68">
        <f t="shared" si="97"/>
        <v>8.91</v>
      </c>
      <c r="T2662" s="69" t="s">
        <v>52</v>
      </c>
      <c r="U2662" s="63" t="s">
        <v>52</v>
      </c>
      <c r="V2662" s="63"/>
      <c r="W2662" s="63"/>
      <c r="X2662" s="63"/>
      <c r="Y2662" s="63"/>
      <c r="Z2662" s="63"/>
      <c r="AA2662" s="63">
        <v>2026050080</v>
      </c>
    </row>
    <row r="2663" spans="1:27" s="71" customFormat="1" ht="23.5" customHeight="1" x14ac:dyDescent="0.35">
      <c r="A2663" s="62">
        <v>46161</v>
      </c>
      <c r="B2663" s="63" t="s">
        <v>445</v>
      </c>
      <c r="C2663" s="64" t="s">
        <v>17</v>
      </c>
      <c r="D2663" s="64" t="s">
        <v>37</v>
      </c>
      <c r="E2663" s="64" t="s">
        <v>898</v>
      </c>
      <c r="F2663" s="64">
        <v>1</v>
      </c>
      <c r="G2663" s="72" t="s">
        <v>1113</v>
      </c>
      <c r="H2663" s="63" t="s">
        <v>4816</v>
      </c>
      <c r="I2663" s="64" t="s">
        <v>480</v>
      </c>
      <c r="J2663" s="63" t="s">
        <v>4888</v>
      </c>
      <c r="K2663" s="64" t="s">
        <v>273</v>
      </c>
      <c r="L2663" s="64" t="s">
        <v>268</v>
      </c>
      <c r="M2663" s="100">
        <v>0.375</v>
      </c>
      <c r="N2663" s="100">
        <v>0.64583333333333337</v>
      </c>
      <c r="O2663" s="66">
        <f t="shared" si="98"/>
        <v>0.27083333333333337</v>
      </c>
      <c r="P2663" s="67">
        <v>6.5</v>
      </c>
      <c r="Q2663" s="68">
        <v>44</v>
      </c>
      <c r="R2663" s="68"/>
      <c r="S2663" s="68">
        <f t="shared" ref="S2663:S2715" si="99">P2663*Q2663</f>
        <v>286</v>
      </c>
      <c r="T2663" s="69" t="s">
        <v>30</v>
      </c>
      <c r="U2663" s="63" t="s">
        <v>30</v>
      </c>
      <c r="V2663" s="63"/>
      <c r="W2663" s="63"/>
      <c r="X2663" s="63"/>
      <c r="Y2663" s="63"/>
      <c r="Z2663" s="63"/>
      <c r="AA2663" s="63">
        <v>2026050081</v>
      </c>
    </row>
    <row r="2664" spans="1:27" s="71" customFormat="1" ht="23.5" customHeight="1" x14ac:dyDescent="0.35">
      <c r="A2664" s="62">
        <v>46161</v>
      </c>
      <c r="B2664" s="63" t="s">
        <v>445</v>
      </c>
      <c r="C2664" s="64" t="s">
        <v>17</v>
      </c>
      <c r="D2664" s="64" t="s">
        <v>37</v>
      </c>
      <c r="E2664" s="64" t="s">
        <v>898</v>
      </c>
      <c r="F2664" s="64">
        <v>2</v>
      </c>
      <c r="G2664" s="72" t="s">
        <v>1113</v>
      </c>
      <c r="H2664" s="63" t="s">
        <v>4816</v>
      </c>
      <c r="I2664" s="64" t="s">
        <v>480</v>
      </c>
      <c r="J2664" s="63" t="s">
        <v>4888</v>
      </c>
      <c r="K2664" s="64" t="s">
        <v>273</v>
      </c>
      <c r="L2664" s="64" t="s">
        <v>268</v>
      </c>
      <c r="M2664" s="100">
        <v>0.91666666666666663</v>
      </c>
      <c r="N2664" s="100">
        <v>0.25</v>
      </c>
      <c r="O2664" s="66">
        <f t="shared" si="98"/>
        <v>23.333333333333332</v>
      </c>
      <c r="P2664" s="67">
        <v>8</v>
      </c>
      <c r="Q2664" s="68">
        <v>44</v>
      </c>
      <c r="R2664" s="68"/>
      <c r="S2664" s="68">
        <f t="shared" si="99"/>
        <v>352</v>
      </c>
      <c r="T2664" s="69" t="s">
        <v>30</v>
      </c>
      <c r="U2664" s="63" t="s">
        <v>30</v>
      </c>
      <c r="V2664" s="63"/>
      <c r="W2664" s="63"/>
      <c r="X2664" s="63"/>
      <c r="Y2664" s="63"/>
      <c r="Z2664" s="63"/>
      <c r="AA2664" s="63">
        <v>2026050082</v>
      </c>
    </row>
    <row r="2665" spans="1:27" s="71" customFormat="1" ht="23.5" customHeight="1" x14ac:dyDescent="0.35">
      <c r="A2665" s="62">
        <v>46161</v>
      </c>
      <c r="B2665" s="63" t="s">
        <v>445</v>
      </c>
      <c r="C2665" s="64" t="s">
        <v>18</v>
      </c>
      <c r="D2665" s="64" t="s">
        <v>37</v>
      </c>
      <c r="E2665" s="64" t="s">
        <v>2063</v>
      </c>
      <c r="F2665" s="64">
        <v>2</v>
      </c>
      <c r="G2665" s="72" t="s">
        <v>1119</v>
      </c>
      <c r="H2665" s="63" t="s">
        <v>4889</v>
      </c>
      <c r="I2665" s="64" t="s">
        <v>490</v>
      </c>
      <c r="J2665" s="63" t="s">
        <v>2140</v>
      </c>
      <c r="K2665" s="64" t="s">
        <v>281</v>
      </c>
      <c r="L2665" s="64" t="s">
        <v>268</v>
      </c>
      <c r="M2665" s="100">
        <v>0.94791666666666663</v>
      </c>
      <c r="N2665" s="100">
        <v>0</v>
      </c>
      <c r="O2665" s="66">
        <f t="shared" si="98"/>
        <v>23.052083333333332</v>
      </c>
      <c r="P2665" s="67">
        <v>0.25</v>
      </c>
      <c r="Q2665" s="68">
        <v>21</v>
      </c>
      <c r="R2665" s="68"/>
      <c r="S2665" s="68">
        <f t="shared" si="99"/>
        <v>5.25</v>
      </c>
      <c r="T2665" s="69" t="s">
        <v>52</v>
      </c>
      <c r="U2665" s="63" t="s">
        <v>52</v>
      </c>
      <c r="V2665" s="63"/>
      <c r="W2665" s="63"/>
      <c r="X2665" s="63"/>
      <c r="Y2665" s="63"/>
      <c r="Z2665" s="63"/>
      <c r="AA2665" s="63">
        <v>2026050083</v>
      </c>
    </row>
    <row r="2666" spans="1:27" s="71" customFormat="1" ht="23.5" customHeight="1" x14ac:dyDescent="0.35">
      <c r="A2666" s="62">
        <v>46161</v>
      </c>
      <c r="B2666" s="63" t="s">
        <v>445</v>
      </c>
      <c r="C2666" s="64" t="s">
        <v>18</v>
      </c>
      <c r="D2666" s="64" t="s">
        <v>37</v>
      </c>
      <c r="E2666" s="64" t="s">
        <v>255</v>
      </c>
      <c r="F2666" s="64">
        <v>2</v>
      </c>
      <c r="G2666" s="72" t="s">
        <v>4880</v>
      </c>
      <c r="H2666" s="63" t="s">
        <v>4881</v>
      </c>
      <c r="I2666" s="64" t="s">
        <v>490</v>
      </c>
      <c r="J2666" s="63" t="s">
        <v>2140</v>
      </c>
      <c r="K2666" s="64" t="s">
        <v>281</v>
      </c>
      <c r="L2666" s="64" t="s">
        <v>268</v>
      </c>
      <c r="M2666" s="100">
        <v>0.83680555555555558</v>
      </c>
      <c r="N2666" s="100">
        <v>0.86805555555555558</v>
      </c>
      <c r="O2666" s="66">
        <f t="shared" si="98"/>
        <v>3.125E-2</v>
      </c>
      <c r="P2666" s="67">
        <v>0.75</v>
      </c>
      <c r="Q2666" s="68">
        <v>22</v>
      </c>
      <c r="R2666" s="68"/>
      <c r="S2666" s="68">
        <f t="shared" si="99"/>
        <v>16.5</v>
      </c>
      <c r="T2666" s="69" t="s">
        <v>52</v>
      </c>
      <c r="U2666" s="63" t="s">
        <v>52</v>
      </c>
      <c r="V2666" s="63"/>
      <c r="W2666" s="63"/>
      <c r="X2666" s="63"/>
      <c r="Y2666" s="63"/>
      <c r="Z2666" s="63"/>
      <c r="AA2666" s="63">
        <v>2026050084</v>
      </c>
    </row>
    <row r="2667" spans="1:27" s="71" customFormat="1" ht="23.5" customHeight="1" x14ac:dyDescent="0.35">
      <c r="A2667" s="62">
        <v>46161</v>
      </c>
      <c r="B2667" s="63" t="s">
        <v>445</v>
      </c>
      <c r="C2667" s="64" t="s">
        <v>18</v>
      </c>
      <c r="D2667" s="64" t="s">
        <v>37</v>
      </c>
      <c r="E2667" s="64" t="s">
        <v>2103</v>
      </c>
      <c r="F2667" s="64">
        <v>1</v>
      </c>
      <c r="G2667" s="72" t="s">
        <v>392</v>
      </c>
      <c r="H2667" s="63" t="s">
        <v>4884</v>
      </c>
      <c r="I2667" s="64" t="s">
        <v>490</v>
      </c>
      <c r="J2667" s="63" t="s">
        <v>2140</v>
      </c>
      <c r="K2667" s="64" t="s">
        <v>281</v>
      </c>
      <c r="L2667" s="64" t="s">
        <v>268</v>
      </c>
      <c r="M2667" s="100">
        <v>0.32291666666666669</v>
      </c>
      <c r="N2667" s="100">
        <v>0.36458333333333331</v>
      </c>
      <c r="O2667" s="66">
        <f t="shared" si="98"/>
        <v>4.166666666666663E-2</v>
      </c>
      <c r="P2667" s="67">
        <v>1</v>
      </c>
      <c r="Q2667" s="68">
        <v>28</v>
      </c>
      <c r="R2667" s="68"/>
      <c r="S2667" s="68">
        <f t="shared" si="99"/>
        <v>28</v>
      </c>
      <c r="T2667" s="69" t="s">
        <v>52</v>
      </c>
      <c r="U2667" s="63" t="s">
        <v>52</v>
      </c>
      <c r="V2667" s="63"/>
      <c r="W2667" s="63"/>
      <c r="X2667" s="63"/>
      <c r="Y2667" s="63"/>
      <c r="Z2667" s="63"/>
      <c r="AA2667" s="63">
        <v>2026050086</v>
      </c>
    </row>
    <row r="2668" spans="1:27" s="71" customFormat="1" ht="23.5" customHeight="1" x14ac:dyDescent="0.35">
      <c r="A2668" s="62">
        <v>46161</v>
      </c>
      <c r="B2668" s="63" t="s">
        <v>34</v>
      </c>
      <c r="C2668" s="64" t="s">
        <v>18</v>
      </c>
      <c r="D2668" s="64" t="s">
        <v>19</v>
      </c>
      <c r="E2668" s="64" t="s">
        <v>4788</v>
      </c>
      <c r="F2668" s="64">
        <v>2</v>
      </c>
      <c r="G2668" s="72">
        <v>130597289</v>
      </c>
      <c r="H2668" s="63" t="s">
        <v>4890</v>
      </c>
      <c r="I2668" s="64" t="s">
        <v>490</v>
      </c>
      <c r="J2668" s="63" t="s">
        <v>4891</v>
      </c>
      <c r="K2668" s="64" t="s">
        <v>281</v>
      </c>
      <c r="L2668" s="64" t="s">
        <v>268</v>
      </c>
      <c r="M2668" s="100">
        <v>0.92013888888888884</v>
      </c>
      <c r="N2668" s="100">
        <v>0.93055555555555558</v>
      </c>
      <c r="O2668" s="66">
        <f t="shared" si="98"/>
        <v>1.0416666666666741E-2</v>
      </c>
      <c r="P2668" s="67">
        <v>0.25</v>
      </c>
      <c r="Q2668" s="68">
        <v>8</v>
      </c>
      <c r="R2668" s="68"/>
      <c r="S2668" s="68">
        <f t="shared" si="99"/>
        <v>2</v>
      </c>
      <c r="T2668" s="69" t="s">
        <v>52</v>
      </c>
      <c r="U2668" s="63" t="s">
        <v>52</v>
      </c>
      <c r="V2668" s="63"/>
      <c r="W2668" s="63"/>
      <c r="X2668" s="63"/>
      <c r="Y2668" s="63"/>
      <c r="Z2668" s="63"/>
      <c r="AA2668" s="63">
        <v>2026050087</v>
      </c>
    </row>
    <row r="2669" spans="1:27" s="71" customFormat="1" ht="23.5" customHeight="1" x14ac:dyDescent="0.35">
      <c r="A2669" s="62">
        <v>46161</v>
      </c>
      <c r="B2669" s="63" t="s">
        <v>445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4877</v>
      </c>
      <c r="H2669" s="63" t="s">
        <v>4878</v>
      </c>
      <c r="I2669" s="64" t="s">
        <v>480</v>
      </c>
      <c r="J2669" s="63" t="s">
        <v>4892</v>
      </c>
      <c r="K2669" s="64" t="s">
        <v>273</v>
      </c>
      <c r="L2669" s="64" t="s">
        <v>268</v>
      </c>
      <c r="M2669" s="100">
        <v>0</v>
      </c>
      <c r="N2669" s="100">
        <v>8.3333333333333329E-2</v>
      </c>
      <c r="O2669" s="66">
        <f t="shared" si="98"/>
        <v>8.3333333333333329E-2</v>
      </c>
      <c r="P2669" s="67">
        <v>2</v>
      </c>
      <c r="Q2669" s="68">
        <v>24</v>
      </c>
      <c r="R2669" s="68"/>
      <c r="S2669" s="68">
        <f t="shared" si="99"/>
        <v>48</v>
      </c>
      <c r="T2669" s="69" t="s">
        <v>30</v>
      </c>
      <c r="U2669" s="69" t="s">
        <v>30</v>
      </c>
      <c r="V2669" s="63"/>
      <c r="W2669" s="63"/>
      <c r="X2669" s="63"/>
      <c r="Y2669" s="63"/>
      <c r="Z2669" s="63"/>
      <c r="AA2669" s="63">
        <v>2026050088</v>
      </c>
    </row>
    <row r="2670" spans="1:27" s="71" customFormat="1" ht="23.5" customHeight="1" x14ac:dyDescent="0.35">
      <c r="A2670" s="62">
        <v>46162</v>
      </c>
      <c r="B2670" s="63" t="s">
        <v>34</v>
      </c>
      <c r="C2670" s="64" t="s">
        <v>17</v>
      </c>
      <c r="D2670" s="64" t="s">
        <v>19</v>
      </c>
      <c r="E2670" s="64" t="s">
        <v>278</v>
      </c>
      <c r="F2670" s="64">
        <v>1</v>
      </c>
      <c r="G2670" s="72">
        <v>130597093</v>
      </c>
      <c r="H2670" s="63" t="s">
        <v>4917</v>
      </c>
      <c r="I2670" s="64" t="s">
        <v>493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0.33</v>
      </c>
      <c r="Q2670" s="68">
        <v>3</v>
      </c>
      <c r="R2670" s="68"/>
      <c r="S2670" s="68">
        <f t="shared" si="99"/>
        <v>0.99</v>
      </c>
      <c r="T2670" s="69" t="s">
        <v>547</v>
      </c>
      <c r="U2670" s="63" t="s">
        <v>52</v>
      </c>
      <c r="V2670" s="63"/>
      <c r="W2670" s="63"/>
      <c r="X2670" s="63"/>
      <c r="Y2670" s="63"/>
      <c r="Z2670" s="63"/>
      <c r="AA2670" s="63"/>
    </row>
    <row r="2671" spans="1:27" s="71" customFormat="1" ht="23.5" customHeight="1" x14ac:dyDescent="0.35">
      <c r="A2671" s="62">
        <v>46162</v>
      </c>
      <c r="B2671" s="63" t="s">
        <v>34</v>
      </c>
      <c r="C2671" s="64" t="s">
        <v>17</v>
      </c>
      <c r="D2671" s="64" t="s">
        <v>19</v>
      </c>
      <c r="E2671" s="64" t="s">
        <v>614</v>
      </c>
      <c r="F2671" s="64">
        <v>2</v>
      </c>
      <c r="G2671" s="72">
        <v>130597185</v>
      </c>
      <c r="H2671" s="63" t="s">
        <v>4918</v>
      </c>
      <c r="I2671" s="64" t="s">
        <v>493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0.33</v>
      </c>
      <c r="Q2671" s="68">
        <v>12</v>
      </c>
      <c r="R2671" s="68"/>
      <c r="S2671" s="68">
        <f t="shared" si="99"/>
        <v>3.96</v>
      </c>
      <c r="T2671" s="69" t="s">
        <v>547</v>
      </c>
      <c r="U2671" s="63" t="s">
        <v>52</v>
      </c>
      <c r="V2671" s="63"/>
      <c r="W2671" s="63"/>
      <c r="X2671" s="63"/>
      <c r="Y2671" s="63"/>
      <c r="Z2671" s="63"/>
      <c r="AA2671" s="63"/>
    </row>
    <row r="2672" spans="1:27" s="71" customFormat="1" ht="23.5" customHeight="1" x14ac:dyDescent="0.35">
      <c r="A2672" s="62">
        <v>46162</v>
      </c>
      <c r="B2672" s="63" t="s">
        <v>34</v>
      </c>
      <c r="C2672" s="64" t="s">
        <v>17</v>
      </c>
      <c r="D2672" s="64" t="s">
        <v>19</v>
      </c>
      <c r="E2672" s="64" t="s">
        <v>641</v>
      </c>
      <c r="F2672" s="64">
        <v>2</v>
      </c>
      <c r="G2672" s="72">
        <v>130597339</v>
      </c>
      <c r="H2672" s="63" t="s">
        <v>4919</v>
      </c>
      <c r="I2672" s="64" t="s">
        <v>493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0.5</v>
      </c>
      <c r="Q2672" s="68">
        <v>8.5</v>
      </c>
      <c r="R2672" s="68"/>
      <c r="S2672" s="68">
        <f t="shared" si="99"/>
        <v>4.25</v>
      </c>
      <c r="T2672" s="69" t="s">
        <v>547</v>
      </c>
      <c r="U2672" s="63" t="s">
        <v>52</v>
      </c>
      <c r="V2672" s="63"/>
      <c r="W2672" s="63"/>
      <c r="X2672" s="63"/>
      <c r="Y2672" s="63"/>
      <c r="Z2672" s="63"/>
      <c r="AA2672" s="63"/>
    </row>
    <row r="2673" spans="1:27" s="71" customFormat="1" ht="23.5" customHeight="1" x14ac:dyDescent="0.35">
      <c r="A2673" s="62">
        <v>46162</v>
      </c>
      <c r="B2673" s="63" t="s">
        <v>34</v>
      </c>
      <c r="C2673" s="64" t="s">
        <v>17</v>
      </c>
      <c r="D2673" s="64" t="s">
        <v>19</v>
      </c>
      <c r="E2673" s="64" t="s">
        <v>345</v>
      </c>
      <c r="F2673" s="64">
        <v>1</v>
      </c>
      <c r="G2673" s="72" t="s">
        <v>301</v>
      </c>
      <c r="H2673" s="63" t="s">
        <v>4920</v>
      </c>
      <c r="I2673" s="64" t="s">
        <v>493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0.5</v>
      </c>
      <c r="Q2673" s="68">
        <v>11</v>
      </c>
      <c r="R2673" s="68"/>
      <c r="S2673" s="68">
        <f t="shared" si="99"/>
        <v>5.5</v>
      </c>
      <c r="T2673" s="69" t="s">
        <v>547</v>
      </c>
      <c r="U2673" s="63" t="s">
        <v>52</v>
      </c>
      <c r="V2673" s="63"/>
      <c r="W2673" s="63"/>
      <c r="X2673" s="63"/>
      <c r="Y2673" s="63"/>
      <c r="Z2673" s="63"/>
      <c r="AA2673" s="63"/>
    </row>
    <row r="2674" spans="1:27" s="71" customFormat="1" ht="23.5" customHeight="1" x14ac:dyDescent="0.35">
      <c r="A2674" s="62">
        <v>46162</v>
      </c>
      <c r="B2674" s="63" t="s">
        <v>34</v>
      </c>
      <c r="C2674" s="64" t="s">
        <v>17</v>
      </c>
      <c r="D2674" s="64" t="s">
        <v>19</v>
      </c>
      <c r="E2674" s="64" t="s">
        <v>720</v>
      </c>
      <c r="F2674" s="64">
        <v>1</v>
      </c>
      <c r="G2674" s="72">
        <v>130879003</v>
      </c>
      <c r="H2674" s="63" t="s">
        <v>4921</v>
      </c>
      <c r="I2674" s="64" t="s">
        <v>493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0.5</v>
      </c>
      <c r="Q2674" s="68">
        <v>15</v>
      </c>
      <c r="R2674" s="68"/>
      <c r="S2674" s="68">
        <f t="shared" si="99"/>
        <v>7.5</v>
      </c>
      <c r="T2674" s="69" t="s">
        <v>547</v>
      </c>
      <c r="U2674" s="63" t="s">
        <v>52</v>
      </c>
      <c r="V2674" s="63"/>
      <c r="W2674" s="63"/>
      <c r="X2674" s="63"/>
      <c r="Y2674" s="63"/>
      <c r="Z2674" s="63"/>
      <c r="AA2674" s="63"/>
    </row>
    <row r="2675" spans="1:27" s="71" customFormat="1" ht="23.5" customHeight="1" x14ac:dyDescent="0.35">
      <c r="A2675" s="62">
        <v>46162</v>
      </c>
      <c r="B2675" s="63" t="s">
        <v>34</v>
      </c>
      <c r="C2675" s="64" t="s">
        <v>17</v>
      </c>
      <c r="D2675" s="64" t="s">
        <v>19</v>
      </c>
      <c r="E2675" s="64" t="s">
        <v>4467</v>
      </c>
      <c r="F2675" s="64">
        <v>2</v>
      </c>
      <c r="G2675" s="72">
        <v>108930828</v>
      </c>
      <c r="H2675" s="63" t="s">
        <v>4922</v>
      </c>
      <c r="I2675" s="64" t="s">
        <v>493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0.5</v>
      </c>
      <c r="Q2675" s="68">
        <v>6</v>
      </c>
      <c r="R2675" s="68"/>
      <c r="S2675" s="68">
        <f t="shared" si="99"/>
        <v>3</v>
      </c>
      <c r="T2675" s="69" t="s">
        <v>547</v>
      </c>
      <c r="U2675" s="63" t="s">
        <v>52</v>
      </c>
      <c r="V2675" s="63"/>
      <c r="W2675" s="63"/>
      <c r="X2675" s="63"/>
      <c r="Y2675" s="63"/>
      <c r="Z2675" s="63"/>
      <c r="AA2675" s="63"/>
    </row>
    <row r="2676" spans="1:27" s="71" customFormat="1" ht="23.5" customHeight="1" x14ac:dyDescent="0.35">
      <c r="A2676" s="62">
        <v>46162</v>
      </c>
      <c r="B2676" s="63" t="s">
        <v>445</v>
      </c>
      <c r="C2676" s="64" t="s">
        <v>17</v>
      </c>
      <c r="D2676" s="64" t="s">
        <v>37</v>
      </c>
      <c r="E2676" s="64" t="s">
        <v>269</v>
      </c>
      <c r="F2676" s="64">
        <v>1</v>
      </c>
      <c r="G2676" s="72" t="s">
        <v>3338</v>
      </c>
      <c r="H2676" s="63" t="s">
        <v>4923</v>
      </c>
      <c r="I2676" s="64" t="s">
        <v>493</v>
      </c>
      <c r="J2676" s="63" t="s">
        <v>66</v>
      </c>
      <c r="K2676" s="64" t="s">
        <v>243</v>
      </c>
      <c r="L2676" s="64" t="s">
        <v>239</v>
      </c>
      <c r="M2676" s="100"/>
      <c r="N2676" s="100"/>
      <c r="O2676" s="66">
        <f t="shared" si="98"/>
        <v>24</v>
      </c>
      <c r="P2676" s="67">
        <v>0.1</v>
      </c>
      <c r="Q2676" s="68">
        <v>29</v>
      </c>
      <c r="R2676" s="68"/>
      <c r="S2676" s="68">
        <f t="shared" si="99"/>
        <v>2.9000000000000004</v>
      </c>
      <c r="T2676" s="69" t="s">
        <v>547</v>
      </c>
      <c r="U2676" s="63" t="s">
        <v>52</v>
      </c>
      <c r="V2676" s="63"/>
      <c r="W2676" s="63"/>
      <c r="X2676" s="63"/>
      <c r="Y2676" s="63"/>
      <c r="Z2676" s="63"/>
      <c r="AA2676" s="63"/>
    </row>
    <row r="2677" spans="1:27" s="71" customFormat="1" ht="23.5" customHeight="1" x14ac:dyDescent="0.35">
      <c r="A2677" s="62">
        <v>46162</v>
      </c>
      <c r="B2677" s="63" t="s">
        <v>445</v>
      </c>
      <c r="C2677" s="64" t="s">
        <v>17</v>
      </c>
      <c r="D2677" s="64" t="s">
        <v>37</v>
      </c>
      <c r="E2677" s="64" t="s">
        <v>368</v>
      </c>
      <c r="F2677" s="64">
        <v>1</v>
      </c>
      <c r="G2677" s="72" t="s">
        <v>2564</v>
      </c>
      <c r="H2677" s="63" t="s">
        <v>4924</v>
      </c>
      <c r="I2677" s="64" t="s">
        <v>493</v>
      </c>
      <c r="J2677" s="63" t="s">
        <v>66</v>
      </c>
      <c r="K2677" s="64" t="s">
        <v>243</v>
      </c>
      <c r="L2677" s="64" t="s">
        <v>239</v>
      </c>
      <c r="M2677" s="100"/>
      <c r="N2677" s="100"/>
      <c r="O2677" s="66">
        <f t="shared" si="98"/>
        <v>24</v>
      </c>
      <c r="P2677" s="67">
        <v>0.1</v>
      </c>
      <c r="Q2677" s="68">
        <v>22</v>
      </c>
      <c r="R2677" s="68"/>
      <c r="S2677" s="68">
        <f t="shared" si="99"/>
        <v>2.2000000000000002</v>
      </c>
      <c r="T2677" s="69" t="s">
        <v>547</v>
      </c>
      <c r="U2677" s="63" t="s">
        <v>52</v>
      </c>
      <c r="V2677" s="63"/>
      <c r="W2677" s="63"/>
      <c r="X2677" s="63"/>
      <c r="Y2677" s="63"/>
      <c r="Z2677" s="63"/>
      <c r="AA2677" s="63"/>
    </row>
    <row r="2678" spans="1:27" s="71" customFormat="1" ht="23.5" customHeight="1" x14ac:dyDescent="0.35">
      <c r="A2678" s="62">
        <v>46162</v>
      </c>
      <c r="B2678" s="63" t="s">
        <v>445</v>
      </c>
      <c r="C2678" s="64" t="s">
        <v>17</v>
      </c>
      <c r="D2678" s="64" t="s">
        <v>37</v>
      </c>
      <c r="E2678" s="64" t="s">
        <v>3032</v>
      </c>
      <c r="F2678" s="64">
        <v>2</v>
      </c>
      <c r="G2678" s="72" t="s">
        <v>3470</v>
      </c>
      <c r="H2678" s="63" t="s">
        <v>4925</v>
      </c>
      <c r="I2678" s="64" t="s">
        <v>493</v>
      </c>
      <c r="J2678" s="63" t="s">
        <v>66</v>
      </c>
      <c r="K2678" s="64" t="s">
        <v>243</v>
      </c>
      <c r="L2678" s="64" t="s">
        <v>239</v>
      </c>
      <c r="M2678" s="100"/>
      <c r="N2678" s="100"/>
      <c r="O2678" s="66">
        <f t="shared" ref="O2678:O2725" si="100">IF(N2678-M2678&gt;0,N2678-M2678,N2678-M2678+24)</f>
        <v>24</v>
      </c>
      <c r="P2678" s="67">
        <v>0.33</v>
      </c>
      <c r="Q2678" s="68">
        <v>3</v>
      </c>
      <c r="R2678" s="68"/>
      <c r="S2678" s="68">
        <f t="shared" si="99"/>
        <v>0.99</v>
      </c>
      <c r="T2678" s="69" t="s">
        <v>547</v>
      </c>
      <c r="U2678" s="63" t="s">
        <v>52</v>
      </c>
      <c r="V2678" s="63"/>
      <c r="W2678" s="63"/>
      <c r="X2678" s="63"/>
      <c r="Y2678" s="63"/>
      <c r="Z2678" s="63"/>
      <c r="AA2678" s="63"/>
    </row>
    <row r="2679" spans="1:27" s="71" customFormat="1" ht="23.5" customHeight="1" x14ac:dyDescent="0.35">
      <c r="A2679" s="62">
        <v>46162</v>
      </c>
      <c r="B2679" s="63" t="s">
        <v>445</v>
      </c>
      <c r="C2679" s="64" t="s">
        <v>17</v>
      </c>
      <c r="D2679" s="64" t="s">
        <v>37</v>
      </c>
      <c r="E2679" s="64" t="s">
        <v>3032</v>
      </c>
      <c r="F2679" s="64">
        <v>2</v>
      </c>
      <c r="G2679" s="72" t="s">
        <v>3343</v>
      </c>
      <c r="H2679" s="63" t="s">
        <v>4926</v>
      </c>
      <c r="I2679" s="64" t="s">
        <v>493</v>
      </c>
      <c r="J2679" s="63" t="s">
        <v>66</v>
      </c>
      <c r="K2679" s="64" t="s">
        <v>243</v>
      </c>
      <c r="L2679" s="64" t="s">
        <v>239</v>
      </c>
      <c r="M2679" s="100"/>
      <c r="N2679" s="100"/>
      <c r="O2679" s="66">
        <f t="shared" si="100"/>
        <v>24</v>
      </c>
      <c r="P2679" s="67">
        <v>0.22</v>
      </c>
      <c r="Q2679" s="68">
        <v>3</v>
      </c>
      <c r="R2679" s="68"/>
      <c r="S2679" s="68">
        <f t="shared" si="99"/>
        <v>0.66</v>
      </c>
      <c r="T2679" s="69" t="s">
        <v>547</v>
      </c>
      <c r="U2679" s="63" t="s">
        <v>52</v>
      </c>
      <c r="V2679" s="63"/>
      <c r="W2679" s="63"/>
      <c r="X2679" s="63"/>
      <c r="Y2679" s="63"/>
      <c r="Z2679" s="63"/>
      <c r="AA2679" s="63"/>
    </row>
    <row r="2680" spans="1:27" s="71" customFormat="1" ht="23.5" customHeight="1" x14ac:dyDescent="0.35">
      <c r="A2680" s="62">
        <v>46162</v>
      </c>
      <c r="B2680" s="63" t="s">
        <v>445</v>
      </c>
      <c r="C2680" s="64" t="s">
        <v>17</v>
      </c>
      <c r="D2680" s="64" t="s">
        <v>37</v>
      </c>
      <c r="E2680" s="64" t="s">
        <v>365</v>
      </c>
      <c r="F2680" s="64">
        <v>1</v>
      </c>
      <c r="G2680" s="72" t="s">
        <v>4927</v>
      </c>
      <c r="H2680" s="63" t="s">
        <v>4928</v>
      </c>
      <c r="I2680" s="64" t="s">
        <v>493</v>
      </c>
      <c r="J2680" s="63" t="s">
        <v>66</v>
      </c>
      <c r="K2680" s="64" t="s">
        <v>243</v>
      </c>
      <c r="L2680" s="64" t="s">
        <v>239</v>
      </c>
      <c r="M2680" s="100"/>
      <c r="N2680" s="100"/>
      <c r="O2680" s="66">
        <f t="shared" si="100"/>
        <v>24</v>
      </c>
      <c r="P2680" s="67">
        <v>0.67</v>
      </c>
      <c r="Q2680" s="68">
        <v>23</v>
      </c>
      <c r="R2680" s="68"/>
      <c r="S2680" s="68">
        <f t="shared" si="99"/>
        <v>15.41</v>
      </c>
      <c r="T2680" s="69" t="s">
        <v>547</v>
      </c>
      <c r="U2680" s="63" t="s">
        <v>52</v>
      </c>
      <c r="V2680" s="63"/>
      <c r="W2680" s="63"/>
      <c r="X2680" s="63"/>
      <c r="Y2680" s="63"/>
      <c r="Z2680" s="63"/>
      <c r="AA2680" s="63"/>
    </row>
    <row r="2681" spans="1:27" s="71" customFormat="1" ht="23.5" customHeight="1" x14ac:dyDescent="0.35">
      <c r="A2681" s="62">
        <v>46162</v>
      </c>
      <c r="B2681" s="63" t="s">
        <v>445</v>
      </c>
      <c r="C2681" s="64" t="s">
        <v>17</v>
      </c>
      <c r="D2681" s="64" t="s">
        <v>37</v>
      </c>
      <c r="E2681" s="64" t="s">
        <v>365</v>
      </c>
      <c r="F2681" s="64">
        <v>1</v>
      </c>
      <c r="G2681" s="72" t="s">
        <v>727</v>
      </c>
      <c r="H2681" s="63" t="s">
        <v>4887</v>
      </c>
      <c r="I2681" s="64" t="s">
        <v>493</v>
      </c>
      <c r="J2681" s="63" t="s">
        <v>66</v>
      </c>
      <c r="K2681" s="64" t="s">
        <v>243</v>
      </c>
      <c r="L2681" s="64" t="s">
        <v>239</v>
      </c>
      <c r="M2681" s="100"/>
      <c r="N2681" s="100"/>
      <c r="O2681" s="66">
        <f t="shared" si="100"/>
        <v>24</v>
      </c>
      <c r="P2681" s="67">
        <v>0.8</v>
      </c>
      <c r="Q2681" s="68">
        <v>23</v>
      </c>
      <c r="R2681" s="68"/>
      <c r="S2681" s="68">
        <f t="shared" si="99"/>
        <v>18.400000000000002</v>
      </c>
      <c r="T2681" s="69" t="s">
        <v>547</v>
      </c>
      <c r="U2681" s="63" t="s">
        <v>52</v>
      </c>
      <c r="V2681" s="63"/>
      <c r="W2681" s="63"/>
      <c r="X2681" s="63"/>
      <c r="Y2681" s="63"/>
      <c r="Z2681" s="63"/>
      <c r="AA2681" s="63"/>
    </row>
    <row r="2682" spans="1:27" s="71" customFormat="1" ht="23.5" customHeight="1" x14ac:dyDescent="0.35">
      <c r="A2682" s="62">
        <v>46162</v>
      </c>
      <c r="B2682" s="63" t="s">
        <v>445</v>
      </c>
      <c r="C2682" s="64" t="s">
        <v>17</v>
      </c>
      <c r="D2682" s="64" t="s">
        <v>37</v>
      </c>
      <c r="E2682" s="64" t="s">
        <v>3030</v>
      </c>
      <c r="F2682" s="64">
        <v>2</v>
      </c>
      <c r="G2682" s="72" t="s">
        <v>3602</v>
      </c>
      <c r="H2682" s="63" t="s">
        <v>4929</v>
      </c>
      <c r="I2682" s="64" t="s">
        <v>493</v>
      </c>
      <c r="J2682" s="63" t="s">
        <v>66</v>
      </c>
      <c r="K2682" s="64" t="s">
        <v>243</v>
      </c>
      <c r="L2682" s="64" t="s">
        <v>239</v>
      </c>
      <c r="M2682" s="100"/>
      <c r="N2682" s="100"/>
      <c r="O2682" s="66">
        <f t="shared" si="100"/>
        <v>24</v>
      </c>
      <c r="P2682" s="67">
        <v>0.33</v>
      </c>
      <c r="Q2682" s="68">
        <v>6</v>
      </c>
      <c r="R2682" s="68"/>
      <c r="S2682" s="68">
        <f t="shared" si="99"/>
        <v>1.98</v>
      </c>
      <c r="T2682" s="69" t="s">
        <v>547</v>
      </c>
      <c r="U2682" s="63" t="s">
        <v>52</v>
      </c>
      <c r="V2682" s="63"/>
      <c r="W2682" s="63"/>
      <c r="X2682" s="63"/>
      <c r="Y2682" s="63"/>
      <c r="Z2682" s="63"/>
      <c r="AA2682" s="63"/>
    </row>
    <row r="2683" spans="1:27" s="71" customFormat="1" ht="23.5" customHeight="1" x14ac:dyDescent="0.35">
      <c r="A2683" s="62">
        <v>46162</v>
      </c>
      <c r="B2683" s="63" t="s">
        <v>445</v>
      </c>
      <c r="C2683" s="64" t="s">
        <v>17</v>
      </c>
      <c r="D2683" s="64" t="s">
        <v>37</v>
      </c>
      <c r="E2683" s="64" t="s">
        <v>265</v>
      </c>
      <c r="F2683" s="64">
        <v>1</v>
      </c>
      <c r="G2683" s="72" t="s">
        <v>2106</v>
      </c>
      <c r="H2683" s="63" t="s">
        <v>4930</v>
      </c>
      <c r="I2683" s="64" t="s">
        <v>493</v>
      </c>
      <c r="J2683" s="63" t="s">
        <v>66</v>
      </c>
      <c r="K2683" s="64" t="s">
        <v>243</v>
      </c>
      <c r="L2683" s="64" t="s">
        <v>239</v>
      </c>
      <c r="M2683" s="100"/>
      <c r="N2683" s="100"/>
      <c r="O2683" s="66">
        <f t="shared" si="100"/>
        <v>24</v>
      </c>
      <c r="P2683" s="67">
        <v>0.1</v>
      </c>
      <c r="Q2683" s="68">
        <v>20</v>
      </c>
      <c r="R2683" s="68"/>
      <c r="S2683" s="68">
        <f t="shared" si="99"/>
        <v>2</v>
      </c>
      <c r="T2683" s="69" t="s">
        <v>547</v>
      </c>
      <c r="U2683" s="63" t="s">
        <v>52</v>
      </c>
      <c r="V2683" s="63"/>
      <c r="W2683" s="63"/>
      <c r="X2683" s="63"/>
      <c r="Y2683" s="63"/>
      <c r="Z2683" s="63"/>
      <c r="AA2683" s="63"/>
    </row>
    <row r="2684" spans="1:27" s="71" customFormat="1" ht="23.5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543</v>
      </c>
      <c r="F2684" s="64">
        <v>1</v>
      </c>
      <c r="G2684" s="72" t="s">
        <v>4819</v>
      </c>
      <c r="H2684" s="63" t="s">
        <v>4820</v>
      </c>
      <c r="I2684" s="64" t="s">
        <v>493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100"/>
        <v>24</v>
      </c>
      <c r="P2684" s="67">
        <v>0.5</v>
      </c>
      <c r="Q2684" s="68">
        <v>15</v>
      </c>
      <c r="R2684" s="68"/>
      <c r="S2684" s="68">
        <f t="shared" si="99"/>
        <v>7.5</v>
      </c>
      <c r="T2684" s="69" t="s">
        <v>547</v>
      </c>
      <c r="U2684" s="63" t="s">
        <v>52</v>
      </c>
      <c r="V2684" s="63"/>
      <c r="W2684" s="63"/>
      <c r="X2684" s="63"/>
      <c r="Y2684" s="63"/>
      <c r="Z2684" s="63"/>
      <c r="AA2684" s="63"/>
    </row>
    <row r="2685" spans="1:27" s="71" customFormat="1" ht="23.5" customHeight="1" x14ac:dyDescent="0.35">
      <c r="A2685" s="62">
        <v>46162</v>
      </c>
      <c r="B2685" s="63" t="s">
        <v>445</v>
      </c>
      <c r="C2685" s="64" t="s">
        <v>17</v>
      </c>
      <c r="D2685" s="64" t="s">
        <v>37</v>
      </c>
      <c r="E2685" s="64" t="s">
        <v>4360</v>
      </c>
      <c r="F2685" s="64">
        <v>1</v>
      </c>
      <c r="G2685" s="72" t="s">
        <v>3053</v>
      </c>
      <c r="H2685" s="63" t="s">
        <v>4931</v>
      </c>
      <c r="I2685" s="64" t="s">
        <v>493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100"/>
        <v>24</v>
      </c>
      <c r="P2685" s="67">
        <v>0.25</v>
      </c>
      <c r="Q2685" s="68">
        <v>4</v>
      </c>
      <c r="R2685" s="68"/>
      <c r="S2685" s="68">
        <f t="shared" si="99"/>
        <v>1</v>
      </c>
      <c r="T2685" s="69" t="s">
        <v>547</v>
      </c>
      <c r="U2685" s="63" t="s">
        <v>52</v>
      </c>
      <c r="V2685" s="63"/>
      <c r="W2685" s="63"/>
      <c r="X2685" s="63"/>
      <c r="Y2685" s="63"/>
      <c r="Z2685" s="63"/>
      <c r="AA2685" s="63"/>
    </row>
    <row r="2686" spans="1:27" s="71" customFormat="1" ht="23.5" customHeight="1" x14ac:dyDescent="0.35">
      <c r="A2686" s="62">
        <v>46162</v>
      </c>
      <c r="B2686" s="63" t="s">
        <v>445</v>
      </c>
      <c r="C2686" s="64" t="s">
        <v>17</v>
      </c>
      <c r="D2686" s="64" t="s">
        <v>37</v>
      </c>
      <c r="E2686" s="64" t="s">
        <v>3031</v>
      </c>
      <c r="F2686" s="64">
        <v>1</v>
      </c>
      <c r="G2686" s="72" t="s">
        <v>4086</v>
      </c>
      <c r="H2686" s="63" t="s">
        <v>4932</v>
      </c>
      <c r="I2686" s="64" t="s">
        <v>493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100"/>
        <v>24</v>
      </c>
      <c r="P2686" s="67">
        <v>0.3</v>
      </c>
      <c r="Q2686" s="68">
        <v>11</v>
      </c>
      <c r="R2686" s="68"/>
      <c r="S2686" s="68">
        <f t="shared" si="99"/>
        <v>3.3</v>
      </c>
      <c r="T2686" s="69" t="s">
        <v>547</v>
      </c>
      <c r="U2686" s="63" t="s">
        <v>52</v>
      </c>
      <c r="V2686" s="63"/>
      <c r="W2686" s="63"/>
      <c r="X2686" s="63"/>
      <c r="Y2686" s="63"/>
      <c r="Z2686" s="63"/>
      <c r="AA2686" s="63"/>
    </row>
    <row r="2687" spans="1:27" s="71" customFormat="1" ht="23.5" customHeight="1" x14ac:dyDescent="0.35">
      <c r="A2687" s="62">
        <v>46162</v>
      </c>
      <c r="B2687" s="63" t="s">
        <v>445</v>
      </c>
      <c r="C2687" s="64" t="s">
        <v>17</v>
      </c>
      <c r="D2687" s="64" t="s">
        <v>37</v>
      </c>
      <c r="E2687" s="64" t="s">
        <v>3030</v>
      </c>
      <c r="F2687" s="64">
        <v>2</v>
      </c>
      <c r="G2687" s="72" t="s">
        <v>4372</v>
      </c>
      <c r="H2687" s="63" t="s">
        <v>4933</v>
      </c>
      <c r="I2687" s="64" t="s">
        <v>493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100"/>
        <v>24</v>
      </c>
      <c r="P2687" s="67">
        <v>0.1</v>
      </c>
      <c r="Q2687" s="68">
        <v>6</v>
      </c>
      <c r="R2687" s="68"/>
      <c r="S2687" s="68">
        <f t="shared" si="99"/>
        <v>0.60000000000000009</v>
      </c>
      <c r="T2687" s="69" t="s">
        <v>547</v>
      </c>
      <c r="U2687" s="63" t="s">
        <v>52</v>
      </c>
      <c r="V2687" s="63"/>
      <c r="W2687" s="63"/>
      <c r="X2687" s="63"/>
      <c r="Y2687" s="63"/>
      <c r="Z2687" s="63"/>
      <c r="AA2687" s="63"/>
    </row>
    <row r="2688" spans="1:27" s="71" customFormat="1" ht="23.5" customHeight="1" x14ac:dyDescent="0.35">
      <c r="A2688" s="62">
        <v>46162</v>
      </c>
      <c r="B2688" s="63" t="s">
        <v>445</v>
      </c>
      <c r="C2688" s="64" t="s">
        <v>17</v>
      </c>
      <c r="D2688" s="64" t="s">
        <v>37</v>
      </c>
      <c r="E2688" s="64" t="s">
        <v>3031</v>
      </c>
      <c r="F2688" s="64">
        <v>2</v>
      </c>
      <c r="G2688" s="72" t="s">
        <v>4934</v>
      </c>
      <c r="H2688" s="63" t="s">
        <v>4935</v>
      </c>
      <c r="I2688" s="64" t="s">
        <v>493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100"/>
        <v>24</v>
      </c>
      <c r="P2688" s="67">
        <v>0.25</v>
      </c>
      <c r="Q2688" s="68">
        <v>11</v>
      </c>
      <c r="R2688" s="68"/>
      <c r="S2688" s="68">
        <f t="shared" si="99"/>
        <v>2.75</v>
      </c>
      <c r="T2688" s="69" t="s">
        <v>547</v>
      </c>
      <c r="U2688" s="63" t="s">
        <v>52</v>
      </c>
      <c r="V2688" s="63"/>
      <c r="W2688" s="63"/>
      <c r="X2688" s="63"/>
      <c r="Y2688" s="63"/>
      <c r="Z2688" s="63"/>
      <c r="AA2688" s="63"/>
    </row>
    <row r="2689" spans="1:27" s="71" customFormat="1" ht="23.5" customHeight="1" x14ac:dyDescent="0.35">
      <c r="A2689" s="62">
        <v>46162</v>
      </c>
      <c r="B2689" s="63" t="s">
        <v>445</v>
      </c>
      <c r="C2689" s="64" t="s">
        <v>18</v>
      </c>
      <c r="D2689" s="64" t="s">
        <v>37</v>
      </c>
      <c r="E2689" s="64" t="s">
        <v>1532</v>
      </c>
      <c r="F2689" s="64">
        <v>1</v>
      </c>
      <c r="G2689" s="72" t="s">
        <v>3803</v>
      </c>
      <c r="H2689" s="63" t="s">
        <v>4936</v>
      </c>
      <c r="I2689" s="64" t="s">
        <v>493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100"/>
        <v>24</v>
      </c>
      <c r="P2689" s="67">
        <v>0.1</v>
      </c>
      <c r="Q2689" s="68">
        <v>7</v>
      </c>
      <c r="R2689" s="68"/>
      <c r="S2689" s="68">
        <f t="shared" si="99"/>
        <v>0.70000000000000007</v>
      </c>
      <c r="T2689" s="69" t="s">
        <v>547</v>
      </c>
      <c r="U2689" s="63" t="s">
        <v>52</v>
      </c>
      <c r="V2689" s="63"/>
      <c r="W2689" s="63"/>
      <c r="X2689" s="63"/>
      <c r="Y2689" s="63"/>
      <c r="Z2689" s="63"/>
      <c r="AA2689" s="63"/>
    </row>
    <row r="2690" spans="1:27" s="71" customFormat="1" ht="23.5" customHeight="1" x14ac:dyDescent="0.35">
      <c r="A2690" s="62">
        <v>46162</v>
      </c>
      <c r="B2690" s="63" t="s">
        <v>445</v>
      </c>
      <c r="C2690" s="64" t="s">
        <v>18</v>
      </c>
      <c r="D2690" s="64" t="s">
        <v>37</v>
      </c>
      <c r="E2690" s="64" t="s">
        <v>1537</v>
      </c>
      <c r="F2690" s="64">
        <v>1</v>
      </c>
      <c r="G2690" s="72" t="s">
        <v>3363</v>
      </c>
      <c r="H2690" s="63" t="s">
        <v>4937</v>
      </c>
      <c r="I2690" s="64" t="s">
        <v>493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100"/>
        <v>24</v>
      </c>
      <c r="P2690" s="67">
        <v>0.33</v>
      </c>
      <c r="Q2690" s="68">
        <v>25</v>
      </c>
      <c r="R2690" s="68"/>
      <c r="S2690" s="68">
        <f t="shared" si="99"/>
        <v>8.25</v>
      </c>
      <c r="T2690" s="69" t="s">
        <v>547</v>
      </c>
      <c r="U2690" s="63" t="s">
        <v>52</v>
      </c>
      <c r="V2690" s="63"/>
      <c r="W2690" s="63"/>
      <c r="X2690" s="63"/>
      <c r="Y2690" s="63"/>
      <c r="Z2690" s="63"/>
      <c r="AA2690" s="63"/>
    </row>
    <row r="2691" spans="1:27" s="71" customFormat="1" ht="23.5" customHeight="1" x14ac:dyDescent="0.35">
      <c r="A2691" s="62">
        <v>46162</v>
      </c>
      <c r="B2691" s="63" t="s">
        <v>445</v>
      </c>
      <c r="C2691" s="64" t="s">
        <v>18</v>
      </c>
      <c r="D2691" s="64" t="s">
        <v>37</v>
      </c>
      <c r="E2691" s="64" t="s">
        <v>868</v>
      </c>
      <c r="F2691" s="64">
        <v>1</v>
      </c>
      <c r="G2691" s="72" t="s">
        <v>2110</v>
      </c>
      <c r="H2691" s="63" t="s">
        <v>4938</v>
      </c>
      <c r="I2691" s="64" t="s">
        <v>493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100"/>
        <v>24</v>
      </c>
      <c r="P2691" s="67">
        <v>0.1</v>
      </c>
      <c r="Q2691" s="68">
        <v>23</v>
      </c>
      <c r="R2691" s="68"/>
      <c r="S2691" s="68">
        <f t="shared" si="99"/>
        <v>2.3000000000000003</v>
      </c>
      <c r="T2691" s="69" t="s">
        <v>547</v>
      </c>
      <c r="U2691" s="63" t="s">
        <v>52</v>
      </c>
      <c r="V2691" s="63"/>
      <c r="W2691" s="63"/>
      <c r="X2691" s="63"/>
      <c r="Y2691" s="63"/>
      <c r="Z2691" s="63"/>
      <c r="AA2691" s="63"/>
    </row>
    <row r="2692" spans="1:27" s="71" customFormat="1" ht="23.5" customHeight="1" x14ac:dyDescent="0.35">
      <c r="A2692" s="62">
        <v>46162</v>
      </c>
      <c r="B2692" s="63" t="s">
        <v>445</v>
      </c>
      <c r="C2692" s="64" t="s">
        <v>18</v>
      </c>
      <c r="D2692" s="64" t="s">
        <v>37</v>
      </c>
      <c r="E2692" s="64" t="s">
        <v>1541</v>
      </c>
      <c r="F2692" s="64">
        <v>1</v>
      </c>
      <c r="G2692" s="72" t="s">
        <v>3618</v>
      </c>
      <c r="H2692" s="63" t="s">
        <v>4939</v>
      </c>
      <c r="I2692" s="64" t="s">
        <v>493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si="100"/>
        <v>24</v>
      </c>
      <c r="P2692" s="67">
        <v>0.75</v>
      </c>
      <c r="Q2692" s="68">
        <v>27</v>
      </c>
      <c r="R2692" s="68"/>
      <c r="S2692" s="68">
        <f t="shared" si="99"/>
        <v>20.25</v>
      </c>
      <c r="T2692" s="69" t="s">
        <v>547</v>
      </c>
      <c r="U2692" s="63" t="s">
        <v>52</v>
      </c>
      <c r="V2692" s="63"/>
      <c r="W2692" s="63"/>
      <c r="X2692" s="63"/>
      <c r="Y2692" s="63"/>
      <c r="Z2692" s="63"/>
      <c r="AA2692" s="63"/>
    </row>
    <row r="2693" spans="1:27" s="71" customFormat="1" ht="23.5" customHeight="1" x14ac:dyDescent="0.35">
      <c r="A2693" s="62">
        <v>46162</v>
      </c>
      <c r="B2693" s="63" t="s">
        <v>445</v>
      </c>
      <c r="C2693" s="64" t="s">
        <v>18</v>
      </c>
      <c r="D2693" s="64" t="s">
        <v>37</v>
      </c>
      <c r="E2693" s="64" t="s">
        <v>2064</v>
      </c>
      <c r="F2693" s="64">
        <v>2</v>
      </c>
      <c r="G2693" s="72" t="s">
        <v>2006</v>
      </c>
      <c r="H2693" s="63" t="s">
        <v>4940</v>
      </c>
      <c r="I2693" s="64" t="s">
        <v>493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0.1</v>
      </c>
      <c r="Q2693" s="68">
        <v>26</v>
      </c>
      <c r="R2693" s="68"/>
      <c r="S2693" s="68">
        <f t="shared" si="99"/>
        <v>2.6</v>
      </c>
      <c r="T2693" s="69" t="s">
        <v>547</v>
      </c>
      <c r="U2693" s="63" t="s">
        <v>52</v>
      </c>
      <c r="V2693" s="63"/>
      <c r="W2693" s="63"/>
      <c r="X2693" s="63"/>
      <c r="Y2693" s="63"/>
      <c r="Z2693" s="63"/>
      <c r="AA2693" s="63"/>
    </row>
    <row r="2694" spans="1:27" s="71" customFormat="1" ht="23.5" customHeight="1" x14ac:dyDescent="0.35">
      <c r="A2694" s="62">
        <v>46162</v>
      </c>
      <c r="B2694" s="63" t="s">
        <v>445</v>
      </c>
      <c r="C2694" s="64" t="s">
        <v>18</v>
      </c>
      <c r="D2694" s="64" t="s">
        <v>37</v>
      </c>
      <c r="E2694" s="64" t="s">
        <v>395</v>
      </c>
      <c r="F2694" s="64">
        <v>2</v>
      </c>
      <c r="G2694" s="72" t="s">
        <v>2573</v>
      </c>
      <c r="H2694" s="63" t="s">
        <v>4941</v>
      </c>
      <c r="I2694" s="64" t="s">
        <v>493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0.1</v>
      </c>
      <c r="Q2694" s="68">
        <v>24</v>
      </c>
      <c r="R2694" s="68"/>
      <c r="S2694" s="68">
        <f t="shared" si="99"/>
        <v>2.4000000000000004</v>
      </c>
      <c r="T2694" s="69" t="s">
        <v>547</v>
      </c>
      <c r="U2694" s="63" t="s">
        <v>52</v>
      </c>
      <c r="V2694" s="63"/>
      <c r="W2694" s="63"/>
      <c r="X2694" s="63"/>
      <c r="Y2694" s="63"/>
      <c r="Z2694" s="63"/>
      <c r="AA2694" s="63"/>
    </row>
    <row r="2695" spans="1:27" s="71" customFormat="1" ht="23.5" customHeight="1" x14ac:dyDescent="0.35">
      <c r="A2695" s="62">
        <v>46162</v>
      </c>
      <c r="B2695" s="63" t="s">
        <v>445</v>
      </c>
      <c r="C2695" s="64" t="s">
        <v>18</v>
      </c>
      <c r="D2695" s="64" t="s">
        <v>37</v>
      </c>
      <c r="E2695" s="64" t="s">
        <v>1772</v>
      </c>
      <c r="F2695" s="64">
        <v>2</v>
      </c>
      <c r="G2695" s="72" t="s">
        <v>879</v>
      </c>
      <c r="H2695" s="63" t="s">
        <v>4942</v>
      </c>
      <c r="I2695" s="64" t="s">
        <v>493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0.67</v>
      </c>
      <c r="Q2695" s="68">
        <v>25</v>
      </c>
      <c r="R2695" s="68"/>
      <c r="S2695" s="68">
        <f t="shared" si="99"/>
        <v>16.75</v>
      </c>
      <c r="T2695" s="69" t="s">
        <v>547</v>
      </c>
      <c r="U2695" s="63" t="s">
        <v>52</v>
      </c>
      <c r="V2695" s="63"/>
      <c r="W2695" s="63"/>
      <c r="X2695" s="63"/>
      <c r="Y2695" s="63"/>
      <c r="Z2695" s="63"/>
      <c r="AA2695" s="63"/>
    </row>
    <row r="2696" spans="1:27" s="71" customFormat="1" ht="23.5" customHeight="1" x14ac:dyDescent="0.35">
      <c r="A2696" s="62">
        <v>46162</v>
      </c>
      <c r="B2696" s="63" t="s">
        <v>445</v>
      </c>
      <c r="C2696" s="64" t="s">
        <v>18</v>
      </c>
      <c r="D2696" s="64" t="s">
        <v>37</v>
      </c>
      <c r="E2696" s="64" t="s">
        <v>815</v>
      </c>
      <c r="F2696" s="64">
        <v>1</v>
      </c>
      <c r="G2696" s="72">
        <v>317336001</v>
      </c>
      <c r="H2696" s="63" t="s">
        <v>4943</v>
      </c>
      <c r="I2696" s="64" t="s">
        <v>493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0.1</v>
      </c>
      <c r="Q2696" s="68">
        <v>4</v>
      </c>
      <c r="R2696" s="68"/>
      <c r="S2696" s="68">
        <f t="shared" si="99"/>
        <v>0.4</v>
      </c>
      <c r="T2696" s="69" t="s">
        <v>547</v>
      </c>
      <c r="U2696" s="63" t="s">
        <v>52</v>
      </c>
      <c r="V2696" s="63"/>
      <c r="W2696" s="63"/>
      <c r="X2696" s="63"/>
      <c r="Y2696" s="63"/>
      <c r="Z2696" s="63"/>
      <c r="AA2696" s="63"/>
    </row>
    <row r="2697" spans="1:27" s="71" customFormat="1" ht="23.5" customHeight="1" x14ac:dyDescent="0.35">
      <c r="A2697" s="62">
        <v>46162</v>
      </c>
      <c r="B2697" s="63" t="s">
        <v>445</v>
      </c>
      <c r="C2697" s="64" t="s">
        <v>18</v>
      </c>
      <c r="D2697" s="64" t="s">
        <v>37</v>
      </c>
      <c r="E2697" s="64" t="s">
        <v>615</v>
      </c>
      <c r="F2697" s="64">
        <v>1</v>
      </c>
      <c r="G2697" s="72">
        <v>318597001</v>
      </c>
      <c r="H2697" s="63" t="s">
        <v>4944</v>
      </c>
      <c r="I2697" s="64" t="s">
        <v>493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12</v>
      </c>
      <c r="R2697" s="68"/>
      <c r="S2697" s="68">
        <f t="shared" si="99"/>
        <v>1.2000000000000002</v>
      </c>
      <c r="T2697" s="69" t="s">
        <v>547</v>
      </c>
      <c r="U2697" s="63" t="s">
        <v>52</v>
      </c>
      <c r="V2697" s="63"/>
      <c r="W2697" s="63"/>
      <c r="X2697" s="63"/>
      <c r="Y2697" s="63"/>
      <c r="Z2697" s="63"/>
      <c r="AA2697" s="63"/>
    </row>
    <row r="2698" spans="1:27" s="71" customFormat="1" ht="23.5" customHeight="1" x14ac:dyDescent="0.35">
      <c r="A2698" s="62">
        <v>46162</v>
      </c>
      <c r="B2698" s="63" t="s">
        <v>34</v>
      </c>
      <c r="C2698" s="64" t="s">
        <v>18</v>
      </c>
      <c r="D2698" s="64" t="s">
        <v>19</v>
      </c>
      <c r="E2698" s="64" t="s">
        <v>641</v>
      </c>
      <c r="F2698" s="64">
        <v>2</v>
      </c>
      <c r="G2698" s="72">
        <v>130597339</v>
      </c>
      <c r="H2698" s="63" t="s">
        <v>4919</v>
      </c>
      <c r="I2698" s="64" t="s">
        <v>493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8.5</v>
      </c>
      <c r="R2698" s="68"/>
      <c r="S2698" s="68">
        <f t="shared" si="99"/>
        <v>4.25</v>
      </c>
      <c r="T2698" s="69" t="s">
        <v>547</v>
      </c>
      <c r="U2698" s="63" t="s">
        <v>52</v>
      </c>
      <c r="V2698" s="63"/>
      <c r="W2698" s="63"/>
      <c r="X2698" s="63"/>
      <c r="Y2698" s="63"/>
      <c r="Z2698" s="63"/>
      <c r="AA2698" s="63"/>
    </row>
    <row r="2699" spans="1:27" s="71" customFormat="1" ht="23.5" customHeight="1" x14ac:dyDescent="0.35">
      <c r="A2699" s="62">
        <v>46162</v>
      </c>
      <c r="B2699" s="63" t="s">
        <v>445</v>
      </c>
      <c r="C2699" s="64" t="s">
        <v>18</v>
      </c>
      <c r="D2699" s="64" t="s">
        <v>37</v>
      </c>
      <c r="E2699" s="64" t="s">
        <v>1541</v>
      </c>
      <c r="F2699" s="64">
        <v>1</v>
      </c>
      <c r="G2699" s="72" t="s">
        <v>3618</v>
      </c>
      <c r="H2699" s="63" t="s">
        <v>4939</v>
      </c>
      <c r="I2699" s="64" t="s">
        <v>490</v>
      </c>
      <c r="J2699" s="63" t="s">
        <v>4052</v>
      </c>
      <c r="K2699" s="64" t="s">
        <v>281</v>
      </c>
      <c r="L2699" s="64" t="s">
        <v>268</v>
      </c>
      <c r="M2699" s="100">
        <v>0.68055555555555558</v>
      </c>
      <c r="N2699" s="100">
        <v>0.72222222222222221</v>
      </c>
      <c r="O2699" s="66">
        <f t="shared" si="100"/>
        <v>4.166666666666663E-2</v>
      </c>
      <c r="P2699" s="67">
        <v>1</v>
      </c>
      <c r="Q2699" s="68">
        <v>27</v>
      </c>
      <c r="R2699" s="68"/>
      <c r="S2699" s="68">
        <f t="shared" si="99"/>
        <v>27</v>
      </c>
      <c r="T2699" s="69" t="s">
        <v>52</v>
      </c>
      <c r="U2699" s="63" t="s">
        <v>52</v>
      </c>
      <c r="V2699" s="63"/>
      <c r="W2699" s="63"/>
      <c r="X2699" s="63"/>
      <c r="Y2699" s="63"/>
      <c r="Z2699" s="63"/>
      <c r="AA2699" s="63">
        <v>2026050091</v>
      </c>
    </row>
    <row r="2700" spans="1:27" s="71" customFormat="1" ht="23.5" customHeight="1" x14ac:dyDescent="0.35">
      <c r="A2700" s="62">
        <v>46162</v>
      </c>
      <c r="B2700" s="63" t="s">
        <v>445</v>
      </c>
      <c r="C2700" s="64" t="s">
        <v>18</v>
      </c>
      <c r="D2700" s="64" t="s">
        <v>37</v>
      </c>
      <c r="E2700" s="64" t="s">
        <v>1541</v>
      </c>
      <c r="F2700" s="64">
        <v>1</v>
      </c>
      <c r="G2700" s="72" t="s">
        <v>3618</v>
      </c>
      <c r="H2700" s="63" t="s">
        <v>4939</v>
      </c>
      <c r="I2700" s="64" t="s">
        <v>490</v>
      </c>
      <c r="J2700" s="63" t="s">
        <v>2140</v>
      </c>
      <c r="K2700" s="64" t="s">
        <v>281</v>
      </c>
      <c r="L2700" s="64" t="s">
        <v>268</v>
      </c>
      <c r="M2700" s="100">
        <v>0.34375</v>
      </c>
      <c r="N2700" s="100">
        <v>0.36458333333333331</v>
      </c>
      <c r="O2700" s="66">
        <f t="shared" si="100"/>
        <v>2.0833333333333315E-2</v>
      </c>
      <c r="P2700" s="67">
        <v>0.5</v>
      </c>
      <c r="Q2700" s="68">
        <v>27</v>
      </c>
      <c r="R2700" s="68"/>
      <c r="S2700" s="68">
        <f t="shared" si="99"/>
        <v>13.5</v>
      </c>
      <c r="T2700" s="69" t="s">
        <v>52</v>
      </c>
      <c r="U2700" s="63" t="s">
        <v>52</v>
      </c>
      <c r="V2700" s="63"/>
      <c r="W2700" s="63"/>
      <c r="X2700" s="63"/>
      <c r="Y2700" s="63"/>
      <c r="Z2700" s="63"/>
      <c r="AA2700" s="63">
        <v>2026050092</v>
      </c>
    </row>
    <row r="2701" spans="1:27" s="71" customFormat="1" ht="23.5" customHeight="1" x14ac:dyDescent="0.35">
      <c r="A2701" s="62">
        <v>46162</v>
      </c>
      <c r="B2701" s="63" t="s">
        <v>445</v>
      </c>
      <c r="C2701" s="64" t="s">
        <v>18</v>
      </c>
      <c r="D2701" s="64" t="s">
        <v>37</v>
      </c>
      <c r="E2701" s="64" t="s">
        <v>1341</v>
      </c>
      <c r="F2701" s="64">
        <v>1</v>
      </c>
      <c r="G2701" s="72" t="s">
        <v>4829</v>
      </c>
      <c r="H2701" s="63" t="s">
        <v>4947</v>
      </c>
      <c r="I2701" s="64" t="s">
        <v>490</v>
      </c>
      <c r="J2701" s="63" t="s">
        <v>4948</v>
      </c>
      <c r="K2701" s="64" t="s">
        <v>281</v>
      </c>
      <c r="L2701" s="64" t="s">
        <v>268</v>
      </c>
      <c r="M2701" s="100">
        <v>0.54166666666666663</v>
      </c>
      <c r="N2701" s="100">
        <v>0.58333333333333337</v>
      </c>
      <c r="O2701" s="66">
        <f t="shared" si="100"/>
        <v>4.1666666666666741E-2</v>
      </c>
      <c r="P2701" s="67">
        <v>1</v>
      </c>
      <c r="Q2701" s="68">
        <v>10</v>
      </c>
      <c r="R2701" s="68"/>
      <c r="S2701" s="68">
        <f t="shared" si="99"/>
        <v>10</v>
      </c>
      <c r="T2701" s="69" t="s">
        <v>52</v>
      </c>
      <c r="U2701" s="63" t="s">
        <v>52</v>
      </c>
      <c r="V2701" s="63"/>
      <c r="W2701" s="63"/>
      <c r="X2701" s="63"/>
      <c r="Y2701" s="63"/>
      <c r="Z2701" s="63"/>
      <c r="AA2701" s="63">
        <v>2026050093</v>
      </c>
    </row>
    <row r="2702" spans="1:27" s="71" customFormat="1" ht="23.5" customHeight="1" x14ac:dyDescent="0.35">
      <c r="A2702" s="62">
        <v>46162</v>
      </c>
      <c r="B2702" s="63" t="s">
        <v>445</v>
      </c>
      <c r="C2702" s="64" t="s">
        <v>17</v>
      </c>
      <c r="D2702" s="64" t="s">
        <v>37</v>
      </c>
      <c r="E2702" s="64" t="s">
        <v>289</v>
      </c>
      <c r="F2702" s="64">
        <v>1</v>
      </c>
      <c r="G2702" s="72" t="s">
        <v>1113</v>
      </c>
      <c r="H2702" s="63" t="s">
        <v>4816</v>
      </c>
      <c r="I2702" s="64" t="s">
        <v>480</v>
      </c>
      <c r="J2702" s="63" t="s">
        <v>4888</v>
      </c>
      <c r="K2702" s="64" t="s">
        <v>273</v>
      </c>
      <c r="L2702" s="64" t="s">
        <v>268</v>
      </c>
      <c r="M2702" s="100">
        <v>0.3125</v>
      </c>
      <c r="N2702" s="100">
        <v>0.64583333333333337</v>
      </c>
      <c r="O2702" s="66">
        <f t="shared" si="100"/>
        <v>0.33333333333333337</v>
      </c>
      <c r="P2702" s="67">
        <v>8</v>
      </c>
      <c r="Q2702" s="68">
        <v>10</v>
      </c>
      <c r="R2702" s="68"/>
      <c r="S2702" s="68">
        <f t="shared" si="99"/>
        <v>80</v>
      </c>
      <c r="T2702" s="69" t="s">
        <v>30</v>
      </c>
      <c r="U2702" s="69" t="s">
        <v>30</v>
      </c>
      <c r="V2702" s="63"/>
      <c r="W2702" s="63">
        <v>638125011</v>
      </c>
      <c r="X2702" s="63" t="s">
        <v>4950</v>
      </c>
      <c r="Y2702" s="63"/>
      <c r="Z2702" s="63"/>
      <c r="AA2702" s="63">
        <v>2026050094</v>
      </c>
    </row>
    <row r="2703" spans="1:27" s="71" customFormat="1" ht="23.5" customHeight="1" x14ac:dyDescent="0.35">
      <c r="A2703" s="62">
        <v>46162</v>
      </c>
      <c r="B2703" s="63" t="s">
        <v>445</v>
      </c>
      <c r="C2703" s="64" t="s">
        <v>17</v>
      </c>
      <c r="D2703" s="64" t="s">
        <v>37</v>
      </c>
      <c r="E2703" s="64" t="s">
        <v>365</v>
      </c>
      <c r="F2703" s="64">
        <v>1</v>
      </c>
      <c r="G2703" s="72" t="s">
        <v>642</v>
      </c>
      <c r="H2703" s="63" t="s">
        <v>4945</v>
      </c>
      <c r="I2703" s="64" t="s">
        <v>480</v>
      </c>
      <c r="J2703" s="63" t="s">
        <v>4946</v>
      </c>
      <c r="K2703" s="64" t="s">
        <v>273</v>
      </c>
      <c r="L2703" s="64" t="s">
        <v>268</v>
      </c>
      <c r="M2703" s="100">
        <v>0.59027777777777779</v>
      </c>
      <c r="N2703" s="100">
        <v>0.64583333333333337</v>
      </c>
      <c r="O2703" s="66">
        <f t="shared" si="100"/>
        <v>5.555555555555558E-2</v>
      </c>
      <c r="P2703" s="67">
        <v>1.2</v>
      </c>
      <c r="Q2703" s="68">
        <v>26</v>
      </c>
      <c r="R2703" s="68"/>
      <c r="S2703" s="68">
        <f t="shared" si="99"/>
        <v>31.2</v>
      </c>
      <c r="T2703" s="69" t="s">
        <v>27</v>
      </c>
      <c r="U2703" s="69" t="s">
        <v>30</v>
      </c>
      <c r="V2703" s="63"/>
      <c r="W2703" s="63">
        <v>533972001</v>
      </c>
      <c r="X2703" s="63" t="s">
        <v>548</v>
      </c>
      <c r="Y2703" s="63"/>
      <c r="Z2703" s="63"/>
      <c r="AA2703" s="63">
        <v>2026050095</v>
      </c>
    </row>
    <row r="2704" spans="1:27" s="71" customFormat="1" ht="23.5" customHeight="1" x14ac:dyDescent="0.35">
      <c r="A2704" s="62">
        <v>46162</v>
      </c>
      <c r="B2704" s="63" t="s">
        <v>445</v>
      </c>
      <c r="C2704" s="64" t="s">
        <v>18</v>
      </c>
      <c r="D2704" s="64" t="s">
        <v>37</v>
      </c>
      <c r="E2704" s="64" t="s">
        <v>1532</v>
      </c>
      <c r="F2704" s="64">
        <v>1</v>
      </c>
      <c r="G2704" s="85" t="s">
        <v>4957</v>
      </c>
      <c r="H2704" s="63" t="s">
        <v>4956</v>
      </c>
      <c r="I2704" s="64" t="s">
        <v>700</v>
      </c>
      <c r="J2704" s="63" t="s">
        <v>4958</v>
      </c>
      <c r="K2704" s="64" t="s">
        <v>702</v>
      </c>
      <c r="L2704" s="64" t="s">
        <v>268</v>
      </c>
      <c r="M2704" s="100">
        <v>0.3125</v>
      </c>
      <c r="N2704" s="100">
        <v>0.5625</v>
      </c>
      <c r="O2704" s="66">
        <f t="shared" si="100"/>
        <v>0.25</v>
      </c>
      <c r="P2704" s="67">
        <v>6</v>
      </c>
      <c r="Q2704" s="68">
        <v>11</v>
      </c>
      <c r="R2704" s="68"/>
      <c r="S2704" s="68">
        <f t="shared" si="99"/>
        <v>66</v>
      </c>
      <c r="T2704" s="69" t="s">
        <v>27</v>
      </c>
      <c r="U2704" s="63" t="s">
        <v>4847</v>
      </c>
      <c r="V2704" s="63"/>
      <c r="W2704" s="63"/>
      <c r="X2704" s="63"/>
      <c r="Y2704" s="63"/>
      <c r="Z2704" s="63"/>
      <c r="AA2704" s="63"/>
    </row>
    <row r="2705" spans="1:27" s="71" customFormat="1" ht="23.5" customHeight="1" x14ac:dyDescent="0.35">
      <c r="A2705" s="62">
        <v>46163</v>
      </c>
      <c r="B2705" s="63" t="s">
        <v>445</v>
      </c>
      <c r="C2705" s="64" t="s">
        <v>17</v>
      </c>
      <c r="D2705" s="64" t="s">
        <v>37</v>
      </c>
      <c r="E2705" s="64" t="s">
        <v>269</v>
      </c>
      <c r="F2705" s="64">
        <v>1</v>
      </c>
      <c r="G2705" s="85" t="s">
        <v>1019</v>
      </c>
      <c r="H2705" s="63" t="s">
        <v>4963</v>
      </c>
      <c r="I2705" s="64" t="s">
        <v>493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0.33</v>
      </c>
      <c r="Q2705" s="68">
        <v>2</v>
      </c>
      <c r="R2705" s="68"/>
      <c r="S2705" s="68">
        <f t="shared" si="99"/>
        <v>0.66</v>
      </c>
      <c r="T2705" s="69" t="s">
        <v>547</v>
      </c>
      <c r="U2705" s="63" t="s">
        <v>52</v>
      </c>
      <c r="V2705" s="63"/>
      <c r="W2705" s="63"/>
      <c r="X2705" s="63"/>
      <c r="Y2705" s="63"/>
      <c r="Z2705" s="63"/>
      <c r="AA2705" s="63"/>
    </row>
    <row r="2706" spans="1:27" s="71" customFormat="1" ht="23.5" customHeight="1" x14ac:dyDescent="0.35">
      <c r="A2706" s="62">
        <v>46163</v>
      </c>
      <c r="B2706" s="63" t="s">
        <v>445</v>
      </c>
      <c r="C2706" s="64" t="s">
        <v>17</v>
      </c>
      <c r="D2706" s="64" t="s">
        <v>37</v>
      </c>
      <c r="E2706" s="64" t="s">
        <v>289</v>
      </c>
      <c r="F2706" s="64">
        <v>2</v>
      </c>
      <c r="G2706" s="85" t="s">
        <v>1205</v>
      </c>
      <c r="H2706" s="63" t="s">
        <v>4964</v>
      </c>
      <c r="I2706" s="64" t="s">
        <v>493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0.1</v>
      </c>
      <c r="Q2706" s="68">
        <v>28</v>
      </c>
      <c r="R2706" s="68"/>
      <c r="S2706" s="68">
        <f t="shared" si="99"/>
        <v>2.8000000000000003</v>
      </c>
      <c r="T2706" s="69" t="s">
        <v>547</v>
      </c>
      <c r="U2706" s="63" t="s">
        <v>52</v>
      </c>
      <c r="V2706" s="63"/>
      <c r="W2706" s="63"/>
      <c r="X2706" s="63"/>
      <c r="Y2706" s="63"/>
      <c r="Z2706" s="63"/>
      <c r="AA2706" s="63"/>
    </row>
    <row r="2707" spans="1:27" s="71" customFormat="1" ht="23.5" customHeight="1" x14ac:dyDescent="0.35">
      <c r="A2707" s="62">
        <v>46163</v>
      </c>
      <c r="B2707" s="63" t="s">
        <v>445</v>
      </c>
      <c r="C2707" s="64" t="s">
        <v>17</v>
      </c>
      <c r="D2707" s="64" t="s">
        <v>37</v>
      </c>
      <c r="E2707" s="64" t="s">
        <v>365</v>
      </c>
      <c r="F2707" s="64">
        <v>2</v>
      </c>
      <c r="G2707" s="85" t="s">
        <v>2445</v>
      </c>
      <c r="H2707" s="63" t="s">
        <v>4965</v>
      </c>
      <c r="I2707" s="64" t="s">
        <v>493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23</v>
      </c>
      <c r="R2707" s="68"/>
      <c r="S2707" s="68">
        <f t="shared" si="99"/>
        <v>2.3000000000000003</v>
      </c>
      <c r="T2707" s="69" t="s">
        <v>547</v>
      </c>
      <c r="U2707" s="63" t="s">
        <v>52</v>
      </c>
      <c r="V2707" s="63"/>
      <c r="W2707" s="63"/>
      <c r="X2707" s="63"/>
      <c r="Y2707" s="63"/>
      <c r="Z2707" s="63"/>
      <c r="AA2707" s="63"/>
    </row>
    <row r="2708" spans="1:27" s="71" customFormat="1" ht="23.5" customHeight="1" x14ac:dyDescent="0.35">
      <c r="A2708" s="62">
        <v>46163</v>
      </c>
      <c r="B2708" s="63" t="s">
        <v>445</v>
      </c>
      <c r="C2708" s="64" t="s">
        <v>17</v>
      </c>
      <c r="D2708" s="64" t="s">
        <v>37</v>
      </c>
      <c r="E2708" s="64" t="s">
        <v>292</v>
      </c>
      <c r="F2708" s="64">
        <v>1</v>
      </c>
      <c r="G2708" s="85" t="s">
        <v>1173</v>
      </c>
      <c r="H2708" s="63" t="s">
        <v>4966</v>
      </c>
      <c r="I2708" s="64" t="s">
        <v>493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41</v>
      </c>
      <c r="R2708" s="68"/>
      <c r="S2708" s="68">
        <f t="shared" si="99"/>
        <v>4.1000000000000005</v>
      </c>
      <c r="T2708" s="69" t="s">
        <v>547</v>
      </c>
      <c r="U2708" s="63" t="s">
        <v>52</v>
      </c>
      <c r="V2708" s="63"/>
      <c r="W2708" s="63"/>
      <c r="X2708" s="63"/>
      <c r="Y2708" s="63"/>
      <c r="Z2708" s="63"/>
      <c r="AA2708" s="63"/>
    </row>
    <row r="2709" spans="1:27" s="71" customFormat="1" ht="23.5" customHeight="1" x14ac:dyDescent="0.35">
      <c r="A2709" s="62">
        <v>46163</v>
      </c>
      <c r="B2709" s="63" t="s">
        <v>445</v>
      </c>
      <c r="C2709" s="64" t="s">
        <v>17</v>
      </c>
      <c r="D2709" s="64" t="s">
        <v>37</v>
      </c>
      <c r="E2709" s="64" t="s">
        <v>4360</v>
      </c>
      <c r="F2709" s="64">
        <v>2</v>
      </c>
      <c r="G2709" s="85" t="s">
        <v>4973</v>
      </c>
      <c r="H2709" s="63" t="s">
        <v>4967</v>
      </c>
      <c r="I2709" s="64" t="s">
        <v>493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0.5</v>
      </c>
      <c r="Q2709" s="68">
        <v>8</v>
      </c>
      <c r="R2709" s="68"/>
      <c r="S2709" s="68">
        <f t="shared" si="99"/>
        <v>4</v>
      </c>
      <c r="T2709" s="69" t="s">
        <v>547</v>
      </c>
      <c r="U2709" s="63" t="s">
        <v>52</v>
      </c>
      <c r="V2709" s="63"/>
      <c r="W2709" s="63"/>
      <c r="X2709" s="63"/>
      <c r="Y2709" s="63"/>
      <c r="Z2709" s="63"/>
      <c r="AA2709" s="63"/>
    </row>
    <row r="2710" spans="1:27" s="71" customFormat="1" ht="23.5" customHeight="1" x14ac:dyDescent="0.35">
      <c r="A2710" s="62">
        <v>46163</v>
      </c>
      <c r="B2710" s="63" t="s">
        <v>445</v>
      </c>
      <c r="C2710" s="64" t="s">
        <v>17</v>
      </c>
      <c r="D2710" s="64" t="s">
        <v>37</v>
      </c>
      <c r="E2710" s="64" t="s">
        <v>4360</v>
      </c>
      <c r="F2710" s="64">
        <v>2</v>
      </c>
      <c r="G2710" s="85" t="s">
        <v>3422</v>
      </c>
      <c r="H2710" s="63" t="s">
        <v>4968</v>
      </c>
      <c r="I2710" s="64" t="s">
        <v>493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0.5</v>
      </c>
      <c r="Q2710" s="68">
        <v>6</v>
      </c>
      <c r="R2710" s="68"/>
      <c r="S2710" s="68">
        <f t="shared" si="99"/>
        <v>3</v>
      </c>
      <c r="T2710" s="69" t="s">
        <v>547</v>
      </c>
      <c r="U2710" s="63" t="s">
        <v>52</v>
      </c>
      <c r="V2710" s="63"/>
      <c r="W2710" s="63"/>
      <c r="X2710" s="63"/>
      <c r="Y2710" s="63"/>
      <c r="Z2710" s="63"/>
      <c r="AA2710" s="63"/>
    </row>
    <row r="2711" spans="1:27" s="71" customFormat="1" ht="23.5" customHeight="1" x14ac:dyDescent="0.35">
      <c r="A2711" s="62">
        <v>46163</v>
      </c>
      <c r="B2711" s="63" t="s">
        <v>445</v>
      </c>
      <c r="C2711" s="64" t="s">
        <v>17</v>
      </c>
      <c r="D2711" s="64" t="s">
        <v>37</v>
      </c>
      <c r="E2711" s="64" t="s">
        <v>4360</v>
      </c>
      <c r="F2711" s="64">
        <v>2</v>
      </c>
      <c r="G2711" s="85" t="s">
        <v>3956</v>
      </c>
      <c r="H2711" s="63" t="s">
        <v>4969</v>
      </c>
      <c r="I2711" s="64" t="s">
        <v>493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0.5</v>
      </c>
      <c r="Q2711" s="68">
        <v>8</v>
      </c>
      <c r="R2711" s="68"/>
      <c r="S2711" s="68">
        <f t="shared" si="99"/>
        <v>4</v>
      </c>
      <c r="T2711" s="69" t="s">
        <v>547</v>
      </c>
      <c r="U2711" s="63" t="s">
        <v>52</v>
      </c>
      <c r="V2711" s="63"/>
      <c r="W2711" s="63"/>
      <c r="X2711" s="63"/>
      <c r="Y2711" s="63"/>
      <c r="Z2711" s="63"/>
      <c r="AA2711" s="63"/>
    </row>
    <row r="2712" spans="1:27" s="71" customFormat="1" ht="23.5" customHeight="1" x14ac:dyDescent="0.35">
      <c r="A2712" s="62">
        <v>46163</v>
      </c>
      <c r="B2712" s="63" t="s">
        <v>445</v>
      </c>
      <c r="C2712" s="64" t="s">
        <v>17</v>
      </c>
      <c r="D2712" s="64" t="s">
        <v>37</v>
      </c>
      <c r="E2712" s="64" t="s">
        <v>4360</v>
      </c>
      <c r="F2712" s="64">
        <v>1</v>
      </c>
      <c r="G2712" s="85" t="s">
        <v>3236</v>
      </c>
      <c r="H2712" s="63" t="s">
        <v>4970</v>
      </c>
      <c r="I2712" s="64" t="s">
        <v>493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0.25</v>
      </c>
      <c r="Q2712" s="68">
        <v>8</v>
      </c>
      <c r="R2712" s="68"/>
      <c r="S2712" s="68">
        <f t="shared" si="99"/>
        <v>2</v>
      </c>
      <c r="T2712" s="69" t="s">
        <v>547</v>
      </c>
      <c r="U2712" s="63" t="s">
        <v>52</v>
      </c>
      <c r="V2712" s="63"/>
      <c r="W2712" s="63"/>
      <c r="X2712" s="63"/>
      <c r="Y2712" s="63"/>
      <c r="Z2712" s="63"/>
      <c r="AA2712" s="63"/>
    </row>
    <row r="2713" spans="1:27" s="71" customFormat="1" ht="23.5" customHeight="1" x14ac:dyDescent="0.35">
      <c r="A2713" s="62">
        <v>46163</v>
      </c>
      <c r="B2713" s="63" t="s">
        <v>34</v>
      </c>
      <c r="C2713" s="64" t="s">
        <v>17</v>
      </c>
      <c r="D2713" s="64" t="s">
        <v>19</v>
      </c>
      <c r="E2713" s="64" t="s">
        <v>4962</v>
      </c>
      <c r="F2713" s="64">
        <v>1</v>
      </c>
      <c r="G2713" s="85" t="s">
        <v>4974</v>
      </c>
      <c r="H2713" s="63" t="s">
        <v>4971</v>
      </c>
      <c r="I2713" s="64" t="s">
        <v>493</v>
      </c>
      <c r="J2713" s="63" t="s">
        <v>66</v>
      </c>
      <c r="K2713" s="64" t="s">
        <v>243</v>
      </c>
      <c r="L2713" s="64" t="s">
        <v>239</v>
      </c>
      <c r="M2713" s="100"/>
      <c r="N2713" s="100"/>
      <c r="O2713" s="66">
        <f t="shared" si="100"/>
        <v>24</v>
      </c>
      <c r="P2713" s="67">
        <v>0.5</v>
      </c>
      <c r="Q2713" s="68">
        <v>16</v>
      </c>
      <c r="R2713" s="68"/>
      <c r="S2713" s="68">
        <f t="shared" si="99"/>
        <v>8</v>
      </c>
      <c r="T2713" s="69" t="s">
        <v>547</v>
      </c>
      <c r="U2713" s="63" t="s">
        <v>52</v>
      </c>
      <c r="V2713" s="63"/>
      <c r="W2713" s="63"/>
      <c r="X2713" s="63"/>
      <c r="Y2713" s="63"/>
      <c r="Z2713" s="63"/>
      <c r="AA2713" s="63"/>
    </row>
    <row r="2714" spans="1:27" s="71" customFormat="1" ht="23.5" customHeight="1" x14ac:dyDescent="0.35">
      <c r="A2714" s="62">
        <v>46163</v>
      </c>
      <c r="B2714" s="63" t="s">
        <v>445</v>
      </c>
      <c r="C2714" s="64" t="s">
        <v>17</v>
      </c>
      <c r="D2714" s="64" t="s">
        <v>37</v>
      </c>
      <c r="E2714" s="64" t="s">
        <v>3031</v>
      </c>
      <c r="F2714" s="64">
        <v>2</v>
      </c>
      <c r="G2714" s="85" t="s">
        <v>4934</v>
      </c>
      <c r="H2714" s="63" t="s">
        <v>4935</v>
      </c>
      <c r="I2714" s="64" t="s">
        <v>493</v>
      </c>
      <c r="J2714" s="63" t="s">
        <v>66</v>
      </c>
      <c r="K2714" s="64" t="s">
        <v>243</v>
      </c>
      <c r="L2714" s="64" t="s">
        <v>239</v>
      </c>
      <c r="M2714" s="100"/>
      <c r="N2714" s="100"/>
      <c r="O2714" s="66">
        <f t="shared" si="100"/>
        <v>24</v>
      </c>
      <c r="P2714" s="67">
        <v>0.5</v>
      </c>
      <c r="Q2714" s="68">
        <v>10</v>
      </c>
      <c r="R2714" s="68"/>
      <c r="S2714" s="68">
        <f t="shared" si="99"/>
        <v>5</v>
      </c>
      <c r="T2714" s="69" t="s">
        <v>547</v>
      </c>
      <c r="U2714" s="63" t="s">
        <v>52</v>
      </c>
      <c r="V2714" s="63"/>
      <c r="W2714" s="63"/>
      <c r="X2714" s="63"/>
      <c r="Y2714" s="63"/>
      <c r="Z2714" s="63"/>
      <c r="AA2714" s="63"/>
    </row>
    <row r="2715" spans="1:27" s="71" customFormat="1" ht="23.5" customHeight="1" x14ac:dyDescent="0.35">
      <c r="A2715" s="62">
        <v>46163</v>
      </c>
      <c r="B2715" s="63" t="s">
        <v>445</v>
      </c>
      <c r="C2715" s="64" t="s">
        <v>17</v>
      </c>
      <c r="D2715" s="64" t="s">
        <v>37</v>
      </c>
      <c r="E2715" s="64" t="s">
        <v>3030</v>
      </c>
      <c r="F2715" s="64">
        <v>2</v>
      </c>
      <c r="G2715" s="85" t="s">
        <v>4975</v>
      </c>
      <c r="H2715" s="63" t="s">
        <v>4972</v>
      </c>
      <c r="I2715" s="64" t="s">
        <v>493</v>
      </c>
      <c r="J2715" s="63" t="s">
        <v>66</v>
      </c>
      <c r="K2715" s="64" t="s">
        <v>243</v>
      </c>
      <c r="L2715" s="64" t="s">
        <v>239</v>
      </c>
      <c r="M2715" s="100"/>
      <c r="N2715" s="100"/>
      <c r="O2715" s="66">
        <f t="shared" si="100"/>
        <v>24</v>
      </c>
      <c r="P2715" s="67">
        <v>0.33</v>
      </c>
      <c r="Q2715" s="68">
        <v>7</v>
      </c>
      <c r="R2715" s="68"/>
      <c r="S2715" s="68">
        <f t="shared" si="99"/>
        <v>2.31</v>
      </c>
      <c r="T2715" s="69" t="s">
        <v>547</v>
      </c>
      <c r="U2715" s="63" t="s">
        <v>52</v>
      </c>
      <c r="V2715" s="63"/>
      <c r="W2715" s="63"/>
      <c r="X2715" s="63"/>
      <c r="Y2715" s="63"/>
      <c r="Z2715" s="63"/>
      <c r="AA2715" s="63"/>
    </row>
    <row r="2716" spans="1:27" s="71" customFormat="1" ht="23.5" customHeight="1" x14ac:dyDescent="0.35">
      <c r="A2716" s="62">
        <v>46163</v>
      </c>
      <c r="B2716" s="63" t="s">
        <v>445</v>
      </c>
      <c r="C2716" s="64" t="s">
        <v>18</v>
      </c>
      <c r="D2716" s="64" t="s">
        <v>37</v>
      </c>
      <c r="E2716" s="64" t="s">
        <v>335</v>
      </c>
      <c r="F2716" s="71">
        <v>1</v>
      </c>
      <c r="G2716" s="72">
        <v>305681015</v>
      </c>
      <c r="H2716" s="63" t="s">
        <v>4976</v>
      </c>
      <c r="I2716" s="64" t="s">
        <v>493</v>
      </c>
      <c r="J2716" s="63" t="s">
        <v>66</v>
      </c>
      <c r="K2716" s="64" t="s">
        <v>243</v>
      </c>
      <c r="L2716" s="64" t="s">
        <v>239</v>
      </c>
      <c r="M2716" s="100"/>
      <c r="N2716" s="100"/>
      <c r="O2716" s="66">
        <f t="shared" si="100"/>
        <v>24</v>
      </c>
      <c r="P2716" s="67">
        <v>0.1</v>
      </c>
      <c r="Q2716" s="68">
        <v>8</v>
      </c>
      <c r="R2716" s="68"/>
      <c r="S2716" s="68">
        <f t="shared" ref="S2716:S2726" si="101">P2716*Q2716</f>
        <v>0.8</v>
      </c>
      <c r="T2716" s="69" t="s">
        <v>547</v>
      </c>
      <c r="U2716" s="63" t="s">
        <v>52</v>
      </c>
      <c r="V2716" s="63"/>
      <c r="W2716" s="63"/>
      <c r="X2716" s="63"/>
      <c r="Y2716" s="63"/>
      <c r="Z2716" s="63"/>
      <c r="AA2716" s="63"/>
    </row>
    <row r="2717" spans="1:27" s="71" customFormat="1" ht="23.5" customHeight="1" x14ac:dyDescent="0.35">
      <c r="A2717" s="62">
        <v>46163</v>
      </c>
      <c r="B2717" s="63" t="s">
        <v>445</v>
      </c>
      <c r="C2717" s="64" t="s">
        <v>18</v>
      </c>
      <c r="D2717" s="64" t="s">
        <v>37</v>
      </c>
      <c r="E2717" s="64" t="s">
        <v>258</v>
      </c>
      <c r="F2717" s="64">
        <v>1</v>
      </c>
      <c r="G2717" s="85" t="s">
        <v>4727</v>
      </c>
      <c r="H2717" s="63" t="s">
        <v>4728</v>
      </c>
      <c r="I2717" s="64" t="s">
        <v>493</v>
      </c>
      <c r="J2717" s="63" t="s">
        <v>66</v>
      </c>
      <c r="K2717" s="64" t="s">
        <v>243</v>
      </c>
      <c r="L2717" s="64" t="s">
        <v>239</v>
      </c>
      <c r="M2717" s="100"/>
      <c r="N2717" s="100"/>
      <c r="O2717" s="66">
        <f t="shared" si="100"/>
        <v>24</v>
      </c>
      <c r="P2717" s="67">
        <v>0.1</v>
      </c>
      <c r="Q2717" s="68">
        <v>19</v>
      </c>
      <c r="R2717" s="68"/>
      <c r="S2717" s="68">
        <f t="shared" si="101"/>
        <v>1.9000000000000001</v>
      </c>
      <c r="T2717" s="69" t="s">
        <v>547</v>
      </c>
      <c r="U2717" s="63" t="s">
        <v>52</v>
      </c>
      <c r="V2717" s="63"/>
      <c r="W2717" s="63"/>
      <c r="X2717" s="63"/>
      <c r="Y2717" s="63"/>
      <c r="Z2717" s="63"/>
      <c r="AA2717" s="63"/>
    </row>
    <row r="2718" spans="1:27" s="71" customFormat="1" ht="23.5" customHeight="1" x14ac:dyDescent="0.35">
      <c r="A2718" s="62">
        <v>46163</v>
      </c>
      <c r="B2718" s="63" t="s">
        <v>445</v>
      </c>
      <c r="C2718" s="64" t="s">
        <v>18</v>
      </c>
      <c r="D2718" s="64" t="s">
        <v>37</v>
      </c>
      <c r="E2718" s="64" t="s">
        <v>2064</v>
      </c>
      <c r="F2718" s="64">
        <v>2</v>
      </c>
      <c r="G2718" s="85" t="s">
        <v>830</v>
      </c>
      <c r="H2718" s="63" t="s">
        <v>4977</v>
      </c>
      <c r="I2718" s="64" t="s">
        <v>493</v>
      </c>
      <c r="J2718" s="63" t="s">
        <v>66</v>
      </c>
      <c r="K2718" s="64" t="s">
        <v>243</v>
      </c>
      <c r="L2718" s="64" t="s">
        <v>239</v>
      </c>
      <c r="M2718" s="100"/>
      <c r="N2718" s="100"/>
      <c r="O2718" s="66">
        <f t="shared" si="100"/>
        <v>24</v>
      </c>
      <c r="P2718" s="67">
        <v>0.1</v>
      </c>
      <c r="Q2718" s="68">
        <v>23</v>
      </c>
      <c r="R2718" s="68"/>
      <c r="S2718" s="68">
        <f t="shared" si="101"/>
        <v>2.3000000000000003</v>
      </c>
      <c r="T2718" s="69" t="s">
        <v>547</v>
      </c>
      <c r="U2718" s="63" t="s">
        <v>52</v>
      </c>
      <c r="V2718" s="63"/>
      <c r="W2718" s="63"/>
      <c r="X2718" s="63"/>
      <c r="Y2718" s="63"/>
      <c r="Z2718" s="63"/>
      <c r="AA2718" s="63"/>
    </row>
    <row r="2719" spans="1:27" s="71" customFormat="1" ht="23.5" customHeight="1" x14ac:dyDescent="0.35">
      <c r="A2719" s="62">
        <v>46163</v>
      </c>
      <c r="B2719" s="63" t="s">
        <v>445</v>
      </c>
      <c r="C2719" s="64" t="s">
        <v>18</v>
      </c>
      <c r="D2719" s="64" t="s">
        <v>37</v>
      </c>
      <c r="E2719" s="64" t="s">
        <v>1536</v>
      </c>
      <c r="F2719" s="64">
        <v>1</v>
      </c>
      <c r="G2719" s="85" t="s">
        <v>2040</v>
      </c>
      <c r="H2719" s="63" t="s">
        <v>4978</v>
      </c>
      <c r="I2719" s="64" t="s">
        <v>493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0.1</v>
      </c>
      <c r="Q2719" s="68">
        <v>21</v>
      </c>
      <c r="R2719" s="68"/>
      <c r="S2719" s="68">
        <f t="shared" si="101"/>
        <v>2.1</v>
      </c>
      <c r="T2719" s="69" t="s">
        <v>547</v>
      </c>
      <c r="U2719" s="63" t="s">
        <v>52</v>
      </c>
      <c r="V2719" s="63"/>
      <c r="W2719" s="63"/>
      <c r="X2719" s="63"/>
      <c r="Y2719" s="63"/>
      <c r="Z2719" s="63"/>
      <c r="AA2719" s="63"/>
    </row>
    <row r="2720" spans="1:27" s="71" customFormat="1" ht="23.5" customHeight="1" x14ac:dyDescent="0.35">
      <c r="A2720" s="62">
        <v>46163</v>
      </c>
      <c r="B2720" s="63" t="s">
        <v>445</v>
      </c>
      <c r="C2720" s="64" t="s">
        <v>18</v>
      </c>
      <c r="D2720" s="64" t="s">
        <v>37</v>
      </c>
      <c r="E2720" s="64" t="s">
        <v>382</v>
      </c>
      <c r="F2720" s="64">
        <v>1</v>
      </c>
      <c r="G2720" s="85" t="s">
        <v>4985</v>
      </c>
      <c r="H2720" s="63" t="s">
        <v>4979</v>
      </c>
      <c r="I2720" s="64" t="s">
        <v>493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22</v>
      </c>
      <c r="R2720" s="68"/>
      <c r="S2720" s="68">
        <f t="shared" si="101"/>
        <v>2.2000000000000002</v>
      </c>
      <c r="T2720" s="69" t="s">
        <v>547</v>
      </c>
      <c r="U2720" s="63" t="s">
        <v>52</v>
      </c>
      <c r="V2720" s="63"/>
      <c r="W2720" s="63"/>
      <c r="X2720" s="63"/>
      <c r="Y2720" s="63"/>
      <c r="Z2720" s="63"/>
      <c r="AA2720" s="63"/>
    </row>
    <row r="2721" spans="1:27" s="71" customFormat="1" ht="23.5" customHeight="1" x14ac:dyDescent="0.35">
      <c r="A2721" s="62">
        <v>46163</v>
      </c>
      <c r="B2721" s="63" t="s">
        <v>445</v>
      </c>
      <c r="C2721" s="64" t="s">
        <v>18</v>
      </c>
      <c r="D2721" s="64" t="s">
        <v>37</v>
      </c>
      <c r="E2721" s="64" t="s">
        <v>840</v>
      </c>
      <c r="F2721" s="64">
        <v>1</v>
      </c>
      <c r="G2721" s="85" t="s">
        <v>4986</v>
      </c>
      <c r="H2721" s="63" t="s">
        <v>4980</v>
      </c>
      <c r="I2721" s="64" t="s">
        <v>493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0.33</v>
      </c>
      <c r="Q2721" s="68">
        <v>21</v>
      </c>
      <c r="R2721" s="68"/>
      <c r="S2721" s="68">
        <f t="shared" si="101"/>
        <v>6.9300000000000006</v>
      </c>
      <c r="T2721" s="69" t="s">
        <v>547</v>
      </c>
      <c r="U2721" s="63" t="s">
        <v>52</v>
      </c>
      <c r="V2721" s="63"/>
      <c r="W2721" s="63"/>
      <c r="X2721" s="63"/>
      <c r="Y2721" s="63"/>
      <c r="Z2721" s="63"/>
      <c r="AA2721" s="63"/>
    </row>
    <row r="2722" spans="1:27" s="71" customFormat="1" ht="23.5" customHeight="1" x14ac:dyDescent="0.35">
      <c r="A2722" s="62">
        <v>46163</v>
      </c>
      <c r="B2722" s="63" t="s">
        <v>445</v>
      </c>
      <c r="C2722" s="64" t="s">
        <v>18</v>
      </c>
      <c r="D2722" s="64" t="s">
        <v>37</v>
      </c>
      <c r="E2722" s="64" t="s">
        <v>326</v>
      </c>
      <c r="F2722" s="64">
        <v>2</v>
      </c>
      <c r="G2722" s="85" t="s">
        <v>4987</v>
      </c>
      <c r="H2722" s="63" t="s">
        <v>4981</v>
      </c>
      <c r="I2722" s="64" t="s">
        <v>493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13</v>
      </c>
      <c r="R2722" s="68"/>
      <c r="S2722" s="68">
        <f t="shared" si="101"/>
        <v>1.3</v>
      </c>
      <c r="T2722" s="69" t="s">
        <v>547</v>
      </c>
      <c r="U2722" s="63" t="s">
        <v>52</v>
      </c>
      <c r="V2722" s="63"/>
      <c r="W2722" s="63"/>
      <c r="X2722" s="63"/>
      <c r="Y2722" s="63"/>
      <c r="Z2722" s="63"/>
      <c r="AA2722" s="63"/>
    </row>
    <row r="2723" spans="1:27" s="71" customFormat="1" ht="23.5" customHeight="1" x14ac:dyDescent="0.35">
      <c r="A2723" s="62">
        <v>46163</v>
      </c>
      <c r="B2723" s="63" t="s">
        <v>445</v>
      </c>
      <c r="C2723" s="64" t="s">
        <v>18</v>
      </c>
      <c r="D2723" s="64" t="s">
        <v>37</v>
      </c>
      <c r="E2723" s="64" t="s">
        <v>607</v>
      </c>
      <c r="F2723" s="64">
        <v>1</v>
      </c>
      <c r="G2723" s="72">
        <v>204041005</v>
      </c>
      <c r="H2723" s="63" t="s">
        <v>4982</v>
      </c>
      <c r="I2723" s="64" t="s">
        <v>493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0.1</v>
      </c>
      <c r="Q2723" s="68">
        <v>2</v>
      </c>
      <c r="R2723" s="68"/>
      <c r="S2723" s="68">
        <f t="shared" si="101"/>
        <v>0.2</v>
      </c>
      <c r="T2723" s="69" t="s">
        <v>547</v>
      </c>
      <c r="U2723" s="63" t="s">
        <v>52</v>
      </c>
      <c r="V2723" s="63"/>
      <c r="W2723" s="63"/>
      <c r="X2723" s="63"/>
      <c r="Y2723" s="63"/>
      <c r="Z2723" s="63"/>
      <c r="AA2723" s="63"/>
    </row>
    <row r="2724" spans="1:27" s="71" customFormat="1" ht="23.5" customHeight="1" x14ac:dyDescent="0.35">
      <c r="A2724" s="62">
        <v>46163</v>
      </c>
      <c r="B2724" s="63" t="s">
        <v>445</v>
      </c>
      <c r="C2724" s="64" t="s">
        <v>18</v>
      </c>
      <c r="D2724" s="64" t="s">
        <v>37</v>
      </c>
      <c r="E2724" s="64" t="s">
        <v>607</v>
      </c>
      <c r="F2724" s="64">
        <v>1</v>
      </c>
      <c r="G2724" s="72">
        <v>206163004</v>
      </c>
      <c r="H2724" s="63" t="s">
        <v>4983</v>
      </c>
      <c r="I2724" s="64" t="s">
        <v>493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0.1</v>
      </c>
      <c r="Q2724" s="68">
        <v>2</v>
      </c>
      <c r="R2724" s="68"/>
      <c r="S2724" s="68">
        <f t="shared" si="101"/>
        <v>0.2</v>
      </c>
      <c r="T2724" s="69" t="s">
        <v>547</v>
      </c>
      <c r="U2724" s="63" t="s">
        <v>52</v>
      </c>
      <c r="V2724" s="63"/>
      <c r="W2724" s="63"/>
      <c r="X2724" s="63"/>
      <c r="Y2724" s="63"/>
      <c r="Z2724" s="63"/>
      <c r="AA2724" s="63"/>
    </row>
    <row r="2725" spans="1:27" s="71" customFormat="1" ht="23.5" customHeight="1" x14ac:dyDescent="0.35">
      <c r="A2725" s="62">
        <v>46163</v>
      </c>
      <c r="B2725" s="63" t="s">
        <v>445</v>
      </c>
      <c r="C2725" s="64" t="s">
        <v>18</v>
      </c>
      <c r="D2725" s="64" t="s">
        <v>37</v>
      </c>
      <c r="E2725" s="64" t="s">
        <v>607</v>
      </c>
      <c r="F2725" s="64">
        <v>1</v>
      </c>
      <c r="G2725" s="72">
        <v>206232003</v>
      </c>
      <c r="H2725" s="63" t="s">
        <v>4984</v>
      </c>
      <c r="I2725" s="64" t="s">
        <v>493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0.1</v>
      </c>
      <c r="Q2725" s="68">
        <v>2</v>
      </c>
      <c r="R2725" s="68"/>
      <c r="S2725" s="68">
        <f t="shared" si="101"/>
        <v>0.2</v>
      </c>
      <c r="T2725" s="69" t="s">
        <v>547</v>
      </c>
      <c r="U2725" s="63" t="s">
        <v>52</v>
      </c>
      <c r="V2725" s="63"/>
      <c r="W2725" s="63"/>
      <c r="X2725" s="63"/>
      <c r="Y2725" s="63"/>
      <c r="Z2725" s="63"/>
      <c r="AA2725" s="63"/>
    </row>
    <row r="2726" spans="1:27" s="71" customFormat="1" ht="23.5" customHeight="1" x14ac:dyDescent="0.35">
      <c r="A2726" s="62">
        <v>46163</v>
      </c>
      <c r="B2726" s="63" t="s">
        <v>445</v>
      </c>
      <c r="C2726" s="64" t="s">
        <v>17</v>
      </c>
      <c r="D2726" s="64" t="s">
        <v>37</v>
      </c>
      <c r="E2726" s="64" t="s">
        <v>265</v>
      </c>
      <c r="F2726" s="64">
        <v>2</v>
      </c>
      <c r="G2726" s="85" t="s">
        <v>1205</v>
      </c>
      <c r="H2726" s="63" t="s">
        <v>4964</v>
      </c>
      <c r="I2726" s="64" t="s">
        <v>490</v>
      </c>
      <c r="J2726" s="63" t="s">
        <v>4989</v>
      </c>
      <c r="K2726" s="64" t="s">
        <v>281</v>
      </c>
      <c r="L2726" s="64" t="s">
        <v>268</v>
      </c>
      <c r="M2726" s="100">
        <v>0.85416666666666663</v>
      </c>
      <c r="N2726" s="100">
        <v>0.875</v>
      </c>
      <c r="O2726" s="66">
        <f t="shared" ref="O2726:O2789" si="102">IF(N2726-M2726&gt;0,N2726-M2726,N2726-M2726+24)</f>
        <v>2.083333333333337E-2</v>
      </c>
      <c r="P2726" s="67">
        <v>0.5</v>
      </c>
      <c r="Q2726" s="68">
        <v>28</v>
      </c>
      <c r="R2726" s="68"/>
      <c r="S2726" s="68">
        <f t="shared" si="101"/>
        <v>14</v>
      </c>
      <c r="T2726" s="69" t="s">
        <v>52</v>
      </c>
      <c r="U2726" s="63" t="s">
        <v>52</v>
      </c>
      <c r="V2726" s="63"/>
      <c r="W2726" s="63"/>
      <c r="X2726" s="63"/>
      <c r="Y2726" s="63"/>
      <c r="Z2726" s="63"/>
      <c r="AA2726" s="63">
        <v>2026050096</v>
      </c>
    </row>
    <row r="2727" spans="1:27" s="71" customFormat="1" ht="23.5" customHeight="1" x14ac:dyDescent="0.35">
      <c r="A2727" s="62">
        <v>46163</v>
      </c>
      <c r="B2727" s="63" t="s">
        <v>445</v>
      </c>
      <c r="C2727" s="64" t="s">
        <v>18</v>
      </c>
      <c r="D2727" s="64" t="s">
        <v>37</v>
      </c>
      <c r="E2727" s="64" t="s">
        <v>382</v>
      </c>
      <c r="F2727" s="64">
        <v>1</v>
      </c>
      <c r="G2727" s="72">
        <v>159356005</v>
      </c>
      <c r="H2727" s="63" t="s">
        <v>4979</v>
      </c>
      <c r="I2727" s="64" t="s">
        <v>490</v>
      </c>
      <c r="J2727" s="63" t="s">
        <v>3229</v>
      </c>
      <c r="K2727" s="64" t="s">
        <v>281</v>
      </c>
      <c r="L2727" s="64" t="s">
        <v>268</v>
      </c>
      <c r="M2727" s="100">
        <v>0.4375</v>
      </c>
      <c r="N2727" s="100">
        <v>0.47916666666666669</v>
      </c>
      <c r="O2727" s="66">
        <f t="shared" si="102"/>
        <v>4.1666666666666685E-2</v>
      </c>
      <c r="P2727" s="67">
        <v>1</v>
      </c>
      <c r="Q2727" s="68">
        <v>22</v>
      </c>
      <c r="R2727" s="68"/>
      <c r="S2727" s="68">
        <f t="shared" ref="S2727:S2790" si="103">P2727*Q2727</f>
        <v>22</v>
      </c>
      <c r="T2727" s="69" t="s">
        <v>52</v>
      </c>
      <c r="U2727" s="63" t="s">
        <v>52</v>
      </c>
      <c r="V2727" s="63"/>
      <c r="W2727" s="63"/>
      <c r="X2727" s="63"/>
      <c r="Y2727" s="63"/>
      <c r="Z2727" s="63"/>
      <c r="AA2727" s="63">
        <v>2026050097</v>
      </c>
    </row>
    <row r="2728" spans="1:27" s="71" customFormat="1" ht="23.5" customHeight="1" x14ac:dyDescent="0.35">
      <c r="A2728" s="62">
        <v>46163</v>
      </c>
      <c r="B2728" s="63" t="s">
        <v>34</v>
      </c>
      <c r="C2728" s="64" t="s">
        <v>18</v>
      </c>
      <c r="D2728" s="64" t="s">
        <v>19</v>
      </c>
      <c r="E2728" s="64" t="s">
        <v>4788</v>
      </c>
      <c r="F2728" s="64">
        <v>2</v>
      </c>
      <c r="G2728" s="72" t="s">
        <v>4991</v>
      </c>
      <c r="H2728" s="63" t="s">
        <v>4990</v>
      </c>
      <c r="I2728" s="64" t="s">
        <v>490</v>
      </c>
      <c r="J2728" s="63" t="s">
        <v>4992</v>
      </c>
      <c r="K2728" s="64" t="s">
        <v>281</v>
      </c>
      <c r="L2728" s="64" t="s">
        <v>268</v>
      </c>
      <c r="M2728" s="100">
        <v>0.82777777777777772</v>
      </c>
      <c r="N2728" s="100">
        <v>0.84166666666666667</v>
      </c>
      <c r="O2728" s="66">
        <f t="shared" ref="O2728" si="104">IF(N2728-M2728&gt;0,N2728-M2728,N2728-M2728+24)</f>
        <v>1.3888888888888951E-2</v>
      </c>
      <c r="P2728" s="67">
        <v>0.33</v>
      </c>
      <c r="Q2728" s="68">
        <v>22</v>
      </c>
      <c r="R2728" s="68"/>
      <c r="S2728" s="68">
        <f t="shared" ref="S2728" si="105">P2728*Q2728</f>
        <v>7.2600000000000007</v>
      </c>
      <c r="T2728" s="69" t="s">
        <v>52</v>
      </c>
      <c r="U2728" s="63" t="s">
        <v>52</v>
      </c>
      <c r="V2728" s="63"/>
      <c r="W2728" s="63"/>
      <c r="X2728" s="63"/>
      <c r="Y2728" s="63"/>
      <c r="Z2728" s="63"/>
      <c r="AA2728" s="63">
        <v>2026050098</v>
      </c>
    </row>
    <row r="2729" spans="1:27" s="71" customFormat="1" ht="23.5" customHeight="1" x14ac:dyDescent="0.35">
      <c r="A2729" s="62">
        <v>46163</v>
      </c>
      <c r="B2729" s="63" t="s">
        <v>34</v>
      </c>
      <c r="C2729" s="64" t="s">
        <v>18</v>
      </c>
      <c r="D2729" s="64" t="s">
        <v>19</v>
      </c>
      <c r="E2729" s="64" t="s">
        <v>617</v>
      </c>
      <c r="F2729" s="64">
        <v>2</v>
      </c>
      <c r="G2729" s="72">
        <v>130597245</v>
      </c>
      <c r="H2729" s="63" t="s">
        <v>4988</v>
      </c>
      <c r="I2729" s="64" t="s">
        <v>490</v>
      </c>
      <c r="J2729" s="63" t="s">
        <v>4181</v>
      </c>
      <c r="K2729" s="64" t="s">
        <v>281</v>
      </c>
      <c r="L2729" s="64" t="s">
        <v>268</v>
      </c>
      <c r="M2729" s="100">
        <v>0.88541666666666663</v>
      </c>
      <c r="N2729" s="100">
        <v>0.89236111111111116</v>
      </c>
      <c r="O2729" s="66">
        <f t="shared" si="102"/>
        <v>6.9444444444445308E-3</v>
      </c>
      <c r="P2729" s="118">
        <v>0.17</v>
      </c>
      <c r="Q2729" s="68">
        <v>9</v>
      </c>
      <c r="R2729" s="68"/>
      <c r="S2729" s="68">
        <f t="shared" si="103"/>
        <v>1.53</v>
      </c>
      <c r="T2729" s="69" t="s">
        <v>52</v>
      </c>
      <c r="U2729" s="63" t="s">
        <v>52</v>
      </c>
      <c r="V2729" s="63"/>
      <c r="W2729" s="63"/>
      <c r="X2729" s="63"/>
      <c r="Y2729" s="63"/>
      <c r="Z2729" s="63"/>
      <c r="AA2729" s="63">
        <v>2026050099</v>
      </c>
    </row>
    <row r="2730" spans="1:27" s="71" customFormat="1" ht="23.5" customHeight="1" x14ac:dyDescent="0.35">
      <c r="A2730" s="62">
        <v>46164</v>
      </c>
      <c r="B2730" s="63" t="s">
        <v>445</v>
      </c>
      <c r="C2730" s="64" t="s">
        <v>17</v>
      </c>
      <c r="D2730" s="64" t="s">
        <v>37</v>
      </c>
      <c r="E2730" s="64" t="s">
        <v>265</v>
      </c>
      <c r="F2730" s="64">
        <v>1</v>
      </c>
      <c r="G2730" s="72" t="s">
        <v>782</v>
      </c>
      <c r="H2730" s="63" t="s">
        <v>5003</v>
      </c>
      <c r="I2730" s="64" t="s">
        <v>493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2"/>
        <v>24</v>
      </c>
      <c r="P2730" s="67">
        <v>0.8</v>
      </c>
      <c r="Q2730" s="68">
        <v>22</v>
      </c>
      <c r="R2730" s="68"/>
      <c r="S2730" s="68">
        <f t="shared" si="103"/>
        <v>17.600000000000001</v>
      </c>
      <c r="T2730" s="69" t="s">
        <v>547</v>
      </c>
      <c r="U2730" s="63" t="s">
        <v>52</v>
      </c>
      <c r="V2730" s="63"/>
      <c r="W2730" s="63"/>
      <c r="X2730" s="63"/>
      <c r="Y2730" s="63"/>
      <c r="Z2730" s="63"/>
      <c r="AA2730" s="63"/>
    </row>
    <row r="2731" spans="1:27" s="71" customFormat="1" ht="23.5" customHeight="1" x14ac:dyDescent="0.35">
      <c r="A2731" s="62">
        <v>46164</v>
      </c>
      <c r="B2731" s="63" t="s">
        <v>445</v>
      </c>
      <c r="C2731" s="64" t="s">
        <v>17</v>
      </c>
      <c r="D2731" s="64" t="s">
        <v>37</v>
      </c>
      <c r="E2731" s="64" t="s">
        <v>235</v>
      </c>
      <c r="F2731" s="64">
        <v>2</v>
      </c>
      <c r="G2731" s="72" t="s">
        <v>912</v>
      </c>
      <c r="H2731" s="63" t="s">
        <v>5004</v>
      </c>
      <c r="I2731" s="64" t="s">
        <v>493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2"/>
        <v>24</v>
      </c>
      <c r="P2731" s="67">
        <v>0.1</v>
      </c>
      <c r="Q2731" s="68">
        <v>30</v>
      </c>
      <c r="R2731" s="68"/>
      <c r="S2731" s="68">
        <f t="shared" si="103"/>
        <v>3</v>
      </c>
      <c r="T2731" s="69" t="s">
        <v>547</v>
      </c>
      <c r="U2731" s="63" t="s">
        <v>52</v>
      </c>
      <c r="V2731" s="63"/>
      <c r="W2731" s="63"/>
      <c r="X2731" s="63"/>
      <c r="Y2731" s="63"/>
      <c r="Z2731" s="63"/>
      <c r="AA2731" s="63"/>
    </row>
    <row r="2732" spans="1:27" s="71" customFormat="1" ht="23.5" customHeight="1" x14ac:dyDescent="0.35">
      <c r="A2732" s="62">
        <v>46164</v>
      </c>
      <c r="B2732" s="63" t="s">
        <v>445</v>
      </c>
      <c r="C2732" s="64" t="s">
        <v>17</v>
      </c>
      <c r="D2732" s="64" t="s">
        <v>37</v>
      </c>
      <c r="E2732" s="64" t="s">
        <v>269</v>
      </c>
      <c r="F2732" s="64">
        <v>2</v>
      </c>
      <c r="G2732" s="72" t="s">
        <v>2537</v>
      </c>
      <c r="H2732" s="63" t="s">
        <v>5005</v>
      </c>
      <c r="I2732" s="64" t="s">
        <v>493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2"/>
        <v>24</v>
      </c>
      <c r="P2732" s="67">
        <v>0.33</v>
      </c>
      <c r="Q2732" s="68">
        <v>21</v>
      </c>
      <c r="R2732" s="68"/>
      <c r="S2732" s="68">
        <f t="shared" si="103"/>
        <v>6.9300000000000006</v>
      </c>
      <c r="T2732" s="69" t="s">
        <v>547</v>
      </c>
      <c r="U2732" s="63" t="s">
        <v>52</v>
      </c>
      <c r="V2732" s="63"/>
      <c r="W2732" s="63"/>
      <c r="X2732" s="63"/>
      <c r="Y2732" s="63"/>
      <c r="Z2732" s="63"/>
      <c r="AA2732" s="63"/>
    </row>
    <row r="2733" spans="1:27" s="71" customFormat="1" ht="23.5" customHeight="1" x14ac:dyDescent="0.35">
      <c r="A2733" s="62">
        <v>46164</v>
      </c>
      <c r="B2733" s="63" t="s">
        <v>445</v>
      </c>
      <c r="C2733" s="64" t="s">
        <v>17</v>
      </c>
      <c r="D2733" s="64" t="s">
        <v>37</v>
      </c>
      <c r="E2733" s="64" t="s">
        <v>269</v>
      </c>
      <c r="F2733" s="64">
        <v>2</v>
      </c>
      <c r="G2733" s="72" t="s">
        <v>2638</v>
      </c>
      <c r="H2733" s="63" t="s">
        <v>5006</v>
      </c>
      <c r="I2733" s="64" t="s">
        <v>493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2"/>
        <v>24</v>
      </c>
      <c r="P2733" s="67">
        <v>0.5</v>
      </c>
      <c r="Q2733" s="68">
        <v>21</v>
      </c>
      <c r="R2733" s="68"/>
      <c r="S2733" s="68">
        <f t="shared" si="103"/>
        <v>10.5</v>
      </c>
      <c r="T2733" s="69" t="s">
        <v>547</v>
      </c>
      <c r="U2733" s="63" t="s">
        <v>52</v>
      </c>
      <c r="V2733" s="63"/>
      <c r="W2733" s="63"/>
      <c r="X2733" s="63"/>
      <c r="Y2733" s="63"/>
      <c r="Z2733" s="63"/>
      <c r="AA2733" s="63"/>
    </row>
    <row r="2734" spans="1:27" s="71" customFormat="1" ht="23.5" customHeight="1" x14ac:dyDescent="0.35">
      <c r="A2734" s="62">
        <v>46164</v>
      </c>
      <c r="B2734" s="63" t="s">
        <v>445</v>
      </c>
      <c r="C2734" s="64" t="s">
        <v>17</v>
      </c>
      <c r="D2734" s="64" t="s">
        <v>37</v>
      </c>
      <c r="E2734" s="64" t="s">
        <v>365</v>
      </c>
      <c r="F2734" s="64">
        <v>1</v>
      </c>
      <c r="G2734" s="72" t="s">
        <v>729</v>
      </c>
      <c r="H2734" s="63" t="s">
        <v>5007</v>
      </c>
      <c r="I2734" s="64" t="s">
        <v>493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2"/>
        <v>24</v>
      </c>
      <c r="P2734" s="67">
        <v>0.8</v>
      </c>
      <c r="Q2734" s="68">
        <v>29</v>
      </c>
      <c r="R2734" s="68"/>
      <c r="S2734" s="68">
        <f t="shared" si="103"/>
        <v>23.200000000000003</v>
      </c>
      <c r="T2734" s="69" t="s">
        <v>547</v>
      </c>
      <c r="U2734" s="63" t="s">
        <v>52</v>
      </c>
      <c r="V2734" s="63"/>
      <c r="W2734" s="63"/>
      <c r="X2734" s="63"/>
      <c r="Y2734" s="63"/>
      <c r="Z2734" s="63"/>
      <c r="AA2734" s="63"/>
    </row>
    <row r="2735" spans="1:27" s="71" customFormat="1" ht="23.5" customHeight="1" x14ac:dyDescent="0.35">
      <c r="A2735" s="62">
        <v>46164</v>
      </c>
      <c r="B2735" s="63" t="s">
        <v>445</v>
      </c>
      <c r="C2735" s="64" t="s">
        <v>17</v>
      </c>
      <c r="D2735" s="64" t="s">
        <v>37</v>
      </c>
      <c r="E2735" s="64" t="s">
        <v>898</v>
      </c>
      <c r="F2735" s="64">
        <v>2</v>
      </c>
      <c r="G2735" s="72" t="s">
        <v>3713</v>
      </c>
      <c r="H2735" s="63" t="s">
        <v>5008</v>
      </c>
      <c r="I2735" s="64" t="s">
        <v>493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2"/>
        <v>24</v>
      </c>
      <c r="P2735" s="67">
        <v>0.1</v>
      </c>
      <c r="Q2735" s="68">
        <v>31</v>
      </c>
      <c r="R2735" s="68"/>
      <c r="S2735" s="68">
        <f t="shared" si="103"/>
        <v>3.1</v>
      </c>
      <c r="T2735" s="69" t="s">
        <v>547</v>
      </c>
      <c r="U2735" s="63" t="s">
        <v>52</v>
      </c>
      <c r="V2735" s="63"/>
      <c r="W2735" s="63"/>
      <c r="X2735" s="63"/>
      <c r="Y2735" s="63"/>
      <c r="Z2735" s="63"/>
      <c r="AA2735" s="63"/>
    </row>
    <row r="2736" spans="1:27" s="71" customFormat="1" ht="23.5" customHeight="1" x14ac:dyDescent="0.35">
      <c r="A2736" s="62">
        <v>46164</v>
      </c>
      <c r="B2736" s="63" t="s">
        <v>445</v>
      </c>
      <c r="C2736" s="64" t="s">
        <v>17</v>
      </c>
      <c r="D2736" s="64" t="s">
        <v>37</v>
      </c>
      <c r="E2736" s="64" t="s">
        <v>4359</v>
      </c>
      <c r="F2736" s="64">
        <v>2</v>
      </c>
      <c r="G2736" s="72" t="s">
        <v>5009</v>
      </c>
      <c r="H2736" s="63" t="s">
        <v>5010</v>
      </c>
      <c r="I2736" s="64" t="s">
        <v>493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2"/>
        <v>24</v>
      </c>
      <c r="P2736" s="67">
        <v>0.2</v>
      </c>
      <c r="Q2736" s="68">
        <v>10</v>
      </c>
      <c r="R2736" s="68"/>
      <c r="S2736" s="68">
        <f t="shared" si="103"/>
        <v>2</v>
      </c>
      <c r="T2736" s="69" t="s">
        <v>547</v>
      </c>
      <c r="U2736" s="63" t="s">
        <v>52</v>
      </c>
      <c r="V2736" s="63"/>
      <c r="W2736" s="63"/>
      <c r="X2736" s="63"/>
      <c r="Y2736" s="63"/>
      <c r="Z2736" s="63"/>
      <c r="AA2736" s="63"/>
    </row>
    <row r="2737" spans="1:27" s="71" customFormat="1" ht="23.5" customHeight="1" x14ac:dyDescent="0.35">
      <c r="A2737" s="62">
        <v>46164</v>
      </c>
      <c r="B2737" s="63" t="s">
        <v>445</v>
      </c>
      <c r="C2737" s="64" t="s">
        <v>17</v>
      </c>
      <c r="D2737" s="64" t="s">
        <v>37</v>
      </c>
      <c r="E2737" s="64" t="s">
        <v>4360</v>
      </c>
      <c r="F2737" s="64">
        <v>1</v>
      </c>
      <c r="G2737" s="72" t="s">
        <v>3759</v>
      </c>
      <c r="H2737" s="63" t="s">
        <v>5011</v>
      </c>
      <c r="I2737" s="64" t="s">
        <v>493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2"/>
        <v>24</v>
      </c>
      <c r="P2737" s="67">
        <v>0.57999999999999996</v>
      </c>
      <c r="Q2737" s="68">
        <v>2</v>
      </c>
      <c r="R2737" s="68"/>
      <c r="S2737" s="68">
        <f t="shared" si="103"/>
        <v>1.1599999999999999</v>
      </c>
      <c r="T2737" s="69" t="s">
        <v>547</v>
      </c>
      <c r="U2737" s="63" t="s">
        <v>52</v>
      </c>
      <c r="V2737" s="63"/>
      <c r="W2737" s="63"/>
      <c r="X2737" s="63"/>
      <c r="Y2737" s="63"/>
      <c r="Z2737" s="63"/>
      <c r="AA2737" s="63"/>
    </row>
    <row r="2738" spans="1:27" s="71" customFormat="1" ht="23.5" customHeight="1" x14ac:dyDescent="0.35">
      <c r="A2738" s="62">
        <v>46164</v>
      </c>
      <c r="B2738" s="63" t="s">
        <v>34</v>
      </c>
      <c r="C2738" s="64" t="s">
        <v>17</v>
      </c>
      <c r="D2738" s="64" t="s">
        <v>19</v>
      </c>
      <c r="E2738" s="64" t="s">
        <v>371</v>
      </c>
      <c r="F2738" s="64">
        <v>1</v>
      </c>
      <c r="G2738" s="72" t="s">
        <v>3608</v>
      </c>
      <c r="H2738" s="63" t="s">
        <v>5012</v>
      </c>
      <c r="I2738" s="64" t="s">
        <v>493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2"/>
        <v>24</v>
      </c>
      <c r="P2738" s="67">
        <v>0.25</v>
      </c>
      <c r="Q2738" s="68">
        <v>11</v>
      </c>
      <c r="R2738" s="68"/>
      <c r="S2738" s="68">
        <f t="shared" si="103"/>
        <v>2.75</v>
      </c>
      <c r="T2738" s="69" t="s">
        <v>547</v>
      </c>
      <c r="U2738" s="63" t="s">
        <v>52</v>
      </c>
      <c r="V2738" s="63"/>
      <c r="W2738" s="63"/>
      <c r="X2738" s="63"/>
      <c r="Y2738" s="63"/>
      <c r="Z2738" s="63"/>
      <c r="AA2738" s="63"/>
    </row>
    <row r="2739" spans="1:27" s="71" customFormat="1" ht="23.5" customHeight="1" x14ac:dyDescent="0.35">
      <c r="A2739" s="62">
        <v>46164</v>
      </c>
      <c r="B2739" s="63" t="s">
        <v>34</v>
      </c>
      <c r="C2739" s="64" t="s">
        <v>17</v>
      </c>
      <c r="D2739" s="64" t="s">
        <v>19</v>
      </c>
      <c r="E2739" s="64" t="s">
        <v>371</v>
      </c>
      <c r="F2739" s="64">
        <v>1</v>
      </c>
      <c r="G2739" s="72" t="s">
        <v>2146</v>
      </c>
      <c r="H2739" s="63" t="s">
        <v>5013</v>
      </c>
      <c r="I2739" s="64" t="s">
        <v>493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2"/>
        <v>24</v>
      </c>
      <c r="P2739" s="67">
        <v>0.25</v>
      </c>
      <c r="Q2739" s="68">
        <v>11</v>
      </c>
      <c r="R2739" s="68"/>
      <c r="S2739" s="68">
        <f t="shared" si="103"/>
        <v>2.75</v>
      </c>
      <c r="T2739" s="69" t="s">
        <v>547</v>
      </c>
      <c r="U2739" s="63" t="s">
        <v>52</v>
      </c>
      <c r="V2739" s="63"/>
      <c r="W2739" s="63"/>
      <c r="X2739" s="63"/>
      <c r="Y2739" s="63"/>
      <c r="Z2739" s="63"/>
      <c r="AA2739" s="63"/>
    </row>
    <row r="2740" spans="1:27" s="71" customFormat="1" ht="23.5" customHeight="1" x14ac:dyDescent="0.35">
      <c r="A2740" s="62">
        <v>46164</v>
      </c>
      <c r="B2740" s="63" t="s">
        <v>445</v>
      </c>
      <c r="C2740" s="64" t="s">
        <v>18</v>
      </c>
      <c r="D2740" s="64" t="s">
        <v>37</v>
      </c>
      <c r="E2740" s="64" t="s">
        <v>554</v>
      </c>
      <c r="F2740" s="64">
        <v>1</v>
      </c>
      <c r="G2740" s="72" t="s">
        <v>1662</v>
      </c>
      <c r="H2740" s="63" t="s">
        <v>4722</v>
      </c>
      <c r="I2740" s="64" t="s">
        <v>493</v>
      </c>
      <c r="J2740" s="63" t="s">
        <v>66</v>
      </c>
      <c r="K2740" s="64" t="s">
        <v>243</v>
      </c>
      <c r="L2740" s="64" t="s">
        <v>239</v>
      </c>
      <c r="M2740" s="100"/>
      <c r="N2740" s="100"/>
      <c r="O2740" s="66">
        <f t="shared" si="102"/>
        <v>24</v>
      </c>
      <c r="P2740" s="67">
        <v>0.1</v>
      </c>
      <c r="Q2740" s="68">
        <v>15</v>
      </c>
      <c r="R2740" s="68"/>
      <c r="S2740" s="68">
        <f t="shared" si="103"/>
        <v>1.5</v>
      </c>
      <c r="T2740" s="69" t="s">
        <v>547</v>
      </c>
      <c r="U2740" s="63" t="s">
        <v>52</v>
      </c>
      <c r="V2740" s="63"/>
      <c r="W2740" s="63"/>
      <c r="X2740" s="63"/>
      <c r="Y2740" s="63"/>
      <c r="Z2740" s="63"/>
      <c r="AA2740" s="63"/>
    </row>
    <row r="2741" spans="1:27" s="71" customFormat="1" ht="23.5" customHeight="1" x14ac:dyDescent="0.35">
      <c r="A2741" s="62">
        <v>46164</v>
      </c>
      <c r="B2741" s="63" t="s">
        <v>445</v>
      </c>
      <c r="C2741" s="64" t="s">
        <v>18</v>
      </c>
      <c r="D2741" s="64" t="s">
        <v>37</v>
      </c>
      <c r="E2741" s="64" t="s">
        <v>311</v>
      </c>
      <c r="F2741" s="64">
        <v>1</v>
      </c>
      <c r="G2741" s="72" t="s">
        <v>1007</v>
      </c>
      <c r="H2741" s="63" t="s">
        <v>5014</v>
      </c>
      <c r="I2741" s="64" t="s">
        <v>493</v>
      </c>
      <c r="J2741" s="63" t="s">
        <v>66</v>
      </c>
      <c r="K2741" s="64" t="s">
        <v>243</v>
      </c>
      <c r="L2741" s="64" t="s">
        <v>239</v>
      </c>
      <c r="M2741" s="100"/>
      <c r="N2741" s="100"/>
      <c r="O2741" s="66">
        <f t="shared" si="102"/>
        <v>24</v>
      </c>
      <c r="P2741" s="67">
        <v>0.1</v>
      </c>
      <c r="Q2741" s="68">
        <v>25</v>
      </c>
      <c r="R2741" s="68"/>
      <c r="S2741" s="68">
        <f t="shared" si="103"/>
        <v>2.5</v>
      </c>
      <c r="T2741" s="69" t="s">
        <v>547</v>
      </c>
      <c r="U2741" s="63" t="s">
        <v>52</v>
      </c>
      <c r="V2741" s="63"/>
      <c r="W2741" s="63"/>
      <c r="X2741" s="63"/>
      <c r="Y2741" s="63"/>
      <c r="Z2741" s="63"/>
      <c r="AA2741" s="63"/>
    </row>
    <row r="2742" spans="1:27" s="71" customFormat="1" ht="23.5" customHeight="1" x14ac:dyDescent="0.35">
      <c r="A2742" s="62">
        <v>46164</v>
      </c>
      <c r="B2742" s="63" t="s">
        <v>445</v>
      </c>
      <c r="C2742" s="64" t="s">
        <v>18</v>
      </c>
      <c r="D2742" s="64" t="s">
        <v>37</v>
      </c>
      <c r="E2742" s="64" t="s">
        <v>544</v>
      </c>
      <c r="F2742" s="64">
        <v>1</v>
      </c>
      <c r="G2742" s="72" t="s">
        <v>1455</v>
      </c>
      <c r="H2742" s="63" t="s">
        <v>5015</v>
      </c>
      <c r="I2742" s="64" t="s">
        <v>493</v>
      </c>
      <c r="J2742" s="63" t="s">
        <v>66</v>
      </c>
      <c r="K2742" s="64" t="s">
        <v>243</v>
      </c>
      <c r="L2742" s="64" t="s">
        <v>239</v>
      </c>
      <c r="M2742" s="100"/>
      <c r="N2742" s="100"/>
      <c r="O2742" s="66">
        <f t="shared" si="102"/>
        <v>24</v>
      </c>
      <c r="P2742" s="67">
        <v>0.2</v>
      </c>
      <c r="Q2742" s="68">
        <v>30</v>
      </c>
      <c r="R2742" s="68"/>
      <c r="S2742" s="68">
        <f t="shared" si="103"/>
        <v>6</v>
      </c>
      <c r="T2742" s="69" t="s">
        <v>547</v>
      </c>
      <c r="U2742" s="63" t="s">
        <v>52</v>
      </c>
      <c r="V2742" s="63"/>
      <c r="W2742" s="63"/>
      <c r="X2742" s="63"/>
      <c r="Y2742" s="63"/>
      <c r="Z2742" s="63"/>
      <c r="AA2742" s="63"/>
    </row>
    <row r="2743" spans="1:27" s="71" customFormat="1" ht="23.5" customHeight="1" x14ac:dyDescent="0.35">
      <c r="A2743" s="62">
        <v>46164</v>
      </c>
      <c r="B2743" s="63" t="s">
        <v>445</v>
      </c>
      <c r="C2743" s="64" t="s">
        <v>18</v>
      </c>
      <c r="D2743" s="64" t="s">
        <v>37</v>
      </c>
      <c r="E2743" s="64" t="s">
        <v>1111</v>
      </c>
      <c r="F2743" s="64">
        <v>1</v>
      </c>
      <c r="G2743" s="72" t="s">
        <v>3765</v>
      </c>
      <c r="H2743" s="63" t="s">
        <v>5016</v>
      </c>
      <c r="I2743" s="64" t="s">
        <v>493</v>
      </c>
      <c r="J2743" s="63" t="s">
        <v>66</v>
      </c>
      <c r="K2743" s="64" t="s">
        <v>243</v>
      </c>
      <c r="L2743" s="64" t="s">
        <v>239</v>
      </c>
      <c r="M2743" s="100"/>
      <c r="N2743" s="100"/>
      <c r="O2743" s="66">
        <f t="shared" si="102"/>
        <v>24</v>
      </c>
      <c r="P2743" s="67">
        <v>0.3</v>
      </c>
      <c r="Q2743" s="68">
        <v>23</v>
      </c>
      <c r="R2743" s="68"/>
      <c r="S2743" s="68">
        <f t="shared" si="103"/>
        <v>6.8999999999999995</v>
      </c>
      <c r="T2743" s="69" t="s">
        <v>547</v>
      </c>
      <c r="U2743" s="63" t="s">
        <v>52</v>
      </c>
      <c r="V2743" s="63"/>
      <c r="W2743" s="63"/>
      <c r="X2743" s="63"/>
      <c r="Y2743" s="63"/>
      <c r="Z2743" s="63"/>
      <c r="AA2743" s="63"/>
    </row>
    <row r="2744" spans="1:27" s="71" customFormat="1" ht="23.5" customHeight="1" x14ac:dyDescent="0.35">
      <c r="A2744" s="62">
        <v>46164</v>
      </c>
      <c r="B2744" s="63" t="s">
        <v>445</v>
      </c>
      <c r="C2744" s="64" t="s">
        <v>18</v>
      </c>
      <c r="D2744" s="64" t="s">
        <v>37</v>
      </c>
      <c r="E2744" s="64" t="s">
        <v>868</v>
      </c>
      <c r="F2744" s="64">
        <v>1</v>
      </c>
      <c r="G2744" s="72" t="s">
        <v>3850</v>
      </c>
      <c r="H2744" s="63" t="s">
        <v>5017</v>
      </c>
      <c r="I2744" s="64" t="s">
        <v>493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0.1</v>
      </c>
      <c r="Q2744" s="68">
        <v>21</v>
      </c>
      <c r="R2744" s="68"/>
      <c r="S2744" s="68">
        <f t="shared" si="103"/>
        <v>2.1</v>
      </c>
      <c r="T2744" s="69" t="s">
        <v>547</v>
      </c>
      <c r="U2744" s="63" t="s">
        <v>52</v>
      </c>
      <c r="V2744" s="63"/>
      <c r="W2744" s="63"/>
      <c r="X2744" s="63"/>
      <c r="Y2744" s="63"/>
      <c r="Z2744" s="63"/>
      <c r="AA2744" s="63"/>
    </row>
    <row r="2745" spans="1:27" s="71" customFormat="1" ht="23.5" customHeight="1" x14ac:dyDescent="0.35">
      <c r="A2745" s="62">
        <v>46164</v>
      </c>
      <c r="B2745" s="63" t="s">
        <v>445</v>
      </c>
      <c r="C2745" s="64" t="s">
        <v>18</v>
      </c>
      <c r="D2745" s="64" t="s">
        <v>37</v>
      </c>
      <c r="E2745" s="64" t="s">
        <v>395</v>
      </c>
      <c r="F2745" s="64">
        <v>2</v>
      </c>
      <c r="G2745" s="72" t="s">
        <v>2891</v>
      </c>
      <c r="H2745" s="63" t="s">
        <v>5018</v>
      </c>
      <c r="I2745" s="64" t="s">
        <v>493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18</v>
      </c>
      <c r="R2745" s="68"/>
      <c r="S2745" s="68">
        <f t="shared" si="103"/>
        <v>1.8</v>
      </c>
      <c r="T2745" s="69" t="s">
        <v>547</v>
      </c>
      <c r="U2745" s="63" t="s">
        <v>52</v>
      </c>
      <c r="V2745" s="63"/>
      <c r="W2745" s="63"/>
      <c r="X2745" s="63"/>
      <c r="Y2745" s="63"/>
      <c r="Z2745" s="63"/>
      <c r="AA2745" s="63"/>
    </row>
    <row r="2746" spans="1:27" s="71" customFormat="1" ht="23.5" customHeight="1" x14ac:dyDescent="0.35">
      <c r="A2746" s="62">
        <v>46164</v>
      </c>
      <c r="B2746" s="63" t="s">
        <v>445</v>
      </c>
      <c r="C2746" s="64" t="s">
        <v>18</v>
      </c>
      <c r="D2746" s="64" t="s">
        <v>37</v>
      </c>
      <c r="E2746" s="64" t="s">
        <v>389</v>
      </c>
      <c r="F2746" s="64">
        <v>2</v>
      </c>
      <c r="G2746" s="72" t="s">
        <v>2163</v>
      </c>
      <c r="H2746" s="63" t="s">
        <v>5019</v>
      </c>
      <c r="I2746" s="64" t="s">
        <v>493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26</v>
      </c>
      <c r="R2746" s="68"/>
      <c r="S2746" s="68">
        <f t="shared" si="103"/>
        <v>8.58</v>
      </c>
      <c r="T2746" s="69" t="s">
        <v>547</v>
      </c>
      <c r="U2746" s="63" t="s">
        <v>52</v>
      </c>
      <c r="V2746" s="63"/>
      <c r="W2746" s="63"/>
      <c r="X2746" s="63"/>
      <c r="Y2746" s="63"/>
      <c r="Z2746" s="63"/>
      <c r="AA2746" s="63"/>
    </row>
    <row r="2747" spans="1:27" s="71" customFormat="1" ht="23.5" customHeight="1" x14ac:dyDescent="0.35">
      <c r="A2747" s="62">
        <v>46164</v>
      </c>
      <c r="B2747" s="63" t="s">
        <v>445</v>
      </c>
      <c r="C2747" s="64" t="s">
        <v>18</v>
      </c>
      <c r="D2747" s="64" t="s">
        <v>37</v>
      </c>
      <c r="E2747" s="64" t="s">
        <v>244</v>
      </c>
      <c r="F2747" s="64">
        <v>2</v>
      </c>
      <c r="G2747" s="72" t="s">
        <v>3680</v>
      </c>
      <c r="H2747" s="63" t="s">
        <v>5020</v>
      </c>
      <c r="I2747" s="64" t="s">
        <v>493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0.33</v>
      </c>
      <c r="Q2747" s="68">
        <v>20</v>
      </c>
      <c r="R2747" s="68"/>
      <c r="S2747" s="68">
        <f t="shared" si="103"/>
        <v>6.6000000000000005</v>
      </c>
      <c r="T2747" s="69" t="s">
        <v>547</v>
      </c>
      <c r="U2747" s="63" t="s">
        <v>52</v>
      </c>
      <c r="V2747" s="63"/>
      <c r="W2747" s="63"/>
      <c r="X2747" s="63"/>
      <c r="Y2747" s="63"/>
      <c r="Z2747" s="63"/>
      <c r="AA2747" s="63"/>
    </row>
    <row r="2748" spans="1:27" s="71" customFormat="1" ht="23.5" customHeight="1" x14ac:dyDescent="0.35">
      <c r="A2748" s="62">
        <v>46164</v>
      </c>
      <c r="B2748" s="63" t="s">
        <v>445</v>
      </c>
      <c r="C2748" s="64" t="s">
        <v>18</v>
      </c>
      <c r="D2748" s="64" t="s">
        <v>37</v>
      </c>
      <c r="E2748" s="64" t="s">
        <v>429</v>
      </c>
      <c r="F2748" s="64">
        <v>2</v>
      </c>
      <c r="G2748" s="72" t="s">
        <v>250</v>
      </c>
      <c r="H2748" s="63" t="s">
        <v>5021</v>
      </c>
      <c r="I2748" s="64" t="s">
        <v>493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0.1</v>
      </c>
      <c r="Q2748" s="68">
        <v>18</v>
      </c>
      <c r="R2748" s="68"/>
      <c r="S2748" s="68">
        <f t="shared" si="103"/>
        <v>1.8</v>
      </c>
      <c r="T2748" s="69" t="s">
        <v>547</v>
      </c>
      <c r="U2748" s="63" t="s">
        <v>52</v>
      </c>
      <c r="V2748" s="63"/>
      <c r="W2748" s="63"/>
      <c r="X2748" s="63"/>
      <c r="Y2748" s="63"/>
      <c r="Z2748" s="63"/>
      <c r="AA2748" s="63"/>
    </row>
    <row r="2749" spans="1:27" s="71" customFormat="1" ht="23.5" customHeight="1" x14ac:dyDescent="0.35">
      <c r="A2749" s="62">
        <v>46164</v>
      </c>
      <c r="B2749" s="63" t="s">
        <v>445</v>
      </c>
      <c r="C2749" s="64" t="s">
        <v>18</v>
      </c>
      <c r="D2749" s="64" t="s">
        <v>37</v>
      </c>
      <c r="E2749" s="64" t="s">
        <v>615</v>
      </c>
      <c r="F2749" s="64">
        <v>1</v>
      </c>
      <c r="G2749" s="72">
        <v>315290003</v>
      </c>
      <c r="H2749" s="63" t="s">
        <v>5022</v>
      </c>
      <c r="I2749" s="64" t="s">
        <v>493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12</v>
      </c>
      <c r="R2749" s="68"/>
      <c r="S2749" s="68">
        <f t="shared" si="103"/>
        <v>1.2000000000000002</v>
      </c>
      <c r="T2749" s="69" t="s">
        <v>547</v>
      </c>
      <c r="U2749" s="63" t="s">
        <v>52</v>
      </c>
      <c r="V2749" s="63"/>
      <c r="W2749" s="63"/>
      <c r="X2749" s="63"/>
      <c r="Y2749" s="63"/>
      <c r="Z2749" s="63"/>
      <c r="AA2749" s="63"/>
    </row>
    <row r="2750" spans="1:27" s="71" customFormat="1" ht="23.5" customHeight="1" x14ac:dyDescent="0.35">
      <c r="A2750" s="62">
        <v>46164</v>
      </c>
      <c r="B2750" s="63" t="s">
        <v>445</v>
      </c>
      <c r="C2750" s="64" t="s">
        <v>17</v>
      </c>
      <c r="D2750" s="64" t="s">
        <v>37</v>
      </c>
      <c r="E2750" s="64" t="s">
        <v>365</v>
      </c>
      <c r="F2750" s="64">
        <v>2</v>
      </c>
      <c r="G2750" s="72" t="s">
        <v>729</v>
      </c>
      <c r="H2750" s="63" t="s">
        <v>5007</v>
      </c>
      <c r="I2750" s="64" t="s">
        <v>490</v>
      </c>
      <c r="J2750" s="63" t="s">
        <v>5035</v>
      </c>
      <c r="K2750" s="64" t="s">
        <v>281</v>
      </c>
      <c r="L2750" s="64" t="s">
        <v>268</v>
      </c>
      <c r="M2750" s="100">
        <v>0.94791666666666663</v>
      </c>
      <c r="N2750" s="100">
        <v>0.96875</v>
      </c>
      <c r="O2750" s="66">
        <f t="shared" si="102"/>
        <v>2.083333333333337E-2</v>
      </c>
      <c r="P2750" s="67">
        <v>0.5</v>
      </c>
      <c r="Q2750" s="68">
        <v>29</v>
      </c>
      <c r="R2750" s="68"/>
      <c r="S2750" s="68">
        <f t="shared" si="103"/>
        <v>14.5</v>
      </c>
      <c r="T2750" s="69" t="s">
        <v>52</v>
      </c>
      <c r="U2750" s="63" t="s">
        <v>52</v>
      </c>
      <c r="V2750" s="63"/>
      <c r="W2750" s="63"/>
      <c r="X2750" s="63"/>
      <c r="Y2750" s="63"/>
      <c r="Z2750" s="63"/>
      <c r="AA2750" s="63">
        <v>2026050100</v>
      </c>
    </row>
    <row r="2751" spans="1:27" s="71" customFormat="1" ht="23.5" customHeight="1" x14ac:dyDescent="0.35">
      <c r="A2751" s="62">
        <v>46164</v>
      </c>
      <c r="B2751" s="63" t="s">
        <v>445</v>
      </c>
      <c r="C2751" s="64" t="s">
        <v>18</v>
      </c>
      <c r="D2751" s="64" t="s">
        <v>37</v>
      </c>
      <c r="E2751" s="64" t="s">
        <v>1541</v>
      </c>
      <c r="F2751" s="64">
        <v>1</v>
      </c>
      <c r="G2751" s="72" t="s">
        <v>5023</v>
      </c>
      <c r="H2751" s="63" t="s">
        <v>5024</v>
      </c>
      <c r="I2751" s="64" t="s">
        <v>490</v>
      </c>
      <c r="J2751" s="63" t="s">
        <v>2140</v>
      </c>
      <c r="K2751" s="64" t="s">
        <v>281</v>
      </c>
      <c r="L2751" s="64" t="s">
        <v>268</v>
      </c>
      <c r="M2751" s="100">
        <v>0.39583333333333331</v>
      </c>
      <c r="N2751" s="100">
        <v>0.4375</v>
      </c>
      <c r="O2751" s="66">
        <f t="shared" si="102"/>
        <v>4.1666666666666685E-2</v>
      </c>
      <c r="P2751" s="67">
        <v>1</v>
      </c>
      <c r="Q2751" s="68">
        <v>8</v>
      </c>
      <c r="R2751" s="68"/>
      <c r="S2751" s="68">
        <f t="shared" si="103"/>
        <v>8</v>
      </c>
      <c r="T2751" s="69" t="s">
        <v>52</v>
      </c>
      <c r="U2751" s="63" t="s">
        <v>52</v>
      </c>
      <c r="V2751" s="63"/>
      <c r="W2751" s="63"/>
      <c r="X2751" s="63"/>
      <c r="Y2751" s="63"/>
      <c r="Z2751" s="63"/>
      <c r="AA2751" s="63">
        <v>2026050101</v>
      </c>
    </row>
    <row r="2752" spans="1:27" s="71" customFormat="1" ht="23.5" customHeight="1" x14ac:dyDescent="0.35">
      <c r="A2752" s="62">
        <v>46164</v>
      </c>
      <c r="B2752" s="63" t="s">
        <v>445</v>
      </c>
      <c r="C2752" s="64" t="s">
        <v>18</v>
      </c>
      <c r="D2752" s="64" t="s">
        <v>37</v>
      </c>
      <c r="E2752" s="64" t="s">
        <v>244</v>
      </c>
      <c r="F2752" s="64">
        <v>2</v>
      </c>
      <c r="G2752" s="72" t="s">
        <v>3680</v>
      </c>
      <c r="H2752" s="63" t="s">
        <v>5020</v>
      </c>
      <c r="I2752" s="64" t="s">
        <v>490</v>
      </c>
      <c r="J2752" s="63" t="s">
        <v>3229</v>
      </c>
      <c r="K2752" s="64" t="s">
        <v>281</v>
      </c>
      <c r="L2752" s="64" t="s">
        <v>268</v>
      </c>
      <c r="M2752" s="100">
        <v>0.85416666666666663</v>
      </c>
      <c r="N2752" s="100">
        <v>0.875</v>
      </c>
      <c r="O2752" s="66">
        <f t="shared" si="102"/>
        <v>2.083333333333337E-2</v>
      </c>
      <c r="P2752" s="67">
        <v>0.5</v>
      </c>
      <c r="Q2752" s="68">
        <v>20</v>
      </c>
      <c r="R2752" s="68"/>
      <c r="S2752" s="68">
        <f t="shared" si="103"/>
        <v>10</v>
      </c>
      <c r="T2752" s="69" t="s">
        <v>52</v>
      </c>
      <c r="U2752" s="63" t="s">
        <v>52</v>
      </c>
      <c r="V2752" s="63"/>
      <c r="W2752" s="63"/>
      <c r="X2752" s="63"/>
      <c r="Y2752" s="63"/>
      <c r="Z2752" s="63"/>
      <c r="AA2752" s="63">
        <v>2026050102</v>
      </c>
    </row>
    <row r="2753" spans="1:27" s="71" customFormat="1" ht="23.5" customHeight="1" x14ac:dyDescent="0.35">
      <c r="A2753" s="62">
        <v>46164</v>
      </c>
      <c r="B2753" s="63" t="s">
        <v>445</v>
      </c>
      <c r="C2753" s="64" t="s">
        <v>18</v>
      </c>
      <c r="D2753" s="64" t="s">
        <v>37</v>
      </c>
      <c r="E2753" s="64" t="s">
        <v>2816</v>
      </c>
      <c r="F2753" s="64">
        <v>1</v>
      </c>
      <c r="G2753" s="72" t="s">
        <v>5025</v>
      </c>
      <c r="H2753" s="63" t="s">
        <v>5026</v>
      </c>
      <c r="I2753" s="64" t="s">
        <v>490</v>
      </c>
      <c r="J2753" s="63" t="s">
        <v>5027</v>
      </c>
      <c r="K2753" s="64" t="s">
        <v>281</v>
      </c>
      <c r="L2753" s="64" t="s">
        <v>268</v>
      </c>
      <c r="M2753" s="100">
        <v>0.375</v>
      </c>
      <c r="N2753" s="100">
        <v>0.39583333333333331</v>
      </c>
      <c r="O2753" s="66">
        <f t="shared" si="102"/>
        <v>2.0833333333333315E-2</v>
      </c>
      <c r="P2753" s="67">
        <v>0.5</v>
      </c>
      <c r="Q2753" s="68">
        <v>18</v>
      </c>
      <c r="R2753" s="68"/>
      <c r="S2753" s="68">
        <f t="shared" si="103"/>
        <v>9</v>
      </c>
      <c r="T2753" s="69" t="s">
        <v>52</v>
      </c>
      <c r="U2753" s="63" t="s">
        <v>52</v>
      </c>
      <c r="V2753" s="63"/>
      <c r="W2753" s="63"/>
      <c r="X2753" s="63"/>
      <c r="Y2753" s="63"/>
      <c r="Z2753" s="63"/>
      <c r="AA2753" s="63">
        <v>2026050103</v>
      </c>
    </row>
    <row r="2754" spans="1:27" s="71" customFormat="1" ht="23.5" customHeight="1" x14ac:dyDescent="0.35">
      <c r="A2754" s="62">
        <v>46164</v>
      </c>
      <c r="B2754" s="63" t="s">
        <v>445</v>
      </c>
      <c r="C2754" s="64" t="s">
        <v>18</v>
      </c>
      <c r="D2754" s="64" t="s">
        <v>37</v>
      </c>
      <c r="E2754" s="64" t="s">
        <v>258</v>
      </c>
      <c r="F2754" s="64">
        <v>1</v>
      </c>
      <c r="G2754" s="72" t="s">
        <v>5028</v>
      </c>
      <c r="H2754" s="63" t="s">
        <v>5029</v>
      </c>
      <c r="I2754" s="64" t="s">
        <v>490</v>
      </c>
      <c r="J2754" s="63" t="s">
        <v>2054</v>
      </c>
      <c r="K2754" s="64" t="s">
        <v>281</v>
      </c>
      <c r="L2754" s="64" t="s">
        <v>268</v>
      </c>
      <c r="M2754" s="100">
        <v>0.34375</v>
      </c>
      <c r="N2754" s="100">
        <v>0.36805555555555558</v>
      </c>
      <c r="O2754" s="66">
        <f t="shared" si="102"/>
        <v>2.430555555555558E-2</v>
      </c>
      <c r="P2754" s="67">
        <v>0.57999999999999996</v>
      </c>
      <c r="Q2754" s="68">
        <v>23</v>
      </c>
      <c r="R2754" s="68"/>
      <c r="S2754" s="68">
        <f t="shared" si="103"/>
        <v>13.34</v>
      </c>
      <c r="T2754" s="69" t="s">
        <v>52</v>
      </c>
      <c r="U2754" s="63" t="s">
        <v>52</v>
      </c>
      <c r="V2754" s="63"/>
      <c r="W2754" s="63"/>
      <c r="X2754" s="63"/>
      <c r="Y2754" s="63"/>
      <c r="Z2754" s="63"/>
      <c r="AA2754" s="63">
        <v>2026050104</v>
      </c>
    </row>
    <row r="2755" spans="1:27" s="71" customFormat="1" ht="23.5" customHeight="1" x14ac:dyDescent="0.35">
      <c r="A2755" s="62">
        <v>46164</v>
      </c>
      <c r="B2755" s="63" t="s">
        <v>445</v>
      </c>
      <c r="C2755" s="64" t="s">
        <v>18</v>
      </c>
      <c r="D2755" s="64" t="s">
        <v>37</v>
      </c>
      <c r="E2755" s="64" t="s">
        <v>1538</v>
      </c>
      <c r="F2755" s="64">
        <v>1</v>
      </c>
      <c r="G2755" s="72" t="s">
        <v>830</v>
      </c>
      <c r="H2755" s="63" t="s">
        <v>4977</v>
      </c>
      <c r="I2755" s="64" t="s">
        <v>490</v>
      </c>
      <c r="J2755" s="63" t="s">
        <v>2054</v>
      </c>
      <c r="K2755" s="64" t="s">
        <v>281</v>
      </c>
      <c r="L2755" s="64" t="s">
        <v>268</v>
      </c>
      <c r="M2755" s="100">
        <v>0.43055555555555558</v>
      </c>
      <c r="N2755" s="100">
        <v>0.4513888888888889</v>
      </c>
      <c r="O2755" s="66">
        <f t="shared" si="102"/>
        <v>2.0833333333333315E-2</v>
      </c>
      <c r="P2755" s="67">
        <v>0.5</v>
      </c>
      <c r="Q2755" s="68">
        <v>21</v>
      </c>
      <c r="R2755" s="68"/>
      <c r="S2755" s="68">
        <f t="shared" si="103"/>
        <v>10.5</v>
      </c>
      <c r="T2755" s="69" t="s">
        <v>52</v>
      </c>
      <c r="U2755" s="63" t="s">
        <v>52</v>
      </c>
      <c r="V2755" s="63"/>
      <c r="W2755" s="63"/>
      <c r="X2755" s="63"/>
      <c r="Y2755" s="63"/>
      <c r="Z2755" s="63"/>
      <c r="AA2755" s="63">
        <v>2026050105</v>
      </c>
    </row>
    <row r="2756" spans="1:27" s="71" customFormat="1" ht="23.5" customHeight="1" x14ac:dyDescent="0.35">
      <c r="A2756" s="62">
        <v>46164</v>
      </c>
      <c r="B2756" s="63" t="s">
        <v>34</v>
      </c>
      <c r="C2756" s="64" t="s">
        <v>18</v>
      </c>
      <c r="D2756" s="64" t="s">
        <v>19</v>
      </c>
      <c r="E2756" s="64" t="s">
        <v>1549</v>
      </c>
      <c r="F2756" s="64">
        <v>1</v>
      </c>
      <c r="G2756" s="72">
        <v>130606093</v>
      </c>
      <c r="H2756" s="63" t="s">
        <v>5030</v>
      </c>
      <c r="I2756" s="64" t="s">
        <v>490</v>
      </c>
      <c r="J2756" s="63" t="s">
        <v>5031</v>
      </c>
      <c r="K2756" s="64" t="s">
        <v>281</v>
      </c>
      <c r="L2756" s="64" t="s">
        <v>268</v>
      </c>
      <c r="M2756" s="100">
        <v>0.40277777777777779</v>
      </c>
      <c r="N2756" s="100">
        <v>0.4861111111111111</v>
      </c>
      <c r="O2756" s="66">
        <f t="shared" si="102"/>
        <v>8.3333333333333315E-2</v>
      </c>
      <c r="P2756" s="67">
        <v>2</v>
      </c>
      <c r="Q2756" s="68">
        <v>8</v>
      </c>
      <c r="R2756" s="68"/>
      <c r="S2756" s="68">
        <f t="shared" si="103"/>
        <v>16</v>
      </c>
      <c r="T2756" s="69" t="s">
        <v>52</v>
      </c>
      <c r="U2756" s="63" t="s">
        <v>52</v>
      </c>
      <c r="V2756" s="63"/>
      <c r="W2756" s="63"/>
      <c r="X2756" s="63"/>
      <c r="Y2756" s="63"/>
      <c r="Z2756" s="63"/>
      <c r="AA2756" s="63">
        <v>2026050106</v>
      </c>
    </row>
    <row r="2757" spans="1:27" s="71" customFormat="1" ht="23.5" customHeight="1" x14ac:dyDescent="0.35">
      <c r="A2757" s="62">
        <v>46164</v>
      </c>
      <c r="B2757" s="63" t="s">
        <v>445</v>
      </c>
      <c r="C2757" s="64" t="s">
        <v>18</v>
      </c>
      <c r="D2757" s="64" t="s">
        <v>37</v>
      </c>
      <c r="E2757" s="64" t="s">
        <v>2563</v>
      </c>
      <c r="F2757" s="64">
        <v>1</v>
      </c>
      <c r="G2757" s="72" t="s">
        <v>4731</v>
      </c>
      <c r="H2757" s="63" t="s">
        <v>5032</v>
      </c>
      <c r="I2757" s="64" t="s">
        <v>490</v>
      </c>
      <c r="J2757" s="63" t="s">
        <v>2140</v>
      </c>
      <c r="K2757" s="64" t="s">
        <v>281</v>
      </c>
      <c r="L2757" s="64" t="s">
        <v>268</v>
      </c>
      <c r="M2757" s="100">
        <v>0.3125</v>
      </c>
      <c r="N2757" s="100">
        <v>0.33333333333333331</v>
      </c>
      <c r="O2757" s="66">
        <f t="shared" si="102"/>
        <v>2.0833333333333315E-2</v>
      </c>
      <c r="P2757" s="67">
        <v>0.5</v>
      </c>
      <c r="Q2757" s="68">
        <v>21</v>
      </c>
      <c r="R2757" s="68"/>
      <c r="S2757" s="68">
        <f t="shared" si="103"/>
        <v>10.5</v>
      </c>
      <c r="T2757" s="69" t="s">
        <v>52</v>
      </c>
      <c r="U2757" s="63" t="s">
        <v>52</v>
      </c>
      <c r="V2757" s="63"/>
      <c r="W2757" s="63"/>
      <c r="X2757" s="63"/>
      <c r="Y2757" s="63"/>
      <c r="Z2757" s="63"/>
      <c r="AA2757" s="63">
        <v>2026050107</v>
      </c>
    </row>
    <row r="2758" spans="1:27" s="71" customFormat="1" ht="23.5" customHeight="1" x14ac:dyDescent="0.35">
      <c r="A2758" s="62">
        <v>46164</v>
      </c>
      <c r="B2758" s="63" t="s">
        <v>445</v>
      </c>
      <c r="C2758" s="64" t="s">
        <v>18</v>
      </c>
      <c r="D2758" s="64" t="s">
        <v>37</v>
      </c>
      <c r="E2758" s="64" t="s">
        <v>311</v>
      </c>
      <c r="F2758" s="64">
        <v>1</v>
      </c>
      <c r="G2758" s="72" t="s">
        <v>1007</v>
      </c>
      <c r="H2758" s="63" t="s">
        <v>5014</v>
      </c>
      <c r="I2758" s="64" t="s">
        <v>490</v>
      </c>
      <c r="J2758" s="63" t="s">
        <v>5033</v>
      </c>
      <c r="K2758" s="64" t="s">
        <v>281</v>
      </c>
      <c r="L2758" s="64" t="s">
        <v>268</v>
      </c>
      <c r="M2758" s="100">
        <v>0.3125</v>
      </c>
      <c r="N2758" s="100">
        <v>0.34375</v>
      </c>
      <c r="O2758" s="66">
        <f t="shared" si="102"/>
        <v>3.125E-2</v>
      </c>
      <c r="P2758" s="67">
        <v>0.75</v>
      </c>
      <c r="Q2758" s="68">
        <v>23</v>
      </c>
      <c r="R2758" s="68"/>
      <c r="S2758" s="68">
        <f t="shared" si="103"/>
        <v>17.25</v>
      </c>
      <c r="T2758" s="69" t="s">
        <v>52</v>
      </c>
      <c r="U2758" s="63" t="s">
        <v>52</v>
      </c>
      <c r="V2758" s="63"/>
      <c r="W2758" s="63"/>
      <c r="X2758" s="63"/>
      <c r="Y2758" s="63"/>
      <c r="Z2758" s="63"/>
      <c r="AA2758" s="63">
        <v>2026050108</v>
      </c>
    </row>
    <row r="2759" spans="1:27" s="71" customFormat="1" ht="23.5" customHeight="1" x14ac:dyDescent="0.35">
      <c r="A2759" s="62">
        <v>46164</v>
      </c>
      <c r="B2759" s="63" t="s">
        <v>445</v>
      </c>
      <c r="C2759" s="64" t="s">
        <v>18</v>
      </c>
      <c r="D2759" s="64" t="s">
        <v>37</v>
      </c>
      <c r="E2759" s="64" t="s">
        <v>868</v>
      </c>
      <c r="F2759" s="64">
        <v>1</v>
      </c>
      <c r="G2759" s="72" t="s">
        <v>3850</v>
      </c>
      <c r="H2759" s="63" t="s">
        <v>5017</v>
      </c>
      <c r="I2759" s="64" t="s">
        <v>490</v>
      </c>
      <c r="J2759" s="63" t="s">
        <v>7548</v>
      </c>
      <c r="K2759" s="64" t="s">
        <v>281</v>
      </c>
      <c r="L2759" s="64" t="s">
        <v>268</v>
      </c>
      <c r="M2759" s="100">
        <v>0.34375</v>
      </c>
      <c r="N2759" s="100">
        <v>0.38541666666666669</v>
      </c>
      <c r="O2759" s="66">
        <f t="shared" si="102"/>
        <v>4.1666666666666685E-2</v>
      </c>
      <c r="P2759" s="67">
        <v>1</v>
      </c>
      <c r="Q2759" s="68">
        <v>25</v>
      </c>
      <c r="R2759" s="68"/>
      <c r="S2759" s="68">
        <f t="shared" si="103"/>
        <v>25</v>
      </c>
      <c r="T2759" s="69" t="s">
        <v>52</v>
      </c>
      <c r="U2759" s="63" t="s">
        <v>52</v>
      </c>
      <c r="V2759" s="63"/>
      <c r="W2759" s="63"/>
      <c r="X2759" s="63"/>
      <c r="Y2759" s="63"/>
      <c r="Z2759" s="63"/>
      <c r="AA2759" s="63">
        <v>2026050109</v>
      </c>
    </row>
    <row r="2760" spans="1:27" s="71" customFormat="1" ht="23.5" customHeight="1" x14ac:dyDescent="0.35">
      <c r="A2760" s="62">
        <v>46164</v>
      </c>
      <c r="B2760" s="63" t="s">
        <v>445</v>
      </c>
      <c r="C2760" s="64" t="s">
        <v>18</v>
      </c>
      <c r="D2760" s="64" t="s">
        <v>37</v>
      </c>
      <c r="E2760" s="64" t="s">
        <v>544</v>
      </c>
      <c r="F2760" s="64">
        <v>1</v>
      </c>
      <c r="G2760" s="72" t="s">
        <v>1455</v>
      </c>
      <c r="H2760" s="63" t="s">
        <v>5015</v>
      </c>
      <c r="I2760" s="64" t="s">
        <v>490</v>
      </c>
      <c r="J2760" s="63" t="s">
        <v>2140</v>
      </c>
      <c r="K2760" s="64" t="s">
        <v>281</v>
      </c>
      <c r="L2760" s="64" t="s">
        <v>268</v>
      </c>
      <c r="M2760" s="100">
        <v>0.375</v>
      </c>
      <c r="N2760" s="100">
        <v>0.45833333333333331</v>
      </c>
      <c r="O2760" s="66">
        <f t="shared" si="102"/>
        <v>8.3333333333333315E-2</v>
      </c>
      <c r="P2760" s="67">
        <v>2</v>
      </c>
      <c r="Q2760" s="68">
        <v>30</v>
      </c>
      <c r="R2760" s="68"/>
      <c r="S2760" s="68">
        <f t="shared" si="103"/>
        <v>60</v>
      </c>
      <c r="T2760" s="69" t="s">
        <v>52</v>
      </c>
      <c r="U2760" s="63" t="s">
        <v>52</v>
      </c>
      <c r="V2760" s="63"/>
      <c r="W2760" s="63"/>
      <c r="X2760" s="63"/>
      <c r="Y2760" s="63"/>
      <c r="Z2760" s="63"/>
      <c r="AA2760" s="63">
        <v>2026050110</v>
      </c>
    </row>
    <row r="2761" spans="1:27" s="71" customFormat="1" ht="23.5" customHeight="1" x14ac:dyDescent="0.35">
      <c r="A2761" s="62">
        <v>46164</v>
      </c>
      <c r="B2761" s="63" t="s">
        <v>445</v>
      </c>
      <c r="C2761" s="64" t="s">
        <v>18</v>
      </c>
      <c r="D2761" s="64" t="s">
        <v>37</v>
      </c>
      <c r="E2761" s="64" t="s">
        <v>320</v>
      </c>
      <c r="F2761" s="64">
        <v>1</v>
      </c>
      <c r="G2761" s="72" t="s">
        <v>5036</v>
      </c>
      <c r="H2761" s="63" t="s">
        <v>5037</v>
      </c>
      <c r="I2761" s="64" t="s">
        <v>490</v>
      </c>
      <c r="J2761" s="63" t="s">
        <v>4052</v>
      </c>
      <c r="K2761" s="64" t="s">
        <v>281</v>
      </c>
      <c r="L2761" s="64" t="s">
        <v>268</v>
      </c>
      <c r="M2761" s="100">
        <v>0.75</v>
      </c>
      <c r="N2761" s="100">
        <v>0.79166666666666663</v>
      </c>
      <c r="O2761" s="66">
        <f t="shared" si="102"/>
        <v>4.166666666666663E-2</v>
      </c>
      <c r="P2761" s="67">
        <v>1</v>
      </c>
      <c r="Q2761" s="68">
        <v>22</v>
      </c>
      <c r="R2761" s="68"/>
      <c r="S2761" s="68">
        <f t="shared" si="103"/>
        <v>22</v>
      </c>
      <c r="T2761" s="69" t="s">
        <v>52</v>
      </c>
      <c r="U2761" s="63" t="s">
        <v>52</v>
      </c>
      <c r="V2761" s="63"/>
      <c r="W2761" s="63"/>
      <c r="X2761" s="63"/>
      <c r="Y2761" s="63"/>
      <c r="Z2761" s="63"/>
      <c r="AA2761" s="63">
        <v>2026050111</v>
      </c>
    </row>
    <row r="2762" spans="1:27" s="71" customFormat="1" ht="23.5" customHeight="1" x14ac:dyDescent="0.35">
      <c r="A2762" s="62">
        <v>46164</v>
      </c>
      <c r="B2762" s="63" t="s">
        <v>445</v>
      </c>
      <c r="C2762" s="64" t="s">
        <v>18</v>
      </c>
      <c r="D2762" s="64" t="s">
        <v>37</v>
      </c>
      <c r="E2762" s="64" t="s">
        <v>3783</v>
      </c>
      <c r="F2762" s="64">
        <v>1</v>
      </c>
      <c r="G2762" s="85" t="s">
        <v>3963</v>
      </c>
      <c r="H2762" s="63" t="s">
        <v>5038</v>
      </c>
      <c r="I2762" s="64" t="s">
        <v>480</v>
      </c>
      <c r="J2762" s="63" t="s">
        <v>5039</v>
      </c>
      <c r="K2762" s="64" t="s">
        <v>273</v>
      </c>
      <c r="L2762" s="64" t="s">
        <v>268</v>
      </c>
      <c r="M2762" s="100">
        <v>0.8125</v>
      </c>
      <c r="N2762" s="100">
        <v>0.89583333333333337</v>
      </c>
      <c r="O2762" s="66">
        <f t="shared" si="102"/>
        <v>8.333333333333337E-2</v>
      </c>
      <c r="P2762" s="67">
        <v>2</v>
      </c>
      <c r="Q2762" s="68">
        <v>21.5</v>
      </c>
      <c r="R2762" s="68"/>
      <c r="S2762" s="120">
        <f t="shared" si="103"/>
        <v>43</v>
      </c>
      <c r="T2762" s="69" t="s">
        <v>5238</v>
      </c>
      <c r="U2762" s="63"/>
      <c r="V2762" s="63"/>
      <c r="W2762" s="63"/>
      <c r="X2762" s="63"/>
      <c r="Y2762" s="63"/>
      <c r="Z2762" s="63"/>
      <c r="AA2762" s="63">
        <v>2026050112</v>
      </c>
    </row>
    <row r="2763" spans="1:27" s="71" customFormat="1" ht="23.5" customHeight="1" x14ac:dyDescent="0.35">
      <c r="A2763" s="62">
        <v>46164</v>
      </c>
      <c r="B2763" s="63" t="s">
        <v>445</v>
      </c>
      <c r="C2763" s="64" t="s">
        <v>18</v>
      </c>
      <c r="D2763" s="64" t="s">
        <v>37</v>
      </c>
      <c r="E2763" s="64" t="s">
        <v>323</v>
      </c>
      <c r="F2763" s="64">
        <v>1</v>
      </c>
      <c r="G2763" s="72" t="s">
        <v>5044</v>
      </c>
      <c r="H2763" s="63" t="s">
        <v>5045</v>
      </c>
      <c r="I2763" s="64" t="s">
        <v>490</v>
      </c>
      <c r="J2763" s="63" t="s">
        <v>2722</v>
      </c>
      <c r="K2763" s="64" t="s">
        <v>281</v>
      </c>
      <c r="L2763" s="64" t="s">
        <v>268</v>
      </c>
      <c r="M2763" s="100">
        <v>0.35416666666666669</v>
      </c>
      <c r="N2763" s="100">
        <v>0.45833333333333331</v>
      </c>
      <c r="O2763" s="66">
        <f t="shared" si="102"/>
        <v>0.10416666666666663</v>
      </c>
      <c r="P2763" s="67">
        <v>2.5</v>
      </c>
      <c r="Q2763" s="68">
        <v>11</v>
      </c>
      <c r="R2763" s="68"/>
      <c r="S2763" s="120">
        <f t="shared" si="103"/>
        <v>27.5</v>
      </c>
      <c r="T2763" s="69" t="s">
        <v>52</v>
      </c>
      <c r="U2763" s="63" t="s">
        <v>52</v>
      </c>
      <c r="V2763" s="63"/>
      <c r="W2763" s="63"/>
      <c r="X2763" s="63"/>
      <c r="Y2763" s="63"/>
      <c r="Z2763" s="63"/>
      <c r="AA2763" s="63">
        <v>2026050113</v>
      </c>
    </row>
    <row r="2764" spans="1:27" s="71" customFormat="1" ht="23.5" customHeight="1" x14ac:dyDescent="0.35">
      <c r="A2764" s="62">
        <v>46165</v>
      </c>
      <c r="B2764" s="63" t="s">
        <v>34</v>
      </c>
      <c r="C2764" s="64" t="s">
        <v>17</v>
      </c>
      <c r="D2764" s="64" t="s">
        <v>19</v>
      </c>
      <c r="E2764" s="64" t="s">
        <v>278</v>
      </c>
      <c r="F2764" s="64">
        <v>2</v>
      </c>
      <c r="G2764" s="72">
        <v>130597181</v>
      </c>
      <c r="H2764" s="63" t="s">
        <v>5046</v>
      </c>
      <c r="I2764" s="64" t="s">
        <v>493</v>
      </c>
      <c r="J2764" s="63" t="s">
        <v>66</v>
      </c>
      <c r="K2764" s="64" t="s">
        <v>243</v>
      </c>
      <c r="L2764" s="64" t="s">
        <v>239</v>
      </c>
      <c r="M2764" s="100"/>
      <c r="N2764" s="100"/>
      <c r="O2764" s="66">
        <f t="shared" si="102"/>
        <v>24</v>
      </c>
      <c r="P2764" s="67">
        <v>0.5</v>
      </c>
      <c r="Q2764" s="68">
        <v>11</v>
      </c>
      <c r="R2764" s="68"/>
      <c r="S2764" s="120">
        <f t="shared" si="103"/>
        <v>5.5</v>
      </c>
      <c r="T2764" s="69" t="s">
        <v>547</v>
      </c>
      <c r="U2764" s="63" t="s">
        <v>52</v>
      </c>
      <c r="V2764" s="63"/>
      <c r="W2764" s="63"/>
      <c r="X2764" s="63"/>
      <c r="Y2764" s="63"/>
      <c r="Z2764" s="63"/>
      <c r="AA2764" s="63"/>
    </row>
    <row r="2765" spans="1:27" s="71" customFormat="1" ht="23.5" customHeight="1" x14ac:dyDescent="0.35">
      <c r="A2765" s="62">
        <v>46165</v>
      </c>
      <c r="B2765" s="63" t="s">
        <v>34</v>
      </c>
      <c r="C2765" s="64" t="s">
        <v>17</v>
      </c>
      <c r="D2765" s="64" t="s">
        <v>19</v>
      </c>
      <c r="E2765" s="64" t="s">
        <v>371</v>
      </c>
      <c r="F2765" s="64">
        <v>2</v>
      </c>
      <c r="G2765" s="72" t="s">
        <v>1826</v>
      </c>
      <c r="H2765" s="63" t="s">
        <v>5047</v>
      </c>
      <c r="I2765" s="64" t="s">
        <v>493</v>
      </c>
      <c r="J2765" s="63" t="s">
        <v>66</v>
      </c>
      <c r="K2765" s="64" t="s">
        <v>243</v>
      </c>
      <c r="L2765" s="64" t="s">
        <v>239</v>
      </c>
      <c r="M2765" s="100"/>
      <c r="N2765" s="100"/>
      <c r="O2765" s="66">
        <f t="shared" si="102"/>
        <v>24</v>
      </c>
      <c r="P2765" s="67">
        <v>0.5</v>
      </c>
      <c r="Q2765" s="68">
        <v>11</v>
      </c>
      <c r="R2765" s="68"/>
      <c r="S2765" s="120">
        <f t="shared" si="103"/>
        <v>5.5</v>
      </c>
      <c r="T2765" s="69" t="s">
        <v>547</v>
      </c>
      <c r="U2765" s="63" t="s">
        <v>52</v>
      </c>
      <c r="V2765" s="63"/>
      <c r="W2765" s="63"/>
      <c r="X2765" s="63"/>
      <c r="Y2765" s="63"/>
      <c r="Z2765" s="63"/>
      <c r="AA2765" s="63"/>
    </row>
    <row r="2766" spans="1:27" s="71" customFormat="1" ht="23.5" customHeight="1" x14ac:dyDescent="0.35">
      <c r="A2766" s="62">
        <v>46165</v>
      </c>
      <c r="B2766" s="63" t="s">
        <v>445</v>
      </c>
      <c r="C2766" s="64" t="s">
        <v>17</v>
      </c>
      <c r="D2766" s="64" t="s">
        <v>37</v>
      </c>
      <c r="E2766" s="64" t="s">
        <v>265</v>
      </c>
      <c r="F2766" s="64">
        <v>1</v>
      </c>
      <c r="G2766" s="72" t="s">
        <v>2279</v>
      </c>
      <c r="H2766" s="63" t="s">
        <v>5048</v>
      </c>
      <c r="I2766" s="64" t="s">
        <v>493</v>
      </c>
      <c r="J2766" s="63" t="s">
        <v>66</v>
      </c>
      <c r="K2766" s="64" t="s">
        <v>243</v>
      </c>
      <c r="L2766" s="64" t="s">
        <v>239</v>
      </c>
      <c r="M2766" s="100"/>
      <c r="N2766" s="100"/>
      <c r="O2766" s="66">
        <f t="shared" si="102"/>
        <v>24</v>
      </c>
      <c r="P2766" s="67">
        <v>0.1</v>
      </c>
      <c r="Q2766" s="68">
        <v>30</v>
      </c>
      <c r="R2766" s="68"/>
      <c r="S2766" s="120">
        <f t="shared" si="103"/>
        <v>3</v>
      </c>
      <c r="T2766" s="69" t="s">
        <v>547</v>
      </c>
      <c r="U2766" s="63" t="s">
        <v>52</v>
      </c>
      <c r="V2766" s="63"/>
      <c r="W2766" s="63"/>
      <c r="X2766" s="63"/>
      <c r="Y2766" s="63"/>
      <c r="Z2766" s="63"/>
      <c r="AA2766" s="63"/>
    </row>
    <row r="2767" spans="1:27" s="71" customFormat="1" ht="23.5" customHeight="1" x14ac:dyDescent="0.35">
      <c r="A2767" s="62">
        <v>46165</v>
      </c>
      <c r="B2767" s="63" t="s">
        <v>445</v>
      </c>
      <c r="C2767" s="64" t="s">
        <v>17</v>
      </c>
      <c r="D2767" s="64" t="s">
        <v>37</v>
      </c>
      <c r="E2767" s="64" t="s">
        <v>289</v>
      </c>
      <c r="F2767" s="64">
        <v>1</v>
      </c>
      <c r="G2767" s="72" t="s">
        <v>1072</v>
      </c>
      <c r="H2767" s="63" t="s">
        <v>5049</v>
      </c>
      <c r="I2767" s="64" t="s">
        <v>493</v>
      </c>
      <c r="J2767" s="63" t="s">
        <v>66</v>
      </c>
      <c r="K2767" s="64" t="s">
        <v>243</v>
      </c>
      <c r="L2767" s="64" t="s">
        <v>239</v>
      </c>
      <c r="M2767" s="100"/>
      <c r="N2767" s="100"/>
      <c r="O2767" s="66">
        <f t="shared" si="102"/>
        <v>24</v>
      </c>
      <c r="P2767" s="67">
        <v>0.1</v>
      </c>
      <c r="Q2767" s="68">
        <v>28</v>
      </c>
      <c r="R2767" s="68"/>
      <c r="S2767" s="120">
        <f t="shared" si="103"/>
        <v>2.8000000000000003</v>
      </c>
      <c r="T2767" s="69" t="s">
        <v>547</v>
      </c>
      <c r="U2767" s="63" t="s">
        <v>52</v>
      </c>
      <c r="V2767" s="63"/>
      <c r="W2767" s="63"/>
      <c r="X2767" s="63"/>
      <c r="Y2767" s="63"/>
      <c r="Z2767" s="63"/>
      <c r="AA2767" s="63"/>
    </row>
    <row r="2768" spans="1:27" s="71" customFormat="1" ht="23.5" customHeight="1" x14ac:dyDescent="0.35">
      <c r="A2768" s="62">
        <v>46165</v>
      </c>
      <c r="B2768" s="63" t="s">
        <v>445</v>
      </c>
      <c r="C2768" s="64" t="s">
        <v>18</v>
      </c>
      <c r="D2768" s="64" t="s">
        <v>37</v>
      </c>
      <c r="E2768" s="64" t="s">
        <v>1532</v>
      </c>
      <c r="F2768" s="64">
        <v>1</v>
      </c>
      <c r="G2768" s="72" t="s">
        <v>3803</v>
      </c>
      <c r="H2768" s="63" t="s">
        <v>4936</v>
      </c>
      <c r="I2768" s="64" t="s">
        <v>493</v>
      </c>
      <c r="J2768" s="63" t="s">
        <v>66</v>
      </c>
      <c r="K2768" s="64" t="s">
        <v>243</v>
      </c>
      <c r="L2768" s="64" t="s">
        <v>239</v>
      </c>
      <c r="M2768" s="100"/>
      <c r="N2768" s="100"/>
      <c r="O2768" s="66">
        <f t="shared" si="102"/>
        <v>24</v>
      </c>
      <c r="P2768" s="67">
        <v>0.1</v>
      </c>
      <c r="Q2768" s="68">
        <v>15</v>
      </c>
      <c r="R2768" s="68"/>
      <c r="S2768" s="120">
        <f t="shared" si="103"/>
        <v>1.5</v>
      </c>
      <c r="T2768" s="69" t="s">
        <v>547</v>
      </c>
      <c r="U2768" s="63" t="s">
        <v>52</v>
      </c>
      <c r="V2768" s="63"/>
      <c r="W2768" s="63"/>
      <c r="X2768" s="63"/>
      <c r="Y2768" s="63"/>
      <c r="Z2768" s="63"/>
      <c r="AA2768" s="63"/>
    </row>
    <row r="2769" spans="1:27" s="71" customFormat="1" ht="23.5" customHeight="1" x14ac:dyDescent="0.35">
      <c r="A2769" s="62">
        <v>46165</v>
      </c>
      <c r="B2769" s="63" t="s">
        <v>445</v>
      </c>
      <c r="C2769" s="64" t="s">
        <v>18</v>
      </c>
      <c r="D2769" s="64" t="s">
        <v>37</v>
      </c>
      <c r="E2769" s="64" t="s">
        <v>1536</v>
      </c>
      <c r="F2769" s="64">
        <v>1</v>
      </c>
      <c r="G2769" s="72" t="s">
        <v>3886</v>
      </c>
      <c r="H2769" s="63" t="s">
        <v>5050</v>
      </c>
      <c r="I2769" s="64" t="s">
        <v>493</v>
      </c>
      <c r="J2769" s="63" t="s">
        <v>66</v>
      </c>
      <c r="K2769" s="64" t="s">
        <v>243</v>
      </c>
      <c r="L2769" s="64" t="s">
        <v>239</v>
      </c>
      <c r="M2769" s="100"/>
      <c r="N2769" s="100"/>
      <c r="O2769" s="66">
        <f t="shared" si="102"/>
        <v>24</v>
      </c>
      <c r="P2769" s="67">
        <v>0.1</v>
      </c>
      <c r="Q2769" s="68">
        <v>20</v>
      </c>
      <c r="R2769" s="68"/>
      <c r="S2769" s="120">
        <f t="shared" si="103"/>
        <v>2</v>
      </c>
      <c r="T2769" s="69" t="s">
        <v>547</v>
      </c>
      <c r="U2769" s="63" t="s">
        <v>52</v>
      </c>
      <c r="V2769" s="63"/>
      <c r="W2769" s="63"/>
      <c r="X2769" s="63"/>
      <c r="Y2769" s="63"/>
      <c r="Z2769" s="63"/>
      <c r="AA2769" s="63"/>
    </row>
    <row r="2770" spans="1:27" s="71" customFormat="1" ht="23.5" customHeight="1" x14ac:dyDescent="0.35">
      <c r="A2770" s="62">
        <v>46165</v>
      </c>
      <c r="B2770" s="63" t="s">
        <v>445</v>
      </c>
      <c r="C2770" s="64" t="s">
        <v>18</v>
      </c>
      <c r="D2770" s="64" t="s">
        <v>37</v>
      </c>
      <c r="E2770" s="64" t="s">
        <v>1534</v>
      </c>
      <c r="F2770" s="64">
        <v>1</v>
      </c>
      <c r="G2770" s="72" t="s">
        <v>2601</v>
      </c>
      <c r="H2770" s="63" t="s">
        <v>5051</v>
      </c>
      <c r="I2770" s="64" t="s">
        <v>493</v>
      </c>
      <c r="J2770" s="63" t="s">
        <v>66</v>
      </c>
      <c r="K2770" s="64" t="s">
        <v>243</v>
      </c>
      <c r="L2770" s="64" t="s">
        <v>239</v>
      </c>
      <c r="M2770" s="100"/>
      <c r="N2770" s="100"/>
      <c r="O2770" s="66">
        <f t="shared" si="102"/>
        <v>24</v>
      </c>
      <c r="P2770" s="67">
        <v>0.1</v>
      </c>
      <c r="Q2770" s="68">
        <v>5</v>
      </c>
      <c r="R2770" s="68"/>
      <c r="S2770" s="120">
        <f t="shared" si="103"/>
        <v>0.5</v>
      </c>
      <c r="T2770" s="69" t="s">
        <v>547</v>
      </c>
      <c r="U2770" s="63" t="s">
        <v>52</v>
      </c>
      <c r="V2770" s="63"/>
      <c r="W2770" s="63"/>
      <c r="X2770" s="63"/>
      <c r="Y2770" s="63"/>
      <c r="Z2770" s="63"/>
      <c r="AA2770" s="63"/>
    </row>
    <row r="2771" spans="1:27" s="71" customFormat="1" ht="23.5" customHeight="1" x14ac:dyDescent="0.35">
      <c r="A2771" s="62">
        <v>46165</v>
      </c>
      <c r="B2771" s="63" t="s">
        <v>445</v>
      </c>
      <c r="C2771" s="64" t="s">
        <v>18</v>
      </c>
      <c r="D2771" s="64" t="s">
        <v>37</v>
      </c>
      <c r="E2771" s="64" t="s">
        <v>1302</v>
      </c>
      <c r="F2771" s="64">
        <v>2</v>
      </c>
      <c r="G2771" s="72" t="s">
        <v>770</v>
      </c>
      <c r="H2771" s="63" t="s">
        <v>5052</v>
      </c>
      <c r="I2771" s="64" t="s">
        <v>493</v>
      </c>
      <c r="J2771" s="63" t="s">
        <v>66</v>
      </c>
      <c r="K2771" s="64" t="s">
        <v>243</v>
      </c>
      <c r="L2771" s="64" t="s">
        <v>239</v>
      </c>
      <c r="M2771" s="100"/>
      <c r="N2771" s="100"/>
      <c r="O2771" s="66">
        <f t="shared" si="102"/>
        <v>24</v>
      </c>
      <c r="P2771" s="67">
        <v>0.1</v>
      </c>
      <c r="Q2771" s="68">
        <v>8</v>
      </c>
      <c r="R2771" s="68"/>
      <c r="S2771" s="120">
        <f t="shared" si="103"/>
        <v>0.8</v>
      </c>
      <c r="T2771" s="69" t="s">
        <v>547</v>
      </c>
      <c r="U2771" s="63" t="s">
        <v>52</v>
      </c>
      <c r="V2771" s="63"/>
      <c r="W2771" s="63"/>
      <c r="X2771" s="63"/>
      <c r="Y2771" s="63"/>
      <c r="Z2771" s="63"/>
      <c r="AA2771" s="63"/>
    </row>
    <row r="2772" spans="1:27" s="71" customFormat="1" ht="23.5" customHeight="1" x14ac:dyDescent="0.35">
      <c r="A2772" s="62">
        <v>46165</v>
      </c>
      <c r="B2772" s="63" t="s">
        <v>34</v>
      </c>
      <c r="C2772" s="64" t="s">
        <v>17</v>
      </c>
      <c r="D2772" s="64" t="s">
        <v>19</v>
      </c>
      <c r="E2772" s="64" t="s">
        <v>345</v>
      </c>
      <c r="F2772" s="64">
        <v>2</v>
      </c>
      <c r="G2772" s="72" t="s">
        <v>301</v>
      </c>
      <c r="H2772" s="63" t="s">
        <v>5053</v>
      </c>
      <c r="I2772" s="64" t="s">
        <v>490</v>
      </c>
      <c r="J2772" s="63" t="s">
        <v>1710</v>
      </c>
      <c r="K2772" s="64" t="s">
        <v>281</v>
      </c>
      <c r="L2772" s="64" t="s">
        <v>268</v>
      </c>
      <c r="M2772" s="100">
        <v>0.92013888888888884</v>
      </c>
      <c r="N2772" s="100">
        <v>0.9375</v>
      </c>
      <c r="O2772" s="66">
        <f t="shared" si="102"/>
        <v>1.736111111111116E-2</v>
      </c>
      <c r="P2772" s="67">
        <v>0.42</v>
      </c>
      <c r="Q2772" s="68">
        <v>11</v>
      </c>
      <c r="R2772" s="68"/>
      <c r="S2772" s="120">
        <f t="shared" si="103"/>
        <v>4.62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2026050114</v>
      </c>
    </row>
    <row r="2773" spans="1:27" s="71" customFormat="1" ht="23.5" customHeight="1" x14ac:dyDescent="0.35">
      <c r="A2773" s="62">
        <v>46165</v>
      </c>
      <c r="B2773" s="63" t="s">
        <v>445</v>
      </c>
      <c r="C2773" s="64" t="s">
        <v>18</v>
      </c>
      <c r="D2773" s="64" t="s">
        <v>37</v>
      </c>
      <c r="E2773" s="64" t="s">
        <v>1541</v>
      </c>
      <c r="F2773" s="64">
        <v>1</v>
      </c>
      <c r="G2773" s="72" t="s">
        <v>5023</v>
      </c>
      <c r="H2773" s="63" t="s">
        <v>5054</v>
      </c>
      <c r="I2773" s="64" t="s">
        <v>485</v>
      </c>
      <c r="J2773" s="63" t="s">
        <v>5055</v>
      </c>
      <c r="K2773" s="64" t="s">
        <v>273</v>
      </c>
      <c r="L2773" s="64" t="s">
        <v>268</v>
      </c>
      <c r="M2773" s="100">
        <v>0.41666666666666669</v>
      </c>
      <c r="N2773" s="100">
        <v>0.64583333333333337</v>
      </c>
      <c r="O2773" s="66">
        <f t="shared" si="102"/>
        <v>0.22916666666666669</v>
      </c>
      <c r="P2773" s="67">
        <v>5.5</v>
      </c>
      <c r="Q2773" s="68">
        <v>28</v>
      </c>
      <c r="R2773" s="68"/>
      <c r="S2773" s="120">
        <f t="shared" si="103"/>
        <v>154</v>
      </c>
      <c r="T2773" s="69" t="s">
        <v>27</v>
      </c>
      <c r="U2773" s="63" t="s">
        <v>30</v>
      </c>
      <c r="V2773" s="63" t="s">
        <v>5105</v>
      </c>
      <c r="W2773" s="63">
        <v>644027002</v>
      </c>
      <c r="X2773" s="63" t="s">
        <v>5104</v>
      </c>
      <c r="Y2773" s="63"/>
      <c r="Z2773" s="63"/>
      <c r="AA2773" s="63">
        <v>2026050115</v>
      </c>
    </row>
    <row r="2774" spans="1:27" s="71" customFormat="1" ht="23.5" customHeight="1" x14ac:dyDescent="0.35">
      <c r="A2774" s="62">
        <v>46165</v>
      </c>
      <c r="B2774" s="63" t="s">
        <v>445</v>
      </c>
      <c r="C2774" s="64" t="s">
        <v>18</v>
      </c>
      <c r="D2774" s="64" t="s">
        <v>37</v>
      </c>
      <c r="E2774" s="64" t="s">
        <v>311</v>
      </c>
      <c r="F2774" s="64">
        <v>1</v>
      </c>
      <c r="G2774" s="72" t="s">
        <v>2163</v>
      </c>
      <c r="H2774" s="63" t="s">
        <v>5019</v>
      </c>
      <c r="I2774" s="64" t="s">
        <v>490</v>
      </c>
      <c r="J2774" s="63" t="s">
        <v>4052</v>
      </c>
      <c r="K2774" s="64" t="s">
        <v>281</v>
      </c>
      <c r="L2774" s="64" t="s">
        <v>268</v>
      </c>
      <c r="M2774" s="100">
        <v>0.59027777777777779</v>
      </c>
      <c r="N2774" s="100">
        <v>0.60416666666666663</v>
      </c>
      <c r="O2774" s="66">
        <f t="shared" si="102"/>
        <v>1.388888888888884E-2</v>
      </c>
      <c r="P2774" s="67">
        <v>0.33</v>
      </c>
      <c r="Q2774" s="68">
        <v>28</v>
      </c>
      <c r="R2774" s="68"/>
      <c r="S2774" s="120">
        <f t="shared" si="103"/>
        <v>9.24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2026050116</v>
      </c>
    </row>
    <row r="2775" spans="1:27" s="71" customFormat="1" ht="23.5" customHeight="1" x14ac:dyDescent="0.35">
      <c r="A2775" s="62">
        <v>46167</v>
      </c>
      <c r="B2775" s="63" t="s">
        <v>445</v>
      </c>
      <c r="C2775" s="64" t="s">
        <v>17</v>
      </c>
      <c r="D2775" s="64" t="s">
        <v>37</v>
      </c>
      <c r="E2775" s="64" t="s">
        <v>269</v>
      </c>
      <c r="F2775" s="64">
        <v>1</v>
      </c>
      <c r="G2775" s="72" t="s">
        <v>5075</v>
      </c>
      <c r="H2775" s="63" t="s">
        <v>5076</v>
      </c>
      <c r="I2775" s="64" t="s">
        <v>493</v>
      </c>
      <c r="J2775" s="63" t="s">
        <v>66</v>
      </c>
      <c r="K2775" s="64" t="s">
        <v>243</v>
      </c>
      <c r="L2775" s="64" t="s">
        <v>239</v>
      </c>
      <c r="M2775" s="100"/>
      <c r="N2775" s="100"/>
      <c r="O2775" s="66">
        <f t="shared" si="102"/>
        <v>24</v>
      </c>
      <c r="P2775" s="67">
        <v>0.1</v>
      </c>
      <c r="Q2775" s="68">
        <v>20</v>
      </c>
      <c r="R2775" s="68"/>
      <c r="S2775" s="120">
        <f t="shared" si="103"/>
        <v>2</v>
      </c>
      <c r="T2775" s="69" t="s">
        <v>547</v>
      </c>
      <c r="U2775" s="63" t="s">
        <v>52</v>
      </c>
      <c r="V2775" s="63"/>
      <c r="W2775" s="63"/>
      <c r="X2775" s="63"/>
      <c r="Y2775" s="63"/>
      <c r="Z2775" s="63"/>
      <c r="AA2775" s="63"/>
    </row>
    <row r="2776" spans="1:27" s="71" customFormat="1" ht="23.5" customHeight="1" x14ac:dyDescent="0.35">
      <c r="A2776" s="62">
        <v>46167</v>
      </c>
      <c r="B2776" s="63" t="s">
        <v>445</v>
      </c>
      <c r="C2776" s="64" t="s">
        <v>17</v>
      </c>
      <c r="D2776" s="64" t="s">
        <v>37</v>
      </c>
      <c r="E2776" s="64" t="s">
        <v>898</v>
      </c>
      <c r="F2776" s="64">
        <v>2</v>
      </c>
      <c r="G2776" s="72" t="s">
        <v>1211</v>
      </c>
      <c r="H2776" s="63" t="s">
        <v>5077</v>
      </c>
      <c r="I2776" s="64" t="s">
        <v>493</v>
      </c>
      <c r="J2776" s="63" t="s">
        <v>66</v>
      </c>
      <c r="K2776" s="64" t="s">
        <v>243</v>
      </c>
      <c r="L2776" s="64" t="s">
        <v>239</v>
      </c>
      <c r="M2776" s="100"/>
      <c r="N2776" s="100"/>
      <c r="O2776" s="66">
        <f t="shared" si="102"/>
        <v>24</v>
      </c>
      <c r="P2776" s="67">
        <v>0.67</v>
      </c>
      <c r="Q2776" s="68">
        <v>30</v>
      </c>
      <c r="R2776" s="68"/>
      <c r="S2776" s="120">
        <f t="shared" si="103"/>
        <v>20.100000000000001</v>
      </c>
      <c r="T2776" s="69" t="s">
        <v>547</v>
      </c>
      <c r="U2776" s="63" t="s">
        <v>52</v>
      </c>
      <c r="V2776" s="63"/>
      <c r="W2776" s="63"/>
      <c r="X2776" s="63"/>
      <c r="Y2776" s="63"/>
      <c r="Z2776" s="63"/>
      <c r="AA2776" s="63"/>
    </row>
    <row r="2777" spans="1:27" s="71" customFormat="1" ht="23.5" customHeight="1" x14ac:dyDescent="0.35">
      <c r="A2777" s="62">
        <v>46167</v>
      </c>
      <c r="B2777" s="63" t="s">
        <v>34</v>
      </c>
      <c r="C2777" s="64" t="s">
        <v>17</v>
      </c>
      <c r="D2777" s="64" t="s">
        <v>19</v>
      </c>
      <c r="E2777" s="64" t="s">
        <v>371</v>
      </c>
      <c r="F2777" s="64">
        <v>2</v>
      </c>
      <c r="G2777" s="72" t="s">
        <v>2946</v>
      </c>
      <c r="H2777" s="63" t="s">
        <v>5078</v>
      </c>
      <c r="I2777" s="64" t="s">
        <v>493</v>
      </c>
      <c r="J2777" s="63" t="s">
        <v>66</v>
      </c>
      <c r="K2777" s="64" t="s">
        <v>243</v>
      </c>
      <c r="L2777" s="64" t="s">
        <v>239</v>
      </c>
      <c r="M2777" s="100"/>
      <c r="N2777" s="100"/>
      <c r="O2777" s="66">
        <f t="shared" si="102"/>
        <v>24</v>
      </c>
      <c r="P2777" s="67">
        <v>0.83</v>
      </c>
      <c r="Q2777" s="68">
        <v>13</v>
      </c>
      <c r="R2777" s="68"/>
      <c r="S2777" s="120">
        <f t="shared" si="103"/>
        <v>10.79</v>
      </c>
      <c r="T2777" s="69" t="s">
        <v>547</v>
      </c>
      <c r="U2777" s="63" t="s">
        <v>52</v>
      </c>
      <c r="V2777" s="63"/>
      <c r="W2777" s="63"/>
      <c r="X2777" s="63"/>
      <c r="Y2777" s="63"/>
      <c r="Z2777" s="63"/>
      <c r="AA2777" s="63"/>
    </row>
    <row r="2778" spans="1:27" s="71" customFormat="1" ht="23.5" customHeight="1" x14ac:dyDescent="0.35">
      <c r="A2778" s="62">
        <v>46167</v>
      </c>
      <c r="B2778" s="63" t="s">
        <v>34</v>
      </c>
      <c r="C2778" s="64" t="s">
        <v>17</v>
      </c>
      <c r="D2778" s="64" t="s">
        <v>19</v>
      </c>
      <c r="E2778" s="64" t="s">
        <v>993</v>
      </c>
      <c r="F2778" s="64">
        <v>1</v>
      </c>
      <c r="G2778" s="72" t="s">
        <v>301</v>
      </c>
      <c r="H2778" s="63" t="s">
        <v>5079</v>
      </c>
      <c r="I2778" s="64" t="s">
        <v>493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0.42</v>
      </c>
      <c r="Q2778" s="68">
        <v>11</v>
      </c>
      <c r="R2778" s="68"/>
      <c r="S2778" s="120">
        <f t="shared" si="103"/>
        <v>4.62</v>
      </c>
      <c r="T2778" s="69" t="s">
        <v>547</v>
      </c>
      <c r="U2778" s="63" t="s">
        <v>52</v>
      </c>
      <c r="V2778" s="63"/>
      <c r="W2778" s="63"/>
      <c r="X2778" s="63"/>
      <c r="Y2778" s="63"/>
      <c r="Z2778" s="63"/>
      <c r="AA2778" s="63"/>
    </row>
    <row r="2779" spans="1:27" s="71" customFormat="1" ht="23.5" customHeight="1" x14ac:dyDescent="0.35">
      <c r="A2779" s="62">
        <v>46167</v>
      </c>
      <c r="B2779" s="63" t="s">
        <v>34</v>
      </c>
      <c r="C2779" s="64" t="s">
        <v>17</v>
      </c>
      <c r="D2779" s="64" t="s">
        <v>19</v>
      </c>
      <c r="E2779" s="64" t="s">
        <v>1149</v>
      </c>
      <c r="F2779" s="64">
        <v>1</v>
      </c>
      <c r="G2779" s="72" t="s">
        <v>731</v>
      </c>
      <c r="H2779" s="63" t="s">
        <v>5080</v>
      </c>
      <c r="I2779" s="64" t="s">
        <v>493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12</v>
      </c>
      <c r="R2779" s="68"/>
      <c r="S2779" s="120">
        <f t="shared" si="103"/>
        <v>6</v>
      </c>
      <c r="T2779" s="69" t="s">
        <v>547</v>
      </c>
      <c r="U2779" s="63" t="s">
        <v>52</v>
      </c>
      <c r="V2779" s="63"/>
      <c r="W2779" s="63"/>
      <c r="X2779" s="63"/>
      <c r="Y2779" s="63"/>
      <c r="Z2779" s="63"/>
      <c r="AA2779" s="63"/>
    </row>
    <row r="2780" spans="1:27" s="71" customFormat="1" ht="23.5" customHeight="1" x14ac:dyDescent="0.35">
      <c r="A2780" s="62">
        <v>46167</v>
      </c>
      <c r="B2780" s="63" t="s">
        <v>34</v>
      </c>
      <c r="C2780" s="64" t="s">
        <v>17</v>
      </c>
      <c r="D2780" s="64" t="s">
        <v>19</v>
      </c>
      <c r="E2780" s="64" t="s">
        <v>4361</v>
      </c>
      <c r="F2780" s="64">
        <v>2</v>
      </c>
      <c r="G2780" s="72" t="s">
        <v>1005</v>
      </c>
      <c r="H2780" s="63" t="s">
        <v>5081</v>
      </c>
      <c r="I2780" s="64" t="s">
        <v>493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0.67</v>
      </c>
      <c r="Q2780" s="68">
        <v>14</v>
      </c>
      <c r="R2780" s="68"/>
      <c r="S2780" s="120">
        <f t="shared" si="103"/>
        <v>9.3800000000000008</v>
      </c>
      <c r="T2780" s="69" t="s">
        <v>547</v>
      </c>
      <c r="U2780" s="63" t="s">
        <v>52</v>
      </c>
      <c r="V2780" s="63"/>
      <c r="W2780" s="63"/>
      <c r="X2780" s="63"/>
      <c r="Y2780" s="63"/>
      <c r="Z2780" s="63"/>
      <c r="AA2780" s="63"/>
    </row>
    <row r="2781" spans="1:27" s="71" customFormat="1" ht="23.5" customHeight="1" x14ac:dyDescent="0.35">
      <c r="A2781" s="62">
        <v>46167</v>
      </c>
      <c r="B2781" s="63" t="s">
        <v>445</v>
      </c>
      <c r="C2781" s="64" t="s">
        <v>18</v>
      </c>
      <c r="D2781" s="64" t="s">
        <v>37</v>
      </c>
      <c r="E2781" s="64" t="s">
        <v>985</v>
      </c>
      <c r="F2781" s="64">
        <v>2</v>
      </c>
      <c r="G2781" s="72" t="s">
        <v>5082</v>
      </c>
      <c r="H2781" s="63" t="s">
        <v>5083</v>
      </c>
      <c r="I2781" s="64" t="s">
        <v>493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9</v>
      </c>
      <c r="R2781" s="68"/>
      <c r="S2781" s="120">
        <f t="shared" si="103"/>
        <v>0.9</v>
      </c>
      <c r="T2781" s="69" t="s">
        <v>547</v>
      </c>
      <c r="U2781" s="63" t="s">
        <v>52</v>
      </c>
      <c r="V2781" s="63"/>
      <c r="W2781" s="63"/>
      <c r="X2781" s="63"/>
      <c r="Y2781" s="63"/>
      <c r="Z2781" s="63"/>
      <c r="AA2781" s="63"/>
    </row>
    <row r="2782" spans="1:27" s="71" customFormat="1" ht="23.5" customHeight="1" x14ac:dyDescent="0.35">
      <c r="A2782" s="62">
        <v>46167</v>
      </c>
      <c r="B2782" s="63" t="s">
        <v>445</v>
      </c>
      <c r="C2782" s="64" t="s">
        <v>18</v>
      </c>
      <c r="D2782" s="64" t="s">
        <v>37</v>
      </c>
      <c r="E2782" s="64" t="s">
        <v>260</v>
      </c>
      <c r="F2782" s="64">
        <v>2</v>
      </c>
      <c r="G2782" s="72" t="s">
        <v>2805</v>
      </c>
      <c r="H2782" s="63" t="s">
        <v>5084</v>
      </c>
      <c r="I2782" s="64" t="s">
        <v>493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23</v>
      </c>
      <c r="R2782" s="68"/>
      <c r="S2782" s="120">
        <f t="shared" si="103"/>
        <v>2.3000000000000003</v>
      </c>
      <c r="T2782" s="69" t="s">
        <v>547</v>
      </c>
      <c r="U2782" s="63" t="s">
        <v>52</v>
      </c>
      <c r="V2782" s="63"/>
      <c r="W2782" s="63"/>
      <c r="X2782" s="63"/>
      <c r="Y2782" s="63"/>
      <c r="Z2782" s="63"/>
      <c r="AA2782" s="63"/>
    </row>
    <row r="2783" spans="1:27" s="71" customFormat="1" ht="23.5" customHeight="1" x14ac:dyDescent="0.35">
      <c r="A2783" s="62">
        <v>46167</v>
      </c>
      <c r="B2783" s="63" t="s">
        <v>445</v>
      </c>
      <c r="C2783" s="64" t="s">
        <v>18</v>
      </c>
      <c r="D2783" s="64" t="s">
        <v>37</v>
      </c>
      <c r="E2783" s="64" t="s">
        <v>429</v>
      </c>
      <c r="F2783" s="64">
        <v>2</v>
      </c>
      <c r="G2783" s="72" t="s">
        <v>523</v>
      </c>
      <c r="H2783" s="63" t="s">
        <v>5085</v>
      </c>
      <c r="I2783" s="64" t="s">
        <v>493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22</v>
      </c>
      <c r="R2783" s="68"/>
      <c r="S2783" s="120">
        <f t="shared" si="103"/>
        <v>2.2000000000000002</v>
      </c>
      <c r="T2783" s="69" t="s">
        <v>547</v>
      </c>
      <c r="U2783" s="63" t="s">
        <v>52</v>
      </c>
      <c r="V2783" s="63"/>
      <c r="W2783" s="63"/>
      <c r="X2783" s="63"/>
      <c r="Y2783" s="63"/>
      <c r="Z2783" s="63"/>
      <c r="AA2783" s="63"/>
    </row>
    <row r="2784" spans="1:27" s="71" customFormat="1" ht="23.5" customHeight="1" x14ac:dyDescent="0.35">
      <c r="A2784" s="62">
        <v>46167</v>
      </c>
      <c r="B2784" s="63" t="s">
        <v>34</v>
      </c>
      <c r="C2784" s="64" t="s">
        <v>17</v>
      </c>
      <c r="D2784" s="64" t="s">
        <v>19</v>
      </c>
      <c r="E2784" s="64" t="s">
        <v>345</v>
      </c>
      <c r="F2784" s="64">
        <v>1</v>
      </c>
      <c r="G2784" s="72" t="s">
        <v>301</v>
      </c>
      <c r="H2784" s="63" t="s">
        <v>5086</v>
      </c>
      <c r="I2784" s="64" t="s">
        <v>490</v>
      </c>
      <c r="J2784" s="63" t="s">
        <v>2136</v>
      </c>
      <c r="K2784" s="64" t="s">
        <v>281</v>
      </c>
      <c r="L2784" s="64" t="s">
        <v>268</v>
      </c>
      <c r="M2784" s="100">
        <v>0.64583333333333337</v>
      </c>
      <c r="N2784" s="100">
        <v>0.65972222222222221</v>
      </c>
      <c r="O2784" s="66">
        <f t="shared" si="102"/>
        <v>1.388888888888884E-2</v>
      </c>
      <c r="P2784" s="67">
        <v>0.33</v>
      </c>
      <c r="Q2784" s="68">
        <v>12</v>
      </c>
      <c r="R2784" s="68"/>
      <c r="S2784" s="120">
        <f t="shared" si="103"/>
        <v>3.96</v>
      </c>
      <c r="T2784" s="69" t="s">
        <v>52</v>
      </c>
      <c r="U2784" s="63" t="s">
        <v>52</v>
      </c>
      <c r="V2784" s="63"/>
      <c r="W2784" s="63"/>
      <c r="X2784" s="63"/>
      <c r="Y2784" s="63"/>
      <c r="Z2784" s="63"/>
      <c r="AA2784" s="63">
        <v>2026050117</v>
      </c>
    </row>
    <row r="2785" spans="1:27" s="71" customFormat="1" ht="23.5" customHeight="1" x14ac:dyDescent="0.35">
      <c r="A2785" s="62">
        <v>46167</v>
      </c>
      <c r="B2785" s="63" t="s">
        <v>34</v>
      </c>
      <c r="C2785" s="64" t="s">
        <v>17</v>
      </c>
      <c r="D2785" s="64" t="s">
        <v>19</v>
      </c>
      <c r="E2785" s="64" t="s">
        <v>1149</v>
      </c>
      <c r="F2785" s="64">
        <v>1</v>
      </c>
      <c r="G2785" s="72" t="s">
        <v>731</v>
      </c>
      <c r="H2785" s="63" t="s">
        <v>5080</v>
      </c>
      <c r="I2785" s="64" t="s">
        <v>490</v>
      </c>
      <c r="J2785" s="63" t="s">
        <v>5087</v>
      </c>
      <c r="K2785" s="64" t="s">
        <v>281</v>
      </c>
      <c r="L2785" s="64" t="s">
        <v>268</v>
      </c>
      <c r="M2785" s="100">
        <v>0.47916666666666669</v>
      </c>
      <c r="N2785" s="100">
        <v>0.53125</v>
      </c>
      <c r="O2785" s="66">
        <f t="shared" si="102"/>
        <v>5.2083333333333315E-2</v>
      </c>
      <c r="P2785" s="67">
        <v>1.25</v>
      </c>
      <c r="Q2785" s="68">
        <v>12</v>
      </c>
      <c r="R2785" s="68"/>
      <c r="S2785" s="120">
        <f t="shared" si="103"/>
        <v>15</v>
      </c>
      <c r="T2785" s="69" t="s">
        <v>52</v>
      </c>
      <c r="U2785" s="63" t="s">
        <v>52</v>
      </c>
      <c r="V2785" s="63"/>
      <c r="W2785" s="63"/>
      <c r="X2785" s="63"/>
      <c r="Y2785" s="63"/>
      <c r="Z2785" s="63"/>
      <c r="AA2785" s="63">
        <v>2026050118</v>
      </c>
    </row>
    <row r="2786" spans="1:27" s="71" customFormat="1" ht="23.5" customHeight="1" x14ac:dyDescent="0.35">
      <c r="A2786" s="62">
        <v>46167</v>
      </c>
      <c r="B2786" s="63" t="s">
        <v>34</v>
      </c>
      <c r="C2786" s="64" t="s">
        <v>18</v>
      </c>
      <c r="D2786" s="64" t="s">
        <v>19</v>
      </c>
      <c r="E2786" s="64" t="s">
        <v>1539</v>
      </c>
      <c r="F2786" s="64">
        <v>1</v>
      </c>
      <c r="G2786" s="72">
        <v>130597197</v>
      </c>
      <c r="H2786" s="63" t="s">
        <v>5088</v>
      </c>
      <c r="I2786" s="64" t="s">
        <v>490</v>
      </c>
      <c r="J2786" s="63" t="s">
        <v>4743</v>
      </c>
      <c r="K2786" s="64" t="s">
        <v>281</v>
      </c>
      <c r="L2786" s="64" t="s">
        <v>268</v>
      </c>
      <c r="M2786" s="100">
        <v>0.39930555555555558</v>
      </c>
      <c r="N2786" s="100">
        <v>0.40972222222222221</v>
      </c>
      <c r="O2786" s="66">
        <f t="shared" si="102"/>
        <v>1.041666666666663E-2</v>
      </c>
      <c r="P2786" s="67">
        <v>0.25</v>
      </c>
      <c r="Q2786" s="68">
        <v>8</v>
      </c>
      <c r="R2786" s="68"/>
      <c r="S2786" s="120">
        <f t="shared" si="103"/>
        <v>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2026050119</v>
      </c>
    </row>
    <row r="2787" spans="1:27" s="71" customFormat="1" ht="23.5" customHeight="1" x14ac:dyDescent="0.35">
      <c r="A2787" s="62">
        <v>46167</v>
      </c>
      <c r="B2787" s="63" t="s">
        <v>34</v>
      </c>
      <c r="C2787" s="64" t="s">
        <v>18</v>
      </c>
      <c r="D2787" s="64" t="s">
        <v>19</v>
      </c>
      <c r="E2787" s="64" t="s">
        <v>351</v>
      </c>
      <c r="F2787" s="64">
        <v>1</v>
      </c>
      <c r="G2787" s="72">
        <v>130868014</v>
      </c>
      <c r="H2787" s="63" t="s">
        <v>5089</v>
      </c>
      <c r="I2787" s="64" t="s">
        <v>490</v>
      </c>
      <c r="J2787" s="63" t="s">
        <v>5090</v>
      </c>
      <c r="K2787" s="64" t="s">
        <v>281</v>
      </c>
      <c r="L2787" s="64" t="s">
        <v>268</v>
      </c>
      <c r="M2787" s="100">
        <v>0.3125</v>
      </c>
      <c r="N2787" s="100">
        <v>0.46527777777777779</v>
      </c>
      <c r="O2787" s="66">
        <f t="shared" si="102"/>
        <v>0.15277777777777779</v>
      </c>
      <c r="P2787" s="67">
        <v>3.8</v>
      </c>
      <c r="Q2787" s="68">
        <v>6</v>
      </c>
      <c r="R2787" s="68"/>
      <c r="S2787" s="120">
        <f t="shared" si="103"/>
        <v>22.799999999999997</v>
      </c>
      <c r="T2787" s="69" t="s">
        <v>52</v>
      </c>
      <c r="U2787" s="63" t="s">
        <v>52</v>
      </c>
      <c r="V2787" s="63"/>
      <c r="W2787" s="63"/>
      <c r="X2787" s="63"/>
      <c r="Y2787" s="63"/>
      <c r="Z2787" s="63"/>
      <c r="AA2787" s="63">
        <v>2026050120</v>
      </c>
    </row>
    <row r="2788" spans="1:27" s="71" customFormat="1" ht="23.5" customHeight="1" x14ac:dyDescent="0.35">
      <c r="A2788" s="62">
        <v>46167</v>
      </c>
      <c r="B2788" s="63" t="s">
        <v>34</v>
      </c>
      <c r="C2788" s="64" t="s">
        <v>18</v>
      </c>
      <c r="D2788" s="64" t="s">
        <v>19</v>
      </c>
      <c r="E2788" s="64" t="s">
        <v>616</v>
      </c>
      <c r="F2788" s="64">
        <v>2</v>
      </c>
      <c r="G2788" s="72">
        <v>130868014</v>
      </c>
      <c r="H2788" s="63" t="s">
        <v>5091</v>
      </c>
      <c r="I2788" s="64" t="s">
        <v>490</v>
      </c>
      <c r="J2788" s="63" t="s">
        <v>5092</v>
      </c>
      <c r="K2788" s="64" t="s">
        <v>281</v>
      </c>
      <c r="L2788" s="64" t="s">
        <v>268</v>
      </c>
      <c r="M2788" s="100">
        <v>0.89583333333333337</v>
      </c>
      <c r="N2788" s="100">
        <v>0.92361111111111116</v>
      </c>
      <c r="O2788" s="66">
        <f t="shared" si="102"/>
        <v>2.777777777777779E-2</v>
      </c>
      <c r="P2788" s="67">
        <v>0.8</v>
      </c>
      <c r="Q2788" s="68">
        <v>7</v>
      </c>
      <c r="R2788" s="68"/>
      <c r="S2788" s="120">
        <f t="shared" si="103"/>
        <v>5.6000000000000005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2026050121</v>
      </c>
    </row>
    <row r="2789" spans="1:27" s="71" customFormat="1" ht="23.5" customHeight="1" x14ac:dyDescent="0.35">
      <c r="A2789" s="62">
        <v>46167</v>
      </c>
      <c r="B2789" s="63" t="s">
        <v>34</v>
      </c>
      <c r="C2789" s="64" t="s">
        <v>18</v>
      </c>
      <c r="D2789" s="64" t="s">
        <v>19</v>
      </c>
      <c r="E2789" s="64" t="s">
        <v>841</v>
      </c>
      <c r="F2789" s="64">
        <v>1</v>
      </c>
      <c r="G2789" s="72">
        <v>130597283</v>
      </c>
      <c r="H2789" s="63" t="s">
        <v>5093</v>
      </c>
      <c r="I2789" s="64" t="s">
        <v>490</v>
      </c>
      <c r="J2789" s="63" t="s">
        <v>5094</v>
      </c>
      <c r="K2789" s="64" t="s">
        <v>281</v>
      </c>
      <c r="L2789" s="64" t="s">
        <v>268</v>
      </c>
      <c r="M2789" s="100">
        <v>0.43055555555555558</v>
      </c>
      <c r="N2789" s="100">
        <v>0.47222222222222221</v>
      </c>
      <c r="O2789" s="66">
        <f t="shared" si="102"/>
        <v>4.166666666666663E-2</v>
      </c>
      <c r="P2789" s="67">
        <v>1</v>
      </c>
      <c r="Q2789" s="68">
        <v>8</v>
      </c>
      <c r="R2789" s="68"/>
      <c r="S2789" s="120">
        <f t="shared" si="103"/>
        <v>8</v>
      </c>
      <c r="T2789" s="69" t="s">
        <v>52</v>
      </c>
      <c r="U2789" s="63" t="s">
        <v>52</v>
      </c>
      <c r="V2789" s="63"/>
      <c r="W2789" s="63"/>
      <c r="X2789" s="63"/>
      <c r="Y2789" s="63"/>
      <c r="Z2789" s="63"/>
      <c r="AA2789" s="63">
        <v>2026050122</v>
      </c>
    </row>
    <row r="2790" spans="1:27" s="71" customFormat="1" ht="23.5" customHeight="1" x14ac:dyDescent="0.35">
      <c r="A2790" s="62">
        <v>46167</v>
      </c>
      <c r="B2790" s="63" t="s">
        <v>34</v>
      </c>
      <c r="C2790" s="64" t="s">
        <v>18</v>
      </c>
      <c r="D2790" s="64" t="s">
        <v>19</v>
      </c>
      <c r="E2790" s="64" t="s">
        <v>834</v>
      </c>
      <c r="F2790" s="64">
        <v>1</v>
      </c>
      <c r="G2790" s="72">
        <v>130597401</v>
      </c>
      <c r="H2790" s="63" t="s">
        <v>5095</v>
      </c>
      <c r="I2790" s="64" t="s">
        <v>490</v>
      </c>
      <c r="J2790" s="63" t="s">
        <v>1710</v>
      </c>
      <c r="K2790" s="64" t="s">
        <v>281</v>
      </c>
      <c r="L2790" s="64" t="s">
        <v>268</v>
      </c>
      <c r="M2790" s="100">
        <v>0.35416666666666669</v>
      </c>
      <c r="N2790" s="100">
        <v>0.36805555555555558</v>
      </c>
      <c r="O2790" s="66">
        <f t="shared" ref="O2790:O2853" si="106">IF(N2790-M2790&gt;0,N2790-M2790,N2790-M2790+24)</f>
        <v>1.3888888888888895E-2</v>
      </c>
      <c r="P2790" s="67">
        <v>0.33</v>
      </c>
      <c r="Q2790" s="68">
        <v>8</v>
      </c>
      <c r="R2790" s="68"/>
      <c r="S2790" s="120">
        <f t="shared" si="103"/>
        <v>2.64</v>
      </c>
      <c r="T2790" s="69" t="s">
        <v>52</v>
      </c>
      <c r="U2790" s="63" t="s">
        <v>52</v>
      </c>
      <c r="V2790" s="63"/>
      <c r="W2790" s="63"/>
      <c r="X2790" s="63"/>
      <c r="Y2790" s="63"/>
      <c r="Z2790" s="63"/>
      <c r="AA2790" s="63">
        <v>2026050123</v>
      </c>
    </row>
    <row r="2791" spans="1:27" s="71" customFormat="1" ht="23.5" customHeight="1" x14ac:dyDescent="0.35">
      <c r="A2791" s="62">
        <v>46167</v>
      </c>
      <c r="B2791" s="63" t="s">
        <v>34</v>
      </c>
      <c r="C2791" s="64" t="s">
        <v>18</v>
      </c>
      <c r="D2791" s="64" t="s">
        <v>19</v>
      </c>
      <c r="E2791" s="64" t="s">
        <v>789</v>
      </c>
      <c r="F2791" s="64">
        <v>1</v>
      </c>
      <c r="G2791" s="72">
        <v>130597197</v>
      </c>
      <c r="H2791" s="63" t="s">
        <v>5096</v>
      </c>
      <c r="I2791" s="64" t="s">
        <v>490</v>
      </c>
      <c r="J2791" s="63" t="s">
        <v>5097</v>
      </c>
      <c r="K2791" s="64" t="s">
        <v>281</v>
      </c>
      <c r="L2791" s="64" t="s">
        <v>268</v>
      </c>
      <c r="M2791" s="100">
        <v>0.3611111111111111</v>
      </c>
      <c r="N2791" s="100">
        <v>0.37152777777777779</v>
      </c>
      <c r="O2791" s="66">
        <f t="shared" si="106"/>
        <v>1.0416666666666685E-2</v>
      </c>
      <c r="P2791" s="67">
        <v>0.25</v>
      </c>
      <c r="Q2791" s="68">
        <v>8.5</v>
      </c>
      <c r="R2791" s="68"/>
      <c r="S2791" s="120">
        <f t="shared" ref="S2791:S2854" si="107">P2791*Q2791</f>
        <v>2.125</v>
      </c>
      <c r="T2791" s="69" t="s">
        <v>52</v>
      </c>
      <c r="U2791" s="63" t="s">
        <v>52</v>
      </c>
      <c r="V2791" s="63"/>
      <c r="W2791" s="63"/>
      <c r="X2791" s="63"/>
      <c r="Y2791" s="63"/>
      <c r="Z2791" s="63"/>
      <c r="AA2791" s="63">
        <v>2026050124</v>
      </c>
    </row>
    <row r="2792" spans="1:27" s="71" customFormat="1" ht="23.5" customHeight="1" x14ac:dyDescent="0.35">
      <c r="A2792" s="62">
        <v>46167</v>
      </c>
      <c r="B2792" s="63" t="s">
        <v>34</v>
      </c>
      <c r="C2792" s="64" t="s">
        <v>18</v>
      </c>
      <c r="D2792" s="64" t="s">
        <v>19</v>
      </c>
      <c r="E2792" s="64" t="s">
        <v>1547</v>
      </c>
      <c r="F2792" s="64">
        <v>1</v>
      </c>
      <c r="G2792" s="72">
        <v>130597248</v>
      </c>
      <c r="H2792" s="63" t="s">
        <v>5098</v>
      </c>
      <c r="I2792" s="64" t="s">
        <v>490</v>
      </c>
      <c r="J2792" s="63" t="s">
        <v>1710</v>
      </c>
      <c r="K2792" s="64" t="s">
        <v>281</v>
      </c>
      <c r="L2792" s="64" t="s">
        <v>268</v>
      </c>
      <c r="M2792" s="100">
        <v>0.57986111111111116</v>
      </c>
      <c r="N2792" s="100">
        <v>0.59375</v>
      </c>
      <c r="O2792" s="66">
        <f t="shared" si="106"/>
        <v>1.388888888888884E-2</v>
      </c>
      <c r="P2792" s="67">
        <v>0.34</v>
      </c>
      <c r="Q2792" s="68">
        <v>8</v>
      </c>
      <c r="R2792" s="68"/>
      <c r="S2792" s="120">
        <f t="shared" si="107"/>
        <v>2.72</v>
      </c>
      <c r="T2792" s="69" t="s">
        <v>52</v>
      </c>
      <c r="U2792" s="63" t="s">
        <v>52</v>
      </c>
      <c r="V2792" s="63"/>
      <c r="W2792" s="63"/>
      <c r="X2792" s="63"/>
      <c r="Y2792" s="63"/>
      <c r="Z2792" s="63"/>
      <c r="AA2792" s="63">
        <v>2026050125</v>
      </c>
    </row>
    <row r="2793" spans="1:27" s="71" customFormat="1" ht="23.5" customHeight="1" x14ac:dyDescent="0.35">
      <c r="A2793" s="62">
        <v>46168</v>
      </c>
      <c r="B2793" s="63" t="s">
        <v>34</v>
      </c>
      <c r="C2793" s="64" t="s">
        <v>17</v>
      </c>
      <c r="D2793" s="64" t="s">
        <v>19</v>
      </c>
      <c r="E2793" s="64" t="s">
        <v>993</v>
      </c>
      <c r="F2793" s="64">
        <v>1</v>
      </c>
      <c r="G2793" s="72" t="s">
        <v>4149</v>
      </c>
      <c r="H2793" s="63" t="s">
        <v>5113</v>
      </c>
      <c r="I2793" s="64" t="s">
        <v>493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6"/>
        <v>24</v>
      </c>
      <c r="P2793" s="67">
        <v>0.33</v>
      </c>
      <c r="Q2793" s="68">
        <v>10</v>
      </c>
      <c r="R2793" s="68"/>
      <c r="S2793" s="120">
        <f t="shared" si="107"/>
        <v>3.3000000000000003</v>
      </c>
      <c r="T2793" s="69" t="s">
        <v>547</v>
      </c>
      <c r="U2793" s="63" t="s">
        <v>52</v>
      </c>
      <c r="V2793" s="63"/>
      <c r="W2793" s="63"/>
      <c r="X2793" s="63"/>
      <c r="Y2793" s="63"/>
      <c r="Z2793" s="63"/>
      <c r="AA2793" s="63"/>
    </row>
    <row r="2794" spans="1:27" s="71" customFormat="1" ht="23.5" customHeight="1" x14ac:dyDescent="0.35">
      <c r="A2794" s="62">
        <v>46168</v>
      </c>
      <c r="B2794" s="63" t="s">
        <v>34</v>
      </c>
      <c r="C2794" s="64" t="s">
        <v>17</v>
      </c>
      <c r="D2794" s="64" t="s">
        <v>19</v>
      </c>
      <c r="E2794" s="64" t="s">
        <v>274</v>
      </c>
      <c r="F2794" s="64">
        <v>2</v>
      </c>
      <c r="G2794" s="72" t="s">
        <v>1880</v>
      </c>
      <c r="H2794" s="63" t="s">
        <v>5114</v>
      </c>
      <c r="I2794" s="64" t="s">
        <v>493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6"/>
        <v>24</v>
      </c>
      <c r="P2794" s="67">
        <v>0.5</v>
      </c>
      <c r="Q2794" s="68">
        <v>13</v>
      </c>
      <c r="R2794" s="68"/>
      <c r="S2794" s="120">
        <f t="shared" si="107"/>
        <v>6.5</v>
      </c>
      <c r="T2794" s="69" t="s">
        <v>547</v>
      </c>
      <c r="U2794" s="63" t="s">
        <v>52</v>
      </c>
      <c r="V2794" s="63"/>
      <c r="W2794" s="63"/>
      <c r="X2794" s="63"/>
      <c r="Y2794" s="63"/>
      <c r="Z2794" s="63"/>
      <c r="AA2794" s="63"/>
    </row>
    <row r="2795" spans="1:27" s="71" customFormat="1" ht="23.5" customHeight="1" x14ac:dyDescent="0.35">
      <c r="A2795" s="62">
        <v>46168</v>
      </c>
      <c r="B2795" s="63" t="s">
        <v>34</v>
      </c>
      <c r="C2795" s="64" t="s">
        <v>17</v>
      </c>
      <c r="D2795" s="64" t="s">
        <v>19</v>
      </c>
      <c r="E2795" s="64" t="s">
        <v>371</v>
      </c>
      <c r="F2795" s="64">
        <v>2</v>
      </c>
      <c r="G2795" s="72" t="s">
        <v>3608</v>
      </c>
      <c r="H2795" s="63" t="s">
        <v>5115</v>
      </c>
      <c r="I2795" s="64" t="s">
        <v>493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6"/>
        <v>24</v>
      </c>
      <c r="P2795" s="67">
        <v>0.5</v>
      </c>
      <c r="Q2795" s="68">
        <v>12</v>
      </c>
      <c r="R2795" s="68"/>
      <c r="S2795" s="120">
        <f t="shared" si="107"/>
        <v>6</v>
      </c>
      <c r="T2795" s="69" t="s">
        <v>547</v>
      </c>
      <c r="U2795" s="63" t="s">
        <v>52</v>
      </c>
      <c r="V2795" s="63"/>
      <c r="W2795" s="63"/>
      <c r="X2795" s="63"/>
      <c r="Y2795" s="63"/>
      <c r="Z2795" s="63"/>
      <c r="AA2795" s="63"/>
    </row>
    <row r="2796" spans="1:27" s="71" customFormat="1" ht="23.5" customHeight="1" x14ac:dyDescent="0.35">
      <c r="A2796" s="62">
        <v>46168</v>
      </c>
      <c r="B2796" s="63" t="s">
        <v>445</v>
      </c>
      <c r="C2796" s="64" t="s">
        <v>17</v>
      </c>
      <c r="D2796" s="64" t="s">
        <v>37</v>
      </c>
      <c r="E2796" s="64" t="s">
        <v>265</v>
      </c>
      <c r="F2796" s="64">
        <v>1</v>
      </c>
      <c r="G2796" s="72" t="s">
        <v>5116</v>
      </c>
      <c r="H2796" s="63" t="s">
        <v>5117</v>
      </c>
      <c r="I2796" s="64" t="s">
        <v>493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6"/>
        <v>24</v>
      </c>
      <c r="P2796" s="67">
        <v>0.1</v>
      </c>
      <c r="Q2796" s="68">
        <v>27</v>
      </c>
      <c r="R2796" s="68"/>
      <c r="S2796" s="120">
        <f t="shared" si="107"/>
        <v>2.7</v>
      </c>
      <c r="T2796" s="69" t="s">
        <v>547</v>
      </c>
      <c r="U2796" s="63" t="s">
        <v>52</v>
      </c>
      <c r="V2796" s="63"/>
      <c r="W2796" s="63"/>
      <c r="X2796" s="63"/>
      <c r="Y2796" s="63"/>
      <c r="Z2796" s="63"/>
      <c r="AA2796" s="63"/>
    </row>
    <row r="2797" spans="1:27" s="71" customFormat="1" ht="23.5" customHeight="1" x14ac:dyDescent="0.35">
      <c r="A2797" s="62">
        <v>46168</v>
      </c>
      <c r="B2797" s="63" t="s">
        <v>445</v>
      </c>
      <c r="C2797" s="64" t="s">
        <v>17</v>
      </c>
      <c r="D2797" s="64" t="s">
        <v>37</v>
      </c>
      <c r="E2797" s="64" t="s">
        <v>898</v>
      </c>
      <c r="F2797" s="64">
        <v>2</v>
      </c>
      <c r="G2797" s="72" t="s">
        <v>4319</v>
      </c>
      <c r="H2797" s="63" t="s">
        <v>5118</v>
      </c>
      <c r="I2797" s="64" t="s">
        <v>493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6"/>
        <v>24</v>
      </c>
      <c r="P2797" s="67">
        <v>0.1</v>
      </c>
      <c r="Q2797" s="68">
        <v>25</v>
      </c>
      <c r="R2797" s="68"/>
      <c r="S2797" s="120">
        <f t="shared" si="107"/>
        <v>2.5</v>
      </c>
      <c r="T2797" s="69" t="s">
        <v>547</v>
      </c>
      <c r="U2797" s="63" t="s">
        <v>52</v>
      </c>
      <c r="V2797" s="63"/>
      <c r="W2797" s="63"/>
      <c r="X2797" s="63"/>
      <c r="Y2797" s="63"/>
      <c r="Z2797" s="63"/>
      <c r="AA2797" s="63"/>
    </row>
    <row r="2798" spans="1:27" s="71" customFormat="1" ht="23.5" customHeight="1" x14ac:dyDescent="0.35">
      <c r="A2798" s="62">
        <v>46168</v>
      </c>
      <c r="B2798" s="63" t="s">
        <v>445</v>
      </c>
      <c r="C2798" s="64" t="s">
        <v>17</v>
      </c>
      <c r="D2798" s="64" t="s">
        <v>37</v>
      </c>
      <c r="E2798" s="64" t="s">
        <v>3032</v>
      </c>
      <c r="F2798" s="64">
        <v>2</v>
      </c>
      <c r="G2798" s="72" t="s">
        <v>3800</v>
      </c>
      <c r="H2798" s="63" t="s">
        <v>5119</v>
      </c>
      <c r="I2798" s="64" t="s">
        <v>493</v>
      </c>
      <c r="J2798" s="63" t="s">
        <v>66</v>
      </c>
      <c r="K2798" s="64" t="s">
        <v>243</v>
      </c>
      <c r="L2798" s="64" t="s">
        <v>239</v>
      </c>
      <c r="M2798" s="100"/>
      <c r="N2798" s="100"/>
      <c r="O2798" s="66">
        <f t="shared" si="106"/>
        <v>24</v>
      </c>
      <c r="P2798" s="67">
        <v>0.17</v>
      </c>
      <c r="Q2798" s="68">
        <v>7</v>
      </c>
      <c r="R2798" s="68"/>
      <c r="S2798" s="120">
        <f t="shared" si="107"/>
        <v>1.1900000000000002</v>
      </c>
      <c r="T2798" s="69" t="s">
        <v>547</v>
      </c>
      <c r="U2798" s="63" t="s">
        <v>52</v>
      </c>
      <c r="V2798" s="63"/>
      <c r="W2798" s="63"/>
      <c r="X2798" s="63"/>
      <c r="Y2798" s="63"/>
      <c r="Z2798" s="63"/>
      <c r="AA2798" s="63"/>
    </row>
    <row r="2799" spans="1:27" s="71" customFormat="1" ht="23.5" customHeight="1" x14ac:dyDescent="0.35">
      <c r="A2799" s="62">
        <v>46168</v>
      </c>
      <c r="B2799" s="63" t="s">
        <v>445</v>
      </c>
      <c r="C2799" s="64" t="s">
        <v>17</v>
      </c>
      <c r="D2799" s="64" t="s">
        <v>37</v>
      </c>
      <c r="E2799" s="64" t="s">
        <v>3032</v>
      </c>
      <c r="F2799" s="64">
        <v>2</v>
      </c>
      <c r="G2799" s="72" t="s">
        <v>3092</v>
      </c>
      <c r="H2799" s="63" t="s">
        <v>5120</v>
      </c>
      <c r="I2799" s="64" t="s">
        <v>493</v>
      </c>
      <c r="J2799" s="63" t="s">
        <v>66</v>
      </c>
      <c r="K2799" s="64" t="s">
        <v>243</v>
      </c>
      <c r="L2799" s="64" t="s">
        <v>239</v>
      </c>
      <c r="M2799" s="100"/>
      <c r="N2799" s="100"/>
      <c r="O2799" s="66">
        <f t="shared" si="106"/>
        <v>24</v>
      </c>
      <c r="P2799" s="67">
        <v>0.2</v>
      </c>
      <c r="Q2799" s="68">
        <v>8</v>
      </c>
      <c r="R2799" s="68"/>
      <c r="S2799" s="120">
        <f t="shared" si="107"/>
        <v>1.6</v>
      </c>
      <c r="T2799" s="69" t="s">
        <v>547</v>
      </c>
      <c r="U2799" s="63" t="s">
        <v>52</v>
      </c>
      <c r="V2799" s="63"/>
      <c r="W2799" s="63"/>
      <c r="X2799" s="63"/>
      <c r="Y2799" s="63"/>
      <c r="Z2799" s="63"/>
      <c r="AA2799" s="63"/>
    </row>
    <row r="2800" spans="1:27" s="71" customFormat="1" ht="23.5" customHeight="1" x14ac:dyDescent="0.35">
      <c r="A2800" s="62">
        <v>46168</v>
      </c>
      <c r="B2800" s="63" t="s">
        <v>445</v>
      </c>
      <c r="C2800" s="64" t="s">
        <v>17</v>
      </c>
      <c r="D2800" s="64" t="s">
        <v>37</v>
      </c>
      <c r="E2800" s="64" t="s">
        <v>368</v>
      </c>
      <c r="F2800" s="64">
        <v>1</v>
      </c>
      <c r="G2800" s="72" t="s">
        <v>5121</v>
      </c>
      <c r="H2800" s="63" t="s">
        <v>5122</v>
      </c>
      <c r="I2800" s="64" t="s">
        <v>493</v>
      </c>
      <c r="J2800" s="63" t="s">
        <v>66</v>
      </c>
      <c r="K2800" s="64" t="s">
        <v>243</v>
      </c>
      <c r="L2800" s="64" t="s">
        <v>239</v>
      </c>
      <c r="M2800" s="100"/>
      <c r="N2800" s="100"/>
      <c r="O2800" s="66">
        <f t="shared" si="106"/>
        <v>24</v>
      </c>
      <c r="P2800" s="67">
        <v>0.5</v>
      </c>
      <c r="Q2800" s="68">
        <v>27</v>
      </c>
      <c r="R2800" s="68"/>
      <c r="S2800" s="120">
        <f t="shared" si="107"/>
        <v>13.5</v>
      </c>
      <c r="T2800" s="69" t="s">
        <v>547</v>
      </c>
      <c r="U2800" s="63" t="s">
        <v>52</v>
      </c>
      <c r="V2800" s="63"/>
      <c r="W2800" s="63"/>
      <c r="X2800" s="63"/>
      <c r="Y2800" s="63"/>
      <c r="Z2800" s="63"/>
      <c r="AA2800" s="63"/>
    </row>
    <row r="2801" spans="1:27" s="71" customFormat="1" ht="23.5" customHeight="1" x14ac:dyDescent="0.35">
      <c r="A2801" s="62">
        <v>46168</v>
      </c>
      <c r="B2801" s="63" t="s">
        <v>445</v>
      </c>
      <c r="C2801" s="64" t="s">
        <v>17</v>
      </c>
      <c r="D2801" s="64" t="s">
        <v>37</v>
      </c>
      <c r="E2801" s="64" t="s">
        <v>265</v>
      </c>
      <c r="F2801" s="64">
        <v>1</v>
      </c>
      <c r="G2801" s="72" t="s">
        <v>270</v>
      </c>
      <c r="H2801" s="63" t="s">
        <v>5123</v>
      </c>
      <c r="I2801" s="64" t="s">
        <v>493</v>
      </c>
      <c r="J2801" s="63" t="s">
        <v>66</v>
      </c>
      <c r="K2801" s="64" t="s">
        <v>243</v>
      </c>
      <c r="L2801" s="64" t="s">
        <v>239</v>
      </c>
      <c r="M2801" s="100"/>
      <c r="N2801" s="100"/>
      <c r="O2801" s="66">
        <f t="shared" si="106"/>
        <v>24</v>
      </c>
      <c r="P2801" s="67">
        <v>0.25</v>
      </c>
      <c r="Q2801" s="68">
        <v>26</v>
      </c>
      <c r="R2801" s="68"/>
      <c r="S2801" s="120">
        <f t="shared" si="107"/>
        <v>6.5</v>
      </c>
      <c r="T2801" s="69" t="s">
        <v>547</v>
      </c>
      <c r="U2801" s="63" t="s">
        <v>52</v>
      </c>
      <c r="V2801" s="63"/>
      <c r="W2801" s="63"/>
      <c r="X2801" s="63"/>
      <c r="Y2801" s="63"/>
      <c r="Z2801" s="63"/>
      <c r="AA2801" s="63"/>
    </row>
    <row r="2802" spans="1:27" s="71" customFormat="1" ht="23.5" customHeight="1" x14ac:dyDescent="0.35">
      <c r="A2802" s="62">
        <v>46168</v>
      </c>
      <c r="B2802" s="63" t="s">
        <v>445</v>
      </c>
      <c r="C2802" s="64" t="s">
        <v>17</v>
      </c>
      <c r="D2802" s="64" t="s">
        <v>37</v>
      </c>
      <c r="E2802" s="64" t="s">
        <v>365</v>
      </c>
      <c r="F2802" s="64">
        <v>1</v>
      </c>
      <c r="G2802" s="72" t="s">
        <v>781</v>
      </c>
      <c r="H2802" s="63" t="s">
        <v>5124</v>
      </c>
      <c r="I2802" s="64" t="s">
        <v>493</v>
      </c>
      <c r="J2802" s="63" t="s">
        <v>66</v>
      </c>
      <c r="K2802" s="64" t="s">
        <v>243</v>
      </c>
      <c r="L2802" s="64" t="s">
        <v>239</v>
      </c>
      <c r="M2802" s="100"/>
      <c r="N2802" s="100"/>
      <c r="O2802" s="66">
        <f t="shared" si="106"/>
        <v>24</v>
      </c>
      <c r="P2802" s="67">
        <v>0.1</v>
      </c>
      <c r="Q2802" s="68">
        <v>16</v>
      </c>
      <c r="R2802" s="68"/>
      <c r="S2802" s="120">
        <f t="shared" si="107"/>
        <v>1.6</v>
      </c>
      <c r="T2802" s="69" t="s">
        <v>547</v>
      </c>
      <c r="U2802" s="63" t="s">
        <v>52</v>
      </c>
      <c r="V2802" s="63"/>
      <c r="W2802" s="63"/>
      <c r="X2802" s="63"/>
      <c r="Y2802" s="63"/>
      <c r="Z2802" s="63"/>
      <c r="AA2802" s="63"/>
    </row>
    <row r="2803" spans="1:27" s="71" customFormat="1" ht="23.5" customHeight="1" x14ac:dyDescent="0.35">
      <c r="A2803" s="62">
        <v>46168</v>
      </c>
      <c r="B2803" s="63" t="s">
        <v>445</v>
      </c>
      <c r="C2803" s="64" t="s">
        <v>17</v>
      </c>
      <c r="D2803" s="64" t="s">
        <v>37</v>
      </c>
      <c r="E2803" s="64" t="s">
        <v>3032</v>
      </c>
      <c r="F2803" s="64">
        <v>2</v>
      </c>
      <c r="G2803" s="72" t="s">
        <v>3397</v>
      </c>
      <c r="H2803" s="63" t="s">
        <v>5125</v>
      </c>
      <c r="I2803" s="64" t="s">
        <v>493</v>
      </c>
      <c r="J2803" s="63" t="s">
        <v>66</v>
      </c>
      <c r="K2803" s="64" t="s">
        <v>243</v>
      </c>
      <c r="L2803" s="64" t="s">
        <v>239</v>
      </c>
      <c r="M2803" s="100"/>
      <c r="N2803" s="100"/>
      <c r="O2803" s="66">
        <f t="shared" si="106"/>
        <v>24</v>
      </c>
      <c r="P2803" s="67">
        <v>0.5</v>
      </c>
      <c r="Q2803" s="68">
        <v>8</v>
      </c>
      <c r="R2803" s="68"/>
      <c r="S2803" s="120">
        <f t="shared" si="107"/>
        <v>4</v>
      </c>
      <c r="T2803" s="69" t="s">
        <v>547</v>
      </c>
      <c r="U2803" s="63" t="s">
        <v>52</v>
      </c>
      <c r="V2803" s="63"/>
      <c r="W2803" s="63"/>
      <c r="X2803" s="63"/>
      <c r="Y2803" s="63"/>
      <c r="Z2803" s="63"/>
      <c r="AA2803" s="63"/>
    </row>
    <row r="2804" spans="1:27" s="71" customFormat="1" ht="23.5" customHeight="1" x14ac:dyDescent="0.35">
      <c r="A2804" s="62">
        <v>46168</v>
      </c>
      <c r="B2804" s="63" t="s">
        <v>445</v>
      </c>
      <c r="C2804" s="64" t="s">
        <v>17</v>
      </c>
      <c r="D2804" s="64" t="s">
        <v>37</v>
      </c>
      <c r="E2804" s="64" t="s">
        <v>3032</v>
      </c>
      <c r="F2804" s="64">
        <v>1</v>
      </c>
      <c r="G2804" s="72" t="s">
        <v>3266</v>
      </c>
      <c r="H2804" s="63" t="s">
        <v>5126</v>
      </c>
      <c r="I2804" s="64" t="s">
        <v>493</v>
      </c>
      <c r="J2804" s="63" t="s">
        <v>66</v>
      </c>
      <c r="K2804" s="64" t="s">
        <v>243</v>
      </c>
      <c r="L2804" s="64" t="s">
        <v>239</v>
      </c>
      <c r="M2804" s="100"/>
      <c r="N2804" s="100"/>
      <c r="O2804" s="66">
        <f t="shared" si="106"/>
        <v>24</v>
      </c>
      <c r="P2804" s="67">
        <v>0.22</v>
      </c>
      <c r="Q2804" s="68">
        <v>8</v>
      </c>
      <c r="R2804" s="68"/>
      <c r="S2804" s="120">
        <f t="shared" si="107"/>
        <v>1.76</v>
      </c>
      <c r="T2804" s="69" t="s">
        <v>547</v>
      </c>
      <c r="U2804" s="63" t="s">
        <v>52</v>
      </c>
      <c r="V2804" s="63"/>
      <c r="W2804" s="63"/>
      <c r="X2804" s="63"/>
      <c r="Y2804" s="63"/>
      <c r="Z2804" s="63"/>
      <c r="AA2804" s="63"/>
    </row>
    <row r="2805" spans="1:27" s="71" customFormat="1" ht="23.5" customHeight="1" x14ac:dyDescent="0.35">
      <c r="A2805" s="62">
        <v>46168</v>
      </c>
      <c r="B2805" s="63" t="s">
        <v>445</v>
      </c>
      <c r="C2805" s="64" t="s">
        <v>17</v>
      </c>
      <c r="D2805" s="64" t="s">
        <v>37</v>
      </c>
      <c r="E2805" s="64" t="s">
        <v>3031</v>
      </c>
      <c r="F2805" s="64">
        <v>1</v>
      </c>
      <c r="G2805" s="72" t="s">
        <v>3208</v>
      </c>
      <c r="H2805" s="63" t="s">
        <v>5127</v>
      </c>
      <c r="I2805" s="64" t="s">
        <v>493</v>
      </c>
      <c r="J2805" s="63" t="s">
        <v>66</v>
      </c>
      <c r="K2805" s="64" t="s">
        <v>243</v>
      </c>
      <c r="L2805" s="64" t="s">
        <v>239</v>
      </c>
      <c r="M2805" s="100"/>
      <c r="N2805" s="100"/>
      <c r="O2805" s="66">
        <f t="shared" si="106"/>
        <v>24</v>
      </c>
      <c r="P2805" s="67">
        <v>0.1</v>
      </c>
      <c r="Q2805" s="68">
        <v>9</v>
      </c>
      <c r="R2805" s="68"/>
      <c r="S2805" s="120">
        <f t="shared" si="107"/>
        <v>0.9</v>
      </c>
      <c r="T2805" s="69" t="s">
        <v>547</v>
      </c>
      <c r="U2805" s="63" t="s">
        <v>52</v>
      </c>
      <c r="V2805" s="63"/>
      <c r="W2805" s="63"/>
      <c r="X2805" s="63"/>
      <c r="Y2805" s="63"/>
      <c r="Z2805" s="63"/>
      <c r="AA2805" s="63"/>
    </row>
    <row r="2806" spans="1:27" s="71" customFormat="1" ht="23.5" customHeight="1" x14ac:dyDescent="0.35">
      <c r="A2806" s="62">
        <v>46168</v>
      </c>
      <c r="B2806" s="63" t="s">
        <v>445</v>
      </c>
      <c r="C2806" s="64" t="s">
        <v>18</v>
      </c>
      <c r="D2806" s="64" t="s">
        <v>37</v>
      </c>
      <c r="E2806" s="64" t="s">
        <v>1535</v>
      </c>
      <c r="F2806" s="64">
        <v>1</v>
      </c>
      <c r="G2806" s="72" t="s">
        <v>5128</v>
      </c>
      <c r="H2806" s="63" t="s">
        <v>5129</v>
      </c>
      <c r="I2806" s="64" t="s">
        <v>493</v>
      </c>
      <c r="J2806" s="63" t="s">
        <v>66</v>
      </c>
      <c r="K2806" s="64" t="s">
        <v>243</v>
      </c>
      <c r="L2806" s="64" t="s">
        <v>239</v>
      </c>
      <c r="M2806" s="100"/>
      <c r="N2806" s="100"/>
      <c r="O2806" s="66">
        <f t="shared" si="106"/>
        <v>24</v>
      </c>
      <c r="P2806" s="67">
        <v>0.33</v>
      </c>
      <c r="Q2806" s="68">
        <v>23</v>
      </c>
      <c r="R2806" s="68"/>
      <c r="S2806" s="120">
        <f t="shared" si="107"/>
        <v>7.5900000000000007</v>
      </c>
      <c r="T2806" s="69" t="s">
        <v>547</v>
      </c>
      <c r="U2806" s="63" t="s">
        <v>52</v>
      </c>
      <c r="V2806" s="63"/>
      <c r="W2806" s="63"/>
      <c r="X2806" s="63"/>
      <c r="Y2806" s="63"/>
      <c r="Z2806" s="63"/>
      <c r="AA2806" s="63"/>
    </row>
    <row r="2807" spans="1:27" s="71" customFormat="1" ht="23.5" customHeight="1" x14ac:dyDescent="0.35">
      <c r="A2807" s="62">
        <v>46168</v>
      </c>
      <c r="B2807" s="63" t="s">
        <v>445</v>
      </c>
      <c r="C2807" s="64" t="s">
        <v>18</v>
      </c>
      <c r="D2807" s="64" t="s">
        <v>37</v>
      </c>
      <c r="E2807" s="64" t="s">
        <v>1536</v>
      </c>
      <c r="F2807" s="64">
        <v>1</v>
      </c>
      <c r="G2807" s="72" t="s">
        <v>1505</v>
      </c>
      <c r="H2807" s="63" t="s">
        <v>5130</v>
      </c>
      <c r="I2807" s="64" t="s">
        <v>493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0.1</v>
      </c>
      <c r="Q2807" s="68">
        <v>15</v>
      </c>
      <c r="R2807" s="68"/>
      <c r="S2807" s="120">
        <f t="shared" si="107"/>
        <v>1.5</v>
      </c>
      <c r="T2807" s="69" t="s">
        <v>547</v>
      </c>
      <c r="U2807" s="63" t="s">
        <v>52</v>
      </c>
      <c r="V2807" s="63"/>
      <c r="W2807" s="63"/>
      <c r="X2807" s="63"/>
      <c r="Y2807" s="63"/>
      <c r="Z2807" s="63"/>
      <c r="AA2807" s="63"/>
    </row>
    <row r="2808" spans="1:27" s="71" customFormat="1" ht="23.5" customHeight="1" x14ac:dyDescent="0.35">
      <c r="A2808" s="62">
        <v>46168</v>
      </c>
      <c r="B2808" s="63" t="s">
        <v>445</v>
      </c>
      <c r="C2808" s="64" t="s">
        <v>18</v>
      </c>
      <c r="D2808" s="64" t="s">
        <v>37</v>
      </c>
      <c r="E2808" s="64" t="s">
        <v>2671</v>
      </c>
      <c r="F2808" s="64">
        <v>1</v>
      </c>
      <c r="G2808" s="72" t="s">
        <v>3085</v>
      </c>
      <c r="H2808" s="63" t="s">
        <v>5131</v>
      </c>
      <c r="I2808" s="64" t="s">
        <v>493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0.3</v>
      </c>
      <c r="Q2808" s="68">
        <v>24</v>
      </c>
      <c r="R2808" s="68"/>
      <c r="S2808" s="120">
        <f t="shared" si="107"/>
        <v>7.1999999999999993</v>
      </c>
      <c r="T2808" s="69" t="s">
        <v>547</v>
      </c>
      <c r="U2808" s="63" t="s">
        <v>52</v>
      </c>
      <c r="V2808" s="63"/>
      <c r="W2808" s="63"/>
      <c r="X2808" s="63"/>
      <c r="Y2808" s="63"/>
      <c r="Z2808" s="63"/>
      <c r="AA2808" s="63"/>
    </row>
    <row r="2809" spans="1:27" s="71" customFormat="1" ht="23.5" customHeight="1" x14ac:dyDescent="0.35">
      <c r="A2809" s="62">
        <v>46168</v>
      </c>
      <c r="B2809" s="63" t="s">
        <v>445</v>
      </c>
      <c r="C2809" s="64" t="s">
        <v>18</v>
      </c>
      <c r="D2809" s="64" t="s">
        <v>37</v>
      </c>
      <c r="E2809" s="64" t="s">
        <v>2624</v>
      </c>
      <c r="F2809" s="64">
        <v>2</v>
      </c>
      <c r="G2809" s="72" t="s">
        <v>247</v>
      </c>
      <c r="H2809" s="63" t="s">
        <v>5132</v>
      </c>
      <c r="I2809" s="64" t="s">
        <v>493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0.33</v>
      </c>
      <c r="Q2809" s="68">
        <v>22</v>
      </c>
      <c r="R2809" s="68"/>
      <c r="S2809" s="120">
        <f t="shared" si="107"/>
        <v>7.2600000000000007</v>
      </c>
      <c r="T2809" s="69" t="s">
        <v>547</v>
      </c>
      <c r="U2809" s="63" t="s">
        <v>52</v>
      </c>
      <c r="V2809" s="63"/>
      <c r="W2809" s="63"/>
      <c r="X2809" s="63"/>
      <c r="Y2809" s="63"/>
      <c r="Z2809" s="63"/>
      <c r="AA2809" s="63"/>
    </row>
    <row r="2810" spans="1:27" s="71" customFormat="1" ht="23.5" customHeight="1" x14ac:dyDescent="0.35">
      <c r="A2810" s="62">
        <v>46168</v>
      </c>
      <c r="B2810" s="63" t="s">
        <v>445</v>
      </c>
      <c r="C2810" s="64" t="s">
        <v>18</v>
      </c>
      <c r="D2810" s="64" t="s">
        <v>37</v>
      </c>
      <c r="E2810" s="64" t="s">
        <v>320</v>
      </c>
      <c r="F2810" s="64">
        <v>1</v>
      </c>
      <c r="G2810" s="72" t="s">
        <v>4729</v>
      </c>
      <c r="H2810" s="63" t="s">
        <v>5133</v>
      </c>
      <c r="I2810" s="64" t="s">
        <v>493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0.67</v>
      </c>
      <c r="Q2810" s="68">
        <v>20</v>
      </c>
      <c r="R2810" s="68"/>
      <c r="S2810" s="120">
        <f t="shared" si="107"/>
        <v>13.4</v>
      </c>
      <c r="T2810" s="69" t="s">
        <v>547</v>
      </c>
      <c r="U2810" s="63" t="s">
        <v>52</v>
      </c>
      <c r="V2810" s="63"/>
      <c r="W2810" s="63"/>
      <c r="X2810" s="63"/>
      <c r="Y2810" s="63"/>
      <c r="Z2810" s="63"/>
      <c r="AA2810" s="63"/>
    </row>
    <row r="2811" spans="1:27" s="71" customFormat="1" ht="23.5" customHeight="1" x14ac:dyDescent="0.35">
      <c r="A2811" s="62">
        <v>46168</v>
      </c>
      <c r="B2811" s="63" t="s">
        <v>445</v>
      </c>
      <c r="C2811" s="64" t="s">
        <v>18</v>
      </c>
      <c r="D2811" s="64" t="s">
        <v>37</v>
      </c>
      <c r="E2811" s="64" t="s">
        <v>249</v>
      </c>
      <c r="F2811" s="64">
        <v>2</v>
      </c>
      <c r="G2811" s="72" t="s">
        <v>4572</v>
      </c>
      <c r="H2811" s="63" t="s">
        <v>5134</v>
      </c>
      <c r="I2811" s="64" t="s">
        <v>493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23</v>
      </c>
      <c r="R2811" s="68"/>
      <c r="S2811" s="120">
        <f t="shared" si="107"/>
        <v>2.3000000000000003</v>
      </c>
      <c r="T2811" s="69" t="s">
        <v>547</v>
      </c>
      <c r="U2811" s="63" t="s">
        <v>52</v>
      </c>
      <c r="V2811" s="63"/>
      <c r="W2811" s="63"/>
      <c r="X2811" s="63"/>
      <c r="Y2811" s="63"/>
      <c r="Z2811" s="63"/>
      <c r="AA2811" s="63"/>
    </row>
    <row r="2812" spans="1:27" s="71" customFormat="1" ht="23.5" customHeight="1" x14ac:dyDescent="0.35">
      <c r="A2812" s="62">
        <v>46168</v>
      </c>
      <c r="B2812" s="63" t="s">
        <v>445</v>
      </c>
      <c r="C2812" s="64" t="s">
        <v>17</v>
      </c>
      <c r="D2812" s="64" t="s">
        <v>37</v>
      </c>
      <c r="E2812" s="64" t="s">
        <v>265</v>
      </c>
      <c r="F2812" s="64">
        <v>2</v>
      </c>
      <c r="G2812" s="72" t="s">
        <v>5116</v>
      </c>
      <c r="H2812" s="63" t="s">
        <v>5117</v>
      </c>
      <c r="I2812" s="64" t="s">
        <v>490</v>
      </c>
      <c r="J2812" s="63" t="s">
        <v>5135</v>
      </c>
      <c r="K2812" s="64" t="s">
        <v>281</v>
      </c>
      <c r="L2812" s="64" t="s">
        <v>268</v>
      </c>
      <c r="M2812" s="100">
        <v>9.7222222222222224E-2</v>
      </c>
      <c r="N2812" s="100">
        <v>0.125</v>
      </c>
      <c r="O2812" s="66">
        <f t="shared" si="106"/>
        <v>2.7777777777777776E-2</v>
      </c>
      <c r="P2812" s="67">
        <v>0.8</v>
      </c>
      <c r="Q2812" s="68">
        <v>27</v>
      </c>
      <c r="R2812" s="68"/>
      <c r="S2812" s="120">
        <f t="shared" si="107"/>
        <v>21.6</v>
      </c>
      <c r="T2812" s="69" t="s">
        <v>52</v>
      </c>
      <c r="U2812" s="63" t="s">
        <v>52</v>
      </c>
      <c r="V2812" s="63"/>
      <c r="W2812" s="63"/>
      <c r="X2812" s="63"/>
      <c r="Y2812" s="63"/>
      <c r="Z2812" s="63"/>
      <c r="AA2812" s="63">
        <v>2026050126</v>
      </c>
    </row>
    <row r="2813" spans="1:27" s="71" customFormat="1" ht="23.5" customHeight="1" x14ac:dyDescent="0.35">
      <c r="A2813" s="62">
        <v>46168</v>
      </c>
      <c r="B2813" s="63" t="s">
        <v>445</v>
      </c>
      <c r="C2813" s="64" t="s">
        <v>17</v>
      </c>
      <c r="D2813" s="64" t="s">
        <v>37</v>
      </c>
      <c r="E2813" s="64" t="s">
        <v>898</v>
      </c>
      <c r="F2813" s="64">
        <v>1</v>
      </c>
      <c r="G2813" s="72" t="s">
        <v>4319</v>
      </c>
      <c r="H2813" s="63" t="s">
        <v>5118</v>
      </c>
      <c r="I2813" s="64" t="s">
        <v>490</v>
      </c>
      <c r="J2813" s="63" t="s">
        <v>5136</v>
      </c>
      <c r="K2813" s="64" t="s">
        <v>281</v>
      </c>
      <c r="L2813" s="64" t="s">
        <v>268</v>
      </c>
      <c r="M2813" s="100">
        <v>0.45833333333333331</v>
      </c>
      <c r="N2813" s="100">
        <v>0.47916666666666669</v>
      </c>
      <c r="O2813" s="66">
        <f t="shared" si="106"/>
        <v>2.083333333333337E-2</v>
      </c>
      <c r="P2813" s="67">
        <v>0.5</v>
      </c>
      <c r="Q2813" s="68">
        <v>25</v>
      </c>
      <c r="R2813" s="68"/>
      <c r="S2813" s="120">
        <f t="shared" si="107"/>
        <v>12.5</v>
      </c>
      <c r="T2813" s="69" t="s">
        <v>52</v>
      </c>
      <c r="U2813" s="63" t="s">
        <v>52</v>
      </c>
      <c r="V2813" s="63"/>
      <c r="W2813" s="63"/>
      <c r="X2813" s="63"/>
      <c r="Y2813" s="63"/>
      <c r="Z2813" s="63"/>
      <c r="AA2813" s="63">
        <v>2026050127</v>
      </c>
    </row>
    <row r="2814" spans="1:27" s="71" customFormat="1" ht="23.5" customHeight="1" x14ac:dyDescent="0.35">
      <c r="A2814" s="62">
        <v>46168</v>
      </c>
      <c r="B2814" s="63" t="s">
        <v>445</v>
      </c>
      <c r="C2814" s="64" t="s">
        <v>17</v>
      </c>
      <c r="D2814" s="64" t="s">
        <v>37</v>
      </c>
      <c r="E2814" s="64" t="s">
        <v>368</v>
      </c>
      <c r="F2814" s="64">
        <v>2</v>
      </c>
      <c r="G2814" s="72" t="s">
        <v>5121</v>
      </c>
      <c r="H2814" s="63" t="s">
        <v>5122</v>
      </c>
      <c r="I2814" s="64" t="s">
        <v>480</v>
      </c>
      <c r="J2814" s="63" t="s">
        <v>5137</v>
      </c>
      <c r="K2814" s="64" t="s">
        <v>273</v>
      </c>
      <c r="L2814" s="64" t="s">
        <v>268</v>
      </c>
      <c r="M2814" s="100">
        <v>5.2083333333333336E-2</v>
      </c>
      <c r="N2814" s="100">
        <v>9.375E-2</v>
      </c>
      <c r="O2814" s="66">
        <f t="shared" si="106"/>
        <v>4.1666666666666664E-2</v>
      </c>
      <c r="P2814" s="67">
        <v>1</v>
      </c>
      <c r="Q2814" s="68">
        <v>27</v>
      </c>
      <c r="R2814" s="68"/>
      <c r="S2814" s="120">
        <f t="shared" si="107"/>
        <v>27</v>
      </c>
      <c r="T2814" s="69" t="s">
        <v>27</v>
      </c>
      <c r="U2814" s="69" t="s">
        <v>30</v>
      </c>
      <c r="V2814" s="63"/>
      <c r="W2814" s="63" t="s">
        <v>5182</v>
      </c>
      <c r="X2814" s="63" t="s">
        <v>5183</v>
      </c>
      <c r="Y2814" s="63"/>
      <c r="Z2814" s="63"/>
      <c r="AA2814" s="63">
        <v>2026050128</v>
      </c>
    </row>
    <row r="2815" spans="1:27" s="71" customFormat="1" ht="23.5" customHeight="1" x14ac:dyDescent="0.35">
      <c r="A2815" s="62">
        <v>46168</v>
      </c>
      <c r="B2815" s="63" t="s">
        <v>34</v>
      </c>
      <c r="C2815" s="64" t="s">
        <v>17</v>
      </c>
      <c r="D2815" s="64" t="s">
        <v>19</v>
      </c>
      <c r="E2815" s="64" t="s">
        <v>345</v>
      </c>
      <c r="F2815" s="64">
        <v>2</v>
      </c>
      <c r="G2815" s="72" t="s">
        <v>301</v>
      </c>
      <c r="H2815" s="63" t="s">
        <v>5086</v>
      </c>
      <c r="I2815" s="64" t="s">
        <v>490</v>
      </c>
      <c r="J2815" s="63" t="s">
        <v>2054</v>
      </c>
      <c r="K2815" s="64" t="s">
        <v>281</v>
      </c>
      <c r="L2815" s="64" t="s">
        <v>268</v>
      </c>
      <c r="M2815" s="100">
        <v>3.888888888888889E-2</v>
      </c>
      <c r="N2815" s="100">
        <v>6.6666666666666666E-2</v>
      </c>
      <c r="O2815" s="66">
        <f t="shared" si="106"/>
        <v>2.7777777777777776E-2</v>
      </c>
      <c r="P2815" s="67">
        <v>0.67</v>
      </c>
      <c r="Q2815" s="68">
        <v>12</v>
      </c>
      <c r="R2815" s="68"/>
      <c r="S2815" s="120">
        <f t="shared" si="107"/>
        <v>8.0400000000000009</v>
      </c>
      <c r="T2815" s="69" t="s">
        <v>52</v>
      </c>
      <c r="U2815" s="63" t="s">
        <v>52</v>
      </c>
      <c r="V2815" s="63"/>
      <c r="W2815" s="63"/>
      <c r="X2815" s="63"/>
      <c r="Y2815" s="63"/>
      <c r="Z2815" s="63"/>
      <c r="AA2815" s="63">
        <v>2026050129</v>
      </c>
    </row>
    <row r="2816" spans="1:27" s="71" customFormat="1" ht="23.5" customHeight="1" x14ac:dyDescent="0.35">
      <c r="A2816" s="62">
        <v>46168</v>
      </c>
      <c r="B2816" s="63" t="s">
        <v>445</v>
      </c>
      <c r="C2816" s="64" t="s">
        <v>18</v>
      </c>
      <c r="D2816" s="64" t="s">
        <v>37</v>
      </c>
      <c r="E2816" s="64" t="s">
        <v>900</v>
      </c>
      <c r="F2816" s="64">
        <v>1</v>
      </c>
      <c r="G2816" s="72" t="s">
        <v>2891</v>
      </c>
      <c r="H2816" s="63" t="s">
        <v>5018</v>
      </c>
      <c r="I2816" s="64" t="s">
        <v>490</v>
      </c>
      <c r="J2816" s="63" t="s">
        <v>2136</v>
      </c>
      <c r="K2816" s="64" t="s">
        <v>281</v>
      </c>
      <c r="L2816" s="64" t="s">
        <v>268</v>
      </c>
      <c r="M2816" s="100">
        <v>0.40277777777777779</v>
      </c>
      <c r="N2816" s="100">
        <v>0.46527777777777779</v>
      </c>
      <c r="O2816" s="66">
        <f t="shared" si="106"/>
        <v>6.25E-2</v>
      </c>
      <c r="P2816" s="67">
        <v>1.5</v>
      </c>
      <c r="Q2816" s="68">
        <v>20</v>
      </c>
      <c r="R2816" s="68"/>
      <c r="S2816" s="120">
        <f t="shared" si="107"/>
        <v>30</v>
      </c>
      <c r="T2816" s="69" t="s">
        <v>52</v>
      </c>
      <c r="U2816" s="63" t="s">
        <v>52</v>
      </c>
      <c r="V2816" s="63"/>
      <c r="W2816" s="63"/>
      <c r="X2816" s="63"/>
      <c r="Y2816" s="63"/>
      <c r="Z2816" s="63"/>
      <c r="AA2816" s="63">
        <v>2026050130</v>
      </c>
    </row>
    <row r="2817" spans="1:27" s="71" customFormat="1" ht="23.5" customHeight="1" x14ac:dyDescent="0.35">
      <c r="A2817" s="62">
        <v>46168</v>
      </c>
      <c r="B2817" s="63" t="s">
        <v>34</v>
      </c>
      <c r="C2817" s="64" t="s">
        <v>18</v>
      </c>
      <c r="D2817" s="64" t="s">
        <v>19</v>
      </c>
      <c r="E2817" s="64" t="s">
        <v>351</v>
      </c>
      <c r="F2817" s="64">
        <v>1</v>
      </c>
      <c r="G2817" s="72">
        <v>130868014</v>
      </c>
      <c r="H2817" s="63" t="s">
        <v>5089</v>
      </c>
      <c r="I2817" s="64" t="s">
        <v>490</v>
      </c>
      <c r="J2817" s="63" t="s">
        <v>5090</v>
      </c>
      <c r="K2817" s="64" t="s">
        <v>281</v>
      </c>
      <c r="L2817" s="64" t="s">
        <v>268</v>
      </c>
      <c r="M2817" s="100">
        <v>0.33333333333333331</v>
      </c>
      <c r="N2817" s="100">
        <v>0.36805555555555558</v>
      </c>
      <c r="O2817" s="66">
        <f t="shared" si="106"/>
        <v>3.4722222222222265E-2</v>
      </c>
      <c r="P2817" s="67">
        <v>0.8</v>
      </c>
      <c r="Q2817" s="68">
        <v>6</v>
      </c>
      <c r="R2817" s="68"/>
      <c r="S2817" s="120">
        <f t="shared" si="107"/>
        <v>4.8000000000000007</v>
      </c>
      <c r="T2817" s="69" t="s">
        <v>52</v>
      </c>
      <c r="U2817" s="63" t="s">
        <v>52</v>
      </c>
      <c r="V2817" s="63"/>
      <c r="W2817" s="63"/>
      <c r="X2817" s="63"/>
      <c r="Y2817" s="63"/>
      <c r="Z2817" s="63"/>
      <c r="AA2817" s="63">
        <v>2026050131</v>
      </c>
    </row>
    <row r="2818" spans="1:27" s="71" customFormat="1" ht="23.5" customHeight="1" x14ac:dyDescent="0.35">
      <c r="A2818" s="62">
        <v>46168</v>
      </c>
      <c r="B2818" s="63" t="s">
        <v>34</v>
      </c>
      <c r="C2818" s="64" t="s">
        <v>18</v>
      </c>
      <c r="D2818" s="64" t="s">
        <v>19</v>
      </c>
      <c r="E2818" s="64" t="s">
        <v>4714</v>
      </c>
      <c r="F2818" s="64">
        <v>2</v>
      </c>
      <c r="G2818" s="72">
        <v>130606093</v>
      </c>
      <c r="H2818" s="63" t="s">
        <v>5138</v>
      </c>
      <c r="I2818" s="64" t="s">
        <v>490</v>
      </c>
      <c r="J2818" s="63" t="s">
        <v>5139</v>
      </c>
      <c r="K2818" s="64" t="s">
        <v>281</v>
      </c>
      <c r="L2818" s="64" t="s">
        <v>268</v>
      </c>
      <c r="M2818" s="100">
        <v>0.8125</v>
      </c>
      <c r="N2818" s="100">
        <v>0.81944444444444442</v>
      </c>
      <c r="O2818" s="66">
        <f t="shared" si="106"/>
        <v>6.9444444444444198E-3</v>
      </c>
      <c r="P2818" s="67">
        <v>0.17</v>
      </c>
      <c r="Q2818" s="68">
        <v>10</v>
      </c>
      <c r="R2818" s="68"/>
      <c r="S2818" s="120">
        <f t="shared" si="107"/>
        <v>1.7000000000000002</v>
      </c>
      <c r="T2818" s="69" t="s">
        <v>52</v>
      </c>
      <c r="U2818" s="63" t="s">
        <v>52</v>
      </c>
      <c r="V2818" s="63"/>
      <c r="W2818" s="63"/>
      <c r="X2818" s="63"/>
      <c r="Y2818" s="63"/>
      <c r="Z2818" s="63"/>
      <c r="AA2818" s="63">
        <v>2026050132</v>
      </c>
    </row>
    <row r="2819" spans="1:27" s="71" customFormat="1" ht="23.5" customHeight="1" x14ac:dyDescent="0.35">
      <c r="A2819" s="62">
        <v>46169</v>
      </c>
      <c r="B2819" s="63" t="s">
        <v>445</v>
      </c>
      <c r="C2819" s="64" t="s">
        <v>17</v>
      </c>
      <c r="D2819" s="64" t="s">
        <v>37</v>
      </c>
      <c r="E2819" s="64" t="s">
        <v>265</v>
      </c>
      <c r="F2819" s="64">
        <v>1</v>
      </c>
      <c r="G2819" s="72" t="s">
        <v>1589</v>
      </c>
      <c r="H2819" s="63" t="s">
        <v>5148</v>
      </c>
      <c r="I2819" s="64" t="s">
        <v>493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16</v>
      </c>
      <c r="R2819" s="68"/>
      <c r="S2819" s="120">
        <f t="shared" si="107"/>
        <v>1.6</v>
      </c>
      <c r="T2819" s="69" t="s">
        <v>547</v>
      </c>
      <c r="U2819" s="63" t="s">
        <v>52</v>
      </c>
      <c r="V2819" s="63"/>
      <c r="W2819" s="63"/>
      <c r="X2819" s="63"/>
      <c r="Y2819" s="63"/>
      <c r="Z2819" s="63"/>
      <c r="AA2819" s="63"/>
    </row>
    <row r="2820" spans="1:27" s="71" customFormat="1" ht="23.5" customHeight="1" x14ac:dyDescent="0.35">
      <c r="A2820" s="62">
        <v>46169</v>
      </c>
      <c r="B2820" s="63" t="s">
        <v>445</v>
      </c>
      <c r="C2820" s="64" t="s">
        <v>17</v>
      </c>
      <c r="D2820" s="64" t="s">
        <v>37</v>
      </c>
      <c r="E2820" s="64" t="s">
        <v>235</v>
      </c>
      <c r="F2820" s="64">
        <v>2</v>
      </c>
      <c r="G2820" s="72" t="s">
        <v>997</v>
      </c>
      <c r="H2820" s="63" t="s">
        <v>5149</v>
      </c>
      <c r="I2820" s="64" t="s">
        <v>493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22</v>
      </c>
      <c r="R2820" s="68"/>
      <c r="S2820" s="120">
        <f t="shared" si="107"/>
        <v>7.2600000000000007</v>
      </c>
      <c r="T2820" s="69" t="s">
        <v>547</v>
      </c>
      <c r="U2820" s="63" t="s">
        <v>52</v>
      </c>
      <c r="V2820" s="63"/>
      <c r="W2820" s="63"/>
      <c r="X2820" s="63"/>
      <c r="Y2820" s="63"/>
      <c r="Z2820" s="63"/>
      <c r="AA2820" s="63"/>
    </row>
    <row r="2821" spans="1:27" s="71" customFormat="1" ht="23.5" customHeight="1" x14ac:dyDescent="0.35">
      <c r="A2821" s="62">
        <v>46169</v>
      </c>
      <c r="B2821" s="63" t="s">
        <v>445</v>
      </c>
      <c r="C2821" s="64" t="s">
        <v>17</v>
      </c>
      <c r="D2821" s="64" t="s">
        <v>37</v>
      </c>
      <c r="E2821" s="64" t="s">
        <v>365</v>
      </c>
      <c r="F2821" s="64">
        <v>2</v>
      </c>
      <c r="G2821" s="72" t="s">
        <v>1060</v>
      </c>
      <c r="H2821" s="63" t="s">
        <v>5150</v>
      </c>
      <c r="I2821" s="64" t="s">
        <v>493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46</v>
      </c>
      <c r="R2821" s="68"/>
      <c r="S2821" s="120">
        <f t="shared" si="107"/>
        <v>4.6000000000000005</v>
      </c>
      <c r="T2821" s="69" t="s">
        <v>547</v>
      </c>
      <c r="U2821" s="63" t="s">
        <v>52</v>
      </c>
      <c r="V2821" s="63"/>
      <c r="W2821" s="63"/>
      <c r="X2821" s="63"/>
      <c r="Y2821" s="63"/>
      <c r="Z2821" s="63"/>
      <c r="AA2821" s="63"/>
    </row>
    <row r="2822" spans="1:27" s="71" customFormat="1" ht="23.5" customHeight="1" x14ac:dyDescent="0.35">
      <c r="A2822" s="62">
        <v>46169</v>
      </c>
      <c r="B2822" s="63" t="s">
        <v>445</v>
      </c>
      <c r="C2822" s="64" t="s">
        <v>17</v>
      </c>
      <c r="D2822" s="64" t="s">
        <v>37</v>
      </c>
      <c r="E2822" s="64" t="s">
        <v>292</v>
      </c>
      <c r="F2822" s="64">
        <v>1</v>
      </c>
      <c r="G2822" s="72" t="s">
        <v>1823</v>
      </c>
      <c r="H2822" s="63" t="s">
        <v>5151</v>
      </c>
      <c r="I2822" s="64" t="s">
        <v>493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0.1</v>
      </c>
      <c r="Q2822" s="68">
        <v>27</v>
      </c>
      <c r="R2822" s="68"/>
      <c r="S2822" s="120">
        <f t="shared" si="107"/>
        <v>2.7</v>
      </c>
      <c r="T2822" s="69" t="s">
        <v>547</v>
      </c>
      <c r="U2822" s="63" t="s">
        <v>52</v>
      </c>
      <c r="V2822" s="63"/>
      <c r="W2822" s="63"/>
      <c r="X2822" s="63"/>
      <c r="Y2822" s="63"/>
      <c r="Z2822" s="63"/>
      <c r="AA2822" s="63"/>
    </row>
    <row r="2823" spans="1:27" s="71" customFormat="1" ht="23.5" customHeight="1" x14ac:dyDescent="0.35">
      <c r="A2823" s="62">
        <v>46169</v>
      </c>
      <c r="B2823" s="63" t="s">
        <v>34</v>
      </c>
      <c r="C2823" s="64" t="s">
        <v>17</v>
      </c>
      <c r="D2823" s="64" t="s">
        <v>19</v>
      </c>
      <c r="E2823" s="64" t="s">
        <v>278</v>
      </c>
      <c r="F2823" s="64">
        <v>1</v>
      </c>
      <c r="G2823" s="72">
        <v>130597093</v>
      </c>
      <c r="H2823" s="63" t="s">
        <v>5152</v>
      </c>
      <c r="I2823" s="64" t="s">
        <v>493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0.5</v>
      </c>
      <c r="Q2823" s="68">
        <v>3</v>
      </c>
      <c r="R2823" s="68"/>
      <c r="S2823" s="120">
        <f t="shared" si="107"/>
        <v>1.5</v>
      </c>
      <c r="T2823" s="69" t="s">
        <v>547</v>
      </c>
      <c r="U2823" s="63" t="s">
        <v>52</v>
      </c>
      <c r="V2823" s="63"/>
      <c r="W2823" s="63"/>
      <c r="X2823" s="63"/>
      <c r="Y2823" s="63"/>
      <c r="Z2823" s="63"/>
      <c r="AA2823" s="63"/>
    </row>
    <row r="2824" spans="1:27" s="71" customFormat="1" ht="23.5" customHeight="1" x14ac:dyDescent="0.35">
      <c r="A2824" s="62">
        <v>46169</v>
      </c>
      <c r="B2824" s="63" t="s">
        <v>445</v>
      </c>
      <c r="C2824" s="64" t="s">
        <v>17</v>
      </c>
      <c r="D2824" s="64" t="s">
        <v>37</v>
      </c>
      <c r="E2824" s="64" t="s">
        <v>3031</v>
      </c>
      <c r="F2824" s="64">
        <v>2</v>
      </c>
      <c r="G2824" s="72" t="s">
        <v>5153</v>
      </c>
      <c r="H2824" s="63" t="s">
        <v>5154</v>
      </c>
      <c r="I2824" s="64" t="s">
        <v>493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0.2</v>
      </c>
      <c r="Q2824" s="68">
        <v>8</v>
      </c>
      <c r="R2824" s="68"/>
      <c r="S2824" s="120">
        <f t="shared" si="107"/>
        <v>1.6</v>
      </c>
      <c r="T2824" s="69" t="s">
        <v>547</v>
      </c>
      <c r="U2824" s="63" t="s">
        <v>52</v>
      </c>
      <c r="V2824" s="63"/>
      <c r="W2824" s="63"/>
      <c r="X2824" s="63"/>
      <c r="Y2824" s="63"/>
      <c r="Z2824" s="63"/>
      <c r="AA2824" s="63"/>
    </row>
    <row r="2825" spans="1:27" s="71" customFormat="1" ht="23.5" customHeight="1" x14ac:dyDescent="0.35">
      <c r="A2825" s="62">
        <v>46169</v>
      </c>
      <c r="B2825" s="63" t="s">
        <v>445</v>
      </c>
      <c r="C2825" s="64" t="s">
        <v>17</v>
      </c>
      <c r="D2825" s="64" t="s">
        <v>37</v>
      </c>
      <c r="E2825" s="64" t="s">
        <v>3032</v>
      </c>
      <c r="F2825" s="64">
        <v>1</v>
      </c>
      <c r="G2825" s="72" t="s">
        <v>3156</v>
      </c>
      <c r="H2825" s="63" t="s">
        <v>5155</v>
      </c>
      <c r="I2825" s="64" t="s">
        <v>493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0.22</v>
      </c>
      <c r="Q2825" s="68">
        <v>7</v>
      </c>
      <c r="R2825" s="68"/>
      <c r="S2825" s="120">
        <f t="shared" si="107"/>
        <v>1.54</v>
      </c>
      <c r="T2825" s="69" t="s">
        <v>547</v>
      </c>
      <c r="U2825" s="63" t="s">
        <v>52</v>
      </c>
      <c r="V2825" s="63"/>
      <c r="W2825" s="63"/>
      <c r="X2825" s="63"/>
      <c r="Y2825" s="63"/>
      <c r="Z2825" s="63"/>
      <c r="AA2825" s="63"/>
    </row>
    <row r="2826" spans="1:27" s="71" customFormat="1" ht="23.5" customHeight="1" x14ac:dyDescent="0.35">
      <c r="A2826" s="62">
        <v>46169</v>
      </c>
      <c r="B2826" s="63" t="s">
        <v>445</v>
      </c>
      <c r="C2826" s="64" t="s">
        <v>18</v>
      </c>
      <c r="D2826" s="64" t="s">
        <v>37</v>
      </c>
      <c r="E2826" s="64" t="s">
        <v>1492</v>
      </c>
      <c r="F2826" s="64">
        <v>1</v>
      </c>
      <c r="G2826" s="72" t="s">
        <v>5156</v>
      </c>
      <c r="H2826" s="63" t="s">
        <v>5157</v>
      </c>
      <c r="I2826" s="64" t="s">
        <v>493</v>
      </c>
      <c r="J2826" s="63" t="s">
        <v>66</v>
      </c>
      <c r="K2826" s="64" t="s">
        <v>243</v>
      </c>
      <c r="L2826" s="64" t="s">
        <v>239</v>
      </c>
      <c r="M2826" s="100"/>
      <c r="N2826" s="100"/>
      <c r="O2826" s="66">
        <f t="shared" si="106"/>
        <v>24</v>
      </c>
      <c r="P2826" s="67">
        <v>0.1</v>
      </c>
      <c r="Q2826" s="68">
        <v>24</v>
      </c>
      <c r="R2826" s="68"/>
      <c r="S2826" s="120">
        <f t="shared" si="107"/>
        <v>2.4000000000000004</v>
      </c>
      <c r="T2826" s="69" t="s">
        <v>547</v>
      </c>
      <c r="U2826" s="63" t="s">
        <v>52</v>
      </c>
      <c r="V2826" s="63"/>
      <c r="W2826" s="63"/>
      <c r="X2826" s="63"/>
      <c r="Y2826" s="63"/>
      <c r="Z2826" s="63"/>
      <c r="AA2826" s="63"/>
    </row>
    <row r="2827" spans="1:27" s="71" customFormat="1" ht="23.5" customHeight="1" x14ac:dyDescent="0.35">
      <c r="A2827" s="62">
        <v>46169</v>
      </c>
      <c r="B2827" s="63" t="s">
        <v>445</v>
      </c>
      <c r="C2827" s="64" t="s">
        <v>18</v>
      </c>
      <c r="D2827" s="64" t="s">
        <v>37</v>
      </c>
      <c r="E2827" s="64" t="s">
        <v>386</v>
      </c>
      <c r="F2827" s="64">
        <v>1</v>
      </c>
      <c r="G2827" s="72" t="s">
        <v>5158</v>
      </c>
      <c r="H2827" s="63" t="s">
        <v>5159</v>
      </c>
      <c r="I2827" s="64" t="s">
        <v>493</v>
      </c>
      <c r="J2827" s="63" t="s">
        <v>66</v>
      </c>
      <c r="K2827" s="64" t="s">
        <v>243</v>
      </c>
      <c r="L2827" s="64" t="s">
        <v>239</v>
      </c>
      <c r="M2827" s="100"/>
      <c r="N2827" s="100"/>
      <c r="O2827" s="66">
        <f t="shared" si="106"/>
        <v>24</v>
      </c>
      <c r="P2827" s="67">
        <v>0.1</v>
      </c>
      <c r="Q2827" s="68">
        <v>23</v>
      </c>
      <c r="R2827" s="68"/>
      <c r="S2827" s="120">
        <f t="shared" si="107"/>
        <v>2.3000000000000003</v>
      </c>
      <c r="T2827" s="69" t="s">
        <v>547</v>
      </c>
      <c r="U2827" s="63" t="s">
        <v>52</v>
      </c>
      <c r="V2827" s="63"/>
      <c r="W2827" s="63"/>
      <c r="X2827" s="63"/>
      <c r="Y2827" s="63"/>
      <c r="Z2827" s="63"/>
      <c r="AA2827" s="63"/>
    </row>
    <row r="2828" spans="1:27" s="71" customFormat="1" ht="23.5" customHeight="1" x14ac:dyDescent="0.35">
      <c r="A2828" s="62">
        <v>46169</v>
      </c>
      <c r="B2828" s="63" t="s">
        <v>445</v>
      </c>
      <c r="C2828" s="64" t="s">
        <v>18</v>
      </c>
      <c r="D2828" s="64" t="s">
        <v>37</v>
      </c>
      <c r="E2828" s="64" t="s">
        <v>263</v>
      </c>
      <c r="F2828" s="64">
        <v>2</v>
      </c>
      <c r="G2828" s="72" t="s">
        <v>387</v>
      </c>
      <c r="H2828" s="63" t="s">
        <v>5160</v>
      </c>
      <c r="I2828" s="64" t="s">
        <v>493</v>
      </c>
      <c r="J2828" s="63" t="s">
        <v>66</v>
      </c>
      <c r="K2828" s="64" t="s">
        <v>243</v>
      </c>
      <c r="L2828" s="64" t="s">
        <v>239</v>
      </c>
      <c r="M2828" s="100"/>
      <c r="N2828" s="100"/>
      <c r="O2828" s="66">
        <f t="shared" si="106"/>
        <v>24</v>
      </c>
      <c r="P2828" s="67">
        <v>0.3</v>
      </c>
      <c r="Q2828" s="68">
        <v>20</v>
      </c>
      <c r="R2828" s="68"/>
      <c r="S2828" s="120">
        <f t="shared" si="107"/>
        <v>6</v>
      </c>
      <c r="T2828" s="69" t="s">
        <v>547</v>
      </c>
      <c r="U2828" s="63" t="s">
        <v>52</v>
      </c>
      <c r="V2828" s="63"/>
      <c r="W2828" s="63"/>
      <c r="X2828" s="63"/>
      <c r="Y2828" s="63"/>
      <c r="Z2828" s="63"/>
      <c r="AA2828" s="63"/>
    </row>
    <row r="2829" spans="1:27" s="71" customFormat="1" ht="23.5" customHeight="1" x14ac:dyDescent="0.35">
      <c r="A2829" s="62">
        <v>46169</v>
      </c>
      <c r="B2829" s="63" t="s">
        <v>445</v>
      </c>
      <c r="C2829" s="64" t="s">
        <v>18</v>
      </c>
      <c r="D2829" s="64" t="s">
        <v>37</v>
      </c>
      <c r="E2829" s="64" t="s">
        <v>263</v>
      </c>
      <c r="F2829" s="64">
        <v>2</v>
      </c>
      <c r="G2829" s="72" t="s">
        <v>1852</v>
      </c>
      <c r="H2829" s="63" t="s">
        <v>5161</v>
      </c>
      <c r="I2829" s="64" t="s">
        <v>493</v>
      </c>
      <c r="J2829" s="63" t="s">
        <v>66</v>
      </c>
      <c r="K2829" s="64" t="s">
        <v>243</v>
      </c>
      <c r="L2829" s="64" t="s">
        <v>239</v>
      </c>
      <c r="M2829" s="100"/>
      <c r="N2829" s="100"/>
      <c r="O2829" s="66">
        <f t="shared" si="106"/>
        <v>24</v>
      </c>
      <c r="P2829" s="67">
        <v>0.1</v>
      </c>
      <c r="Q2829" s="68">
        <v>20</v>
      </c>
      <c r="R2829" s="68"/>
      <c r="S2829" s="120">
        <f t="shared" si="107"/>
        <v>2</v>
      </c>
      <c r="T2829" s="69" t="s">
        <v>547</v>
      </c>
      <c r="U2829" s="63" t="s">
        <v>52</v>
      </c>
      <c r="V2829" s="63"/>
      <c r="W2829" s="63"/>
      <c r="X2829" s="63"/>
      <c r="Y2829" s="63"/>
      <c r="Z2829" s="63"/>
      <c r="AA2829" s="63"/>
    </row>
    <row r="2830" spans="1:27" s="71" customFormat="1" ht="23.5" customHeight="1" x14ac:dyDescent="0.35">
      <c r="A2830" s="62">
        <v>46169</v>
      </c>
      <c r="B2830" s="63" t="s">
        <v>445</v>
      </c>
      <c r="C2830" s="64" t="s">
        <v>18</v>
      </c>
      <c r="D2830" s="64" t="s">
        <v>37</v>
      </c>
      <c r="E2830" s="64" t="s">
        <v>395</v>
      </c>
      <c r="F2830" s="64">
        <v>2</v>
      </c>
      <c r="G2830" s="72" t="s">
        <v>1558</v>
      </c>
      <c r="H2830" s="63" t="s">
        <v>5162</v>
      </c>
      <c r="I2830" s="64" t="s">
        <v>493</v>
      </c>
      <c r="J2830" s="63" t="s">
        <v>66</v>
      </c>
      <c r="K2830" s="64" t="s">
        <v>243</v>
      </c>
      <c r="L2830" s="64" t="s">
        <v>239</v>
      </c>
      <c r="M2830" s="100"/>
      <c r="N2830" s="100"/>
      <c r="O2830" s="66">
        <f t="shared" si="106"/>
        <v>24</v>
      </c>
      <c r="P2830" s="67">
        <v>0.1</v>
      </c>
      <c r="Q2830" s="68">
        <v>19</v>
      </c>
      <c r="R2830" s="68"/>
      <c r="S2830" s="120">
        <f t="shared" si="107"/>
        <v>1.9000000000000001</v>
      </c>
      <c r="T2830" s="69" t="s">
        <v>547</v>
      </c>
      <c r="U2830" s="63" t="s">
        <v>52</v>
      </c>
      <c r="V2830" s="63"/>
      <c r="W2830" s="63"/>
      <c r="X2830" s="63"/>
      <c r="Y2830" s="63"/>
      <c r="Z2830" s="63"/>
      <c r="AA2830" s="63"/>
    </row>
    <row r="2831" spans="1:27" s="71" customFormat="1" ht="23.5" customHeight="1" x14ac:dyDescent="0.35">
      <c r="A2831" s="62">
        <v>46169</v>
      </c>
      <c r="B2831" s="63" t="s">
        <v>445</v>
      </c>
      <c r="C2831" s="64" t="s">
        <v>18</v>
      </c>
      <c r="D2831" s="64" t="s">
        <v>37</v>
      </c>
      <c r="E2831" s="64" t="s">
        <v>429</v>
      </c>
      <c r="F2831" s="64">
        <v>2</v>
      </c>
      <c r="G2831" s="72" t="s">
        <v>4729</v>
      </c>
      <c r="H2831" s="63" t="s">
        <v>5163</v>
      </c>
      <c r="I2831" s="64" t="s">
        <v>493</v>
      </c>
      <c r="J2831" s="63" t="s">
        <v>66</v>
      </c>
      <c r="K2831" s="64" t="s">
        <v>243</v>
      </c>
      <c r="L2831" s="64" t="s">
        <v>239</v>
      </c>
      <c r="M2831" s="100"/>
      <c r="N2831" s="100"/>
      <c r="O2831" s="66">
        <f t="shared" si="106"/>
        <v>24</v>
      </c>
      <c r="P2831" s="67">
        <v>0.1</v>
      </c>
      <c r="Q2831" s="68">
        <v>22</v>
      </c>
      <c r="R2831" s="68"/>
      <c r="S2831" s="120">
        <f t="shared" si="107"/>
        <v>2.2000000000000002</v>
      </c>
      <c r="T2831" s="69" t="s">
        <v>547</v>
      </c>
      <c r="U2831" s="63" t="s">
        <v>52</v>
      </c>
      <c r="V2831" s="63"/>
      <c r="W2831" s="63"/>
      <c r="X2831" s="63"/>
      <c r="Y2831" s="63"/>
      <c r="Z2831" s="63"/>
      <c r="AA2831" s="63"/>
    </row>
    <row r="2832" spans="1:27" s="71" customFormat="1" ht="23.5" customHeight="1" x14ac:dyDescent="0.35">
      <c r="A2832" s="62">
        <v>46169</v>
      </c>
      <c r="B2832" s="63" t="s">
        <v>445</v>
      </c>
      <c r="C2832" s="64" t="s">
        <v>18</v>
      </c>
      <c r="D2832" s="64" t="s">
        <v>37</v>
      </c>
      <c r="E2832" s="64" t="s">
        <v>249</v>
      </c>
      <c r="F2832" s="64">
        <v>2</v>
      </c>
      <c r="G2832" s="72" t="s">
        <v>2957</v>
      </c>
      <c r="H2832" s="63" t="s">
        <v>5164</v>
      </c>
      <c r="I2832" s="64" t="s">
        <v>493</v>
      </c>
      <c r="J2832" s="63" t="s">
        <v>66</v>
      </c>
      <c r="K2832" s="64" t="s">
        <v>243</v>
      </c>
      <c r="L2832" s="64" t="s">
        <v>239</v>
      </c>
      <c r="M2832" s="100"/>
      <c r="N2832" s="100"/>
      <c r="O2832" s="66">
        <f t="shared" si="106"/>
        <v>24</v>
      </c>
      <c r="P2832" s="67">
        <v>0.1</v>
      </c>
      <c r="Q2832" s="68">
        <v>25</v>
      </c>
      <c r="R2832" s="68"/>
      <c r="S2832" s="120">
        <f t="shared" si="107"/>
        <v>2.5</v>
      </c>
      <c r="T2832" s="69" t="s">
        <v>547</v>
      </c>
      <c r="U2832" s="63" t="s">
        <v>52</v>
      </c>
      <c r="V2832" s="63"/>
      <c r="W2832" s="63"/>
      <c r="X2832" s="63"/>
      <c r="Y2832" s="63"/>
      <c r="Z2832" s="63"/>
      <c r="AA2832" s="63"/>
    </row>
    <row r="2833" spans="1:27" s="71" customFormat="1" ht="23.5" customHeight="1" x14ac:dyDescent="0.35">
      <c r="A2833" s="62">
        <v>46169</v>
      </c>
      <c r="B2833" s="63" t="s">
        <v>445</v>
      </c>
      <c r="C2833" s="64" t="s">
        <v>18</v>
      </c>
      <c r="D2833" s="64" t="s">
        <v>37</v>
      </c>
      <c r="E2833" s="64" t="s">
        <v>544</v>
      </c>
      <c r="F2833" s="64">
        <v>1</v>
      </c>
      <c r="G2833" s="72">
        <v>159381004</v>
      </c>
      <c r="H2833" s="63" t="s">
        <v>5165</v>
      </c>
      <c r="I2833" s="64" t="s">
        <v>493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0.33</v>
      </c>
      <c r="Q2833" s="68">
        <v>19</v>
      </c>
      <c r="R2833" s="68"/>
      <c r="S2833" s="120">
        <f t="shared" si="107"/>
        <v>6.2700000000000005</v>
      </c>
      <c r="T2833" s="69" t="s">
        <v>547</v>
      </c>
      <c r="U2833" s="63" t="s">
        <v>52</v>
      </c>
      <c r="V2833" s="63"/>
      <c r="W2833" s="63"/>
      <c r="X2833" s="63"/>
      <c r="Y2833" s="63"/>
      <c r="Z2833" s="63"/>
      <c r="AA2833" s="63"/>
    </row>
    <row r="2834" spans="1:27" s="71" customFormat="1" ht="23.5" customHeight="1" x14ac:dyDescent="0.35">
      <c r="A2834" s="62">
        <v>46169</v>
      </c>
      <c r="B2834" s="63" t="s">
        <v>445</v>
      </c>
      <c r="C2834" s="64" t="s">
        <v>18</v>
      </c>
      <c r="D2834" s="64" t="s">
        <v>37</v>
      </c>
      <c r="E2834" s="64" t="s">
        <v>339</v>
      </c>
      <c r="F2834" s="64">
        <v>1</v>
      </c>
      <c r="G2834" s="72">
        <v>313157003</v>
      </c>
      <c r="H2834" s="63" t="s">
        <v>5166</v>
      </c>
      <c r="I2834" s="64" t="s">
        <v>493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0.1</v>
      </c>
      <c r="Q2834" s="68">
        <v>14</v>
      </c>
      <c r="R2834" s="68"/>
      <c r="S2834" s="120">
        <f t="shared" si="107"/>
        <v>1.4000000000000001</v>
      </c>
      <c r="T2834" s="69" t="s">
        <v>547</v>
      </c>
      <c r="U2834" s="63" t="s">
        <v>52</v>
      </c>
      <c r="V2834" s="63"/>
      <c r="W2834" s="63"/>
      <c r="X2834" s="63"/>
      <c r="Y2834" s="63"/>
      <c r="Z2834" s="63"/>
      <c r="AA2834" s="63"/>
    </row>
    <row r="2835" spans="1:27" s="71" customFormat="1" ht="23.5" customHeight="1" x14ac:dyDescent="0.35">
      <c r="A2835" s="62">
        <v>46169</v>
      </c>
      <c r="B2835" s="63" t="s">
        <v>445</v>
      </c>
      <c r="C2835" s="64" t="s">
        <v>18</v>
      </c>
      <c r="D2835" s="64" t="s">
        <v>37</v>
      </c>
      <c r="E2835" s="64" t="s">
        <v>261</v>
      </c>
      <c r="F2835" s="64">
        <v>2</v>
      </c>
      <c r="G2835" s="72">
        <v>159356005</v>
      </c>
      <c r="H2835" s="63" t="s">
        <v>5167</v>
      </c>
      <c r="I2835" s="64" t="s">
        <v>490</v>
      </c>
      <c r="J2835" s="63" t="s">
        <v>5168</v>
      </c>
      <c r="K2835" s="64" t="s">
        <v>281</v>
      </c>
      <c r="L2835" s="64" t="s">
        <v>268</v>
      </c>
      <c r="M2835" s="100">
        <v>0.86805555555555558</v>
      </c>
      <c r="N2835" s="100">
        <v>0.90625</v>
      </c>
      <c r="O2835" s="66">
        <f t="shared" si="106"/>
        <v>3.819444444444442E-2</v>
      </c>
      <c r="P2835" s="67">
        <v>0.9</v>
      </c>
      <c r="Q2835" s="68">
        <v>21</v>
      </c>
      <c r="R2835" s="68"/>
      <c r="S2835" s="120">
        <f t="shared" si="107"/>
        <v>18.900000000000002</v>
      </c>
      <c r="T2835" s="69" t="s">
        <v>52</v>
      </c>
      <c r="U2835" s="63" t="s">
        <v>52</v>
      </c>
      <c r="V2835" s="63"/>
      <c r="W2835" s="63"/>
      <c r="X2835" s="63"/>
      <c r="Y2835" s="63"/>
      <c r="Z2835" s="63"/>
      <c r="AA2835" s="63">
        <v>2026050133</v>
      </c>
    </row>
    <row r="2836" spans="1:27" s="71" customFormat="1" ht="23.5" customHeight="1" x14ac:dyDescent="0.35">
      <c r="A2836" s="62">
        <v>46169</v>
      </c>
      <c r="B2836" s="63" t="s">
        <v>34</v>
      </c>
      <c r="C2836" s="64" t="s">
        <v>18</v>
      </c>
      <c r="D2836" s="64" t="s">
        <v>19</v>
      </c>
      <c r="E2836" s="64" t="s">
        <v>1550</v>
      </c>
      <c r="F2836" s="64">
        <v>1</v>
      </c>
      <c r="G2836" s="72">
        <v>130597245</v>
      </c>
      <c r="H2836" s="63" t="s">
        <v>5169</v>
      </c>
      <c r="I2836" s="64" t="s">
        <v>490</v>
      </c>
      <c r="J2836" s="63" t="s">
        <v>5170</v>
      </c>
      <c r="K2836" s="64" t="s">
        <v>281</v>
      </c>
      <c r="L2836" s="64" t="s">
        <v>268</v>
      </c>
      <c r="M2836" s="100">
        <v>0.53749999999999998</v>
      </c>
      <c r="N2836" s="100">
        <v>0.57916666666666672</v>
      </c>
      <c r="O2836" s="66">
        <f t="shared" si="106"/>
        <v>4.1666666666666741E-2</v>
      </c>
      <c r="P2836" s="67">
        <v>1</v>
      </c>
      <c r="Q2836" s="68">
        <v>9</v>
      </c>
      <c r="R2836" s="68"/>
      <c r="S2836" s="120">
        <f t="shared" si="107"/>
        <v>9</v>
      </c>
      <c r="T2836" s="69" t="s">
        <v>52</v>
      </c>
      <c r="U2836" s="63" t="s">
        <v>52</v>
      </c>
      <c r="V2836" s="63"/>
      <c r="W2836" s="63"/>
      <c r="X2836" s="63"/>
      <c r="Y2836" s="63"/>
      <c r="Z2836" s="63"/>
      <c r="AA2836" s="63">
        <v>2026050134</v>
      </c>
    </row>
    <row r="2837" spans="1:27" s="71" customFormat="1" ht="23.5" customHeight="1" x14ac:dyDescent="0.35">
      <c r="A2837" s="62">
        <v>46169</v>
      </c>
      <c r="B2837" s="63" t="s">
        <v>34</v>
      </c>
      <c r="C2837" s="64" t="s">
        <v>18</v>
      </c>
      <c r="D2837" s="64" t="s">
        <v>19</v>
      </c>
      <c r="E2837" s="64" t="s">
        <v>351</v>
      </c>
      <c r="F2837" s="64">
        <v>1</v>
      </c>
      <c r="G2837" s="72">
        <v>130868014</v>
      </c>
      <c r="H2837" s="63" t="s">
        <v>5089</v>
      </c>
      <c r="I2837" s="64" t="s">
        <v>490</v>
      </c>
      <c r="J2837" s="63" t="s">
        <v>5171</v>
      </c>
      <c r="K2837" s="64" t="s">
        <v>281</v>
      </c>
      <c r="L2837" s="64" t="s">
        <v>268</v>
      </c>
      <c r="M2837" s="100">
        <v>0.3125</v>
      </c>
      <c r="N2837" s="100">
        <v>0.37291666666666667</v>
      </c>
      <c r="O2837" s="66">
        <f t="shared" si="106"/>
        <v>6.0416666666666674E-2</v>
      </c>
      <c r="P2837" s="67">
        <v>1.4</v>
      </c>
      <c r="Q2837" s="68">
        <v>6</v>
      </c>
      <c r="R2837" s="68"/>
      <c r="S2837" s="120">
        <f t="shared" si="107"/>
        <v>8.3999999999999986</v>
      </c>
      <c r="T2837" s="69" t="s">
        <v>52</v>
      </c>
      <c r="U2837" s="63" t="s">
        <v>52</v>
      </c>
      <c r="V2837" s="63"/>
      <c r="W2837" s="63"/>
      <c r="X2837" s="63"/>
      <c r="Y2837" s="63"/>
      <c r="Z2837" s="63"/>
      <c r="AA2837" s="63">
        <v>2026050135</v>
      </c>
    </row>
    <row r="2838" spans="1:27" s="71" customFormat="1" ht="23.5" customHeight="1" x14ac:dyDescent="0.35">
      <c r="A2838" s="62">
        <v>46169</v>
      </c>
      <c r="B2838" s="63" t="s">
        <v>34</v>
      </c>
      <c r="C2838" s="64" t="s">
        <v>18</v>
      </c>
      <c r="D2838" s="64" t="s">
        <v>19</v>
      </c>
      <c r="E2838" s="64" t="s">
        <v>351</v>
      </c>
      <c r="F2838" s="64">
        <v>1</v>
      </c>
      <c r="G2838" s="72">
        <v>130868002</v>
      </c>
      <c r="H2838" s="63" t="s">
        <v>5172</v>
      </c>
      <c r="I2838" s="64" t="s">
        <v>490</v>
      </c>
      <c r="J2838" s="63" t="s">
        <v>5173</v>
      </c>
      <c r="K2838" s="64" t="s">
        <v>281</v>
      </c>
      <c r="L2838" s="64" t="s">
        <v>268</v>
      </c>
      <c r="M2838" s="100">
        <v>0.69791666666666663</v>
      </c>
      <c r="N2838" s="100">
        <v>0.73958333333333337</v>
      </c>
      <c r="O2838" s="66">
        <f t="shared" si="106"/>
        <v>4.1666666666666741E-2</v>
      </c>
      <c r="P2838" s="67">
        <v>1</v>
      </c>
      <c r="Q2838" s="68">
        <v>6</v>
      </c>
      <c r="R2838" s="68"/>
      <c r="S2838" s="120">
        <f t="shared" si="107"/>
        <v>6</v>
      </c>
      <c r="T2838" s="69" t="s">
        <v>52</v>
      </c>
      <c r="U2838" s="63" t="s">
        <v>52</v>
      </c>
      <c r="V2838" s="63"/>
      <c r="W2838" s="63"/>
      <c r="X2838" s="63"/>
      <c r="Y2838" s="63"/>
      <c r="Z2838" s="63"/>
      <c r="AA2838" s="63">
        <v>2026050136</v>
      </c>
    </row>
    <row r="2839" spans="1:27" s="71" customFormat="1" ht="23.5" customHeight="1" x14ac:dyDescent="0.35">
      <c r="A2839" s="62">
        <v>46169</v>
      </c>
      <c r="B2839" s="63" t="s">
        <v>445</v>
      </c>
      <c r="C2839" s="64" t="s">
        <v>18</v>
      </c>
      <c r="D2839" s="64" t="s">
        <v>37</v>
      </c>
      <c r="E2839" s="64" t="s">
        <v>429</v>
      </c>
      <c r="F2839" s="64">
        <v>2</v>
      </c>
      <c r="G2839" s="72" t="s">
        <v>4729</v>
      </c>
      <c r="H2839" s="63" t="s">
        <v>5163</v>
      </c>
      <c r="I2839" s="64" t="s">
        <v>485</v>
      </c>
      <c r="J2839" s="63" t="s">
        <v>5174</v>
      </c>
      <c r="K2839" s="64" t="s">
        <v>267</v>
      </c>
      <c r="L2839" s="64" t="s">
        <v>268</v>
      </c>
      <c r="M2839" s="100">
        <v>0.86805555555555558</v>
      </c>
      <c r="N2839" s="100">
        <v>0.92013888888888884</v>
      </c>
      <c r="O2839" s="66">
        <f t="shared" si="106"/>
        <v>5.2083333333333259E-2</v>
      </c>
      <c r="P2839" s="67">
        <v>1.25</v>
      </c>
      <c r="Q2839" s="68">
        <v>22</v>
      </c>
      <c r="R2839" s="68"/>
      <c r="S2839" s="120">
        <f t="shared" si="107"/>
        <v>27.5</v>
      </c>
      <c r="T2839" s="69" t="s">
        <v>27</v>
      </c>
      <c r="U2839" s="63" t="s">
        <v>4164</v>
      </c>
      <c r="V2839" s="63"/>
      <c r="W2839" s="63"/>
      <c r="X2839" s="63"/>
      <c r="Y2839" s="63"/>
      <c r="Z2839" s="63"/>
      <c r="AA2839" s="63">
        <v>2026050137</v>
      </c>
    </row>
    <row r="2840" spans="1:27" s="71" customFormat="1" ht="23.5" customHeight="1" x14ac:dyDescent="0.35">
      <c r="A2840" s="62">
        <v>46169</v>
      </c>
      <c r="B2840" s="63" t="s">
        <v>445</v>
      </c>
      <c r="C2840" s="64" t="s">
        <v>17</v>
      </c>
      <c r="D2840" s="64" t="s">
        <v>37</v>
      </c>
      <c r="E2840" s="64" t="s">
        <v>265</v>
      </c>
      <c r="F2840" s="64">
        <v>2</v>
      </c>
      <c r="G2840" s="72" t="s">
        <v>1589</v>
      </c>
      <c r="H2840" s="63" t="s">
        <v>5148</v>
      </c>
      <c r="I2840" s="64" t="s">
        <v>490</v>
      </c>
      <c r="J2840" s="63" t="s">
        <v>4052</v>
      </c>
      <c r="K2840" s="64" t="s">
        <v>281</v>
      </c>
      <c r="L2840" s="64" t="s">
        <v>268</v>
      </c>
      <c r="M2840" s="100">
        <v>0.95833333333333337</v>
      </c>
      <c r="N2840" s="100">
        <v>0.97916666666666663</v>
      </c>
      <c r="O2840" s="66">
        <f t="shared" si="106"/>
        <v>2.0833333333333259E-2</v>
      </c>
      <c r="P2840" s="67">
        <v>0.5</v>
      </c>
      <c r="Q2840" s="68">
        <v>16</v>
      </c>
      <c r="R2840" s="68"/>
      <c r="S2840" s="120">
        <f t="shared" si="107"/>
        <v>8</v>
      </c>
      <c r="T2840" s="69" t="s">
        <v>52</v>
      </c>
      <c r="U2840" s="63" t="s">
        <v>52</v>
      </c>
      <c r="V2840" s="63"/>
      <c r="W2840" s="63"/>
      <c r="X2840" s="63"/>
      <c r="Y2840" s="63"/>
      <c r="Z2840" s="63"/>
      <c r="AA2840" s="63">
        <v>2026050138</v>
      </c>
    </row>
    <row r="2841" spans="1:27" s="71" customFormat="1" ht="23.5" customHeight="1" x14ac:dyDescent="0.35">
      <c r="A2841" s="62">
        <v>46169</v>
      </c>
      <c r="B2841" s="63" t="s">
        <v>34</v>
      </c>
      <c r="C2841" s="64" t="s">
        <v>17</v>
      </c>
      <c r="D2841" s="64" t="s">
        <v>19</v>
      </c>
      <c r="E2841" s="64" t="s">
        <v>614</v>
      </c>
      <c r="F2841" s="64">
        <v>1</v>
      </c>
      <c r="G2841" s="72">
        <v>130597187</v>
      </c>
      <c r="H2841" s="63" t="s">
        <v>5175</v>
      </c>
      <c r="I2841" s="64" t="s">
        <v>480</v>
      </c>
      <c r="J2841" s="63" t="s">
        <v>5176</v>
      </c>
      <c r="K2841" s="64" t="s">
        <v>273</v>
      </c>
      <c r="L2841" s="64" t="s">
        <v>268</v>
      </c>
      <c r="M2841" s="100">
        <v>0.40972222222222221</v>
      </c>
      <c r="N2841" s="100">
        <v>0.70138888888888884</v>
      </c>
      <c r="O2841" s="66">
        <f t="shared" si="106"/>
        <v>0.29166666666666663</v>
      </c>
      <c r="P2841" s="67">
        <v>7</v>
      </c>
      <c r="Q2841" s="68">
        <v>5</v>
      </c>
      <c r="R2841" s="68"/>
      <c r="S2841" s="120">
        <f t="shared" si="107"/>
        <v>35</v>
      </c>
      <c r="T2841" s="69" t="s">
        <v>27</v>
      </c>
      <c r="U2841" s="63" t="s">
        <v>30</v>
      </c>
      <c r="V2841" s="63"/>
      <c r="W2841" s="63" t="s">
        <v>5184</v>
      </c>
      <c r="X2841" s="63" t="s">
        <v>5185</v>
      </c>
      <c r="Y2841" s="63"/>
      <c r="Z2841" s="63"/>
      <c r="AA2841" s="63">
        <v>2026050139</v>
      </c>
    </row>
    <row r="2842" spans="1:27" s="71" customFormat="1" ht="23.5" customHeight="1" x14ac:dyDescent="0.35">
      <c r="A2842" s="62">
        <v>46169</v>
      </c>
      <c r="B2842" s="63" t="s">
        <v>34</v>
      </c>
      <c r="C2842" s="64" t="s">
        <v>17</v>
      </c>
      <c r="D2842" s="64" t="s">
        <v>19</v>
      </c>
      <c r="E2842" s="64" t="s">
        <v>4362</v>
      </c>
      <c r="F2842" s="64">
        <v>1</v>
      </c>
      <c r="G2842" s="72" t="s">
        <v>4398</v>
      </c>
      <c r="H2842" s="63" t="s">
        <v>5177</v>
      </c>
      <c r="I2842" s="64" t="s">
        <v>480</v>
      </c>
      <c r="J2842" s="63" t="s">
        <v>5178</v>
      </c>
      <c r="K2842" s="64" t="s">
        <v>273</v>
      </c>
      <c r="L2842" s="64" t="s">
        <v>268</v>
      </c>
      <c r="M2842" s="100">
        <v>0.58333333333333337</v>
      </c>
      <c r="N2842" s="100">
        <v>0.625</v>
      </c>
      <c r="O2842" s="66">
        <f t="shared" si="106"/>
        <v>4.166666666666663E-2</v>
      </c>
      <c r="P2842" s="67">
        <v>1</v>
      </c>
      <c r="Q2842" s="68">
        <v>7.5</v>
      </c>
      <c r="R2842" s="68"/>
      <c r="S2842" s="120">
        <f t="shared" si="107"/>
        <v>7.5</v>
      </c>
      <c r="T2842" s="69" t="s">
        <v>27</v>
      </c>
      <c r="U2842" s="63" t="s">
        <v>30</v>
      </c>
      <c r="V2842" s="63"/>
      <c r="W2842" s="63">
        <v>280758090</v>
      </c>
      <c r="X2842" s="63" t="s">
        <v>5186</v>
      </c>
      <c r="Y2842" s="63"/>
      <c r="Z2842" s="63"/>
      <c r="AA2842" s="63">
        <v>2026050140</v>
      </c>
    </row>
    <row r="2843" spans="1:27" s="71" customFormat="1" ht="23.5" customHeight="1" x14ac:dyDescent="0.35">
      <c r="A2843" s="62">
        <v>46169</v>
      </c>
      <c r="B2843" s="63" t="s">
        <v>34</v>
      </c>
      <c r="C2843" s="64" t="s">
        <v>17</v>
      </c>
      <c r="D2843" s="64" t="s">
        <v>19</v>
      </c>
      <c r="E2843" s="64" t="s">
        <v>4962</v>
      </c>
      <c r="F2843" s="64">
        <v>1</v>
      </c>
      <c r="G2843" s="72" t="s">
        <v>4398</v>
      </c>
      <c r="H2843" s="63" t="s">
        <v>5177</v>
      </c>
      <c r="I2843" s="64" t="s">
        <v>480</v>
      </c>
      <c r="J2843" s="63" t="s">
        <v>5178</v>
      </c>
      <c r="K2843" s="64" t="s">
        <v>273</v>
      </c>
      <c r="L2843" s="64" t="s">
        <v>268</v>
      </c>
      <c r="M2843" s="100">
        <v>0.40277777777777779</v>
      </c>
      <c r="N2843" s="100">
        <v>0.4375</v>
      </c>
      <c r="O2843" s="66">
        <f t="shared" si="106"/>
        <v>3.472222222222221E-2</v>
      </c>
      <c r="P2843" s="67">
        <v>0.83</v>
      </c>
      <c r="Q2843" s="68">
        <v>7.5</v>
      </c>
      <c r="R2843" s="68"/>
      <c r="S2843" s="120">
        <f t="shared" si="107"/>
        <v>6.2249999999999996</v>
      </c>
      <c r="T2843" s="69" t="s">
        <v>27</v>
      </c>
      <c r="U2843" s="63" t="s">
        <v>30</v>
      </c>
      <c r="V2843" s="63"/>
      <c r="W2843" s="63">
        <v>280758090</v>
      </c>
      <c r="X2843" s="63" t="s">
        <v>5186</v>
      </c>
      <c r="Y2843" s="63"/>
      <c r="Z2843" s="63"/>
      <c r="AA2843" s="63">
        <v>2026050141</v>
      </c>
    </row>
    <row r="2844" spans="1:27" s="71" customFormat="1" ht="23.5" customHeight="1" x14ac:dyDescent="0.35">
      <c r="A2844" s="62">
        <v>46170</v>
      </c>
      <c r="B2844" s="63" t="s">
        <v>34</v>
      </c>
      <c r="C2844" s="64" t="s">
        <v>17</v>
      </c>
      <c r="D2844" s="64" t="s">
        <v>19</v>
      </c>
      <c r="E2844" s="64" t="s">
        <v>614</v>
      </c>
      <c r="F2844" s="64">
        <v>1</v>
      </c>
      <c r="G2844" s="72">
        <v>130597184</v>
      </c>
      <c r="H2844" s="63" t="s">
        <v>5199</v>
      </c>
      <c r="I2844" s="64" t="s">
        <v>493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0.33</v>
      </c>
      <c r="Q2844" s="68">
        <v>12</v>
      </c>
      <c r="R2844" s="68"/>
      <c r="S2844" s="120">
        <f t="shared" si="107"/>
        <v>3.96</v>
      </c>
      <c r="T2844" s="69" t="s">
        <v>547</v>
      </c>
      <c r="U2844" s="63" t="s">
        <v>52</v>
      </c>
      <c r="V2844" s="63"/>
      <c r="W2844" s="63"/>
      <c r="X2844" s="63"/>
      <c r="Y2844" s="63"/>
      <c r="Z2844" s="63"/>
      <c r="AA2844" s="63"/>
    </row>
    <row r="2845" spans="1:27" s="71" customFormat="1" ht="23.5" customHeight="1" x14ac:dyDescent="0.35">
      <c r="A2845" s="62">
        <v>46170</v>
      </c>
      <c r="B2845" s="63" t="s">
        <v>34</v>
      </c>
      <c r="C2845" s="64" t="s">
        <v>17</v>
      </c>
      <c r="D2845" s="64" t="s">
        <v>19</v>
      </c>
      <c r="E2845" s="64" t="s">
        <v>720</v>
      </c>
      <c r="F2845" s="64">
        <v>2</v>
      </c>
      <c r="G2845" s="72">
        <v>130879001</v>
      </c>
      <c r="H2845" s="63" t="s">
        <v>5200</v>
      </c>
      <c r="I2845" s="64" t="s">
        <v>493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1</v>
      </c>
      <c r="Q2845" s="68">
        <v>17</v>
      </c>
      <c r="R2845" s="68"/>
      <c r="S2845" s="120">
        <f t="shared" si="107"/>
        <v>17</v>
      </c>
      <c r="T2845" s="69" t="s">
        <v>547</v>
      </c>
      <c r="U2845" s="63" t="s">
        <v>52</v>
      </c>
      <c r="V2845" s="63"/>
      <c r="W2845" s="63"/>
      <c r="X2845" s="63"/>
      <c r="Y2845" s="63"/>
      <c r="Z2845" s="63"/>
      <c r="AA2845" s="63"/>
    </row>
    <row r="2846" spans="1:27" s="71" customFormat="1" ht="23.5" customHeight="1" x14ac:dyDescent="0.35">
      <c r="A2846" s="62">
        <v>46170</v>
      </c>
      <c r="B2846" s="63" t="s">
        <v>445</v>
      </c>
      <c r="C2846" s="64" t="s">
        <v>17</v>
      </c>
      <c r="D2846" s="64" t="s">
        <v>37</v>
      </c>
      <c r="E2846" s="64" t="s">
        <v>292</v>
      </c>
      <c r="F2846" s="64">
        <v>2</v>
      </c>
      <c r="G2846" s="72" t="s">
        <v>684</v>
      </c>
      <c r="H2846" s="63" t="s">
        <v>5201</v>
      </c>
      <c r="I2846" s="64" t="s">
        <v>493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41</v>
      </c>
      <c r="R2846" s="68"/>
      <c r="S2846" s="120">
        <f t="shared" si="107"/>
        <v>4.1000000000000005</v>
      </c>
      <c r="T2846" s="69" t="s">
        <v>547</v>
      </c>
      <c r="U2846" s="63" t="s">
        <v>52</v>
      </c>
      <c r="V2846" s="63"/>
      <c r="W2846" s="63"/>
      <c r="X2846" s="63"/>
      <c r="Y2846" s="63"/>
      <c r="Z2846" s="63"/>
      <c r="AA2846" s="63"/>
    </row>
    <row r="2847" spans="1:27" s="71" customFormat="1" ht="23.5" customHeight="1" x14ac:dyDescent="0.35">
      <c r="A2847" s="62">
        <v>46170</v>
      </c>
      <c r="B2847" s="63" t="s">
        <v>445</v>
      </c>
      <c r="C2847" s="64" t="s">
        <v>17</v>
      </c>
      <c r="D2847" s="64" t="s">
        <v>37</v>
      </c>
      <c r="E2847" s="64" t="s">
        <v>3032</v>
      </c>
      <c r="F2847" s="64">
        <v>1</v>
      </c>
      <c r="G2847" s="72" t="s">
        <v>5202</v>
      </c>
      <c r="H2847" s="63" t="s">
        <v>5203</v>
      </c>
      <c r="I2847" s="64" t="s">
        <v>493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0.2</v>
      </c>
      <c r="Q2847" s="68">
        <v>8</v>
      </c>
      <c r="R2847" s="68"/>
      <c r="S2847" s="120">
        <f t="shared" si="107"/>
        <v>1.6</v>
      </c>
      <c r="T2847" s="69" t="s">
        <v>547</v>
      </c>
      <c r="U2847" s="63" t="s">
        <v>52</v>
      </c>
      <c r="V2847" s="63"/>
      <c r="W2847" s="63"/>
      <c r="X2847" s="63"/>
      <c r="Y2847" s="63"/>
      <c r="Z2847" s="63"/>
      <c r="AA2847" s="63"/>
    </row>
    <row r="2848" spans="1:27" s="71" customFormat="1" ht="23.5" customHeight="1" x14ac:dyDescent="0.35">
      <c r="A2848" s="62">
        <v>46170</v>
      </c>
      <c r="B2848" s="63" t="s">
        <v>445</v>
      </c>
      <c r="C2848" s="64" t="s">
        <v>17</v>
      </c>
      <c r="D2848" s="64" t="s">
        <v>37</v>
      </c>
      <c r="E2848" s="64" t="s">
        <v>269</v>
      </c>
      <c r="F2848" s="64">
        <v>2</v>
      </c>
      <c r="G2848" s="72" t="s">
        <v>287</v>
      </c>
      <c r="H2848" s="63" t="s">
        <v>5204</v>
      </c>
      <c r="I2848" s="64" t="s">
        <v>493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0.67</v>
      </c>
      <c r="Q2848" s="68">
        <v>23</v>
      </c>
      <c r="R2848" s="68"/>
      <c r="S2848" s="120">
        <f t="shared" si="107"/>
        <v>15.41</v>
      </c>
      <c r="T2848" s="69" t="s">
        <v>547</v>
      </c>
      <c r="U2848" s="63" t="s">
        <v>52</v>
      </c>
      <c r="V2848" s="63"/>
      <c r="W2848" s="63"/>
      <c r="X2848" s="63"/>
      <c r="Y2848" s="63"/>
      <c r="Z2848" s="63"/>
      <c r="AA2848" s="63"/>
    </row>
    <row r="2849" spans="1:27" s="71" customFormat="1" ht="23.5" customHeight="1" x14ac:dyDescent="0.35">
      <c r="A2849" s="62">
        <v>46170</v>
      </c>
      <c r="B2849" s="63" t="s">
        <v>445</v>
      </c>
      <c r="C2849" s="64" t="s">
        <v>17</v>
      </c>
      <c r="D2849" s="64" t="s">
        <v>37</v>
      </c>
      <c r="E2849" s="64" t="s">
        <v>898</v>
      </c>
      <c r="F2849" s="64">
        <v>2</v>
      </c>
      <c r="G2849" s="72" t="s">
        <v>1208</v>
      </c>
      <c r="H2849" s="63" t="s">
        <v>5205</v>
      </c>
      <c r="I2849" s="64" t="s">
        <v>493</v>
      </c>
      <c r="J2849" s="63" t="s">
        <v>66</v>
      </c>
      <c r="K2849" s="64" t="s">
        <v>243</v>
      </c>
      <c r="L2849" s="64" t="s">
        <v>239</v>
      </c>
      <c r="M2849" s="100"/>
      <c r="N2849" s="100"/>
      <c r="O2849" s="66">
        <f t="shared" si="106"/>
        <v>24</v>
      </c>
      <c r="P2849" s="67">
        <v>0.1</v>
      </c>
      <c r="Q2849" s="68">
        <v>30</v>
      </c>
      <c r="R2849" s="68"/>
      <c r="S2849" s="120">
        <f t="shared" si="107"/>
        <v>3</v>
      </c>
      <c r="T2849" s="69" t="s">
        <v>547</v>
      </c>
      <c r="U2849" s="63" t="s">
        <v>52</v>
      </c>
      <c r="V2849" s="63"/>
      <c r="W2849" s="63"/>
      <c r="X2849" s="63"/>
      <c r="Y2849" s="63"/>
      <c r="Z2849" s="63"/>
      <c r="AA2849" s="63"/>
    </row>
    <row r="2850" spans="1:27" s="71" customFormat="1" ht="23.5" customHeight="1" x14ac:dyDescent="0.35">
      <c r="A2850" s="62">
        <v>46170</v>
      </c>
      <c r="B2850" s="63" t="s">
        <v>445</v>
      </c>
      <c r="C2850" s="64" t="s">
        <v>17</v>
      </c>
      <c r="D2850" s="64" t="s">
        <v>37</v>
      </c>
      <c r="E2850" s="64" t="s">
        <v>265</v>
      </c>
      <c r="F2850" s="64">
        <v>1</v>
      </c>
      <c r="G2850" s="72" t="s">
        <v>5206</v>
      </c>
      <c r="H2850" s="63" t="s">
        <v>5207</v>
      </c>
      <c r="I2850" s="64" t="s">
        <v>493</v>
      </c>
      <c r="J2850" s="63" t="s">
        <v>66</v>
      </c>
      <c r="K2850" s="64" t="s">
        <v>243</v>
      </c>
      <c r="L2850" s="64" t="s">
        <v>239</v>
      </c>
      <c r="M2850" s="100"/>
      <c r="N2850" s="100"/>
      <c r="O2850" s="66">
        <f t="shared" si="106"/>
        <v>24</v>
      </c>
      <c r="P2850" s="67">
        <v>0.1</v>
      </c>
      <c r="Q2850" s="68">
        <v>25</v>
      </c>
      <c r="R2850" s="68"/>
      <c r="S2850" s="120">
        <f t="shared" si="107"/>
        <v>2.5</v>
      </c>
      <c r="T2850" s="69" t="s">
        <v>547</v>
      </c>
      <c r="U2850" s="63" t="s">
        <v>52</v>
      </c>
      <c r="V2850" s="63"/>
      <c r="W2850" s="63"/>
      <c r="X2850" s="63"/>
      <c r="Y2850" s="63"/>
      <c r="Z2850" s="63"/>
      <c r="AA2850" s="63"/>
    </row>
    <row r="2851" spans="1:27" s="71" customFormat="1" ht="23.5" customHeight="1" x14ac:dyDescent="0.35">
      <c r="A2851" s="62">
        <v>46170</v>
      </c>
      <c r="B2851" s="63" t="s">
        <v>445</v>
      </c>
      <c r="C2851" s="64" t="s">
        <v>17</v>
      </c>
      <c r="D2851" s="64" t="s">
        <v>37</v>
      </c>
      <c r="E2851" s="64" t="s">
        <v>3032</v>
      </c>
      <c r="F2851" s="64">
        <v>1</v>
      </c>
      <c r="G2851" s="72" t="s">
        <v>3188</v>
      </c>
      <c r="H2851" s="63" t="s">
        <v>5208</v>
      </c>
      <c r="I2851" s="64" t="s">
        <v>493</v>
      </c>
      <c r="J2851" s="63" t="s">
        <v>66</v>
      </c>
      <c r="K2851" s="64" t="s">
        <v>243</v>
      </c>
      <c r="L2851" s="64" t="s">
        <v>239</v>
      </c>
      <c r="M2851" s="100"/>
      <c r="N2851" s="100"/>
      <c r="O2851" s="66">
        <f t="shared" si="106"/>
        <v>24</v>
      </c>
      <c r="P2851" s="67">
        <v>0.23</v>
      </c>
      <c r="Q2851" s="68">
        <v>10</v>
      </c>
      <c r="R2851" s="68"/>
      <c r="S2851" s="120">
        <f t="shared" si="107"/>
        <v>2.3000000000000003</v>
      </c>
      <c r="T2851" s="69" t="s">
        <v>547</v>
      </c>
      <c r="U2851" s="63" t="s">
        <v>52</v>
      </c>
      <c r="V2851" s="63"/>
      <c r="W2851" s="63"/>
      <c r="X2851" s="63"/>
      <c r="Y2851" s="63"/>
      <c r="Z2851" s="63"/>
      <c r="AA2851" s="63"/>
    </row>
    <row r="2852" spans="1:27" s="71" customFormat="1" ht="23.5" customHeight="1" x14ac:dyDescent="0.35">
      <c r="A2852" s="62">
        <v>46170</v>
      </c>
      <c r="B2852" s="63" t="s">
        <v>445</v>
      </c>
      <c r="C2852" s="64" t="s">
        <v>17</v>
      </c>
      <c r="D2852" s="64" t="s">
        <v>37</v>
      </c>
      <c r="E2852" s="64" t="s">
        <v>3032</v>
      </c>
      <c r="F2852" s="64">
        <v>1</v>
      </c>
      <c r="G2852" s="72" t="s">
        <v>3470</v>
      </c>
      <c r="H2852" s="63" t="s">
        <v>5209</v>
      </c>
      <c r="I2852" s="64" t="s">
        <v>493</v>
      </c>
      <c r="J2852" s="63" t="s">
        <v>66</v>
      </c>
      <c r="K2852" s="64" t="s">
        <v>243</v>
      </c>
      <c r="L2852" s="64" t="s">
        <v>239</v>
      </c>
      <c r="M2852" s="100"/>
      <c r="N2852" s="100"/>
      <c r="O2852" s="66">
        <f t="shared" si="106"/>
        <v>24</v>
      </c>
      <c r="P2852" s="67">
        <v>0.23</v>
      </c>
      <c r="Q2852" s="68">
        <v>8</v>
      </c>
      <c r="R2852" s="68"/>
      <c r="S2852" s="120">
        <f t="shared" si="107"/>
        <v>1.84</v>
      </c>
      <c r="T2852" s="69" t="s">
        <v>547</v>
      </c>
      <c r="U2852" s="63" t="s">
        <v>52</v>
      </c>
      <c r="V2852" s="63"/>
      <c r="W2852" s="63"/>
      <c r="X2852" s="63"/>
      <c r="Y2852" s="63"/>
      <c r="Z2852" s="63"/>
      <c r="AA2852" s="63"/>
    </row>
    <row r="2853" spans="1:27" s="71" customFormat="1" ht="23.5" customHeight="1" x14ac:dyDescent="0.35">
      <c r="A2853" s="62">
        <v>46170</v>
      </c>
      <c r="B2853" s="63" t="s">
        <v>445</v>
      </c>
      <c r="C2853" s="64" t="s">
        <v>17</v>
      </c>
      <c r="D2853" s="64" t="s">
        <v>37</v>
      </c>
      <c r="E2853" s="64" t="s">
        <v>269</v>
      </c>
      <c r="F2853" s="64">
        <v>1</v>
      </c>
      <c r="G2853" s="72" t="s">
        <v>5210</v>
      </c>
      <c r="H2853" s="63" t="s">
        <v>5211</v>
      </c>
      <c r="I2853" s="64" t="s">
        <v>493</v>
      </c>
      <c r="J2853" s="63" t="s">
        <v>66</v>
      </c>
      <c r="K2853" s="64" t="s">
        <v>243</v>
      </c>
      <c r="L2853" s="64" t="s">
        <v>239</v>
      </c>
      <c r="M2853" s="100"/>
      <c r="N2853" s="100"/>
      <c r="O2853" s="66">
        <f t="shared" si="106"/>
        <v>24</v>
      </c>
      <c r="P2853" s="67">
        <v>0.1</v>
      </c>
      <c r="Q2853" s="68">
        <v>18</v>
      </c>
      <c r="R2853" s="68"/>
      <c r="S2853" s="120">
        <f t="shared" si="107"/>
        <v>1.8</v>
      </c>
      <c r="T2853" s="69" t="s">
        <v>547</v>
      </c>
      <c r="U2853" s="63" t="s">
        <v>52</v>
      </c>
      <c r="V2853" s="63"/>
      <c r="W2853" s="63"/>
      <c r="X2853" s="63"/>
      <c r="Y2853" s="63"/>
      <c r="Z2853" s="63"/>
      <c r="AA2853" s="63"/>
    </row>
    <row r="2854" spans="1:27" s="71" customFormat="1" ht="23.5" customHeight="1" x14ac:dyDescent="0.35">
      <c r="A2854" s="62">
        <v>46170</v>
      </c>
      <c r="B2854" s="63" t="s">
        <v>445</v>
      </c>
      <c r="C2854" s="64" t="s">
        <v>18</v>
      </c>
      <c r="D2854" s="64" t="s">
        <v>37</v>
      </c>
      <c r="E2854" s="64" t="s">
        <v>1341</v>
      </c>
      <c r="F2854" s="64">
        <v>1</v>
      </c>
      <c r="G2854" s="72" t="s">
        <v>2002</v>
      </c>
      <c r="H2854" s="63" t="s">
        <v>5212</v>
      </c>
      <c r="I2854" s="64" t="s">
        <v>493</v>
      </c>
      <c r="J2854" s="63" t="s">
        <v>66</v>
      </c>
      <c r="K2854" s="64" t="s">
        <v>243</v>
      </c>
      <c r="L2854" s="64" t="s">
        <v>239</v>
      </c>
      <c r="M2854" s="100"/>
      <c r="N2854" s="100"/>
      <c r="O2854" s="66">
        <f t="shared" ref="O2854:O2917" si="108">IF(N2854-M2854&gt;0,N2854-M2854,N2854-M2854+24)</f>
        <v>24</v>
      </c>
      <c r="P2854" s="67">
        <v>0.1</v>
      </c>
      <c r="Q2854" s="68">
        <v>7</v>
      </c>
      <c r="R2854" s="68"/>
      <c r="S2854" s="120">
        <f t="shared" si="107"/>
        <v>0.70000000000000007</v>
      </c>
      <c r="T2854" s="69" t="s">
        <v>547</v>
      </c>
      <c r="U2854" s="63" t="s">
        <v>52</v>
      </c>
      <c r="V2854" s="63"/>
      <c r="W2854" s="63"/>
      <c r="X2854" s="63"/>
      <c r="Y2854" s="63"/>
      <c r="Z2854" s="63"/>
      <c r="AA2854" s="63"/>
    </row>
    <row r="2855" spans="1:27" s="71" customFormat="1" ht="23.5" customHeight="1" x14ac:dyDescent="0.35">
      <c r="A2855" s="62">
        <v>46170</v>
      </c>
      <c r="B2855" s="63" t="s">
        <v>445</v>
      </c>
      <c r="C2855" s="64" t="s">
        <v>18</v>
      </c>
      <c r="D2855" s="64" t="s">
        <v>37</v>
      </c>
      <c r="E2855" s="64" t="s">
        <v>395</v>
      </c>
      <c r="F2855" s="64">
        <v>2</v>
      </c>
      <c r="G2855" s="72" t="s">
        <v>5213</v>
      </c>
      <c r="H2855" s="63" t="s">
        <v>5214</v>
      </c>
      <c r="I2855" s="64" t="s">
        <v>493</v>
      </c>
      <c r="J2855" s="63" t="s">
        <v>66</v>
      </c>
      <c r="K2855" s="64" t="s">
        <v>243</v>
      </c>
      <c r="L2855" s="64" t="s">
        <v>239</v>
      </c>
      <c r="M2855" s="100"/>
      <c r="N2855" s="100"/>
      <c r="O2855" s="66">
        <f t="shared" si="108"/>
        <v>24</v>
      </c>
      <c r="P2855" s="67">
        <v>0.1</v>
      </c>
      <c r="Q2855" s="68">
        <v>21</v>
      </c>
      <c r="R2855" s="68"/>
      <c r="S2855" s="120">
        <f t="shared" ref="S2855:S2918" si="109">P2855*Q2855</f>
        <v>2.1</v>
      </c>
      <c r="T2855" s="69" t="s">
        <v>547</v>
      </c>
      <c r="U2855" s="63" t="s">
        <v>52</v>
      </c>
      <c r="V2855" s="63"/>
      <c r="W2855" s="63"/>
      <c r="X2855" s="63"/>
      <c r="Y2855" s="63"/>
      <c r="Z2855" s="63"/>
      <c r="AA2855" s="63"/>
    </row>
    <row r="2856" spans="1:27" s="71" customFormat="1" ht="23.5" customHeight="1" x14ac:dyDescent="0.35">
      <c r="A2856" s="62">
        <v>46170</v>
      </c>
      <c r="B2856" s="63" t="s">
        <v>445</v>
      </c>
      <c r="C2856" s="64" t="s">
        <v>18</v>
      </c>
      <c r="D2856" s="64" t="s">
        <v>37</v>
      </c>
      <c r="E2856" s="64" t="s">
        <v>544</v>
      </c>
      <c r="F2856" s="64">
        <v>1</v>
      </c>
      <c r="G2856" s="72" t="s">
        <v>4520</v>
      </c>
      <c r="H2856" s="63" t="s">
        <v>5215</v>
      </c>
      <c r="I2856" s="64" t="s">
        <v>493</v>
      </c>
      <c r="J2856" s="63" t="s">
        <v>66</v>
      </c>
      <c r="K2856" s="64" t="s">
        <v>243</v>
      </c>
      <c r="L2856" s="64" t="s">
        <v>239</v>
      </c>
      <c r="M2856" s="100"/>
      <c r="N2856" s="100"/>
      <c r="O2856" s="66">
        <f t="shared" si="108"/>
        <v>24</v>
      </c>
      <c r="P2856" s="67">
        <v>0.1</v>
      </c>
      <c r="Q2856" s="68">
        <v>23</v>
      </c>
      <c r="R2856" s="68"/>
      <c r="S2856" s="120">
        <f t="shared" si="109"/>
        <v>2.3000000000000003</v>
      </c>
      <c r="T2856" s="69" t="s">
        <v>547</v>
      </c>
      <c r="U2856" s="63" t="s">
        <v>52</v>
      </c>
      <c r="V2856" s="63"/>
      <c r="W2856" s="63"/>
      <c r="X2856" s="63"/>
      <c r="Y2856" s="63"/>
      <c r="Z2856" s="63"/>
      <c r="AA2856" s="63"/>
    </row>
    <row r="2857" spans="1:27" s="71" customFormat="1" ht="23.5" customHeight="1" x14ac:dyDescent="0.35">
      <c r="A2857" s="62">
        <v>46170</v>
      </c>
      <c r="B2857" s="63" t="s">
        <v>445</v>
      </c>
      <c r="C2857" s="64" t="s">
        <v>18</v>
      </c>
      <c r="D2857" s="64" t="s">
        <v>37</v>
      </c>
      <c r="E2857" s="64" t="s">
        <v>554</v>
      </c>
      <c r="F2857" s="64">
        <v>1</v>
      </c>
      <c r="G2857" s="72" t="s">
        <v>2394</v>
      </c>
      <c r="H2857" s="63" t="s">
        <v>5216</v>
      </c>
      <c r="I2857" s="64" t="s">
        <v>493</v>
      </c>
      <c r="J2857" s="63" t="s">
        <v>66</v>
      </c>
      <c r="K2857" s="64" t="s">
        <v>243</v>
      </c>
      <c r="L2857" s="64" t="s">
        <v>239</v>
      </c>
      <c r="M2857" s="100"/>
      <c r="N2857" s="100"/>
      <c r="O2857" s="66">
        <f t="shared" si="108"/>
        <v>24</v>
      </c>
      <c r="P2857" s="67">
        <v>0.1</v>
      </c>
      <c r="Q2857" s="68">
        <v>8</v>
      </c>
      <c r="R2857" s="68"/>
      <c r="S2857" s="120">
        <f t="shared" si="109"/>
        <v>0.8</v>
      </c>
      <c r="T2857" s="69" t="s">
        <v>547</v>
      </c>
      <c r="U2857" s="63" t="s">
        <v>52</v>
      </c>
      <c r="V2857" s="63"/>
      <c r="W2857" s="63"/>
      <c r="X2857" s="63"/>
      <c r="Y2857" s="63"/>
      <c r="Z2857" s="63"/>
      <c r="AA2857" s="63"/>
    </row>
    <row r="2858" spans="1:27" s="71" customFormat="1" ht="23.5" customHeight="1" x14ac:dyDescent="0.35">
      <c r="A2858" s="62">
        <v>46170</v>
      </c>
      <c r="B2858" s="63" t="s">
        <v>445</v>
      </c>
      <c r="C2858" s="64" t="s">
        <v>18</v>
      </c>
      <c r="D2858" s="64" t="s">
        <v>37</v>
      </c>
      <c r="E2858" s="64" t="s">
        <v>317</v>
      </c>
      <c r="F2858" s="64">
        <v>1</v>
      </c>
      <c r="G2858" s="72" t="s">
        <v>5217</v>
      </c>
      <c r="H2858" s="63" t="s">
        <v>5218</v>
      </c>
      <c r="I2858" s="64" t="s">
        <v>493</v>
      </c>
      <c r="J2858" s="63" t="s">
        <v>66</v>
      </c>
      <c r="K2858" s="64" t="s">
        <v>243</v>
      </c>
      <c r="L2858" s="64" t="s">
        <v>239</v>
      </c>
      <c r="M2858" s="100"/>
      <c r="N2858" s="100"/>
      <c r="O2858" s="66">
        <f t="shared" si="108"/>
        <v>24</v>
      </c>
      <c r="P2858" s="67">
        <v>0.1</v>
      </c>
      <c r="Q2858" s="68">
        <v>25</v>
      </c>
      <c r="R2858" s="68"/>
      <c r="S2858" s="120">
        <f t="shared" si="109"/>
        <v>2.5</v>
      </c>
      <c r="T2858" s="69" t="s">
        <v>547</v>
      </c>
      <c r="U2858" s="63" t="s">
        <v>52</v>
      </c>
      <c r="V2858" s="63"/>
      <c r="W2858" s="63"/>
      <c r="X2858" s="63"/>
      <c r="Y2858" s="63"/>
      <c r="Z2858" s="63"/>
      <c r="AA2858" s="63"/>
    </row>
    <row r="2859" spans="1:27" s="71" customFormat="1" ht="23.5" customHeight="1" x14ac:dyDescent="0.35">
      <c r="A2859" s="62">
        <v>46170</v>
      </c>
      <c r="B2859" s="63" t="s">
        <v>445</v>
      </c>
      <c r="C2859" s="64" t="s">
        <v>18</v>
      </c>
      <c r="D2859" s="64" t="s">
        <v>37</v>
      </c>
      <c r="E2859" s="64" t="s">
        <v>900</v>
      </c>
      <c r="F2859" s="64">
        <v>1</v>
      </c>
      <c r="G2859" s="72" t="s">
        <v>3320</v>
      </c>
      <c r="H2859" s="63" t="s">
        <v>5219</v>
      </c>
      <c r="I2859" s="64" t="s">
        <v>493</v>
      </c>
      <c r="J2859" s="63" t="s">
        <v>66</v>
      </c>
      <c r="K2859" s="64" t="s">
        <v>243</v>
      </c>
      <c r="L2859" s="64" t="s">
        <v>239</v>
      </c>
      <c r="M2859" s="100"/>
      <c r="N2859" s="100"/>
      <c r="O2859" s="66">
        <f t="shared" si="108"/>
        <v>24</v>
      </c>
      <c r="P2859" s="67">
        <v>0.1</v>
      </c>
      <c r="Q2859" s="68">
        <v>24</v>
      </c>
      <c r="R2859" s="68"/>
      <c r="S2859" s="120">
        <f t="shared" si="109"/>
        <v>2.4000000000000004</v>
      </c>
      <c r="T2859" s="69" t="s">
        <v>547</v>
      </c>
      <c r="U2859" s="63" t="s">
        <v>52</v>
      </c>
      <c r="V2859" s="63"/>
      <c r="W2859" s="63"/>
      <c r="X2859" s="63"/>
      <c r="Y2859" s="63"/>
      <c r="Z2859" s="63"/>
      <c r="AA2859" s="63"/>
    </row>
    <row r="2860" spans="1:27" s="71" customFormat="1" ht="23.5" customHeight="1" x14ac:dyDescent="0.35">
      <c r="A2860" s="62">
        <v>46170</v>
      </c>
      <c r="B2860" s="63" t="s">
        <v>445</v>
      </c>
      <c r="C2860" s="64" t="s">
        <v>18</v>
      </c>
      <c r="D2860" s="64" t="s">
        <v>37</v>
      </c>
      <c r="E2860" s="64" t="s">
        <v>2563</v>
      </c>
      <c r="F2860" s="64">
        <v>1</v>
      </c>
      <c r="G2860" s="72" t="s">
        <v>4702</v>
      </c>
      <c r="H2860" s="63" t="s">
        <v>5220</v>
      </c>
      <c r="I2860" s="64" t="s">
        <v>493</v>
      </c>
      <c r="J2860" s="63" t="s">
        <v>66</v>
      </c>
      <c r="K2860" s="64" t="s">
        <v>243</v>
      </c>
      <c r="L2860" s="64" t="s">
        <v>239</v>
      </c>
      <c r="M2860" s="100"/>
      <c r="N2860" s="100"/>
      <c r="O2860" s="66">
        <f t="shared" si="108"/>
        <v>24</v>
      </c>
      <c r="P2860" s="67">
        <v>0.1</v>
      </c>
      <c r="Q2860" s="68">
        <v>20</v>
      </c>
      <c r="R2860" s="68"/>
      <c r="S2860" s="120">
        <f t="shared" si="109"/>
        <v>2</v>
      </c>
      <c r="T2860" s="69" t="s">
        <v>547</v>
      </c>
      <c r="U2860" s="63" t="s">
        <v>52</v>
      </c>
      <c r="V2860" s="63"/>
      <c r="W2860" s="63"/>
      <c r="X2860" s="63"/>
      <c r="Y2860" s="63"/>
      <c r="Z2860" s="63"/>
      <c r="AA2860" s="63"/>
    </row>
    <row r="2861" spans="1:27" s="71" customFormat="1" ht="23.5" customHeight="1" x14ac:dyDescent="0.35">
      <c r="A2861" s="62">
        <v>46170</v>
      </c>
      <c r="B2861" s="63" t="s">
        <v>445</v>
      </c>
      <c r="C2861" s="64" t="s">
        <v>18</v>
      </c>
      <c r="D2861" s="64" t="s">
        <v>37</v>
      </c>
      <c r="E2861" s="64" t="s">
        <v>337</v>
      </c>
      <c r="F2861" s="64">
        <v>2</v>
      </c>
      <c r="G2861" s="72">
        <v>317279003</v>
      </c>
      <c r="H2861" s="63" t="s">
        <v>5221</v>
      </c>
      <c r="I2861" s="64" t="s">
        <v>493</v>
      </c>
      <c r="J2861" s="63" t="s">
        <v>66</v>
      </c>
      <c r="K2861" s="64" t="s">
        <v>243</v>
      </c>
      <c r="L2861" s="64" t="s">
        <v>239</v>
      </c>
      <c r="M2861" s="100"/>
      <c r="N2861" s="100"/>
      <c r="O2861" s="66">
        <f t="shared" si="108"/>
        <v>24</v>
      </c>
      <c r="P2861" s="67">
        <v>0.1</v>
      </c>
      <c r="Q2861" s="68">
        <v>3</v>
      </c>
      <c r="R2861" s="68"/>
      <c r="S2861" s="120">
        <f t="shared" si="109"/>
        <v>0.30000000000000004</v>
      </c>
      <c r="T2861" s="69" t="s">
        <v>547</v>
      </c>
      <c r="U2861" s="63" t="s">
        <v>52</v>
      </c>
      <c r="V2861" s="63"/>
      <c r="W2861" s="63"/>
      <c r="X2861" s="63"/>
      <c r="Y2861" s="63"/>
      <c r="Z2861" s="63"/>
      <c r="AA2861" s="63"/>
    </row>
    <row r="2862" spans="1:27" s="71" customFormat="1" ht="23.5" customHeight="1" x14ac:dyDescent="0.35">
      <c r="A2862" s="62">
        <v>46170</v>
      </c>
      <c r="B2862" s="63" t="s">
        <v>445</v>
      </c>
      <c r="C2862" s="64" t="s">
        <v>17</v>
      </c>
      <c r="D2862" s="64" t="s">
        <v>37</v>
      </c>
      <c r="E2862" s="64" t="s">
        <v>269</v>
      </c>
      <c r="F2862" s="64">
        <v>2</v>
      </c>
      <c r="G2862" s="72" t="s">
        <v>287</v>
      </c>
      <c r="H2862" s="63" t="s">
        <v>5204</v>
      </c>
      <c r="I2862" s="64" t="s">
        <v>480</v>
      </c>
      <c r="J2862" s="63" t="s">
        <v>5242</v>
      </c>
      <c r="K2862" s="64" t="s">
        <v>273</v>
      </c>
      <c r="L2862" s="64" t="s">
        <v>268</v>
      </c>
      <c r="M2862" s="100">
        <v>2.0833333333333332E-2</v>
      </c>
      <c r="N2862" s="100">
        <v>0.10416666666666667</v>
      </c>
      <c r="O2862" s="66">
        <f t="shared" si="108"/>
        <v>8.3333333333333343E-2</v>
      </c>
      <c r="P2862" s="67">
        <v>2</v>
      </c>
      <c r="Q2862" s="68">
        <v>23</v>
      </c>
      <c r="R2862" s="68"/>
      <c r="S2862" s="120">
        <f t="shared" si="109"/>
        <v>46</v>
      </c>
      <c r="T2862" s="69" t="s">
        <v>5235</v>
      </c>
      <c r="U2862" s="69" t="s">
        <v>30</v>
      </c>
      <c r="V2862" s="63"/>
      <c r="W2862" s="63">
        <v>308693009</v>
      </c>
      <c r="X2862" s="63" t="s">
        <v>5243</v>
      </c>
      <c r="Y2862" s="63"/>
      <c r="Z2862" s="63"/>
      <c r="AA2862" s="63">
        <v>2026050142</v>
      </c>
    </row>
    <row r="2863" spans="1:27" s="71" customFormat="1" ht="23.5" customHeight="1" x14ac:dyDescent="0.35">
      <c r="A2863" s="62">
        <v>46170</v>
      </c>
      <c r="B2863" s="63" t="s">
        <v>34</v>
      </c>
      <c r="C2863" s="64" t="s">
        <v>17</v>
      </c>
      <c r="D2863" s="64" t="s">
        <v>19</v>
      </c>
      <c r="E2863" s="64" t="s">
        <v>993</v>
      </c>
      <c r="F2863" s="64">
        <v>2</v>
      </c>
      <c r="G2863" s="72" t="s">
        <v>5222</v>
      </c>
      <c r="H2863" s="63" t="s">
        <v>5223</v>
      </c>
      <c r="I2863" s="64" t="s">
        <v>490</v>
      </c>
      <c r="J2863" s="63" t="s">
        <v>5224</v>
      </c>
      <c r="K2863" s="64" t="s">
        <v>281</v>
      </c>
      <c r="L2863" s="64" t="s">
        <v>268</v>
      </c>
      <c r="M2863" s="100">
        <v>0.1736111111111111</v>
      </c>
      <c r="N2863" s="100">
        <v>0.1875</v>
      </c>
      <c r="O2863" s="66">
        <f t="shared" si="108"/>
        <v>1.3888888888888895E-2</v>
      </c>
      <c r="P2863" s="67">
        <v>0.33</v>
      </c>
      <c r="Q2863" s="68">
        <v>12</v>
      </c>
      <c r="R2863" s="68"/>
      <c r="S2863" s="120">
        <f t="shared" si="109"/>
        <v>3.96</v>
      </c>
      <c r="T2863" s="69" t="s">
        <v>52</v>
      </c>
      <c r="U2863" s="63" t="s">
        <v>52</v>
      </c>
      <c r="V2863" s="63"/>
      <c r="W2863" s="63"/>
      <c r="X2863" s="63"/>
      <c r="Y2863" s="63"/>
      <c r="Z2863" s="63"/>
      <c r="AA2863" s="63">
        <v>2026050143</v>
      </c>
    </row>
    <row r="2864" spans="1:27" s="71" customFormat="1" ht="23.5" customHeight="1" x14ac:dyDescent="0.35">
      <c r="A2864" s="62">
        <v>46170</v>
      </c>
      <c r="B2864" s="63" t="s">
        <v>445</v>
      </c>
      <c r="C2864" s="64" t="s">
        <v>17</v>
      </c>
      <c r="D2864" s="64" t="s">
        <v>37</v>
      </c>
      <c r="E2864" s="64" t="s">
        <v>292</v>
      </c>
      <c r="F2864" s="64">
        <v>1</v>
      </c>
      <c r="G2864" s="72" t="s">
        <v>684</v>
      </c>
      <c r="H2864" s="63" t="s">
        <v>5201</v>
      </c>
      <c r="I2864" s="64" t="s">
        <v>490</v>
      </c>
      <c r="J2864" s="63" t="s">
        <v>5225</v>
      </c>
      <c r="K2864" s="64" t="s">
        <v>281</v>
      </c>
      <c r="L2864" s="64" t="s">
        <v>268</v>
      </c>
      <c r="M2864" s="100">
        <v>0.4375</v>
      </c>
      <c r="N2864" s="100">
        <v>0.52083333333333337</v>
      </c>
      <c r="O2864" s="66">
        <f t="shared" si="108"/>
        <v>8.333333333333337E-2</v>
      </c>
      <c r="P2864" s="67">
        <v>2</v>
      </c>
      <c r="Q2864" s="68">
        <v>50</v>
      </c>
      <c r="R2864" s="68"/>
      <c r="S2864" s="120">
        <f t="shared" si="109"/>
        <v>100</v>
      </c>
      <c r="T2864" s="69" t="s">
        <v>52</v>
      </c>
      <c r="U2864" s="63" t="s">
        <v>52</v>
      </c>
      <c r="V2864" s="63"/>
      <c r="W2864" s="63"/>
      <c r="X2864" s="63"/>
      <c r="Y2864" s="63"/>
      <c r="Z2864" s="63"/>
      <c r="AA2864" s="63">
        <v>2026050144</v>
      </c>
    </row>
    <row r="2865" spans="1:27" s="71" customFormat="1" ht="23.5" customHeight="1" x14ac:dyDescent="0.35">
      <c r="A2865" s="62">
        <v>46170</v>
      </c>
      <c r="B2865" s="63" t="s">
        <v>445</v>
      </c>
      <c r="C2865" s="64" t="s">
        <v>17</v>
      </c>
      <c r="D2865" s="64" t="s">
        <v>37</v>
      </c>
      <c r="E2865" s="64" t="s">
        <v>3032</v>
      </c>
      <c r="F2865" s="64">
        <v>1</v>
      </c>
      <c r="G2865" s="72" t="s">
        <v>3470</v>
      </c>
      <c r="H2865" s="63" t="s">
        <v>5209</v>
      </c>
      <c r="I2865" s="64" t="s">
        <v>490</v>
      </c>
      <c r="J2865" s="63" t="s">
        <v>5226</v>
      </c>
      <c r="K2865" s="64" t="s">
        <v>281</v>
      </c>
      <c r="L2865" s="64" t="s">
        <v>268</v>
      </c>
      <c r="M2865" s="100">
        <v>0.3125</v>
      </c>
      <c r="N2865" s="100">
        <v>0.35416666666666669</v>
      </c>
      <c r="O2865" s="66">
        <f t="shared" si="108"/>
        <v>4.1666666666666685E-2</v>
      </c>
      <c r="P2865" s="67">
        <v>1</v>
      </c>
      <c r="Q2865" s="68">
        <v>8</v>
      </c>
      <c r="R2865" s="68"/>
      <c r="S2865" s="120">
        <f t="shared" si="109"/>
        <v>8</v>
      </c>
      <c r="T2865" s="69" t="s">
        <v>52</v>
      </c>
      <c r="U2865" s="63" t="s">
        <v>52</v>
      </c>
      <c r="V2865" s="63"/>
      <c r="W2865" s="63"/>
      <c r="X2865" s="63"/>
      <c r="Y2865" s="63"/>
      <c r="Z2865" s="63"/>
      <c r="AA2865" s="63">
        <v>2026050145</v>
      </c>
    </row>
    <row r="2866" spans="1:27" s="71" customFormat="1" ht="33.5" customHeight="1" x14ac:dyDescent="0.35">
      <c r="A2866" s="62">
        <v>46170</v>
      </c>
      <c r="B2866" s="63" t="s">
        <v>445</v>
      </c>
      <c r="C2866" s="64" t="s">
        <v>17</v>
      </c>
      <c r="D2866" s="64" t="s">
        <v>37</v>
      </c>
      <c r="E2866" s="64" t="s">
        <v>5040</v>
      </c>
      <c r="F2866" s="64">
        <v>1</v>
      </c>
      <c r="G2866" s="72" t="s">
        <v>5227</v>
      </c>
      <c r="H2866" s="63" t="s">
        <v>5228</v>
      </c>
      <c r="I2866" s="64" t="s">
        <v>480</v>
      </c>
      <c r="J2866" s="63" t="s">
        <v>5229</v>
      </c>
      <c r="K2866" s="64" t="s">
        <v>273</v>
      </c>
      <c r="L2866" s="64" t="s">
        <v>268</v>
      </c>
      <c r="M2866" s="100">
        <v>0.45833333333333331</v>
      </c>
      <c r="N2866" s="100">
        <v>0.64583333333333337</v>
      </c>
      <c r="O2866" s="66">
        <f t="shared" si="108"/>
        <v>0.18750000000000006</v>
      </c>
      <c r="P2866" s="67">
        <v>4.5</v>
      </c>
      <c r="Q2866" s="68">
        <v>10</v>
      </c>
      <c r="R2866" s="68"/>
      <c r="S2866" s="120">
        <f t="shared" si="109"/>
        <v>45</v>
      </c>
      <c r="T2866" s="69" t="s">
        <v>27</v>
      </c>
      <c r="U2866" s="69" t="s">
        <v>30</v>
      </c>
      <c r="V2866" s="63"/>
      <c r="W2866" s="70" t="s">
        <v>5571</v>
      </c>
      <c r="X2866" s="70" t="s">
        <v>5572</v>
      </c>
      <c r="Y2866" s="63"/>
      <c r="Z2866" s="63"/>
      <c r="AA2866" s="63">
        <v>2026050146</v>
      </c>
    </row>
    <row r="2867" spans="1:27" s="71" customFormat="1" ht="23.5" customHeight="1" x14ac:dyDescent="0.35">
      <c r="A2867" s="62">
        <v>46170</v>
      </c>
      <c r="B2867" s="63" t="s">
        <v>34</v>
      </c>
      <c r="C2867" s="64" t="s">
        <v>18</v>
      </c>
      <c r="D2867" s="64" t="s">
        <v>19</v>
      </c>
      <c r="E2867" s="64" t="s">
        <v>1549</v>
      </c>
      <c r="F2867" s="64">
        <v>1</v>
      </c>
      <c r="G2867" s="72">
        <v>130606098</v>
      </c>
      <c r="H2867" s="63" t="s">
        <v>5230</v>
      </c>
      <c r="I2867" s="64" t="s">
        <v>490</v>
      </c>
      <c r="J2867" s="63" t="s">
        <v>4840</v>
      </c>
      <c r="K2867" s="64" t="s">
        <v>281</v>
      </c>
      <c r="L2867" s="64" t="s">
        <v>268</v>
      </c>
      <c r="M2867" s="100">
        <v>0.625</v>
      </c>
      <c r="N2867" s="100">
        <v>0.63194444444444442</v>
      </c>
      <c r="O2867" s="66">
        <f t="shared" si="108"/>
        <v>6.9444444444444198E-3</v>
      </c>
      <c r="P2867" s="67">
        <v>0.16</v>
      </c>
      <c r="Q2867" s="68">
        <v>7</v>
      </c>
      <c r="R2867" s="68"/>
      <c r="S2867" s="120">
        <f t="shared" si="109"/>
        <v>1.1200000000000001</v>
      </c>
      <c r="T2867" s="69" t="s">
        <v>52</v>
      </c>
      <c r="U2867" s="63" t="s">
        <v>52</v>
      </c>
      <c r="V2867" s="63"/>
      <c r="W2867" s="63"/>
      <c r="X2867" s="63"/>
      <c r="Y2867" s="63"/>
      <c r="Z2867" s="63"/>
      <c r="AA2867" s="63">
        <v>2026050147</v>
      </c>
    </row>
    <row r="2868" spans="1:27" s="71" customFormat="1" ht="23.5" customHeight="1" x14ac:dyDescent="0.35">
      <c r="A2868" s="62">
        <v>46170</v>
      </c>
      <c r="B2868" s="63" t="s">
        <v>34</v>
      </c>
      <c r="C2868" s="64" t="s">
        <v>18</v>
      </c>
      <c r="D2868" s="64" t="s">
        <v>19</v>
      </c>
      <c r="E2868" s="64" t="s">
        <v>5198</v>
      </c>
      <c r="F2868" s="64">
        <v>2</v>
      </c>
      <c r="G2868" s="72">
        <v>130868002</v>
      </c>
      <c r="H2868" s="63" t="s">
        <v>5172</v>
      </c>
      <c r="I2868" s="64" t="s">
        <v>490</v>
      </c>
      <c r="J2868" s="63" t="s">
        <v>5231</v>
      </c>
      <c r="K2868" s="64" t="s">
        <v>281</v>
      </c>
      <c r="L2868" s="64" t="s">
        <v>268</v>
      </c>
      <c r="M2868" s="100">
        <v>0.81944444444444442</v>
      </c>
      <c r="N2868" s="100">
        <v>0.84722222222222221</v>
      </c>
      <c r="O2868" s="66">
        <f t="shared" si="108"/>
        <v>2.777777777777779E-2</v>
      </c>
      <c r="P2868" s="67">
        <v>0.8</v>
      </c>
      <c r="Q2868" s="68">
        <v>6</v>
      </c>
      <c r="R2868" s="68"/>
      <c r="S2868" s="120">
        <f t="shared" si="109"/>
        <v>4.8000000000000007</v>
      </c>
      <c r="T2868" s="69" t="s">
        <v>52</v>
      </c>
      <c r="U2868" s="63" t="s">
        <v>52</v>
      </c>
      <c r="V2868" s="63"/>
      <c r="W2868" s="63"/>
      <c r="X2868" s="63"/>
      <c r="Y2868" s="63"/>
      <c r="Z2868" s="63"/>
      <c r="AA2868" s="63">
        <v>2026050148</v>
      </c>
    </row>
    <row r="2869" spans="1:27" s="71" customFormat="1" ht="23.5" customHeight="1" x14ac:dyDescent="0.35">
      <c r="A2869" s="62">
        <v>46170</v>
      </c>
      <c r="B2869" s="63" t="s">
        <v>34</v>
      </c>
      <c r="C2869" s="64" t="s">
        <v>18</v>
      </c>
      <c r="D2869" s="64" t="s">
        <v>19</v>
      </c>
      <c r="E2869" s="64" t="s">
        <v>1543</v>
      </c>
      <c r="F2869" s="64">
        <v>1</v>
      </c>
      <c r="G2869" s="72">
        <v>130868002</v>
      </c>
      <c r="H2869" s="63" t="s">
        <v>5172</v>
      </c>
      <c r="I2869" s="64" t="s">
        <v>490</v>
      </c>
      <c r="J2869" s="63" t="s">
        <v>5171</v>
      </c>
      <c r="K2869" s="64" t="s">
        <v>281</v>
      </c>
      <c r="L2869" s="64" t="s">
        <v>268</v>
      </c>
      <c r="M2869" s="100">
        <v>0.68263888888888891</v>
      </c>
      <c r="N2869" s="100">
        <v>0.72430555555555554</v>
      </c>
      <c r="O2869" s="66">
        <f t="shared" si="108"/>
        <v>4.166666666666663E-2</v>
      </c>
      <c r="P2869" s="67">
        <v>1</v>
      </c>
      <c r="Q2869" s="68">
        <v>9</v>
      </c>
      <c r="R2869" s="68"/>
      <c r="S2869" s="120">
        <f t="shared" si="109"/>
        <v>9</v>
      </c>
      <c r="T2869" s="69" t="s">
        <v>52</v>
      </c>
      <c r="U2869" s="63" t="s">
        <v>52</v>
      </c>
      <c r="V2869" s="63"/>
      <c r="W2869" s="63"/>
      <c r="X2869" s="63"/>
      <c r="Y2869" s="63"/>
      <c r="Z2869" s="63"/>
      <c r="AA2869" s="63">
        <v>2026050149</v>
      </c>
    </row>
    <row r="2870" spans="1:27" s="71" customFormat="1" ht="23.5" customHeight="1" x14ac:dyDescent="0.35">
      <c r="A2870" s="62">
        <v>46170</v>
      </c>
      <c r="B2870" s="63" t="s">
        <v>445</v>
      </c>
      <c r="C2870" s="64" t="s">
        <v>18</v>
      </c>
      <c r="D2870" s="64" t="s">
        <v>37</v>
      </c>
      <c r="E2870" s="64" t="s">
        <v>386</v>
      </c>
      <c r="F2870" s="64">
        <v>1</v>
      </c>
      <c r="G2870" s="72" t="s">
        <v>3271</v>
      </c>
      <c r="H2870" s="63" t="s">
        <v>5232</v>
      </c>
      <c r="I2870" s="64" t="s">
        <v>490</v>
      </c>
      <c r="J2870" s="63" t="s">
        <v>2140</v>
      </c>
      <c r="K2870" s="64" t="s">
        <v>281</v>
      </c>
      <c r="L2870" s="64" t="s">
        <v>268</v>
      </c>
      <c r="M2870" s="100">
        <v>0.3125</v>
      </c>
      <c r="N2870" s="100">
        <v>0.41666666666666669</v>
      </c>
      <c r="O2870" s="66">
        <f t="shared" si="108"/>
        <v>0.10416666666666669</v>
      </c>
      <c r="P2870" s="67">
        <v>1.5</v>
      </c>
      <c r="Q2870" s="68">
        <v>24</v>
      </c>
      <c r="R2870" s="68"/>
      <c r="S2870" s="120">
        <f t="shared" si="109"/>
        <v>36</v>
      </c>
      <c r="T2870" s="69" t="s">
        <v>52</v>
      </c>
      <c r="U2870" s="63" t="s">
        <v>52</v>
      </c>
      <c r="V2870" s="63"/>
      <c r="W2870" s="63"/>
      <c r="X2870" s="63"/>
      <c r="Y2870" s="63"/>
      <c r="Z2870" s="63"/>
      <c r="AA2870" s="63">
        <v>2026050150</v>
      </c>
    </row>
    <row r="2871" spans="1:27" s="71" customFormat="1" ht="23.5" customHeight="1" x14ac:dyDescent="0.35">
      <c r="A2871" s="62">
        <v>46170</v>
      </c>
      <c r="B2871" s="63" t="s">
        <v>445</v>
      </c>
      <c r="C2871" s="64" t="s">
        <v>18</v>
      </c>
      <c r="D2871" s="64" t="s">
        <v>37</v>
      </c>
      <c r="E2871" s="64" t="s">
        <v>1492</v>
      </c>
      <c r="F2871" s="64">
        <v>1</v>
      </c>
      <c r="G2871" s="72" t="s">
        <v>5233</v>
      </c>
      <c r="H2871" s="63" t="s">
        <v>5234</v>
      </c>
      <c r="I2871" s="64" t="s">
        <v>490</v>
      </c>
      <c r="J2871" s="63" t="s">
        <v>2140</v>
      </c>
      <c r="K2871" s="64" t="s">
        <v>281</v>
      </c>
      <c r="L2871" s="64" t="s">
        <v>268</v>
      </c>
      <c r="M2871" s="100">
        <v>0.41666666666666669</v>
      </c>
      <c r="N2871" s="100">
        <v>0.47916666666666669</v>
      </c>
      <c r="O2871" s="66">
        <f t="shared" si="108"/>
        <v>6.25E-2</v>
      </c>
      <c r="P2871" s="67">
        <v>1.5</v>
      </c>
      <c r="Q2871" s="68">
        <v>29</v>
      </c>
      <c r="R2871" s="68"/>
      <c r="S2871" s="120">
        <f t="shared" si="109"/>
        <v>43.5</v>
      </c>
      <c r="T2871" s="69" t="s">
        <v>52</v>
      </c>
      <c r="U2871" s="63" t="s">
        <v>52</v>
      </c>
      <c r="V2871" s="63"/>
      <c r="W2871" s="63"/>
      <c r="X2871" s="63"/>
      <c r="Y2871" s="63"/>
      <c r="Z2871" s="63"/>
      <c r="AA2871" s="63">
        <v>2026050151</v>
      </c>
    </row>
    <row r="2872" spans="1:27" s="71" customFormat="1" ht="23.5" customHeight="1" x14ac:dyDescent="0.35">
      <c r="A2872" s="62">
        <v>46170</v>
      </c>
      <c r="B2872" s="63" t="s">
        <v>445</v>
      </c>
      <c r="C2872" s="64" t="s">
        <v>18</v>
      </c>
      <c r="D2872" s="64" t="s">
        <v>37</v>
      </c>
      <c r="E2872" s="64" t="s">
        <v>2563</v>
      </c>
      <c r="F2872" s="64">
        <v>1</v>
      </c>
      <c r="G2872" s="85" t="s">
        <v>4702</v>
      </c>
      <c r="H2872" s="63" t="s">
        <v>5220</v>
      </c>
      <c r="I2872" s="64" t="s">
        <v>490</v>
      </c>
      <c r="J2872" s="63" t="s">
        <v>5239</v>
      </c>
      <c r="K2872" s="64" t="s">
        <v>281</v>
      </c>
      <c r="L2872" s="64" t="s">
        <v>268</v>
      </c>
      <c r="M2872" s="100">
        <v>0.3125</v>
      </c>
      <c r="N2872" s="100">
        <v>0.33333333333333331</v>
      </c>
      <c r="O2872" s="66">
        <f t="shared" si="108"/>
        <v>2.0833333333333315E-2</v>
      </c>
      <c r="P2872" s="67">
        <v>0.5</v>
      </c>
      <c r="Q2872" s="68">
        <v>21</v>
      </c>
      <c r="R2872" s="68"/>
      <c r="S2872" s="68">
        <f t="shared" si="109"/>
        <v>10.5</v>
      </c>
      <c r="T2872" s="69" t="s">
        <v>52</v>
      </c>
      <c r="U2872" s="63" t="s">
        <v>52</v>
      </c>
      <c r="V2872" s="63"/>
      <c r="W2872" s="63"/>
      <c r="X2872" s="63"/>
      <c r="Y2872" s="63"/>
      <c r="Z2872" s="63"/>
      <c r="AA2872" s="63">
        <v>2026050152</v>
      </c>
    </row>
    <row r="2873" spans="1:27" s="71" customFormat="1" ht="23.5" customHeight="1" x14ac:dyDescent="0.35">
      <c r="A2873" s="62">
        <v>46171</v>
      </c>
      <c r="B2873" s="63" t="s">
        <v>34</v>
      </c>
      <c r="C2873" s="64" t="s">
        <v>17</v>
      </c>
      <c r="D2873" s="64" t="s">
        <v>19</v>
      </c>
      <c r="E2873" s="64" t="s">
        <v>612</v>
      </c>
      <c r="F2873" s="64">
        <v>1</v>
      </c>
      <c r="G2873" s="72">
        <v>130597093</v>
      </c>
      <c r="H2873" s="63" t="s">
        <v>5252</v>
      </c>
      <c r="I2873" s="64" t="s">
        <v>493</v>
      </c>
      <c r="J2873" s="63" t="s">
        <v>66</v>
      </c>
      <c r="K2873" s="64" t="s">
        <v>243</v>
      </c>
      <c r="L2873" s="64" t="s">
        <v>239</v>
      </c>
      <c r="M2873" s="100"/>
      <c r="N2873" s="100"/>
      <c r="O2873" s="66">
        <f t="shared" si="108"/>
        <v>24</v>
      </c>
      <c r="P2873" s="67">
        <v>0.5</v>
      </c>
      <c r="Q2873" s="68">
        <v>1</v>
      </c>
      <c r="R2873" s="68"/>
      <c r="S2873" s="68">
        <f t="shared" si="109"/>
        <v>0.5</v>
      </c>
      <c r="T2873" s="69" t="s">
        <v>547</v>
      </c>
      <c r="U2873" s="63" t="s">
        <v>52</v>
      </c>
      <c r="V2873" s="63"/>
      <c r="W2873" s="63"/>
      <c r="X2873" s="63"/>
      <c r="Y2873" s="63"/>
      <c r="Z2873" s="63"/>
      <c r="AA2873" s="63"/>
    </row>
    <row r="2874" spans="1:27" s="71" customFormat="1" ht="23.5" customHeight="1" x14ac:dyDescent="0.35">
      <c r="A2874" s="62">
        <v>46171</v>
      </c>
      <c r="B2874" s="63" t="s">
        <v>34</v>
      </c>
      <c r="C2874" s="64" t="s">
        <v>17</v>
      </c>
      <c r="D2874" s="64" t="s">
        <v>19</v>
      </c>
      <c r="E2874" s="64" t="s">
        <v>278</v>
      </c>
      <c r="F2874" s="64">
        <v>1</v>
      </c>
      <c r="G2874" s="72">
        <v>130597093</v>
      </c>
      <c r="H2874" s="63" t="s">
        <v>5253</v>
      </c>
      <c r="I2874" s="64" t="s">
        <v>493</v>
      </c>
      <c r="J2874" s="63" t="s">
        <v>66</v>
      </c>
      <c r="K2874" s="64" t="s">
        <v>243</v>
      </c>
      <c r="L2874" s="64" t="s">
        <v>239</v>
      </c>
      <c r="M2874" s="100"/>
      <c r="N2874" s="100"/>
      <c r="O2874" s="66">
        <f t="shared" si="108"/>
        <v>24</v>
      </c>
      <c r="P2874" s="67">
        <v>0.33</v>
      </c>
      <c r="Q2874" s="68">
        <v>10</v>
      </c>
      <c r="R2874" s="68"/>
      <c r="S2874" s="68">
        <f t="shared" si="109"/>
        <v>3.3000000000000003</v>
      </c>
      <c r="T2874" s="69" t="s">
        <v>547</v>
      </c>
      <c r="U2874" s="63" t="s">
        <v>52</v>
      </c>
      <c r="V2874" s="63"/>
      <c r="W2874" s="63"/>
      <c r="X2874" s="63"/>
      <c r="Y2874" s="63"/>
      <c r="Z2874" s="63"/>
      <c r="AA2874" s="63"/>
    </row>
    <row r="2875" spans="1:27" s="71" customFormat="1" ht="23.5" customHeight="1" x14ac:dyDescent="0.35">
      <c r="A2875" s="62">
        <v>46171</v>
      </c>
      <c r="B2875" s="63" t="s">
        <v>34</v>
      </c>
      <c r="C2875" s="64" t="s">
        <v>18</v>
      </c>
      <c r="D2875" s="64" t="s">
        <v>19</v>
      </c>
      <c r="E2875" s="64" t="s">
        <v>1550</v>
      </c>
      <c r="F2875" s="64">
        <v>1</v>
      </c>
      <c r="G2875" s="72">
        <v>130597291</v>
      </c>
      <c r="H2875" s="63" t="s">
        <v>5254</v>
      </c>
      <c r="I2875" s="64" t="s">
        <v>493</v>
      </c>
      <c r="J2875" s="63" t="s">
        <v>66</v>
      </c>
      <c r="K2875" s="64" t="s">
        <v>243</v>
      </c>
      <c r="L2875" s="64" t="s">
        <v>239</v>
      </c>
      <c r="M2875" s="100"/>
      <c r="N2875" s="100"/>
      <c r="O2875" s="66">
        <f t="shared" si="108"/>
        <v>24</v>
      </c>
      <c r="P2875" s="67">
        <v>0.5</v>
      </c>
      <c r="Q2875" s="68">
        <v>9</v>
      </c>
      <c r="R2875" s="68"/>
      <c r="S2875" s="68">
        <f t="shared" si="109"/>
        <v>4.5</v>
      </c>
      <c r="T2875" s="69" t="s">
        <v>547</v>
      </c>
      <c r="U2875" s="63" t="s">
        <v>52</v>
      </c>
      <c r="V2875" s="63"/>
      <c r="W2875" s="63"/>
      <c r="X2875" s="63"/>
      <c r="Y2875" s="63"/>
      <c r="Z2875" s="63"/>
      <c r="AA2875" s="63"/>
    </row>
    <row r="2876" spans="1:27" s="71" customFormat="1" ht="23.5" customHeight="1" x14ac:dyDescent="0.35">
      <c r="A2876" s="62">
        <v>46171</v>
      </c>
      <c r="B2876" s="63" t="s">
        <v>34</v>
      </c>
      <c r="C2876" s="64" t="s">
        <v>18</v>
      </c>
      <c r="D2876" s="64" t="s">
        <v>19</v>
      </c>
      <c r="E2876" s="64" t="s">
        <v>789</v>
      </c>
      <c r="F2876" s="64">
        <v>1</v>
      </c>
      <c r="G2876" s="72">
        <v>130597315</v>
      </c>
      <c r="H2876" s="63" t="s">
        <v>5255</v>
      </c>
      <c r="I2876" s="64" t="s">
        <v>493</v>
      </c>
      <c r="J2876" s="63" t="s">
        <v>66</v>
      </c>
      <c r="K2876" s="64" t="s">
        <v>243</v>
      </c>
      <c r="L2876" s="64" t="s">
        <v>239</v>
      </c>
      <c r="M2876" s="100"/>
      <c r="N2876" s="100"/>
      <c r="O2876" s="66">
        <f t="shared" si="108"/>
        <v>24</v>
      </c>
      <c r="P2876" s="67">
        <v>0.5</v>
      </c>
      <c r="Q2876" s="68">
        <v>8</v>
      </c>
      <c r="R2876" s="68"/>
      <c r="S2876" s="68">
        <f t="shared" si="109"/>
        <v>4</v>
      </c>
      <c r="T2876" s="69" t="s">
        <v>547</v>
      </c>
      <c r="U2876" s="63" t="s">
        <v>52</v>
      </c>
      <c r="V2876" s="63"/>
      <c r="W2876" s="63"/>
      <c r="X2876" s="63"/>
      <c r="Y2876" s="63"/>
      <c r="Z2876" s="63"/>
      <c r="AA2876" s="63"/>
    </row>
    <row r="2877" spans="1:27" s="71" customFormat="1" ht="23.5" customHeight="1" x14ac:dyDescent="0.35">
      <c r="A2877" s="62">
        <v>46171</v>
      </c>
      <c r="B2877" s="63" t="s">
        <v>34</v>
      </c>
      <c r="C2877" s="64" t="s">
        <v>18</v>
      </c>
      <c r="D2877" s="64" t="s">
        <v>19</v>
      </c>
      <c r="E2877" s="64" t="s">
        <v>1547</v>
      </c>
      <c r="F2877" s="64">
        <v>1</v>
      </c>
      <c r="G2877" s="72">
        <v>130597397</v>
      </c>
      <c r="H2877" s="63" t="s">
        <v>5256</v>
      </c>
      <c r="I2877" s="64" t="s">
        <v>493</v>
      </c>
      <c r="J2877" s="63" t="s">
        <v>66</v>
      </c>
      <c r="K2877" s="64" t="s">
        <v>243</v>
      </c>
      <c r="L2877" s="64" t="s">
        <v>239</v>
      </c>
      <c r="M2877" s="100"/>
      <c r="N2877" s="100"/>
      <c r="O2877" s="66">
        <f t="shared" si="108"/>
        <v>24</v>
      </c>
      <c r="P2877" s="67">
        <v>0.5</v>
      </c>
      <c r="Q2877" s="68">
        <v>9</v>
      </c>
      <c r="R2877" s="68"/>
      <c r="S2877" s="68">
        <f t="shared" si="109"/>
        <v>4.5</v>
      </c>
      <c r="T2877" s="69" t="s">
        <v>547</v>
      </c>
      <c r="U2877" s="63" t="s">
        <v>52</v>
      </c>
      <c r="V2877" s="63"/>
      <c r="W2877" s="63"/>
      <c r="X2877" s="63"/>
      <c r="Y2877" s="63"/>
      <c r="Z2877" s="63"/>
      <c r="AA2877" s="63"/>
    </row>
    <row r="2878" spans="1:27" s="71" customFormat="1" ht="23.5" customHeight="1" x14ac:dyDescent="0.35">
      <c r="A2878" s="62">
        <v>46171</v>
      </c>
      <c r="B2878" s="63" t="s">
        <v>34</v>
      </c>
      <c r="C2878" s="64" t="s">
        <v>17</v>
      </c>
      <c r="D2878" s="64" t="s">
        <v>19</v>
      </c>
      <c r="E2878" s="64" t="s">
        <v>1149</v>
      </c>
      <c r="F2878" s="64">
        <v>2</v>
      </c>
      <c r="G2878" s="72" t="s">
        <v>301</v>
      </c>
      <c r="H2878" s="63" t="s">
        <v>5257</v>
      </c>
      <c r="I2878" s="64" t="s">
        <v>493</v>
      </c>
      <c r="J2878" s="63" t="s">
        <v>66</v>
      </c>
      <c r="K2878" s="64" t="s">
        <v>243</v>
      </c>
      <c r="L2878" s="64" t="s">
        <v>239</v>
      </c>
      <c r="M2878" s="100"/>
      <c r="N2878" s="100"/>
      <c r="O2878" s="66">
        <f t="shared" si="108"/>
        <v>24</v>
      </c>
      <c r="P2878" s="67">
        <v>0.33</v>
      </c>
      <c r="Q2878" s="68">
        <v>12</v>
      </c>
      <c r="R2878" s="68"/>
      <c r="S2878" s="68">
        <f t="shared" si="109"/>
        <v>3.96</v>
      </c>
      <c r="T2878" s="69" t="s">
        <v>547</v>
      </c>
      <c r="U2878" s="63" t="s">
        <v>52</v>
      </c>
      <c r="V2878" s="63"/>
      <c r="W2878" s="63"/>
      <c r="X2878" s="63"/>
      <c r="Y2878" s="63"/>
      <c r="Z2878" s="63"/>
      <c r="AA2878" s="63"/>
    </row>
    <row r="2879" spans="1:27" s="71" customFormat="1" ht="23.5" customHeight="1" x14ac:dyDescent="0.35">
      <c r="A2879" s="62">
        <v>46171</v>
      </c>
      <c r="B2879" s="63" t="s">
        <v>34</v>
      </c>
      <c r="C2879" s="64" t="s">
        <v>17</v>
      </c>
      <c r="D2879" s="64" t="s">
        <v>19</v>
      </c>
      <c r="E2879" s="64" t="s">
        <v>993</v>
      </c>
      <c r="F2879" s="64">
        <v>2</v>
      </c>
      <c r="G2879" s="72" t="s">
        <v>301</v>
      </c>
      <c r="H2879" s="63" t="s">
        <v>5258</v>
      </c>
      <c r="I2879" s="64" t="s">
        <v>493</v>
      </c>
      <c r="J2879" s="63" t="s">
        <v>66</v>
      </c>
      <c r="K2879" s="64" t="s">
        <v>243</v>
      </c>
      <c r="L2879" s="64" t="s">
        <v>239</v>
      </c>
      <c r="M2879" s="100"/>
      <c r="N2879" s="100"/>
      <c r="O2879" s="66">
        <f t="shared" si="108"/>
        <v>24</v>
      </c>
      <c r="P2879" s="67">
        <v>0.33</v>
      </c>
      <c r="Q2879" s="68">
        <v>12</v>
      </c>
      <c r="R2879" s="68"/>
      <c r="S2879" s="68">
        <f t="shared" si="109"/>
        <v>3.96</v>
      </c>
      <c r="T2879" s="69" t="s">
        <v>547</v>
      </c>
      <c r="U2879" s="63" t="s">
        <v>52</v>
      </c>
      <c r="V2879" s="63"/>
      <c r="W2879" s="63"/>
      <c r="X2879" s="63"/>
      <c r="Y2879" s="63"/>
      <c r="Z2879" s="63"/>
      <c r="AA2879" s="63"/>
    </row>
    <row r="2880" spans="1:27" s="71" customFormat="1" ht="23.5" customHeight="1" x14ac:dyDescent="0.35">
      <c r="A2880" s="62">
        <v>46171</v>
      </c>
      <c r="B2880" s="63" t="s">
        <v>34</v>
      </c>
      <c r="C2880" s="64" t="s">
        <v>17</v>
      </c>
      <c r="D2880" s="64" t="s">
        <v>19</v>
      </c>
      <c r="E2880" s="64" t="s">
        <v>345</v>
      </c>
      <c r="F2880" s="64">
        <v>2</v>
      </c>
      <c r="G2880" s="72" t="s">
        <v>5259</v>
      </c>
      <c r="H2880" s="63" t="s">
        <v>5260</v>
      </c>
      <c r="I2880" s="64" t="s">
        <v>493</v>
      </c>
      <c r="J2880" s="63" t="s">
        <v>66</v>
      </c>
      <c r="K2880" s="64" t="s">
        <v>243</v>
      </c>
      <c r="L2880" s="64" t="s">
        <v>239</v>
      </c>
      <c r="M2880" s="100"/>
      <c r="N2880" s="100"/>
      <c r="O2880" s="66">
        <f t="shared" si="108"/>
        <v>24</v>
      </c>
      <c r="P2880" s="67">
        <v>1.17</v>
      </c>
      <c r="Q2880" s="68">
        <v>11</v>
      </c>
      <c r="R2880" s="68"/>
      <c r="S2880" s="68">
        <f t="shared" si="109"/>
        <v>12.87</v>
      </c>
      <c r="T2880" s="69" t="s">
        <v>547</v>
      </c>
      <c r="U2880" s="63" t="s">
        <v>52</v>
      </c>
      <c r="V2880" s="63"/>
      <c r="W2880" s="63"/>
      <c r="X2880" s="63"/>
      <c r="Y2880" s="63"/>
      <c r="Z2880" s="63"/>
      <c r="AA2880" s="63"/>
    </row>
    <row r="2881" spans="1:27" s="71" customFormat="1" ht="23.5" customHeight="1" x14ac:dyDescent="0.35">
      <c r="A2881" s="62">
        <v>46171</v>
      </c>
      <c r="B2881" s="63" t="s">
        <v>34</v>
      </c>
      <c r="C2881" s="64" t="s">
        <v>17</v>
      </c>
      <c r="D2881" s="64" t="s">
        <v>19</v>
      </c>
      <c r="E2881" s="64" t="s">
        <v>612</v>
      </c>
      <c r="F2881" s="64">
        <v>1</v>
      </c>
      <c r="G2881" s="72">
        <v>130597401</v>
      </c>
      <c r="H2881" s="63" t="s">
        <v>5261</v>
      </c>
      <c r="I2881" s="64" t="s">
        <v>493</v>
      </c>
      <c r="J2881" s="63" t="s">
        <v>66</v>
      </c>
      <c r="K2881" s="64" t="s">
        <v>243</v>
      </c>
      <c r="L2881" s="64" t="s">
        <v>239</v>
      </c>
      <c r="M2881" s="100"/>
      <c r="N2881" s="100"/>
      <c r="O2881" s="66">
        <f t="shared" si="108"/>
        <v>24</v>
      </c>
      <c r="P2881" s="67">
        <v>0.5</v>
      </c>
      <c r="Q2881" s="68">
        <v>2</v>
      </c>
      <c r="R2881" s="68"/>
      <c r="S2881" s="68">
        <f t="shared" si="109"/>
        <v>1</v>
      </c>
      <c r="T2881" s="69" t="s">
        <v>547</v>
      </c>
      <c r="U2881" s="63" t="s">
        <v>52</v>
      </c>
      <c r="V2881" s="63"/>
      <c r="W2881" s="63"/>
      <c r="X2881" s="63"/>
      <c r="Y2881" s="63"/>
      <c r="Z2881" s="63"/>
      <c r="AA2881" s="63"/>
    </row>
    <row r="2882" spans="1:27" s="71" customFormat="1" ht="23.5" customHeight="1" x14ac:dyDescent="0.35">
      <c r="A2882" s="62">
        <v>46171</v>
      </c>
      <c r="B2882" s="63" t="s">
        <v>34</v>
      </c>
      <c r="C2882" s="64" t="s">
        <v>17</v>
      </c>
      <c r="D2882" s="64" t="s">
        <v>19</v>
      </c>
      <c r="E2882" s="64" t="s">
        <v>278</v>
      </c>
      <c r="F2882" s="64">
        <v>2</v>
      </c>
      <c r="G2882" s="72">
        <v>130597401</v>
      </c>
      <c r="H2882" s="63" t="s">
        <v>5262</v>
      </c>
      <c r="I2882" s="64" t="s">
        <v>493</v>
      </c>
      <c r="J2882" s="63" t="s">
        <v>66</v>
      </c>
      <c r="K2882" s="64" t="s">
        <v>243</v>
      </c>
      <c r="L2882" s="64" t="s">
        <v>239</v>
      </c>
      <c r="M2882" s="100"/>
      <c r="N2882" s="100"/>
      <c r="O2882" s="66">
        <f t="shared" si="108"/>
        <v>24</v>
      </c>
      <c r="P2882" s="67">
        <v>0.33</v>
      </c>
      <c r="Q2882" s="68">
        <v>10</v>
      </c>
      <c r="R2882" s="68"/>
      <c r="S2882" s="68">
        <f t="shared" si="109"/>
        <v>3.3000000000000003</v>
      </c>
      <c r="T2882" s="69" t="s">
        <v>547</v>
      </c>
      <c r="U2882" s="63" t="s">
        <v>52</v>
      </c>
      <c r="V2882" s="63"/>
      <c r="W2882" s="63"/>
      <c r="X2882" s="63"/>
      <c r="Y2882" s="63"/>
      <c r="Z2882" s="63"/>
      <c r="AA2882" s="63"/>
    </row>
    <row r="2883" spans="1:27" s="71" customFormat="1" ht="23.5" customHeight="1" x14ac:dyDescent="0.35">
      <c r="A2883" s="62">
        <v>46171</v>
      </c>
      <c r="B2883" s="63" t="s">
        <v>34</v>
      </c>
      <c r="C2883" s="64" t="s">
        <v>18</v>
      </c>
      <c r="D2883" s="64" t="s">
        <v>19</v>
      </c>
      <c r="E2883" s="64" t="s">
        <v>351</v>
      </c>
      <c r="F2883" s="64">
        <v>1</v>
      </c>
      <c r="G2883" s="72">
        <v>130868001</v>
      </c>
      <c r="H2883" s="63" t="s">
        <v>5263</v>
      </c>
      <c r="I2883" s="64" t="s">
        <v>493</v>
      </c>
      <c r="J2883" s="63" t="s">
        <v>66</v>
      </c>
      <c r="K2883" s="64" t="s">
        <v>243</v>
      </c>
      <c r="L2883" s="64" t="s">
        <v>239</v>
      </c>
      <c r="M2883" s="100"/>
      <c r="N2883" s="100"/>
      <c r="O2883" s="66">
        <f t="shared" si="108"/>
        <v>24</v>
      </c>
      <c r="P2883" s="67">
        <v>0.5</v>
      </c>
      <c r="Q2883" s="68">
        <v>7</v>
      </c>
      <c r="R2883" s="68"/>
      <c r="S2883" s="68">
        <f t="shared" si="109"/>
        <v>3.5</v>
      </c>
      <c r="T2883" s="69" t="s">
        <v>547</v>
      </c>
      <c r="U2883" s="63" t="s">
        <v>52</v>
      </c>
      <c r="V2883" s="63"/>
      <c r="W2883" s="63"/>
      <c r="X2883" s="63"/>
      <c r="Y2883" s="63"/>
      <c r="Z2883" s="63"/>
      <c r="AA2883" s="63"/>
    </row>
    <row r="2884" spans="1:27" s="71" customFormat="1" ht="23.5" customHeight="1" x14ac:dyDescent="0.35">
      <c r="A2884" s="62">
        <v>46171</v>
      </c>
      <c r="B2884" s="63" t="s">
        <v>445</v>
      </c>
      <c r="C2884" s="64" t="s">
        <v>17</v>
      </c>
      <c r="D2884" s="64" t="s">
        <v>37</v>
      </c>
      <c r="E2884" s="64" t="s">
        <v>269</v>
      </c>
      <c r="F2884" s="64">
        <v>2</v>
      </c>
      <c r="G2884" s="72" t="s">
        <v>2392</v>
      </c>
      <c r="H2884" s="63" t="s">
        <v>5264</v>
      </c>
      <c r="I2884" s="64" t="s">
        <v>493</v>
      </c>
      <c r="J2884" s="63" t="s">
        <v>66</v>
      </c>
      <c r="K2884" s="64" t="s">
        <v>243</v>
      </c>
      <c r="L2884" s="64" t="s">
        <v>239</v>
      </c>
      <c r="M2884" s="100"/>
      <c r="N2884" s="100"/>
      <c r="O2884" s="66">
        <f t="shared" si="108"/>
        <v>24</v>
      </c>
      <c r="P2884" s="67">
        <v>0.33</v>
      </c>
      <c r="Q2884" s="68">
        <v>18</v>
      </c>
      <c r="R2884" s="68"/>
      <c r="S2884" s="68">
        <f t="shared" si="109"/>
        <v>5.94</v>
      </c>
      <c r="T2884" s="69" t="s">
        <v>547</v>
      </c>
      <c r="U2884" s="63" t="s">
        <v>52</v>
      </c>
      <c r="V2884" s="63"/>
      <c r="W2884" s="63"/>
      <c r="X2884" s="63"/>
      <c r="Y2884" s="63"/>
      <c r="Z2884" s="63"/>
      <c r="AA2884" s="63"/>
    </row>
    <row r="2885" spans="1:27" s="71" customFormat="1" ht="23.5" customHeight="1" x14ac:dyDescent="0.35">
      <c r="A2885" s="62">
        <v>46171</v>
      </c>
      <c r="B2885" s="63" t="s">
        <v>445</v>
      </c>
      <c r="C2885" s="64" t="s">
        <v>17</v>
      </c>
      <c r="D2885" s="64" t="s">
        <v>37</v>
      </c>
      <c r="E2885" s="64" t="s">
        <v>368</v>
      </c>
      <c r="F2885" s="64">
        <v>2</v>
      </c>
      <c r="G2885" s="72" t="s">
        <v>5265</v>
      </c>
      <c r="H2885" s="63" t="s">
        <v>5266</v>
      </c>
      <c r="I2885" s="64" t="s">
        <v>493</v>
      </c>
      <c r="J2885" s="63" t="s">
        <v>66</v>
      </c>
      <c r="K2885" s="64" t="s">
        <v>243</v>
      </c>
      <c r="L2885" s="64" t="s">
        <v>239</v>
      </c>
      <c r="M2885" s="100"/>
      <c r="N2885" s="100"/>
      <c r="O2885" s="66">
        <f t="shared" si="108"/>
        <v>24</v>
      </c>
      <c r="P2885" s="67">
        <v>0.8</v>
      </c>
      <c r="Q2885" s="68">
        <v>23</v>
      </c>
      <c r="R2885" s="68"/>
      <c r="S2885" s="68">
        <f t="shared" si="109"/>
        <v>18.400000000000002</v>
      </c>
      <c r="T2885" s="69" t="s">
        <v>547</v>
      </c>
      <c r="U2885" s="63" t="s">
        <v>52</v>
      </c>
      <c r="V2885" s="63"/>
      <c r="W2885" s="63"/>
      <c r="X2885" s="63"/>
      <c r="Y2885" s="63"/>
      <c r="Z2885" s="63"/>
      <c r="AA2885" s="63"/>
    </row>
    <row r="2886" spans="1:27" s="71" customFormat="1" ht="23.5" customHeight="1" x14ac:dyDescent="0.35">
      <c r="A2886" s="62">
        <v>46171</v>
      </c>
      <c r="B2886" s="63" t="s">
        <v>445</v>
      </c>
      <c r="C2886" s="64" t="s">
        <v>17</v>
      </c>
      <c r="D2886" s="64" t="s">
        <v>37</v>
      </c>
      <c r="E2886" s="64" t="s">
        <v>265</v>
      </c>
      <c r="F2886" s="64">
        <v>1</v>
      </c>
      <c r="G2886" s="72" t="s">
        <v>5267</v>
      </c>
      <c r="H2886" s="63" t="s">
        <v>5268</v>
      </c>
      <c r="I2886" s="64" t="s">
        <v>493</v>
      </c>
      <c r="J2886" s="63" t="s">
        <v>66</v>
      </c>
      <c r="K2886" s="64" t="s">
        <v>243</v>
      </c>
      <c r="L2886" s="64" t="s">
        <v>239</v>
      </c>
      <c r="M2886" s="100"/>
      <c r="N2886" s="100"/>
      <c r="O2886" s="66">
        <f t="shared" si="108"/>
        <v>24</v>
      </c>
      <c r="P2886" s="67">
        <v>0.1</v>
      </c>
      <c r="Q2886" s="68">
        <v>22</v>
      </c>
      <c r="R2886" s="68"/>
      <c r="S2886" s="68">
        <f t="shared" si="109"/>
        <v>2.2000000000000002</v>
      </c>
      <c r="T2886" s="69" t="s">
        <v>547</v>
      </c>
      <c r="U2886" s="63" t="s">
        <v>52</v>
      </c>
      <c r="V2886" s="63"/>
      <c r="W2886" s="63"/>
      <c r="X2886" s="63"/>
      <c r="Y2886" s="63"/>
      <c r="Z2886" s="63"/>
      <c r="AA2886" s="63"/>
    </row>
    <row r="2887" spans="1:27" s="71" customFormat="1" ht="23.5" customHeight="1" x14ac:dyDescent="0.35">
      <c r="A2887" s="62">
        <v>46171</v>
      </c>
      <c r="B2887" s="63" t="s">
        <v>445</v>
      </c>
      <c r="C2887" s="64" t="s">
        <v>17</v>
      </c>
      <c r="D2887" s="64" t="s">
        <v>37</v>
      </c>
      <c r="E2887" s="64" t="s">
        <v>365</v>
      </c>
      <c r="F2887" s="64">
        <v>2</v>
      </c>
      <c r="G2887" s="72" t="s">
        <v>2065</v>
      </c>
      <c r="H2887" s="63" t="s">
        <v>5269</v>
      </c>
      <c r="I2887" s="64" t="s">
        <v>493</v>
      </c>
      <c r="J2887" s="63" t="s">
        <v>66</v>
      </c>
      <c r="K2887" s="64" t="s">
        <v>243</v>
      </c>
      <c r="L2887" s="64" t="s">
        <v>239</v>
      </c>
      <c r="M2887" s="100"/>
      <c r="N2887" s="100"/>
      <c r="O2887" s="66">
        <f t="shared" si="108"/>
        <v>24</v>
      </c>
      <c r="P2887" s="67">
        <v>0.8</v>
      </c>
      <c r="Q2887" s="68">
        <v>27</v>
      </c>
      <c r="R2887" s="68"/>
      <c r="S2887" s="68">
        <f t="shared" si="109"/>
        <v>21.6</v>
      </c>
      <c r="T2887" s="69" t="s">
        <v>547</v>
      </c>
      <c r="U2887" s="63" t="s">
        <v>52</v>
      </c>
      <c r="V2887" s="63"/>
      <c r="W2887" s="63"/>
      <c r="X2887" s="63"/>
      <c r="Y2887" s="63"/>
      <c r="Z2887" s="63"/>
      <c r="AA2887" s="63"/>
    </row>
    <row r="2888" spans="1:27" s="71" customFormat="1" ht="23.5" customHeight="1" x14ac:dyDescent="0.35">
      <c r="A2888" s="62">
        <v>46171</v>
      </c>
      <c r="B2888" s="63" t="s">
        <v>445</v>
      </c>
      <c r="C2888" s="64" t="s">
        <v>17</v>
      </c>
      <c r="D2888" s="64" t="s">
        <v>37</v>
      </c>
      <c r="E2888" s="64" t="s">
        <v>235</v>
      </c>
      <c r="F2888" s="64">
        <v>1</v>
      </c>
      <c r="G2888" s="72" t="s">
        <v>3530</v>
      </c>
      <c r="H2888" s="63" t="s">
        <v>5270</v>
      </c>
      <c r="I2888" s="64" t="s">
        <v>493</v>
      </c>
      <c r="J2888" s="63" t="s">
        <v>66</v>
      </c>
      <c r="K2888" s="64" t="s">
        <v>243</v>
      </c>
      <c r="L2888" s="64" t="s">
        <v>239</v>
      </c>
      <c r="M2888" s="100"/>
      <c r="N2888" s="100"/>
      <c r="O2888" s="66">
        <f t="shared" si="108"/>
        <v>24</v>
      </c>
      <c r="P2888" s="67">
        <v>0.67</v>
      </c>
      <c r="Q2888" s="68">
        <v>29</v>
      </c>
      <c r="R2888" s="68"/>
      <c r="S2888" s="68">
        <f t="shared" si="109"/>
        <v>19.43</v>
      </c>
      <c r="T2888" s="69" t="s">
        <v>547</v>
      </c>
      <c r="U2888" s="63" t="s">
        <v>52</v>
      </c>
      <c r="V2888" s="63"/>
      <c r="W2888" s="63"/>
      <c r="X2888" s="63"/>
      <c r="Y2888" s="63"/>
      <c r="Z2888" s="63"/>
      <c r="AA2888" s="63"/>
    </row>
    <row r="2889" spans="1:27" s="71" customFormat="1" ht="23.5" customHeight="1" x14ac:dyDescent="0.35">
      <c r="A2889" s="62">
        <v>46171</v>
      </c>
      <c r="B2889" s="63" t="s">
        <v>445</v>
      </c>
      <c r="C2889" s="64" t="s">
        <v>17</v>
      </c>
      <c r="D2889" s="64" t="s">
        <v>37</v>
      </c>
      <c r="E2889" s="64" t="s">
        <v>265</v>
      </c>
      <c r="F2889" s="64">
        <v>1</v>
      </c>
      <c r="G2889" s="72" t="s">
        <v>3079</v>
      </c>
      <c r="H2889" s="63" t="s">
        <v>5271</v>
      </c>
      <c r="I2889" s="64" t="s">
        <v>493</v>
      </c>
      <c r="J2889" s="63" t="s">
        <v>66</v>
      </c>
      <c r="K2889" s="64" t="s">
        <v>243</v>
      </c>
      <c r="L2889" s="64" t="s">
        <v>239</v>
      </c>
      <c r="M2889" s="100"/>
      <c r="N2889" s="100"/>
      <c r="O2889" s="66">
        <f t="shared" si="108"/>
        <v>24</v>
      </c>
      <c r="P2889" s="67">
        <v>0.1</v>
      </c>
      <c r="Q2889" s="68">
        <v>23</v>
      </c>
      <c r="R2889" s="68"/>
      <c r="S2889" s="68">
        <f t="shared" si="109"/>
        <v>2.3000000000000003</v>
      </c>
      <c r="T2889" s="69" t="s">
        <v>547</v>
      </c>
      <c r="U2889" s="63" t="s">
        <v>52</v>
      </c>
      <c r="V2889" s="63"/>
      <c r="W2889" s="63"/>
      <c r="X2889" s="63"/>
      <c r="Y2889" s="63"/>
      <c r="Z2889" s="63"/>
      <c r="AA2889" s="63"/>
    </row>
    <row r="2890" spans="1:27" s="71" customFormat="1" ht="23.5" customHeight="1" x14ac:dyDescent="0.35">
      <c r="A2890" s="62">
        <v>46171</v>
      </c>
      <c r="B2890" s="63" t="s">
        <v>445</v>
      </c>
      <c r="C2890" s="64" t="s">
        <v>18</v>
      </c>
      <c r="D2890" s="64" t="s">
        <v>37</v>
      </c>
      <c r="E2890" s="64" t="s">
        <v>3457</v>
      </c>
      <c r="F2890" s="64">
        <v>2</v>
      </c>
      <c r="G2890" s="72" t="s">
        <v>5272</v>
      </c>
      <c r="H2890" s="63" t="s">
        <v>5273</v>
      </c>
      <c r="I2890" s="64" t="s">
        <v>493</v>
      </c>
      <c r="J2890" s="63" t="s">
        <v>66</v>
      </c>
      <c r="K2890" s="64" t="s">
        <v>243</v>
      </c>
      <c r="L2890" s="64" t="s">
        <v>239</v>
      </c>
      <c r="M2890" s="100"/>
      <c r="N2890" s="100"/>
      <c r="O2890" s="66">
        <f t="shared" si="108"/>
        <v>24</v>
      </c>
      <c r="P2890" s="67">
        <v>0.1</v>
      </c>
      <c r="Q2890" s="68">
        <v>24</v>
      </c>
      <c r="R2890" s="68"/>
      <c r="S2890" s="68">
        <f t="shared" si="109"/>
        <v>2.4000000000000004</v>
      </c>
      <c r="T2890" s="69" t="s">
        <v>547</v>
      </c>
      <c r="U2890" s="63" t="s">
        <v>52</v>
      </c>
      <c r="V2890" s="63"/>
      <c r="W2890" s="63"/>
      <c r="X2890" s="63"/>
      <c r="Y2890" s="63"/>
      <c r="Z2890" s="63"/>
      <c r="AA2890" s="63"/>
    </row>
    <row r="2891" spans="1:27" s="71" customFormat="1" ht="23.5" customHeight="1" x14ac:dyDescent="0.35">
      <c r="A2891" s="62">
        <v>46171</v>
      </c>
      <c r="B2891" s="63" t="s">
        <v>445</v>
      </c>
      <c r="C2891" s="64" t="s">
        <v>18</v>
      </c>
      <c r="D2891" s="64" t="s">
        <v>37</v>
      </c>
      <c r="E2891" s="64" t="s">
        <v>900</v>
      </c>
      <c r="F2891" s="64">
        <v>1</v>
      </c>
      <c r="G2891" s="72" t="s">
        <v>5274</v>
      </c>
      <c r="H2891" s="63" t="s">
        <v>5275</v>
      </c>
      <c r="I2891" s="64" t="s">
        <v>493</v>
      </c>
      <c r="J2891" s="63" t="s">
        <v>66</v>
      </c>
      <c r="K2891" s="64" t="s">
        <v>243</v>
      </c>
      <c r="L2891" s="64" t="s">
        <v>239</v>
      </c>
      <c r="M2891" s="100"/>
      <c r="N2891" s="100"/>
      <c r="O2891" s="66">
        <f t="shared" si="108"/>
        <v>24</v>
      </c>
      <c r="P2891" s="67">
        <v>0.1</v>
      </c>
      <c r="Q2891" s="68">
        <v>37</v>
      </c>
      <c r="R2891" s="68"/>
      <c r="S2891" s="68">
        <f t="shared" si="109"/>
        <v>3.7</v>
      </c>
      <c r="T2891" s="69" t="s">
        <v>547</v>
      </c>
      <c r="U2891" s="63" t="s">
        <v>52</v>
      </c>
      <c r="V2891" s="63"/>
      <c r="W2891" s="63"/>
      <c r="X2891" s="63"/>
      <c r="Y2891" s="63"/>
      <c r="Z2891" s="63"/>
      <c r="AA2891" s="63"/>
    </row>
    <row r="2892" spans="1:27" s="71" customFormat="1" ht="23.5" customHeight="1" x14ac:dyDescent="0.35">
      <c r="A2892" s="62">
        <v>46171</v>
      </c>
      <c r="B2892" s="63" t="s">
        <v>445</v>
      </c>
      <c r="C2892" s="64" t="s">
        <v>18</v>
      </c>
      <c r="D2892" s="64" t="s">
        <v>37</v>
      </c>
      <c r="E2892" s="64" t="s">
        <v>1535</v>
      </c>
      <c r="F2892" s="64">
        <v>1</v>
      </c>
      <c r="G2892" s="72" t="s">
        <v>3083</v>
      </c>
      <c r="H2892" s="63" t="s">
        <v>5276</v>
      </c>
      <c r="I2892" s="64" t="s">
        <v>493</v>
      </c>
      <c r="J2892" s="63" t="s">
        <v>66</v>
      </c>
      <c r="K2892" s="64" t="s">
        <v>243</v>
      </c>
      <c r="L2892" s="64" t="s">
        <v>239</v>
      </c>
      <c r="M2892" s="100"/>
      <c r="N2892" s="100"/>
      <c r="O2892" s="66">
        <f t="shared" si="108"/>
        <v>24</v>
      </c>
      <c r="P2892" s="67">
        <v>0.67</v>
      </c>
      <c r="Q2892" s="68">
        <v>27</v>
      </c>
      <c r="R2892" s="68"/>
      <c r="S2892" s="68">
        <f t="shared" si="109"/>
        <v>18.09</v>
      </c>
      <c r="T2892" s="69" t="s">
        <v>547</v>
      </c>
      <c r="U2892" s="63" t="s">
        <v>52</v>
      </c>
      <c r="V2892" s="63"/>
      <c r="W2892" s="63"/>
      <c r="X2892" s="63"/>
      <c r="Y2892" s="63"/>
      <c r="Z2892" s="63"/>
      <c r="AA2892" s="63"/>
    </row>
    <row r="2893" spans="1:27" s="71" customFormat="1" ht="23.5" customHeight="1" x14ac:dyDescent="0.35">
      <c r="A2893" s="62">
        <v>46171</v>
      </c>
      <c r="B2893" s="63" t="s">
        <v>445</v>
      </c>
      <c r="C2893" s="64" t="s">
        <v>18</v>
      </c>
      <c r="D2893" s="64" t="s">
        <v>37</v>
      </c>
      <c r="E2893" s="64" t="s">
        <v>328</v>
      </c>
      <c r="F2893" s="64">
        <v>2</v>
      </c>
      <c r="G2893" s="72" t="s">
        <v>4768</v>
      </c>
      <c r="H2893" s="63" t="s">
        <v>5277</v>
      </c>
      <c r="I2893" s="64" t="s">
        <v>493</v>
      </c>
      <c r="J2893" s="63" t="s">
        <v>66</v>
      </c>
      <c r="K2893" s="64" t="s">
        <v>243</v>
      </c>
      <c r="L2893" s="64" t="s">
        <v>239</v>
      </c>
      <c r="M2893" s="100"/>
      <c r="N2893" s="100"/>
      <c r="O2893" s="66">
        <f t="shared" si="108"/>
        <v>24</v>
      </c>
      <c r="P2893" s="67">
        <v>0.1</v>
      </c>
      <c r="Q2893" s="68">
        <v>16</v>
      </c>
      <c r="R2893" s="68"/>
      <c r="S2893" s="68">
        <f t="shared" si="109"/>
        <v>1.6</v>
      </c>
      <c r="T2893" s="69" t="s">
        <v>547</v>
      </c>
      <c r="U2893" s="63" t="s">
        <v>52</v>
      </c>
      <c r="V2893" s="63"/>
      <c r="W2893" s="63"/>
      <c r="X2893" s="63"/>
      <c r="Y2893" s="63"/>
      <c r="Z2893" s="63"/>
      <c r="AA2893" s="63"/>
    </row>
    <row r="2894" spans="1:27" s="71" customFormat="1" ht="23.5" customHeight="1" x14ac:dyDescent="0.35">
      <c r="A2894" s="62">
        <v>46171</v>
      </c>
      <c r="B2894" s="63" t="s">
        <v>445</v>
      </c>
      <c r="C2894" s="64" t="s">
        <v>18</v>
      </c>
      <c r="D2894" s="64" t="s">
        <v>37</v>
      </c>
      <c r="E2894" s="64" t="s">
        <v>3783</v>
      </c>
      <c r="F2894" s="64">
        <v>1</v>
      </c>
      <c r="G2894" s="72" t="s">
        <v>3811</v>
      </c>
      <c r="H2894" s="63" t="s">
        <v>5278</v>
      </c>
      <c r="I2894" s="64" t="s">
        <v>493</v>
      </c>
      <c r="J2894" s="63" t="s">
        <v>66</v>
      </c>
      <c r="K2894" s="64" t="s">
        <v>243</v>
      </c>
      <c r="L2894" s="64" t="s">
        <v>239</v>
      </c>
      <c r="M2894" s="100"/>
      <c r="N2894" s="100"/>
      <c r="O2894" s="66">
        <f t="shared" si="108"/>
        <v>24</v>
      </c>
      <c r="P2894" s="67">
        <v>0.5</v>
      </c>
      <c r="Q2894" s="68">
        <v>20</v>
      </c>
      <c r="R2894" s="68"/>
      <c r="S2894" s="68">
        <f t="shared" si="109"/>
        <v>10</v>
      </c>
      <c r="T2894" s="69" t="s">
        <v>547</v>
      </c>
      <c r="U2894" s="63" t="s">
        <v>52</v>
      </c>
      <c r="V2894" s="63"/>
      <c r="W2894" s="63"/>
      <c r="X2894" s="63"/>
      <c r="Y2894" s="63"/>
      <c r="Z2894" s="63"/>
      <c r="AA2894" s="63"/>
    </row>
    <row r="2895" spans="1:27" s="71" customFormat="1" ht="23.5" customHeight="1" x14ac:dyDescent="0.35">
      <c r="A2895" s="62">
        <v>46171</v>
      </c>
      <c r="B2895" s="63" t="s">
        <v>445</v>
      </c>
      <c r="C2895" s="64" t="s">
        <v>18</v>
      </c>
      <c r="D2895" s="64" t="s">
        <v>37</v>
      </c>
      <c r="E2895" s="64" t="s">
        <v>554</v>
      </c>
      <c r="F2895" s="64">
        <v>1</v>
      </c>
      <c r="G2895" s="72" t="s">
        <v>3351</v>
      </c>
      <c r="H2895" s="63" t="s">
        <v>5279</v>
      </c>
      <c r="I2895" s="64" t="s">
        <v>493</v>
      </c>
      <c r="J2895" s="63" t="s">
        <v>66</v>
      </c>
      <c r="K2895" s="64" t="s">
        <v>243</v>
      </c>
      <c r="L2895" s="64" t="s">
        <v>239</v>
      </c>
      <c r="M2895" s="100"/>
      <c r="N2895" s="100"/>
      <c r="O2895" s="66">
        <f t="shared" si="108"/>
        <v>24</v>
      </c>
      <c r="P2895" s="67">
        <v>0.67</v>
      </c>
      <c r="Q2895" s="68">
        <v>18</v>
      </c>
      <c r="R2895" s="68"/>
      <c r="S2895" s="68">
        <f t="shared" si="109"/>
        <v>12.06</v>
      </c>
      <c r="T2895" s="69" t="s">
        <v>547</v>
      </c>
      <c r="U2895" s="63" t="s">
        <v>52</v>
      </c>
      <c r="V2895" s="63"/>
      <c r="W2895" s="63"/>
      <c r="X2895" s="63"/>
      <c r="Y2895" s="63"/>
      <c r="Z2895" s="63"/>
      <c r="AA2895" s="63"/>
    </row>
    <row r="2896" spans="1:27" s="71" customFormat="1" ht="23.5" customHeight="1" x14ac:dyDescent="0.35">
      <c r="A2896" s="62">
        <v>46171</v>
      </c>
      <c r="B2896" s="63" t="s">
        <v>445</v>
      </c>
      <c r="C2896" s="64" t="s">
        <v>18</v>
      </c>
      <c r="D2896" s="64" t="s">
        <v>37</v>
      </c>
      <c r="E2896" s="64" t="s">
        <v>331</v>
      </c>
      <c r="F2896" s="64">
        <v>2</v>
      </c>
      <c r="G2896" s="72">
        <v>204208029</v>
      </c>
      <c r="H2896" s="63" t="s">
        <v>5280</v>
      </c>
      <c r="I2896" s="64" t="s">
        <v>493</v>
      </c>
      <c r="J2896" s="63" t="s">
        <v>66</v>
      </c>
      <c r="K2896" s="64" t="s">
        <v>243</v>
      </c>
      <c r="L2896" s="64" t="s">
        <v>239</v>
      </c>
      <c r="M2896" s="100"/>
      <c r="N2896" s="100"/>
      <c r="O2896" s="66">
        <f t="shared" si="108"/>
        <v>24</v>
      </c>
      <c r="P2896" s="67">
        <v>0.1</v>
      </c>
      <c r="Q2896" s="68">
        <v>3</v>
      </c>
      <c r="R2896" s="68"/>
      <c r="S2896" s="68">
        <f t="shared" si="109"/>
        <v>0.30000000000000004</v>
      </c>
      <c r="T2896" s="69" t="s">
        <v>547</v>
      </c>
      <c r="U2896" s="63" t="s">
        <v>52</v>
      </c>
      <c r="V2896" s="63"/>
      <c r="W2896" s="63"/>
      <c r="X2896" s="63"/>
      <c r="Y2896" s="63"/>
      <c r="Z2896" s="63"/>
      <c r="AA2896" s="63"/>
    </row>
    <row r="2897" spans="1:27" s="71" customFormat="1" ht="23.5" customHeight="1" x14ac:dyDescent="0.35">
      <c r="A2897" s="62">
        <v>46171</v>
      </c>
      <c r="B2897" s="63" t="s">
        <v>445</v>
      </c>
      <c r="C2897" s="64" t="s">
        <v>18</v>
      </c>
      <c r="D2897" s="64" t="s">
        <v>37</v>
      </c>
      <c r="E2897" s="64" t="s">
        <v>615</v>
      </c>
      <c r="F2897" s="64">
        <v>1</v>
      </c>
      <c r="G2897" s="72">
        <v>305681015</v>
      </c>
      <c r="H2897" s="63" t="s">
        <v>5281</v>
      </c>
      <c r="I2897" s="64" t="s">
        <v>493</v>
      </c>
      <c r="J2897" s="63" t="s">
        <v>66</v>
      </c>
      <c r="K2897" s="64" t="s">
        <v>243</v>
      </c>
      <c r="L2897" s="64" t="s">
        <v>239</v>
      </c>
      <c r="M2897" s="100"/>
      <c r="N2897" s="100"/>
      <c r="O2897" s="66">
        <f t="shared" si="108"/>
        <v>24</v>
      </c>
      <c r="P2897" s="67">
        <v>0.1</v>
      </c>
      <c r="Q2897" s="68">
        <v>9</v>
      </c>
      <c r="R2897" s="68"/>
      <c r="S2897" s="68">
        <f t="shared" si="109"/>
        <v>0.9</v>
      </c>
      <c r="T2897" s="69" t="s">
        <v>547</v>
      </c>
      <c r="U2897" s="63" t="s">
        <v>52</v>
      </c>
      <c r="V2897" s="63"/>
      <c r="W2897" s="63"/>
      <c r="X2897" s="63"/>
      <c r="Y2897" s="63"/>
      <c r="Z2897" s="63"/>
      <c r="AA2897" s="63"/>
    </row>
    <row r="2898" spans="1:27" s="71" customFormat="1" ht="23.5" customHeight="1" x14ac:dyDescent="0.35">
      <c r="A2898" s="62">
        <v>46171</v>
      </c>
      <c r="B2898" s="63" t="s">
        <v>445</v>
      </c>
      <c r="C2898" s="64" t="s">
        <v>17</v>
      </c>
      <c r="D2898" s="64" t="s">
        <v>37</v>
      </c>
      <c r="E2898" s="64" t="s">
        <v>368</v>
      </c>
      <c r="F2898" s="64">
        <v>1</v>
      </c>
      <c r="G2898" s="72" t="s">
        <v>5265</v>
      </c>
      <c r="H2898" s="63" t="s">
        <v>5266</v>
      </c>
      <c r="I2898" s="64" t="s">
        <v>490</v>
      </c>
      <c r="J2898" s="63" t="s">
        <v>2140</v>
      </c>
      <c r="K2898" s="64" t="s">
        <v>281</v>
      </c>
      <c r="L2898" s="64" t="s">
        <v>268</v>
      </c>
      <c r="M2898" s="100">
        <v>0.3888888888888889</v>
      </c>
      <c r="N2898" s="100">
        <v>0.4513888888888889</v>
      </c>
      <c r="O2898" s="66">
        <f t="shared" si="108"/>
        <v>6.25E-2</v>
      </c>
      <c r="P2898" s="67">
        <v>1.5</v>
      </c>
      <c r="Q2898" s="68">
        <v>23</v>
      </c>
      <c r="R2898" s="68"/>
      <c r="S2898" s="68">
        <f t="shared" si="109"/>
        <v>34.5</v>
      </c>
      <c r="T2898" s="69" t="s">
        <v>52</v>
      </c>
      <c r="U2898" s="63" t="s">
        <v>52</v>
      </c>
      <c r="V2898" s="63"/>
      <c r="W2898" s="63"/>
      <c r="X2898" s="63"/>
      <c r="Y2898" s="63"/>
      <c r="Z2898" s="63"/>
      <c r="AA2898" s="63">
        <v>2026050153</v>
      </c>
    </row>
    <row r="2899" spans="1:27" s="71" customFormat="1" ht="23.5" customHeight="1" x14ac:dyDescent="0.35">
      <c r="A2899" s="62">
        <v>46171</v>
      </c>
      <c r="B2899" s="63" t="s">
        <v>445</v>
      </c>
      <c r="C2899" s="64" t="s">
        <v>17</v>
      </c>
      <c r="D2899" s="64" t="s">
        <v>37</v>
      </c>
      <c r="E2899" s="64" t="s">
        <v>365</v>
      </c>
      <c r="F2899" s="64">
        <v>1</v>
      </c>
      <c r="G2899" s="72" t="s">
        <v>3530</v>
      </c>
      <c r="H2899" s="63" t="s">
        <v>5270</v>
      </c>
      <c r="I2899" s="64" t="s">
        <v>490</v>
      </c>
      <c r="J2899" s="63" t="s">
        <v>2140</v>
      </c>
      <c r="K2899" s="64" t="s">
        <v>281</v>
      </c>
      <c r="L2899" s="64" t="s">
        <v>268</v>
      </c>
      <c r="M2899" s="100">
        <v>0.54166666666666663</v>
      </c>
      <c r="N2899" s="100">
        <v>0.58333333333333337</v>
      </c>
      <c r="O2899" s="66">
        <f t="shared" si="108"/>
        <v>4.1666666666666741E-2</v>
      </c>
      <c r="P2899" s="67">
        <v>1</v>
      </c>
      <c r="Q2899" s="68">
        <v>32</v>
      </c>
      <c r="R2899" s="68"/>
      <c r="S2899" s="68">
        <f t="shared" si="109"/>
        <v>32</v>
      </c>
      <c r="T2899" s="69" t="s">
        <v>52</v>
      </c>
      <c r="U2899" s="63" t="s">
        <v>52</v>
      </c>
      <c r="V2899" s="63"/>
      <c r="W2899" s="63"/>
      <c r="X2899" s="63"/>
      <c r="Y2899" s="63"/>
      <c r="Z2899" s="63"/>
      <c r="AA2899" s="63">
        <v>2026050154</v>
      </c>
    </row>
    <row r="2900" spans="1:27" s="71" customFormat="1" ht="23.5" customHeight="1" x14ac:dyDescent="0.35">
      <c r="A2900" s="62">
        <v>46171</v>
      </c>
      <c r="B2900" s="63" t="s">
        <v>445</v>
      </c>
      <c r="C2900" s="64" t="s">
        <v>17</v>
      </c>
      <c r="D2900" s="64" t="s">
        <v>37</v>
      </c>
      <c r="E2900" s="64" t="s">
        <v>898</v>
      </c>
      <c r="F2900" s="64">
        <v>2</v>
      </c>
      <c r="G2900" s="72" t="s">
        <v>4319</v>
      </c>
      <c r="H2900" s="63" t="s">
        <v>5282</v>
      </c>
      <c r="I2900" s="64" t="s">
        <v>490</v>
      </c>
      <c r="J2900" s="63" t="s">
        <v>5283</v>
      </c>
      <c r="K2900" s="64" t="s">
        <v>281</v>
      </c>
      <c r="L2900" s="64" t="s">
        <v>268</v>
      </c>
      <c r="M2900" s="100">
        <v>0.13194444444444445</v>
      </c>
      <c r="N2900" s="100">
        <v>0.1736111111111111</v>
      </c>
      <c r="O2900" s="66">
        <f t="shared" si="108"/>
        <v>4.1666666666666657E-2</v>
      </c>
      <c r="P2900" s="67">
        <v>1</v>
      </c>
      <c r="Q2900" s="68">
        <v>24</v>
      </c>
      <c r="R2900" s="68"/>
      <c r="S2900" s="68">
        <f t="shared" si="109"/>
        <v>24</v>
      </c>
      <c r="T2900" s="69" t="s">
        <v>52</v>
      </c>
      <c r="U2900" s="63" t="s">
        <v>52</v>
      </c>
      <c r="V2900" s="63"/>
      <c r="W2900" s="63"/>
      <c r="X2900" s="63"/>
      <c r="Y2900" s="63"/>
      <c r="Z2900" s="63"/>
      <c r="AA2900" s="63">
        <v>2026050155</v>
      </c>
    </row>
    <row r="2901" spans="1:27" s="71" customFormat="1" ht="23.5" customHeight="1" x14ac:dyDescent="0.35">
      <c r="A2901" s="62">
        <v>46171</v>
      </c>
      <c r="B2901" s="63" t="s">
        <v>445</v>
      </c>
      <c r="C2901" s="64" t="s">
        <v>17</v>
      </c>
      <c r="D2901" s="64" t="s">
        <v>37</v>
      </c>
      <c r="E2901" s="64" t="s">
        <v>269</v>
      </c>
      <c r="F2901" s="64">
        <v>2</v>
      </c>
      <c r="G2901" s="72" t="s">
        <v>2392</v>
      </c>
      <c r="H2901" s="63" t="s">
        <v>5264</v>
      </c>
      <c r="I2901" s="64" t="s">
        <v>480</v>
      </c>
      <c r="J2901" s="63" t="s">
        <v>5284</v>
      </c>
      <c r="K2901" s="64" t="s">
        <v>273</v>
      </c>
      <c r="L2901" s="64" t="s">
        <v>268</v>
      </c>
      <c r="M2901" s="100">
        <v>0.89583333333333337</v>
      </c>
      <c r="N2901" s="100">
        <v>0.9375</v>
      </c>
      <c r="O2901" s="66">
        <f t="shared" si="108"/>
        <v>4.166666666666663E-2</v>
      </c>
      <c r="P2901" s="67">
        <v>1</v>
      </c>
      <c r="Q2901" s="68">
        <v>18</v>
      </c>
      <c r="R2901" s="68"/>
      <c r="S2901" s="68">
        <f t="shared" si="109"/>
        <v>18</v>
      </c>
      <c r="T2901" s="69" t="s">
        <v>5235</v>
      </c>
      <c r="U2901" s="63" t="s">
        <v>30</v>
      </c>
      <c r="V2901" s="63"/>
      <c r="W2901" s="63">
        <v>319129001</v>
      </c>
      <c r="X2901" s="63" t="s">
        <v>5290</v>
      </c>
      <c r="Y2901" s="63"/>
      <c r="Z2901" s="63"/>
      <c r="AA2901" s="63">
        <v>2026050156</v>
      </c>
    </row>
    <row r="2902" spans="1:27" s="71" customFormat="1" ht="23.5" customHeight="1" x14ac:dyDescent="0.35">
      <c r="A2902" s="62">
        <v>46171</v>
      </c>
      <c r="B2902" s="63" t="s">
        <v>445</v>
      </c>
      <c r="C2902" s="64" t="s">
        <v>17</v>
      </c>
      <c r="D2902" s="64" t="s">
        <v>37</v>
      </c>
      <c r="E2902" s="64" t="s">
        <v>3032</v>
      </c>
      <c r="F2902" s="64">
        <v>2</v>
      </c>
      <c r="G2902" s="72" t="s">
        <v>3188</v>
      </c>
      <c r="H2902" s="63" t="s">
        <v>5208</v>
      </c>
      <c r="I2902" s="64" t="s">
        <v>482</v>
      </c>
      <c r="J2902" s="63" t="s">
        <v>5285</v>
      </c>
      <c r="K2902" s="64" t="s">
        <v>2580</v>
      </c>
      <c r="L2902" s="64" t="s">
        <v>268</v>
      </c>
      <c r="M2902" s="100">
        <v>0.20833333333333334</v>
      </c>
      <c r="N2902" s="100">
        <v>0.22222222222222221</v>
      </c>
      <c r="O2902" s="66">
        <f t="shared" si="108"/>
        <v>1.3888888888888867E-2</v>
      </c>
      <c r="P2902" s="67">
        <v>0.33</v>
      </c>
      <c r="Q2902" s="68">
        <v>10</v>
      </c>
      <c r="R2902" s="68"/>
      <c r="S2902" s="68">
        <f t="shared" si="109"/>
        <v>3.3000000000000003</v>
      </c>
      <c r="T2902" s="69" t="s">
        <v>65</v>
      </c>
      <c r="U2902" s="63" t="s">
        <v>79</v>
      </c>
      <c r="V2902" s="63"/>
      <c r="W2902" s="63">
        <v>524577001</v>
      </c>
      <c r="X2902" s="63" t="s">
        <v>548</v>
      </c>
      <c r="Y2902" s="63"/>
      <c r="Z2902" s="63"/>
      <c r="AA2902" s="63">
        <v>2026050157</v>
      </c>
    </row>
    <row r="2903" spans="1:27" s="71" customFormat="1" ht="23.5" customHeight="1" x14ac:dyDescent="0.35">
      <c r="A2903" s="62">
        <v>46171</v>
      </c>
      <c r="B2903" s="63" t="s">
        <v>445</v>
      </c>
      <c r="C2903" s="64" t="s">
        <v>17</v>
      </c>
      <c r="D2903" s="64" t="s">
        <v>37</v>
      </c>
      <c r="E2903" s="64" t="s">
        <v>3032</v>
      </c>
      <c r="F2903" s="64">
        <v>2</v>
      </c>
      <c r="G2903" s="72" t="s">
        <v>3188</v>
      </c>
      <c r="H2903" s="63" t="s">
        <v>5208</v>
      </c>
      <c r="I2903" s="64" t="s">
        <v>482</v>
      </c>
      <c r="J2903" s="63" t="s">
        <v>5285</v>
      </c>
      <c r="K2903" s="64" t="s">
        <v>2580</v>
      </c>
      <c r="L2903" s="64" t="s">
        <v>268</v>
      </c>
      <c r="M2903" s="100">
        <v>0.25</v>
      </c>
      <c r="N2903" s="100">
        <v>0.3125</v>
      </c>
      <c r="O2903" s="66">
        <f t="shared" si="108"/>
        <v>6.25E-2</v>
      </c>
      <c r="P2903" s="67">
        <v>1.5</v>
      </c>
      <c r="Q2903" s="68">
        <v>10</v>
      </c>
      <c r="R2903" s="68"/>
      <c r="S2903" s="68">
        <f t="shared" si="109"/>
        <v>15</v>
      </c>
      <c r="T2903" s="69" t="s">
        <v>65</v>
      </c>
      <c r="U2903" s="63" t="s">
        <v>79</v>
      </c>
      <c r="V2903" s="63"/>
      <c r="W2903" s="63">
        <v>524577001</v>
      </c>
      <c r="X2903" s="63" t="s">
        <v>548</v>
      </c>
      <c r="Y2903" s="63"/>
      <c r="Z2903" s="63"/>
      <c r="AA2903" s="63">
        <v>2026050158</v>
      </c>
    </row>
    <row r="2904" spans="1:27" s="71" customFormat="1" ht="23.5" customHeight="1" x14ac:dyDescent="0.35">
      <c r="A2904" s="62">
        <v>46171</v>
      </c>
      <c r="B2904" s="63" t="s">
        <v>445</v>
      </c>
      <c r="C2904" s="64" t="s">
        <v>18</v>
      </c>
      <c r="D2904" s="64" t="s">
        <v>37</v>
      </c>
      <c r="E2904" s="64" t="s">
        <v>260</v>
      </c>
      <c r="F2904" s="64">
        <v>2</v>
      </c>
      <c r="G2904" s="72" t="s">
        <v>5286</v>
      </c>
      <c r="H2904" s="63" t="s">
        <v>5287</v>
      </c>
      <c r="I2904" s="64" t="s">
        <v>490</v>
      </c>
      <c r="J2904" s="63" t="s">
        <v>2054</v>
      </c>
      <c r="K2904" s="64" t="s">
        <v>281</v>
      </c>
      <c r="L2904" s="64" t="s">
        <v>268</v>
      </c>
      <c r="M2904" s="100">
        <v>7.6388888888888895E-2</v>
      </c>
      <c r="N2904" s="100">
        <v>9.0277777777777776E-2</v>
      </c>
      <c r="O2904" s="66">
        <f t="shared" si="108"/>
        <v>1.3888888888888881E-2</v>
      </c>
      <c r="P2904" s="67">
        <v>0.33</v>
      </c>
      <c r="Q2904" s="68">
        <v>22</v>
      </c>
      <c r="R2904" s="68"/>
      <c r="S2904" s="68">
        <f t="shared" si="109"/>
        <v>7.2600000000000007</v>
      </c>
      <c r="T2904" s="69" t="s">
        <v>52</v>
      </c>
      <c r="U2904" s="63" t="s">
        <v>52</v>
      </c>
      <c r="V2904" s="63"/>
      <c r="W2904" s="63"/>
      <c r="X2904" s="63"/>
      <c r="Y2904" s="63"/>
      <c r="Z2904" s="63"/>
      <c r="AA2904" s="63">
        <v>2026050159</v>
      </c>
    </row>
    <row r="2905" spans="1:27" s="71" customFormat="1" ht="23.5" customHeight="1" x14ac:dyDescent="0.35">
      <c r="A2905" s="62">
        <v>46171</v>
      </c>
      <c r="B2905" s="63" t="s">
        <v>445</v>
      </c>
      <c r="C2905" s="64" t="s">
        <v>18</v>
      </c>
      <c r="D2905" s="64" t="s">
        <v>37</v>
      </c>
      <c r="E2905" s="64" t="s">
        <v>3783</v>
      </c>
      <c r="F2905" s="64">
        <v>1</v>
      </c>
      <c r="G2905" s="72" t="s">
        <v>3811</v>
      </c>
      <c r="H2905" s="63" t="s">
        <v>5278</v>
      </c>
      <c r="I2905" s="64" t="s">
        <v>490</v>
      </c>
      <c r="J2905" s="63" t="s">
        <v>2140</v>
      </c>
      <c r="K2905" s="64" t="s">
        <v>281</v>
      </c>
      <c r="L2905" s="64" t="s">
        <v>268</v>
      </c>
      <c r="M2905" s="100">
        <v>0.40625</v>
      </c>
      <c r="N2905" s="100">
        <v>0.4375</v>
      </c>
      <c r="O2905" s="66">
        <f t="shared" si="108"/>
        <v>3.125E-2</v>
      </c>
      <c r="P2905" s="67">
        <v>0.75</v>
      </c>
      <c r="Q2905" s="68">
        <v>20</v>
      </c>
      <c r="R2905" s="68"/>
      <c r="S2905" s="68">
        <f t="shared" si="109"/>
        <v>15</v>
      </c>
      <c r="T2905" s="69" t="s">
        <v>52</v>
      </c>
      <c r="U2905" s="63" t="s">
        <v>52</v>
      </c>
      <c r="V2905" s="63"/>
      <c r="W2905" s="63"/>
      <c r="X2905" s="63"/>
      <c r="Y2905" s="63"/>
      <c r="Z2905" s="63"/>
      <c r="AA2905" s="63">
        <v>2026050160</v>
      </c>
    </row>
    <row r="2906" spans="1:27" s="71" customFormat="1" ht="23.5" customHeight="1" x14ac:dyDescent="0.35">
      <c r="A2906" s="62">
        <v>46171</v>
      </c>
      <c r="B2906" s="63" t="s">
        <v>34</v>
      </c>
      <c r="C2906" s="64" t="s">
        <v>18</v>
      </c>
      <c r="D2906" s="64" t="s">
        <v>19</v>
      </c>
      <c r="E2906" s="64" t="s">
        <v>1539</v>
      </c>
      <c r="F2906" s="64">
        <v>1</v>
      </c>
      <c r="G2906" s="72">
        <v>130597197</v>
      </c>
      <c r="H2906" s="63" t="s">
        <v>5288</v>
      </c>
      <c r="I2906" s="64" t="s">
        <v>490</v>
      </c>
      <c r="J2906" s="63" t="s">
        <v>5289</v>
      </c>
      <c r="K2906" s="64" t="s">
        <v>281</v>
      </c>
      <c r="L2906" s="64" t="s">
        <v>268</v>
      </c>
      <c r="M2906" s="100">
        <v>0.3125</v>
      </c>
      <c r="N2906" s="100">
        <v>0.33333333333333331</v>
      </c>
      <c r="O2906" s="66">
        <f t="shared" si="108"/>
        <v>2.0833333333333315E-2</v>
      </c>
      <c r="P2906" s="67">
        <v>0.5</v>
      </c>
      <c r="Q2906" s="68">
        <v>8</v>
      </c>
      <c r="R2906" s="68"/>
      <c r="S2906" s="68">
        <f t="shared" si="109"/>
        <v>4</v>
      </c>
      <c r="T2906" s="69" t="s">
        <v>52</v>
      </c>
      <c r="U2906" s="63" t="s">
        <v>52</v>
      </c>
      <c r="V2906" s="63"/>
      <c r="W2906" s="63"/>
      <c r="X2906" s="63"/>
      <c r="Y2906" s="63"/>
      <c r="Z2906" s="63"/>
      <c r="AA2906" s="63">
        <v>2026050161</v>
      </c>
    </row>
    <row r="2907" spans="1:27" s="71" customFormat="1" ht="23.5" customHeight="1" x14ac:dyDescent="0.35">
      <c r="A2907" s="62">
        <v>46171</v>
      </c>
      <c r="B2907" s="63" t="s">
        <v>34</v>
      </c>
      <c r="C2907" s="64" t="s">
        <v>18</v>
      </c>
      <c r="D2907" s="64" t="s">
        <v>19</v>
      </c>
      <c r="E2907" s="64" t="s">
        <v>1550</v>
      </c>
      <c r="F2907" s="64">
        <v>1</v>
      </c>
      <c r="G2907" s="72">
        <v>130597291</v>
      </c>
      <c r="H2907" s="63" t="s">
        <v>5254</v>
      </c>
      <c r="I2907" s="64" t="s">
        <v>490</v>
      </c>
      <c r="J2907" s="63" t="s">
        <v>1710</v>
      </c>
      <c r="K2907" s="64" t="s">
        <v>281</v>
      </c>
      <c r="L2907" s="64" t="s">
        <v>268</v>
      </c>
      <c r="M2907" s="100">
        <v>0.4375</v>
      </c>
      <c r="N2907" s="100">
        <v>0.44791666666666669</v>
      </c>
      <c r="O2907" s="66">
        <f t="shared" si="108"/>
        <v>1.0416666666666685E-2</v>
      </c>
      <c r="P2907" s="67">
        <v>0.25</v>
      </c>
      <c r="Q2907" s="68">
        <v>9</v>
      </c>
      <c r="R2907" s="68"/>
      <c r="S2907" s="68">
        <f t="shared" si="109"/>
        <v>2.25</v>
      </c>
      <c r="T2907" s="69" t="s">
        <v>52</v>
      </c>
      <c r="U2907" s="63" t="s">
        <v>52</v>
      </c>
      <c r="V2907" s="63"/>
      <c r="W2907" s="63"/>
      <c r="X2907" s="63"/>
      <c r="Y2907" s="63"/>
      <c r="Z2907" s="63"/>
      <c r="AA2907" s="63">
        <v>2026050162</v>
      </c>
    </row>
    <row r="2908" spans="1:27" s="71" customFormat="1" ht="23.5" customHeight="1" x14ac:dyDescent="0.35">
      <c r="A2908" s="62">
        <v>46171</v>
      </c>
      <c r="B2908" s="63" t="s">
        <v>34</v>
      </c>
      <c r="C2908" s="64" t="s">
        <v>18</v>
      </c>
      <c r="D2908" s="64" t="s">
        <v>19</v>
      </c>
      <c r="E2908" s="64" t="s">
        <v>1543</v>
      </c>
      <c r="F2908" s="64">
        <v>1</v>
      </c>
      <c r="G2908" s="72">
        <v>130868002</v>
      </c>
      <c r="H2908" s="63" t="s">
        <v>5172</v>
      </c>
      <c r="I2908" s="64" t="s">
        <v>490</v>
      </c>
      <c r="J2908" s="63" t="s">
        <v>5289</v>
      </c>
      <c r="K2908" s="64" t="s">
        <v>281</v>
      </c>
      <c r="L2908" s="64" t="s">
        <v>268</v>
      </c>
      <c r="M2908" s="100">
        <v>0.38194444444444442</v>
      </c>
      <c r="N2908" s="100">
        <v>0.52222222222222225</v>
      </c>
      <c r="O2908" s="66">
        <f t="shared" si="108"/>
        <v>0.14027777777777783</v>
      </c>
      <c r="P2908" s="67">
        <v>3.2</v>
      </c>
      <c r="Q2908" s="68">
        <v>8</v>
      </c>
      <c r="R2908" s="68"/>
      <c r="S2908" s="68">
        <f t="shared" si="109"/>
        <v>25.6</v>
      </c>
      <c r="T2908" s="69" t="s">
        <v>52</v>
      </c>
      <c r="U2908" s="63" t="s">
        <v>52</v>
      </c>
      <c r="V2908" s="63"/>
      <c r="W2908" s="63"/>
      <c r="X2908" s="63"/>
      <c r="Y2908" s="63"/>
      <c r="Z2908" s="63"/>
      <c r="AA2908" s="63">
        <v>2026050164</v>
      </c>
    </row>
    <row r="2909" spans="1:27" s="71" customFormat="1" ht="23.5" customHeight="1" x14ac:dyDescent="0.35">
      <c r="A2909" s="62">
        <v>46171</v>
      </c>
      <c r="B2909" s="63" t="s">
        <v>34</v>
      </c>
      <c r="C2909" s="64" t="s">
        <v>18</v>
      </c>
      <c r="D2909" s="64" t="s">
        <v>19</v>
      </c>
      <c r="E2909" s="64" t="s">
        <v>789</v>
      </c>
      <c r="F2909" s="64">
        <v>1</v>
      </c>
      <c r="G2909" s="72">
        <v>130597315</v>
      </c>
      <c r="H2909" s="63" t="s">
        <v>5255</v>
      </c>
      <c r="I2909" s="64" t="s">
        <v>490</v>
      </c>
      <c r="J2909" s="63" t="s">
        <v>5097</v>
      </c>
      <c r="K2909" s="64" t="s">
        <v>281</v>
      </c>
      <c r="L2909" s="64" t="s">
        <v>268</v>
      </c>
      <c r="M2909" s="100">
        <v>0.45833333333333331</v>
      </c>
      <c r="N2909" s="100">
        <v>0.52083333333333337</v>
      </c>
      <c r="O2909" s="66">
        <f t="shared" si="108"/>
        <v>6.2500000000000056E-2</v>
      </c>
      <c r="P2909" s="67">
        <v>1.5</v>
      </c>
      <c r="Q2909" s="68">
        <v>8</v>
      </c>
      <c r="R2909" s="68"/>
      <c r="S2909" s="68">
        <f t="shared" si="109"/>
        <v>12</v>
      </c>
      <c r="T2909" s="69" t="s">
        <v>52</v>
      </c>
      <c r="U2909" s="63" t="s">
        <v>52</v>
      </c>
      <c r="V2909" s="63"/>
      <c r="W2909" s="63"/>
      <c r="X2909" s="63"/>
      <c r="Y2909" s="63"/>
      <c r="Z2909" s="63"/>
      <c r="AA2909" s="63">
        <v>2026050165</v>
      </c>
    </row>
    <row r="2910" spans="1:27" s="71" customFormat="1" ht="23.5" customHeight="1" x14ac:dyDescent="0.35">
      <c r="A2910" s="62">
        <v>46172</v>
      </c>
      <c r="B2910" s="63" t="s">
        <v>34</v>
      </c>
      <c r="C2910" s="64" t="s">
        <v>17</v>
      </c>
      <c r="D2910" s="64" t="s">
        <v>19</v>
      </c>
      <c r="E2910" s="64" t="s">
        <v>278</v>
      </c>
      <c r="F2910" s="64">
        <v>2</v>
      </c>
      <c r="G2910" s="72">
        <v>130597093</v>
      </c>
      <c r="H2910" s="63" t="s">
        <v>5305</v>
      </c>
      <c r="I2910" s="64" t="s">
        <v>493</v>
      </c>
      <c r="J2910" s="63" t="s">
        <v>66</v>
      </c>
      <c r="K2910" s="64" t="s">
        <v>243</v>
      </c>
      <c r="L2910" s="64" t="s">
        <v>239</v>
      </c>
      <c r="M2910" s="100"/>
      <c r="N2910" s="100"/>
      <c r="O2910" s="66">
        <f t="shared" si="108"/>
        <v>24</v>
      </c>
      <c r="P2910" s="67">
        <v>0.5</v>
      </c>
      <c r="Q2910" s="68">
        <v>10</v>
      </c>
      <c r="R2910" s="68"/>
      <c r="S2910" s="68">
        <f t="shared" si="109"/>
        <v>5</v>
      </c>
      <c r="T2910" s="69" t="s">
        <v>547</v>
      </c>
      <c r="U2910" s="63" t="s">
        <v>52</v>
      </c>
      <c r="V2910" s="63"/>
      <c r="W2910" s="63"/>
      <c r="X2910" s="63"/>
      <c r="Y2910" s="63"/>
      <c r="Z2910" s="63"/>
      <c r="AA2910" s="63"/>
    </row>
    <row r="2911" spans="1:27" s="71" customFormat="1" ht="23.5" customHeight="1" x14ac:dyDescent="0.35">
      <c r="A2911" s="62">
        <v>46172</v>
      </c>
      <c r="B2911" s="63" t="s">
        <v>34</v>
      </c>
      <c r="C2911" s="64" t="s">
        <v>18</v>
      </c>
      <c r="D2911" s="64" t="s">
        <v>19</v>
      </c>
      <c r="E2911" s="64" t="s">
        <v>1540</v>
      </c>
      <c r="F2911" s="64">
        <v>1</v>
      </c>
      <c r="G2911" s="72">
        <v>130606093</v>
      </c>
      <c r="H2911" s="63" t="s">
        <v>5306</v>
      </c>
      <c r="I2911" s="64" t="s">
        <v>493</v>
      </c>
      <c r="J2911" s="63" t="s">
        <v>66</v>
      </c>
      <c r="K2911" s="64" t="s">
        <v>243</v>
      </c>
      <c r="L2911" s="64" t="s">
        <v>239</v>
      </c>
      <c r="M2911" s="100"/>
      <c r="N2911" s="100"/>
      <c r="O2911" s="66">
        <f t="shared" si="108"/>
        <v>24</v>
      </c>
      <c r="P2911" s="67">
        <v>0.8</v>
      </c>
      <c r="Q2911" s="68">
        <v>7</v>
      </c>
      <c r="R2911" s="68"/>
      <c r="S2911" s="68">
        <f t="shared" si="109"/>
        <v>5.6000000000000005</v>
      </c>
      <c r="T2911" s="69" t="s">
        <v>547</v>
      </c>
      <c r="U2911" s="63" t="s">
        <v>52</v>
      </c>
      <c r="V2911" s="63"/>
      <c r="W2911" s="63"/>
      <c r="X2911" s="63"/>
      <c r="Y2911" s="63"/>
      <c r="Z2911" s="63"/>
      <c r="AA2911" s="63"/>
    </row>
    <row r="2912" spans="1:27" s="71" customFormat="1" ht="23.5" customHeight="1" x14ac:dyDescent="0.35">
      <c r="A2912" s="62">
        <v>46172</v>
      </c>
      <c r="B2912" s="63" t="s">
        <v>445</v>
      </c>
      <c r="C2912" s="64" t="s">
        <v>17</v>
      </c>
      <c r="D2912" s="64" t="s">
        <v>37</v>
      </c>
      <c r="E2912" s="64" t="s">
        <v>235</v>
      </c>
      <c r="F2912" s="64">
        <v>2</v>
      </c>
      <c r="G2912" s="72" t="s">
        <v>642</v>
      </c>
      <c r="H2912" s="63" t="s">
        <v>5307</v>
      </c>
      <c r="I2912" s="64" t="s">
        <v>493</v>
      </c>
      <c r="J2912" s="63" t="s">
        <v>66</v>
      </c>
      <c r="K2912" s="64" t="s">
        <v>243</v>
      </c>
      <c r="L2912" s="64" t="s">
        <v>239</v>
      </c>
      <c r="M2912" s="100"/>
      <c r="N2912" s="100"/>
      <c r="O2912" s="66">
        <f t="shared" si="108"/>
        <v>24</v>
      </c>
      <c r="P2912" s="67">
        <v>0.5</v>
      </c>
      <c r="Q2912" s="68">
        <v>19</v>
      </c>
      <c r="R2912" s="68"/>
      <c r="S2912" s="68">
        <f t="shared" si="109"/>
        <v>9.5</v>
      </c>
      <c r="T2912" s="69" t="s">
        <v>547</v>
      </c>
      <c r="U2912" s="63" t="s">
        <v>52</v>
      </c>
      <c r="V2912" s="63"/>
      <c r="W2912" s="63"/>
      <c r="X2912" s="63"/>
      <c r="Y2912" s="63"/>
      <c r="Z2912" s="63"/>
      <c r="AA2912" s="63"/>
    </row>
    <row r="2913" spans="1:27" s="71" customFormat="1" ht="23.5" customHeight="1" x14ac:dyDescent="0.35">
      <c r="A2913" s="62">
        <v>46172</v>
      </c>
      <c r="B2913" s="63" t="s">
        <v>445</v>
      </c>
      <c r="C2913" s="64" t="s">
        <v>17</v>
      </c>
      <c r="D2913" s="64" t="s">
        <v>37</v>
      </c>
      <c r="E2913" s="64" t="s">
        <v>269</v>
      </c>
      <c r="F2913" s="64">
        <v>2</v>
      </c>
      <c r="G2913" s="72" t="s">
        <v>2282</v>
      </c>
      <c r="H2913" s="63" t="s">
        <v>5308</v>
      </c>
      <c r="I2913" s="64" t="s">
        <v>493</v>
      </c>
      <c r="J2913" s="63" t="s">
        <v>66</v>
      </c>
      <c r="K2913" s="64" t="s">
        <v>243</v>
      </c>
      <c r="L2913" s="64" t="s">
        <v>239</v>
      </c>
      <c r="M2913" s="100"/>
      <c r="N2913" s="100"/>
      <c r="O2913" s="66">
        <f t="shared" si="108"/>
        <v>24</v>
      </c>
      <c r="P2913" s="67">
        <v>0.1</v>
      </c>
      <c r="Q2913" s="68">
        <v>16</v>
      </c>
      <c r="R2913" s="68"/>
      <c r="S2913" s="68">
        <f t="shared" si="109"/>
        <v>1.6</v>
      </c>
      <c r="T2913" s="69" t="s">
        <v>547</v>
      </c>
      <c r="U2913" s="63" t="s">
        <v>52</v>
      </c>
      <c r="V2913" s="63"/>
      <c r="W2913" s="63"/>
      <c r="X2913" s="63"/>
      <c r="Y2913" s="63"/>
      <c r="Z2913" s="63"/>
      <c r="AA2913" s="63"/>
    </row>
    <row r="2914" spans="1:27" s="71" customFormat="1" ht="23.5" customHeight="1" x14ac:dyDescent="0.35">
      <c r="A2914" s="62">
        <v>46172</v>
      </c>
      <c r="B2914" s="63" t="s">
        <v>445</v>
      </c>
      <c r="C2914" s="64" t="s">
        <v>17</v>
      </c>
      <c r="D2914" s="64" t="s">
        <v>37</v>
      </c>
      <c r="E2914" s="64" t="s">
        <v>365</v>
      </c>
      <c r="F2914" s="64">
        <v>1</v>
      </c>
      <c r="G2914" s="72" t="s">
        <v>2676</v>
      </c>
      <c r="H2914" s="63" t="s">
        <v>5309</v>
      </c>
      <c r="I2914" s="64" t="s">
        <v>493</v>
      </c>
      <c r="J2914" s="63" t="s">
        <v>66</v>
      </c>
      <c r="K2914" s="64" t="s">
        <v>243</v>
      </c>
      <c r="L2914" s="64" t="s">
        <v>239</v>
      </c>
      <c r="M2914" s="100"/>
      <c r="N2914" s="100"/>
      <c r="O2914" s="66">
        <f t="shared" si="108"/>
        <v>24</v>
      </c>
      <c r="P2914" s="67">
        <v>0.8</v>
      </c>
      <c r="Q2914" s="68">
        <v>25</v>
      </c>
      <c r="R2914" s="68"/>
      <c r="S2914" s="68">
        <f t="shared" si="109"/>
        <v>20</v>
      </c>
      <c r="T2914" s="69" t="s">
        <v>547</v>
      </c>
      <c r="U2914" s="63" t="s">
        <v>52</v>
      </c>
      <c r="V2914" s="63"/>
      <c r="W2914" s="63"/>
      <c r="X2914" s="63"/>
      <c r="Y2914" s="63"/>
      <c r="Z2914" s="63"/>
      <c r="AA2914" s="63"/>
    </row>
    <row r="2915" spans="1:27" s="71" customFormat="1" ht="23.5" customHeight="1" x14ac:dyDescent="0.35">
      <c r="A2915" s="62">
        <v>46172</v>
      </c>
      <c r="B2915" s="63" t="s">
        <v>445</v>
      </c>
      <c r="C2915" s="64" t="s">
        <v>17</v>
      </c>
      <c r="D2915" s="64" t="s">
        <v>37</v>
      </c>
      <c r="E2915" s="64" t="s">
        <v>3031</v>
      </c>
      <c r="F2915" s="64">
        <v>2</v>
      </c>
      <c r="G2915" s="72" t="s">
        <v>3432</v>
      </c>
      <c r="H2915" s="63" t="s">
        <v>5310</v>
      </c>
      <c r="I2915" s="64" t="s">
        <v>493</v>
      </c>
      <c r="J2915" s="63" t="s">
        <v>66</v>
      </c>
      <c r="K2915" s="64" t="s">
        <v>243</v>
      </c>
      <c r="L2915" s="64" t="s">
        <v>239</v>
      </c>
      <c r="M2915" s="100"/>
      <c r="N2915" s="100"/>
      <c r="O2915" s="66">
        <f t="shared" si="108"/>
        <v>24</v>
      </c>
      <c r="P2915" s="67">
        <v>0.42</v>
      </c>
      <c r="Q2915" s="68">
        <v>10</v>
      </c>
      <c r="R2915" s="68"/>
      <c r="S2915" s="68">
        <f t="shared" si="109"/>
        <v>4.2</v>
      </c>
      <c r="T2915" s="69" t="s">
        <v>547</v>
      </c>
      <c r="U2915" s="63" t="s">
        <v>52</v>
      </c>
      <c r="V2915" s="63"/>
      <c r="W2915" s="63"/>
      <c r="X2915" s="63"/>
      <c r="Y2915" s="63"/>
      <c r="Z2915" s="63"/>
      <c r="AA2915" s="63"/>
    </row>
    <row r="2916" spans="1:27" s="71" customFormat="1" ht="23.5" customHeight="1" x14ac:dyDescent="0.35">
      <c r="A2916" s="62">
        <v>46172</v>
      </c>
      <c r="B2916" s="63" t="s">
        <v>445</v>
      </c>
      <c r="C2916" s="64" t="s">
        <v>17</v>
      </c>
      <c r="D2916" s="64" t="s">
        <v>37</v>
      </c>
      <c r="E2916" s="64" t="s">
        <v>3031</v>
      </c>
      <c r="F2916" s="64">
        <v>1</v>
      </c>
      <c r="G2916" s="72" t="s">
        <v>3313</v>
      </c>
      <c r="H2916" s="63" t="s">
        <v>5311</v>
      </c>
      <c r="I2916" s="64" t="s">
        <v>493</v>
      </c>
      <c r="J2916" s="63" t="s">
        <v>66</v>
      </c>
      <c r="K2916" s="64" t="s">
        <v>243</v>
      </c>
      <c r="L2916" s="64" t="s">
        <v>239</v>
      </c>
      <c r="M2916" s="100"/>
      <c r="N2916" s="100"/>
      <c r="O2916" s="66">
        <f t="shared" si="108"/>
        <v>24</v>
      </c>
      <c r="P2916" s="67">
        <v>0.5</v>
      </c>
      <c r="Q2916" s="68">
        <v>10</v>
      </c>
      <c r="R2916" s="68"/>
      <c r="S2916" s="68">
        <f t="shared" si="109"/>
        <v>5</v>
      </c>
      <c r="T2916" s="69" t="s">
        <v>547</v>
      </c>
      <c r="U2916" s="63" t="s">
        <v>52</v>
      </c>
      <c r="V2916" s="63"/>
      <c r="W2916" s="63"/>
      <c r="X2916" s="63"/>
      <c r="Y2916" s="63"/>
      <c r="Z2916" s="63"/>
      <c r="AA2916" s="63"/>
    </row>
    <row r="2917" spans="1:27" s="71" customFormat="1" ht="23.5" customHeight="1" x14ac:dyDescent="0.35">
      <c r="A2917" s="62">
        <v>46172</v>
      </c>
      <c r="B2917" s="63" t="s">
        <v>445</v>
      </c>
      <c r="C2917" s="64" t="s">
        <v>17</v>
      </c>
      <c r="D2917" s="64" t="s">
        <v>37</v>
      </c>
      <c r="E2917" s="64" t="s">
        <v>3031</v>
      </c>
      <c r="F2917" s="64">
        <v>2</v>
      </c>
      <c r="G2917" s="72" t="s">
        <v>4824</v>
      </c>
      <c r="H2917" s="63" t="s">
        <v>5312</v>
      </c>
      <c r="I2917" s="64" t="s">
        <v>493</v>
      </c>
      <c r="J2917" s="63" t="s">
        <v>66</v>
      </c>
      <c r="K2917" s="64" t="s">
        <v>243</v>
      </c>
      <c r="L2917" s="64" t="s">
        <v>239</v>
      </c>
      <c r="M2917" s="100"/>
      <c r="N2917" s="100"/>
      <c r="O2917" s="66">
        <f t="shared" si="108"/>
        <v>24</v>
      </c>
      <c r="P2917" s="67">
        <v>0.18</v>
      </c>
      <c r="Q2917" s="68">
        <v>7</v>
      </c>
      <c r="R2917" s="68"/>
      <c r="S2917" s="68">
        <f t="shared" si="109"/>
        <v>1.26</v>
      </c>
      <c r="T2917" s="69" t="s">
        <v>547</v>
      </c>
      <c r="U2917" s="63" t="s">
        <v>52</v>
      </c>
      <c r="V2917" s="63"/>
      <c r="W2917" s="63"/>
      <c r="X2917" s="63"/>
      <c r="Y2917" s="63"/>
      <c r="Z2917" s="63"/>
      <c r="AA2917" s="63"/>
    </row>
    <row r="2918" spans="1:27" s="71" customFormat="1" ht="23.5" customHeight="1" x14ac:dyDescent="0.35">
      <c r="A2918" s="62">
        <v>46172</v>
      </c>
      <c r="B2918" s="63" t="s">
        <v>445</v>
      </c>
      <c r="C2918" s="64" t="s">
        <v>17</v>
      </c>
      <c r="D2918" s="64" t="s">
        <v>37</v>
      </c>
      <c r="E2918" s="64" t="s">
        <v>265</v>
      </c>
      <c r="F2918" s="64">
        <v>1</v>
      </c>
      <c r="G2918" s="72" t="s">
        <v>1013</v>
      </c>
      <c r="H2918" s="63" t="s">
        <v>5313</v>
      </c>
      <c r="I2918" s="64" t="s">
        <v>493</v>
      </c>
      <c r="J2918" s="63" t="s">
        <v>66</v>
      </c>
      <c r="K2918" s="64" t="s">
        <v>243</v>
      </c>
      <c r="L2918" s="64" t="s">
        <v>239</v>
      </c>
      <c r="M2918" s="100"/>
      <c r="N2918" s="100"/>
      <c r="O2918" s="66">
        <f t="shared" ref="O2918:O2982" si="110">IF(N2918-M2918&gt;0,N2918-M2918,N2918-M2918+24)</f>
        <v>24</v>
      </c>
      <c r="P2918" s="67">
        <v>0.1</v>
      </c>
      <c r="Q2918" s="68">
        <v>15</v>
      </c>
      <c r="R2918" s="68"/>
      <c r="S2918" s="68">
        <f t="shared" si="109"/>
        <v>1.5</v>
      </c>
      <c r="T2918" s="69" t="s">
        <v>547</v>
      </c>
      <c r="U2918" s="63" t="s">
        <v>52</v>
      </c>
      <c r="V2918" s="63"/>
      <c r="W2918" s="63"/>
      <c r="X2918" s="63"/>
      <c r="Y2918" s="63"/>
      <c r="Z2918" s="63"/>
      <c r="AA2918" s="63"/>
    </row>
    <row r="2919" spans="1:27" s="71" customFormat="1" ht="23.5" customHeight="1" x14ac:dyDescent="0.35">
      <c r="A2919" s="62">
        <v>46172</v>
      </c>
      <c r="B2919" s="63" t="s">
        <v>445</v>
      </c>
      <c r="C2919" s="64" t="s">
        <v>18</v>
      </c>
      <c r="D2919" s="64" t="s">
        <v>37</v>
      </c>
      <c r="E2919" s="64" t="s">
        <v>1424</v>
      </c>
      <c r="F2919" s="64">
        <v>2</v>
      </c>
      <c r="G2919" s="72" t="s">
        <v>734</v>
      </c>
      <c r="H2919" s="63" t="s">
        <v>5314</v>
      </c>
      <c r="I2919" s="64" t="s">
        <v>493</v>
      </c>
      <c r="J2919" s="63" t="s">
        <v>66</v>
      </c>
      <c r="K2919" s="64" t="s">
        <v>243</v>
      </c>
      <c r="L2919" s="64" t="s">
        <v>239</v>
      </c>
      <c r="M2919" s="100"/>
      <c r="N2919" s="100"/>
      <c r="O2919" s="66">
        <f t="shared" si="110"/>
        <v>24</v>
      </c>
      <c r="P2919" s="67">
        <v>0.1</v>
      </c>
      <c r="Q2919" s="68">
        <v>24</v>
      </c>
      <c r="R2919" s="68"/>
      <c r="S2919" s="68">
        <f t="shared" ref="S2919:S2982" si="111">P2919*Q2919</f>
        <v>2.4000000000000004</v>
      </c>
      <c r="T2919" s="69" t="s">
        <v>547</v>
      </c>
      <c r="U2919" s="63" t="s">
        <v>52</v>
      </c>
      <c r="V2919" s="63"/>
      <c r="W2919" s="63"/>
      <c r="X2919" s="63"/>
      <c r="Y2919" s="63"/>
      <c r="Z2919" s="63"/>
      <c r="AA2919" s="63"/>
    </row>
    <row r="2920" spans="1:27" s="71" customFormat="1" ht="23.5" customHeight="1" x14ac:dyDescent="0.35">
      <c r="A2920" s="62">
        <v>46172</v>
      </c>
      <c r="B2920" s="63" t="s">
        <v>445</v>
      </c>
      <c r="C2920" s="64" t="s">
        <v>18</v>
      </c>
      <c r="D2920" s="64" t="s">
        <v>37</v>
      </c>
      <c r="E2920" s="64" t="s">
        <v>323</v>
      </c>
      <c r="F2920" s="64">
        <v>1</v>
      </c>
      <c r="G2920" s="72" t="s">
        <v>2708</v>
      </c>
      <c r="H2920" s="63" t="s">
        <v>5315</v>
      </c>
      <c r="I2920" s="64" t="s">
        <v>493</v>
      </c>
      <c r="J2920" s="63" t="s">
        <v>66</v>
      </c>
      <c r="K2920" s="64" t="s">
        <v>243</v>
      </c>
      <c r="L2920" s="64" t="s">
        <v>239</v>
      </c>
      <c r="M2920" s="100"/>
      <c r="N2920" s="100"/>
      <c r="O2920" s="66">
        <f t="shared" si="110"/>
        <v>24</v>
      </c>
      <c r="P2920" s="67">
        <v>8.3000000000000004E-2</v>
      </c>
      <c r="Q2920" s="68">
        <v>24</v>
      </c>
      <c r="R2920" s="68"/>
      <c r="S2920" s="68">
        <f t="shared" si="111"/>
        <v>1.992</v>
      </c>
      <c r="T2920" s="69" t="s">
        <v>547</v>
      </c>
      <c r="U2920" s="63" t="s">
        <v>52</v>
      </c>
      <c r="V2920" s="63"/>
      <c r="W2920" s="63"/>
      <c r="X2920" s="63"/>
      <c r="Y2920" s="63"/>
      <c r="Z2920" s="63"/>
      <c r="AA2920" s="63"/>
    </row>
    <row r="2921" spans="1:27" s="71" customFormat="1" ht="23.5" customHeight="1" x14ac:dyDescent="0.35">
      <c r="A2921" s="62">
        <v>46172</v>
      </c>
      <c r="B2921" s="63" t="s">
        <v>445</v>
      </c>
      <c r="C2921" s="64" t="s">
        <v>18</v>
      </c>
      <c r="D2921" s="64" t="s">
        <v>37</v>
      </c>
      <c r="E2921" s="64" t="s">
        <v>867</v>
      </c>
      <c r="F2921" s="64">
        <v>1</v>
      </c>
      <c r="G2921" s="72" t="s">
        <v>3278</v>
      </c>
      <c r="H2921" s="63" t="s">
        <v>5316</v>
      </c>
      <c r="I2921" s="64" t="s">
        <v>493</v>
      </c>
      <c r="J2921" s="63" t="s">
        <v>66</v>
      </c>
      <c r="K2921" s="64" t="s">
        <v>243</v>
      </c>
      <c r="L2921" s="64" t="s">
        <v>239</v>
      </c>
      <c r="M2921" s="100"/>
      <c r="N2921" s="100"/>
      <c r="O2921" s="66">
        <f t="shared" si="110"/>
        <v>24</v>
      </c>
      <c r="P2921" s="67">
        <v>0.1</v>
      </c>
      <c r="Q2921" s="68">
        <v>20</v>
      </c>
      <c r="R2921" s="68"/>
      <c r="S2921" s="68">
        <f t="shared" si="111"/>
        <v>2</v>
      </c>
      <c r="T2921" s="69" t="s">
        <v>547</v>
      </c>
      <c r="U2921" s="63" t="s">
        <v>52</v>
      </c>
      <c r="V2921" s="63"/>
      <c r="W2921" s="63"/>
      <c r="X2921" s="63"/>
      <c r="Y2921" s="63"/>
      <c r="Z2921" s="63"/>
      <c r="AA2921" s="63"/>
    </row>
    <row r="2922" spans="1:27" s="71" customFormat="1" ht="23.5" customHeight="1" x14ac:dyDescent="0.35">
      <c r="A2922" s="62">
        <v>46172</v>
      </c>
      <c r="B2922" s="63" t="s">
        <v>445</v>
      </c>
      <c r="C2922" s="64" t="s">
        <v>18</v>
      </c>
      <c r="D2922" s="64" t="s">
        <v>37</v>
      </c>
      <c r="E2922" s="64" t="s">
        <v>553</v>
      </c>
      <c r="F2922" s="64">
        <v>1</v>
      </c>
      <c r="G2922" s="72" t="s">
        <v>250</v>
      </c>
      <c r="H2922" s="63" t="s">
        <v>5317</v>
      </c>
      <c r="I2922" s="64" t="s">
        <v>493</v>
      </c>
      <c r="J2922" s="63" t="s">
        <v>66</v>
      </c>
      <c r="K2922" s="64" t="s">
        <v>243</v>
      </c>
      <c r="L2922" s="64" t="s">
        <v>239</v>
      </c>
      <c r="M2922" s="100"/>
      <c r="N2922" s="100"/>
      <c r="O2922" s="66">
        <f t="shared" si="110"/>
        <v>24</v>
      </c>
      <c r="P2922" s="67">
        <v>0.1</v>
      </c>
      <c r="Q2922" s="68">
        <v>22</v>
      </c>
      <c r="R2922" s="68"/>
      <c r="S2922" s="68">
        <f t="shared" si="111"/>
        <v>2.2000000000000002</v>
      </c>
      <c r="T2922" s="69" t="s">
        <v>547</v>
      </c>
      <c r="U2922" s="63" t="s">
        <v>52</v>
      </c>
      <c r="V2922" s="63"/>
      <c r="W2922" s="63"/>
      <c r="X2922" s="63"/>
      <c r="Y2922" s="63"/>
      <c r="Z2922" s="63"/>
      <c r="AA2922" s="63"/>
    </row>
    <row r="2923" spans="1:27" s="71" customFormat="1" ht="23.5" customHeight="1" x14ac:dyDescent="0.35">
      <c r="A2923" s="62">
        <v>46172</v>
      </c>
      <c r="B2923" s="63" t="s">
        <v>445</v>
      </c>
      <c r="C2923" s="64" t="s">
        <v>18</v>
      </c>
      <c r="D2923" s="64" t="s">
        <v>37</v>
      </c>
      <c r="E2923" s="64" t="s">
        <v>815</v>
      </c>
      <c r="F2923" s="64">
        <v>1</v>
      </c>
      <c r="G2923" s="72">
        <v>317339001</v>
      </c>
      <c r="H2923" s="63" t="s">
        <v>5318</v>
      </c>
      <c r="I2923" s="64" t="s">
        <v>493</v>
      </c>
      <c r="J2923" s="63" t="s">
        <v>66</v>
      </c>
      <c r="K2923" s="64" t="s">
        <v>243</v>
      </c>
      <c r="L2923" s="64" t="s">
        <v>239</v>
      </c>
      <c r="M2923" s="100"/>
      <c r="N2923" s="100"/>
      <c r="O2923" s="66">
        <f t="shared" si="110"/>
        <v>24</v>
      </c>
      <c r="P2923" s="67">
        <v>0.1</v>
      </c>
      <c r="Q2923" s="68">
        <v>5</v>
      </c>
      <c r="R2923" s="68"/>
      <c r="S2923" s="68">
        <f t="shared" si="111"/>
        <v>0.5</v>
      </c>
      <c r="T2923" s="69" t="s">
        <v>547</v>
      </c>
      <c r="U2923" s="63" t="s">
        <v>52</v>
      </c>
      <c r="V2923" s="63"/>
      <c r="W2923" s="63"/>
      <c r="X2923" s="63"/>
      <c r="Y2923" s="63"/>
      <c r="Z2923" s="63"/>
      <c r="AA2923" s="63"/>
    </row>
    <row r="2924" spans="1:27" s="71" customFormat="1" ht="23.5" customHeight="1" x14ac:dyDescent="0.35">
      <c r="A2924" s="62">
        <v>46172</v>
      </c>
      <c r="B2924" s="63" t="s">
        <v>445</v>
      </c>
      <c r="C2924" s="64" t="s">
        <v>18</v>
      </c>
      <c r="D2924" s="64" t="s">
        <v>37</v>
      </c>
      <c r="E2924" s="64" t="s">
        <v>751</v>
      </c>
      <c r="F2924" s="64">
        <v>1</v>
      </c>
      <c r="G2924" s="72">
        <v>62032003</v>
      </c>
      <c r="H2924" s="63" t="s">
        <v>5188</v>
      </c>
      <c r="I2924" s="64" t="s">
        <v>493</v>
      </c>
      <c r="J2924" s="63" t="s">
        <v>66</v>
      </c>
      <c r="K2924" s="64" t="s">
        <v>243</v>
      </c>
      <c r="L2924" s="64" t="s">
        <v>239</v>
      </c>
      <c r="M2924" s="100"/>
      <c r="N2924" s="100"/>
      <c r="O2924" s="66">
        <f t="shared" si="110"/>
        <v>24</v>
      </c>
      <c r="P2924" s="67">
        <v>0.67</v>
      </c>
      <c r="Q2924" s="68">
        <v>10</v>
      </c>
      <c r="R2924" s="68"/>
      <c r="S2924" s="68">
        <f t="shared" si="111"/>
        <v>6.7</v>
      </c>
      <c r="T2924" s="69" t="s">
        <v>547</v>
      </c>
      <c r="U2924" s="63" t="s">
        <v>52</v>
      </c>
      <c r="V2924" s="63"/>
      <c r="W2924" s="63"/>
      <c r="X2924" s="63"/>
      <c r="Y2924" s="63"/>
      <c r="Z2924" s="63"/>
      <c r="AA2924" s="63"/>
    </row>
    <row r="2925" spans="1:27" s="71" customFormat="1" ht="23.5" customHeight="1" x14ac:dyDescent="0.35">
      <c r="A2925" s="62">
        <v>46172</v>
      </c>
      <c r="B2925" s="63" t="s">
        <v>34</v>
      </c>
      <c r="C2925" s="64" t="s">
        <v>18</v>
      </c>
      <c r="D2925" s="64" t="s">
        <v>19</v>
      </c>
      <c r="E2925" s="64" t="s">
        <v>1540</v>
      </c>
      <c r="F2925" s="64">
        <v>1</v>
      </c>
      <c r="G2925" s="72">
        <v>130606093</v>
      </c>
      <c r="H2925" s="63" t="s">
        <v>5306</v>
      </c>
      <c r="I2925" s="64" t="s">
        <v>493</v>
      </c>
      <c r="J2925" s="63" t="s">
        <v>66</v>
      </c>
      <c r="K2925" s="64" t="s">
        <v>243</v>
      </c>
      <c r="L2925" s="64" t="s">
        <v>239</v>
      </c>
      <c r="M2925" s="100"/>
      <c r="N2925" s="100"/>
      <c r="O2925" s="66">
        <f t="shared" si="110"/>
        <v>24</v>
      </c>
      <c r="P2925" s="67">
        <v>0.8</v>
      </c>
      <c r="Q2925" s="68">
        <v>7</v>
      </c>
      <c r="R2925" s="68"/>
      <c r="S2925" s="68">
        <f t="shared" si="111"/>
        <v>5.6000000000000005</v>
      </c>
      <c r="T2925" s="69" t="s">
        <v>547</v>
      </c>
      <c r="U2925" s="63" t="s">
        <v>52</v>
      </c>
      <c r="V2925" s="63"/>
      <c r="W2925" s="63"/>
      <c r="X2925" s="63"/>
      <c r="Y2925" s="63"/>
      <c r="Z2925" s="63"/>
      <c r="AA2925" s="63"/>
    </row>
    <row r="2926" spans="1:27" s="71" customFormat="1" ht="23.5" customHeight="1" x14ac:dyDescent="0.35">
      <c r="A2926" s="62">
        <v>46172</v>
      </c>
      <c r="B2926" s="63" t="s">
        <v>445</v>
      </c>
      <c r="C2926" s="64" t="s">
        <v>17</v>
      </c>
      <c r="D2926" s="64" t="s">
        <v>37</v>
      </c>
      <c r="E2926" s="64" t="s">
        <v>3032</v>
      </c>
      <c r="F2926" s="64">
        <v>1</v>
      </c>
      <c r="G2926" s="72" t="s">
        <v>3188</v>
      </c>
      <c r="H2926" s="63" t="s">
        <v>5208</v>
      </c>
      <c r="I2926" s="64" t="s">
        <v>482</v>
      </c>
      <c r="J2926" s="63" t="s">
        <v>5285</v>
      </c>
      <c r="K2926" s="64" t="s">
        <v>2580</v>
      </c>
      <c r="L2926" s="64" t="s">
        <v>268</v>
      </c>
      <c r="M2926" s="100">
        <v>0.3125</v>
      </c>
      <c r="N2926" s="100">
        <v>0.41666666666666669</v>
      </c>
      <c r="O2926" s="66">
        <f t="shared" si="110"/>
        <v>0.10416666666666669</v>
      </c>
      <c r="P2926" s="67">
        <v>2.5</v>
      </c>
      <c r="Q2926" s="68">
        <v>8</v>
      </c>
      <c r="R2926" s="68"/>
      <c r="S2926" s="68">
        <f t="shared" si="111"/>
        <v>20</v>
      </c>
      <c r="T2926" s="69" t="s">
        <v>65</v>
      </c>
      <c r="U2926" s="63" t="s">
        <v>79</v>
      </c>
      <c r="V2926" s="63"/>
      <c r="W2926" s="63">
        <v>524577001</v>
      </c>
      <c r="X2926" s="63" t="s">
        <v>548</v>
      </c>
      <c r="Y2926" s="63"/>
      <c r="Z2926" s="63"/>
      <c r="AA2926" s="63">
        <v>2026060001</v>
      </c>
    </row>
    <row r="2927" spans="1:27" s="71" customFormat="1" ht="23.5" customHeight="1" x14ac:dyDescent="0.35">
      <c r="A2927" s="62">
        <v>46172</v>
      </c>
      <c r="B2927" s="63" t="s">
        <v>445</v>
      </c>
      <c r="C2927" s="64" t="s">
        <v>17</v>
      </c>
      <c r="D2927" s="64" t="s">
        <v>37</v>
      </c>
      <c r="E2927" s="64" t="s">
        <v>3032</v>
      </c>
      <c r="F2927" s="64">
        <v>1</v>
      </c>
      <c r="G2927" s="72" t="s">
        <v>3188</v>
      </c>
      <c r="H2927" s="63" t="s">
        <v>5208</v>
      </c>
      <c r="I2927" s="64" t="s">
        <v>482</v>
      </c>
      <c r="J2927" s="63" t="s">
        <v>5285</v>
      </c>
      <c r="K2927" s="64" t="s">
        <v>2580</v>
      </c>
      <c r="L2927" s="64" t="s">
        <v>268</v>
      </c>
      <c r="M2927" s="100">
        <v>0.45833333333333331</v>
      </c>
      <c r="N2927" s="100">
        <v>0.61805555555555558</v>
      </c>
      <c r="O2927" s="66">
        <f t="shared" si="110"/>
        <v>0.15972222222222227</v>
      </c>
      <c r="P2927" s="67">
        <v>3.83</v>
      </c>
      <c r="Q2927" s="68">
        <v>8</v>
      </c>
      <c r="R2927" s="68"/>
      <c r="S2927" s="68">
        <f t="shared" si="111"/>
        <v>30.64</v>
      </c>
      <c r="T2927" s="69" t="s">
        <v>65</v>
      </c>
      <c r="U2927" s="63" t="s">
        <v>79</v>
      </c>
      <c r="V2927" s="63"/>
      <c r="W2927" s="63">
        <v>524577001</v>
      </c>
      <c r="X2927" s="63" t="s">
        <v>548</v>
      </c>
      <c r="Y2927" s="63"/>
      <c r="Z2927" s="63"/>
      <c r="AA2927" s="63">
        <v>2026060002</v>
      </c>
    </row>
    <row r="2928" spans="1:27" s="71" customFormat="1" ht="23.5" customHeight="1" x14ac:dyDescent="0.35">
      <c r="A2928" s="62">
        <v>46172</v>
      </c>
      <c r="B2928" s="63" t="s">
        <v>445</v>
      </c>
      <c r="C2928" s="64" t="s">
        <v>17</v>
      </c>
      <c r="D2928" s="64" t="s">
        <v>37</v>
      </c>
      <c r="E2928" s="64" t="s">
        <v>3032</v>
      </c>
      <c r="F2928" s="64">
        <v>2</v>
      </c>
      <c r="G2928" s="72" t="s">
        <v>3188</v>
      </c>
      <c r="H2928" s="63" t="s">
        <v>5208</v>
      </c>
      <c r="I2928" s="64" t="s">
        <v>482</v>
      </c>
      <c r="J2928" s="63" t="s">
        <v>5285</v>
      </c>
      <c r="K2928" s="64" t="s">
        <v>2580</v>
      </c>
      <c r="L2928" s="64" t="s">
        <v>268</v>
      </c>
      <c r="M2928" s="100">
        <v>4.1666666666666664E-2</v>
      </c>
      <c r="N2928" s="100">
        <v>6.25E-2</v>
      </c>
      <c r="O2928" s="66">
        <f t="shared" si="110"/>
        <v>2.0833333333333336E-2</v>
      </c>
      <c r="P2928" s="67">
        <v>0.5</v>
      </c>
      <c r="Q2928" s="68">
        <v>8</v>
      </c>
      <c r="R2928" s="68"/>
      <c r="S2928" s="68">
        <f t="shared" si="111"/>
        <v>4</v>
      </c>
      <c r="T2928" s="69" t="s">
        <v>65</v>
      </c>
      <c r="U2928" s="63" t="s">
        <v>79</v>
      </c>
      <c r="V2928" s="63"/>
      <c r="W2928" s="63">
        <v>524577001</v>
      </c>
      <c r="X2928" s="63" t="s">
        <v>548</v>
      </c>
      <c r="Y2928" s="63"/>
      <c r="Z2928" s="63"/>
      <c r="AA2928" s="63">
        <v>2026060003</v>
      </c>
    </row>
    <row r="2929" spans="1:27" s="71" customFormat="1" ht="23.5" customHeight="1" x14ac:dyDescent="0.35">
      <c r="A2929" s="62">
        <v>46172</v>
      </c>
      <c r="B2929" s="63" t="s">
        <v>445</v>
      </c>
      <c r="C2929" s="64" t="s">
        <v>17</v>
      </c>
      <c r="D2929" s="64" t="s">
        <v>37</v>
      </c>
      <c r="E2929" s="64" t="s">
        <v>3032</v>
      </c>
      <c r="F2929" s="64">
        <v>2</v>
      </c>
      <c r="G2929" s="72" t="s">
        <v>3188</v>
      </c>
      <c r="H2929" s="63" t="s">
        <v>5208</v>
      </c>
      <c r="I2929" s="64" t="s">
        <v>482</v>
      </c>
      <c r="J2929" s="63" t="s">
        <v>5285</v>
      </c>
      <c r="K2929" s="64" t="s">
        <v>2580</v>
      </c>
      <c r="L2929" s="64" t="s">
        <v>268</v>
      </c>
      <c r="M2929" s="100">
        <v>0.10416666666666667</v>
      </c>
      <c r="N2929" s="100">
        <v>0.19444444444444445</v>
      </c>
      <c r="O2929" s="66">
        <f t="shared" si="110"/>
        <v>9.0277777777777776E-2</v>
      </c>
      <c r="P2929" s="67">
        <v>2.17</v>
      </c>
      <c r="Q2929" s="68">
        <v>8</v>
      </c>
      <c r="R2929" s="68"/>
      <c r="S2929" s="68">
        <f t="shared" si="111"/>
        <v>17.36</v>
      </c>
      <c r="T2929" s="69" t="s">
        <v>65</v>
      </c>
      <c r="U2929" s="63" t="s">
        <v>79</v>
      </c>
      <c r="V2929" s="63"/>
      <c r="W2929" s="63">
        <v>524577001</v>
      </c>
      <c r="X2929" s="63" t="s">
        <v>548</v>
      </c>
      <c r="Y2929" s="63"/>
      <c r="Z2929" s="63"/>
      <c r="AA2929" s="63">
        <v>2026060004</v>
      </c>
    </row>
    <row r="2930" spans="1:27" s="71" customFormat="1" ht="23.5" customHeight="1" x14ac:dyDescent="0.35">
      <c r="A2930" s="62">
        <v>46172</v>
      </c>
      <c r="B2930" s="63" t="s">
        <v>34</v>
      </c>
      <c r="C2930" s="64" t="s">
        <v>18</v>
      </c>
      <c r="D2930" s="64" t="s">
        <v>19</v>
      </c>
      <c r="E2930" s="64" t="s">
        <v>1543</v>
      </c>
      <c r="F2930" s="64">
        <v>1</v>
      </c>
      <c r="G2930" s="72">
        <v>130868002</v>
      </c>
      <c r="H2930" s="63" t="s">
        <v>5319</v>
      </c>
      <c r="I2930" s="64" t="s">
        <v>490</v>
      </c>
      <c r="J2930" s="63" t="s">
        <v>5289</v>
      </c>
      <c r="K2930" s="64" t="s">
        <v>281</v>
      </c>
      <c r="L2930" s="64" t="s">
        <v>268</v>
      </c>
      <c r="M2930" s="100">
        <v>0.41319444444444442</v>
      </c>
      <c r="N2930" s="100">
        <v>0.43055555555555558</v>
      </c>
      <c r="O2930" s="66">
        <f t="shared" si="110"/>
        <v>1.736111111111116E-2</v>
      </c>
      <c r="P2930" s="67">
        <v>0.41</v>
      </c>
      <c r="Q2930" s="68">
        <v>8</v>
      </c>
      <c r="R2930" s="68"/>
      <c r="S2930" s="68">
        <f t="shared" si="111"/>
        <v>3.28</v>
      </c>
      <c r="T2930" s="69" t="s">
        <v>52</v>
      </c>
      <c r="U2930" s="63" t="s">
        <v>52</v>
      </c>
      <c r="V2930" s="63"/>
      <c r="W2930" s="63"/>
      <c r="X2930" s="63"/>
      <c r="Y2930" s="63"/>
      <c r="Z2930" s="63"/>
      <c r="AA2930" s="63">
        <v>2026060005</v>
      </c>
    </row>
    <row r="2931" spans="1:27" s="71" customFormat="1" ht="23.5" customHeight="1" x14ac:dyDescent="0.35">
      <c r="A2931" s="62">
        <v>46174</v>
      </c>
      <c r="B2931" s="63" t="s">
        <v>34</v>
      </c>
      <c r="C2931" s="64" t="s">
        <v>17</v>
      </c>
      <c r="D2931" s="64" t="s">
        <v>19</v>
      </c>
      <c r="E2931" s="64" t="s">
        <v>1066</v>
      </c>
      <c r="F2931" s="64">
        <v>1</v>
      </c>
      <c r="G2931" s="72" t="s">
        <v>731</v>
      </c>
      <c r="H2931" s="63" t="s">
        <v>5329</v>
      </c>
      <c r="I2931" s="64" t="s">
        <v>493</v>
      </c>
      <c r="J2931" s="63" t="s">
        <v>66</v>
      </c>
      <c r="K2931" s="64" t="s">
        <v>243</v>
      </c>
      <c r="L2931" s="64" t="s">
        <v>239</v>
      </c>
      <c r="M2931" s="100"/>
      <c r="N2931" s="100"/>
      <c r="O2931" s="66">
        <f t="shared" si="110"/>
        <v>24</v>
      </c>
      <c r="P2931" s="67">
        <v>0.17</v>
      </c>
      <c r="Q2931" s="68">
        <v>11</v>
      </c>
      <c r="R2931" s="68"/>
      <c r="S2931" s="68">
        <f t="shared" si="111"/>
        <v>1.87</v>
      </c>
      <c r="T2931" s="69" t="s">
        <v>547</v>
      </c>
      <c r="U2931" s="63" t="s">
        <v>52</v>
      </c>
      <c r="V2931" s="63"/>
      <c r="W2931" s="63"/>
      <c r="X2931" s="63"/>
      <c r="Y2931" s="63"/>
      <c r="Z2931" s="63"/>
      <c r="AA2931" s="63"/>
    </row>
    <row r="2932" spans="1:27" s="71" customFormat="1" ht="23.5" customHeight="1" x14ac:dyDescent="0.35">
      <c r="A2932" s="62">
        <v>46174</v>
      </c>
      <c r="B2932" s="63" t="s">
        <v>34</v>
      </c>
      <c r="C2932" s="64" t="s">
        <v>17</v>
      </c>
      <c r="D2932" s="64" t="s">
        <v>19</v>
      </c>
      <c r="E2932" s="64" t="s">
        <v>1066</v>
      </c>
      <c r="F2932" s="64">
        <v>1</v>
      </c>
      <c r="G2932" s="72" t="s">
        <v>3610</v>
      </c>
      <c r="H2932" s="63" t="s">
        <v>5330</v>
      </c>
      <c r="I2932" s="64" t="s">
        <v>493</v>
      </c>
      <c r="J2932" s="63" t="s">
        <v>66</v>
      </c>
      <c r="K2932" s="64" t="s">
        <v>243</v>
      </c>
      <c r="L2932" s="64" t="s">
        <v>239</v>
      </c>
      <c r="M2932" s="100"/>
      <c r="N2932" s="100"/>
      <c r="O2932" s="66">
        <f t="shared" si="110"/>
        <v>24</v>
      </c>
      <c r="P2932" s="67">
        <v>0.17</v>
      </c>
      <c r="Q2932" s="68">
        <v>11</v>
      </c>
      <c r="R2932" s="68"/>
      <c r="S2932" s="68">
        <f t="shared" si="111"/>
        <v>1.87</v>
      </c>
      <c r="T2932" s="69" t="s">
        <v>547</v>
      </c>
      <c r="U2932" s="63" t="s">
        <v>52</v>
      </c>
      <c r="V2932" s="63"/>
      <c r="W2932" s="63"/>
      <c r="X2932" s="63"/>
      <c r="Y2932" s="63"/>
      <c r="Z2932" s="63"/>
      <c r="AA2932" s="63"/>
    </row>
    <row r="2933" spans="1:27" s="71" customFormat="1" ht="23.5" customHeight="1" x14ac:dyDescent="0.35">
      <c r="A2933" s="62">
        <v>46174</v>
      </c>
      <c r="B2933" s="63" t="s">
        <v>34</v>
      </c>
      <c r="C2933" s="64" t="s">
        <v>17</v>
      </c>
      <c r="D2933" s="64" t="s">
        <v>19</v>
      </c>
      <c r="E2933" s="64" t="s">
        <v>371</v>
      </c>
      <c r="F2933" s="64">
        <v>2</v>
      </c>
      <c r="G2933" s="72" t="s">
        <v>5331</v>
      </c>
      <c r="H2933" s="63" t="s">
        <v>5332</v>
      </c>
      <c r="I2933" s="64" t="s">
        <v>493</v>
      </c>
      <c r="J2933" s="63" t="s">
        <v>66</v>
      </c>
      <c r="K2933" s="64" t="s">
        <v>243</v>
      </c>
      <c r="L2933" s="64" t="s">
        <v>239</v>
      </c>
      <c r="M2933" s="100"/>
      <c r="N2933" s="100"/>
      <c r="O2933" s="66">
        <f t="shared" si="110"/>
        <v>24</v>
      </c>
      <c r="P2933" s="67">
        <v>0.5</v>
      </c>
      <c r="Q2933" s="68">
        <v>12</v>
      </c>
      <c r="R2933" s="68"/>
      <c r="S2933" s="68">
        <f t="shared" si="111"/>
        <v>6</v>
      </c>
      <c r="T2933" s="69" t="s">
        <v>547</v>
      </c>
      <c r="U2933" s="63" t="s">
        <v>52</v>
      </c>
      <c r="V2933" s="63"/>
      <c r="W2933" s="63"/>
      <c r="X2933" s="63"/>
      <c r="Y2933" s="63"/>
      <c r="Z2933" s="63"/>
      <c r="AA2933" s="63"/>
    </row>
    <row r="2934" spans="1:27" s="71" customFormat="1" ht="23.5" customHeight="1" x14ac:dyDescent="0.35">
      <c r="A2934" s="62">
        <v>46174</v>
      </c>
      <c r="B2934" s="63" t="s">
        <v>34</v>
      </c>
      <c r="C2934" s="64" t="s">
        <v>17</v>
      </c>
      <c r="D2934" s="64" t="s">
        <v>19</v>
      </c>
      <c r="E2934" s="64" t="s">
        <v>371</v>
      </c>
      <c r="F2934" s="64">
        <v>2</v>
      </c>
      <c r="G2934" s="72" t="s">
        <v>1826</v>
      </c>
      <c r="H2934" s="63" t="s">
        <v>5333</v>
      </c>
      <c r="I2934" s="64" t="s">
        <v>493</v>
      </c>
      <c r="J2934" s="63" t="s">
        <v>66</v>
      </c>
      <c r="K2934" s="64" t="s">
        <v>243</v>
      </c>
      <c r="L2934" s="64" t="s">
        <v>239</v>
      </c>
      <c r="M2934" s="100"/>
      <c r="N2934" s="100"/>
      <c r="O2934" s="66">
        <f t="shared" si="110"/>
        <v>24</v>
      </c>
      <c r="P2934" s="67">
        <v>0.5</v>
      </c>
      <c r="Q2934" s="68">
        <v>12</v>
      </c>
      <c r="R2934" s="68"/>
      <c r="S2934" s="68">
        <f t="shared" si="111"/>
        <v>6</v>
      </c>
      <c r="T2934" s="69" t="s">
        <v>547</v>
      </c>
      <c r="U2934" s="63" t="s">
        <v>52</v>
      </c>
      <c r="V2934" s="63"/>
      <c r="W2934" s="63"/>
      <c r="X2934" s="63"/>
      <c r="Y2934" s="63"/>
      <c r="Z2934" s="63"/>
      <c r="AA2934" s="63"/>
    </row>
    <row r="2935" spans="1:27" s="71" customFormat="1" ht="23.5" customHeight="1" x14ac:dyDescent="0.35">
      <c r="A2935" s="62">
        <v>46174</v>
      </c>
      <c r="B2935" s="63" t="s">
        <v>445</v>
      </c>
      <c r="C2935" s="64" t="s">
        <v>17</v>
      </c>
      <c r="D2935" s="64" t="s">
        <v>37</v>
      </c>
      <c r="E2935" s="64" t="s">
        <v>365</v>
      </c>
      <c r="F2935" s="64">
        <v>1</v>
      </c>
      <c r="G2935" s="72" t="s">
        <v>3948</v>
      </c>
      <c r="H2935" s="63" t="s">
        <v>5334</v>
      </c>
      <c r="I2935" s="64" t="s">
        <v>493</v>
      </c>
      <c r="J2935" s="63" t="s">
        <v>66</v>
      </c>
      <c r="K2935" s="64" t="s">
        <v>243</v>
      </c>
      <c r="L2935" s="64" t="s">
        <v>239</v>
      </c>
      <c r="M2935" s="100"/>
      <c r="N2935" s="100"/>
      <c r="O2935" s="66">
        <f t="shared" si="110"/>
        <v>24</v>
      </c>
      <c r="P2935" s="67">
        <v>0.1</v>
      </c>
      <c r="Q2935" s="68">
        <v>27</v>
      </c>
      <c r="R2935" s="68"/>
      <c r="S2935" s="68">
        <f t="shared" si="111"/>
        <v>2.7</v>
      </c>
      <c r="T2935" s="69" t="s">
        <v>547</v>
      </c>
      <c r="U2935" s="63" t="s">
        <v>52</v>
      </c>
      <c r="V2935" s="63"/>
      <c r="W2935" s="63"/>
      <c r="X2935" s="63"/>
      <c r="Y2935" s="63"/>
      <c r="Z2935" s="63"/>
      <c r="AA2935" s="63"/>
    </row>
    <row r="2936" spans="1:27" s="71" customFormat="1" ht="23.5" customHeight="1" x14ac:dyDescent="0.35">
      <c r="A2936" s="62">
        <v>46174</v>
      </c>
      <c r="B2936" s="63" t="s">
        <v>445</v>
      </c>
      <c r="C2936" s="64" t="s">
        <v>17</v>
      </c>
      <c r="D2936" s="64" t="s">
        <v>37</v>
      </c>
      <c r="E2936" s="64" t="s">
        <v>3031</v>
      </c>
      <c r="F2936" s="64">
        <v>2</v>
      </c>
      <c r="G2936" s="72" t="s">
        <v>4209</v>
      </c>
      <c r="H2936" s="63" t="s">
        <v>5335</v>
      </c>
      <c r="I2936" s="64" t="s">
        <v>493</v>
      </c>
      <c r="J2936" s="63" t="s">
        <v>66</v>
      </c>
      <c r="K2936" s="64" t="s">
        <v>243</v>
      </c>
      <c r="L2936" s="64" t="s">
        <v>239</v>
      </c>
      <c r="M2936" s="100"/>
      <c r="N2936" s="100"/>
      <c r="O2936" s="66">
        <f t="shared" si="110"/>
        <v>24</v>
      </c>
      <c r="P2936" s="67">
        <v>0.2</v>
      </c>
      <c r="Q2936" s="68">
        <v>9</v>
      </c>
      <c r="R2936" s="68"/>
      <c r="S2936" s="68">
        <f t="shared" si="111"/>
        <v>1.8</v>
      </c>
      <c r="T2936" s="69" t="s">
        <v>547</v>
      </c>
      <c r="U2936" s="63" t="s">
        <v>52</v>
      </c>
      <c r="V2936" s="63"/>
      <c r="W2936" s="63"/>
      <c r="X2936" s="63"/>
      <c r="Y2936" s="63"/>
      <c r="Z2936" s="63"/>
      <c r="AA2936" s="63"/>
    </row>
    <row r="2937" spans="1:27" s="71" customFormat="1" ht="23.5" customHeight="1" x14ac:dyDescent="0.35">
      <c r="A2937" s="62">
        <v>46174</v>
      </c>
      <c r="B2937" s="63" t="s">
        <v>445</v>
      </c>
      <c r="C2937" s="64" t="s">
        <v>17</v>
      </c>
      <c r="D2937" s="64" t="s">
        <v>37</v>
      </c>
      <c r="E2937" s="64" t="s">
        <v>3031</v>
      </c>
      <c r="F2937" s="64">
        <v>2</v>
      </c>
      <c r="G2937" s="72" t="s">
        <v>5336</v>
      </c>
      <c r="H2937" s="63" t="s">
        <v>5337</v>
      </c>
      <c r="I2937" s="64" t="s">
        <v>493</v>
      </c>
      <c r="J2937" s="63" t="s">
        <v>66</v>
      </c>
      <c r="K2937" s="64" t="s">
        <v>243</v>
      </c>
      <c r="L2937" s="64" t="s">
        <v>239</v>
      </c>
      <c r="M2937" s="100"/>
      <c r="N2937" s="100"/>
      <c r="O2937" s="66">
        <f t="shared" si="110"/>
        <v>24</v>
      </c>
      <c r="P2937" s="67">
        <v>0.33</v>
      </c>
      <c r="Q2937" s="68">
        <v>8</v>
      </c>
      <c r="R2937" s="68"/>
      <c r="S2937" s="68">
        <f t="shared" si="111"/>
        <v>2.64</v>
      </c>
      <c r="T2937" s="69" t="s">
        <v>547</v>
      </c>
      <c r="U2937" s="63" t="s">
        <v>52</v>
      </c>
      <c r="V2937" s="63"/>
      <c r="W2937" s="63"/>
      <c r="X2937" s="63"/>
      <c r="Y2937" s="63"/>
      <c r="Z2937" s="63"/>
      <c r="AA2937" s="63"/>
    </row>
    <row r="2938" spans="1:27" s="71" customFormat="1" ht="23.5" customHeight="1" x14ac:dyDescent="0.35">
      <c r="A2938" s="62">
        <v>46174</v>
      </c>
      <c r="B2938" s="63" t="s">
        <v>445</v>
      </c>
      <c r="C2938" s="64" t="s">
        <v>17</v>
      </c>
      <c r="D2938" s="64" t="s">
        <v>37</v>
      </c>
      <c r="E2938" s="64" t="s">
        <v>3032</v>
      </c>
      <c r="F2938" s="64">
        <v>1</v>
      </c>
      <c r="G2938" s="72" t="s">
        <v>3092</v>
      </c>
      <c r="H2938" s="63" t="s">
        <v>5338</v>
      </c>
      <c r="I2938" s="64" t="s">
        <v>493</v>
      </c>
      <c r="J2938" s="63" t="s">
        <v>66</v>
      </c>
      <c r="K2938" s="64" t="s">
        <v>243</v>
      </c>
      <c r="L2938" s="64" t="s">
        <v>239</v>
      </c>
      <c r="M2938" s="100"/>
      <c r="N2938" s="100"/>
      <c r="O2938" s="66">
        <f t="shared" si="110"/>
        <v>24</v>
      </c>
      <c r="P2938" s="67">
        <v>0.22</v>
      </c>
      <c r="Q2938" s="68">
        <v>8</v>
      </c>
      <c r="R2938" s="68"/>
      <c r="S2938" s="68">
        <f t="shared" si="111"/>
        <v>1.76</v>
      </c>
      <c r="T2938" s="69" t="s">
        <v>547</v>
      </c>
      <c r="U2938" s="63" t="s">
        <v>52</v>
      </c>
      <c r="V2938" s="63"/>
      <c r="W2938" s="63"/>
      <c r="X2938" s="63"/>
      <c r="Y2938" s="63"/>
      <c r="Z2938" s="63"/>
      <c r="AA2938" s="63"/>
    </row>
    <row r="2939" spans="1:27" s="71" customFormat="1" ht="23.5" customHeight="1" x14ac:dyDescent="0.35">
      <c r="A2939" s="62">
        <v>46174</v>
      </c>
      <c r="B2939" s="63" t="s">
        <v>445</v>
      </c>
      <c r="C2939" s="64" t="s">
        <v>17</v>
      </c>
      <c r="D2939" s="64" t="s">
        <v>37</v>
      </c>
      <c r="E2939" s="64" t="s">
        <v>3031</v>
      </c>
      <c r="F2939" s="64">
        <v>2</v>
      </c>
      <c r="G2939" s="72" t="s">
        <v>3397</v>
      </c>
      <c r="H2939" s="63" t="s">
        <v>5339</v>
      </c>
      <c r="I2939" s="64" t="s">
        <v>493</v>
      </c>
      <c r="J2939" s="63" t="s">
        <v>66</v>
      </c>
      <c r="K2939" s="64" t="s">
        <v>243</v>
      </c>
      <c r="L2939" s="64" t="s">
        <v>239</v>
      </c>
      <c r="M2939" s="100"/>
      <c r="N2939" s="100"/>
      <c r="O2939" s="66">
        <f t="shared" si="110"/>
        <v>24</v>
      </c>
      <c r="P2939" s="67">
        <v>0.5</v>
      </c>
      <c r="Q2939" s="68">
        <v>8</v>
      </c>
      <c r="R2939" s="68"/>
      <c r="S2939" s="68">
        <f t="shared" si="111"/>
        <v>4</v>
      </c>
      <c r="T2939" s="69" t="s">
        <v>547</v>
      </c>
      <c r="U2939" s="63" t="s">
        <v>52</v>
      </c>
      <c r="V2939" s="63"/>
      <c r="W2939" s="63"/>
      <c r="X2939" s="63"/>
      <c r="Y2939" s="63"/>
      <c r="Z2939" s="63"/>
      <c r="AA2939" s="63"/>
    </row>
    <row r="2940" spans="1:27" s="71" customFormat="1" ht="23.5" customHeight="1" x14ac:dyDescent="0.35">
      <c r="A2940" s="62">
        <v>46174</v>
      </c>
      <c r="B2940" s="63" t="s">
        <v>445</v>
      </c>
      <c r="C2940" s="64" t="s">
        <v>18</v>
      </c>
      <c r="D2940" s="64" t="s">
        <v>37</v>
      </c>
      <c r="E2940" s="64" t="s">
        <v>1689</v>
      </c>
      <c r="F2940" s="64">
        <v>2</v>
      </c>
      <c r="G2940" s="72" t="s">
        <v>5340</v>
      </c>
      <c r="H2940" s="63" t="s">
        <v>5341</v>
      </c>
      <c r="I2940" s="64" t="s">
        <v>493</v>
      </c>
      <c r="J2940" s="63" t="s">
        <v>66</v>
      </c>
      <c r="K2940" s="64" t="s">
        <v>243</v>
      </c>
      <c r="L2940" s="64" t="s">
        <v>239</v>
      </c>
      <c r="M2940" s="100"/>
      <c r="N2940" s="100"/>
      <c r="O2940" s="66">
        <f t="shared" si="110"/>
        <v>24</v>
      </c>
      <c r="P2940" s="67">
        <v>0.1</v>
      </c>
      <c r="Q2940" s="68">
        <v>7</v>
      </c>
      <c r="R2940" s="68"/>
      <c r="S2940" s="68">
        <f t="shared" si="111"/>
        <v>0.70000000000000007</v>
      </c>
      <c r="T2940" s="69" t="s">
        <v>547</v>
      </c>
      <c r="U2940" s="63" t="s">
        <v>52</v>
      </c>
      <c r="V2940" s="63"/>
      <c r="W2940" s="63"/>
      <c r="X2940" s="63"/>
      <c r="Y2940" s="63"/>
      <c r="Z2940" s="63"/>
      <c r="AA2940" s="63"/>
    </row>
    <row r="2941" spans="1:27" s="71" customFormat="1" ht="23.5" customHeight="1" x14ac:dyDescent="0.35">
      <c r="A2941" s="62">
        <v>46174</v>
      </c>
      <c r="B2941" s="63" t="s">
        <v>445</v>
      </c>
      <c r="C2941" s="64" t="s">
        <v>18</v>
      </c>
      <c r="D2941" s="64" t="s">
        <v>37</v>
      </c>
      <c r="E2941" s="64" t="s">
        <v>386</v>
      </c>
      <c r="F2941" s="64">
        <v>1</v>
      </c>
      <c r="G2941" s="72" t="s">
        <v>2575</v>
      </c>
      <c r="H2941" s="63" t="s">
        <v>5342</v>
      </c>
      <c r="I2941" s="64" t="s">
        <v>493</v>
      </c>
      <c r="J2941" s="63" t="s">
        <v>66</v>
      </c>
      <c r="K2941" s="64" t="s">
        <v>243</v>
      </c>
      <c r="L2941" s="64" t="s">
        <v>239</v>
      </c>
      <c r="M2941" s="100"/>
      <c r="N2941" s="100"/>
      <c r="O2941" s="66">
        <f t="shared" si="110"/>
        <v>24</v>
      </c>
      <c r="P2941" s="67">
        <v>0.83</v>
      </c>
      <c r="Q2941" s="68">
        <v>30</v>
      </c>
      <c r="R2941" s="68"/>
      <c r="S2941" s="68">
        <f t="shared" si="111"/>
        <v>24.9</v>
      </c>
      <c r="T2941" s="69" t="s">
        <v>547</v>
      </c>
      <c r="U2941" s="63" t="s">
        <v>52</v>
      </c>
      <c r="V2941" s="63"/>
      <c r="W2941" s="63"/>
      <c r="X2941" s="63"/>
      <c r="Y2941" s="63"/>
      <c r="Z2941" s="63"/>
      <c r="AA2941" s="63"/>
    </row>
    <row r="2942" spans="1:27" s="71" customFormat="1" ht="23.5" customHeight="1" x14ac:dyDescent="0.35">
      <c r="A2942" s="62">
        <v>46174</v>
      </c>
      <c r="B2942" s="63" t="s">
        <v>445</v>
      </c>
      <c r="C2942" s="64" t="s">
        <v>18</v>
      </c>
      <c r="D2942" s="64" t="s">
        <v>37</v>
      </c>
      <c r="E2942" s="64" t="s">
        <v>1536</v>
      </c>
      <c r="F2942" s="64">
        <v>1</v>
      </c>
      <c r="G2942" s="72" t="s">
        <v>5343</v>
      </c>
      <c r="H2942" s="63" t="s">
        <v>5344</v>
      </c>
      <c r="I2942" s="64" t="s">
        <v>493</v>
      </c>
      <c r="J2942" s="63" t="s">
        <v>66</v>
      </c>
      <c r="K2942" s="64" t="s">
        <v>243</v>
      </c>
      <c r="L2942" s="64" t="s">
        <v>239</v>
      </c>
      <c r="M2942" s="100"/>
      <c r="N2942" s="100"/>
      <c r="O2942" s="66">
        <f t="shared" si="110"/>
        <v>24</v>
      </c>
      <c r="P2942" s="67">
        <v>0.1</v>
      </c>
      <c r="Q2942" s="68">
        <v>15</v>
      </c>
      <c r="R2942" s="68"/>
      <c r="S2942" s="68">
        <f t="shared" si="111"/>
        <v>1.5</v>
      </c>
      <c r="T2942" s="69" t="s">
        <v>547</v>
      </c>
      <c r="U2942" s="63" t="s">
        <v>52</v>
      </c>
      <c r="V2942" s="63"/>
      <c r="W2942" s="63"/>
      <c r="X2942" s="63"/>
      <c r="Y2942" s="63"/>
      <c r="Z2942" s="63"/>
      <c r="AA2942" s="63"/>
    </row>
    <row r="2943" spans="1:27" s="71" customFormat="1" ht="23.5" customHeight="1" x14ac:dyDescent="0.35">
      <c r="A2943" s="62">
        <v>46174</v>
      </c>
      <c r="B2943" s="63" t="s">
        <v>445</v>
      </c>
      <c r="C2943" s="64" t="s">
        <v>18</v>
      </c>
      <c r="D2943" s="64" t="s">
        <v>37</v>
      </c>
      <c r="E2943" s="64" t="s">
        <v>1424</v>
      </c>
      <c r="F2943" s="64">
        <v>2</v>
      </c>
      <c r="G2943" s="72" t="s">
        <v>390</v>
      </c>
      <c r="H2943" s="63" t="s">
        <v>5345</v>
      </c>
      <c r="I2943" s="64" t="s">
        <v>493</v>
      </c>
      <c r="J2943" s="63" t="s">
        <v>66</v>
      </c>
      <c r="K2943" s="64" t="s">
        <v>243</v>
      </c>
      <c r="L2943" s="64" t="s">
        <v>239</v>
      </c>
      <c r="M2943" s="100"/>
      <c r="N2943" s="100"/>
      <c r="O2943" s="66">
        <f t="shared" si="110"/>
        <v>24</v>
      </c>
      <c r="P2943" s="67">
        <v>0.1</v>
      </c>
      <c r="Q2943" s="68">
        <v>19</v>
      </c>
      <c r="R2943" s="68"/>
      <c r="S2943" s="68">
        <f t="shared" si="111"/>
        <v>1.9000000000000001</v>
      </c>
      <c r="T2943" s="69" t="s">
        <v>547</v>
      </c>
      <c r="U2943" s="63" t="s">
        <v>52</v>
      </c>
      <c r="V2943" s="63"/>
      <c r="W2943" s="63"/>
      <c r="X2943" s="63"/>
      <c r="Y2943" s="63"/>
      <c r="Z2943" s="63"/>
      <c r="AA2943" s="63"/>
    </row>
    <row r="2944" spans="1:27" s="71" customFormat="1" ht="23.5" customHeight="1" x14ac:dyDescent="0.35">
      <c r="A2944" s="62">
        <v>46174</v>
      </c>
      <c r="B2944" s="63" t="s">
        <v>445</v>
      </c>
      <c r="C2944" s="64" t="s">
        <v>18</v>
      </c>
      <c r="D2944" s="64" t="s">
        <v>37</v>
      </c>
      <c r="E2944" s="64" t="s">
        <v>389</v>
      </c>
      <c r="F2944" s="64">
        <v>2</v>
      </c>
      <c r="G2944" s="72">
        <v>159316008</v>
      </c>
      <c r="H2944" s="63" t="s">
        <v>5346</v>
      </c>
      <c r="I2944" s="64" t="s">
        <v>493</v>
      </c>
      <c r="J2944" s="63" t="s">
        <v>66</v>
      </c>
      <c r="K2944" s="64" t="s">
        <v>243</v>
      </c>
      <c r="L2944" s="64" t="s">
        <v>239</v>
      </c>
      <c r="M2944" s="100"/>
      <c r="N2944" s="100"/>
      <c r="O2944" s="66">
        <f t="shared" si="110"/>
        <v>24</v>
      </c>
      <c r="P2944" s="67">
        <v>0.1</v>
      </c>
      <c r="Q2944" s="68">
        <v>19</v>
      </c>
      <c r="R2944" s="68"/>
      <c r="S2944" s="68">
        <f t="shared" si="111"/>
        <v>1.9000000000000001</v>
      </c>
      <c r="T2944" s="69" t="s">
        <v>547</v>
      </c>
      <c r="U2944" s="63" t="s">
        <v>52</v>
      </c>
      <c r="V2944" s="63"/>
      <c r="W2944" s="63"/>
      <c r="X2944" s="63"/>
      <c r="Y2944" s="63"/>
      <c r="Z2944" s="63"/>
      <c r="AA2944" s="63"/>
    </row>
    <row r="2945" spans="1:27" s="71" customFormat="1" ht="23.5" customHeight="1" x14ac:dyDescent="0.35">
      <c r="A2945" s="62">
        <v>46174</v>
      </c>
      <c r="B2945" s="63" t="s">
        <v>445</v>
      </c>
      <c r="C2945" s="64" t="s">
        <v>18</v>
      </c>
      <c r="D2945" s="64" t="s">
        <v>37</v>
      </c>
      <c r="E2945" s="64" t="s">
        <v>335</v>
      </c>
      <c r="F2945" s="64">
        <v>1</v>
      </c>
      <c r="G2945" s="72">
        <v>230527007</v>
      </c>
      <c r="H2945" s="63" t="s">
        <v>5347</v>
      </c>
      <c r="I2945" s="64" t="s">
        <v>493</v>
      </c>
      <c r="J2945" s="63" t="s">
        <v>66</v>
      </c>
      <c r="K2945" s="64" t="s">
        <v>243</v>
      </c>
      <c r="L2945" s="64" t="s">
        <v>239</v>
      </c>
      <c r="M2945" s="100"/>
      <c r="N2945" s="100"/>
      <c r="O2945" s="66">
        <f t="shared" si="110"/>
        <v>24</v>
      </c>
      <c r="P2945" s="67">
        <v>0.1</v>
      </c>
      <c r="Q2945" s="68">
        <v>7</v>
      </c>
      <c r="R2945" s="68"/>
      <c r="S2945" s="68">
        <f t="shared" si="111"/>
        <v>0.70000000000000007</v>
      </c>
      <c r="T2945" s="69" t="s">
        <v>547</v>
      </c>
      <c r="U2945" s="63" t="s">
        <v>52</v>
      </c>
      <c r="V2945" s="63"/>
      <c r="W2945" s="63"/>
      <c r="X2945" s="63"/>
      <c r="Y2945" s="63"/>
      <c r="Z2945" s="63"/>
      <c r="AA2945" s="63"/>
    </row>
    <row r="2946" spans="1:27" s="71" customFormat="1" ht="23.5" customHeight="1" x14ac:dyDescent="0.35">
      <c r="A2946" s="62">
        <v>46174</v>
      </c>
      <c r="B2946" s="63" t="s">
        <v>445</v>
      </c>
      <c r="C2946" s="64" t="s">
        <v>18</v>
      </c>
      <c r="D2946" s="64" t="s">
        <v>37</v>
      </c>
      <c r="E2946" s="64" t="s">
        <v>335</v>
      </c>
      <c r="F2946" s="64">
        <v>1</v>
      </c>
      <c r="G2946" s="72">
        <v>230840007</v>
      </c>
      <c r="H2946" s="63" t="s">
        <v>5348</v>
      </c>
      <c r="I2946" s="64" t="s">
        <v>493</v>
      </c>
      <c r="J2946" s="63" t="s">
        <v>66</v>
      </c>
      <c r="K2946" s="64" t="s">
        <v>243</v>
      </c>
      <c r="L2946" s="64" t="s">
        <v>239</v>
      </c>
      <c r="M2946" s="100"/>
      <c r="N2946" s="100"/>
      <c r="O2946" s="66">
        <f t="shared" si="110"/>
        <v>24</v>
      </c>
      <c r="P2946" s="67">
        <v>0.1</v>
      </c>
      <c r="Q2946" s="68">
        <v>7</v>
      </c>
      <c r="R2946" s="68"/>
      <c r="S2946" s="68">
        <f t="shared" si="111"/>
        <v>0.70000000000000007</v>
      </c>
      <c r="T2946" s="69" t="s">
        <v>547</v>
      </c>
      <c r="U2946" s="63" t="s">
        <v>52</v>
      </c>
      <c r="V2946" s="63"/>
      <c r="W2946" s="63"/>
      <c r="X2946" s="63"/>
      <c r="Y2946" s="63"/>
      <c r="Z2946" s="63"/>
      <c r="AA2946" s="63"/>
    </row>
    <row r="2947" spans="1:27" s="71" customFormat="1" ht="23.5" customHeight="1" x14ac:dyDescent="0.35">
      <c r="A2947" s="62">
        <v>46174</v>
      </c>
      <c r="B2947" s="63" t="s">
        <v>445</v>
      </c>
      <c r="C2947" s="64" t="s">
        <v>18</v>
      </c>
      <c r="D2947" s="64" t="s">
        <v>37</v>
      </c>
      <c r="E2947" s="64" t="s">
        <v>339</v>
      </c>
      <c r="F2947" s="64">
        <v>1</v>
      </c>
      <c r="G2947" s="72">
        <v>291102002</v>
      </c>
      <c r="H2947" s="63" t="s">
        <v>5349</v>
      </c>
      <c r="I2947" s="64" t="s">
        <v>493</v>
      </c>
      <c r="J2947" s="63" t="s">
        <v>66</v>
      </c>
      <c r="K2947" s="64" t="s">
        <v>243</v>
      </c>
      <c r="L2947" s="64" t="s">
        <v>239</v>
      </c>
      <c r="M2947" s="100"/>
      <c r="N2947" s="100"/>
      <c r="O2947" s="66">
        <f t="shared" si="110"/>
        <v>24</v>
      </c>
      <c r="P2947" s="67">
        <v>0.1</v>
      </c>
      <c r="Q2947" s="68">
        <v>2</v>
      </c>
      <c r="R2947" s="68"/>
      <c r="S2947" s="68">
        <f t="shared" si="111"/>
        <v>0.2</v>
      </c>
      <c r="T2947" s="69" t="s">
        <v>547</v>
      </c>
      <c r="U2947" s="63" t="s">
        <v>52</v>
      </c>
      <c r="V2947" s="63"/>
      <c r="W2947" s="63"/>
      <c r="X2947" s="63"/>
      <c r="Y2947" s="63"/>
      <c r="Z2947" s="63"/>
      <c r="AA2947" s="63"/>
    </row>
    <row r="2948" spans="1:27" s="71" customFormat="1" ht="23.5" customHeight="1" x14ac:dyDescent="0.35">
      <c r="A2948" s="62">
        <v>46174</v>
      </c>
      <c r="B2948" s="63" t="s">
        <v>445</v>
      </c>
      <c r="C2948" s="64" t="s">
        <v>18</v>
      </c>
      <c r="D2948" s="64" t="s">
        <v>37</v>
      </c>
      <c r="E2948" s="64" t="s">
        <v>339</v>
      </c>
      <c r="F2948" s="64">
        <v>1</v>
      </c>
      <c r="G2948" s="72">
        <v>292086004</v>
      </c>
      <c r="H2948" s="63" t="s">
        <v>5350</v>
      </c>
      <c r="I2948" s="64" t="s">
        <v>493</v>
      </c>
      <c r="J2948" s="63" t="s">
        <v>66</v>
      </c>
      <c r="K2948" s="64" t="s">
        <v>243</v>
      </c>
      <c r="L2948" s="64" t="s">
        <v>239</v>
      </c>
      <c r="M2948" s="100"/>
      <c r="N2948" s="100"/>
      <c r="O2948" s="66">
        <f t="shared" si="110"/>
        <v>24</v>
      </c>
      <c r="P2948" s="67">
        <v>0.1</v>
      </c>
      <c r="Q2948" s="68">
        <v>2</v>
      </c>
      <c r="R2948" s="68"/>
      <c r="S2948" s="68">
        <f t="shared" si="111"/>
        <v>0.2</v>
      </c>
      <c r="T2948" s="69" t="s">
        <v>547</v>
      </c>
      <c r="U2948" s="63" t="s">
        <v>52</v>
      </c>
      <c r="V2948" s="63"/>
      <c r="W2948" s="63"/>
      <c r="X2948" s="63"/>
      <c r="Y2948" s="63"/>
      <c r="Z2948" s="63"/>
      <c r="AA2948" s="63"/>
    </row>
    <row r="2949" spans="1:27" s="71" customFormat="1" ht="23.5" customHeight="1" x14ac:dyDescent="0.35">
      <c r="A2949" s="62">
        <v>46174</v>
      </c>
      <c r="B2949" s="63" t="s">
        <v>445</v>
      </c>
      <c r="C2949" s="64" t="s">
        <v>18</v>
      </c>
      <c r="D2949" s="64" t="s">
        <v>37</v>
      </c>
      <c r="E2949" s="64" t="s">
        <v>680</v>
      </c>
      <c r="F2949" s="64">
        <v>2</v>
      </c>
      <c r="G2949" s="72">
        <v>316292007</v>
      </c>
      <c r="H2949" s="63" t="s">
        <v>5351</v>
      </c>
      <c r="I2949" s="64" t="s">
        <v>493</v>
      </c>
      <c r="J2949" s="63" t="s">
        <v>66</v>
      </c>
      <c r="K2949" s="64" t="s">
        <v>243</v>
      </c>
      <c r="L2949" s="64" t="s">
        <v>239</v>
      </c>
      <c r="M2949" s="100"/>
      <c r="N2949" s="100"/>
      <c r="O2949" s="66">
        <f t="shared" si="110"/>
        <v>24</v>
      </c>
      <c r="P2949" s="67">
        <v>0.1</v>
      </c>
      <c r="Q2949" s="68">
        <v>11</v>
      </c>
      <c r="R2949" s="68"/>
      <c r="S2949" s="68">
        <f t="shared" si="111"/>
        <v>1.1000000000000001</v>
      </c>
      <c r="T2949" s="69" t="s">
        <v>547</v>
      </c>
      <c r="U2949" s="63" t="s">
        <v>52</v>
      </c>
      <c r="V2949" s="63"/>
      <c r="W2949" s="63"/>
      <c r="X2949" s="63"/>
      <c r="Y2949" s="63"/>
      <c r="Z2949" s="63"/>
      <c r="AA2949" s="63"/>
    </row>
    <row r="2950" spans="1:27" s="71" customFormat="1" ht="23.5" customHeight="1" x14ac:dyDescent="0.35">
      <c r="A2950" s="62">
        <v>46174</v>
      </c>
      <c r="B2950" s="63" t="s">
        <v>445</v>
      </c>
      <c r="C2950" s="64" t="s">
        <v>18</v>
      </c>
      <c r="D2950" s="64" t="s">
        <v>37</v>
      </c>
      <c r="E2950" s="64" t="s">
        <v>1650</v>
      </c>
      <c r="F2950" s="64">
        <v>2</v>
      </c>
      <c r="G2950" s="72">
        <v>318972002</v>
      </c>
      <c r="H2950" s="63" t="s">
        <v>5352</v>
      </c>
      <c r="I2950" s="64" t="s">
        <v>493</v>
      </c>
      <c r="J2950" s="63" t="s">
        <v>66</v>
      </c>
      <c r="K2950" s="64" t="s">
        <v>243</v>
      </c>
      <c r="L2950" s="64" t="s">
        <v>239</v>
      </c>
      <c r="M2950" s="100"/>
      <c r="N2950" s="100"/>
      <c r="O2950" s="66">
        <f t="shared" si="110"/>
        <v>24</v>
      </c>
      <c r="P2950" s="67">
        <v>0.1</v>
      </c>
      <c r="Q2950" s="68">
        <v>12</v>
      </c>
      <c r="R2950" s="68"/>
      <c r="S2950" s="68">
        <f t="shared" si="111"/>
        <v>1.2000000000000002</v>
      </c>
      <c r="T2950" s="69" t="s">
        <v>547</v>
      </c>
      <c r="U2950" s="63" t="s">
        <v>52</v>
      </c>
      <c r="V2950" s="63"/>
      <c r="W2950" s="63"/>
      <c r="X2950" s="63"/>
      <c r="Y2950" s="63"/>
      <c r="Z2950" s="63"/>
      <c r="AA2950" s="63"/>
    </row>
    <row r="2951" spans="1:27" s="71" customFormat="1" ht="23.5" customHeight="1" x14ac:dyDescent="0.35">
      <c r="A2951" s="62">
        <v>46174</v>
      </c>
      <c r="B2951" s="63" t="s">
        <v>34</v>
      </c>
      <c r="C2951" s="64" t="s">
        <v>18</v>
      </c>
      <c r="D2951" s="64" t="s">
        <v>19</v>
      </c>
      <c r="E2951" s="64" t="s">
        <v>354</v>
      </c>
      <c r="F2951" s="64">
        <v>1</v>
      </c>
      <c r="G2951" s="72">
        <v>130597250</v>
      </c>
      <c r="H2951" s="63" t="s">
        <v>5353</v>
      </c>
      <c r="I2951" s="64" t="s">
        <v>493</v>
      </c>
      <c r="J2951" s="63" t="s">
        <v>66</v>
      </c>
      <c r="K2951" s="64" t="s">
        <v>243</v>
      </c>
      <c r="L2951" s="64" t="s">
        <v>239</v>
      </c>
      <c r="M2951" s="100"/>
      <c r="N2951" s="100"/>
      <c r="O2951" s="66">
        <f t="shared" si="110"/>
        <v>24</v>
      </c>
      <c r="P2951" s="67">
        <v>0.5</v>
      </c>
      <c r="Q2951" s="68">
        <v>9</v>
      </c>
      <c r="R2951" s="68"/>
      <c r="S2951" s="68">
        <f t="shared" si="111"/>
        <v>4.5</v>
      </c>
      <c r="T2951" s="69" t="s">
        <v>547</v>
      </c>
      <c r="U2951" s="63" t="s">
        <v>52</v>
      </c>
      <c r="V2951" s="63"/>
      <c r="W2951" s="63"/>
      <c r="X2951" s="63"/>
      <c r="Y2951" s="63"/>
      <c r="Z2951" s="63"/>
      <c r="AA2951" s="63"/>
    </row>
    <row r="2952" spans="1:27" s="71" customFormat="1" ht="23.5" customHeight="1" x14ac:dyDescent="0.35">
      <c r="A2952" s="62">
        <v>46174</v>
      </c>
      <c r="B2952" s="63" t="s">
        <v>34</v>
      </c>
      <c r="C2952" s="64" t="s">
        <v>18</v>
      </c>
      <c r="D2952" s="64" t="s">
        <v>19</v>
      </c>
      <c r="E2952" s="64" t="s">
        <v>834</v>
      </c>
      <c r="F2952" s="64">
        <v>1</v>
      </c>
      <c r="G2952" s="72">
        <v>130597380</v>
      </c>
      <c r="H2952" s="63" t="s">
        <v>5354</v>
      </c>
      <c r="I2952" s="64" t="s">
        <v>493</v>
      </c>
      <c r="J2952" s="63" t="s">
        <v>66</v>
      </c>
      <c r="K2952" s="64" t="s">
        <v>243</v>
      </c>
      <c r="L2952" s="64" t="s">
        <v>239</v>
      </c>
      <c r="M2952" s="100"/>
      <c r="N2952" s="100"/>
      <c r="O2952" s="66">
        <f t="shared" si="110"/>
        <v>24</v>
      </c>
      <c r="P2952" s="67">
        <v>0.57999999999999996</v>
      </c>
      <c r="Q2952" s="68">
        <v>8</v>
      </c>
      <c r="R2952" s="68"/>
      <c r="S2952" s="68">
        <f t="shared" si="111"/>
        <v>4.6399999999999997</v>
      </c>
      <c r="T2952" s="69" t="s">
        <v>547</v>
      </c>
      <c r="U2952" s="63" t="s">
        <v>52</v>
      </c>
      <c r="V2952" s="63"/>
      <c r="W2952" s="63"/>
      <c r="X2952" s="63"/>
      <c r="Y2952" s="63"/>
      <c r="Z2952" s="63"/>
      <c r="AA2952" s="63"/>
    </row>
    <row r="2953" spans="1:27" s="71" customFormat="1" ht="23.5" customHeight="1" x14ac:dyDescent="0.35">
      <c r="A2953" s="62">
        <v>46174</v>
      </c>
      <c r="B2953" s="63" t="s">
        <v>34</v>
      </c>
      <c r="C2953" s="64" t="s">
        <v>18</v>
      </c>
      <c r="D2953" s="64" t="s">
        <v>19</v>
      </c>
      <c r="E2953" s="64" t="s">
        <v>834</v>
      </c>
      <c r="F2953" s="64">
        <v>1</v>
      </c>
      <c r="G2953" s="72">
        <v>130597401</v>
      </c>
      <c r="H2953" s="63" t="s">
        <v>5355</v>
      </c>
      <c r="I2953" s="64" t="s">
        <v>493</v>
      </c>
      <c r="J2953" s="63" t="s">
        <v>66</v>
      </c>
      <c r="K2953" s="64" t="s">
        <v>243</v>
      </c>
      <c r="L2953" s="64" t="s">
        <v>239</v>
      </c>
      <c r="M2953" s="100"/>
      <c r="N2953" s="100"/>
      <c r="O2953" s="66">
        <f t="shared" si="110"/>
        <v>24</v>
      </c>
      <c r="P2953" s="67">
        <v>0.57999999999999996</v>
      </c>
      <c r="Q2953" s="68">
        <v>8</v>
      </c>
      <c r="R2953" s="68"/>
      <c r="S2953" s="68">
        <f t="shared" si="111"/>
        <v>4.6399999999999997</v>
      </c>
      <c r="T2953" s="69" t="s">
        <v>547</v>
      </c>
      <c r="U2953" s="63" t="s">
        <v>52</v>
      </c>
      <c r="V2953" s="63"/>
      <c r="W2953" s="63"/>
      <c r="X2953" s="63"/>
      <c r="Y2953" s="63"/>
      <c r="Z2953" s="63"/>
      <c r="AA2953" s="63"/>
    </row>
    <row r="2954" spans="1:27" s="71" customFormat="1" ht="23.5" customHeight="1" x14ac:dyDescent="0.35">
      <c r="A2954" s="62">
        <v>46174</v>
      </c>
      <c r="B2954" s="63" t="s">
        <v>445</v>
      </c>
      <c r="C2954" s="64" t="s">
        <v>17</v>
      </c>
      <c r="D2954" s="64" t="s">
        <v>37</v>
      </c>
      <c r="E2954" s="64" t="s">
        <v>365</v>
      </c>
      <c r="F2954" s="64">
        <v>1</v>
      </c>
      <c r="G2954" s="72" t="s">
        <v>642</v>
      </c>
      <c r="H2954" s="63" t="s">
        <v>5307</v>
      </c>
      <c r="I2954" s="64" t="s">
        <v>485</v>
      </c>
      <c r="J2954" s="63" t="s">
        <v>5356</v>
      </c>
      <c r="K2954" s="64" t="s">
        <v>702</v>
      </c>
      <c r="L2954" s="64" t="s">
        <v>268</v>
      </c>
      <c r="M2954" s="100">
        <v>0.3125</v>
      </c>
      <c r="N2954" s="100">
        <v>0.47916666666666669</v>
      </c>
      <c r="O2954" s="66">
        <f t="shared" si="110"/>
        <v>0.16666666666666669</v>
      </c>
      <c r="P2954" s="67">
        <v>4</v>
      </c>
      <c r="Q2954" s="68">
        <v>24</v>
      </c>
      <c r="R2954" s="68"/>
      <c r="S2954" s="68">
        <f t="shared" si="111"/>
        <v>96</v>
      </c>
      <c r="T2954" s="69" t="s">
        <v>126</v>
      </c>
      <c r="U2954" s="63" t="s">
        <v>126</v>
      </c>
      <c r="V2954" s="63"/>
      <c r="W2954" s="63"/>
      <c r="X2954" s="63"/>
      <c r="Y2954" s="63"/>
      <c r="Z2954" s="63"/>
      <c r="AA2954" s="63"/>
    </row>
    <row r="2955" spans="1:27" s="71" customFormat="1" ht="23.5" customHeight="1" x14ac:dyDescent="0.35">
      <c r="A2955" s="62">
        <v>46174</v>
      </c>
      <c r="B2955" s="63" t="s">
        <v>445</v>
      </c>
      <c r="C2955" s="64" t="s">
        <v>18</v>
      </c>
      <c r="D2955" s="64" t="s">
        <v>37</v>
      </c>
      <c r="E2955" s="64" t="s">
        <v>2064</v>
      </c>
      <c r="F2955" s="64">
        <v>2</v>
      </c>
      <c r="G2955" s="72" t="s">
        <v>830</v>
      </c>
      <c r="H2955" s="63" t="s">
        <v>5357</v>
      </c>
      <c r="I2955" s="64" t="s">
        <v>490</v>
      </c>
      <c r="J2955" s="63" t="s">
        <v>1710</v>
      </c>
      <c r="K2955" s="64" t="s">
        <v>281</v>
      </c>
      <c r="L2955" s="64" t="s">
        <v>268</v>
      </c>
      <c r="M2955" s="100">
        <v>0.1736111111111111</v>
      </c>
      <c r="N2955" s="100">
        <v>0.21527777777777779</v>
      </c>
      <c r="O2955" s="66">
        <f t="shared" si="110"/>
        <v>4.1666666666666685E-2</v>
      </c>
      <c r="P2955" s="67">
        <v>1</v>
      </c>
      <c r="Q2955" s="68">
        <v>32</v>
      </c>
      <c r="R2955" s="68"/>
      <c r="S2955" s="68">
        <f t="shared" si="111"/>
        <v>32</v>
      </c>
      <c r="T2955" s="69" t="s">
        <v>52</v>
      </c>
      <c r="U2955" s="63" t="s">
        <v>52</v>
      </c>
      <c r="V2955" s="63"/>
      <c r="W2955" s="63"/>
      <c r="X2955" s="63"/>
      <c r="Y2955" s="63"/>
      <c r="Z2955" s="63"/>
      <c r="AA2955" s="63">
        <v>2026060007</v>
      </c>
    </row>
    <row r="2956" spans="1:27" s="71" customFormat="1" ht="23.5" customHeight="1" x14ac:dyDescent="0.35">
      <c r="A2956" s="62">
        <v>46174</v>
      </c>
      <c r="B2956" s="63" t="s">
        <v>445</v>
      </c>
      <c r="C2956" s="64" t="s">
        <v>18</v>
      </c>
      <c r="D2956" s="64" t="s">
        <v>37</v>
      </c>
      <c r="E2956" s="64" t="s">
        <v>2064</v>
      </c>
      <c r="F2956" s="64">
        <v>2</v>
      </c>
      <c r="G2956" s="72" t="s">
        <v>830</v>
      </c>
      <c r="H2956" s="63" t="s">
        <v>5357</v>
      </c>
      <c r="I2956" s="64" t="s">
        <v>490</v>
      </c>
      <c r="J2956" s="63" t="s">
        <v>2136</v>
      </c>
      <c r="K2956" s="64" t="s">
        <v>281</v>
      </c>
      <c r="L2956" s="64" t="s">
        <v>268</v>
      </c>
      <c r="M2956" s="100">
        <v>0.15625</v>
      </c>
      <c r="N2956" s="100">
        <v>0.15972222222222221</v>
      </c>
      <c r="O2956" s="66">
        <f t="shared" si="110"/>
        <v>3.4722222222222099E-3</v>
      </c>
      <c r="P2956" s="67">
        <v>8.3000000000000004E-2</v>
      </c>
      <c r="Q2956" s="68">
        <v>32</v>
      </c>
      <c r="R2956" s="68"/>
      <c r="S2956" s="68">
        <f t="shared" si="111"/>
        <v>2.6560000000000001</v>
      </c>
      <c r="T2956" s="69" t="s">
        <v>52</v>
      </c>
      <c r="U2956" s="63" t="s">
        <v>52</v>
      </c>
      <c r="V2956" s="63"/>
      <c r="W2956" s="63"/>
      <c r="X2956" s="63"/>
      <c r="Y2956" s="63"/>
      <c r="Z2956" s="63"/>
      <c r="AA2956" s="63">
        <v>2026060008</v>
      </c>
    </row>
    <row r="2957" spans="1:27" s="71" customFormat="1" ht="23.5" customHeight="1" x14ac:dyDescent="0.35">
      <c r="A2957" s="62">
        <v>46174</v>
      </c>
      <c r="B2957" s="63" t="s">
        <v>34</v>
      </c>
      <c r="C2957" s="64" t="s">
        <v>18</v>
      </c>
      <c r="D2957" s="64" t="s">
        <v>19</v>
      </c>
      <c r="E2957" s="64" t="s">
        <v>5328</v>
      </c>
      <c r="F2957" s="64">
        <v>2</v>
      </c>
      <c r="G2957" s="72">
        <v>130690040</v>
      </c>
      <c r="H2957" s="63" t="s">
        <v>5358</v>
      </c>
      <c r="I2957" s="64" t="s">
        <v>490</v>
      </c>
      <c r="J2957" s="63" t="s">
        <v>4743</v>
      </c>
      <c r="K2957" s="64" t="s">
        <v>281</v>
      </c>
      <c r="L2957" s="64" t="s">
        <v>268</v>
      </c>
      <c r="M2957" s="100">
        <v>0.88888888888888884</v>
      </c>
      <c r="N2957" s="100">
        <v>0.90625</v>
      </c>
      <c r="O2957" s="66">
        <f t="shared" si="110"/>
        <v>1.736111111111116E-2</v>
      </c>
      <c r="P2957" s="67">
        <v>0.42</v>
      </c>
      <c r="Q2957" s="68">
        <v>8</v>
      </c>
      <c r="R2957" s="68"/>
      <c r="S2957" s="68">
        <f t="shared" si="111"/>
        <v>3.36</v>
      </c>
      <c r="T2957" s="69" t="s">
        <v>52</v>
      </c>
      <c r="U2957" s="63" t="s">
        <v>52</v>
      </c>
      <c r="V2957" s="63"/>
      <c r="W2957" s="63"/>
      <c r="X2957" s="63"/>
      <c r="Y2957" s="63"/>
      <c r="Z2957" s="63"/>
      <c r="AA2957" s="63">
        <v>2026060009</v>
      </c>
    </row>
    <row r="2958" spans="1:27" s="71" customFormat="1" ht="23.5" customHeight="1" x14ac:dyDescent="0.35">
      <c r="A2958" s="62">
        <v>46174</v>
      </c>
      <c r="B2958" s="63" t="s">
        <v>34</v>
      </c>
      <c r="C2958" s="64" t="s">
        <v>18</v>
      </c>
      <c r="D2958" s="64" t="s">
        <v>19</v>
      </c>
      <c r="E2958" s="64" t="s">
        <v>1545</v>
      </c>
      <c r="F2958" s="64">
        <v>1</v>
      </c>
      <c r="G2958" s="72">
        <v>130597291</v>
      </c>
      <c r="H2958" s="63" t="s">
        <v>5359</v>
      </c>
      <c r="I2958" s="64" t="s">
        <v>490</v>
      </c>
      <c r="J2958" s="63" t="s">
        <v>2054</v>
      </c>
      <c r="K2958" s="64" t="s">
        <v>281</v>
      </c>
      <c r="L2958" s="64" t="s">
        <v>268</v>
      </c>
      <c r="M2958" s="100">
        <v>0.3263888888888889</v>
      </c>
      <c r="N2958" s="100">
        <v>0.34375</v>
      </c>
      <c r="O2958" s="66">
        <f t="shared" si="110"/>
        <v>1.7361111111111105E-2</v>
      </c>
      <c r="P2958" s="67">
        <v>0.42</v>
      </c>
      <c r="Q2958" s="68">
        <v>9</v>
      </c>
      <c r="R2958" s="68"/>
      <c r="S2958" s="68">
        <f t="shared" si="111"/>
        <v>3.78</v>
      </c>
      <c r="T2958" s="69" t="s">
        <v>52</v>
      </c>
      <c r="U2958" s="63" t="s">
        <v>52</v>
      </c>
      <c r="V2958" s="63"/>
      <c r="W2958" s="63"/>
      <c r="X2958" s="63"/>
      <c r="Y2958" s="63"/>
      <c r="Z2958" s="63"/>
      <c r="AA2958" s="63">
        <v>2026060010</v>
      </c>
    </row>
    <row r="2959" spans="1:27" s="71" customFormat="1" ht="23.5" customHeight="1" x14ac:dyDescent="0.35">
      <c r="A2959" s="62">
        <v>46174</v>
      </c>
      <c r="B2959" s="63" t="s">
        <v>34</v>
      </c>
      <c r="C2959" s="64" t="s">
        <v>18</v>
      </c>
      <c r="D2959" s="64" t="s">
        <v>19</v>
      </c>
      <c r="E2959" s="64" t="s">
        <v>789</v>
      </c>
      <c r="F2959" s="64">
        <v>1</v>
      </c>
      <c r="G2959" s="72">
        <v>130597315</v>
      </c>
      <c r="H2959" s="63" t="s">
        <v>5360</v>
      </c>
      <c r="I2959" s="64" t="s">
        <v>490</v>
      </c>
      <c r="J2959" s="63" t="s">
        <v>4131</v>
      </c>
      <c r="K2959" s="64" t="s">
        <v>281</v>
      </c>
      <c r="L2959" s="64" t="s">
        <v>268</v>
      </c>
      <c r="M2959" s="100">
        <v>0.59375</v>
      </c>
      <c r="N2959" s="100">
        <v>0.62152777777777779</v>
      </c>
      <c r="O2959" s="66">
        <f t="shared" si="110"/>
        <v>2.777777777777779E-2</v>
      </c>
      <c r="P2959" s="67">
        <v>0.8</v>
      </c>
      <c r="Q2959" s="68">
        <v>9</v>
      </c>
      <c r="R2959" s="68"/>
      <c r="S2959" s="68">
        <f t="shared" si="111"/>
        <v>7.2</v>
      </c>
      <c r="T2959" s="69" t="s">
        <v>52</v>
      </c>
      <c r="U2959" s="63" t="s">
        <v>52</v>
      </c>
      <c r="V2959" s="63"/>
      <c r="W2959" s="63"/>
      <c r="X2959" s="63"/>
      <c r="Y2959" s="63"/>
      <c r="Z2959" s="63"/>
      <c r="AA2959" s="63">
        <v>2026060011</v>
      </c>
    </row>
    <row r="2960" spans="1:27" s="71" customFormat="1" ht="23.5" customHeight="1" x14ac:dyDescent="0.35">
      <c r="A2960" s="62">
        <v>46175</v>
      </c>
      <c r="B2960" s="63" t="s">
        <v>34</v>
      </c>
      <c r="C2960" s="64" t="s">
        <v>17</v>
      </c>
      <c r="D2960" s="64" t="s">
        <v>19</v>
      </c>
      <c r="E2960" s="64" t="s">
        <v>614</v>
      </c>
      <c r="F2960" s="64">
        <v>2</v>
      </c>
      <c r="G2960" s="72">
        <v>130597184</v>
      </c>
      <c r="H2960" s="63" t="s">
        <v>5381</v>
      </c>
      <c r="I2960" s="64" t="s">
        <v>493</v>
      </c>
      <c r="J2960" s="63" t="s">
        <v>66</v>
      </c>
      <c r="K2960" s="64" t="s">
        <v>243</v>
      </c>
      <c r="L2960" s="64" t="s">
        <v>239</v>
      </c>
      <c r="M2960" s="100"/>
      <c r="N2960" s="100"/>
      <c r="O2960" s="66">
        <f t="shared" si="110"/>
        <v>24</v>
      </c>
      <c r="P2960" s="67">
        <v>0.25</v>
      </c>
      <c r="Q2960" s="68">
        <v>13</v>
      </c>
      <c r="R2960" s="68"/>
      <c r="S2960" s="68">
        <f t="shared" si="111"/>
        <v>3.25</v>
      </c>
      <c r="T2960" s="69" t="s">
        <v>547</v>
      </c>
      <c r="U2960" s="63" t="s">
        <v>52</v>
      </c>
      <c r="V2960" s="63"/>
      <c r="W2960" s="63"/>
      <c r="X2960" s="63"/>
      <c r="Y2960" s="63"/>
      <c r="Z2960" s="63"/>
      <c r="AA2960" s="63"/>
    </row>
    <row r="2961" spans="1:27" s="71" customFormat="1" ht="23.5" customHeight="1" x14ac:dyDescent="0.35">
      <c r="A2961" s="62">
        <v>46175</v>
      </c>
      <c r="B2961" s="63" t="s">
        <v>34</v>
      </c>
      <c r="C2961" s="64" t="s">
        <v>17</v>
      </c>
      <c r="D2961" s="64" t="s">
        <v>19</v>
      </c>
      <c r="E2961" s="64" t="s">
        <v>614</v>
      </c>
      <c r="F2961" s="64">
        <v>2</v>
      </c>
      <c r="G2961" s="72">
        <v>130597185</v>
      </c>
      <c r="H2961" s="63" t="s">
        <v>5382</v>
      </c>
      <c r="I2961" s="64" t="s">
        <v>493</v>
      </c>
      <c r="J2961" s="63" t="s">
        <v>66</v>
      </c>
      <c r="K2961" s="64" t="s">
        <v>243</v>
      </c>
      <c r="L2961" s="64" t="s">
        <v>239</v>
      </c>
      <c r="M2961" s="100"/>
      <c r="N2961" s="100"/>
      <c r="O2961" s="66">
        <f t="shared" si="110"/>
        <v>24</v>
      </c>
      <c r="P2961" s="67">
        <v>0.25</v>
      </c>
      <c r="Q2961" s="68">
        <v>13</v>
      </c>
      <c r="R2961" s="68"/>
      <c r="S2961" s="68">
        <f t="shared" si="111"/>
        <v>3.25</v>
      </c>
      <c r="T2961" s="69" t="s">
        <v>547</v>
      </c>
      <c r="U2961" s="63" t="s">
        <v>52</v>
      </c>
      <c r="V2961" s="63"/>
      <c r="W2961" s="63"/>
      <c r="X2961" s="63"/>
      <c r="Y2961" s="63"/>
      <c r="Z2961" s="63"/>
      <c r="AA2961" s="63"/>
    </row>
    <row r="2962" spans="1:27" s="71" customFormat="1" ht="23.5" customHeight="1" x14ac:dyDescent="0.35">
      <c r="A2962" s="62">
        <v>46175</v>
      </c>
      <c r="B2962" s="63" t="s">
        <v>34</v>
      </c>
      <c r="C2962" s="64" t="s">
        <v>17</v>
      </c>
      <c r="D2962" s="64" t="s">
        <v>19</v>
      </c>
      <c r="E2962" s="64" t="s">
        <v>1066</v>
      </c>
      <c r="F2962" s="64">
        <v>1</v>
      </c>
      <c r="G2962" s="72" t="s">
        <v>4149</v>
      </c>
      <c r="H2962" s="63" t="s">
        <v>5383</v>
      </c>
      <c r="I2962" s="64" t="s">
        <v>493</v>
      </c>
      <c r="J2962" s="63" t="s">
        <v>66</v>
      </c>
      <c r="K2962" s="64" t="s">
        <v>243</v>
      </c>
      <c r="L2962" s="64" t="s">
        <v>239</v>
      </c>
      <c r="M2962" s="100"/>
      <c r="N2962" s="100"/>
      <c r="O2962" s="66">
        <f t="shared" si="110"/>
        <v>24</v>
      </c>
      <c r="P2962" s="67">
        <v>0.5</v>
      </c>
      <c r="Q2962" s="68">
        <v>12</v>
      </c>
      <c r="R2962" s="68"/>
      <c r="S2962" s="68">
        <f t="shared" si="111"/>
        <v>6</v>
      </c>
      <c r="T2962" s="69" t="s">
        <v>547</v>
      </c>
      <c r="U2962" s="63" t="s">
        <v>52</v>
      </c>
      <c r="V2962" s="63"/>
      <c r="W2962" s="63"/>
      <c r="X2962" s="63"/>
      <c r="Y2962" s="63"/>
      <c r="Z2962" s="63"/>
      <c r="AA2962" s="63"/>
    </row>
    <row r="2963" spans="1:27" s="71" customFormat="1" ht="23.5" customHeight="1" x14ac:dyDescent="0.35">
      <c r="A2963" s="62">
        <v>46175</v>
      </c>
      <c r="B2963" s="63" t="s">
        <v>445</v>
      </c>
      <c r="C2963" s="64" t="s">
        <v>17</v>
      </c>
      <c r="D2963" s="64" t="s">
        <v>37</v>
      </c>
      <c r="E2963" s="64" t="s">
        <v>289</v>
      </c>
      <c r="F2963" s="64">
        <v>2</v>
      </c>
      <c r="G2963" s="72" t="s">
        <v>1331</v>
      </c>
      <c r="H2963" s="63" t="s">
        <v>5384</v>
      </c>
      <c r="I2963" s="64" t="s">
        <v>493</v>
      </c>
      <c r="J2963" s="63" t="s">
        <v>66</v>
      </c>
      <c r="K2963" s="64" t="s">
        <v>243</v>
      </c>
      <c r="L2963" s="64" t="s">
        <v>239</v>
      </c>
      <c r="M2963" s="100"/>
      <c r="N2963" s="100"/>
      <c r="O2963" s="66">
        <f t="shared" si="110"/>
        <v>24</v>
      </c>
      <c r="P2963" s="67">
        <v>0.1</v>
      </c>
      <c r="Q2963" s="68">
        <v>27</v>
      </c>
      <c r="R2963" s="68"/>
      <c r="S2963" s="68">
        <f t="shared" si="111"/>
        <v>2.7</v>
      </c>
      <c r="T2963" s="69" t="s">
        <v>547</v>
      </c>
      <c r="U2963" s="63" t="s">
        <v>52</v>
      </c>
      <c r="V2963" s="63"/>
      <c r="W2963" s="63"/>
      <c r="X2963" s="63"/>
      <c r="Y2963" s="63"/>
      <c r="Z2963" s="63"/>
      <c r="AA2963" s="63"/>
    </row>
    <row r="2964" spans="1:27" s="71" customFormat="1" ht="23.5" customHeight="1" x14ac:dyDescent="0.35">
      <c r="A2964" s="62">
        <v>46175</v>
      </c>
      <c r="B2964" s="63" t="s">
        <v>445</v>
      </c>
      <c r="C2964" s="64" t="s">
        <v>17</v>
      </c>
      <c r="D2964" s="64" t="s">
        <v>37</v>
      </c>
      <c r="E2964" s="64" t="s">
        <v>365</v>
      </c>
      <c r="F2964" s="64">
        <v>1</v>
      </c>
      <c r="G2964" s="72" t="s">
        <v>1173</v>
      </c>
      <c r="H2964" s="63" t="s">
        <v>5385</v>
      </c>
      <c r="I2964" s="64" t="s">
        <v>493</v>
      </c>
      <c r="J2964" s="63" t="s">
        <v>66</v>
      </c>
      <c r="K2964" s="64" t="s">
        <v>243</v>
      </c>
      <c r="L2964" s="64" t="s">
        <v>239</v>
      </c>
      <c r="M2964" s="100"/>
      <c r="N2964" s="100"/>
      <c r="O2964" s="66">
        <f t="shared" si="110"/>
        <v>24</v>
      </c>
      <c r="P2964" s="67">
        <v>0.1</v>
      </c>
      <c r="Q2964" s="68">
        <v>24</v>
      </c>
      <c r="R2964" s="68"/>
      <c r="S2964" s="68">
        <f t="shared" si="111"/>
        <v>2.4000000000000004</v>
      </c>
      <c r="T2964" s="69" t="s">
        <v>547</v>
      </c>
      <c r="U2964" s="63" t="s">
        <v>52</v>
      </c>
      <c r="V2964" s="63"/>
      <c r="W2964" s="63"/>
      <c r="X2964" s="63"/>
      <c r="Y2964" s="63"/>
      <c r="Z2964" s="63"/>
      <c r="AA2964" s="63"/>
    </row>
    <row r="2965" spans="1:27" s="71" customFormat="1" ht="23.5" customHeight="1" x14ac:dyDescent="0.35">
      <c r="A2965" s="62">
        <v>46175</v>
      </c>
      <c r="B2965" s="63" t="s">
        <v>445</v>
      </c>
      <c r="C2965" s="64" t="s">
        <v>17</v>
      </c>
      <c r="D2965" s="64" t="s">
        <v>37</v>
      </c>
      <c r="E2965" s="64" t="s">
        <v>3031</v>
      </c>
      <c r="F2965" s="64">
        <v>1</v>
      </c>
      <c r="G2965" s="72" t="s">
        <v>5386</v>
      </c>
      <c r="H2965" s="63" t="s">
        <v>5387</v>
      </c>
      <c r="I2965" s="64" t="s">
        <v>493</v>
      </c>
      <c r="J2965" s="63" t="s">
        <v>66</v>
      </c>
      <c r="K2965" s="64" t="s">
        <v>243</v>
      </c>
      <c r="L2965" s="64" t="s">
        <v>239</v>
      </c>
      <c r="M2965" s="100"/>
      <c r="N2965" s="100"/>
      <c r="O2965" s="66">
        <f t="shared" si="110"/>
        <v>24</v>
      </c>
      <c r="P2965" s="67">
        <v>0.33</v>
      </c>
      <c r="Q2965" s="68">
        <v>8</v>
      </c>
      <c r="R2965" s="68"/>
      <c r="S2965" s="68">
        <f t="shared" si="111"/>
        <v>2.64</v>
      </c>
      <c r="T2965" s="69" t="s">
        <v>547</v>
      </c>
      <c r="U2965" s="63" t="s">
        <v>52</v>
      </c>
      <c r="V2965" s="63"/>
      <c r="W2965" s="63"/>
      <c r="X2965" s="63"/>
      <c r="Y2965" s="63"/>
      <c r="Z2965" s="63"/>
      <c r="AA2965" s="63"/>
    </row>
    <row r="2966" spans="1:27" s="71" customFormat="1" ht="23.5" customHeight="1" x14ac:dyDescent="0.35">
      <c r="A2966" s="62">
        <v>46175</v>
      </c>
      <c r="B2966" s="63" t="s">
        <v>445</v>
      </c>
      <c r="C2966" s="64" t="s">
        <v>17</v>
      </c>
      <c r="D2966" s="64" t="s">
        <v>37</v>
      </c>
      <c r="E2966" s="64" t="s">
        <v>3032</v>
      </c>
      <c r="F2966" s="64">
        <v>2</v>
      </c>
      <c r="G2966" s="72" t="s">
        <v>3426</v>
      </c>
      <c r="H2966" s="63" t="s">
        <v>5388</v>
      </c>
      <c r="I2966" s="64" t="s">
        <v>493</v>
      </c>
      <c r="J2966" s="63" t="s">
        <v>66</v>
      </c>
      <c r="K2966" s="64" t="s">
        <v>243</v>
      </c>
      <c r="L2966" s="64" t="s">
        <v>239</v>
      </c>
      <c r="M2966" s="100"/>
      <c r="N2966" s="100"/>
      <c r="O2966" s="66">
        <f t="shared" si="110"/>
        <v>24</v>
      </c>
      <c r="P2966" s="67">
        <v>0.33</v>
      </c>
      <c r="Q2966" s="68">
        <v>15</v>
      </c>
      <c r="R2966" s="68"/>
      <c r="S2966" s="68">
        <f t="shared" si="111"/>
        <v>4.95</v>
      </c>
      <c r="T2966" s="69" t="s">
        <v>547</v>
      </c>
      <c r="U2966" s="63" t="s">
        <v>52</v>
      </c>
      <c r="V2966" s="63"/>
      <c r="W2966" s="63"/>
      <c r="X2966" s="63"/>
      <c r="Y2966" s="63"/>
      <c r="Z2966" s="63"/>
      <c r="AA2966" s="63"/>
    </row>
    <row r="2967" spans="1:27" s="71" customFormat="1" ht="23.5" customHeight="1" x14ac:dyDescent="0.35">
      <c r="A2967" s="62">
        <v>46175</v>
      </c>
      <c r="B2967" s="63" t="s">
        <v>445</v>
      </c>
      <c r="C2967" s="64" t="s">
        <v>17</v>
      </c>
      <c r="D2967" s="64" t="s">
        <v>37</v>
      </c>
      <c r="E2967" s="64" t="s">
        <v>289</v>
      </c>
      <c r="F2967" s="64">
        <v>1</v>
      </c>
      <c r="G2967" s="72" t="s">
        <v>3713</v>
      </c>
      <c r="H2967" s="63" t="s">
        <v>5389</v>
      </c>
      <c r="I2967" s="64" t="s">
        <v>493</v>
      </c>
      <c r="J2967" s="63" t="s">
        <v>66</v>
      </c>
      <c r="K2967" s="64" t="s">
        <v>243</v>
      </c>
      <c r="L2967" s="64" t="s">
        <v>239</v>
      </c>
      <c r="M2967" s="100"/>
      <c r="N2967" s="100"/>
      <c r="O2967" s="66">
        <f t="shared" si="110"/>
        <v>24</v>
      </c>
      <c r="P2967" s="67">
        <v>0.1</v>
      </c>
      <c r="Q2967" s="68">
        <v>27</v>
      </c>
      <c r="R2967" s="68"/>
      <c r="S2967" s="68">
        <f t="shared" si="111"/>
        <v>2.7</v>
      </c>
      <c r="T2967" s="69" t="s">
        <v>547</v>
      </c>
      <c r="U2967" s="63" t="s">
        <v>52</v>
      </c>
      <c r="V2967" s="63"/>
      <c r="W2967" s="63"/>
      <c r="X2967" s="63"/>
      <c r="Y2967" s="63"/>
      <c r="Z2967" s="63"/>
      <c r="AA2967" s="63"/>
    </row>
    <row r="2968" spans="1:27" s="71" customFormat="1" ht="23.5" customHeight="1" x14ac:dyDescent="0.35">
      <c r="A2968" s="62">
        <v>46175</v>
      </c>
      <c r="B2968" s="63" t="s">
        <v>445</v>
      </c>
      <c r="C2968" s="64" t="s">
        <v>17</v>
      </c>
      <c r="D2968" s="64" t="s">
        <v>37</v>
      </c>
      <c r="E2968" s="64" t="s">
        <v>3032</v>
      </c>
      <c r="F2968" s="64">
        <v>1</v>
      </c>
      <c r="G2968" s="72" t="s">
        <v>4973</v>
      </c>
      <c r="H2968" s="63" t="s">
        <v>5390</v>
      </c>
      <c r="I2968" s="64" t="s">
        <v>493</v>
      </c>
      <c r="J2968" s="63" t="s">
        <v>66</v>
      </c>
      <c r="K2968" s="64" t="s">
        <v>243</v>
      </c>
      <c r="L2968" s="64" t="s">
        <v>239</v>
      </c>
      <c r="M2968" s="100"/>
      <c r="N2968" s="100"/>
      <c r="O2968" s="66">
        <f t="shared" si="110"/>
        <v>24</v>
      </c>
      <c r="P2968" s="67">
        <v>0.5</v>
      </c>
      <c r="Q2968" s="68">
        <v>15</v>
      </c>
      <c r="R2968" s="68"/>
      <c r="S2968" s="68">
        <f t="shared" si="111"/>
        <v>7.5</v>
      </c>
      <c r="T2968" s="69" t="s">
        <v>547</v>
      </c>
      <c r="U2968" s="63" t="s">
        <v>52</v>
      </c>
      <c r="V2968" s="63"/>
      <c r="W2968" s="63"/>
      <c r="X2968" s="63"/>
      <c r="Y2968" s="63"/>
      <c r="Z2968" s="63"/>
      <c r="AA2968" s="63"/>
    </row>
    <row r="2969" spans="1:27" s="71" customFormat="1" ht="23.5" customHeight="1" x14ac:dyDescent="0.35">
      <c r="A2969" s="62">
        <v>46175</v>
      </c>
      <c r="B2969" s="63" t="s">
        <v>445</v>
      </c>
      <c r="C2969" s="64" t="s">
        <v>18</v>
      </c>
      <c r="D2969" s="64" t="s">
        <v>37</v>
      </c>
      <c r="E2969" s="64" t="s">
        <v>638</v>
      </c>
      <c r="F2969" s="64">
        <v>2</v>
      </c>
      <c r="G2969" s="72" t="s">
        <v>3510</v>
      </c>
      <c r="H2969" s="63" t="s">
        <v>5391</v>
      </c>
      <c r="I2969" s="64" t="s">
        <v>493</v>
      </c>
      <c r="J2969" s="63" t="s">
        <v>66</v>
      </c>
      <c r="K2969" s="64" t="s">
        <v>243</v>
      </c>
      <c r="L2969" s="64" t="s">
        <v>239</v>
      </c>
      <c r="M2969" s="100"/>
      <c r="N2969" s="100"/>
      <c r="O2969" s="66">
        <f t="shared" si="110"/>
        <v>24</v>
      </c>
      <c r="P2969" s="67">
        <v>0.1</v>
      </c>
      <c r="Q2969" s="68">
        <v>25</v>
      </c>
      <c r="R2969" s="68"/>
      <c r="S2969" s="68">
        <f t="shared" si="111"/>
        <v>2.5</v>
      </c>
      <c r="T2969" s="69" t="s">
        <v>547</v>
      </c>
      <c r="U2969" s="63" t="s">
        <v>52</v>
      </c>
      <c r="V2969" s="63"/>
      <c r="W2969" s="63"/>
      <c r="X2969" s="63"/>
      <c r="Y2969" s="63"/>
      <c r="Z2969" s="63"/>
      <c r="AA2969" s="63"/>
    </row>
    <row r="2970" spans="1:27" s="71" customFormat="1" ht="23.5" customHeight="1" x14ac:dyDescent="0.35">
      <c r="A2970" s="62">
        <v>46175</v>
      </c>
      <c r="B2970" s="63" t="s">
        <v>445</v>
      </c>
      <c r="C2970" s="64" t="s">
        <v>18</v>
      </c>
      <c r="D2970" s="64" t="s">
        <v>37</v>
      </c>
      <c r="E2970" s="64" t="s">
        <v>2671</v>
      </c>
      <c r="F2970" s="64">
        <v>1</v>
      </c>
      <c r="G2970" s="72" t="s">
        <v>5392</v>
      </c>
      <c r="H2970" s="63" t="s">
        <v>5393</v>
      </c>
      <c r="I2970" s="64" t="s">
        <v>493</v>
      </c>
      <c r="J2970" s="63" t="s">
        <v>66</v>
      </c>
      <c r="K2970" s="64" t="s">
        <v>243</v>
      </c>
      <c r="L2970" s="64" t="s">
        <v>239</v>
      </c>
      <c r="M2970" s="100"/>
      <c r="N2970" s="100"/>
      <c r="O2970" s="66">
        <f t="shared" si="110"/>
        <v>24</v>
      </c>
      <c r="P2970" s="67">
        <v>0.1</v>
      </c>
      <c r="Q2970" s="68">
        <v>25</v>
      </c>
      <c r="R2970" s="68"/>
      <c r="S2970" s="68">
        <f t="shared" si="111"/>
        <v>2.5</v>
      </c>
      <c r="T2970" s="69" t="s">
        <v>547</v>
      </c>
      <c r="U2970" s="63" t="s">
        <v>52</v>
      </c>
      <c r="V2970" s="63"/>
      <c r="W2970" s="63"/>
      <c r="X2970" s="63"/>
      <c r="Y2970" s="63"/>
      <c r="Z2970" s="63"/>
      <c r="AA2970" s="63"/>
    </row>
    <row r="2971" spans="1:27" s="71" customFormat="1" ht="23.5" customHeight="1" x14ac:dyDescent="0.35">
      <c r="A2971" s="62">
        <v>46175</v>
      </c>
      <c r="B2971" s="63" t="s">
        <v>445</v>
      </c>
      <c r="C2971" s="64" t="s">
        <v>18</v>
      </c>
      <c r="D2971" s="64" t="s">
        <v>37</v>
      </c>
      <c r="E2971" s="64" t="s">
        <v>3457</v>
      </c>
      <c r="F2971" s="64">
        <v>2</v>
      </c>
      <c r="G2971" s="72" t="s">
        <v>519</v>
      </c>
      <c r="H2971" s="63" t="s">
        <v>5394</v>
      </c>
      <c r="I2971" s="64" t="s">
        <v>493</v>
      </c>
      <c r="J2971" s="63" t="s">
        <v>66</v>
      </c>
      <c r="K2971" s="64" t="s">
        <v>243</v>
      </c>
      <c r="L2971" s="64" t="s">
        <v>239</v>
      </c>
      <c r="M2971" s="100"/>
      <c r="N2971" s="100"/>
      <c r="O2971" s="66">
        <f t="shared" si="110"/>
        <v>24</v>
      </c>
      <c r="P2971" s="67">
        <v>0.1</v>
      </c>
      <c r="Q2971" s="68">
        <v>21</v>
      </c>
      <c r="R2971" s="68"/>
      <c r="S2971" s="68">
        <f t="shared" si="111"/>
        <v>2.1</v>
      </c>
      <c r="T2971" s="69" t="s">
        <v>547</v>
      </c>
      <c r="U2971" s="63" t="s">
        <v>52</v>
      </c>
      <c r="V2971" s="63"/>
      <c r="W2971" s="63"/>
      <c r="X2971" s="63"/>
      <c r="Y2971" s="63"/>
      <c r="Z2971" s="63"/>
      <c r="AA2971" s="63"/>
    </row>
    <row r="2972" spans="1:27" s="71" customFormat="1" ht="23.5" customHeight="1" x14ac:dyDescent="0.35">
      <c r="A2972" s="62">
        <v>46175</v>
      </c>
      <c r="B2972" s="63" t="s">
        <v>445</v>
      </c>
      <c r="C2972" s="64" t="s">
        <v>18</v>
      </c>
      <c r="D2972" s="64" t="s">
        <v>37</v>
      </c>
      <c r="E2972" s="64" t="s">
        <v>2563</v>
      </c>
      <c r="F2972" s="64">
        <v>1</v>
      </c>
      <c r="G2972" s="72" t="s">
        <v>1931</v>
      </c>
      <c r="H2972" s="63" t="s">
        <v>5395</v>
      </c>
      <c r="I2972" s="64" t="s">
        <v>493</v>
      </c>
      <c r="J2972" s="63" t="s">
        <v>66</v>
      </c>
      <c r="K2972" s="64" t="s">
        <v>243</v>
      </c>
      <c r="L2972" s="64" t="s">
        <v>239</v>
      </c>
      <c r="M2972" s="100"/>
      <c r="N2972" s="100"/>
      <c r="O2972" s="66">
        <f t="shared" si="110"/>
        <v>24</v>
      </c>
      <c r="P2972" s="67">
        <v>1.25</v>
      </c>
      <c r="Q2972" s="68">
        <v>19</v>
      </c>
      <c r="R2972" s="68"/>
      <c r="S2972" s="68">
        <f t="shared" si="111"/>
        <v>23.75</v>
      </c>
      <c r="T2972" s="69" t="s">
        <v>547</v>
      </c>
      <c r="U2972" s="63" t="s">
        <v>52</v>
      </c>
      <c r="V2972" s="63"/>
      <c r="W2972" s="63"/>
      <c r="X2972" s="63"/>
      <c r="Y2972" s="63"/>
      <c r="Z2972" s="63"/>
      <c r="AA2972" s="63"/>
    </row>
    <row r="2973" spans="1:27" s="71" customFormat="1" ht="23.5" customHeight="1" x14ac:dyDescent="0.35">
      <c r="A2973" s="62">
        <v>46175</v>
      </c>
      <c r="B2973" s="63" t="s">
        <v>445</v>
      </c>
      <c r="C2973" s="64" t="s">
        <v>18</v>
      </c>
      <c r="D2973" s="64" t="s">
        <v>37</v>
      </c>
      <c r="E2973" s="64" t="s">
        <v>900</v>
      </c>
      <c r="F2973" s="64">
        <v>1</v>
      </c>
      <c r="G2973" s="72">
        <v>159283005</v>
      </c>
      <c r="H2973" s="63" t="s">
        <v>5396</v>
      </c>
      <c r="I2973" s="64" t="s">
        <v>493</v>
      </c>
      <c r="J2973" s="63" t="s">
        <v>66</v>
      </c>
      <c r="K2973" s="64" t="s">
        <v>243</v>
      </c>
      <c r="L2973" s="64" t="s">
        <v>239</v>
      </c>
      <c r="M2973" s="100"/>
      <c r="N2973" s="100"/>
      <c r="O2973" s="66">
        <f t="shared" si="110"/>
        <v>24</v>
      </c>
      <c r="P2973" s="67">
        <v>0.25</v>
      </c>
      <c r="Q2973" s="68">
        <v>23</v>
      </c>
      <c r="R2973" s="68"/>
      <c r="S2973" s="68">
        <f t="shared" si="111"/>
        <v>5.75</v>
      </c>
      <c r="T2973" s="69" t="s">
        <v>547</v>
      </c>
      <c r="U2973" s="63" t="s">
        <v>52</v>
      </c>
      <c r="V2973" s="63"/>
      <c r="W2973" s="63"/>
      <c r="X2973" s="63"/>
      <c r="Y2973" s="63"/>
      <c r="Z2973" s="63"/>
      <c r="AA2973" s="63"/>
    </row>
    <row r="2974" spans="1:27" s="71" customFormat="1" ht="23.5" customHeight="1" x14ac:dyDescent="0.35">
      <c r="A2974" s="62">
        <v>46175</v>
      </c>
      <c r="B2974" s="63" t="s">
        <v>445</v>
      </c>
      <c r="C2974" s="64" t="s">
        <v>18</v>
      </c>
      <c r="D2974" s="64" t="s">
        <v>37</v>
      </c>
      <c r="E2974" s="64" t="s">
        <v>339</v>
      </c>
      <c r="F2974" s="64">
        <v>1</v>
      </c>
      <c r="G2974" s="72">
        <v>316292011</v>
      </c>
      <c r="H2974" s="63" t="s">
        <v>5397</v>
      </c>
      <c r="I2974" s="64" t="s">
        <v>493</v>
      </c>
      <c r="J2974" s="63" t="s">
        <v>66</v>
      </c>
      <c r="K2974" s="64" t="s">
        <v>243</v>
      </c>
      <c r="L2974" s="64" t="s">
        <v>239</v>
      </c>
      <c r="M2974" s="100"/>
      <c r="N2974" s="100"/>
      <c r="O2974" s="66">
        <f t="shared" si="110"/>
        <v>24</v>
      </c>
      <c r="P2974" s="67">
        <v>0.1</v>
      </c>
      <c r="Q2974" s="68">
        <v>12</v>
      </c>
      <c r="R2974" s="68"/>
      <c r="S2974" s="68">
        <f t="shared" si="111"/>
        <v>1.2000000000000002</v>
      </c>
      <c r="T2974" s="69" t="s">
        <v>547</v>
      </c>
      <c r="U2974" s="63" t="s">
        <v>52</v>
      </c>
      <c r="V2974" s="63"/>
      <c r="W2974" s="63"/>
      <c r="X2974" s="63"/>
      <c r="Y2974" s="63"/>
      <c r="Z2974" s="63"/>
      <c r="AA2974" s="63"/>
    </row>
    <row r="2975" spans="1:27" s="71" customFormat="1" ht="23.5" customHeight="1" x14ac:dyDescent="0.35">
      <c r="A2975" s="62">
        <v>46175</v>
      </c>
      <c r="B2975" s="63" t="s">
        <v>445</v>
      </c>
      <c r="C2975" s="64" t="s">
        <v>18</v>
      </c>
      <c r="D2975" s="64" t="s">
        <v>37</v>
      </c>
      <c r="E2975" s="64" t="s">
        <v>899</v>
      </c>
      <c r="F2975" s="64">
        <v>1</v>
      </c>
      <c r="G2975" s="72">
        <v>317336002</v>
      </c>
      <c r="H2975" s="63" t="s">
        <v>5398</v>
      </c>
      <c r="I2975" s="64" t="s">
        <v>493</v>
      </c>
      <c r="J2975" s="63" t="s">
        <v>66</v>
      </c>
      <c r="K2975" s="64" t="s">
        <v>243</v>
      </c>
      <c r="L2975" s="64" t="s">
        <v>239</v>
      </c>
      <c r="M2975" s="100"/>
      <c r="N2975" s="100"/>
      <c r="O2975" s="66">
        <f t="shared" si="110"/>
        <v>24</v>
      </c>
      <c r="P2975" s="67">
        <v>0.1</v>
      </c>
      <c r="Q2975" s="68">
        <v>8</v>
      </c>
      <c r="R2975" s="68"/>
      <c r="S2975" s="68">
        <f t="shared" si="111"/>
        <v>0.8</v>
      </c>
      <c r="T2975" s="69" t="s">
        <v>547</v>
      </c>
      <c r="U2975" s="63" t="s">
        <v>52</v>
      </c>
      <c r="V2975" s="63"/>
      <c r="W2975" s="63"/>
      <c r="X2975" s="63"/>
      <c r="Y2975" s="63"/>
      <c r="Z2975" s="63"/>
      <c r="AA2975" s="63"/>
    </row>
    <row r="2976" spans="1:27" s="71" customFormat="1" ht="23.5" customHeight="1" x14ac:dyDescent="0.35">
      <c r="A2976" s="62">
        <v>46175</v>
      </c>
      <c r="B2976" s="63" t="s">
        <v>445</v>
      </c>
      <c r="C2976" s="64" t="s">
        <v>18</v>
      </c>
      <c r="D2976" s="64" t="s">
        <v>37</v>
      </c>
      <c r="E2976" s="64" t="s">
        <v>323</v>
      </c>
      <c r="F2976" s="64">
        <v>1</v>
      </c>
      <c r="G2976" s="72" t="s">
        <v>5399</v>
      </c>
      <c r="H2976" s="63" t="s">
        <v>5400</v>
      </c>
      <c r="I2976" s="64" t="s">
        <v>493</v>
      </c>
      <c r="J2976" s="63" t="s">
        <v>66</v>
      </c>
      <c r="K2976" s="64" t="s">
        <v>243</v>
      </c>
      <c r="L2976" s="64" t="s">
        <v>239</v>
      </c>
      <c r="M2976" s="100"/>
      <c r="N2976" s="100"/>
      <c r="O2976" s="66">
        <f t="shared" si="110"/>
        <v>24</v>
      </c>
      <c r="P2976" s="67">
        <v>0.75</v>
      </c>
      <c r="Q2976" s="68">
        <v>24</v>
      </c>
      <c r="R2976" s="68"/>
      <c r="S2976" s="68">
        <f t="shared" si="111"/>
        <v>18</v>
      </c>
      <c r="T2976" s="69" t="s">
        <v>547</v>
      </c>
      <c r="U2976" s="63" t="s">
        <v>52</v>
      </c>
      <c r="V2976" s="63"/>
      <c r="W2976" s="63"/>
      <c r="X2976" s="63"/>
      <c r="Y2976" s="63"/>
      <c r="Z2976" s="63"/>
      <c r="AA2976" s="63"/>
    </row>
    <row r="2977" spans="1:27" s="71" customFormat="1" ht="23.5" customHeight="1" x14ac:dyDescent="0.35">
      <c r="A2977" s="62">
        <v>46175</v>
      </c>
      <c r="B2977" s="63" t="s">
        <v>445</v>
      </c>
      <c r="C2977" s="64" t="s">
        <v>17</v>
      </c>
      <c r="D2977" s="64" t="s">
        <v>37</v>
      </c>
      <c r="E2977" s="64" t="s">
        <v>898</v>
      </c>
      <c r="F2977" s="64">
        <v>1</v>
      </c>
      <c r="G2977" s="72" t="s">
        <v>4319</v>
      </c>
      <c r="H2977" s="63" t="s">
        <v>5282</v>
      </c>
      <c r="I2977" s="64" t="s">
        <v>485</v>
      </c>
      <c r="J2977" s="63" t="s">
        <v>5401</v>
      </c>
      <c r="K2977" s="64" t="s">
        <v>702</v>
      </c>
      <c r="L2977" s="64" t="s">
        <v>268</v>
      </c>
      <c r="M2977" s="100">
        <v>0.33333333333333331</v>
      </c>
      <c r="N2977" s="100">
        <v>0.375</v>
      </c>
      <c r="O2977" s="66">
        <f t="shared" si="110"/>
        <v>4.1666666666666685E-2</v>
      </c>
      <c r="P2977" s="67">
        <v>1</v>
      </c>
      <c r="Q2977" s="68">
        <v>23</v>
      </c>
      <c r="R2977" s="68"/>
      <c r="S2977" s="68">
        <f t="shared" si="111"/>
        <v>23</v>
      </c>
      <c r="T2977" s="69" t="s">
        <v>27</v>
      </c>
      <c r="U2977" s="63" t="s">
        <v>5405</v>
      </c>
      <c r="V2977" s="63"/>
      <c r="W2977" s="63"/>
      <c r="X2977" s="63"/>
      <c r="Y2977" s="63"/>
      <c r="Z2977" s="63"/>
      <c r="AA2977" s="63">
        <v>2026060012</v>
      </c>
    </row>
    <row r="2978" spans="1:27" s="71" customFormat="1" ht="23.5" customHeight="1" x14ac:dyDescent="0.35">
      <c r="A2978" s="62">
        <v>46175</v>
      </c>
      <c r="B2978" s="63" t="s">
        <v>445</v>
      </c>
      <c r="C2978" s="64" t="s">
        <v>17</v>
      </c>
      <c r="D2978" s="64" t="s">
        <v>37</v>
      </c>
      <c r="E2978" s="64" t="s">
        <v>265</v>
      </c>
      <c r="F2978" s="64">
        <v>2</v>
      </c>
      <c r="G2978" s="72" t="s">
        <v>1013</v>
      </c>
      <c r="H2978" s="63" t="s">
        <v>5313</v>
      </c>
      <c r="I2978" s="64" t="s">
        <v>490</v>
      </c>
      <c r="J2978" s="63" t="s">
        <v>5402</v>
      </c>
      <c r="K2978" s="64" t="s">
        <v>281</v>
      </c>
      <c r="L2978" s="64" t="s">
        <v>268</v>
      </c>
      <c r="M2978" s="100">
        <v>0.20833333333333334</v>
      </c>
      <c r="N2978" s="100">
        <v>0.25</v>
      </c>
      <c r="O2978" s="66">
        <f t="shared" si="110"/>
        <v>4.1666666666666657E-2</v>
      </c>
      <c r="P2978" s="67">
        <v>1</v>
      </c>
      <c r="Q2978" s="68">
        <v>22</v>
      </c>
      <c r="R2978" s="68"/>
      <c r="S2978" s="68">
        <f t="shared" si="111"/>
        <v>22</v>
      </c>
      <c r="T2978" s="69" t="s">
        <v>27</v>
      </c>
      <c r="U2978" s="63" t="s">
        <v>52</v>
      </c>
      <c r="V2978" s="63"/>
      <c r="W2978" s="63"/>
      <c r="X2978" s="63"/>
      <c r="Y2978" s="63"/>
      <c r="Z2978" s="63"/>
      <c r="AA2978" s="63">
        <v>2026060013</v>
      </c>
    </row>
    <row r="2979" spans="1:27" s="71" customFormat="1" ht="23.5" customHeight="1" x14ac:dyDescent="0.35">
      <c r="A2979" s="62">
        <v>46175</v>
      </c>
      <c r="B2979" s="63" t="s">
        <v>34</v>
      </c>
      <c r="C2979" s="64" t="s">
        <v>18</v>
      </c>
      <c r="D2979" s="64" t="s">
        <v>19</v>
      </c>
      <c r="E2979" s="64" t="s">
        <v>4363</v>
      </c>
      <c r="F2979" s="64">
        <v>1</v>
      </c>
      <c r="G2979" s="72">
        <v>130597245</v>
      </c>
      <c r="H2979" s="63" t="s">
        <v>5403</v>
      </c>
      <c r="I2979" s="64" t="s">
        <v>490</v>
      </c>
      <c r="J2979" s="63" t="s">
        <v>5404</v>
      </c>
      <c r="K2979" s="64" t="s">
        <v>281</v>
      </c>
      <c r="L2979" s="64" t="s">
        <v>268</v>
      </c>
      <c r="M2979" s="100">
        <v>0.40277777777777779</v>
      </c>
      <c r="N2979" s="100">
        <v>0.40625</v>
      </c>
      <c r="O2979" s="66">
        <f t="shared" si="110"/>
        <v>3.4722222222222099E-3</v>
      </c>
      <c r="P2979" s="67">
        <v>8.3000000000000004E-2</v>
      </c>
      <c r="Q2979" s="68">
        <v>8</v>
      </c>
      <c r="R2979" s="68"/>
      <c r="S2979" s="68">
        <f t="shared" si="111"/>
        <v>0.66400000000000003</v>
      </c>
      <c r="T2979" s="69" t="s">
        <v>52</v>
      </c>
      <c r="U2979" s="63" t="s">
        <v>52</v>
      </c>
      <c r="V2979" s="63"/>
      <c r="W2979" s="63"/>
      <c r="X2979" s="63"/>
      <c r="Y2979" s="63"/>
      <c r="Z2979" s="63"/>
      <c r="AA2979" s="63">
        <v>2026060014</v>
      </c>
    </row>
    <row r="2980" spans="1:27" s="71" customFormat="1" ht="23.5" customHeight="1" x14ac:dyDescent="0.35">
      <c r="A2980" s="62">
        <v>46175</v>
      </c>
      <c r="B2980" s="63" t="s">
        <v>445</v>
      </c>
      <c r="C2980" s="64" t="s">
        <v>18</v>
      </c>
      <c r="D2980" s="64" t="s">
        <v>37</v>
      </c>
      <c r="E2980" s="64" t="s">
        <v>2671</v>
      </c>
      <c r="F2980" s="64">
        <v>1</v>
      </c>
      <c r="G2980" s="72" t="s">
        <v>5392</v>
      </c>
      <c r="H2980" s="63" t="s">
        <v>5393</v>
      </c>
      <c r="I2980" s="64" t="s">
        <v>490</v>
      </c>
      <c r="J2980" s="63" t="s">
        <v>2140</v>
      </c>
      <c r="K2980" s="64" t="s">
        <v>281</v>
      </c>
      <c r="L2980" s="64" t="s">
        <v>268</v>
      </c>
      <c r="M2980" s="100">
        <v>0.35416666666666669</v>
      </c>
      <c r="N2980" s="100">
        <v>0.39583333333333331</v>
      </c>
      <c r="O2980" s="66">
        <f t="shared" si="110"/>
        <v>4.166666666666663E-2</v>
      </c>
      <c r="P2980" s="67">
        <v>1</v>
      </c>
      <c r="Q2980" s="68">
        <v>25</v>
      </c>
      <c r="R2980" s="68"/>
      <c r="S2980" s="68">
        <f t="shared" si="111"/>
        <v>25</v>
      </c>
      <c r="T2980" s="69" t="s">
        <v>52</v>
      </c>
      <c r="U2980" s="63" t="s">
        <v>52</v>
      </c>
      <c r="V2980" s="63"/>
      <c r="W2980" s="63"/>
      <c r="X2980" s="63"/>
      <c r="Y2980" s="63"/>
      <c r="Z2980" s="63"/>
      <c r="AA2980" s="63">
        <v>2026060015</v>
      </c>
    </row>
    <row r="2981" spans="1:27" s="71" customFormat="1" ht="23.5" customHeight="1" x14ac:dyDescent="0.35">
      <c r="A2981" s="62">
        <v>46175</v>
      </c>
      <c r="B2981" s="63" t="s">
        <v>445</v>
      </c>
      <c r="C2981" s="64" t="s">
        <v>18</v>
      </c>
      <c r="D2981" s="64" t="s">
        <v>37</v>
      </c>
      <c r="E2981" s="64" t="s">
        <v>2563</v>
      </c>
      <c r="F2981" s="64">
        <v>1</v>
      </c>
      <c r="G2981" s="72" t="s">
        <v>1931</v>
      </c>
      <c r="H2981" s="63" t="s">
        <v>5395</v>
      </c>
      <c r="I2981" s="64" t="s">
        <v>490</v>
      </c>
      <c r="J2981" s="63" t="s">
        <v>2140</v>
      </c>
      <c r="K2981" s="64" t="s">
        <v>281</v>
      </c>
      <c r="L2981" s="64" t="s">
        <v>268</v>
      </c>
      <c r="M2981" s="100">
        <v>0.34375</v>
      </c>
      <c r="N2981" s="100">
        <v>0.36458333333333331</v>
      </c>
      <c r="O2981" s="66">
        <f t="shared" si="110"/>
        <v>2.0833333333333315E-2</v>
      </c>
      <c r="P2981" s="67">
        <v>0.5</v>
      </c>
      <c r="Q2981" s="68">
        <v>19</v>
      </c>
      <c r="R2981" s="68"/>
      <c r="S2981" s="68">
        <f t="shared" si="111"/>
        <v>9.5</v>
      </c>
      <c r="T2981" s="69" t="s">
        <v>52</v>
      </c>
      <c r="U2981" s="63" t="s">
        <v>52</v>
      </c>
      <c r="V2981" s="63"/>
      <c r="W2981" s="63"/>
      <c r="X2981" s="63"/>
      <c r="Y2981" s="63"/>
      <c r="Z2981" s="63"/>
      <c r="AA2981" s="63">
        <v>2026060016</v>
      </c>
    </row>
    <row r="2982" spans="1:27" s="71" customFormat="1" ht="23.5" customHeight="1" x14ac:dyDescent="0.35">
      <c r="A2982" s="62">
        <v>46176</v>
      </c>
      <c r="B2982" s="63" t="s">
        <v>445</v>
      </c>
      <c r="C2982" s="64" t="s">
        <v>17</v>
      </c>
      <c r="D2982" s="64" t="s">
        <v>37</v>
      </c>
      <c r="E2982" s="64" t="s">
        <v>265</v>
      </c>
      <c r="F2982" s="64">
        <v>2</v>
      </c>
      <c r="G2982" s="72" t="s">
        <v>287</v>
      </c>
      <c r="H2982" s="63" t="s">
        <v>5418</v>
      </c>
      <c r="I2982" s="64" t="s">
        <v>493</v>
      </c>
      <c r="J2982" s="63" t="s">
        <v>66</v>
      </c>
      <c r="K2982" s="64" t="s">
        <v>243</v>
      </c>
      <c r="L2982" s="64" t="s">
        <v>239</v>
      </c>
      <c r="M2982" s="100"/>
      <c r="N2982" s="100"/>
      <c r="O2982" s="66">
        <f t="shared" si="110"/>
        <v>24</v>
      </c>
      <c r="P2982" s="67">
        <v>0.1</v>
      </c>
      <c r="Q2982" s="68">
        <v>58</v>
      </c>
      <c r="R2982" s="68"/>
      <c r="S2982" s="68">
        <f t="shared" si="111"/>
        <v>5.8000000000000007</v>
      </c>
      <c r="T2982" s="69" t="s">
        <v>547</v>
      </c>
      <c r="U2982" s="63" t="s">
        <v>52</v>
      </c>
      <c r="V2982" s="63"/>
      <c r="W2982" s="63"/>
      <c r="X2982" s="63"/>
      <c r="Y2982" s="63"/>
      <c r="Z2982" s="63"/>
      <c r="AA2982" s="63"/>
    </row>
    <row r="2983" spans="1:27" s="71" customFormat="1" ht="23.5" customHeight="1" x14ac:dyDescent="0.35">
      <c r="A2983" s="62">
        <v>46176</v>
      </c>
      <c r="B2983" s="63" t="s">
        <v>445</v>
      </c>
      <c r="C2983" s="64" t="s">
        <v>17</v>
      </c>
      <c r="D2983" s="64" t="s">
        <v>37</v>
      </c>
      <c r="E2983" s="64" t="s">
        <v>265</v>
      </c>
      <c r="F2983" s="64">
        <v>2</v>
      </c>
      <c r="G2983" s="72" t="s">
        <v>755</v>
      </c>
      <c r="H2983" s="63" t="s">
        <v>5419</v>
      </c>
      <c r="I2983" s="64" t="s">
        <v>493</v>
      </c>
      <c r="J2983" s="63" t="s">
        <v>66</v>
      </c>
      <c r="K2983" s="64" t="s">
        <v>243</v>
      </c>
      <c r="L2983" s="64" t="s">
        <v>239</v>
      </c>
      <c r="M2983" s="100"/>
      <c r="N2983" s="100"/>
      <c r="O2983" s="66">
        <f t="shared" ref="O2983:O3046" si="112">IF(N2983-M2983&gt;0,N2983-M2983,N2983-M2983+24)</f>
        <v>24</v>
      </c>
      <c r="P2983" s="67">
        <v>0.67</v>
      </c>
      <c r="Q2983" s="68">
        <v>60</v>
      </c>
      <c r="R2983" s="68"/>
      <c r="S2983" s="68">
        <f t="shared" ref="S2983:S3046" si="113">P2983*Q2983</f>
        <v>40.200000000000003</v>
      </c>
      <c r="T2983" s="69" t="s">
        <v>547</v>
      </c>
      <c r="U2983" s="63" t="s">
        <v>52</v>
      </c>
      <c r="V2983" s="63"/>
      <c r="W2983" s="63"/>
      <c r="X2983" s="63"/>
      <c r="Y2983" s="63"/>
      <c r="Z2983" s="63"/>
      <c r="AA2983" s="63"/>
    </row>
    <row r="2984" spans="1:27" s="71" customFormat="1" ht="23.5" customHeight="1" x14ac:dyDescent="0.35">
      <c r="A2984" s="62">
        <v>46176</v>
      </c>
      <c r="B2984" s="63" t="s">
        <v>445</v>
      </c>
      <c r="C2984" s="64" t="s">
        <v>17</v>
      </c>
      <c r="D2984" s="64" t="s">
        <v>37</v>
      </c>
      <c r="E2984" s="64" t="s">
        <v>269</v>
      </c>
      <c r="F2984" s="64">
        <v>1</v>
      </c>
      <c r="G2984" s="72" t="s">
        <v>462</v>
      </c>
      <c r="H2984" s="63" t="s">
        <v>5420</v>
      </c>
      <c r="I2984" s="64" t="s">
        <v>493</v>
      </c>
      <c r="J2984" s="63" t="s">
        <v>66</v>
      </c>
      <c r="K2984" s="64" t="s">
        <v>243</v>
      </c>
      <c r="L2984" s="64" t="s">
        <v>239</v>
      </c>
      <c r="M2984" s="100"/>
      <c r="N2984" s="100"/>
      <c r="O2984" s="66">
        <f t="shared" si="112"/>
        <v>24</v>
      </c>
      <c r="P2984" s="67">
        <v>0.1</v>
      </c>
      <c r="Q2984" s="68">
        <v>30</v>
      </c>
      <c r="R2984" s="68"/>
      <c r="S2984" s="68">
        <f t="shared" si="113"/>
        <v>3</v>
      </c>
      <c r="T2984" s="69" t="s">
        <v>547</v>
      </c>
      <c r="U2984" s="63" t="s">
        <v>52</v>
      </c>
      <c r="V2984" s="63"/>
      <c r="W2984" s="63"/>
      <c r="X2984" s="63"/>
      <c r="Y2984" s="63"/>
      <c r="Z2984" s="63"/>
      <c r="AA2984" s="63"/>
    </row>
    <row r="2985" spans="1:27" s="71" customFormat="1" ht="23.5" customHeight="1" x14ac:dyDescent="0.35">
      <c r="A2985" s="62">
        <v>46176</v>
      </c>
      <c r="B2985" s="63" t="s">
        <v>34</v>
      </c>
      <c r="C2985" s="64" t="s">
        <v>17</v>
      </c>
      <c r="D2985" s="64" t="s">
        <v>19</v>
      </c>
      <c r="E2985" s="64" t="s">
        <v>993</v>
      </c>
      <c r="F2985" s="64">
        <v>1</v>
      </c>
      <c r="G2985" s="72" t="s">
        <v>761</v>
      </c>
      <c r="H2985" s="63" t="s">
        <v>5421</v>
      </c>
      <c r="I2985" s="64" t="s">
        <v>493</v>
      </c>
      <c r="J2985" s="63" t="s">
        <v>66</v>
      </c>
      <c r="K2985" s="64" t="s">
        <v>243</v>
      </c>
      <c r="L2985" s="64" t="s">
        <v>239</v>
      </c>
      <c r="M2985" s="100"/>
      <c r="N2985" s="100"/>
      <c r="O2985" s="66">
        <f t="shared" si="112"/>
        <v>24</v>
      </c>
      <c r="P2985" s="67">
        <v>0.33</v>
      </c>
      <c r="Q2985" s="68">
        <v>12</v>
      </c>
      <c r="R2985" s="68"/>
      <c r="S2985" s="68">
        <f t="shared" si="113"/>
        <v>3.96</v>
      </c>
      <c r="T2985" s="69" t="s">
        <v>547</v>
      </c>
      <c r="U2985" s="63" t="s">
        <v>52</v>
      </c>
      <c r="V2985" s="63"/>
      <c r="W2985" s="63"/>
      <c r="X2985" s="63"/>
      <c r="Y2985" s="63"/>
      <c r="Z2985" s="63"/>
      <c r="AA2985" s="63"/>
    </row>
    <row r="2986" spans="1:27" s="71" customFormat="1" ht="23.5" customHeight="1" x14ac:dyDescent="0.35">
      <c r="A2986" s="62">
        <v>46176</v>
      </c>
      <c r="B2986" s="63" t="s">
        <v>445</v>
      </c>
      <c r="C2986" s="64" t="s">
        <v>17</v>
      </c>
      <c r="D2986" s="64" t="s">
        <v>37</v>
      </c>
      <c r="E2986" s="64" t="s">
        <v>3031</v>
      </c>
      <c r="F2986" s="64">
        <v>2</v>
      </c>
      <c r="G2986" s="72" t="s">
        <v>4209</v>
      </c>
      <c r="H2986" s="63" t="s">
        <v>5422</v>
      </c>
      <c r="I2986" s="64" t="s">
        <v>493</v>
      </c>
      <c r="J2986" s="63" t="s">
        <v>66</v>
      </c>
      <c r="K2986" s="64" t="s">
        <v>243</v>
      </c>
      <c r="L2986" s="64" t="s">
        <v>239</v>
      </c>
      <c r="M2986" s="100"/>
      <c r="N2986" s="100"/>
      <c r="O2986" s="66">
        <f t="shared" si="112"/>
        <v>24</v>
      </c>
      <c r="P2986" s="67">
        <v>0.18</v>
      </c>
      <c r="Q2986" s="68">
        <v>8</v>
      </c>
      <c r="R2986" s="68"/>
      <c r="S2986" s="68">
        <f t="shared" si="113"/>
        <v>1.44</v>
      </c>
      <c r="T2986" s="69" t="s">
        <v>547</v>
      </c>
      <c r="U2986" s="63" t="s">
        <v>52</v>
      </c>
      <c r="V2986" s="63"/>
      <c r="W2986" s="63"/>
      <c r="X2986" s="63"/>
      <c r="Y2986" s="63"/>
      <c r="Z2986" s="63"/>
      <c r="AA2986" s="63"/>
    </row>
    <row r="2987" spans="1:27" s="71" customFormat="1" ht="23.5" customHeight="1" x14ac:dyDescent="0.35">
      <c r="A2987" s="62">
        <v>46176</v>
      </c>
      <c r="B2987" s="63" t="s">
        <v>445</v>
      </c>
      <c r="C2987" s="64" t="s">
        <v>17</v>
      </c>
      <c r="D2987" s="64" t="s">
        <v>37</v>
      </c>
      <c r="E2987" s="64" t="s">
        <v>3031</v>
      </c>
      <c r="F2987" s="64">
        <v>1</v>
      </c>
      <c r="G2987" s="72" t="s">
        <v>3053</v>
      </c>
      <c r="H2987" s="63" t="s">
        <v>5423</v>
      </c>
      <c r="I2987" s="64" t="s">
        <v>493</v>
      </c>
      <c r="J2987" s="63" t="s">
        <v>66</v>
      </c>
      <c r="K2987" s="64" t="s">
        <v>243</v>
      </c>
      <c r="L2987" s="64" t="s">
        <v>239</v>
      </c>
      <c r="M2987" s="100"/>
      <c r="N2987" s="100"/>
      <c r="O2987" s="66">
        <f t="shared" si="112"/>
        <v>24</v>
      </c>
      <c r="P2987" s="67">
        <v>0.25</v>
      </c>
      <c r="Q2987" s="68">
        <v>8</v>
      </c>
      <c r="R2987" s="68"/>
      <c r="S2987" s="68">
        <f t="shared" si="113"/>
        <v>2</v>
      </c>
      <c r="T2987" s="69" t="s">
        <v>547</v>
      </c>
      <c r="U2987" s="63" t="s">
        <v>52</v>
      </c>
      <c r="V2987" s="63"/>
      <c r="W2987" s="63"/>
      <c r="X2987" s="63"/>
      <c r="Y2987" s="63"/>
      <c r="Z2987" s="63"/>
      <c r="AA2987" s="63"/>
    </row>
    <row r="2988" spans="1:27" s="71" customFormat="1" ht="23.5" customHeight="1" x14ac:dyDescent="0.35">
      <c r="A2988" s="62">
        <v>46176</v>
      </c>
      <c r="B2988" s="63" t="s">
        <v>445</v>
      </c>
      <c r="C2988" s="64" t="s">
        <v>17</v>
      </c>
      <c r="D2988" s="64" t="s">
        <v>37</v>
      </c>
      <c r="E2988" s="64" t="s">
        <v>3032</v>
      </c>
      <c r="F2988" s="64">
        <v>1</v>
      </c>
      <c r="G2988" s="72" t="s">
        <v>4868</v>
      </c>
      <c r="H2988" s="63" t="s">
        <v>5424</v>
      </c>
      <c r="I2988" s="64" t="s">
        <v>493</v>
      </c>
      <c r="J2988" s="63" t="s">
        <v>66</v>
      </c>
      <c r="K2988" s="64" t="s">
        <v>243</v>
      </c>
      <c r="L2988" s="64" t="s">
        <v>239</v>
      </c>
      <c r="M2988" s="100"/>
      <c r="N2988" s="100"/>
      <c r="O2988" s="66">
        <f t="shared" si="112"/>
        <v>24</v>
      </c>
      <c r="P2988" s="67">
        <v>0.1</v>
      </c>
      <c r="Q2988" s="68">
        <v>10</v>
      </c>
      <c r="R2988" s="68"/>
      <c r="S2988" s="68">
        <f t="shared" si="113"/>
        <v>1</v>
      </c>
      <c r="T2988" s="69" t="s">
        <v>547</v>
      </c>
      <c r="U2988" s="63" t="s">
        <v>52</v>
      </c>
      <c r="V2988" s="63"/>
      <c r="W2988" s="63"/>
      <c r="X2988" s="63"/>
      <c r="Y2988" s="63"/>
      <c r="Z2988" s="63"/>
      <c r="AA2988" s="63"/>
    </row>
    <row r="2989" spans="1:27" s="71" customFormat="1" ht="23.5" customHeight="1" x14ac:dyDescent="0.35">
      <c r="A2989" s="62">
        <v>46176</v>
      </c>
      <c r="B2989" s="63" t="s">
        <v>445</v>
      </c>
      <c r="C2989" s="64" t="s">
        <v>18</v>
      </c>
      <c r="D2989" s="64" t="s">
        <v>37</v>
      </c>
      <c r="E2989" s="64" t="s">
        <v>1536</v>
      </c>
      <c r="F2989" s="64">
        <v>1</v>
      </c>
      <c r="G2989" s="72" t="s">
        <v>3886</v>
      </c>
      <c r="H2989" s="63" t="s">
        <v>5425</v>
      </c>
      <c r="I2989" s="64" t="s">
        <v>493</v>
      </c>
      <c r="J2989" s="63" t="s">
        <v>66</v>
      </c>
      <c r="K2989" s="64" t="s">
        <v>243</v>
      </c>
      <c r="L2989" s="64" t="s">
        <v>239</v>
      </c>
      <c r="M2989" s="100"/>
      <c r="N2989" s="100"/>
      <c r="O2989" s="66">
        <f t="shared" si="112"/>
        <v>24</v>
      </c>
      <c r="P2989" s="67">
        <v>0.5</v>
      </c>
      <c r="Q2989" s="68">
        <v>20</v>
      </c>
      <c r="R2989" s="68"/>
      <c r="S2989" s="68">
        <f t="shared" si="113"/>
        <v>10</v>
      </c>
      <c r="T2989" s="69" t="s">
        <v>547</v>
      </c>
      <c r="U2989" s="63" t="s">
        <v>52</v>
      </c>
      <c r="V2989" s="63"/>
      <c r="W2989" s="63"/>
      <c r="X2989" s="63"/>
      <c r="Y2989" s="63"/>
      <c r="Z2989" s="63"/>
      <c r="AA2989" s="63"/>
    </row>
    <row r="2990" spans="1:27" s="71" customFormat="1" ht="23.5" customHeight="1" x14ac:dyDescent="0.35">
      <c r="A2990" s="62">
        <v>46176</v>
      </c>
      <c r="B2990" s="63" t="s">
        <v>445</v>
      </c>
      <c r="C2990" s="64" t="s">
        <v>18</v>
      </c>
      <c r="D2990" s="64" t="s">
        <v>37</v>
      </c>
      <c r="E2990" s="64" t="s">
        <v>2103</v>
      </c>
      <c r="F2990" s="64">
        <v>1</v>
      </c>
      <c r="G2990" s="72" t="s">
        <v>5426</v>
      </c>
      <c r="H2990" s="63" t="s">
        <v>5427</v>
      </c>
      <c r="I2990" s="64" t="s">
        <v>493</v>
      </c>
      <c r="J2990" s="63" t="s">
        <v>66</v>
      </c>
      <c r="K2990" s="64" t="s">
        <v>243</v>
      </c>
      <c r="L2990" s="64" t="s">
        <v>239</v>
      </c>
      <c r="M2990" s="100"/>
      <c r="N2990" s="100"/>
      <c r="O2990" s="66">
        <f t="shared" si="112"/>
        <v>24</v>
      </c>
      <c r="P2990" s="67">
        <v>0.1</v>
      </c>
      <c r="Q2990" s="68">
        <v>23</v>
      </c>
      <c r="R2990" s="68"/>
      <c r="S2990" s="68">
        <f t="shared" si="113"/>
        <v>2.3000000000000003</v>
      </c>
      <c r="T2990" s="69" t="s">
        <v>547</v>
      </c>
      <c r="U2990" s="63" t="s">
        <v>52</v>
      </c>
      <c r="V2990" s="63"/>
      <c r="W2990" s="63"/>
      <c r="X2990" s="63"/>
      <c r="Y2990" s="63"/>
      <c r="Z2990" s="63"/>
      <c r="AA2990" s="63"/>
    </row>
    <row r="2991" spans="1:27" s="71" customFormat="1" ht="23.5" customHeight="1" x14ac:dyDescent="0.35">
      <c r="A2991" s="62">
        <v>46176</v>
      </c>
      <c r="B2991" s="63" t="s">
        <v>445</v>
      </c>
      <c r="C2991" s="64" t="s">
        <v>18</v>
      </c>
      <c r="D2991" s="64" t="s">
        <v>37</v>
      </c>
      <c r="E2991" s="64" t="s">
        <v>867</v>
      </c>
      <c r="F2991" s="64">
        <v>1</v>
      </c>
      <c r="G2991" s="72" t="s">
        <v>2785</v>
      </c>
      <c r="H2991" s="63" t="s">
        <v>5428</v>
      </c>
      <c r="I2991" s="64" t="s">
        <v>493</v>
      </c>
      <c r="J2991" s="63" t="s">
        <v>66</v>
      </c>
      <c r="K2991" s="64" t="s">
        <v>243</v>
      </c>
      <c r="L2991" s="64" t="s">
        <v>239</v>
      </c>
      <c r="M2991" s="100"/>
      <c r="N2991" s="100"/>
      <c r="O2991" s="66">
        <f t="shared" si="112"/>
        <v>24</v>
      </c>
      <c r="P2991" s="67">
        <v>0.1</v>
      </c>
      <c r="Q2991" s="68">
        <v>15</v>
      </c>
      <c r="R2991" s="68"/>
      <c r="S2991" s="68">
        <f t="shared" si="113"/>
        <v>1.5</v>
      </c>
      <c r="T2991" s="69" t="s">
        <v>547</v>
      </c>
      <c r="U2991" s="63" t="s">
        <v>52</v>
      </c>
      <c r="V2991" s="63"/>
      <c r="W2991" s="63"/>
      <c r="X2991" s="63"/>
      <c r="Y2991" s="63"/>
      <c r="Z2991" s="63"/>
      <c r="AA2991" s="63"/>
    </row>
    <row r="2992" spans="1:27" s="71" customFormat="1" ht="23.5" customHeight="1" x14ac:dyDescent="0.35">
      <c r="A2992" s="62">
        <v>46176</v>
      </c>
      <c r="B2992" s="63" t="s">
        <v>445</v>
      </c>
      <c r="C2992" s="64" t="s">
        <v>18</v>
      </c>
      <c r="D2992" s="64" t="s">
        <v>37</v>
      </c>
      <c r="E2992" s="64" t="s">
        <v>900</v>
      </c>
      <c r="F2992" s="64">
        <v>1</v>
      </c>
      <c r="G2992" s="72" t="s">
        <v>4880</v>
      </c>
      <c r="H2992" s="63" t="s">
        <v>5429</v>
      </c>
      <c r="I2992" s="64" t="s">
        <v>493</v>
      </c>
      <c r="J2992" s="63" t="s">
        <v>66</v>
      </c>
      <c r="K2992" s="64" t="s">
        <v>243</v>
      </c>
      <c r="L2992" s="64" t="s">
        <v>239</v>
      </c>
      <c r="M2992" s="100"/>
      <c r="N2992" s="100"/>
      <c r="O2992" s="66">
        <f t="shared" si="112"/>
        <v>24</v>
      </c>
      <c r="P2992" s="67">
        <v>0.1</v>
      </c>
      <c r="Q2992" s="68">
        <v>25</v>
      </c>
      <c r="R2992" s="68"/>
      <c r="S2992" s="68">
        <f t="shared" si="113"/>
        <v>2.5</v>
      </c>
      <c r="T2992" s="69" t="s">
        <v>547</v>
      </c>
      <c r="U2992" s="63" t="s">
        <v>52</v>
      </c>
      <c r="V2992" s="63"/>
      <c r="W2992" s="63"/>
      <c r="X2992" s="63"/>
      <c r="Y2992" s="63"/>
      <c r="Z2992" s="63"/>
      <c r="AA2992" s="63"/>
    </row>
    <row r="2993" spans="1:27" s="71" customFormat="1" ht="23.5" customHeight="1" x14ac:dyDescent="0.35">
      <c r="A2993" s="62">
        <v>46176</v>
      </c>
      <c r="B2993" s="63" t="s">
        <v>445</v>
      </c>
      <c r="C2993" s="64" t="s">
        <v>18</v>
      </c>
      <c r="D2993" s="64" t="s">
        <v>37</v>
      </c>
      <c r="E2993" s="64" t="s">
        <v>994</v>
      </c>
      <c r="F2993" s="64">
        <v>2</v>
      </c>
      <c r="G2993" s="72" t="s">
        <v>920</v>
      </c>
      <c r="H2993" s="63" t="s">
        <v>5430</v>
      </c>
      <c r="I2993" s="64" t="s">
        <v>493</v>
      </c>
      <c r="J2993" s="63" t="s">
        <v>66</v>
      </c>
      <c r="K2993" s="64" t="s">
        <v>243</v>
      </c>
      <c r="L2993" s="64" t="s">
        <v>239</v>
      </c>
      <c r="M2993" s="100"/>
      <c r="N2993" s="100"/>
      <c r="O2993" s="66">
        <f t="shared" si="112"/>
        <v>24</v>
      </c>
      <c r="P2993" s="67">
        <v>0.1</v>
      </c>
      <c r="Q2993" s="68">
        <v>28</v>
      </c>
      <c r="R2993" s="68"/>
      <c r="S2993" s="68">
        <f t="shared" si="113"/>
        <v>2.8000000000000003</v>
      </c>
      <c r="T2993" s="69" t="s">
        <v>547</v>
      </c>
      <c r="U2993" s="63" t="s">
        <v>52</v>
      </c>
      <c r="V2993" s="63"/>
      <c r="W2993" s="63"/>
      <c r="X2993" s="63"/>
      <c r="Y2993" s="63"/>
      <c r="Z2993" s="63"/>
      <c r="AA2993" s="63"/>
    </row>
    <row r="2994" spans="1:27" s="71" customFormat="1" ht="23.5" customHeight="1" x14ac:dyDescent="0.35">
      <c r="A2994" s="62">
        <v>46176</v>
      </c>
      <c r="B2994" s="63" t="s">
        <v>445</v>
      </c>
      <c r="C2994" s="64" t="s">
        <v>18</v>
      </c>
      <c r="D2994" s="64" t="s">
        <v>37</v>
      </c>
      <c r="E2994" s="64" t="s">
        <v>335</v>
      </c>
      <c r="F2994" s="64">
        <v>1</v>
      </c>
      <c r="G2994" s="72">
        <v>313157004</v>
      </c>
      <c r="H2994" s="63" t="s">
        <v>5431</v>
      </c>
      <c r="I2994" s="64" t="s">
        <v>493</v>
      </c>
      <c r="J2994" s="63" t="s">
        <v>66</v>
      </c>
      <c r="K2994" s="64" t="s">
        <v>243</v>
      </c>
      <c r="L2994" s="64" t="s">
        <v>239</v>
      </c>
      <c r="M2994" s="100"/>
      <c r="N2994" s="100"/>
      <c r="O2994" s="66">
        <f t="shared" si="112"/>
        <v>24</v>
      </c>
      <c r="P2994" s="67">
        <v>0.1</v>
      </c>
      <c r="Q2994" s="68">
        <v>11</v>
      </c>
      <c r="R2994" s="68"/>
      <c r="S2994" s="68">
        <f t="shared" si="113"/>
        <v>1.1000000000000001</v>
      </c>
      <c r="T2994" s="69" t="s">
        <v>547</v>
      </c>
      <c r="U2994" s="63" t="s">
        <v>52</v>
      </c>
      <c r="V2994" s="63"/>
      <c r="W2994" s="63"/>
      <c r="X2994" s="63"/>
      <c r="Y2994" s="63"/>
      <c r="Z2994" s="63"/>
      <c r="AA2994" s="63"/>
    </row>
    <row r="2995" spans="1:27" s="71" customFormat="1" ht="23.5" customHeight="1" x14ac:dyDescent="0.35">
      <c r="A2995" s="62">
        <v>46176</v>
      </c>
      <c r="B2995" s="63" t="s">
        <v>445</v>
      </c>
      <c r="C2995" s="64" t="s">
        <v>18</v>
      </c>
      <c r="D2995" s="64" t="s">
        <v>37</v>
      </c>
      <c r="E2995" s="64" t="s">
        <v>815</v>
      </c>
      <c r="F2995" s="64">
        <v>1</v>
      </c>
      <c r="G2995" s="72">
        <v>317342003</v>
      </c>
      <c r="H2995" s="63" t="s">
        <v>5432</v>
      </c>
      <c r="I2995" s="64" t="s">
        <v>493</v>
      </c>
      <c r="J2995" s="63" t="s">
        <v>66</v>
      </c>
      <c r="K2995" s="64" t="s">
        <v>243</v>
      </c>
      <c r="L2995" s="64" t="s">
        <v>239</v>
      </c>
      <c r="M2995" s="100"/>
      <c r="N2995" s="100"/>
      <c r="O2995" s="66">
        <f t="shared" si="112"/>
        <v>24</v>
      </c>
      <c r="P2995" s="67">
        <v>0.1</v>
      </c>
      <c r="Q2995" s="68">
        <v>8</v>
      </c>
      <c r="R2995" s="68"/>
      <c r="S2995" s="68">
        <f t="shared" si="113"/>
        <v>0.8</v>
      </c>
      <c r="T2995" s="69" t="s">
        <v>547</v>
      </c>
      <c r="U2995" s="63" t="s">
        <v>52</v>
      </c>
      <c r="V2995" s="63"/>
      <c r="W2995" s="63"/>
      <c r="X2995" s="63"/>
      <c r="Y2995" s="63"/>
      <c r="Z2995" s="63"/>
      <c r="AA2995" s="63"/>
    </row>
    <row r="2996" spans="1:27" s="71" customFormat="1" ht="23.5" customHeight="1" x14ac:dyDescent="0.35">
      <c r="A2996" s="62">
        <v>46176</v>
      </c>
      <c r="B2996" s="63" t="s">
        <v>34</v>
      </c>
      <c r="C2996" s="64" t="s">
        <v>18</v>
      </c>
      <c r="D2996" s="64" t="s">
        <v>19</v>
      </c>
      <c r="E2996" s="64" t="s">
        <v>841</v>
      </c>
      <c r="F2996" s="64">
        <v>1</v>
      </c>
      <c r="G2996" s="72">
        <v>130597368</v>
      </c>
      <c r="H2996" s="63" t="s">
        <v>5433</v>
      </c>
      <c r="I2996" s="64" t="s">
        <v>490</v>
      </c>
      <c r="J2996" s="63" t="s">
        <v>1710</v>
      </c>
      <c r="K2996" s="64" t="s">
        <v>281</v>
      </c>
      <c r="L2996" s="64" t="s">
        <v>268</v>
      </c>
      <c r="M2996" s="100">
        <v>0.52777777777777779</v>
      </c>
      <c r="N2996" s="100">
        <v>0.54861111111111116</v>
      </c>
      <c r="O2996" s="66">
        <f t="shared" si="112"/>
        <v>2.083333333333337E-2</v>
      </c>
      <c r="P2996" s="67">
        <v>0.5</v>
      </c>
      <c r="Q2996" s="68">
        <v>8</v>
      </c>
      <c r="R2996" s="68"/>
      <c r="S2996" s="68">
        <f t="shared" si="113"/>
        <v>4</v>
      </c>
      <c r="T2996" s="69" t="s">
        <v>52</v>
      </c>
      <c r="U2996" s="63" t="s">
        <v>52</v>
      </c>
      <c r="V2996" s="63"/>
      <c r="W2996" s="63"/>
      <c r="X2996" s="63"/>
      <c r="Y2996" s="63"/>
      <c r="Z2996" s="63"/>
      <c r="AA2996" s="63">
        <v>2026060017</v>
      </c>
    </row>
    <row r="2997" spans="1:27" s="71" customFormat="1" ht="23.5" customHeight="1" x14ac:dyDescent="0.35">
      <c r="A2997" s="62">
        <v>46176</v>
      </c>
      <c r="B2997" s="63" t="s">
        <v>34</v>
      </c>
      <c r="C2997" s="64" t="s">
        <v>18</v>
      </c>
      <c r="D2997" s="64" t="s">
        <v>19</v>
      </c>
      <c r="E2997" s="64" t="s">
        <v>1542</v>
      </c>
      <c r="F2997" s="64">
        <v>1</v>
      </c>
      <c r="G2997" s="72">
        <v>130597401</v>
      </c>
      <c r="H2997" s="63" t="s">
        <v>5434</v>
      </c>
      <c r="I2997" s="64" t="s">
        <v>490</v>
      </c>
      <c r="J2997" s="63" t="s">
        <v>5435</v>
      </c>
      <c r="K2997" s="64" t="s">
        <v>281</v>
      </c>
      <c r="L2997" s="64" t="s">
        <v>268</v>
      </c>
      <c r="M2997" s="100">
        <v>0.31944444444444442</v>
      </c>
      <c r="N2997" s="100">
        <v>0.34722222222222221</v>
      </c>
      <c r="O2997" s="66">
        <f t="shared" si="112"/>
        <v>2.777777777777779E-2</v>
      </c>
      <c r="P2997" s="67">
        <v>0.67</v>
      </c>
      <c r="Q2997" s="68">
        <v>5</v>
      </c>
      <c r="R2997" s="68"/>
      <c r="S2997" s="68">
        <f t="shared" si="113"/>
        <v>3.35</v>
      </c>
      <c r="T2997" s="69" t="s">
        <v>52</v>
      </c>
      <c r="U2997" s="63" t="s">
        <v>52</v>
      </c>
      <c r="V2997" s="63"/>
      <c r="W2997" s="63"/>
      <c r="X2997" s="63"/>
      <c r="Y2997" s="63"/>
      <c r="Z2997" s="63"/>
      <c r="AA2997" s="63">
        <v>2026060018</v>
      </c>
    </row>
    <row r="2998" spans="1:27" s="71" customFormat="1" ht="23.5" customHeight="1" x14ac:dyDescent="0.35">
      <c r="A2998" s="62">
        <v>46176</v>
      </c>
      <c r="B2998" s="63" t="s">
        <v>445</v>
      </c>
      <c r="C2998" s="64" t="s">
        <v>17</v>
      </c>
      <c r="D2998" s="64" t="s">
        <v>37</v>
      </c>
      <c r="E2998" s="64" t="s">
        <v>269</v>
      </c>
      <c r="F2998" s="64">
        <v>1</v>
      </c>
      <c r="G2998" s="72" t="s">
        <v>462</v>
      </c>
      <c r="H2998" s="63" t="s">
        <v>5420</v>
      </c>
      <c r="I2998" s="64" t="s">
        <v>490</v>
      </c>
      <c r="J2998" s="63" t="s">
        <v>5436</v>
      </c>
      <c r="K2998" s="64" t="s">
        <v>281</v>
      </c>
      <c r="L2998" s="64" t="s">
        <v>268</v>
      </c>
      <c r="M2998" s="100">
        <v>0.34375</v>
      </c>
      <c r="N2998" s="100">
        <v>0.36458333333333331</v>
      </c>
      <c r="O2998" s="66">
        <f t="shared" si="112"/>
        <v>2.0833333333333315E-2</v>
      </c>
      <c r="P2998" s="67">
        <v>0.5</v>
      </c>
      <c r="Q2998" s="68">
        <v>30</v>
      </c>
      <c r="R2998" s="68"/>
      <c r="S2998" s="68">
        <f t="shared" si="113"/>
        <v>15</v>
      </c>
      <c r="T2998" s="69" t="s">
        <v>52</v>
      </c>
      <c r="U2998" s="63" t="s">
        <v>52</v>
      </c>
      <c r="V2998" s="63"/>
      <c r="W2998" s="63"/>
      <c r="X2998" s="63"/>
      <c r="Y2998" s="63"/>
      <c r="Z2998" s="63"/>
      <c r="AA2998" s="63">
        <v>2026060019</v>
      </c>
    </row>
    <row r="2999" spans="1:27" s="71" customFormat="1" ht="23.5" customHeight="1" x14ac:dyDescent="0.35">
      <c r="A2999" s="62">
        <v>46176</v>
      </c>
      <c r="B2999" s="63" t="s">
        <v>445</v>
      </c>
      <c r="C2999" s="64" t="s">
        <v>17</v>
      </c>
      <c r="D2999" s="64" t="s">
        <v>37</v>
      </c>
      <c r="E2999" s="64" t="s">
        <v>365</v>
      </c>
      <c r="F2999" s="64">
        <v>2</v>
      </c>
      <c r="G2999" s="72" t="s">
        <v>871</v>
      </c>
      <c r="H2999" s="63" t="s">
        <v>5437</v>
      </c>
      <c r="I2999" s="64" t="s">
        <v>480</v>
      </c>
      <c r="J2999" s="63" t="s">
        <v>5438</v>
      </c>
      <c r="K2999" s="64" t="s">
        <v>273</v>
      </c>
      <c r="L2999" s="64" t="s">
        <v>268</v>
      </c>
      <c r="M2999" s="100">
        <v>0.83333333333333337</v>
      </c>
      <c r="N2999" s="100">
        <v>0.25</v>
      </c>
      <c r="O2999" s="66">
        <f t="shared" si="112"/>
        <v>23.416666666666668</v>
      </c>
      <c r="P2999" s="67">
        <v>10</v>
      </c>
      <c r="Q2999" s="68">
        <v>10</v>
      </c>
      <c r="R2999" s="68"/>
      <c r="S2999" s="68">
        <f t="shared" si="113"/>
        <v>100</v>
      </c>
      <c r="T2999" s="69" t="s">
        <v>30</v>
      </c>
      <c r="U2999" s="63" t="s">
        <v>30</v>
      </c>
      <c r="V2999" s="63"/>
      <c r="W2999" s="63">
        <v>548884002</v>
      </c>
      <c r="X2999" s="63" t="s">
        <v>548</v>
      </c>
      <c r="Y2999" s="63"/>
      <c r="Z2999" s="63"/>
      <c r="AA2999" s="63">
        <v>2026060020</v>
      </c>
    </row>
    <row r="3000" spans="1:27" s="71" customFormat="1" ht="23.5" customHeight="1" x14ac:dyDescent="0.35">
      <c r="A3000" s="62">
        <v>46177</v>
      </c>
      <c r="B3000" s="63" t="s">
        <v>34</v>
      </c>
      <c r="C3000" s="64" t="s">
        <v>18</v>
      </c>
      <c r="D3000" s="64" t="s">
        <v>19</v>
      </c>
      <c r="E3000" s="64" t="s">
        <v>1112</v>
      </c>
      <c r="F3000" s="64">
        <v>2</v>
      </c>
      <c r="G3000" s="72">
        <v>130597401</v>
      </c>
      <c r="H3000" s="63" t="s">
        <v>5446</v>
      </c>
      <c r="I3000" s="64" t="s">
        <v>482</v>
      </c>
      <c r="J3000" s="63" t="s">
        <v>5449</v>
      </c>
      <c r="K3000" s="64" t="s">
        <v>2580</v>
      </c>
      <c r="L3000" s="64" t="s">
        <v>268</v>
      </c>
      <c r="M3000" s="100">
        <v>0.22916666666666666</v>
      </c>
      <c r="N3000" s="100">
        <v>0.2638888888888889</v>
      </c>
      <c r="O3000" s="66">
        <f t="shared" si="112"/>
        <v>3.4722222222222238E-2</v>
      </c>
      <c r="P3000" s="67">
        <v>0.83</v>
      </c>
      <c r="Q3000" s="68">
        <v>6</v>
      </c>
      <c r="R3000" s="68"/>
      <c r="S3000" s="68">
        <f t="shared" si="113"/>
        <v>4.9799999999999995</v>
      </c>
      <c r="T3000" s="69" t="s">
        <v>65</v>
      </c>
      <c r="U3000" s="63" t="s">
        <v>79</v>
      </c>
      <c r="V3000" s="63"/>
      <c r="W3000" s="63">
        <v>316708030</v>
      </c>
      <c r="X3000" s="63" t="s">
        <v>5450</v>
      </c>
      <c r="Y3000" s="63"/>
      <c r="Z3000" s="63"/>
      <c r="AA3000" s="63">
        <v>2026060021</v>
      </c>
    </row>
    <row r="3001" spans="1:27" s="71" customFormat="1" ht="23.5" customHeight="1" x14ac:dyDescent="0.35">
      <c r="A3001" s="62">
        <v>46177</v>
      </c>
      <c r="B3001" s="63" t="s">
        <v>34</v>
      </c>
      <c r="C3001" s="64" t="s">
        <v>18</v>
      </c>
      <c r="D3001" s="64" t="s">
        <v>19</v>
      </c>
      <c r="E3001" s="64" t="s">
        <v>5445</v>
      </c>
      <c r="F3001" s="64">
        <v>2</v>
      </c>
      <c r="G3001" s="72">
        <v>130597339</v>
      </c>
      <c r="H3001" s="63" t="s">
        <v>5447</v>
      </c>
      <c r="I3001" s="64" t="s">
        <v>482</v>
      </c>
      <c r="J3001" s="63" t="s">
        <v>5449</v>
      </c>
      <c r="K3001" s="64" t="s">
        <v>2580</v>
      </c>
      <c r="L3001" s="64" t="s">
        <v>268</v>
      </c>
      <c r="M3001" s="100">
        <v>0.14583333333333334</v>
      </c>
      <c r="N3001" s="100">
        <v>0.2361111111111111</v>
      </c>
      <c r="O3001" s="66">
        <f t="shared" si="112"/>
        <v>9.0277777777777762E-2</v>
      </c>
      <c r="P3001" s="67">
        <v>2.17</v>
      </c>
      <c r="Q3001" s="68">
        <v>9</v>
      </c>
      <c r="R3001" s="68"/>
      <c r="S3001" s="68">
        <f t="shared" si="113"/>
        <v>19.53</v>
      </c>
      <c r="T3001" s="69" t="s">
        <v>65</v>
      </c>
      <c r="U3001" s="63" t="s">
        <v>79</v>
      </c>
      <c r="V3001" s="63"/>
      <c r="W3001" s="63">
        <v>316702016</v>
      </c>
      <c r="X3001" s="63" t="s">
        <v>5450</v>
      </c>
      <c r="Y3001" s="63"/>
      <c r="Z3001" s="63"/>
      <c r="AA3001" s="63">
        <v>2026060022</v>
      </c>
    </row>
    <row r="3002" spans="1:27" s="71" customFormat="1" ht="23.5" customHeight="1" x14ac:dyDescent="0.35">
      <c r="A3002" s="62">
        <v>46177</v>
      </c>
      <c r="B3002" s="63" t="s">
        <v>34</v>
      </c>
      <c r="C3002" s="64" t="s">
        <v>18</v>
      </c>
      <c r="D3002" s="64" t="s">
        <v>19</v>
      </c>
      <c r="E3002" s="64" t="s">
        <v>641</v>
      </c>
      <c r="F3002" s="64">
        <v>2</v>
      </c>
      <c r="G3002" s="72">
        <v>130597380</v>
      </c>
      <c r="H3002" s="63" t="s">
        <v>5448</v>
      </c>
      <c r="I3002" s="64" t="s">
        <v>482</v>
      </c>
      <c r="J3002" s="63" t="s">
        <v>5449</v>
      </c>
      <c r="K3002" s="64" t="s">
        <v>2580</v>
      </c>
      <c r="L3002" s="64" t="s">
        <v>268</v>
      </c>
      <c r="M3002" s="100">
        <v>0.22222222222222221</v>
      </c>
      <c r="N3002" s="100">
        <v>0.25</v>
      </c>
      <c r="O3002" s="66">
        <f t="shared" si="112"/>
        <v>2.777777777777779E-2</v>
      </c>
      <c r="P3002" s="67">
        <v>0.67</v>
      </c>
      <c r="Q3002" s="68">
        <v>9</v>
      </c>
      <c r="R3002" s="68"/>
      <c r="S3002" s="68">
        <f t="shared" si="113"/>
        <v>6.03</v>
      </c>
      <c r="T3002" s="69" t="s">
        <v>65</v>
      </c>
      <c r="U3002" s="63" t="s">
        <v>79</v>
      </c>
      <c r="V3002" s="63"/>
      <c r="W3002" s="63">
        <v>316478003</v>
      </c>
      <c r="X3002" s="63" t="s">
        <v>5450</v>
      </c>
      <c r="Y3002" s="63"/>
      <c r="Z3002" s="63"/>
      <c r="AA3002" s="63">
        <v>2026060024</v>
      </c>
    </row>
    <row r="3003" spans="1:27" s="71" customFormat="1" ht="23.5" customHeight="1" x14ac:dyDescent="0.35">
      <c r="A3003" s="62">
        <v>46177</v>
      </c>
      <c r="B3003" s="63" t="s">
        <v>445</v>
      </c>
      <c r="C3003" s="64" t="s">
        <v>17</v>
      </c>
      <c r="D3003" s="64" t="s">
        <v>37</v>
      </c>
      <c r="E3003" s="64" t="s">
        <v>265</v>
      </c>
      <c r="F3003" s="64">
        <v>1</v>
      </c>
      <c r="G3003" s="72" t="s">
        <v>1843</v>
      </c>
      <c r="H3003" s="63" t="s">
        <v>5458</v>
      </c>
      <c r="I3003" s="64" t="s">
        <v>493</v>
      </c>
      <c r="J3003" s="63" t="s">
        <v>66</v>
      </c>
      <c r="K3003" s="64" t="s">
        <v>243</v>
      </c>
      <c r="L3003" s="64" t="s">
        <v>239</v>
      </c>
      <c r="M3003" s="100"/>
      <c r="N3003" s="100"/>
      <c r="O3003" s="66">
        <f t="shared" si="112"/>
        <v>24</v>
      </c>
      <c r="P3003" s="67">
        <v>0.1</v>
      </c>
      <c r="Q3003" s="68">
        <v>50</v>
      </c>
      <c r="R3003" s="68"/>
      <c r="S3003" s="68">
        <f t="shared" si="113"/>
        <v>5</v>
      </c>
      <c r="T3003" s="69" t="s">
        <v>547</v>
      </c>
      <c r="U3003" s="63" t="s">
        <v>52</v>
      </c>
      <c r="V3003" s="63"/>
      <c r="W3003" s="63"/>
      <c r="X3003" s="63"/>
      <c r="Y3003" s="63"/>
      <c r="Z3003" s="63"/>
      <c r="AA3003" s="63"/>
    </row>
    <row r="3004" spans="1:27" s="71" customFormat="1" ht="23.5" customHeight="1" x14ac:dyDescent="0.35">
      <c r="A3004" s="62">
        <v>46177</v>
      </c>
      <c r="B3004" s="63" t="s">
        <v>445</v>
      </c>
      <c r="C3004" s="64" t="s">
        <v>17</v>
      </c>
      <c r="D3004" s="64" t="s">
        <v>37</v>
      </c>
      <c r="E3004" s="64" t="s">
        <v>235</v>
      </c>
      <c r="F3004" s="64">
        <v>1</v>
      </c>
      <c r="G3004" s="72" t="s">
        <v>5267</v>
      </c>
      <c r="H3004" s="63" t="s">
        <v>5459</v>
      </c>
      <c r="I3004" s="64" t="s">
        <v>493</v>
      </c>
      <c r="J3004" s="63" t="s">
        <v>66</v>
      </c>
      <c r="K3004" s="64" t="s">
        <v>243</v>
      </c>
      <c r="L3004" s="64" t="s">
        <v>239</v>
      </c>
      <c r="M3004" s="100"/>
      <c r="N3004" s="100"/>
      <c r="O3004" s="66">
        <f t="shared" si="112"/>
        <v>24</v>
      </c>
      <c r="P3004" s="67">
        <v>0.1</v>
      </c>
      <c r="Q3004" s="68">
        <v>43</v>
      </c>
      <c r="R3004" s="68"/>
      <c r="S3004" s="68">
        <f t="shared" si="113"/>
        <v>4.3</v>
      </c>
      <c r="T3004" s="69" t="s">
        <v>547</v>
      </c>
      <c r="U3004" s="63" t="s">
        <v>52</v>
      </c>
      <c r="V3004" s="63"/>
      <c r="W3004" s="63"/>
      <c r="X3004" s="63"/>
      <c r="Y3004" s="63"/>
      <c r="Z3004" s="63"/>
      <c r="AA3004" s="63"/>
    </row>
    <row r="3005" spans="1:27" s="71" customFormat="1" ht="23.5" customHeight="1" x14ac:dyDescent="0.35">
      <c r="A3005" s="62">
        <v>46177</v>
      </c>
      <c r="B3005" s="63" t="s">
        <v>445</v>
      </c>
      <c r="C3005" s="64" t="s">
        <v>17</v>
      </c>
      <c r="D3005" s="64" t="s">
        <v>37</v>
      </c>
      <c r="E3005" s="64" t="s">
        <v>269</v>
      </c>
      <c r="F3005" s="64">
        <v>2</v>
      </c>
      <c r="G3005" s="72" t="s">
        <v>871</v>
      </c>
      <c r="H3005" s="63" t="s">
        <v>5437</v>
      </c>
      <c r="I3005" s="64" t="s">
        <v>493</v>
      </c>
      <c r="J3005" s="63" t="s">
        <v>66</v>
      </c>
      <c r="K3005" s="64" t="s">
        <v>243</v>
      </c>
      <c r="L3005" s="64" t="s">
        <v>239</v>
      </c>
      <c r="M3005" s="100"/>
      <c r="N3005" s="100"/>
      <c r="O3005" s="66">
        <f t="shared" si="112"/>
        <v>24</v>
      </c>
      <c r="P3005" s="67">
        <v>0.1</v>
      </c>
      <c r="Q3005" s="68">
        <v>52</v>
      </c>
      <c r="R3005" s="68"/>
      <c r="S3005" s="68">
        <f t="shared" si="113"/>
        <v>5.2</v>
      </c>
      <c r="T3005" s="69" t="s">
        <v>547</v>
      </c>
      <c r="U3005" s="63" t="s">
        <v>52</v>
      </c>
      <c r="V3005" s="63"/>
      <c r="W3005" s="63"/>
      <c r="X3005" s="63"/>
      <c r="Y3005" s="63"/>
      <c r="Z3005" s="63"/>
      <c r="AA3005" s="63"/>
    </row>
    <row r="3006" spans="1:27" s="71" customFormat="1" ht="23.5" customHeight="1" x14ac:dyDescent="0.35">
      <c r="A3006" s="62">
        <v>46177</v>
      </c>
      <c r="B3006" s="63" t="s">
        <v>34</v>
      </c>
      <c r="C3006" s="64" t="s">
        <v>17</v>
      </c>
      <c r="D3006" s="64" t="s">
        <v>19</v>
      </c>
      <c r="E3006" s="64" t="s">
        <v>993</v>
      </c>
      <c r="F3006" s="64">
        <v>1</v>
      </c>
      <c r="G3006" s="72" t="s">
        <v>731</v>
      </c>
      <c r="H3006" s="63" t="s">
        <v>5460</v>
      </c>
      <c r="I3006" s="64" t="s">
        <v>493</v>
      </c>
      <c r="J3006" s="63" t="s">
        <v>66</v>
      </c>
      <c r="K3006" s="64" t="s">
        <v>243</v>
      </c>
      <c r="L3006" s="64" t="s">
        <v>239</v>
      </c>
      <c r="M3006" s="100"/>
      <c r="N3006" s="100"/>
      <c r="O3006" s="66">
        <f t="shared" si="112"/>
        <v>24</v>
      </c>
      <c r="P3006" s="67">
        <v>0.17</v>
      </c>
      <c r="Q3006" s="68">
        <v>12</v>
      </c>
      <c r="R3006" s="68"/>
      <c r="S3006" s="68">
        <f t="shared" si="113"/>
        <v>2.04</v>
      </c>
      <c r="T3006" s="69" t="s">
        <v>547</v>
      </c>
      <c r="U3006" s="63" t="s">
        <v>52</v>
      </c>
      <c r="V3006" s="63"/>
      <c r="W3006" s="63"/>
      <c r="X3006" s="63"/>
      <c r="Y3006" s="63"/>
      <c r="Z3006" s="63"/>
      <c r="AA3006" s="63"/>
    </row>
    <row r="3007" spans="1:27" s="71" customFormat="1" ht="23.5" customHeight="1" x14ac:dyDescent="0.35">
      <c r="A3007" s="62">
        <v>46177</v>
      </c>
      <c r="B3007" s="63" t="s">
        <v>34</v>
      </c>
      <c r="C3007" s="64" t="s">
        <v>17</v>
      </c>
      <c r="D3007" s="64" t="s">
        <v>19</v>
      </c>
      <c r="E3007" s="64" t="s">
        <v>1066</v>
      </c>
      <c r="F3007" s="64">
        <v>2</v>
      </c>
      <c r="G3007" s="72" t="s">
        <v>1826</v>
      </c>
      <c r="H3007" s="63" t="s">
        <v>5461</v>
      </c>
      <c r="I3007" s="64" t="s">
        <v>493</v>
      </c>
      <c r="J3007" s="63" t="s">
        <v>66</v>
      </c>
      <c r="K3007" s="64" t="s">
        <v>243</v>
      </c>
      <c r="L3007" s="64" t="s">
        <v>239</v>
      </c>
      <c r="M3007" s="100"/>
      <c r="N3007" s="100"/>
      <c r="O3007" s="66">
        <f t="shared" si="112"/>
        <v>24</v>
      </c>
      <c r="P3007" s="67">
        <v>0.17</v>
      </c>
      <c r="Q3007" s="68">
        <v>12</v>
      </c>
      <c r="R3007" s="68"/>
      <c r="S3007" s="68">
        <f t="shared" si="113"/>
        <v>2.04</v>
      </c>
      <c r="T3007" s="69" t="s">
        <v>547</v>
      </c>
      <c r="U3007" s="63" t="s">
        <v>52</v>
      </c>
      <c r="V3007" s="63"/>
      <c r="W3007" s="63"/>
      <c r="X3007" s="63"/>
      <c r="Y3007" s="63"/>
      <c r="Z3007" s="63"/>
      <c r="AA3007" s="63"/>
    </row>
    <row r="3008" spans="1:27" s="71" customFormat="1" ht="23.5" customHeight="1" x14ac:dyDescent="0.35">
      <c r="A3008" s="62">
        <v>46177</v>
      </c>
      <c r="B3008" s="63" t="s">
        <v>34</v>
      </c>
      <c r="C3008" s="64" t="s">
        <v>17</v>
      </c>
      <c r="D3008" s="64" t="s">
        <v>19</v>
      </c>
      <c r="E3008" s="64" t="s">
        <v>720</v>
      </c>
      <c r="F3008" s="64">
        <v>2</v>
      </c>
      <c r="G3008" s="72">
        <v>130670008</v>
      </c>
      <c r="H3008" s="63" t="s">
        <v>5462</v>
      </c>
      <c r="I3008" s="64" t="s">
        <v>493</v>
      </c>
      <c r="J3008" s="63" t="s">
        <v>66</v>
      </c>
      <c r="K3008" s="64" t="s">
        <v>243</v>
      </c>
      <c r="L3008" s="64" t="s">
        <v>239</v>
      </c>
      <c r="M3008" s="100"/>
      <c r="N3008" s="100"/>
      <c r="O3008" s="66">
        <f t="shared" si="112"/>
        <v>24</v>
      </c>
      <c r="P3008" s="67">
        <v>0.5</v>
      </c>
      <c r="Q3008" s="68">
        <v>12</v>
      </c>
      <c r="R3008" s="68"/>
      <c r="S3008" s="68">
        <f t="shared" si="113"/>
        <v>6</v>
      </c>
      <c r="T3008" s="69" t="s">
        <v>547</v>
      </c>
      <c r="U3008" s="63" t="s">
        <v>52</v>
      </c>
      <c r="V3008" s="63"/>
      <c r="W3008" s="63"/>
      <c r="X3008" s="63"/>
      <c r="Y3008" s="63"/>
      <c r="Z3008" s="63"/>
      <c r="AA3008" s="63"/>
    </row>
    <row r="3009" spans="1:27" s="71" customFormat="1" ht="23.5" customHeight="1" x14ac:dyDescent="0.35">
      <c r="A3009" s="62">
        <v>46177</v>
      </c>
      <c r="B3009" s="63" t="s">
        <v>34</v>
      </c>
      <c r="C3009" s="64" t="s">
        <v>17</v>
      </c>
      <c r="D3009" s="64" t="s">
        <v>19</v>
      </c>
      <c r="E3009" s="64" t="s">
        <v>4962</v>
      </c>
      <c r="F3009" s="64">
        <v>1</v>
      </c>
      <c r="G3009" s="72" t="s">
        <v>4398</v>
      </c>
      <c r="H3009" s="63" t="s">
        <v>5463</v>
      </c>
      <c r="I3009" s="64" t="s">
        <v>493</v>
      </c>
      <c r="J3009" s="63" t="s">
        <v>66</v>
      </c>
      <c r="K3009" s="64" t="s">
        <v>243</v>
      </c>
      <c r="L3009" s="64" t="s">
        <v>239</v>
      </c>
      <c r="M3009" s="100"/>
      <c r="N3009" s="100"/>
      <c r="O3009" s="66">
        <f t="shared" si="112"/>
        <v>24</v>
      </c>
      <c r="P3009" s="67">
        <v>0.67</v>
      </c>
      <c r="Q3009" s="68">
        <v>8.5</v>
      </c>
      <c r="R3009" s="68"/>
      <c r="S3009" s="68">
        <f t="shared" si="113"/>
        <v>5.6950000000000003</v>
      </c>
      <c r="T3009" s="69" t="s">
        <v>547</v>
      </c>
      <c r="U3009" s="63" t="s">
        <v>52</v>
      </c>
      <c r="V3009" s="63"/>
      <c r="W3009" s="63"/>
      <c r="X3009" s="63"/>
      <c r="Y3009" s="63"/>
      <c r="Z3009" s="63"/>
      <c r="AA3009" s="63"/>
    </row>
    <row r="3010" spans="1:27" s="71" customFormat="1" ht="23.5" customHeight="1" x14ac:dyDescent="0.35">
      <c r="A3010" s="62">
        <v>46177</v>
      </c>
      <c r="B3010" s="63" t="s">
        <v>445</v>
      </c>
      <c r="C3010" s="64" t="s">
        <v>17</v>
      </c>
      <c r="D3010" s="64" t="s">
        <v>37</v>
      </c>
      <c r="E3010" s="64" t="s">
        <v>3031</v>
      </c>
      <c r="F3010" s="64">
        <v>2</v>
      </c>
      <c r="G3010" s="72" t="s">
        <v>3536</v>
      </c>
      <c r="H3010" s="63" t="s">
        <v>5464</v>
      </c>
      <c r="I3010" s="64" t="s">
        <v>493</v>
      </c>
      <c r="J3010" s="63" t="s">
        <v>66</v>
      </c>
      <c r="K3010" s="64" t="s">
        <v>243</v>
      </c>
      <c r="L3010" s="64" t="s">
        <v>239</v>
      </c>
      <c r="M3010" s="100"/>
      <c r="N3010" s="100"/>
      <c r="O3010" s="66">
        <f t="shared" si="112"/>
        <v>24</v>
      </c>
      <c r="P3010" s="67">
        <v>0.83</v>
      </c>
      <c r="Q3010" s="68">
        <v>10</v>
      </c>
      <c r="R3010" s="68"/>
      <c r="S3010" s="68">
        <f t="shared" si="113"/>
        <v>8.2999999999999989</v>
      </c>
      <c r="T3010" s="69" t="s">
        <v>547</v>
      </c>
      <c r="U3010" s="63" t="s">
        <v>52</v>
      </c>
      <c r="V3010" s="63"/>
      <c r="W3010" s="63"/>
      <c r="X3010" s="63"/>
      <c r="Y3010" s="63"/>
      <c r="Z3010" s="63"/>
      <c r="AA3010" s="63"/>
    </row>
    <row r="3011" spans="1:27" s="71" customFormat="1" ht="23.5" customHeight="1" x14ac:dyDescent="0.35">
      <c r="A3011" s="62">
        <v>46177</v>
      </c>
      <c r="B3011" s="63" t="s">
        <v>445</v>
      </c>
      <c r="C3011" s="64" t="s">
        <v>17</v>
      </c>
      <c r="D3011" s="64" t="s">
        <v>37</v>
      </c>
      <c r="E3011" s="64" t="s">
        <v>3031</v>
      </c>
      <c r="F3011" s="64">
        <v>2</v>
      </c>
      <c r="G3011" s="72" t="s">
        <v>4372</v>
      </c>
      <c r="H3011" s="63" t="s">
        <v>5465</v>
      </c>
      <c r="I3011" s="64" t="s">
        <v>493</v>
      </c>
      <c r="J3011" s="63" t="s">
        <v>66</v>
      </c>
      <c r="K3011" s="64" t="s">
        <v>243</v>
      </c>
      <c r="L3011" s="64" t="s">
        <v>239</v>
      </c>
      <c r="M3011" s="100"/>
      <c r="N3011" s="100"/>
      <c r="O3011" s="66">
        <f t="shared" si="112"/>
        <v>24</v>
      </c>
      <c r="P3011" s="67">
        <v>0.33</v>
      </c>
      <c r="Q3011" s="68">
        <v>10</v>
      </c>
      <c r="R3011" s="68"/>
      <c r="S3011" s="68">
        <f t="shared" si="113"/>
        <v>3.3000000000000003</v>
      </c>
      <c r="T3011" s="69" t="s">
        <v>547</v>
      </c>
      <c r="U3011" s="63" t="s">
        <v>52</v>
      </c>
      <c r="V3011" s="63"/>
      <c r="W3011" s="63"/>
      <c r="X3011" s="63"/>
      <c r="Y3011" s="63"/>
      <c r="Z3011" s="63"/>
      <c r="AA3011" s="63"/>
    </row>
    <row r="3012" spans="1:27" s="71" customFormat="1" ht="23.5" customHeight="1" x14ac:dyDescent="0.35">
      <c r="A3012" s="62">
        <v>46177</v>
      </c>
      <c r="B3012" s="63" t="s">
        <v>445</v>
      </c>
      <c r="C3012" s="64" t="s">
        <v>17</v>
      </c>
      <c r="D3012" s="64" t="s">
        <v>37</v>
      </c>
      <c r="E3012" s="64" t="s">
        <v>3032</v>
      </c>
      <c r="F3012" s="64">
        <v>1</v>
      </c>
      <c r="G3012" s="72" t="s">
        <v>3307</v>
      </c>
      <c r="H3012" s="63" t="s">
        <v>5466</v>
      </c>
      <c r="I3012" s="64" t="s">
        <v>493</v>
      </c>
      <c r="J3012" s="63" t="s">
        <v>66</v>
      </c>
      <c r="K3012" s="64" t="s">
        <v>243</v>
      </c>
      <c r="L3012" s="64" t="s">
        <v>239</v>
      </c>
      <c r="M3012" s="100"/>
      <c r="N3012" s="100"/>
      <c r="O3012" s="66">
        <f t="shared" si="112"/>
        <v>24</v>
      </c>
      <c r="P3012" s="67">
        <v>0.5</v>
      </c>
      <c r="Q3012" s="68">
        <v>7</v>
      </c>
      <c r="R3012" s="68"/>
      <c r="S3012" s="68">
        <f t="shared" si="113"/>
        <v>3.5</v>
      </c>
      <c r="T3012" s="69" t="s">
        <v>547</v>
      </c>
      <c r="U3012" s="63" t="s">
        <v>52</v>
      </c>
      <c r="V3012" s="63"/>
      <c r="W3012" s="63"/>
      <c r="X3012" s="63"/>
      <c r="Y3012" s="63"/>
      <c r="Z3012" s="63"/>
      <c r="AA3012" s="63"/>
    </row>
    <row r="3013" spans="1:27" s="71" customFormat="1" ht="23.5" customHeight="1" x14ac:dyDescent="0.35">
      <c r="A3013" s="62">
        <v>46177</v>
      </c>
      <c r="B3013" s="63" t="s">
        <v>445</v>
      </c>
      <c r="C3013" s="64" t="s">
        <v>18</v>
      </c>
      <c r="D3013" s="64" t="s">
        <v>37</v>
      </c>
      <c r="E3013" s="64" t="s">
        <v>554</v>
      </c>
      <c r="F3013" s="64">
        <v>1</v>
      </c>
      <c r="G3013" s="72" t="s">
        <v>3159</v>
      </c>
      <c r="H3013" s="63" t="s">
        <v>5467</v>
      </c>
      <c r="I3013" s="64" t="s">
        <v>493</v>
      </c>
      <c r="J3013" s="63" t="s">
        <v>66</v>
      </c>
      <c r="K3013" s="64" t="s">
        <v>243</v>
      </c>
      <c r="L3013" s="64" t="s">
        <v>239</v>
      </c>
      <c r="M3013" s="100"/>
      <c r="N3013" s="100"/>
      <c r="O3013" s="66">
        <f t="shared" si="112"/>
        <v>24</v>
      </c>
      <c r="P3013" s="67">
        <v>0.1</v>
      </c>
      <c r="Q3013" s="68">
        <v>9.5</v>
      </c>
      <c r="R3013" s="68"/>
      <c r="S3013" s="68">
        <f t="shared" si="113"/>
        <v>0.95000000000000007</v>
      </c>
      <c r="T3013" s="69" t="s">
        <v>547</v>
      </c>
      <c r="U3013" s="63" t="s">
        <v>52</v>
      </c>
      <c r="V3013" s="63"/>
      <c r="W3013" s="63"/>
      <c r="X3013" s="63"/>
      <c r="Y3013" s="63"/>
      <c r="Z3013" s="63"/>
      <c r="AA3013" s="63"/>
    </row>
    <row r="3014" spans="1:27" s="71" customFormat="1" ht="23.5" customHeight="1" x14ac:dyDescent="0.35">
      <c r="A3014" s="62">
        <v>46177</v>
      </c>
      <c r="B3014" s="63" t="s">
        <v>445</v>
      </c>
      <c r="C3014" s="64" t="s">
        <v>18</v>
      </c>
      <c r="D3014" s="64" t="s">
        <v>37</v>
      </c>
      <c r="E3014" s="64" t="s">
        <v>1492</v>
      </c>
      <c r="F3014" s="64">
        <v>1</v>
      </c>
      <c r="G3014" s="72" t="s">
        <v>2950</v>
      </c>
      <c r="H3014" s="63" t="s">
        <v>4519</v>
      </c>
      <c r="I3014" s="64" t="s">
        <v>493</v>
      </c>
      <c r="J3014" s="63" t="s">
        <v>66</v>
      </c>
      <c r="K3014" s="64" t="s">
        <v>243</v>
      </c>
      <c r="L3014" s="64" t="s">
        <v>239</v>
      </c>
      <c r="M3014" s="100"/>
      <c r="N3014" s="100"/>
      <c r="O3014" s="66">
        <f t="shared" si="112"/>
        <v>24</v>
      </c>
      <c r="P3014" s="67">
        <v>0.1</v>
      </c>
      <c r="Q3014" s="68">
        <v>15</v>
      </c>
      <c r="R3014" s="68"/>
      <c r="S3014" s="68">
        <f t="shared" si="113"/>
        <v>1.5</v>
      </c>
      <c r="T3014" s="69" t="s">
        <v>547</v>
      </c>
      <c r="U3014" s="63" t="s">
        <v>52</v>
      </c>
      <c r="V3014" s="63"/>
      <c r="W3014" s="63"/>
      <c r="X3014" s="63"/>
      <c r="Y3014" s="63"/>
      <c r="Z3014" s="63"/>
      <c r="AA3014" s="63"/>
    </row>
    <row r="3015" spans="1:27" s="71" customFormat="1" ht="23.5" customHeight="1" x14ac:dyDescent="0.35">
      <c r="A3015" s="62">
        <v>46177</v>
      </c>
      <c r="B3015" s="63" t="s">
        <v>445</v>
      </c>
      <c r="C3015" s="64" t="s">
        <v>18</v>
      </c>
      <c r="D3015" s="64" t="s">
        <v>37</v>
      </c>
      <c r="E3015" s="64" t="s">
        <v>2671</v>
      </c>
      <c r="F3015" s="64">
        <v>1</v>
      </c>
      <c r="G3015" s="72" t="s">
        <v>2080</v>
      </c>
      <c r="H3015" s="63" t="s">
        <v>5468</v>
      </c>
      <c r="I3015" s="64" t="s">
        <v>493</v>
      </c>
      <c r="J3015" s="63" t="s">
        <v>66</v>
      </c>
      <c r="K3015" s="64" t="s">
        <v>243</v>
      </c>
      <c r="L3015" s="64" t="s">
        <v>239</v>
      </c>
      <c r="M3015" s="100"/>
      <c r="N3015" s="100"/>
      <c r="O3015" s="66">
        <f t="shared" si="112"/>
        <v>24</v>
      </c>
      <c r="P3015" s="67">
        <v>0.1</v>
      </c>
      <c r="Q3015" s="68">
        <v>22</v>
      </c>
      <c r="R3015" s="68"/>
      <c r="S3015" s="68">
        <f t="shared" si="113"/>
        <v>2.2000000000000002</v>
      </c>
      <c r="T3015" s="69" t="s">
        <v>547</v>
      </c>
      <c r="U3015" s="63" t="s">
        <v>52</v>
      </c>
      <c r="V3015" s="63"/>
      <c r="W3015" s="63"/>
      <c r="X3015" s="63"/>
      <c r="Y3015" s="63"/>
      <c r="Z3015" s="63"/>
      <c r="AA3015" s="63"/>
    </row>
    <row r="3016" spans="1:27" s="71" customFormat="1" ht="23.5" customHeight="1" x14ac:dyDescent="0.35">
      <c r="A3016" s="62">
        <v>46177</v>
      </c>
      <c r="B3016" s="63" t="s">
        <v>445</v>
      </c>
      <c r="C3016" s="64" t="s">
        <v>18</v>
      </c>
      <c r="D3016" s="64" t="s">
        <v>37</v>
      </c>
      <c r="E3016" s="64" t="s">
        <v>2624</v>
      </c>
      <c r="F3016" s="64">
        <v>2</v>
      </c>
      <c r="G3016" s="72" t="s">
        <v>247</v>
      </c>
      <c r="H3016" s="63" t="s">
        <v>5469</v>
      </c>
      <c r="I3016" s="64" t="s">
        <v>493</v>
      </c>
      <c r="J3016" s="63" t="s">
        <v>66</v>
      </c>
      <c r="K3016" s="64" t="s">
        <v>243</v>
      </c>
      <c r="L3016" s="64" t="s">
        <v>239</v>
      </c>
      <c r="M3016" s="100"/>
      <c r="N3016" s="100"/>
      <c r="O3016" s="66">
        <f t="shared" si="112"/>
        <v>24</v>
      </c>
      <c r="P3016" s="67">
        <v>0.1</v>
      </c>
      <c r="Q3016" s="68">
        <v>21</v>
      </c>
      <c r="R3016" s="68"/>
      <c r="S3016" s="68">
        <f t="shared" si="113"/>
        <v>2.1</v>
      </c>
      <c r="T3016" s="69" t="s">
        <v>547</v>
      </c>
      <c r="U3016" s="63" t="s">
        <v>52</v>
      </c>
      <c r="V3016" s="63"/>
      <c r="W3016" s="63"/>
      <c r="X3016" s="63"/>
      <c r="Y3016" s="63"/>
      <c r="Z3016" s="63"/>
      <c r="AA3016" s="63"/>
    </row>
    <row r="3017" spans="1:27" s="71" customFormat="1" ht="23.5" customHeight="1" x14ac:dyDescent="0.35">
      <c r="A3017" s="62">
        <v>46177</v>
      </c>
      <c r="B3017" s="63" t="s">
        <v>445</v>
      </c>
      <c r="C3017" s="64" t="s">
        <v>18</v>
      </c>
      <c r="D3017" s="64" t="s">
        <v>37</v>
      </c>
      <c r="E3017" s="64" t="s">
        <v>1535</v>
      </c>
      <c r="F3017" s="64">
        <v>1</v>
      </c>
      <c r="G3017" s="72" t="s">
        <v>2403</v>
      </c>
      <c r="H3017" s="63" t="s">
        <v>5470</v>
      </c>
      <c r="I3017" s="64" t="s">
        <v>493</v>
      </c>
      <c r="J3017" s="63" t="s">
        <v>66</v>
      </c>
      <c r="K3017" s="64" t="s">
        <v>243</v>
      </c>
      <c r="L3017" s="64" t="s">
        <v>239</v>
      </c>
      <c r="M3017" s="100"/>
      <c r="N3017" s="100"/>
      <c r="O3017" s="66">
        <f t="shared" si="112"/>
        <v>24</v>
      </c>
      <c r="P3017" s="67">
        <v>0.8</v>
      </c>
      <c r="Q3017" s="68">
        <v>25</v>
      </c>
      <c r="R3017" s="68"/>
      <c r="S3017" s="68">
        <f t="shared" si="113"/>
        <v>20</v>
      </c>
      <c r="T3017" s="69" t="s">
        <v>547</v>
      </c>
      <c r="U3017" s="63" t="s">
        <v>52</v>
      </c>
      <c r="V3017" s="63"/>
      <c r="W3017" s="63"/>
      <c r="X3017" s="63"/>
      <c r="Y3017" s="63"/>
      <c r="Z3017" s="63"/>
      <c r="AA3017" s="63"/>
    </row>
    <row r="3018" spans="1:27" s="71" customFormat="1" ht="23.5" customHeight="1" x14ac:dyDescent="0.35">
      <c r="A3018" s="62">
        <v>46177</v>
      </c>
      <c r="B3018" s="63" t="s">
        <v>445</v>
      </c>
      <c r="C3018" s="64" t="s">
        <v>18</v>
      </c>
      <c r="D3018" s="64" t="s">
        <v>37</v>
      </c>
      <c r="E3018" s="64" t="s">
        <v>317</v>
      </c>
      <c r="F3018" s="64">
        <v>1</v>
      </c>
      <c r="G3018" s="72" t="s">
        <v>1508</v>
      </c>
      <c r="H3018" s="63" t="s">
        <v>5471</v>
      </c>
      <c r="I3018" s="64" t="s">
        <v>493</v>
      </c>
      <c r="J3018" s="63" t="s">
        <v>66</v>
      </c>
      <c r="K3018" s="64" t="s">
        <v>243</v>
      </c>
      <c r="L3018" s="64" t="s">
        <v>239</v>
      </c>
      <c r="M3018" s="100"/>
      <c r="N3018" s="100"/>
      <c r="O3018" s="66">
        <f t="shared" si="112"/>
        <v>24</v>
      </c>
      <c r="P3018" s="67">
        <v>0.8</v>
      </c>
      <c r="Q3018" s="68">
        <v>27</v>
      </c>
      <c r="R3018" s="68"/>
      <c r="S3018" s="68">
        <f t="shared" si="113"/>
        <v>21.6</v>
      </c>
      <c r="T3018" s="69" t="s">
        <v>547</v>
      </c>
      <c r="U3018" s="63" t="s">
        <v>52</v>
      </c>
      <c r="V3018" s="63"/>
      <c r="W3018" s="63"/>
      <c r="X3018" s="63"/>
      <c r="Y3018" s="63"/>
      <c r="Z3018" s="63"/>
      <c r="AA3018" s="63"/>
    </row>
    <row r="3019" spans="1:27" s="71" customFormat="1" ht="23.5" customHeight="1" x14ac:dyDescent="0.35">
      <c r="A3019" s="62">
        <v>46177</v>
      </c>
      <c r="B3019" s="63" t="s">
        <v>445</v>
      </c>
      <c r="C3019" s="64" t="s">
        <v>18</v>
      </c>
      <c r="D3019" s="64" t="s">
        <v>37</v>
      </c>
      <c r="E3019" s="64" t="s">
        <v>252</v>
      </c>
      <c r="F3019" s="64">
        <v>2</v>
      </c>
      <c r="G3019" s="72" t="s">
        <v>2150</v>
      </c>
      <c r="H3019" s="63" t="s">
        <v>5472</v>
      </c>
      <c r="I3019" s="64" t="s">
        <v>493</v>
      </c>
      <c r="J3019" s="63" t="s">
        <v>66</v>
      </c>
      <c r="K3019" s="64" t="s">
        <v>243</v>
      </c>
      <c r="L3019" s="64" t="s">
        <v>239</v>
      </c>
      <c r="M3019" s="100"/>
      <c r="N3019" s="100"/>
      <c r="O3019" s="66">
        <f t="shared" si="112"/>
        <v>24</v>
      </c>
      <c r="P3019" s="67">
        <v>0.1</v>
      </c>
      <c r="Q3019" s="68">
        <v>21</v>
      </c>
      <c r="R3019" s="68"/>
      <c r="S3019" s="68">
        <f t="shared" si="113"/>
        <v>2.1</v>
      </c>
      <c r="T3019" s="69" t="s">
        <v>547</v>
      </c>
      <c r="U3019" s="63" t="s">
        <v>52</v>
      </c>
      <c r="V3019" s="63"/>
      <c r="W3019" s="63"/>
      <c r="X3019" s="63"/>
      <c r="Y3019" s="63"/>
      <c r="Z3019" s="63"/>
      <c r="AA3019" s="63"/>
    </row>
    <row r="3020" spans="1:27" s="71" customFormat="1" ht="23.5" customHeight="1" x14ac:dyDescent="0.35">
      <c r="A3020" s="62">
        <v>46177</v>
      </c>
      <c r="B3020" s="63" t="s">
        <v>445</v>
      </c>
      <c r="C3020" s="64" t="s">
        <v>18</v>
      </c>
      <c r="D3020" s="64" t="s">
        <v>37</v>
      </c>
      <c r="E3020" s="64" t="s">
        <v>1301</v>
      </c>
      <c r="F3020" s="64">
        <v>2</v>
      </c>
      <c r="G3020" s="72" t="s">
        <v>471</v>
      </c>
      <c r="H3020" s="63" t="s">
        <v>5473</v>
      </c>
      <c r="I3020" s="64" t="s">
        <v>493</v>
      </c>
      <c r="J3020" s="63" t="s">
        <v>66</v>
      </c>
      <c r="K3020" s="64" t="s">
        <v>243</v>
      </c>
      <c r="L3020" s="64" t="s">
        <v>239</v>
      </c>
      <c r="M3020" s="100"/>
      <c r="N3020" s="100"/>
      <c r="O3020" s="66">
        <f t="shared" si="112"/>
        <v>24</v>
      </c>
      <c r="P3020" s="67">
        <v>0.1</v>
      </c>
      <c r="Q3020" s="68">
        <v>19</v>
      </c>
      <c r="R3020" s="68"/>
      <c r="S3020" s="68">
        <f t="shared" si="113"/>
        <v>1.9000000000000001</v>
      </c>
      <c r="T3020" s="69" t="s">
        <v>547</v>
      </c>
      <c r="U3020" s="63" t="s">
        <v>52</v>
      </c>
      <c r="V3020" s="63"/>
      <c r="W3020" s="63"/>
      <c r="X3020" s="63"/>
      <c r="Y3020" s="63"/>
      <c r="Z3020" s="63"/>
      <c r="AA3020" s="63"/>
    </row>
    <row r="3021" spans="1:27" s="71" customFormat="1" ht="23.5" customHeight="1" x14ac:dyDescent="0.35">
      <c r="A3021" s="62">
        <v>46177</v>
      </c>
      <c r="B3021" s="63" t="s">
        <v>445</v>
      </c>
      <c r="C3021" s="64" t="s">
        <v>18</v>
      </c>
      <c r="D3021" s="64" t="s">
        <v>37</v>
      </c>
      <c r="E3021" s="64" t="s">
        <v>2103</v>
      </c>
      <c r="F3021" s="64">
        <v>1</v>
      </c>
      <c r="G3021" s="72" t="s">
        <v>324</v>
      </c>
      <c r="H3021" s="63" t="s">
        <v>5474</v>
      </c>
      <c r="I3021" s="64" t="s">
        <v>493</v>
      </c>
      <c r="J3021" s="63" t="s">
        <v>66</v>
      </c>
      <c r="K3021" s="64" t="s">
        <v>243</v>
      </c>
      <c r="L3021" s="64" t="s">
        <v>239</v>
      </c>
      <c r="M3021" s="100"/>
      <c r="N3021" s="100"/>
      <c r="O3021" s="66">
        <f t="shared" si="112"/>
        <v>24</v>
      </c>
      <c r="P3021" s="67">
        <v>0.1</v>
      </c>
      <c r="Q3021" s="68">
        <v>29</v>
      </c>
      <c r="R3021" s="68"/>
      <c r="S3021" s="68">
        <f t="shared" si="113"/>
        <v>2.9000000000000004</v>
      </c>
      <c r="T3021" s="69" t="s">
        <v>547</v>
      </c>
      <c r="U3021" s="63" t="s">
        <v>52</v>
      </c>
      <c r="V3021" s="63"/>
      <c r="W3021" s="63"/>
      <c r="X3021" s="63"/>
      <c r="Y3021" s="63"/>
      <c r="Z3021" s="63"/>
      <c r="AA3021" s="63"/>
    </row>
    <row r="3022" spans="1:27" s="71" customFormat="1" ht="23.5" customHeight="1" x14ac:dyDescent="0.35">
      <c r="A3022" s="62">
        <v>46177</v>
      </c>
      <c r="B3022" s="63" t="s">
        <v>445</v>
      </c>
      <c r="C3022" s="64" t="s">
        <v>18</v>
      </c>
      <c r="D3022" s="64" t="s">
        <v>37</v>
      </c>
      <c r="E3022" s="64" t="s">
        <v>1535</v>
      </c>
      <c r="F3022" s="64">
        <v>1</v>
      </c>
      <c r="G3022" s="72" t="s">
        <v>2403</v>
      </c>
      <c r="H3022" s="63" t="s">
        <v>5470</v>
      </c>
      <c r="I3022" s="64" t="s">
        <v>490</v>
      </c>
      <c r="J3022" s="63" t="s">
        <v>2140</v>
      </c>
      <c r="K3022" s="64" t="s">
        <v>281</v>
      </c>
      <c r="L3022" s="64" t="s">
        <v>268</v>
      </c>
      <c r="M3022" s="100">
        <v>0.34375</v>
      </c>
      <c r="N3022" s="100">
        <v>0.36458333333333331</v>
      </c>
      <c r="O3022" s="66">
        <f t="shared" si="112"/>
        <v>2.0833333333333315E-2</v>
      </c>
      <c r="P3022" s="67">
        <v>0.5</v>
      </c>
      <c r="Q3022" s="68">
        <v>25</v>
      </c>
      <c r="R3022" s="68"/>
      <c r="S3022" s="68">
        <f t="shared" si="113"/>
        <v>12.5</v>
      </c>
      <c r="T3022" s="69" t="s">
        <v>52</v>
      </c>
      <c r="U3022" s="63" t="s">
        <v>52</v>
      </c>
      <c r="V3022" s="63"/>
      <c r="W3022" s="63"/>
      <c r="X3022" s="63"/>
      <c r="Y3022" s="63"/>
      <c r="Z3022" s="63"/>
      <c r="AA3022" s="63">
        <v>2026060025</v>
      </c>
    </row>
    <row r="3023" spans="1:27" s="71" customFormat="1" ht="23.5" customHeight="1" x14ac:dyDescent="0.35">
      <c r="A3023" s="62">
        <v>46177</v>
      </c>
      <c r="B3023" s="63" t="s">
        <v>445</v>
      </c>
      <c r="C3023" s="64" t="s">
        <v>18</v>
      </c>
      <c r="D3023" s="64" t="s">
        <v>37</v>
      </c>
      <c r="E3023" s="64" t="s">
        <v>317</v>
      </c>
      <c r="F3023" s="64">
        <v>1</v>
      </c>
      <c r="G3023" s="72" t="s">
        <v>1508</v>
      </c>
      <c r="H3023" s="63" t="s">
        <v>5471</v>
      </c>
      <c r="I3023" s="64" t="s">
        <v>490</v>
      </c>
      <c r="J3023" s="63" t="s">
        <v>2140</v>
      </c>
      <c r="K3023" s="64" t="s">
        <v>281</v>
      </c>
      <c r="L3023" s="64" t="s">
        <v>268</v>
      </c>
      <c r="M3023" s="100">
        <v>0.3125</v>
      </c>
      <c r="N3023" s="100">
        <v>0.375</v>
      </c>
      <c r="O3023" s="66">
        <f t="shared" si="112"/>
        <v>6.25E-2</v>
      </c>
      <c r="P3023" s="67">
        <v>1.5</v>
      </c>
      <c r="Q3023" s="68">
        <v>27</v>
      </c>
      <c r="R3023" s="68"/>
      <c r="S3023" s="68">
        <f t="shared" si="113"/>
        <v>40.5</v>
      </c>
      <c r="T3023" s="69" t="s">
        <v>52</v>
      </c>
      <c r="U3023" s="63" t="s">
        <v>52</v>
      </c>
      <c r="V3023" s="63"/>
      <c r="W3023" s="63"/>
      <c r="X3023" s="63"/>
      <c r="Y3023" s="63"/>
      <c r="Z3023" s="63"/>
      <c r="AA3023" s="63">
        <v>2026060026</v>
      </c>
    </row>
    <row r="3024" spans="1:27" s="71" customFormat="1" ht="23.5" customHeight="1" x14ac:dyDescent="0.35">
      <c r="A3024" s="62">
        <v>46177</v>
      </c>
      <c r="B3024" s="63" t="s">
        <v>34</v>
      </c>
      <c r="C3024" s="64" t="s">
        <v>18</v>
      </c>
      <c r="D3024" s="64" t="s">
        <v>19</v>
      </c>
      <c r="E3024" s="64" t="s">
        <v>1545</v>
      </c>
      <c r="F3024" s="64">
        <v>1</v>
      </c>
      <c r="G3024" s="72">
        <v>130597380</v>
      </c>
      <c r="H3024" s="63" t="s">
        <v>5475</v>
      </c>
      <c r="I3024" s="64" t="s">
        <v>490</v>
      </c>
      <c r="J3024" s="63" t="s">
        <v>5476</v>
      </c>
      <c r="K3024" s="64" t="s">
        <v>281</v>
      </c>
      <c r="L3024" s="64" t="s">
        <v>268</v>
      </c>
      <c r="M3024" s="100">
        <v>0.57638888888888884</v>
      </c>
      <c r="N3024" s="100">
        <v>0.58680555555555558</v>
      </c>
      <c r="O3024" s="66">
        <f t="shared" si="112"/>
        <v>1.0416666666666741E-2</v>
      </c>
      <c r="P3024" s="67">
        <v>0.25</v>
      </c>
      <c r="Q3024" s="68">
        <v>9</v>
      </c>
      <c r="R3024" s="68"/>
      <c r="S3024" s="68">
        <f t="shared" si="113"/>
        <v>2.25</v>
      </c>
      <c r="T3024" s="69" t="s">
        <v>52</v>
      </c>
      <c r="U3024" s="63" t="s">
        <v>52</v>
      </c>
      <c r="V3024" s="63"/>
      <c r="W3024" s="63"/>
      <c r="X3024" s="63"/>
      <c r="Y3024" s="63"/>
      <c r="Z3024" s="63"/>
      <c r="AA3024" s="63">
        <v>2026060027</v>
      </c>
    </row>
    <row r="3025" spans="1:27" s="71" customFormat="1" ht="23.5" customHeight="1" x14ac:dyDescent="0.35">
      <c r="A3025" s="62">
        <v>46177</v>
      </c>
      <c r="B3025" s="63" t="s">
        <v>445</v>
      </c>
      <c r="C3025" s="64" t="s">
        <v>17</v>
      </c>
      <c r="D3025" s="64" t="s">
        <v>37</v>
      </c>
      <c r="E3025" s="64" t="s">
        <v>292</v>
      </c>
      <c r="F3025" s="64">
        <v>1</v>
      </c>
      <c r="G3025" s="72" t="s">
        <v>3079</v>
      </c>
      <c r="H3025" s="63" t="s">
        <v>5477</v>
      </c>
      <c r="I3025" s="64" t="s">
        <v>480</v>
      </c>
      <c r="J3025" s="63" t="s">
        <v>5478</v>
      </c>
      <c r="K3025" s="64" t="s">
        <v>273</v>
      </c>
      <c r="L3025" s="64" t="s">
        <v>268</v>
      </c>
      <c r="M3025" s="100">
        <v>0.5</v>
      </c>
      <c r="N3025" s="100">
        <v>0.64583333333333337</v>
      </c>
      <c r="O3025" s="66">
        <f t="shared" si="112"/>
        <v>0.14583333333333337</v>
      </c>
      <c r="P3025" s="67">
        <v>3.5</v>
      </c>
      <c r="Q3025" s="68">
        <v>25</v>
      </c>
      <c r="R3025" s="68"/>
      <c r="S3025" s="68">
        <f t="shared" si="113"/>
        <v>87.5</v>
      </c>
      <c r="T3025" s="69" t="s">
        <v>27</v>
      </c>
      <c r="U3025" s="63" t="s">
        <v>30</v>
      </c>
      <c r="V3025" s="63"/>
      <c r="W3025" s="63">
        <v>644605001</v>
      </c>
      <c r="X3025" s="63" t="s">
        <v>5480</v>
      </c>
      <c r="Y3025" s="63"/>
      <c r="Z3025" s="63"/>
      <c r="AA3025" s="63">
        <v>2026060028</v>
      </c>
    </row>
    <row r="3026" spans="1:27" s="71" customFormat="1" ht="23.5" customHeight="1" x14ac:dyDescent="0.35">
      <c r="A3026" s="62">
        <v>46177</v>
      </c>
      <c r="B3026" s="63" t="s">
        <v>445</v>
      </c>
      <c r="C3026" s="64" t="s">
        <v>17</v>
      </c>
      <c r="D3026" s="64" t="s">
        <v>37</v>
      </c>
      <c r="E3026" s="64" t="s">
        <v>3031</v>
      </c>
      <c r="F3026" s="64">
        <v>1</v>
      </c>
      <c r="G3026" s="72" t="s">
        <v>3536</v>
      </c>
      <c r="H3026" s="63" t="s">
        <v>5464</v>
      </c>
      <c r="I3026" s="64" t="s">
        <v>485</v>
      </c>
      <c r="J3026" s="63" t="s">
        <v>5479</v>
      </c>
      <c r="K3026" s="64" t="s">
        <v>273</v>
      </c>
      <c r="L3026" s="64" t="s">
        <v>268</v>
      </c>
      <c r="M3026" s="100">
        <v>0.41666666666666669</v>
      </c>
      <c r="N3026" s="100">
        <v>0.64583333333333337</v>
      </c>
      <c r="O3026" s="66">
        <f t="shared" si="112"/>
        <v>0.22916666666666669</v>
      </c>
      <c r="P3026" s="67">
        <v>5.5</v>
      </c>
      <c r="Q3026" s="68">
        <v>10</v>
      </c>
      <c r="R3026" s="68"/>
      <c r="S3026" s="68">
        <f t="shared" si="113"/>
        <v>55</v>
      </c>
      <c r="T3026" s="69" t="s">
        <v>27</v>
      </c>
      <c r="U3026" s="63" t="s">
        <v>61</v>
      </c>
      <c r="V3026" s="63"/>
      <c r="W3026" s="63">
        <v>564194001</v>
      </c>
      <c r="X3026" s="63"/>
      <c r="Y3026" s="63"/>
      <c r="Z3026" s="63"/>
      <c r="AA3026" s="63">
        <v>2026060029</v>
      </c>
    </row>
    <row r="3027" spans="1:27" s="71" customFormat="1" ht="23.5" customHeight="1" x14ac:dyDescent="0.35">
      <c r="A3027" s="62">
        <v>46177</v>
      </c>
      <c r="B3027" s="63" t="s">
        <v>445</v>
      </c>
      <c r="C3027" s="64" t="s">
        <v>17</v>
      </c>
      <c r="D3027" s="64" t="s">
        <v>37</v>
      </c>
      <c r="E3027" s="64" t="s">
        <v>3031</v>
      </c>
      <c r="F3027" s="64">
        <v>1</v>
      </c>
      <c r="G3027" s="72" t="s">
        <v>3536</v>
      </c>
      <c r="H3027" s="63" t="s">
        <v>5464</v>
      </c>
      <c r="I3027" s="64" t="s">
        <v>490</v>
      </c>
      <c r="J3027" s="63" t="s">
        <v>2140</v>
      </c>
      <c r="K3027" s="64" t="s">
        <v>281</v>
      </c>
      <c r="L3027" s="64" t="s">
        <v>268</v>
      </c>
      <c r="M3027" s="100">
        <v>0.34722222222222221</v>
      </c>
      <c r="N3027" s="100">
        <v>0.38194444444444442</v>
      </c>
      <c r="O3027" s="66">
        <f t="shared" si="112"/>
        <v>3.472222222222221E-2</v>
      </c>
      <c r="P3027" s="67">
        <v>0.83</v>
      </c>
      <c r="Q3027" s="68">
        <v>10</v>
      </c>
      <c r="R3027" s="68"/>
      <c r="S3027" s="68">
        <f t="shared" si="113"/>
        <v>8.2999999999999989</v>
      </c>
      <c r="T3027" s="69" t="s">
        <v>52</v>
      </c>
      <c r="U3027" s="63" t="s">
        <v>52</v>
      </c>
      <c r="V3027" s="63"/>
      <c r="W3027" s="63"/>
      <c r="X3027" s="63"/>
      <c r="Y3027" s="63"/>
      <c r="Z3027" s="63"/>
      <c r="AA3027" s="63">
        <v>2026060030</v>
      </c>
    </row>
    <row r="3028" spans="1:27" s="71" customFormat="1" ht="23.5" customHeight="1" x14ac:dyDescent="0.35">
      <c r="A3028" s="62">
        <v>46178</v>
      </c>
      <c r="B3028" s="63" t="s">
        <v>445</v>
      </c>
      <c r="C3028" s="64" t="s">
        <v>17</v>
      </c>
      <c r="D3028" s="64" t="s">
        <v>37</v>
      </c>
      <c r="E3028" s="64" t="s">
        <v>265</v>
      </c>
      <c r="F3028" s="64">
        <v>1</v>
      </c>
      <c r="G3028" s="72" t="s">
        <v>2839</v>
      </c>
      <c r="H3028" s="63" t="s">
        <v>5486</v>
      </c>
      <c r="I3028" s="64" t="s">
        <v>493</v>
      </c>
      <c r="J3028" s="63" t="s">
        <v>66</v>
      </c>
      <c r="K3028" s="64" t="s">
        <v>243</v>
      </c>
      <c r="L3028" s="64" t="s">
        <v>239</v>
      </c>
      <c r="M3028" s="100"/>
      <c r="N3028" s="100"/>
      <c r="O3028" s="66">
        <f t="shared" si="112"/>
        <v>24</v>
      </c>
      <c r="P3028" s="67">
        <v>0.1</v>
      </c>
      <c r="Q3028" s="68">
        <v>48</v>
      </c>
      <c r="R3028" s="68"/>
      <c r="S3028" s="68">
        <f t="shared" si="113"/>
        <v>4.8000000000000007</v>
      </c>
      <c r="T3028" s="69" t="s">
        <v>547</v>
      </c>
      <c r="U3028" s="63" t="s">
        <v>52</v>
      </c>
      <c r="V3028" s="63"/>
      <c r="W3028" s="63"/>
      <c r="X3028" s="63"/>
      <c r="Y3028" s="63"/>
      <c r="Z3028" s="63"/>
      <c r="AA3028" s="63"/>
    </row>
    <row r="3029" spans="1:27" s="71" customFormat="1" ht="23.5" customHeight="1" x14ac:dyDescent="0.35">
      <c r="A3029" s="62">
        <v>46178</v>
      </c>
      <c r="B3029" s="63" t="s">
        <v>445</v>
      </c>
      <c r="C3029" s="64" t="s">
        <v>17</v>
      </c>
      <c r="D3029" s="64" t="s">
        <v>37</v>
      </c>
      <c r="E3029" s="64" t="s">
        <v>235</v>
      </c>
      <c r="F3029" s="64">
        <v>2</v>
      </c>
      <c r="G3029" s="72" t="s">
        <v>2282</v>
      </c>
      <c r="H3029" s="63" t="s">
        <v>5487</v>
      </c>
      <c r="I3029" s="64" t="s">
        <v>493</v>
      </c>
      <c r="J3029" s="63" t="s">
        <v>66</v>
      </c>
      <c r="K3029" s="64" t="s">
        <v>243</v>
      </c>
      <c r="L3029" s="64" t="s">
        <v>239</v>
      </c>
      <c r="M3029" s="100"/>
      <c r="N3029" s="100"/>
      <c r="O3029" s="66">
        <f t="shared" si="112"/>
        <v>24</v>
      </c>
      <c r="P3029" s="67">
        <v>0.1</v>
      </c>
      <c r="Q3029" s="68">
        <v>20</v>
      </c>
      <c r="R3029" s="68"/>
      <c r="S3029" s="68">
        <f t="shared" si="113"/>
        <v>2</v>
      </c>
      <c r="T3029" s="69" t="s">
        <v>547</v>
      </c>
      <c r="U3029" s="63" t="s">
        <v>52</v>
      </c>
      <c r="V3029" s="63"/>
      <c r="W3029" s="63"/>
      <c r="X3029" s="63"/>
      <c r="Y3029" s="63"/>
      <c r="Z3029" s="63"/>
      <c r="AA3029" s="63"/>
    </row>
    <row r="3030" spans="1:27" s="71" customFormat="1" ht="23.5" customHeight="1" x14ac:dyDescent="0.35">
      <c r="A3030" s="62">
        <v>46178</v>
      </c>
      <c r="B3030" s="63" t="s">
        <v>445</v>
      </c>
      <c r="C3030" s="64" t="s">
        <v>17</v>
      </c>
      <c r="D3030" s="64" t="s">
        <v>37</v>
      </c>
      <c r="E3030" s="64" t="s">
        <v>269</v>
      </c>
      <c r="F3030" s="64">
        <v>2</v>
      </c>
      <c r="G3030" s="72" t="s">
        <v>3338</v>
      </c>
      <c r="H3030" s="63" t="s">
        <v>5488</v>
      </c>
      <c r="I3030" s="64" t="s">
        <v>493</v>
      </c>
      <c r="J3030" s="63" t="s">
        <v>66</v>
      </c>
      <c r="K3030" s="64" t="s">
        <v>243</v>
      </c>
      <c r="L3030" s="64" t="s">
        <v>239</v>
      </c>
      <c r="M3030" s="100"/>
      <c r="N3030" s="100"/>
      <c r="O3030" s="66">
        <f t="shared" si="112"/>
        <v>24</v>
      </c>
      <c r="P3030" s="67">
        <v>0.67</v>
      </c>
      <c r="Q3030" s="68">
        <v>29</v>
      </c>
      <c r="R3030" s="68"/>
      <c r="S3030" s="68">
        <f t="shared" si="113"/>
        <v>19.43</v>
      </c>
      <c r="T3030" s="69" t="s">
        <v>547</v>
      </c>
      <c r="U3030" s="63" t="s">
        <v>52</v>
      </c>
      <c r="V3030" s="63"/>
      <c r="W3030" s="63"/>
      <c r="X3030" s="63"/>
      <c r="Y3030" s="63"/>
      <c r="Z3030" s="63"/>
      <c r="AA3030" s="63"/>
    </row>
    <row r="3031" spans="1:27" s="71" customFormat="1" ht="23.5" customHeight="1" x14ac:dyDescent="0.35">
      <c r="A3031" s="62">
        <v>46178</v>
      </c>
      <c r="B3031" s="63" t="s">
        <v>34</v>
      </c>
      <c r="C3031" s="64" t="s">
        <v>17</v>
      </c>
      <c r="D3031" s="64" t="s">
        <v>19</v>
      </c>
      <c r="E3031" s="64" t="s">
        <v>993</v>
      </c>
      <c r="F3031" s="64">
        <v>1</v>
      </c>
      <c r="G3031" s="72" t="s">
        <v>731</v>
      </c>
      <c r="H3031" s="63" t="s">
        <v>5460</v>
      </c>
      <c r="I3031" s="64" t="s">
        <v>493</v>
      </c>
      <c r="J3031" s="63" t="s">
        <v>66</v>
      </c>
      <c r="K3031" s="64" t="s">
        <v>243</v>
      </c>
      <c r="L3031" s="64" t="s">
        <v>239</v>
      </c>
      <c r="M3031" s="100"/>
      <c r="N3031" s="100"/>
      <c r="O3031" s="66">
        <f t="shared" si="112"/>
        <v>24</v>
      </c>
      <c r="P3031" s="67">
        <v>0.17</v>
      </c>
      <c r="Q3031" s="68">
        <v>11</v>
      </c>
      <c r="R3031" s="68"/>
      <c r="S3031" s="68">
        <f t="shared" si="113"/>
        <v>1.87</v>
      </c>
      <c r="T3031" s="69" t="s">
        <v>547</v>
      </c>
      <c r="U3031" s="63" t="s">
        <v>52</v>
      </c>
      <c r="V3031" s="63"/>
      <c r="W3031" s="63"/>
      <c r="X3031" s="63"/>
      <c r="Y3031" s="63"/>
      <c r="Z3031" s="63"/>
      <c r="AA3031" s="63"/>
    </row>
    <row r="3032" spans="1:27" s="71" customFormat="1" ht="23.5" customHeight="1" x14ac:dyDescent="0.35">
      <c r="A3032" s="62">
        <v>46178</v>
      </c>
      <c r="B3032" s="63" t="s">
        <v>34</v>
      </c>
      <c r="C3032" s="64" t="s">
        <v>17</v>
      </c>
      <c r="D3032" s="64" t="s">
        <v>19</v>
      </c>
      <c r="E3032" s="64" t="s">
        <v>1066</v>
      </c>
      <c r="F3032" s="64">
        <v>1</v>
      </c>
      <c r="G3032" s="72" t="s">
        <v>301</v>
      </c>
      <c r="H3032" s="63" t="s">
        <v>5489</v>
      </c>
      <c r="I3032" s="64" t="s">
        <v>493</v>
      </c>
      <c r="J3032" s="63" t="s">
        <v>66</v>
      </c>
      <c r="K3032" s="64" t="s">
        <v>243</v>
      </c>
      <c r="L3032" s="64" t="s">
        <v>239</v>
      </c>
      <c r="M3032" s="100"/>
      <c r="N3032" s="100"/>
      <c r="O3032" s="66">
        <f t="shared" si="112"/>
        <v>24</v>
      </c>
      <c r="P3032" s="67">
        <v>0.5</v>
      </c>
      <c r="Q3032" s="68">
        <v>11</v>
      </c>
      <c r="R3032" s="68"/>
      <c r="S3032" s="68">
        <f t="shared" si="113"/>
        <v>5.5</v>
      </c>
      <c r="T3032" s="69" t="s">
        <v>547</v>
      </c>
      <c r="U3032" s="63" t="s">
        <v>52</v>
      </c>
      <c r="V3032" s="63"/>
      <c r="W3032" s="63"/>
      <c r="X3032" s="63"/>
      <c r="Y3032" s="63"/>
      <c r="Z3032" s="63"/>
      <c r="AA3032" s="63"/>
    </row>
    <row r="3033" spans="1:27" s="71" customFormat="1" ht="23.5" customHeight="1" x14ac:dyDescent="0.35">
      <c r="A3033" s="62">
        <v>46178</v>
      </c>
      <c r="B3033" s="63" t="s">
        <v>34</v>
      </c>
      <c r="C3033" s="64" t="s">
        <v>17</v>
      </c>
      <c r="D3033" s="64" t="s">
        <v>19</v>
      </c>
      <c r="E3033" s="64" t="s">
        <v>1066</v>
      </c>
      <c r="F3033" s="64">
        <v>1</v>
      </c>
      <c r="G3033" s="72" t="s">
        <v>2946</v>
      </c>
      <c r="H3033" s="63" t="s">
        <v>5490</v>
      </c>
      <c r="I3033" s="64" t="s">
        <v>493</v>
      </c>
      <c r="J3033" s="63" t="s">
        <v>66</v>
      </c>
      <c r="K3033" s="64" t="s">
        <v>243</v>
      </c>
      <c r="L3033" s="64" t="s">
        <v>239</v>
      </c>
      <c r="M3033" s="100"/>
      <c r="N3033" s="100"/>
      <c r="O3033" s="66">
        <f t="shared" si="112"/>
        <v>24</v>
      </c>
      <c r="P3033" s="67">
        <v>0.67</v>
      </c>
      <c r="Q3033" s="68">
        <v>12</v>
      </c>
      <c r="R3033" s="68"/>
      <c r="S3033" s="68">
        <f t="shared" si="113"/>
        <v>8.0400000000000009</v>
      </c>
      <c r="T3033" s="69" t="s">
        <v>547</v>
      </c>
      <c r="U3033" s="63" t="s">
        <v>52</v>
      </c>
      <c r="V3033" s="63"/>
      <c r="W3033" s="63"/>
      <c r="X3033" s="63"/>
      <c r="Y3033" s="63"/>
      <c r="Z3033" s="63"/>
      <c r="AA3033" s="63"/>
    </row>
    <row r="3034" spans="1:27" s="71" customFormat="1" ht="23.5" customHeight="1" x14ac:dyDescent="0.35">
      <c r="A3034" s="62">
        <v>46178</v>
      </c>
      <c r="B3034" s="63" t="s">
        <v>445</v>
      </c>
      <c r="C3034" s="64" t="s">
        <v>17</v>
      </c>
      <c r="D3034" s="64" t="s">
        <v>37</v>
      </c>
      <c r="E3034" s="64" t="s">
        <v>3031</v>
      </c>
      <c r="F3034" s="64">
        <v>2</v>
      </c>
      <c r="G3034" s="72" t="s">
        <v>4560</v>
      </c>
      <c r="H3034" s="63" t="s">
        <v>5491</v>
      </c>
      <c r="I3034" s="64" t="s">
        <v>493</v>
      </c>
      <c r="J3034" s="63" t="s">
        <v>66</v>
      </c>
      <c r="K3034" s="64" t="s">
        <v>243</v>
      </c>
      <c r="L3034" s="64" t="s">
        <v>239</v>
      </c>
      <c r="M3034" s="100"/>
      <c r="N3034" s="100"/>
      <c r="O3034" s="66">
        <f t="shared" si="112"/>
        <v>24</v>
      </c>
      <c r="P3034" s="67">
        <v>0.33</v>
      </c>
      <c r="Q3034" s="68">
        <v>5</v>
      </c>
      <c r="R3034" s="68"/>
      <c r="S3034" s="68">
        <f t="shared" si="113"/>
        <v>1.6500000000000001</v>
      </c>
      <c r="T3034" s="69" t="s">
        <v>547</v>
      </c>
      <c r="U3034" s="63" t="s">
        <v>52</v>
      </c>
      <c r="V3034" s="63"/>
      <c r="W3034" s="63"/>
      <c r="X3034" s="63"/>
      <c r="Y3034" s="63"/>
      <c r="Z3034" s="63"/>
      <c r="AA3034" s="63"/>
    </row>
    <row r="3035" spans="1:27" s="71" customFormat="1" ht="23.5" customHeight="1" x14ac:dyDescent="0.35">
      <c r="A3035" s="62">
        <v>46178</v>
      </c>
      <c r="B3035" s="63" t="s">
        <v>445</v>
      </c>
      <c r="C3035" s="64" t="s">
        <v>17</v>
      </c>
      <c r="D3035" s="64" t="s">
        <v>37</v>
      </c>
      <c r="E3035" s="64" t="s">
        <v>3031</v>
      </c>
      <c r="F3035" s="64">
        <v>2</v>
      </c>
      <c r="G3035" s="72" t="s">
        <v>3759</v>
      </c>
      <c r="H3035" s="63" t="s">
        <v>5492</v>
      </c>
      <c r="I3035" s="64" t="s">
        <v>493</v>
      </c>
      <c r="J3035" s="63" t="s">
        <v>66</v>
      </c>
      <c r="K3035" s="64" t="s">
        <v>243</v>
      </c>
      <c r="L3035" s="64" t="s">
        <v>239</v>
      </c>
      <c r="M3035" s="100"/>
      <c r="N3035" s="100"/>
      <c r="O3035" s="66">
        <f t="shared" si="112"/>
        <v>24</v>
      </c>
      <c r="P3035" s="67">
        <v>0.1</v>
      </c>
      <c r="Q3035" s="68">
        <v>8</v>
      </c>
      <c r="R3035" s="68"/>
      <c r="S3035" s="68">
        <f t="shared" si="113"/>
        <v>0.8</v>
      </c>
      <c r="T3035" s="69" t="s">
        <v>547</v>
      </c>
      <c r="U3035" s="63" t="s">
        <v>52</v>
      </c>
      <c r="V3035" s="63"/>
      <c r="W3035" s="63"/>
      <c r="X3035" s="63"/>
      <c r="Y3035" s="63"/>
      <c r="Z3035" s="63"/>
      <c r="AA3035" s="63"/>
    </row>
    <row r="3036" spans="1:27" s="71" customFormat="1" ht="23.5" customHeight="1" x14ac:dyDescent="0.35">
      <c r="A3036" s="62">
        <v>46178</v>
      </c>
      <c r="B3036" s="63" t="s">
        <v>445</v>
      </c>
      <c r="C3036" s="64" t="s">
        <v>17</v>
      </c>
      <c r="D3036" s="64" t="s">
        <v>37</v>
      </c>
      <c r="E3036" s="64" t="s">
        <v>3031</v>
      </c>
      <c r="F3036" s="64">
        <v>2</v>
      </c>
      <c r="G3036" s="72" t="s">
        <v>4792</v>
      </c>
      <c r="H3036" s="63" t="s">
        <v>5493</v>
      </c>
      <c r="I3036" s="64" t="s">
        <v>493</v>
      </c>
      <c r="J3036" s="63" t="s">
        <v>66</v>
      </c>
      <c r="K3036" s="64" t="s">
        <v>243</v>
      </c>
      <c r="L3036" s="64" t="s">
        <v>239</v>
      </c>
      <c r="M3036" s="100"/>
      <c r="N3036" s="100"/>
      <c r="O3036" s="66">
        <f t="shared" si="112"/>
        <v>24</v>
      </c>
      <c r="P3036" s="67">
        <v>0.33</v>
      </c>
      <c r="Q3036" s="68">
        <v>8</v>
      </c>
      <c r="R3036" s="68"/>
      <c r="S3036" s="68">
        <f t="shared" si="113"/>
        <v>2.64</v>
      </c>
      <c r="T3036" s="69" t="s">
        <v>547</v>
      </c>
      <c r="U3036" s="63" t="s">
        <v>52</v>
      </c>
      <c r="V3036" s="63"/>
      <c r="W3036" s="63"/>
      <c r="X3036" s="63"/>
      <c r="Y3036" s="63"/>
      <c r="Z3036" s="63"/>
      <c r="AA3036" s="63"/>
    </row>
    <row r="3037" spans="1:27" s="71" customFormat="1" ht="23.5" customHeight="1" x14ac:dyDescent="0.35">
      <c r="A3037" s="62">
        <v>46178</v>
      </c>
      <c r="B3037" s="63" t="s">
        <v>445</v>
      </c>
      <c r="C3037" s="64" t="s">
        <v>17</v>
      </c>
      <c r="D3037" s="64" t="s">
        <v>37</v>
      </c>
      <c r="E3037" s="64" t="s">
        <v>3032</v>
      </c>
      <c r="F3037" s="64">
        <v>1</v>
      </c>
      <c r="G3037" s="72" t="s">
        <v>4692</v>
      </c>
      <c r="H3037" s="63" t="s">
        <v>5494</v>
      </c>
      <c r="I3037" s="64" t="s">
        <v>493</v>
      </c>
      <c r="J3037" s="63" t="s">
        <v>66</v>
      </c>
      <c r="K3037" s="64" t="s">
        <v>243</v>
      </c>
      <c r="L3037" s="64" t="s">
        <v>239</v>
      </c>
      <c r="M3037" s="100"/>
      <c r="N3037" s="100"/>
      <c r="O3037" s="66">
        <f t="shared" si="112"/>
        <v>24</v>
      </c>
      <c r="P3037" s="67">
        <v>0.33</v>
      </c>
      <c r="Q3037" s="68">
        <v>9</v>
      </c>
      <c r="R3037" s="68"/>
      <c r="S3037" s="68">
        <f t="shared" si="113"/>
        <v>2.97</v>
      </c>
      <c r="T3037" s="69" t="s">
        <v>547</v>
      </c>
      <c r="U3037" s="63" t="s">
        <v>52</v>
      </c>
      <c r="V3037" s="63"/>
      <c r="W3037" s="63"/>
      <c r="X3037" s="63"/>
      <c r="Y3037" s="63"/>
      <c r="Z3037" s="63"/>
      <c r="AA3037" s="63"/>
    </row>
    <row r="3038" spans="1:27" s="71" customFormat="1" ht="23.5" customHeight="1" x14ac:dyDescent="0.35">
      <c r="A3038" s="62">
        <v>46178</v>
      </c>
      <c r="B3038" s="63" t="s">
        <v>445</v>
      </c>
      <c r="C3038" s="64" t="s">
        <v>18</v>
      </c>
      <c r="D3038" s="64" t="s">
        <v>37</v>
      </c>
      <c r="E3038" s="64" t="s">
        <v>386</v>
      </c>
      <c r="F3038" s="64">
        <v>1</v>
      </c>
      <c r="G3038" s="72" t="s">
        <v>5495</v>
      </c>
      <c r="H3038" s="63" t="s">
        <v>5496</v>
      </c>
      <c r="I3038" s="64" t="s">
        <v>493</v>
      </c>
      <c r="J3038" s="63" t="s">
        <v>66</v>
      </c>
      <c r="K3038" s="64" t="s">
        <v>243</v>
      </c>
      <c r="L3038" s="64" t="s">
        <v>239</v>
      </c>
      <c r="M3038" s="100"/>
      <c r="N3038" s="100"/>
      <c r="O3038" s="66">
        <f t="shared" si="112"/>
        <v>24</v>
      </c>
      <c r="P3038" s="67">
        <v>0.1</v>
      </c>
      <c r="Q3038" s="68">
        <v>22</v>
      </c>
      <c r="R3038" s="68"/>
      <c r="S3038" s="68">
        <f t="shared" si="113"/>
        <v>2.2000000000000002</v>
      </c>
      <c r="T3038" s="69" t="s">
        <v>547</v>
      </c>
      <c r="U3038" s="63" t="s">
        <v>52</v>
      </c>
      <c r="V3038" s="63"/>
      <c r="W3038" s="63"/>
      <c r="X3038" s="63"/>
      <c r="Y3038" s="63"/>
      <c r="Z3038" s="63"/>
      <c r="AA3038" s="63"/>
    </row>
    <row r="3039" spans="1:27" s="71" customFormat="1" ht="23.5" customHeight="1" x14ac:dyDescent="0.35">
      <c r="A3039" s="62">
        <v>46178</v>
      </c>
      <c r="B3039" s="63" t="s">
        <v>445</v>
      </c>
      <c r="C3039" s="64" t="s">
        <v>18</v>
      </c>
      <c r="D3039" s="64" t="s">
        <v>37</v>
      </c>
      <c r="E3039" s="64" t="s">
        <v>389</v>
      </c>
      <c r="F3039" s="64">
        <v>2</v>
      </c>
      <c r="G3039" s="72" t="s">
        <v>5025</v>
      </c>
      <c r="H3039" s="63" t="s">
        <v>5497</v>
      </c>
      <c r="I3039" s="64" t="s">
        <v>493</v>
      </c>
      <c r="J3039" s="63" t="s">
        <v>66</v>
      </c>
      <c r="K3039" s="64" t="s">
        <v>243</v>
      </c>
      <c r="L3039" s="64" t="s">
        <v>239</v>
      </c>
      <c r="M3039" s="100"/>
      <c r="N3039" s="100"/>
      <c r="O3039" s="66">
        <f t="shared" si="112"/>
        <v>24</v>
      </c>
      <c r="P3039" s="67">
        <v>0.1</v>
      </c>
      <c r="Q3039" s="68">
        <v>18</v>
      </c>
      <c r="R3039" s="68"/>
      <c r="S3039" s="68">
        <f t="shared" si="113"/>
        <v>1.8</v>
      </c>
      <c r="T3039" s="69" t="s">
        <v>547</v>
      </c>
      <c r="U3039" s="63" t="s">
        <v>52</v>
      </c>
      <c r="V3039" s="63"/>
      <c r="W3039" s="63"/>
      <c r="X3039" s="63"/>
      <c r="Y3039" s="63"/>
      <c r="Z3039" s="63"/>
      <c r="AA3039" s="63"/>
    </row>
    <row r="3040" spans="1:27" s="71" customFormat="1" ht="23.5" customHeight="1" x14ac:dyDescent="0.35">
      <c r="A3040" s="62">
        <v>46178</v>
      </c>
      <c r="B3040" s="63" t="s">
        <v>445</v>
      </c>
      <c r="C3040" s="64" t="s">
        <v>18</v>
      </c>
      <c r="D3040" s="64" t="s">
        <v>37</v>
      </c>
      <c r="E3040" s="64" t="s">
        <v>900</v>
      </c>
      <c r="F3040" s="64">
        <v>1</v>
      </c>
      <c r="G3040" s="72" t="s">
        <v>4174</v>
      </c>
      <c r="H3040" s="63" t="s">
        <v>5498</v>
      </c>
      <c r="I3040" s="64" t="s">
        <v>493</v>
      </c>
      <c r="J3040" s="63" t="s">
        <v>66</v>
      </c>
      <c r="K3040" s="64" t="s">
        <v>243</v>
      </c>
      <c r="L3040" s="64" t="s">
        <v>239</v>
      </c>
      <c r="M3040" s="100"/>
      <c r="N3040" s="100"/>
      <c r="O3040" s="66">
        <f t="shared" si="112"/>
        <v>24</v>
      </c>
      <c r="P3040" s="67">
        <v>0.1</v>
      </c>
      <c r="Q3040" s="68">
        <v>20</v>
      </c>
      <c r="R3040" s="68"/>
      <c r="S3040" s="68">
        <f t="shared" si="113"/>
        <v>2</v>
      </c>
      <c r="T3040" s="69" t="s">
        <v>547</v>
      </c>
      <c r="U3040" s="63" t="s">
        <v>52</v>
      </c>
      <c r="V3040" s="63"/>
      <c r="W3040" s="63"/>
      <c r="X3040" s="63"/>
      <c r="Y3040" s="63"/>
      <c r="Z3040" s="63"/>
      <c r="AA3040" s="63"/>
    </row>
    <row r="3041" spans="1:27" s="71" customFormat="1" ht="23.5" customHeight="1" x14ac:dyDescent="0.35">
      <c r="A3041" s="62">
        <v>46178</v>
      </c>
      <c r="B3041" s="63" t="s">
        <v>445</v>
      </c>
      <c r="C3041" s="64" t="s">
        <v>18</v>
      </c>
      <c r="D3041" s="64" t="s">
        <v>37</v>
      </c>
      <c r="E3041" s="64" t="s">
        <v>244</v>
      </c>
      <c r="F3041" s="64">
        <v>2</v>
      </c>
      <c r="G3041" s="72" t="s">
        <v>5156</v>
      </c>
      <c r="H3041" s="63" t="s">
        <v>5499</v>
      </c>
      <c r="I3041" s="64" t="s">
        <v>493</v>
      </c>
      <c r="J3041" s="63" t="s">
        <v>66</v>
      </c>
      <c r="K3041" s="64" t="s">
        <v>243</v>
      </c>
      <c r="L3041" s="64" t="s">
        <v>239</v>
      </c>
      <c r="M3041" s="100"/>
      <c r="N3041" s="100"/>
      <c r="O3041" s="66">
        <f t="shared" si="112"/>
        <v>24</v>
      </c>
      <c r="P3041" s="67">
        <v>0.1</v>
      </c>
      <c r="Q3041" s="68">
        <v>21</v>
      </c>
      <c r="R3041" s="68"/>
      <c r="S3041" s="68">
        <f t="shared" si="113"/>
        <v>2.1</v>
      </c>
      <c r="T3041" s="69" t="s">
        <v>547</v>
      </c>
      <c r="U3041" s="63" t="s">
        <v>52</v>
      </c>
      <c r="V3041" s="63"/>
      <c r="W3041" s="63"/>
      <c r="X3041" s="63"/>
      <c r="Y3041" s="63"/>
      <c r="Z3041" s="63"/>
      <c r="AA3041" s="63"/>
    </row>
    <row r="3042" spans="1:27" s="71" customFormat="1" ht="23.5" customHeight="1" x14ac:dyDescent="0.35">
      <c r="A3042" s="62">
        <v>46178</v>
      </c>
      <c r="B3042" s="63" t="s">
        <v>445</v>
      </c>
      <c r="C3042" s="64" t="s">
        <v>18</v>
      </c>
      <c r="D3042" s="64" t="s">
        <v>37</v>
      </c>
      <c r="E3042" s="64" t="s">
        <v>751</v>
      </c>
      <c r="F3042" s="64">
        <v>1</v>
      </c>
      <c r="G3042" s="72">
        <v>313113021</v>
      </c>
      <c r="H3042" s="63" t="s">
        <v>5500</v>
      </c>
      <c r="I3042" s="64" t="s">
        <v>493</v>
      </c>
      <c r="J3042" s="63" t="s">
        <v>66</v>
      </c>
      <c r="K3042" s="64" t="s">
        <v>243</v>
      </c>
      <c r="L3042" s="64" t="s">
        <v>239</v>
      </c>
      <c r="M3042" s="100"/>
      <c r="N3042" s="100"/>
      <c r="O3042" s="66">
        <f t="shared" si="112"/>
        <v>24</v>
      </c>
      <c r="P3042" s="67">
        <v>0.1</v>
      </c>
      <c r="Q3042" s="68">
        <v>17</v>
      </c>
      <c r="R3042" s="68"/>
      <c r="S3042" s="68">
        <f t="shared" si="113"/>
        <v>1.7000000000000002</v>
      </c>
      <c r="T3042" s="69" t="s">
        <v>547</v>
      </c>
      <c r="U3042" s="63" t="s">
        <v>52</v>
      </c>
      <c r="V3042" s="63"/>
      <c r="W3042" s="63"/>
      <c r="X3042" s="63"/>
      <c r="Y3042" s="63"/>
      <c r="Z3042" s="63"/>
      <c r="AA3042" s="63"/>
    </row>
    <row r="3043" spans="1:27" s="71" customFormat="1" ht="23.5" customHeight="1" x14ac:dyDescent="0.35">
      <c r="A3043" s="62">
        <v>46178</v>
      </c>
      <c r="B3043" s="63" t="s">
        <v>445</v>
      </c>
      <c r="C3043" s="64" t="s">
        <v>18</v>
      </c>
      <c r="D3043" s="64" t="s">
        <v>37</v>
      </c>
      <c r="E3043" s="64" t="s">
        <v>1441</v>
      </c>
      <c r="F3043" s="64">
        <v>2</v>
      </c>
      <c r="G3043" s="72" t="s">
        <v>2846</v>
      </c>
      <c r="H3043" s="63" t="s">
        <v>5501</v>
      </c>
      <c r="I3043" s="64" t="s">
        <v>493</v>
      </c>
      <c r="J3043" s="63" t="s">
        <v>66</v>
      </c>
      <c r="K3043" s="64" t="s">
        <v>243</v>
      </c>
      <c r="L3043" s="64" t="s">
        <v>239</v>
      </c>
      <c r="M3043" s="100"/>
      <c r="N3043" s="100"/>
      <c r="O3043" s="66">
        <f t="shared" si="112"/>
        <v>24</v>
      </c>
      <c r="P3043" s="67">
        <v>0.1</v>
      </c>
      <c r="Q3043" s="68">
        <v>28</v>
      </c>
      <c r="R3043" s="68"/>
      <c r="S3043" s="68">
        <f t="shared" si="113"/>
        <v>2.8000000000000003</v>
      </c>
      <c r="T3043" s="69" t="s">
        <v>547</v>
      </c>
      <c r="U3043" s="63" t="s">
        <v>52</v>
      </c>
      <c r="V3043" s="63"/>
      <c r="W3043" s="63"/>
      <c r="X3043" s="63"/>
      <c r="Y3043" s="63"/>
      <c r="Z3043" s="63"/>
      <c r="AA3043" s="63"/>
    </row>
    <row r="3044" spans="1:27" s="71" customFormat="1" ht="23.5" customHeight="1" x14ac:dyDescent="0.35">
      <c r="A3044" s="62">
        <v>46178</v>
      </c>
      <c r="B3044" s="63" t="s">
        <v>445</v>
      </c>
      <c r="C3044" s="64" t="s">
        <v>18</v>
      </c>
      <c r="D3044" s="64" t="s">
        <v>37</v>
      </c>
      <c r="E3044" s="64" t="s">
        <v>1424</v>
      </c>
      <c r="F3044" s="64">
        <v>2</v>
      </c>
      <c r="G3044" s="72" t="s">
        <v>2549</v>
      </c>
      <c r="H3044" s="63" t="s">
        <v>5502</v>
      </c>
      <c r="I3044" s="64" t="s">
        <v>493</v>
      </c>
      <c r="J3044" s="63" t="s">
        <v>66</v>
      </c>
      <c r="K3044" s="64" t="s">
        <v>243</v>
      </c>
      <c r="L3044" s="64" t="s">
        <v>239</v>
      </c>
      <c r="M3044" s="100"/>
      <c r="N3044" s="100"/>
      <c r="O3044" s="66">
        <f t="shared" si="112"/>
        <v>24</v>
      </c>
      <c r="P3044" s="67">
        <v>0.1</v>
      </c>
      <c r="Q3044" s="68">
        <v>26</v>
      </c>
      <c r="R3044" s="68"/>
      <c r="S3044" s="68">
        <f t="shared" si="113"/>
        <v>2.6</v>
      </c>
      <c r="T3044" s="69" t="s">
        <v>547</v>
      </c>
      <c r="U3044" s="63" t="s">
        <v>52</v>
      </c>
      <c r="V3044" s="63"/>
      <c r="W3044" s="63"/>
      <c r="X3044" s="63"/>
      <c r="Y3044" s="63"/>
      <c r="Z3044" s="63"/>
      <c r="AA3044" s="63"/>
    </row>
    <row r="3045" spans="1:27" s="71" customFormat="1" ht="23.5" customHeight="1" x14ac:dyDescent="0.35">
      <c r="A3045" s="62">
        <v>46178</v>
      </c>
      <c r="B3045" s="63" t="s">
        <v>445</v>
      </c>
      <c r="C3045" s="64" t="s">
        <v>17</v>
      </c>
      <c r="D3045" s="64" t="s">
        <v>37</v>
      </c>
      <c r="E3045" s="64" t="s">
        <v>265</v>
      </c>
      <c r="F3045" s="64">
        <v>1</v>
      </c>
      <c r="G3045" s="72" t="s">
        <v>5267</v>
      </c>
      <c r="H3045" s="63" t="s">
        <v>5503</v>
      </c>
      <c r="I3045" s="64" t="s">
        <v>490</v>
      </c>
      <c r="J3045" s="63" t="s">
        <v>4052</v>
      </c>
      <c r="K3045" s="64" t="s">
        <v>281</v>
      </c>
      <c r="L3045" s="64" t="s">
        <v>268</v>
      </c>
      <c r="M3045" s="100">
        <v>0.34375</v>
      </c>
      <c r="N3045" s="100">
        <v>0.36458333333333331</v>
      </c>
      <c r="O3045" s="66">
        <f t="shared" si="112"/>
        <v>2.0833333333333315E-2</v>
      </c>
      <c r="P3045" s="67">
        <v>0.5</v>
      </c>
      <c r="Q3045" s="68">
        <v>21</v>
      </c>
      <c r="R3045" s="68"/>
      <c r="S3045" s="68">
        <f t="shared" si="113"/>
        <v>10.5</v>
      </c>
      <c r="T3045" s="69" t="s">
        <v>52</v>
      </c>
      <c r="U3045" s="63" t="s">
        <v>52</v>
      </c>
      <c r="V3045" s="63"/>
      <c r="W3045" s="63"/>
      <c r="X3045" s="63"/>
      <c r="Y3045" s="63"/>
      <c r="Z3045" s="63"/>
      <c r="AA3045" s="63">
        <v>2026060031</v>
      </c>
    </row>
    <row r="3046" spans="1:27" s="71" customFormat="1" ht="23.5" customHeight="1" x14ac:dyDescent="0.35">
      <c r="A3046" s="62">
        <v>46178</v>
      </c>
      <c r="B3046" s="63" t="s">
        <v>445</v>
      </c>
      <c r="C3046" s="64" t="s">
        <v>17</v>
      </c>
      <c r="D3046" s="64" t="s">
        <v>37</v>
      </c>
      <c r="E3046" s="64" t="s">
        <v>265</v>
      </c>
      <c r="F3046" s="64">
        <v>1</v>
      </c>
      <c r="G3046" s="72" t="s">
        <v>2282</v>
      </c>
      <c r="H3046" s="63" t="s">
        <v>5487</v>
      </c>
      <c r="I3046" s="64" t="s">
        <v>490</v>
      </c>
      <c r="J3046" s="63" t="s">
        <v>4052</v>
      </c>
      <c r="K3046" s="64" t="s">
        <v>281</v>
      </c>
      <c r="L3046" s="64" t="s">
        <v>268</v>
      </c>
      <c r="M3046" s="100">
        <v>0.64583333333333337</v>
      </c>
      <c r="N3046" s="100">
        <v>0.66666666666666663</v>
      </c>
      <c r="O3046" s="66">
        <f t="shared" si="112"/>
        <v>2.0833333333333259E-2</v>
      </c>
      <c r="P3046" s="67">
        <v>0.5</v>
      </c>
      <c r="Q3046" s="68">
        <v>21</v>
      </c>
      <c r="R3046" s="68"/>
      <c r="S3046" s="68">
        <f t="shared" si="113"/>
        <v>10.5</v>
      </c>
      <c r="T3046" s="69" t="s">
        <v>52</v>
      </c>
      <c r="U3046" s="63" t="s">
        <v>52</v>
      </c>
      <c r="V3046" s="63"/>
      <c r="W3046" s="63"/>
      <c r="X3046" s="63"/>
      <c r="Y3046" s="63"/>
      <c r="Z3046" s="63"/>
      <c r="AA3046" s="63">
        <v>2026060032</v>
      </c>
    </row>
    <row r="3047" spans="1:27" s="71" customFormat="1" ht="23.5" customHeight="1" x14ac:dyDescent="0.35">
      <c r="A3047" s="62">
        <v>46178</v>
      </c>
      <c r="B3047" s="63" t="s">
        <v>445</v>
      </c>
      <c r="C3047" s="64" t="s">
        <v>17</v>
      </c>
      <c r="D3047" s="64" t="s">
        <v>37</v>
      </c>
      <c r="E3047" s="64" t="s">
        <v>289</v>
      </c>
      <c r="F3047" s="64">
        <v>1</v>
      </c>
      <c r="G3047" s="72" t="s">
        <v>5265</v>
      </c>
      <c r="H3047" s="63" t="s">
        <v>5504</v>
      </c>
      <c r="I3047" s="64" t="s">
        <v>490</v>
      </c>
      <c r="J3047" s="63" t="s">
        <v>5505</v>
      </c>
      <c r="K3047" s="64" t="s">
        <v>281</v>
      </c>
      <c r="L3047" s="64" t="s">
        <v>268</v>
      </c>
      <c r="M3047" s="100">
        <v>0.41666666666666669</v>
      </c>
      <c r="N3047" s="100">
        <v>0.4375</v>
      </c>
      <c r="O3047" s="66">
        <f t="shared" ref="O3047:O3110" si="114">IF(N3047-M3047&gt;0,N3047-M3047,N3047-M3047+24)</f>
        <v>2.0833333333333315E-2</v>
      </c>
      <c r="P3047" s="67">
        <v>0.5</v>
      </c>
      <c r="Q3047" s="68">
        <v>24</v>
      </c>
      <c r="R3047" s="68"/>
      <c r="S3047" s="68">
        <f t="shared" ref="S3047:S3110" si="115">P3047*Q3047</f>
        <v>12</v>
      </c>
      <c r="T3047" s="69" t="s">
        <v>52</v>
      </c>
      <c r="U3047" s="63" t="s">
        <v>52</v>
      </c>
      <c r="V3047" s="63"/>
      <c r="W3047" s="63"/>
      <c r="X3047" s="63"/>
      <c r="Y3047" s="63"/>
      <c r="Z3047" s="63"/>
      <c r="AA3047" s="63">
        <v>2026060033</v>
      </c>
    </row>
    <row r="3048" spans="1:27" s="71" customFormat="1" ht="23.5" customHeight="1" x14ac:dyDescent="0.35">
      <c r="A3048" s="62">
        <v>46178</v>
      </c>
      <c r="B3048" s="63" t="s">
        <v>445</v>
      </c>
      <c r="C3048" s="64" t="s">
        <v>17</v>
      </c>
      <c r="D3048" s="64" t="s">
        <v>37</v>
      </c>
      <c r="E3048" s="64" t="s">
        <v>292</v>
      </c>
      <c r="F3048" s="64">
        <v>1</v>
      </c>
      <c r="G3048" s="72" t="s">
        <v>686</v>
      </c>
      <c r="H3048" s="63" t="s">
        <v>5506</v>
      </c>
      <c r="I3048" s="64" t="s">
        <v>490</v>
      </c>
      <c r="J3048" s="63" t="s">
        <v>5436</v>
      </c>
      <c r="K3048" s="64" t="s">
        <v>281</v>
      </c>
      <c r="L3048" s="64" t="s">
        <v>268</v>
      </c>
      <c r="M3048" s="100">
        <v>0.375</v>
      </c>
      <c r="N3048" s="100">
        <v>0.39583333333333331</v>
      </c>
      <c r="O3048" s="66">
        <f t="shared" si="114"/>
        <v>2.0833333333333315E-2</v>
      </c>
      <c r="P3048" s="67">
        <v>0.5</v>
      </c>
      <c r="Q3048" s="68">
        <v>25</v>
      </c>
      <c r="R3048" s="68"/>
      <c r="S3048" s="68">
        <f t="shared" si="115"/>
        <v>12.5</v>
      </c>
      <c r="T3048" s="69" t="s">
        <v>52</v>
      </c>
      <c r="U3048" s="63" t="s">
        <v>52</v>
      </c>
      <c r="V3048" s="63"/>
      <c r="W3048" s="63"/>
      <c r="X3048" s="63"/>
      <c r="Y3048" s="63"/>
      <c r="Z3048" s="63"/>
      <c r="AA3048" s="63">
        <v>2026060034</v>
      </c>
    </row>
    <row r="3049" spans="1:27" s="71" customFormat="1" ht="23.5" customHeight="1" x14ac:dyDescent="0.35">
      <c r="A3049" s="62">
        <v>46178</v>
      </c>
      <c r="B3049" s="63" t="s">
        <v>34</v>
      </c>
      <c r="C3049" s="64" t="s">
        <v>18</v>
      </c>
      <c r="D3049" s="64" t="s">
        <v>19</v>
      </c>
      <c r="E3049" s="64" t="s">
        <v>1550</v>
      </c>
      <c r="F3049" s="64">
        <v>1</v>
      </c>
      <c r="G3049" s="72">
        <v>130597243</v>
      </c>
      <c r="H3049" s="63" t="s">
        <v>5507</v>
      </c>
      <c r="I3049" s="64" t="s">
        <v>490</v>
      </c>
      <c r="J3049" s="63" t="s">
        <v>5508</v>
      </c>
      <c r="K3049" s="64" t="s">
        <v>281</v>
      </c>
      <c r="L3049" s="64" t="s">
        <v>268</v>
      </c>
      <c r="M3049" s="100">
        <v>0.68055555555555558</v>
      </c>
      <c r="N3049" s="100">
        <v>0.73611111111111116</v>
      </c>
      <c r="O3049" s="66">
        <f t="shared" si="114"/>
        <v>5.555555555555558E-2</v>
      </c>
      <c r="P3049" s="67">
        <v>1.35</v>
      </c>
      <c r="Q3049" s="68">
        <v>8</v>
      </c>
      <c r="R3049" s="68"/>
      <c r="S3049" s="68">
        <f t="shared" si="115"/>
        <v>10.8</v>
      </c>
      <c r="T3049" s="69" t="s">
        <v>52</v>
      </c>
      <c r="U3049" s="63" t="s">
        <v>52</v>
      </c>
      <c r="V3049" s="63"/>
      <c r="W3049" s="63"/>
      <c r="X3049" s="63"/>
      <c r="Y3049" s="63"/>
      <c r="Z3049" s="63"/>
      <c r="AA3049" s="63">
        <v>2026060035</v>
      </c>
    </row>
    <row r="3050" spans="1:27" s="71" customFormat="1" ht="23.5" customHeight="1" x14ac:dyDescent="0.35">
      <c r="A3050" s="62">
        <v>46178</v>
      </c>
      <c r="B3050" s="63" t="s">
        <v>445</v>
      </c>
      <c r="C3050" s="64" t="s">
        <v>18</v>
      </c>
      <c r="D3050" s="64" t="s">
        <v>37</v>
      </c>
      <c r="E3050" s="64" t="s">
        <v>2563</v>
      </c>
      <c r="F3050" s="64">
        <v>1</v>
      </c>
      <c r="G3050" s="85" t="s">
        <v>471</v>
      </c>
      <c r="H3050" s="63" t="s">
        <v>5473</v>
      </c>
      <c r="I3050" s="64" t="s">
        <v>482</v>
      </c>
      <c r="J3050" s="63" t="s">
        <v>7549</v>
      </c>
      <c r="K3050" s="64" t="s">
        <v>2580</v>
      </c>
      <c r="L3050" s="64" t="s">
        <v>268</v>
      </c>
      <c r="M3050" s="100">
        <v>8.3333333333333329E-2</v>
      </c>
      <c r="N3050" s="100">
        <v>0.25</v>
      </c>
      <c r="O3050" s="66">
        <f t="shared" si="114"/>
        <v>0.16666666666666669</v>
      </c>
      <c r="P3050" s="67">
        <v>4</v>
      </c>
      <c r="Q3050" s="68">
        <v>20</v>
      </c>
      <c r="R3050" s="68"/>
      <c r="S3050" s="68">
        <f t="shared" si="115"/>
        <v>80</v>
      </c>
      <c r="T3050" s="69" t="s">
        <v>65</v>
      </c>
      <c r="U3050" s="63" t="s">
        <v>79</v>
      </c>
      <c r="V3050" s="63"/>
      <c r="W3050" s="63">
        <v>519234001</v>
      </c>
      <c r="X3050" s="63" t="s">
        <v>5450</v>
      </c>
      <c r="Y3050" s="63"/>
      <c r="Z3050" s="63"/>
      <c r="AA3050" s="63">
        <v>2026060036</v>
      </c>
    </row>
    <row r="3051" spans="1:27" s="71" customFormat="1" ht="23.5" customHeight="1" x14ac:dyDescent="0.35">
      <c r="A3051" s="62">
        <v>46178</v>
      </c>
      <c r="B3051" s="63" t="s">
        <v>34</v>
      </c>
      <c r="C3051" s="64" t="s">
        <v>17</v>
      </c>
      <c r="D3051" s="64" t="s">
        <v>19</v>
      </c>
      <c r="E3051" s="64" t="s">
        <v>278</v>
      </c>
      <c r="F3051" s="64">
        <v>2</v>
      </c>
      <c r="G3051" s="72">
        <v>130597401</v>
      </c>
      <c r="H3051" s="63" t="s">
        <v>5514</v>
      </c>
      <c r="I3051" s="64" t="s">
        <v>482</v>
      </c>
      <c r="J3051" s="63" t="s">
        <v>5515</v>
      </c>
      <c r="K3051" s="64" t="s">
        <v>2580</v>
      </c>
      <c r="L3051" s="64" t="s">
        <v>268</v>
      </c>
      <c r="M3051" s="100">
        <v>0.8125</v>
      </c>
      <c r="N3051" s="100">
        <v>0.86111111111111116</v>
      </c>
      <c r="O3051" s="66">
        <f t="shared" si="114"/>
        <v>4.861111111111116E-2</v>
      </c>
      <c r="P3051" s="67">
        <v>1.17</v>
      </c>
      <c r="Q3051" s="68">
        <v>11</v>
      </c>
      <c r="R3051" s="68"/>
      <c r="S3051" s="68">
        <f t="shared" si="115"/>
        <v>12.87</v>
      </c>
      <c r="T3051" s="69" t="s">
        <v>65</v>
      </c>
      <c r="U3051" s="63" t="s">
        <v>79</v>
      </c>
      <c r="V3051" s="63"/>
      <c r="W3051" s="63" t="s">
        <v>5542</v>
      </c>
      <c r="X3051" s="63" t="s">
        <v>5450</v>
      </c>
      <c r="Y3051" s="63"/>
      <c r="Z3051" s="63"/>
      <c r="AA3051" s="63">
        <v>2026060037</v>
      </c>
    </row>
    <row r="3052" spans="1:27" s="71" customFormat="1" ht="23.5" customHeight="1" x14ac:dyDescent="0.35">
      <c r="A3052" s="62">
        <v>46179</v>
      </c>
      <c r="B3052" s="63" t="s">
        <v>445</v>
      </c>
      <c r="C3052" s="64" t="s">
        <v>17</v>
      </c>
      <c r="D3052" s="64" t="s">
        <v>37</v>
      </c>
      <c r="E3052" s="64" t="s">
        <v>3031</v>
      </c>
      <c r="F3052" s="64">
        <v>1</v>
      </c>
      <c r="G3052" s="72" t="s">
        <v>5516</v>
      </c>
      <c r="H3052" s="63" t="s">
        <v>5517</v>
      </c>
      <c r="I3052" s="64" t="s">
        <v>493</v>
      </c>
      <c r="J3052" s="63" t="s">
        <v>66</v>
      </c>
      <c r="K3052" s="64" t="s">
        <v>243</v>
      </c>
      <c r="L3052" s="64" t="s">
        <v>239</v>
      </c>
      <c r="M3052" s="100"/>
      <c r="N3052" s="100"/>
      <c r="O3052" s="66">
        <f t="shared" si="114"/>
        <v>24</v>
      </c>
      <c r="P3052" s="67">
        <v>0.5</v>
      </c>
      <c r="Q3052" s="68">
        <v>10</v>
      </c>
      <c r="R3052" s="68"/>
      <c r="S3052" s="68">
        <f t="shared" si="115"/>
        <v>5</v>
      </c>
      <c r="T3052" s="69" t="s">
        <v>547</v>
      </c>
      <c r="U3052" s="63" t="s">
        <v>52</v>
      </c>
      <c r="V3052" s="63"/>
      <c r="W3052" s="63"/>
      <c r="X3052" s="63"/>
      <c r="Y3052" s="63"/>
      <c r="Z3052" s="63"/>
      <c r="AA3052" s="63"/>
    </row>
    <row r="3053" spans="1:27" s="71" customFormat="1" ht="23.5" customHeight="1" x14ac:dyDescent="0.35">
      <c r="A3053" s="62">
        <v>46179</v>
      </c>
      <c r="B3053" s="63" t="s">
        <v>445</v>
      </c>
      <c r="C3053" s="64" t="s">
        <v>17</v>
      </c>
      <c r="D3053" s="64" t="s">
        <v>37</v>
      </c>
      <c r="E3053" s="64" t="s">
        <v>265</v>
      </c>
      <c r="F3053" s="64">
        <v>2</v>
      </c>
      <c r="G3053" s="72" t="s">
        <v>2564</v>
      </c>
      <c r="H3053" s="63" t="s">
        <v>5518</v>
      </c>
      <c r="I3053" s="64" t="s">
        <v>493</v>
      </c>
      <c r="J3053" s="63" t="s">
        <v>66</v>
      </c>
      <c r="K3053" s="64" t="s">
        <v>243</v>
      </c>
      <c r="L3053" s="64" t="s">
        <v>239</v>
      </c>
      <c r="M3053" s="100"/>
      <c r="N3053" s="100"/>
      <c r="O3053" s="66">
        <f t="shared" si="114"/>
        <v>24</v>
      </c>
      <c r="P3053" s="67">
        <v>0.1</v>
      </c>
      <c r="Q3053" s="68">
        <v>25</v>
      </c>
      <c r="R3053" s="68"/>
      <c r="S3053" s="68">
        <f t="shared" si="115"/>
        <v>2.5</v>
      </c>
      <c r="T3053" s="69" t="s">
        <v>547</v>
      </c>
      <c r="U3053" s="63" t="s">
        <v>52</v>
      </c>
      <c r="V3053" s="63"/>
      <c r="W3053" s="63"/>
      <c r="X3053" s="63"/>
      <c r="Y3053" s="63"/>
      <c r="Z3053" s="63"/>
      <c r="AA3053" s="63"/>
    </row>
    <row r="3054" spans="1:27" s="71" customFormat="1" ht="23.5" customHeight="1" x14ac:dyDescent="0.35">
      <c r="A3054" s="62">
        <v>46179</v>
      </c>
      <c r="B3054" s="63" t="s">
        <v>445</v>
      </c>
      <c r="C3054" s="64" t="s">
        <v>17</v>
      </c>
      <c r="D3054" s="64" t="s">
        <v>37</v>
      </c>
      <c r="E3054" s="64" t="s">
        <v>3032</v>
      </c>
      <c r="F3054" s="64">
        <v>2</v>
      </c>
      <c r="G3054" s="72" t="s">
        <v>3754</v>
      </c>
      <c r="H3054" s="63" t="s">
        <v>5519</v>
      </c>
      <c r="I3054" s="64" t="s">
        <v>493</v>
      </c>
      <c r="J3054" s="63" t="s">
        <v>66</v>
      </c>
      <c r="K3054" s="64" t="s">
        <v>243</v>
      </c>
      <c r="L3054" s="64" t="s">
        <v>239</v>
      </c>
      <c r="M3054" s="100"/>
      <c r="N3054" s="100"/>
      <c r="O3054" s="66">
        <f t="shared" si="114"/>
        <v>24</v>
      </c>
      <c r="P3054" s="67">
        <v>0.33</v>
      </c>
      <c r="Q3054" s="68">
        <v>8</v>
      </c>
      <c r="R3054" s="68"/>
      <c r="S3054" s="68">
        <f t="shared" si="115"/>
        <v>2.64</v>
      </c>
      <c r="T3054" s="69" t="s">
        <v>547</v>
      </c>
      <c r="U3054" s="63" t="s">
        <v>52</v>
      </c>
      <c r="V3054" s="63"/>
      <c r="W3054" s="63"/>
      <c r="X3054" s="63"/>
      <c r="Y3054" s="63"/>
      <c r="Z3054" s="63"/>
      <c r="AA3054" s="63"/>
    </row>
    <row r="3055" spans="1:27" s="71" customFormat="1" ht="23.5" customHeight="1" x14ac:dyDescent="0.35">
      <c r="A3055" s="62">
        <v>46179</v>
      </c>
      <c r="B3055" s="63" t="s">
        <v>445</v>
      </c>
      <c r="C3055" s="64" t="s">
        <v>17</v>
      </c>
      <c r="D3055" s="64" t="s">
        <v>37</v>
      </c>
      <c r="E3055" s="64" t="s">
        <v>235</v>
      </c>
      <c r="F3055" s="64">
        <v>1</v>
      </c>
      <c r="G3055" s="72" t="s">
        <v>696</v>
      </c>
      <c r="H3055" s="63" t="s">
        <v>5520</v>
      </c>
      <c r="I3055" s="64" t="s">
        <v>493</v>
      </c>
      <c r="J3055" s="63" t="s">
        <v>66</v>
      </c>
      <c r="K3055" s="64" t="s">
        <v>243</v>
      </c>
      <c r="L3055" s="64" t="s">
        <v>239</v>
      </c>
      <c r="M3055" s="100"/>
      <c r="N3055" s="100"/>
      <c r="O3055" s="66">
        <f t="shared" si="114"/>
        <v>24</v>
      </c>
      <c r="P3055" s="67">
        <v>0.1</v>
      </c>
      <c r="Q3055" s="68">
        <v>26</v>
      </c>
      <c r="R3055" s="68"/>
      <c r="S3055" s="68">
        <f t="shared" si="115"/>
        <v>2.6</v>
      </c>
      <c r="T3055" s="69" t="s">
        <v>547</v>
      </c>
      <c r="U3055" s="63" t="s">
        <v>52</v>
      </c>
      <c r="V3055" s="63"/>
      <c r="W3055" s="63"/>
      <c r="X3055" s="63"/>
      <c r="Y3055" s="63"/>
      <c r="Z3055" s="63"/>
      <c r="AA3055" s="63"/>
    </row>
    <row r="3056" spans="1:27" s="71" customFormat="1" ht="23.5" customHeight="1" x14ac:dyDescent="0.35">
      <c r="A3056" s="62">
        <v>46179</v>
      </c>
      <c r="B3056" s="63" t="s">
        <v>445</v>
      </c>
      <c r="C3056" s="64" t="s">
        <v>17</v>
      </c>
      <c r="D3056" s="64" t="s">
        <v>37</v>
      </c>
      <c r="E3056" s="64" t="s">
        <v>365</v>
      </c>
      <c r="F3056" s="64">
        <v>2</v>
      </c>
      <c r="G3056" s="72" t="s">
        <v>462</v>
      </c>
      <c r="H3056" s="63" t="s">
        <v>5521</v>
      </c>
      <c r="I3056" s="64" t="s">
        <v>493</v>
      </c>
      <c r="J3056" s="63" t="s">
        <v>66</v>
      </c>
      <c r="K3056" s="64" t="s">
        <v>243</v>
      </c>
      <c r="L3056" s="64" t="s">
        <v>239</v>
      </c>
      <c r="M3056" s="100"/>
      <c r="N3056" s="100"/>
      <c r="O3056" s="66">
        <f t="shared" si="114"/>
        <v>24</v>
      </c>
      <c r="P3056" s="67">
        <v>0.1</v>
      </c>
      <c r="Q3056" s="68">
        <v>29</v>
      </c>
      <c r="R3056" s="68"/>
      <c r="S3056" s="68">
        <f t="shared" si="115"/>
        <v>2.9000000000000004</v>
      </c>
      <c r="T3056" s="69" t="s">
        <v>547</v>
      </c>
      <c r="U3056" s="63" t="s">
        <v>52</v>
      </c>
      <c r="V3056" s="63"/>
      <c r="W3056" s="63"/>
      <c r="X3056" s="63"/>
      <c r="Y3056" s="63"/>
      <c r="Z3056" s="63"/>
      <c r="AA3056" s="63"/>
    </row>
    <row r="3057" spans="1:27" s="71" customFormat="1" ht="23.5" customHeight="1" x14ac:dyDescent="0.35">
      <c r="A3057" s="62">
        <v>46179</v>
      </c>
      <c r="B3057" s="63" t="s">
        <v>445</v>
      </c>
      <c r="C3057" s="64" t="s">
        <v>17</v>
      </c>
      <c r="D3057" s="64" t="s">
        <v>37</v>
      </c>
      <c r="E3057" s="64" t="s">
        <v>269</v>
      </c>
      <c r="F3057" s="64">
        <v>1</v>
      </c>
      <c r="G3057" s="72" t="s">
        <v>5522</v>
      </c>
      <c r="H3057" s="63" t="s">
        <v>5523</v>
      </c>
      <c r="I3057" s="64" t="s">
        <v>493</v>
      </c>
      <c r="J3057" s="63" t="s">
        <v>66</v>
      </c>
      <c r="K3057" s="64" t="s">
        <v>243</v>
      </c>
      <c r="L3057" s="64" t="s">
        <v>239</v>
      </c>
      <c r="M3057" s="100"/>
      <c r="N3057" s="100"/>
      <c r="O3057" s="66">
        <f t="shared" si="114"/>
        <v>24</v>
      </c>
      <c r="P3057" s="67">
        <v>0.1</v>
      </c>
      <c r="Q3057" s="68">
        <v>29</v>
      </c>
      <c r="R3057" s="68"/>
      <c r="S3057" s="68">
        <f t="shared" si="115"/>
        <v>2.9000000000000004</v>
      </c>
      <c r="T3057" s="69" t="s">
        <v>547</v>
      </c>
      <c r="U3057" s="63" t="s">
        <v>52</v>
      </c>
      <c r="V3057" s="63"/>
      <c r="W3057" s="63"/>
      <c r="X3057" s="63"/>
      <c r="Y3057" s="63"/>
      <c r="Z3057" s="63"/>
      <c r="AA3057" s="63"/>
    </row>
    <row r="3058" spans="1:27" s="71" customFormat="1" ht="23.5" customHeight="1" x14ac:dyDescent="0.35">
      <c r="A3058" s="62">
        <v>46179</v>
      </c>
      <c r="B3058" s="63" t="s">
        <v>445</v>
      </c>
      <c r="C3058" s="64" t="s">
        <v>17</v>
      </c>
      <c r="D3058" s="64" t="s">
        <v>37</v>
      </c>
      <c r="E3058" s="64" t="s">
        <v>898</v>
      </c>
      <c r="F3058" s="64">
        <v>2</v>
      </c>
      <c r="G3058" s="72" t="s">
        <v>2353</v>
      </c>
      <c r="H3058" s="63" t="s">
        <v>5524</v>
      </c>
      <c r="I3058" s="64" t="s">
        <v>493</v>
      </c>
      <c r="J3058" s="63" t="s">
        <v>66</v>
      </c>
      <c r="K3058" s="64" t="s">
        <v>243</v>
      </c>
      <c r="L3058" s="64" t="s">
        <v>239</v>
      </c>
      <c r="M3058" s="100"/>
      <c r="N3058" s="100"/>
      <c r="O3058" s="66">
        <f t="shared" si="114"/>
        <v>24</v>
      </c>
      <c r="P3058" s="67">
        <v>0.67</v>
      </c>
      <c r="Q3058" s="68">
        <v>25</v>
      </c>
      <c r="R3058" s="68"/>
      <c r="S3058" s="68">
        <f t="shared" si="115"/>
        <v>16.75</v>
      </c>
      <c r="T3058" s="69" t="s">
        <v>547</v>
      </c>
      <c r="U3058" s="63" t="s">
        <v>52</v>
      </c>
      <c r="V3058" s="63"/>
      <c r="W3058" s="63"/>
      <c r="X3058" s="63"/>
      <c r="Y3058" s="63"/>
      <c r="Z3058" s="63"/>
      <c r="AA3058" s="63"/>
    </row>
    <row r="3059" spans="1:27" s="71" customFormat="1" ht="23.5" customHeight="1" x14ac:dyDescent="0.35">
      <c r="A3059" s="62">
        <v>46179</v>
      </c>
      <c r="B3059" s="63" t="s">
        <v>445</v>
      </c>
      <c r="C3059" s="64" t="s">
        <v>17</v>
      </c>
      <c r="D3059" s="64" t="s">
        <v>37</v>
      </c>
      <c r="E3059" s="64" t="s">
        <v>3031</v>
      </c>
      <c r="F3059" s="64">
        <v>2</v>
      </c>
      <c r="G3059" s="72" t="s">
        <v>5525</v>
      </c>
      <c r="H3059" s="63" t="s">
        <v>5526</v>
      </c>
      <c r="I3059" s="64" t="s">
        <v>493</v>
      </c>
      <c r="J3059" s="63" t="s">
        <v>66</v>
      </c>
      <c r="K3059" s="64" t="s">
        <v>243</v>
      </c>
      <c r="L3059" s="64" t="s">
        <v>239</v>
      </c>
      <c r="M3059" s="100"/>
      <c r="N3059" s="100"/>
      <c r="O3059" s="66">
        <f t="shared" si="114"/>
        <v>24</v>
      </c>
      <c r="P3059" s="67">
        <v>0.18</v>
      </c>
      <c r="Q3059" s="68">
        <v>10</v>
      </c>
      <c r="R3059" s="68"/>
      <c r="S3059" s="68">
        <f t="shared" si="115"/>
        <v>1.7999999999999998</v>
      </c>
      <c r="T3059" s="69" t="s">
        <v>547</v>
      </c>
      <c r="U3059" s="63" t="s">
        <v>52</v>
      </c>
      <c r="V3059" s="63"/>
      <c r="W3059" s="63"/>
      <c r="X3059" s="63"/>
      <c r="Y3059" s="63"/>
      <c r="Z3059" s="63"/>
      <c r="AA3059" s="63"/>
    </row>
    <row r="3060" spans="1:27" s="71" customFormat="1" ht="23.5" customHeight="1" x14ac:dyDescent="0.35">
      <c r="A3060" s="62">
        <v>46179</v>
      </c>
      <c r="B3060" s="63" t="s">
        <v>445</v>
      </c>
      <c r="C3060" s="64" t="s">
        <v>17</v>
      </c>
      <c r="D3060" s="64" t="s">
        <v>37</v>
      </c>
      <c r="E3060" s="64" t="s">
        <v>3032</v>
      </c>
      <c r="F3060" s="64">
        <v>1</v>
      </c>
      <c r="G3060" s="72" t="s">
        <v>5527</v>
      </c>
      <c r="H3060" s="63" t="s">
        <v>5528</v>
      </c>
      <c r="I3060" s="64" t="s">
        <v>493</v>
      </c>
      <c r="J3060" s="63" t="s">
        <v>66</v>
      </c>
      <c r="K3060" s="64" t="s">
        <v>243</v>
      </c>
      <c r="L3060" s="64" t="s">
        <v>239</v>
      </c>
      <c r="M3060" s="100"/>
      <c r="N3060" s="100"/>
      <c r="O3060" s="66">
        <f t="shared" si="114"/>
        <v>24</v>
      </c>
      <c r="P3060" s="67">
        <v>0.33</v>
      </c>
      <c r="Q3060" s="68">
        <v>10</v>
      </c>
      <c r="R3060" s="68"/>
      <c r="S3060" s="68">
        <f t="shared" si="115"/>
        <v>3.3000000000000003</v>
      </c>
      <c r="T3060" s="69" t="s">
        <v>547</v>
      </c>
      <c r="U3060" s="63" t="s">
        <v>52</v>
      </c>
      <c r="V3060" s="63"/>
      <c r="W3060" s="63"/>
      <c r="X3060" s="63"/>
      <c r="Y3060" s="63"/>
      <c r="Z3060" s="63"/>
      <c r="AA3060" s="63"/>
    </row>
    <row r="3061" spans="1:27" s="71" customFormat="1" ht="23.5" customHeight="1" x14ac:dyDescent="0.35">
      <c r="A3061" s="62">
        <v>46179</v>
      </c>
      <c r="B3061" s="63" t="s">
        <v>445</v>
      </c>
      <c r="C3061" s="64" t="s">
        <v>18</v>
      </c>
      <c r="D3061" s="64" t="s">
        <v>37</v>
      </c>
      <c r="E3061" s="64" t="s">
        <v>261</v>
      </c>
      <c r="F3061" s="64">
        <v>2</v>
      </c>
      <c r="G3061" s="72" t="s">
        <v>5128</v>
      </c>
      <c r="H3061" s="63" t="s">
        <v>5529</v>
      </c>
      <c r="I3061" s="64" t="s">
        <v>493</v>
      </c>
      <c r="J3061" s="63" t="s">
        <v>66</v>
      </c>
      <c r="K3061" s="64" t="s">
        <v>243</v>
      </c>
      <c r="L3061" s="64" t="s">
        <v>239</v>
      </c>
      <c r="M3061" s="100"/>
      <c r="N3061" s="100"/>
      <c r="O3061" s="66">
        <f t="shared" si="114"/>
        <v>24</v>
      </c>
      <c r="P3061" s="67">
        <v>0.1</v>
      </c>
      <c r="Q3061" s="68">
        <v>22</v>
      </c>
      <c r="R3061" s="68"/>
      <c r="S3061" s="68">
        <f t="shared" si="115"/>
        <v>2.2000000000000002</v>
      </c>
      <c r="T3061" s="69" t="s">
        <v>547</v>
      </c>
      <c r="U3061" s="63" t="s">
        <v>52</v>
      </c>
      <c r="V3061" s="63"/>
      <c r="W3061" s="63"/>
      <c r="X3061" s="63"/>
      <c r="Y3061" s="63"/>
      <c r="Z3061" s="63"/>
      <c r="AA3061" s="63"/>
    </row>
    <row r="3062" spans="1:27" s="71" customFormat="1" ht="23.5" customHeight="1" x14ac:dyDescent="0.35">
      <c r="A3062" s="62">
        <v>46179</v>
      </c>
      <c r="B3062" s="63" t="s">
        <v>445</v>
      </c>
      <c r="C3062" s="64" t="s">
        <v>18</v>
      </c>
      <c r="D3062" s="64" t="s">
        <v>37</v>
      </c>
      <c r="E3062" s="64" t="s">
        <v>544</v>
      </c>
      <c r="F3062" s="64">
        <v>1</v>
      </c>
      <c r="G3062" s="72" t="s">
        <v>4520</v>
      </c>
      <c r="H3062" s="63" t="s">
        <v>5530</v>
      </c>
      <c r="I3062" s="64" t="s">
        <v>493</v>
      </c>
      <c r="J3062" s="63" t="s">
        <v>66</v>
      </c>
      <c r="K3062" s="64" t="s">
        <v>243</v>
      </c>
      <c r="L3062" s="64" t="s">
        <v>239</v>
      </c>
      <c r="M3062" s="100"/>
      <c r="N3062" s="100"/>
      <c r="O3062" s="66">
        <f t="shared" si="114"/>
        <v>24</v>
      </c>
      <c r="P3062" s="67">
        <v>0.33</v>
      </c>
      <c r="Q3062" s="68">
        <v>12</v>
      </c>
      <c r="R3062" s="68"/>
      <c r="S3062" s="68">
        <f t="shared" si="115"/>
        <v>3.96</v>
      </c>
      <c r="T3062" s="69" t="s">
        <v>547</v>
      </c>
      <c r="U3062" s="63" t="s">
        <v>52</v>
      </c>
      <c r="V3062" s="63"/>
      <c r="W3062" s="63"/>
      <c r="X3062" s="63"/>
      <c r="Y3062" s="63"/>
      <c r="Z3062" s="63"/>
      <c r="AA3062" s="63"/>
    </row>
    <row r="3063" spans="1:27" s="71" customFormat="1" ht="23.5" customHeight="1" x14ac:dyDescent="0.35">
      <c r="A3063" s="62">
        <v>46179</v>
      </c>
      <c r="B3063" s="63" t="s">
        <v>445</v>
      </c>
      <c r="C3063" s="64" t="s">
        <v>18</v>
      </c>
      <c r="D3063" s="64" t="s">
        <v>37</v>
      </c>
      <c r="E3063" s="64" t="s">
        <v>258</v>
      </c>
      <c r="F3063" s="64">
        <v>1</v>
      </c>
      <c r="G3063" s="72" t="s">
        <v>1713</v>
      </c>
      <c r="H3063" s="63" t="s">
        <v>5531</v>
      </c>
      <c r="I3063" s="64" t="s">
        <v>493</v>
      </c>
      <c r="J3063" s="63" t="s">
        <v>66</v>
      </c>
      <c r="K3063" s="64" t="s">
        <v>243</v>
      </c>
      <c r="L3063" s="64" t="s">
        <v>239</v>
      </c>
      <c r="M3063" s="100"/>
      <c r="N3063" s="100"/>
      <c r="O3063" s="66">
        <f t="shared" si="114"/>
        <v>24</v>
      </c>
      <c r="P3063" s="67">
        <v>0.1</v>
      </c>
      <c r="Q3063" s="68">
        <v>25</v>
      </c>
      <c r="R3063" s="68"/>
      <c r="S3063" s="68">
        <f t="shared" si="115"/>
        <v>2.5</v>
      </c>
      <c r="T3063" s="69" t="s">
        <v>547</v>
      </c>
      <c r="U3063" s="63" t="s">
        <v>52</v>
      </c>
      <c r="V3063" s="63"/>
      <c r="W3063" s="63"/>
      <c r="X3063" s="63"/>
      <c r="Y3063" s="63"/>
      <c r="Z3063" s="63"/>
      <c r="AA3063" s="63"/>
    </row>
    <row r="3064" spans="1:27" s="71" customFormat="1" ht="23.5" customHeight="1" x14ac:dyDescent="0.35">
      <c r="A3064" s="62">
        <v>46179</v>
      </c>
      <c r="B3064" s="63" t="s">
        <v>445</v>
      </c>
      <c r="C3064" s="64" t="s">
        <v>18</v>
      </c>
      <c r="D3064" s="64" t="s">
        <v>37</v>
      </c>
      <c r="E3064" s="64" t="s">
        <v>3457</v>
      </c>
      <c r="F3064" s="64">
        <v>2</v>
      </c>
      <c r="G3064" s="72" t="s">
        <v>4582</v>
      </c>
      <c r="H3064" s="63" t="s">
        <v>5532</v>
      </c>
      <c r="I3064" s="64" t="s">
        <v>493</v>
      </c>
      <c r="J3064" s="63" t="s">
        <v>66</v>
      </c>
      <c r="K3064" s="64" t="s">
        <v>243</v>
      </c>
      <c r="L3064" s="64" t="s">
        <v>239</v>
      </c>
      <c r="M3064" s="100"/>
      <c r="N3064" s="100"/>
      <c r="O3064" s="66">
        <f t="shared" si="114"/>
        <v>24</v>
      </c>
      <c r="P3064" s="67">
        <v>0.1</v>
      </c>
      <c r="Q3064" s="68">
        <v>22</v>
      </c>
      <c r="R3064" s="68"/>
      <c r="S3064" s="68">
        <f t="shared" si="115"/>
        <v>2.2000000000000002</v>
      </c>
      <c r="T3064" s="69" t="s">
        <v>547</v>
      </c>
      <c r="U3064" s="63" t="s">
        <v>52</v>
      </c>
      <c r="V3064" s="63"/>
      <c r="W3064" s="63"/>
      <c r="X3064" s="63"/>
      <c r="Y3064" s="63"/>
      <c r="Z3064" s="63"/>
      <c r="AA3064" s="63"/>
    </row>
    <row r="3065" spans="1:27" s="71" customFormat="1" ht="23.5" customHeight="1" x14ac:dyDescent="0.35">
      <c r="A3065" s="62">
        <v>46179</v>
      </c>
      <c r="B3065" s="63" t="s">
        <v>445</v>
      </c>
      <c r="C3065" s="64" t="s">
        <v>18</v>
      </c>
      <c r="D3065" s="64" t="s">
        <v>37</v>
      </c>
      <c r="E3065" s="64" t="s">
        <v>240</v>
      </c>
      <c r="F3065" s="64">
        <v>2</v>
      </c>
      <c r="G3065" s="72" t="s">
        <v>2203</v>
      </c>
      <c r="H3065" s="63" t="s">
        <v>5533</v>
      </c>
      <c r="I3065" s="64" t="s">
        <v>493</v>
      </c>
      <c r="J3065" s="63" t="s">
        <v>66</v>
      </c>
      <c r="K3065" s="64" t="s">
        <v>243</v>
      </c>
      <c r="L3065" s="64" t="s">
        <v>239</v>
      </c>
      <c r="M3065" s="100"/>
      <c r="N3065" s="100"/>
      <c r="O3065" s="66">
        <f t="shared" si="114"/>
        <v>24</v>
      </c>
      <c r="P3065" s="67">
        <v>0.1</v>
      </c>
      <c r="Q3065" s="68">
        <v>12</v>
      </c>
      <c r="R3065" s="68"/>
      <c r="S3065" s="68">
        <f t="shared" si="115"/>
        <v>1.2000000000000002</v>
      </c>
      <c r="T3065" s="69" t="s">
        <v>547</v>
      </c>
      <c r="U3065" s="63" t="s">
        <v>52</v>
      </c>
      <c r="V3065" s="63"/>
      <c r="W3065" s="63"/>
      <c r="X3065" s="63"/>
      <c r="Y3065" s="63"/>
      <c r="Z3065" s="63"/>
      <c r="AA3065" s="63"/>
    </row>
    <row r="3066" spans="1:27" s="71" customFormat="1" ht="23.5" customHeight="1" x14ac:dyDescent="0.35">
      <c r="A3066" s="62">
        <v>46179</v>
      </c>
      <c r="B3066" s="63" t="s">
        <v>445</v>
      </c>
      <c r="C3066" s="64" t="s">
        <v>18</v>
      </c>
      <c r="D3066" s="64" t="s">
        <v>37</v>
      </c>
      <c r="E3066" s="64" t="s">
        <v>1492</v>
      </c>
      <c r="F3066" s="64">
        <v>1</v>
      </c>
      <c r="G3066" s="72" t="s">
        <v>3926</v>
      </c>
      <c r="H3066" s="63" t="s">
        <v>5534</v>
      </c>
      <c r="I3066" s="64" t="s">
        <v>493</v>
      </c>
      <c r="J3066" s="63" t="s">
        <v>66</v>
      </c>
      <c r="K3066" s="64" t="s">
        <v>243</v>
      </c>
      <c r="L3066" s="64" t="s">
        <v>239</v>
      </c>
      <c r="M3066" s="100"/>
      <c r="N3066" s="100"/>
      <c r="O3066" s="66">
        <f t="shared" si="114"/>
        <v>24</v>
      </c>
      <c r="P3066" s="67">
        <v>0.8</v>
      </c>
      <c r="Q3066" s="68">
        <v>27</v>
      </c>
      <c r="R3066" s="68"/>
      <c r="S3066" s="68">
        <f t="shared" si="115"/>
        <v>21.6</v>
      </c>
      <c r="T3066" s="69" t="s">
        <v>547</v>
      </c>
      <c r="U3066" s="63" t="s">
        <v>52</v>
      </c>
      <c r="V3066" s="63"/>
      <c r="W3066" s="63"/>
      <c r="X3066" s="63"/>
      <c r="Y3066" s="63"/>
      <c r="Z3066" s="63"/>
      <c r="AA3066" s="63"/>
    </row>
    <row r="3067" spans="1:27" s="71" customFormat="1" ht="23.5" customHeight="1" x14ac:dyDescent="0.35">
      <c r="A3067" s="62">
        <v>46179</v>
      </c>
      <c r="B3067" s="63" t="s">
        <v>445</v>
      </c>
      <c r="C3067" s="64" t="s">
        <v>18</v>
      </c>
      <c r="D3067" s="64" t="s">
        <v>37</v>
      </c>
      <c r="E3067" s="64" t="s">
        <v>2064</v>
      </c>
      <c r="F3067" s="64">
        <v>2</v>
      </c>
      <c r="G3067" s="72" t="s">
        <v>1696</v>
      </c>
      <c r="H3067" s="63" t="s">
        <v>5535</v>
      </c>
      <c r="I3067" s="64" t="s">
        <v>493</v>
      </c>
      <c r="J3067" s="63" t="s">
        <v>66</v>
      </c>
      <c r="K3067" s="64" t="s">
        <v>243</v>
      </c>
      <c r="L3067" s="64" t="s">
        <v>239</v>
      </c>
      <c r="M3067" s="100"/>
      <c r="N3067" s="100"/>
      <c r="O3067" s="66">
        <f t="shared" si="114"/>
        <v>24</v>
      </c>
      <c r="P3067" s="67">
        <v>0.1</v>
      </c>
      <c r="Q3067" s="68">
        <v>14</v>
      </c>
      <c r="R3067" s="68"/>
      <c r="S3067" s="68">
        <f t="shared" si="115"/>
        <v>1.4000000000000001</v>
      </c>
      <c r="T3067" s="69" t="s">
        <v>547</v>
      </c>
      <c r="U3067" s="63" t="s">
        <v>52</v>
      </c>
      <c r="V3067" s="63"/>
      <c r="W3067" s="63"/>
      <c r="X3067" s="63"/>
      <c r="Y3067" s="63"/>
      <c r="Z3067" s="63"/>
      <c r="AA3067" s="63"/>
    </row>
    <row r="3068" spans="1:27" s="71" customFormat="1" ht="23.5" customHeight="1" x14ac:dyDescent="0.35">
      <c r="A3068" s="62">
        <v>46179</v>
      </c>
      <c r="B3068" s="63" t="s">
        <v>445</v>
      </c>
      <c r="C3068" s="64" t="s">
        <v>18</v>
      </c>
      <c r="D3068" s="64" t="s">
        <v>37</v>
      </c>
      <c r="E3068" s="64" t="s">
        <v>638</v>
      </c>
      <c r="F3068" s="64">
        <v>2</v>
      </c>
      <c r="G3068" s="72">
        <v>159356005</v>
      </c>
      <c r="H3068" s="63" t="s">
        <v>5536</v>
      </c>
      <c r="I3068" s="64" t="s">
        <v>493</v>
      </c>
      <c r="J3068" s="63" t="s">
        <v>66</v>
      </c>
      <c r="K3068" s="64" t="s">
        <v>243</v>
      </c>
      <c r="L3068" s="64" t="s">
        <v>239</v>
      </c>
      <c r="M3068" s="100"/>
      <c r="N3068" s="100"/>
      <c r="O3068" s="66">
        <f t="shared" si="114"/>
        <v>24</v>
      </c>
      <c r="P3068" s="67">
        <v>0.1</v>
      </c>
      <c r="Q3068" s="68">
        <v>20</v>
      </c>
      <c r="R3068" s="68"/>
      <c r="S3068" s="68">
        <f t="shared" si="115"/>
        <v>2</v>
      </c>
      <c r="T3068" s="69" t="s">
        <v>547</v>
      </c>
      <c r="U3068" s="63" t="s">
        <v>52</v>
      </c>
      <c r="V3068" s="63"/>
      <c r="W3068" s="63"/>
      <c r="X3068" s="63"/>
      <c r="Y3068" s="63"/>
      <c r="Z3068" s="63"/>
      <c r="AA3068" s="63"/>
    </row>
    <row r="3069" spans="1:27" s="71" customFormat="1" ht="23.5" customHeight="1" x14ac:dyDescent="0.35">
      <c r="A3069" s="62">
        <v>46179</v>
      </c>
      <c r="B3069" s="63" t="s">
        <v>445</v>
      </c>
      <c r="C3069" s="64" t="s">
        <v>18</v>
      </c>
      <c r="D3069" s="64" t="s">
        <v>37</v>
      </c>
      <c r="E3069" s="64" t="s">
        <v>615</v>
      </c>
      <c r="F3069" s="64">
        <v>1</v>
      </c>
      <c r="G3069" s="72">
        <v>312982004</v>
      </c>
      <c r="H3069" s="63" t="s">
        <v>5537</v>
      </c>
      <c r="I3069" s="64" t="s">
        <v>493</v>
      </c>
      <c r="J3069" s="63" t="s">
        <v>66</v>
      </c>
      <c r="K3069" s="64" t="s">
        <v>243</v>
      </c>
      <c r="L3069" s="64" t="s">
        <v>239</v>
      </c>
      <c r="M3069" s="100"/>
      <c r="N3069" s="100"/>
      <c r="O3069" s="66">
        <f t="shared" si="114"/>
        <v>24</v>
      </c>
      <c r="P3069" s="67">
        <v>0.1</v>
      </c>
      <c r="Q3069" s="68">
        <v>6</v>
      </c>
      <c r="R3069" s="68"/>
      <c r="S3069" s="68">
        <f t="shared" si="115"/>
        <v>0.60000000000000009</v>
      </c>
      <c r="T3069" s="69" t="s">
        <v>547</v>
      </c>
      <c r="U3069" s="63" t="s">
        <v>52</v>
      </c>
      <c r="V3069" s="63"/>
      <c r="W3069" s="63"/>
      <c r="X3069" s="63"/>
      <c r="Y3069" s="63"/>
      <c r="Z3069" s="63"/>
      <c r="AA3069" s="63"/>
    </row>
    <row r="3070" spans="1:27" s="71" customFormat="1" ht="23.5" customHeight="1" x14ac:dyDescent="0.35">
      <c r="A3070" s="62">
        <v>46179</v>
      </c>
      <c r="B3070" s="63" t="s">
        <v>445</v>
      </c>
      <c r="C3070" s="64" t="s">
        <v>18</v>
      </c>
      <c r="D3070" s="64" t="s">
        <v>37</v>
      </c>
      <c r="E3070" s="64" t="s">
        <v>335</v>
      </c>
      <c r="F3070" s="64">
        <v>1</v>
      </c>
      <c r="G3070" s="72">
        <v>315290004</v>
      </c>
      <c r="H3070" s="63" t="s">
        <v>5538</v>
      </c>
      <c r="I3070" s="64" t="s">
        <v>493</v>
      </c>
      <c r="J3070" s="63" t="s">
        <v>66</v>
      </c>
      <c r="K3070" s="64" t="s">
        <v>243</v>
      </c>
      <c r="L3070" s="64" t="s">
        <v>239</v>
      </c>
      <c r="M3070" s="100"/>
      <c r="N3070" s="100"/>
      <c r="O3070" s="66">
        <f t="shared" si="114"/>
        <v>24</v>
      </c>
      <c r="P3070" s="67">
        <v>0.1</v>
      </c>
      <c r="Q3070" s="68">
        <v>7</v>
      </c>
      <c r="R3070" s="68"/>
      <c r="S3070" s="68">
        <f t="shared" si="115"/>
        <v>0.70000000000000007</v>
      </c>
      <c r="T3070" s="69" t="s">
        <v>547</v>
      </c>
      <c r="U3070" s="63" t="s">
        <v>52</v>
      </c>
      <c r="V3070" s="63"/>
      <c r="W3070" s="63"/>
      <c r="X3070" s="63"/>
      <c r="Y3070" s="63"/>
      <c r="Z3070" s="63"/>
      <c r="AA3070" s="63"/>
    </row>
    <row r="3071" spans="1:27" s="71" customFormat="1" ht="23.5" customHeight="1" x14ac:dyDescent="0.35">
      <c r="A3071" s="62">
        <v>46179</v>
      </c>
      <c r="B3071" s="63" t="s">
        <v>445</v>
      </c>
      <c r="C3071" s="64" t="s">
        <v>18</v>
      </c>
      <c r="D3071" s="64" t="s">
        <v>37</v>
      </c>
      <c r="E3071" s="64" t="s">
        <v>752</v>
      </c>
      <c r="F3071" s="64">
        <v>2</v>
      </c>
      <c r="G3071" s="72">
        <v>317279009</v>
      </c>
      <c r="H3071" s="63" t="s">
        <v>5539</v>
      </c>
      <c r="I3071" s="64" t="s">
        <v>493</v>
      </c>
      <c r="J3071" s="63" t="s">
        <v>66</v>
      </c>
      <c r="K3071" s="64" t="s">
        <v>243</v>
      </c>
      <c r="L3071" s="64" t="s">
        <v>239</v>
      </c>
      <c r="M3071" s="100"/>
      <c r="N3071" s="100"/>
      <c r="O3071" s="66">
        <f t="shared" si="114"/>
        <v>24</v>
      </c>
      <c r="P3071" s="67">
        <v>0.1</v>
      </c>
      <c r="Q3071" s="68">
        <v>5</v>
      </c>
      <c r="R3071" s="68"/>
      <c r="S3071" s="68">
        <f t="shared" si="115"/>
        <v>0.5</v>
      </c>
      <c r="T3071" s="69" t="s">
        <v>547</v>
      </c>
      <c r="U3071" s="63" t="s">
        <v>52</v>
      </c>
      <c r="V3071" s="63"/>
      <c r="W3071" s="63"/>
      <c r="X3071" s="63"/>
      <c r="Y3071" s="63"/>
      <c r="Z3071" s="63"/>
      <c r="AA3071" s="63"/>
    </row>
    <row r="3072" spans="1:27" s="71" customFormat="1" ht="23.5" customHeight="1" x14ac:dyDescent="0.35">
      <c r="A3072" s="62">
        <v>46179</v>
      </c>
      <c r="B3072" s="63" t="s">
        <v>445</v>
      </c>
      <c r="C3072" s="64" t="s">
        <v>18</v>
      </c>
      <c r="D3072" s="64" t="s">
        <v>37</v>
      </c>
      <c r="E3072" s="64" t="s">
        <v>752</v>
      </c>
      <c r="F3072" s="64">
        <v>2</v>
      </c>
      <c r="G3072" s="72">
        <v>317339001</v>
      </c>
      <c r="H3072" s="63" t="s">
        <v>5540</v>
      </c>
      <c r="I3072" s="64" t="s">
        <v>493</v>
      </c>
      <c r="J3072" s="63" t="s">
        <v>66</v>
      </c>
      <c r="K3072" s="64" t="s">
        <v>243</v>
      </c>
      <c r="L3072" s="64" t="s">
        <v>239</v>
      </c>
      <c r="M3072" s="100"/>
      <c r="N3072" s="100"/>
      <c r="O3072" s="66">
        <f t="shared" si="114"/>
        <v>24</v>
      </c>
      <c r="P3072" s="67">
        <v>0.1</v>
      </c>
      <c r="Q3072" s="68">
        <v>5</v>
      </c>
      <c r="R3072" s="68"/>
      <c r="S3072" s="68">
        <f t="shared" si="115"/>
        <v>0.5</v>
      </c>
      <c r="T3072" s="69" t="s">
        <v>547</v>
      </c>
      <c r="U3072" s="63" t="s">
        <v>52</v>
      </c>
      <c r="V3072" s="63"/>
      <c r="W3072" s="63"/>
      <c r="X3072" s="63"/>
      <c r="Y3072" s="63"/>
      <c r="Z3072" s="63"/>
      <c r="AA3072" s="63"/>
    </row>
    <row r="3073" spans="1:27" s="71" customFormat="1" ht="23.5" customHeight="1" x14ac:dyDescent="0.35">
      <c r="A3073" s="62">
        <v>46179</v>
      </c>
      <c r="B3073" s="63" t="s">
        <v>445</v>
      </c>
      <c r="C3073" s="64" t="s">
        <v>17</v>
      </c>
      <c r="D3073" s="64" t="s">
        <v>37</v>
      </c>
      <c r="E3073" s="64" t="s">
        <v>898</v>
      </c>
      <c r="F3073" s="64">
        <v>1</v>
      </c>
      <c r="G3073" s="72" t="s">
        <v>2353</v>
      </c>
      <c r="H3073" s="63" t="s">
        <v>5524</v>
      </c>
      <c r="I3073" s="64" t="s">
        <v>480</v>
      </c>
      <c r="J3073" s="63" t="s">
        <v>5541</v>
      </c>
      <c r="K3073" s="64" t="s">
        <v>273</v>
      </c>
      <c r="L3073" s="64" t="s">
        <v>268</v>
      </c>
      <c r="M3073" s="100">
        <v>0.39583333333333331</v>
      </c>
      <c r="N3073" s="100">
        <v>0.64583333333333337</v>
      </c>
      <c r="O3073" s="66">
        <f t="shared" si="114"/>
        <v>0.25000000000000006</v>
      </c>
      <c r="P3073" s="67">
        <v>6</v>
      </c>
      <c r="Q3073" s="68">
        <v>14</v>
      </c>
      <c r="R3073" s="68"/>
      <c r="S3073" s="68">
        <f t="shared" si="115"/>
        <v>84</v>
      </c>
      <c r="T3073" s="69" t="s">
        <v>27</v>
      </c>
      <c r="U3073" s="63" t="s">
        <v>30</v>
      </c>
      <c r="V3073" s="63"/>
      <c r="W3073" s="63">
        <v>549030001</v>
      </c>
      <c r="X3073" s="63" t="s">
        <v>548</v>
      </c>
      <c r="Y3073" s="63"/>
      <c r="Z3073" s="63"/>
      <c r="AA3073" s="63">
        <v>2026060038</v>
      </c>
    </row>
    <row r="3074" spans="1:27" s="71" customFormat="1" ht="23.5" customHeight="1" x14ac:dyDescent="0.35">
      <c r="A3074" s="62">
        <v>46179</v>
      </c>
      <c r="B3074" s="63" t="s">
        <v>445</v>
      </c>
      <c r="C3074" s="64" t="s">
        <v>18</v>
      </c>
      <c r="D3074" s="64" t="s">
        <v>37</v>
      </c>
      <c r="E3074" s="64" t="s">
        <v>261</v>
      </c>
      <c r="F3074" s="64">
        <v>2</v>
      </c>
      <c r="G3074" s="72" t="s">
        <v>5128</v>
      </c>
      <c r="H3074" s="63" t="s">
        <v>5529</v>
      </c>
      <c r="I3074" s="64" t="s">
        <v>490</v>
      </c>
      <c r="J3074" s="63" t="s">
        <v>2136</v>
      </c>
      <c r="K3074" s="64" t="s">
        <v>281</v>
      </c>
      <c r="L3074" s="64" t="s">
        <v>268</v>
      </c>
      <c r="M3074" s="100">
        <v>0.13194444444444445</v>
      </c>
      <c r="N3074" s="100">
        <v>0.14444444444444443</v>
      </c>
      <c r="O3074" s="66">
        <f t="shared" si="114"/>
        <v>1.2499999999999983E-2</v>
      </c>
      <c r="P3074" s="67">
        <v>0.3</v>
      </c>
      <c r="Q3074" s="68">
        <v>22</v>
      </c>
      <c r="R3074" s="68"/>
      <c r="S3074" s="68">
        <f t="shared" si="115"/>
        <v>6.6</v>
      </c>
      <c r="T3074" s="69" t="s">
        <v>52</v>
      </c>
      <c r="U3074" s="63" t="s">
        <v>52</v>
      </c>
      <c r="V3074" s="63"/>
      <c r="W3074" s="63"/>
      <c r="X3074" s="63"/>
      <c r="Y3074" s="63"/>
      <c r="Z3074" s="63"/>
      <c r="AA3074" s="63">
        <v>2026060040</v>
      </c>
    </row>
    <row r="3075" spans="1:27" s="71" customFormat="1" ht="23.5" customHeight="1" x14ac:dyDescent="0.35">
      <c r="A3075" s="62">
        <v>46179</v>
      </c>
      <c r="B3075" s="63" t="s">
        <v>445</v>
      </c>
      <c r="C3075" s="64" t="s">
        <v>18</v>
      </c>
      <c r="D3075" s="64" t="s">
        <v>37</v>
      </c>
      <c r="E3075" s="64" t="s">
        <v>1492</v>
      </c>
      <c r="F3075" s="64">
        <v>1</v>
      </c>
      <c r="G3075" s="72" t="s">
        <v>3926</v>
      </c>
      <c r="H3075" s="63" t="s">
        <v>5534</v>
      </c>
      <c r="I3075" s="64" t="s">
        <v>490</v>
      </c>
      <c r="J3075" s="63" t="s">
        <v>2140</v>
      </c>
      <c r="K3075" s="64" t="s">
        <v>281</v>
      </c>
      <c r="L3075" s="64" t="s">
        <v>268</v>
      </c>
      <c r="M3075" s="100">
        <v>0.34375</v>
      </c>
      <c r="N3075" s="100">
        <v>0.40625</v>
      </c>
      <c r="O3075" s="66">
        <f t="shared" si="114"/>
        <v>6.25E-2</v>
      </c>
      <c r="P3075" s="67">
        <v>1.5</v>
      </c>
      <c r="Q3075" s="68">
        <v>27</v>
      </c>
      <c r="R3075" s="68"/>
      <c r="S3075" s="68">
        <f t="shared" si="115"/>
        <v>40.5</v>
      </c>
      <c r="T3075" s="69" t="s">
        <v>52</v>
      </c>
      <c r="U3075" s="63" t="s">
        <v>52</v>
      </c>
      <c r="V3075" s="63"/>
      <c r="W3075" s="63"/>
      <c r="X3075" s="63"/>
      <c r="Y3075" s="63"/>
      <c r="Z3075" s="63"/>
      <c r="AA3075" s="63">
        <v>2026060041</v>
      </c>
    </row>
    <row r="3076" spans="1:27" s="71" customFormat="1" ht="23.5" customHeight="1" x14ac:dyDescent="0.35">
      <c r="A3076" s="62">
        <v>46181</v>
      </c>
      <c r="B3076" s="63" t="s">
        <v>34</v>
      </c>
      <c r="C3076" s="64" t="s">
        <v>17</v>
      </c>
      <c r="D3076" s="64" t="s">
        <v>19</v>
      </c>
      <c r="E3076" s="64" t="s">
        <v>274</v>
      </c>
      <c r="F3076" s="64">
        <v>2</v>
      </c>
      <c r="G3076" s="72" t="s">
        <v>275</v>
      </c>
      <c r="H3076" s="63" t="s">
        <v>5544</v>
      </c>
      <c r="I3076" s="64" t="s">
        <v>493</v>
      </c>
      <c r="J3076" s="63" t="s">
        <v>66</v>
      </c>
      <c r="K3076" s="64" t="s">
        <v>243</v>
      </c>
      <c r="L3076" s="64" t="s">
        <v>239</v>
      </c>
      <c r="M3076" s="100"/>
      <c r="N3076" s="100"/>
      <c r="O3076" s="66">
        <f t="shared" si="114"/>
        <v>24</v>
      </c>
      <c r="P3076" s="67">
        <v>0.5</v>
      </c>
      <c r="Q3076" s="68">
        <v>14</v>
      </c>
      <c r="R3076" s="68"/>
      <c r="S3076" s="68">
        <f t="shared" si="115"/>
        <v>7</v>
      </c>
      <c r="T3076" s="69" t="s">
        <v>547</v>
      </c>
      <c r="U3076" s="63" t="s">
        <v>52</v>
      </c>
      <c r="V3076" s="63"/>
      <c r="W3076" s="63"/>
      <c r="X3076" s="63"/>
      <c r="Y3076" s="63"/>
      <c r="Z3076" s="63"/>
      <c r="AA3076" s="63"/>
    </row>
    <row r="3077" spans="1:27" s="71" customFormat="1" ht="23.5" customHeight="1" x14ac:dyDescent="0.35">
      <c r="A3077" s="62">
        <v>46181</v>
      </c>
      <c r="B3077" s="63" t="s">
        <v>34</v>
      </c>
      <c r="C3077" s="64" t="s">
        <v>17</v>
      </c>
      <c r="D3077" s="64" t="s">
        <v>19</v>
      </c>
      <c r="E3077" s="64" t="s">
        <v>274</v>
      </c>
      <c r="F3077" s="64">
        <v>2</v>
      </c>
      <c r="G3077" s="72" t="s">
        <v>3040</v>
      </c>
      <c r="H3077" s="63" t="s">
        <v>5545</v>
      </c>
      <c r="I3077" s="64" t="s">
        <v>493</v>
      </c>
      <c r="J3077" s="63" t="s">
        <v>66</v>
      </c>
      <c r="K3077" s="64" t="s">
        <v>243</v>
      </c>
      <c r="L3077" s="64" t="s">
        <v>239</v>
      </c>
      <c r="M3077" s="100"/>
      <c r="N3077" s="100"/>
      <c r="O3077" s="66">
        <f t="shared" si="114"/>
        <v>24</v>
      </c>
      <c r="P3077" s="67">
        <v>0.5</v>
      </c>
      <c r="Q3077" s="68">
        <v>14</v>
      </c>
      <c r="R3077" s="68"/>
      <c r="S3077" s="68">
        <f t="shared" si="115"/>
        <v>7</v>
      </c>
      <c r="T3077" s="69" t="s">
        <v>547</v>
      </c>
      <c r="U3077" s="63" t="s">
        <v>52</v>
      </c>
      <c r="V3077" s="63"/>
      <c r="W3077" s="63"/>
      <c r="X3077" s="63"/>
      <c r="Y3077" s="63"/>
      <c r="Z3077" s="63"/>
      <c r="AA3077" s="63"/>
    </row>
    <row r="3078" spans="1:27" s="71" customFormat="1" ht="23.5" customHeight="1" x14ac:dyDescent="0.35">
      <c r="A3078" s="62">
        <v>46181</v>
      </c>
      <c r="B3078" s="63" t="s">
        <v>34</v>
      </c>
      <c r="C3078" s="64" t="s">
        <v>17</v>
      </c>
      <c r="D3078" s="64" t="s">
        <v>19</v>
      </c>
      <c r="E3078" s="64" t="s">
        <v>543</v>
      </c>
      <c r="F3078" s="64">
        <v>1</v>
      </c>
      <c r="G3078" s="72" t="s">
        <v>5546</v>
      </c>
      <c r="H3078" s="63" t="s">
        <v>5547</v>
      </c>
      <c r="I3078" s="64" t="s">
        <v>493</v>
      </c>
      <c r="J3078" s="63" t="s">
        <v>66</v>
      </c>
      <c r="K3078" s="64" t="s">
        <v>243</v>
      </c>
      <c r="L3078" s="64" t="s">
        <v>239</v>
      </c>
      <c r="M3078" s="100"/>
      <c r="N3078" s="100"/>
      <c r="O3078" s="66">
        <f t="shared" si="114"/>
        <v>24</v>
      </c>
      <c r="P3078" s="67">
        <v>0.5</v>
      </c>
      <c r="Q3078" s="68">
        <v>17</v>
      </c>
      <c r="R3078" s="68"/>
      <c r="S3078" s="68">
        <f t="shared" si="115"/>
        <v>8.5</v>
      </c>
      <c r="T3078" s="69" t="s">
        <v>547</v>
      </c>
      <c r="U3078" s="63" t="s">
        <v>52</v>
      </c>
      <c r="V3078" s="63"/>
      <c r="W3078" s="63"/>
      <c r="X3078" s="63"/>
      <c r="Y3078" s="63"/>
      <c r="Z3078" s="63"/>
      <c r="AA3078" s="63"/>
    </row>
    <row r="3079" spans="1:27" s="71" customFormat="1" ht="23.5" customHeight="1" x14ac:dyDescent="0.35">
      <c r="A3079" s="62">
        <v>46181</v>
      </c>
      <c r="B3079" s="63" t="s">
        <v>34</v>
      </c>
      <c r="C3079" s="64" t="s">
        <v>17</v>
      </c>
      <c r="D3079" s="64" t="s">
        <v>19</v>
      </c>
      <c r="E3079" s="64" t="s">
        <v>543</v>
      </c>
      <c r="F3079" s="64">
        <v>2</v>
      </c>
      <c r="G3079" s="72">
        <v>108930826</v>
      </c>
      <c r="H3079" s="63" t="s">
        <v>5548</v>
      </c>
      <c r="I3079" s="64" t="s">
        <v>493</v>
      </c>
      <c r="J3079" s="63" t="s">
        <v>66</v>
      </c>
      <c r="K3079" s="64" t="s">
        <v>243</v>
      </c>
      <c r="L3079" s="64" t="s">
        <v>239</v>
      </c>
      <c r="M3079" s="100"/>
      <c r="N3079" s="100"/>
      <c r="O3079" s="66">
        <f t="shared" si="114"/>
        <v>24</v>
      </c>
      <c r="P3079" s="67">
        <v>0.5</v>
      </c>
      <c r="Q3079" s="68">
        <v>17</v>
      </c>
      <c r="R3079" s="68"/>
      <c r="S3079" s="68">
        <f t="shared" si="115"/>
        <v>8.5</v>
      </c>
      <c r="T3079" s="69" t="s">
        <v>547</v>
      </c>
      <c r="U3079" s="63" t="s">
        <v>52</v>
      </c>
      <c r="V3079" s="63"/>
      <c r="W3079" s="63"/>
      <c r="X3079" s="63"/>
      <c r="Y3079" s="63"/>
      <c r="Z3079" s="63"/>
      <c r="AA3079" s="63"/>
    </row>
    <row r="3080" spans="1:27" s="71" customFormat="1" ht="23.5" customHeight="1" x14ac:dyDescent="0.35">
      <c r="A3080" s="62">
        <v>46181</v>
      </c>
      <c r="B3080" s="63" t="s">
        <v>445</v>
      </c>
      <c r="C3080" s="64" t="s">
        <v>17</v>
      </c>
      <c r="D3080" s="64" t="s">
        <v>37</v>
      </c>
      <c r="E3080" s="64" t="s">
        <v>898</v>
      </c>
      <c r="F3080" s="64">
        <v>1</v>
      </c>
      <c r="G3080" s="72" t="s">
        <v>884</v>
      </c>
      <c r="H3080" s="63" t="s">
        <v>5549</v>
      </c>
      <c r="I3080" s="64" t="s">
        <v>493</v>
      </c>
      <c r="J3080" s="63" t="s">
        <v>66</v>
      </c>
      <c r="K3080" s="64" t="s">
        <v>243</v>
      </c>
      <c r="L3080" s="64" t="s">
        <v>239</v>
      </c>
      <c r="M3080" s="100"/>
      <c r="N3080" s="100"/>
      <c r="O3080" s="66">
        <f t="shared" si="114"/>
        <v>24</v>
      </c>
      <c r="P3080" s="67">
        <v>0.1</v>
      </c>
      <c r="Q3080" s="68">
        <v>26</v>
      </c>
      <c r="R3080" s="68"/>
      <c r="S3080" s="68">
        <f t="shared" si="115"/>
        <v>2.6</v>
      </c>
      <c r="T3080" s="69" t="s">
        <v>547</v>
      </c>
      <c r="U3080" s="63" t="s">
        <v>52</v>
      </c>
      <c r="V3080" s="63"/>
      <c r="W3080" s="63"/>
      <c r="X3080" s="63"/>
      <c r="Y3080" s="63"/>
      <c r="Z3080" s="63"/>
      <c r="AA3080" s="63"/>
    </row>
    <row r="3081" spans="1:27" s="71" customFormat="1" ht="23.5" customHeight="1" x14ac:dyDescent="0.35">
      <c r="A3081" s="62">
        <v>46181</v>
      </c>
      <c r="B3081" s="63" t="s">
        <v>445</v>
      </c>
      <c r="C3081" s="64" t="s">
        <v>17</v>
      </c>
      <c r="D3081" s="64" t="s">
        <v>37</v>
      </c>
      <c r="E3081" s="64" t="s">
        <v>265</v>
      </c>
      <c r="F3081" s="64">
        <v>1</v>
      </c>
      <c r="G3081" s="72" t="s">
        <v>2465</v>
      </c>
      <c r="H3081" s="63" t="s">
        <v>5550</v>
      </c>
      <c r="I3081" s="64" t="s">
        <v>493</v>
      </c>
      <c r="J3081" s="63" t="s">
        <v>66</v>
      </c>
      <c r="K3081" s="64" t="s">
        <v>243</v>
      </c>
      <c r="L3081" s="64" t="s">
        <v>239</v>
      </c>
      <c r="M3081" s="100"/>
      <c r="N3081" s="100"/>
      <c r="O3081" s="66">
        <f t="shared" si="114"/>
        <v>24</v>
      </c>
      <c r="P3081" s="67">
        <v>0.1</v>
      </c>
      <c r="Q3081" s="68">
        <v>28</v>
      </c>
      <c r="R3081" s="68"/>
      <c r="S3081" s="68">
        <f t="shared" si="115"/>
        <v>2.8000000000000003</v>
      </c>
      <c r="T3081" s="69" t="s">
        <v>547</v>
      </c>
      <c r="U3081" s="63" t="s">
        <v>52</v>
      </c>
      <c r="V3081" s="63"/>
      <c r="W3081" s="63"/>
      <c r="X3081" s="63"/>
      <c r="Y3081" s="63"/>
      <c r="Z3081" s="63"/>
      <c r="AA3081" s="63"/>
    </row>
    <row r="3082" spans="1:27" s="71" customFormat="1" ht="23.5" customHeight="1" x14ac:dyDescent="0.35">
      <c r="A3082" s="62">
        <v>46181</v>
      </c>
      <c r="B3082" s="63" t="s">
        <v>445</v>
      </c>
      <c r="C3082" s="64" t="s">
        <v>17</v>
      </c>
      <c r="D3082" s="64" t="s">
        <v>37</v>
      </c>
      <c r="E3082" s="64" t="s">
        <v>365</v>
      </c>
      <c r="F3082" s="64">
        <v>2</v>
      </c>
      <c r="G3082" s="72" t="s">
        <v>1013</v>
      </c>
      <c r="H3082" s="63" t="s">
        <v>5551</v>
      </c>
      <c r="I3082" s="64" t="s">
        <v>493</v>
      </c>
      <c r="J3082" s="63" t="s">
        <v>66</v>
      </c>
      <c r="K3082" s="64" t="s">
        <v>243</v>
      </c>
      <c r="L3082" s="64" t="s">
        <v>239</v>
      </c>
      <c r="M3082" s="100"/>
      <c r="N3082" s="100"/>
      <c r="O3082" s="66">
        <f t="shared" si="114"/>
        <v>24</v>
      </c>
      <c r="P3082" s="67">
        <v>0.1</v>
      </c>
      <c r="Q3082" s="68">
        <v>29</v>
      </c>
      <c r="R3082" s="68"/>
      <c r="S3082" s="68">
        <f t="shared" si="115"/>
        <v>2.9000000000000004</v>
      </c>
      <c r="T3082" s="69" t="s">
        <v>547</v>
      </c>
      <c r="U3082" s="63" t="s">
        <v>52</v>
      </c>
      <c r="V3082" s="63"/>
      <c r="W3082" s="63"/>
      <c r="X3082" s="63"/>
      <c r="Y3082" s="63"/>
      <c r="Z3082" s="63"/>
      <c r="AA3082" s="63"/>
    </row>
    <row r="3083" spans="1:27" s="71" customFormat="1" ht="23.5" customHeight="1" x14ac:dyDescent="0.35">
      <c r="A3083" s="62">
        <v>46181</v>
      </c>
      <c r="B3083" s="63" t="s">
        <v>445</v>
      </c>
      <c r="C3083" s="64" t="s">
        <v>18</v>
      </c>
      <c r="D3083" s="64" t="s">
        <v>37</v>
      </c>
      <c r="E3083" s="64" t="s">
        <v>2064</v>
      </c>
      <c r="F3083" s="64">
        <v>2</v>
      </c>
      <c r="G3083" s="72" t="s">
        <v>734</v>
      </c>
      <c r="H3083" s="63" t="s">
        <v>5552</v>
      </c>
      <c r="I3083" s="64" t="s">
        <v>493</v>
      </c>
      <c r="J3083" s="63" t="s">
        <v>66</v>
      </c>
      <c r="K3083" s="64" t="s">
        <v>243</v>
      </c>
      <c r="L3083" s="64" t="s">
        <v>239</v>
      </c>
      <c r="M3083" s="100"/>
      <c r="N3083" s="100"/>
      <c r="O3083" s="66">
        <f t="shared" si="114"/>
        <v>24</v>
      </c>
      <c r="P3083" s="67">
        <v>0.1</v>
      </c>
      <c r="Q3083" s="68">
        <v>21</v>
      </c>
      <c r="R3083" s="68"/>
      <c r="S3083" s="68">
        <f t="shared" si="115"/>
        <v>2.1</v>
      </c>
      <c r="T3083" s="69" t="s">
        <v>547</v>
      </c>
      <c r="U3083" s="63" t="s">
        <v>52</v>
      </c>
      <c r="V3083" s="63"/>
      <c r="W3083" s="63"/>
      <c r="X3083" s="63"/>
      <c r="Y3083" s="63"/>
      <c r="Z3083" s="63"/>
      <c r="AA3083" s="63"/>
    </row>
    <row r="3084" spans="1:27" s="71" customFormat="1" ht="23.5" customHeight="1" x14ac:dyDescent="0.35">
      <c r="A3084" s="62">
        <v>46181</v>
      </c>
      <c r="B3084" s="63" t="s">
        <v>445</v>
      </c>
      <c r="C3084" s="64" t="s">
        <v>18</v>
      </c>
      <c r="D3084" s="64" t="s">
        <v>37</v>
      </c>
      <c r="E3084" s="64" t="s">
        <v>382</v>
      </c>
      <c r="F3084" s="64">
        <v>1</v>
      </c>
      <c r="G3084" s="72" t="s">
        <v>5553</v>
      </c>
      <c r="H3084" s="63" t="s">
        <v>5554</v>
      </c>
      <c r="I3084" s="64" t="s">
        <v>493</v>
      </c>
      <c r="J3084" s="63" t="s">
        <v>66</v>
      </c>
      <c r="K3084" s="64" t="s">
        <v>243</v>
      </c>
      <c r="L3084" s="64" t="s">
        <v>239</v>
      </c>
      <c r="M3084" s="100"/>
      <c r="N3084" s="100"/>
      <c r="O3084" s="66">
        <f t="shared" si="114"/>
        <v>24</v>
      </c>
      <c r="P3084" s="67">
        <v>0.1</v>
      </c>
      <c r="Q3084" s="68">
        <v>23</v>
      </c>
      <c r="R3084" s="68"/>
      <c r="S3084" s="68">
        <f t="shared" si="115"/>
        <v>2.3000000000000003</v>
      </c>
      <c r="T3084" s="69" t="s">
        <v>547</v>
      </c>
      <c r="U3084" s="63" t="s">
        <v>52</v>
      </c>
      <c r="V3084" s="63"/>
      <c r="W3084" s="63"/>
      <c r="X3084" s="63"/>
      <c r="Y3084" s="63"/>
      <c r="Z3084" s="63"/>
      <c r="AA3084" s="63"/>
    </row>
    <row r="3085" spans="1:27" s="71" customFormat="1" ht="23.5" customHeight="1" x14ac:dyDescent="0.35">
      <c r="A3085" s="62">
        <v>46181</v>
      </c>
      <c r="B3085" s="63" t="s">
        <v>445</v>
      </c>
      <c r="C3085" s="64" t="s">
        <v>18</v>
      </c>
      <c r="D3085" s="64" t="s">
        <v>37</v>
      </c>
      <c r="E3085" s="64" t="s">
        <v>2670</v>
      </c>
      <c r="F3085" s="64">
        <v>2</v>
      </c>
      <c r="G3085" s="72" t="s">
        <v>2217</v>
      </c>
      <c r="H3085" s="63" t="s">
        <v>5555</v>
      </c>
      <c r="I3085" s="64" t="s">
        <v>493</v>
      </c>
      <c r="J3085" s="63" t="s">
        <v>66</v>
      </c>
      <c r="K3085" s="64" t="s">
        <v>243</v>
      </c>
      <c r="L3085" s="64" t="s">
        <v>239</v>
      </c>
      <c r="M3085" s="100"/>
      <c r="N3085" s="100"/>
      <c r="O3085" s="66">
        <f t="shared" si="114"/>
        <v>24</v>
      </c>
      <c r="P3085" s="67">
        <v>0.1</v>
      </c>
      <c r="Q3085" s="68">
        <v>23</v>
      </c>
      <c r="R3085" s="68"/>
      <c r="S3085" s="68">
        <f t="shared" si="115"/>
        <v>2.3000000000000003</v>
      </c>
      <c r="T3085" s="69" t="s">
        <v>547</v>
      </c>
      <c r="U3085" s="63" t="s">
        <v>52</v>
      </c>
      <c r="V3085" s="63"/>
      <c r="W3085" s="63"/>
      <c r="X3085" s="63"/>
      <c r="Y3085" s="63"/>
      <c r="Z3085" s="63"/>
      <c r="AA3085" s="63"/>
    </row>
    <row r="3086" spans="1:27" s="71" customFormat="1" ht="23.5" customHeight="1" x14ac:dyDescent="0.35">
      <c r="A3086" s="62">
        <v>46181</v>
      </c>
      <c r="B3086" s="63" t="s">
        <v>445</v>
      </c>
      <c r="C3086" s="64" t="s">
        <v>18</v>
      </c>
      <c r="D3086" s="64" t="s">
        <v>37</v>
      </c>
      <c r="E3086" s="64" t="s">
        <v>2102</v>
      </c>
      <c r="F3086" s="64">
        <v>2</v>
      </c>
      <c r="G3086" s="72" t="s">
        <v>2399</v>
      </c>
      <c r="H3086" s="63" t="s">
        <v>5556</v>
      </c>
      <c r="I3086" s="64" t="s">
        <v>493</v>
      </c>
      <c r="J3086" s="63" t="s">
        <v>66</v>
      </c>
      <c r="K3086" s="64" t="s">
        <v>243</v>
      </c>
      <c r="L3086" s="64" t="s">
        <v>239</v>
      </c>
      <c r="M3086" s="100"/>
      <c r="N3086" s="100"/>
      <c r="O3086" s="66">
        <f t="shared" si="114"/>
        <v>24</v>
      </c>
      <c r="P3086" s="67">
        <v>0.8</v>
      </c>
      <c r="Q3086" s="68">
        <v>25</v>
      </c>
      <c r="R3086" s="68"/>
      <c r="S3086" s="68">
        <f t="shared" si="115"/>
        <v>20</v>
      </c>
      <c r="T3086" s="69" t="s">
        <v>547</v>
      </c>
      <c r="U3086" s="63" t="s">
        <v>52</v>
      </c>
      <c r="V3086" s="63"/>
      <c r="W3086" s="63"/>
      <c r="X3086" s="63"/>
      <c r="Y3086" s="63"/>
      <c r="Z3086" s="63"/>
      <c r="AA3086" s="63"/>
    </row>
    <row r="3087" spans="1:27" s="71" customFormat="1" ht="23.5" customHeight="1" x14ac:dyDescent="0.35">
      <c r="A3087" s="62">
        <v>46181</v>
      </c>
      <c r="B3087" s="63" t="s">
        <v>445</v>
      </c>
      <c r="C3087" s="64" t="s">
        <v>18</v>
      </c>
      <c r="D3087" s="64" t="s">
        <v>37</v>
      </c>
      <c r="E3087" s="64" t="s">
        <v>816</v>
      </c>
      <c r="F3087" s="64">
        <v>1</v>
      </c>
      <c r="G3087" s="72" t="s">
        <v>736</v>
      </c>
      <c r="H3087" s="63" t="s">
        <v>5557</v>
      </c>
      <c r="I3087" s="64" t="s">
        <v>493</v>
      </c>
      <c r="J3087" s="63" t="s">
        <v>66</v>
      </c>
      <c r="K3087" s="64" t="s">
        <v>243</v>
      </c>
      <c r="L3087" s="64" t="s">
        <v>239</v>
      </c>
      <c r="M3087" s="100"/>
      <c r="N3087" s="100"/>
      <c r="O3087" s="66">
        <f t="shared" si="114"/>
        <v>24</v>
      </c>
      <c r="P3087" s="67">
        <v>0.1</v>
      </c>
      <c r="Q3087" s="68">
        <v>25</v>
      </c>
      <c r="R3087" s="68"/>
      <c r="S3087" s="68">
        <f t="shared" si="115"/>
        <v>2.5</v>
      </c>
      <c r="T3087" s="69" t="s">
        <v>547</v>
      </c>
      <c r="U3087" s="63" t="s">
        <v>52</v>
      </c>
      <c r="V3087" s="63"/>
      <c r="W3087" s="63"/>
      <c r="X3087" s="63"/>
      <c r="Y3087" s="63"/>
      <c r="Z3087" s="63"/>
      <c r="AA3087" s="63"/>
    </row>
    <row r="3088" spans="1:27" s="71" customFormat="1" ht="23.5" customHeight="1" x14ac:dyDescent="0.35">
      <c r="A3088" s="62">
        <v>46181</v>
      </c>
      <c r="B3088" s="63" t="s">
        <v>445</v>
      </c>
      <c r="C3088" s="64" t="s">
        <v>18</v>
      </c>
      <c r="D3088" s="64" t="s">
        <v>37</v>
      </c>
      <c r="E3088" s="64" t="s">
        <v>2563</v>
      </c>
      <c r="F3088" s="64">
        <v>1</v>
      </c>
      <c r="G3088" s="72" t="s">
        <v>5558</v>
      </c>
      <c r="H3088" s="63" t="s">
        <v>5559</v>
      </c>
      <c r="I3088" s="64" t="s">
        <v>493</v>
      </c>
      <c r="J3088" s="63" t="s">
        <v>66</v>
      </c>
      <c r="K3088" s="64" t="s">
        <v>243</v>
      </c>
      <c r="L3088" s="64" t="s">
        <v>239</v>
      </c>
      <c r="M3088" s="100"/>
      <c r="N3088" s="100"/>
      <c r="O3088" s="66">
        <f t="shared" si="114"/>
        <v>24</v>
      </c>
      <c r="P3088" s="67">
        <v>0.1</v>
      </c>
      <c r="Q3088" s="68">
        <v>21</v>
      </c>
      <c r="R3088" s="68"/>
      <c r="S3088" s="68">
        <f t="shared" si="115"/>
        <v>2.1</v>
      </c>
      <c r="T3088" s="69" t="s">
        <v>547</v>
      </c>
      <c r="U3088" s="63" t="s">
        <v>52</v>
      </c>
      <c r="V3088" s="63"/>
      <c r="W3088" s="63"/>
      <c r="X3088" s="63"/>
      <c r="Y3088" s="63"/>
      <c r="Z3088" s="63"/>
      <c r="AA3088" s="63"/>
    </row>
    <row r="3089" spans="1:27" s="71" customFormat="1" ht="23.5" customHeight="1" x14ac:dyDescent="0.35">
      <c r="A3089" s="62">
        <v>46181</v>
      </c>
      <c r="B3089" s="63" t="s">
        <v>445</v>
      </c>
      <c r="C3089" s="64" t="s">
        <v>18</v>
      </c>
      <c r="D3089" s="64" t="s">
        <v>37</v>
      </c>
      <c r="E3089" s="64" t="s">
        <v>2670</v>
      </c>
      <c r="F3089" s="64">
        <v>2</v>
      </c>
      <c r="G3089" s="72">
        <v>159202007</v>
      </c>
      <c r="H3089" s="63" t="s">
        <v>5560</v>
      </c>
      <c r="I3089" s="64" t="s">
        <v>493</v>
      </c>
      <c r="J3089" s="63" t="s">
        <v>66</v>
      </c>
      <c r="K3089" s="64" t="s">
        <v>243</v>
      </c>
      <c r="L3089" s="64" t="s">
        <v>239</v>
      </c>
      <c r="M3089" s="100"/>
      <c r="N3089" s="100"/>
      <c r="O3089" s="66">
        <f t="shared" si="114"/>
        <v>24</v>
      </c>
      <c r="P3089" s="67">
        <v>0.1</v>
      </c>
      <c r="Q3089" s="68">
        <v>25</v>
      </c>
      <c r="R3089" s="68"/>
      <c r="S3089" s="68">
        <f t="shared" si="115"/>
        <v>2.5</v>
      </c>
      <c r="T3089" s="69" t="s">
        <v>547</v>
      </c>
      <c r="U3089" s="63" t="s">
        <v>52</v>
      </c>
      <c r="V3089" s="63"/>
      <c r="W3089" s="63"/>
      <c r="X3089" s="63"/>
      <c r="Y3089" s="63"/>
      <c r="Z3089" s="63"/>
      <c r="AA3089" s="63"/>
    </row>
    <row r="3090" spans="1:27" s="71" customFormat="1" ht="23.5" customHeight="1" x14ac:dyDescent="0.35">
      <c r="A3090" s="62">
        <v>46181</v>
      </c>
      <c r="B3090" s="63" t="s">
        <v>445</v>
      </c>
      <c r="C3090" s="64" t="s">
        <v>18</v>
      </c>
      <c r="D3090" s="64" t="s">
        <v>37</v>
      </c>
      <c r="E3090" s="64" t="s">
        <v>339</v>
      </c>
      <c r="F3090" s="64">
        <v>1</v>
      </c>
      <c r="G3090" s="72">
        <v>315289004</v>
      </c>
      <c r="H3090" s="63" t="s">
        <v>5561</v>
      </c>
      <c r="I3090" s="64" t="s">
        <v>493</v>
      </c>
      <c r="J3090" s="63" t="s">
        <v>66</v>
      </c>
      <c r="K3090" s="64" t="s">
        <v>243</v>
      </c>
      <c r="L3090" s="64" t="s">
        <v>239</v>
      </c>
      <c r="M3090" s="100"/>
      <c r="N3090" s="100"/>
      <c r="O3090" s="66">
        <f t="shared" si="114"/>
        <v>24</v>
      </c>
      <c r="P3090" s="67">
        <v>0.1</v>
      </c>
      <c r="Q3090" s="68">
        <v>10</v>
      </c>
      <c r="R3090" s="68"/>
      <c r="S3090" s="68">
        <f t="shared" si="115"/>
        <v>1</v>
      </c>
      <c r="T3090" s="69" t="s">
        <v>547</v>
      </c>
      <c r="U3090" s="63" t="s">
        <v>52</v>
      </c>
      <c r="V3090" s="63"/>
      <c r="W3090" s="63"/>
      <c r="X3090" s="63"/>
      <c r="Y3090" s="63"/>
      <c r="Z3090" s="63"/>
      <c r="AA3090" s="63"/>
    </row>
    <row r="3091" spans="1:27" s="71" customFormat="1" ht="23.5" customHeight="1" x14ac:dyDescent="0.35">
      <c r="A3091" s="62">
        <v>46181</v>
      </c>
      <c r="B3091" s="63" t="s">
        <v>34</v>
      </c>
      <c r="C3091" s="64" t="s">
        <v>17</v>
      </c>
      <c r="D3091" s="64" t="s">
        <v>19</v>
      </c>
      <c r="E3091" s="64" t="s">
        <v>720</v>
      </c>
      <c r="F3091" s="64">
        <v>2</v>
      </c>
      <c r="G3091" s="72">
        <v>130878003</v>
      </c>
      <c r="H3091" s="63" t="s">
        <v>5562</v>
      </c>
      <c r="I3091" s="64" t="s">
        <v>490</v>
      </c>
      <c r="J3091" s="63" t="s">
        <v>5563</v>
      </c>
      <c r="K3091" s="64" t="s">
        <v>281</v>
      </c>
      <c r="L3091" s="64" t="s">
        <v>268</v>
      </c>
      <c r="M3091" s="100">
        <v>8.3333333333333329E-2</v>
      </c>
      <c r="N3091" s="100">
        <v>0.14583333333333334</v>
      </c>
      <c r="O3091" s="66">
        <f t="shared" si="114"/>
        <v>6.2500000000000014E-2</v>
      </c>
      <c r="P3091" s="67">
        <v>1.5</v>
      </c>
      <c r="Q3091" s="68">
        <v>17</v>
      </c>
      <c r="R3091" s="68"/>
      <c r="S3091" s="68">
        <f t="shared" si="115"/>
        <v>25.5</v>
      </c>
      <c r="T3091" s="69" t="s">
        <v>52</v>
      </c>
      <c r="U3091" s="63" t="s">
        <v>52</v>
      </c>
      <c r="V3091" s="63"/>
      <c r="W3091" s="63"/>
      <c r="X3091" s="63"/>
      <c r="Y3091" s="63"/>
      <c r="Z3091" s="63"/>
      <c r="AA3091" s="63">
        <v>2026060042</v>
      </c>
    </row>
    <row r="3092" spans="1:27" s="71" customFormat="1" ht="23.5" customHeight="1" x14ac:dyDescent="0.35">
      <c r="A3092" s="62">
        <v>46181</v>
      </c>
      <c r="B3092" s="63" t="s">
        <v>34</v>
      </c>
      <c r="C3092" s="64" t="s">
        <v>18</v>
      </c>
      <c r="D3092" s="64" t="s">
        <v>19</v>
      </c>
      <c r="E3092" s="64" t="s">
        <v>1549</v>
      </c>
      <c r="F3092" s="64">
        <v>1</v>
      </c>
      <c r="G3092" s="72">
        <v>130606098</v>
      </c>
      <c r="H3092" s="63" t="s">
        <v>5564</v>
      </c>
      <c r="I3092" s="64" t="s">
        <v>490</v>
      </c>
      <c r="J3092" s="63" t="s">
        <v>5565</v>
      </c>
      <c r="K3092" s="64" t="s">
        <v>281</v>
      </c>
      <c r="L3092" s="64" t="s">
        <v>268</v>
      </c>
      <c r="M3092" s="100">
        <v>0.59861111111111109</v>
      </c>
      <c r="N3092" s="100">
        <v>0.61944444444444446</v>
      </c>
      <c r="O3092" s="66">
        <f t="shared" si="114"/>
        <v>2.083333333333337E-2</v>
      </c>
      <c r="P3092" s="67">
        <v>0.5</v>
      </c>
      <c r="Q3092" s="68">
        <v>11</v>
      </c>
      <c r="R3092" s="68"/>
      <c r="S3092" s="68">
        <f t="shared" si="115"/>
        <v>5.5</v>
      </c>
      <c r="T3092" s="69" t="s">
        <v>52</v>
      </c>
      <c r="U3092" s="63" t="s">
        <v>52</v>
      </c>
      <c r="V3092" s="63"/>
      <c r="W3092" s="63"/>
      <c r="X3092" s="63"/>
      <c r="Y3092" s="63"/>
      <c r="Z3092" s="63"/>
      <c r="AA3092" s="63">
        <v>2026060043</v>
      </c>
    </row>
    <row r="3093" spans="1:27" s="71" customFormat="1" ht="23.5" customHeight="1" x14ac:dyDescent="0.35">
      <c r="A3093" s="62">
        <v>46181</v>
      </c>
      <c r="B3093" s="63" t="s">
        <v>34</v>
      </c>
      <c r="C3093" s="64" t="s">
        <v>18</v>
      </c>
      <c r="D3093" s="64" t="s">
        <v>19</v>
      </c>
      <c r="E3093" s="64" t="s">
        <v>5198</v>
      </c>
      <c r="F3093" s="64">
        <v>2</v>
      </c>
      <c r="G3093" s="72">
        <v>130868002</v>
      </c>
      <c r="H3093" s="63" t="s">
        <v>5566</v>
      </c>
      <c r="I3093" s="64" t="s">
        <v>490</v>
      </c>
      <c r="J3093" s="63" t="s">
        <v>5173</v>
      </c>
      <c r="K3093" s="64" t="s">
        <v>281</v>
      </c>
      <c r="L3093" s="64" t="s">
        <v>268</v>
      </c>
      <c r="M3093" s="100">
        <v>0.84027777777777779</v>
      </c>
      <c r="N3093" s="100">
        <v>0.88194444444444442</v>
      </c>
      <c r="O3093" s="66">
        <f t="shared" si="114"/>
        <v>4.166666666666663E-2</v>
      </c>
      <c r="P3093" s="67">
        <v>1</v>
      </c>
      <c r="Q3093" s="68">
        <v>6</v>
      </c>
      <c r="R3093" s="68"/>
      <c r="S3093" s="68">
        <f t="shared" si="115"/>
        <v>6</v>
      </c>
      <c r="T3093" s="69" t="s">
        <v>52</v>
      </c>
      <c r="U3093" s="63" t="s">
        <v>52</v>
      </c>
      <c r="V3093" s="63"/>
      <c r="W3093" s="63"/>
      <c r="X3093" s="63"/>
      <c r="Y3093" s="63"/>
      <c r="Z3093" s="63"/>
      <c r="AA3093" s="63">
        <v>2026060044</v>
      </c>
    </row>
    <row r="3094" spans="1:27" s="71" customFormat="1" ht="23.5" customHeight="1" x14ac:dyDescent="0.35">
      <c r="A3094" s="62">
        <v>46181</v>
      </c>
      <c r="B3094" s="63" t="s">
        <v>34</v>
      </c>
      <c r="C3094" s="64" t="s">
        <v>18</v>
      </c>
      <c r="D3094" s="64" t="s">
        <v>19</v>
      </c>
      <c r="E3094" s="64" t="s">
        <v>1543</v>
      </c>
      <c r="F3094" s="64">
        <v>1</v>
      </c>
      <c r="G3094" s="72">
        <v>130868002</v>
      </c>
      <c r="H3094" s="63" t="s">
        <v>5566</v>
      </c>
      <c r="I3094" s="64" t="s">
        <v>490</v>
      </c>
      <c r="J3094" s="63" t="s">
        <v>5567</v>
      </c>
      <c r="K3094" s="64" t="s">
        <v>281</v>
      </c>
      <c r="L3094" s="64" t="s">
        <v>268</v>
      </c>
      <c r="M3094" s="100">
        <v>0.47916666666666669</v>
      </c>
      <c r="N3094" s="100">
        <v>0.54236111111111107</v>
      </c>
      <c r="O3094" s="66">
        <f t="shared" si="114"/>
        <v>6.3194444444444386E-2</v>
      </c>
      <c r="P3094" s="67">
        <v>1.52</v>
      </c>
      <c r="Q3094" s="68">
        <v>7</v>
      </c>
      <c r="R3094" s="68"/>
      <c r="S3094" s="68">
        <f t="shared" si="115"/>
        <v>10.64</v>
      </c>
      <c r="T3094" s="69" t="s">
        <v>52</v>
      </c>
      <c r="U3094" s="63" t="s">
        <v>52</v>
      </c>
      <c r="V3094" s="63"/>
      <c r="W3094" s="63"/>
      <c r="X3094" s="63"/>
      <c r="Y3094" s="63"/>
      <c r="Z3094" s="63"/>
      <c r="AA3094" s="63">
        <v>2026060045</v>
      </c>
    </row>
    <row r="3095" spans="1:27" s="71" customFormat="1" ht="23.5" customHeight="1" x14ac:dyDescent="0.35">
      <c r="A3095" s="62">
        <v>46182</v>
      </c>
      <c r="B3095" s="63" t="s">
        <v>34</v>
      </c>
      <c r="C3095" s="64" t="s">
        <v>17</v>
      </c>
      <c r="D3095" s="64" t="s">
        <v>19</v>
      </c>
      <c r="E3095" s="64" t="s">
        <v>612</v>
      </c>
      <c r="F3095" s="64">
        <v>1</v>
      </c>
      <c r="G3095" s="72">
        <v>130597181</v>
      </c>
      <c r="H3095" s="63" t="s">
        <v>5582</v>
      </c>
      <c r="I3095" s="64" t="s">
        <v>493</v>
      </c>
      <c r="J3095" s="63" t="s">
        <v>66</v>
      </c>
      <c r="K3095" s="64" t="s">
        <v>243</v>
      </c>
      <c r="L3095" s="64" t="s">
        <v>239</v>
      </c>
      <c r="M3095" s="100"/>
      <c r="N3095" s="100"/>
      <c r="O3095" s="66">
        <f t="shared" si="114"/>
        <v>24</v>
      </c>
      <c r="P3095" s="67">
        <v>0.33</v>
      </c>
      <c r="Q3095" s="68">
        <v>11</v>
      </c>
      <c r="R3095" s="68"/>
      <c r="S3095" s="68">
        <f t="shared" si="115"/>
        <v>3.6300000000000003</v>
      </c>
      <c r="T3095" s="69" t="s">
        <v>547</v>
      </c>
      <c r="U3095" s="63" t="s">
        <v>52</v>
      </c>
      <c r="V3095" s="63"/>
      <c r="W3095" s="63"/>
      <c r="X3095" s="63"/>
      <c r="Y3095" s="63"/>
      <c r="Z3095" s="63"/>
      <c r="AA3095" s="63"/>
    </row>
    <row r="3096" spans="1:27" s="71" customFormat="1" ht="23.5" customHeight="1" x14ac:dyDescent="0.35">
      <c r="A3096" s="62">
        <v>46182</v>
      </c>
      <c r="B3096" s="63" t="s">
        <v>445</v>
      </c>
      <c r="C3096" s="64" t="s">
        <v>17</v>
      </c>
      <c r="D3096" s="64" t="s">
        <v>37</v>
      </c>
      <c r="E3096" s="64" t="s">
        <v>3031</v>
      </c>
      <c r="F3096" s="64">
        <v>1</v>
      </c>
      <c r="G3096" s="72" t="s">
        <v>3343</v>
      </c>
      <c r="H3096" s="63" t="s">
        <v>5583</v>
      </c>
      <c r="I3096" s="64" t="s">
        <v>493</v>
      </c>
      <c r="J3096" s="63" t="s">
        <v>66</v>
      </c>
      <c r="K3096" s="64" t="s">
        <v>243</v>
      </c>
      <c r="L3096" s="64" t="s">
        <v>239</v>
      </c>
      <c r="M3096" s="100"/>
      <c r="N3096" s="100"/>
      <c r="O3096" s="66">
        <f t="shared" si="114"/>
        <v>24</v>
      </c>
      <c r="P3096" s="67">
        <v>0.5</v>
      </c>
      <c r="Q3096" s="68">
        <v>7</v>
      </c>
      <c r="R3096" s="68"/>
      <c r="S3096" s="68">
        <f t="shared" si="115"/>
        <v>3.5</v>
      </c>
      <c r="T3096" s="69" t="s">
        <v>547</v>
      </c>
      <c r="U3096" s="63" t="s">
        <v>52</v>
      </c>
      <c r="V3096" s="63"/>
      <c r="W3096" s="63"/>
      <c r="X3096" s="63"/>
      <c r="Y3096" s="63"/>
      <c r="Z3096" s="63"/>
      <c r="AA3096" s="63"/>
    </row>
    <row r="3097" spans="1:27" s="71" customFormat="1" ht="23.5" customHeight="1" x14ac:dyDescent="0.35">
      <c r="A3097" s="62">
        <v>46182</v>
      </c>
      <c r="B3097" s="63" t="s">
        <v>445</v>
      </c>
      <c r="C3097" s="64" t="s">
        <v>17</v>
      </c>
      <c r="D3097" s="64" t="s">
        <v>37</v>
      </c>
      <c r="E3097" s="64" t="s">
        <v>265</v>
      </c>
      <c r="F3097" s="64">
        <v>1</v>
      </c>
      <c r="G3097" s="72" t="s">
        <v>642</v>
      </c>
      <c r="H3097" s="63" t="s">
        <v>5584</v>
      </c>
      <c r="I3097" s="64" t="s">
        <v>493</v>
      </c>
      <c r="J3097" s="63" t="s">
        <v>66</v>
      </c>
      <c r="K3097" s="64" t="s">
        <v>243</v>
      </c>
      <c r="L3097" s="64" t="s">
        <v>239</v>
      </c>
      <c r="M3097" s="100"/>
      <c r="N3097" s="100"/>
      <c r="O3097" s="66">
        <f t="shared" si="114"/>
        <v>24</v>
      </c>
      <c r="P3097" s="67">
        <v>0.1</v>
      </c>
      <c r="Q3097" s="68">
        <v>22</v>
      </c>
      <c r="R3097" s="68"/>
      <c r="S3097" s="68">
        <f t="shared" si="115"/>
        <v>2.2000000000000002</v>
      </c>
      <c r="T3097" s="69" t="s">
        <v>547</v>
      </c>
      <c r="U3097" s="63" t="s">
        <v>52</v>
      </c>
      <c r="V3097" s="63"/>
      <c r="W3097" s="63"/>
      <c r="X3097" s="63"/>
      <c r="Y3097" s="63"/>
      <c r="Z3097" s="63"/>
      <c r="AA3097" s="63"/>
    </row>
    <row r="3098" spans="1:27" s="71" customFormat="1" ht="23.5" customHeight="1" x14ac:dyDescent="0.35">
      <c r="A3098" s="62">
        <v>46182</v>
      </c>
      <c r="B3098" s="63" t="s">
        <v>445</v>
      </c>
      <c r="C3098" s="64" t="s">
        <v>17</v>
      </c>
      <c r="D3098" s="64" t="s">
        <v>37</v>
      </c>
      <c r="E3098" s="64" t="s">
        <v>3031</v>
      </c>
      <c r="F3098" s="64">
        <v>2</v>
      </c>
      <c r="G3098" s="72" t="s">
        <v>3536</v>
      </c>
      <c r="H3098" s="63" t="s">
        <v>5464</v>
      </c>
      <c r="I3098" s="64" t="s">
        <v>493</v>
      </c>
      <c r="J3098" s="63" t="s">
        <v>66</v>
      </c>
      <c r="K3098" s="64" t="s">
        <v>243</v>
      </c>
      <c r="L3098" s="64" t="s">
        <v>239</v>
      </c>
      <c r="M3098" s="100"/>
      <c r="N3098" s="100"/>
      <c r="O3098" s="66">
        <f t="shared" si="114"/>
        <v>24</v>
      </c>
      <c r="P3098" s="67">
        <v>0.5</v>
      </c>
      <c r="Q3098" s="68">
        <v>6</v>
      </c>
      <c r="R3098" s="68"/>
      <c r="S3098" s="68">
        <f t="shared" si="115"/>
        <v>3</v>
      </c>
      <c r="T3098" s="69" t="s">
        <v>547</v>
      </c>
      <c r="U3098" s="63" t="s">
        <v>52</v>
      </c>
      <c r="V3098" s="63"/>
      <c r="W3098" s="63"/>
      <c r="X3098" s="63"/>
      <c r="Y3098" s="63"/>
      <c r="Z3098" s="63"/>
      <c r="AA3098" s="63"/>
    </row>
    <row r="3099" spans="1:27" s="71" customFormat="1" ht="23.5" customHeight="1" x14ac:dyDescent="0.35">
      <c r="A3099" s="62">
        <v>46182</v>
      </c>
      <c r="B3099" s="63" t="s">
        <v>445</v>
      </c>
      <c r="C3099" s="64" t="s">
        <v>17</v>
      </c>
      <c r="D3099" s="64" t="s">
        <v>37</v>
      </c>
      <c r="E3099" s="64" t="s">
        <v>265</v>
      </c>
      <c r="F3099" s="64">
        <v>2</v>
      </c>
      <c r="G3099" s="72" t="s">
        <v>908</v>
      </c>
      <c r="H3099" s="63" t="s">
        <v>5585</v>
      </c>
      <c r="I3099" s="64" t="s">
        <v>493</v>
      </c>
      <c r="J3099" s="63" t="s">
        <v>66</v>
      </c>
      <c r="K3099" s="64" t="s">
        <v>243</v>
      </c>
      <c r="L3099" s="64" t="s">
        <v>239</v>
      </c>
      <c r="M3099" s="100"/>
      <c r="N3099" s="100"/>
      <c r="O3099" s="66">
        <f t="shared" si="114"/>
        <v>24</v>
      </c>
      <c r="P3099" s="67">
        <v>0.1</v>
      </c>
      <c r="Q3099" s="68">
        <v>22</v>
      </c>
      <c r="R3099" s="68"/>
      <c r="S3099" s="68">
        <f t="shared" si="115"/>
        <v>2.2000000000000002</v>
      </c>
      <c r="T3099" s="69" t="s">
        <v>547</v>
      </c>
      <c r="U3099" s="63" t="s">
        <v>52</v>
      </c>
      <c r="V3099" s="63"/>
      <c r="W3099" s="63"/>
      <c r="X3099" s="63"/>
      <c r="Y3099" s="63"/>
      <c r="Z3099" s="63"/>
      <c r="AA3099" s="63"/>
    </row>
    <row r="3100" spans="1:27" s="71" customFormat="1" ht="23.5" customHeight="1" x14ac:dyDescent="0.35">
      <c r="A3100" s="62">
        <v>46182</v>
      </c>
      <c r="B3100" s="63" t="s">
        <v>445</v>
      </c>
      <c r="C3100" s="64" t="s">
        <v>17</v>
      </c>
      <c r="D3100" s="64" t="s">
        <v>37</v>
      </c>
      <c r="E3100" s="64" t="s">
        <v>265</v>
      </c>
      <c r="F3100" s="64">
        <v>2</v>
      </c>
      <c r="G3100" s="72" t="s">
        <v>727</v>
      </c>
      <c r="H3100" s="63" t="s">
        <v>5586</v>
      </c>
      <c r="I3100" s="64" t="s">
        <v>493</v>
      </c>
      <c r="J3100" s="63" t="s">
        <v>66</v>
      </c>
      <c r="K3100" s="64" t="s">
        <v>243</v>
      </c>
      <c r="L3100" s="64" t="s">
        <v>239</v>
      </c>
      <c r="M3100" s="100"/>
      <c r="N3100" s="100"/>
      <c r="O3100" s="66">
        <f t="shared" si="114"/>
        <v>24</v>
      </c>
      <c r="P3100" s="67">
        <v>0.1</v>
      </c>
      <c r="Q3100" s="68">
        <v>22</v>
      </c>
      <c r="R3100" s="68"/>
      <c r="S3100" s="68">
        <f t="shared" si="115"/>
        <v>2.2000000000000002</v>
      </c>
      <c r="T3100" s="69" t="s">
        <v>547</v>
      </c>
      <c r="U3100" s="63" t="s">
        <v>52</v>
      </c>
      <c r="V3100" s="63"/>
      <c r="W3100" s="63"/>
      <c r="X3100" s="63"/>
      <c r="Y3100" s="63"/>
      <c r="Z3100" s="63"/>
      <c r="AA3100" s="63"/>
    </row>
    <row r="3101" spans="1:27" s="71" customFormat="1" ht="23.5" customHeight="1" x14ac:dyDescent="0.35">
      <c r="A3101" s="62">
        <v>46182</v>
      </c>
      <c r="B3101" s="63" t="s">
        <v>445</v>
      </c>
      <c r="C3101" s="64" t="s">
        <v>18</v>
      </c>
      <c r="D3101" s="64" t="s">
        <v>37</v>
      </c>
      <c r="E3101" s="64" t="s">
        <v>751</v>
      </c>
      <c r="F3101" s="64">
        <v>1</v>
      </c>
      <c r="G3101" s="72" t="s">
        <v>5587</v>
      </c>
      <c r="H3101" s="63" t="s">
        <v>5588</v>
      </c>
      <c r="I3101" s="64" t="s">
        <v>493</v>
      </c>
      <c r="J3101" s="63" t="s">
        <v>66</v>
      </c>
      <c r="K3101" s="64" t="s">
        <v>243</v>
      </c>
      <c r="L3101" s="64" t="s">
        <v>239</v>
      </c>
      <c r="M3101" s="100"/>
      <c r="N3101" s="100"/>
      <c r="O3101" s="66">
        <f t="shared" si="114"/>
        <v>24</v>
      </c>
      <c r="P3101" s="67">
        <v>0.1</v>
      </c>
      <c r="Q3101" s="68">
        <v>20</v>
      </c>
      <c r="R3101" s="68"/>
      <c r="S3101" s="68">
        <f t="shared" si="115"/>
        <v>2</v>
      </c>
      <c r="T3101" s="69" t="s">
        <v>547</v>
      </c>
      <c r="U3101" s="63" t="s">
        <v>52</v>
      </c>
      <c r="V3101" s="63"/>
      <c r="W3101" s="63"/>
      <c r="X3101" s="63"/>
      <c r="Y3101" s="63"/>
      <c r="Z3101" s="63"/>
      <c r="AA3101" s="63"/>
    </row>
    <row r="3102" spans="1:27" s="71" customFormat="1" ht="23.5" customHeight="1" x14ac:dyDescent="0.35">
      <c r="A3102" s="62">
        <v>46182</v>
      </c>
      <c r="B3102" s="63" t="s">
        <v>445</v>
      </c>
      <c r="C3102" s="64" t="s">
        <v>18</v>
      </c>
      <c r="D3102" s="64" t="s">
        <v>37</v>
      </c>
      <c r="E3102" s="64" t="s">
        <v>1541</v>
      </c>
      <c r="F3102" s="64">
        <v>1</v>
      </c>
      <c r="G3102" s="72" t="s">
        <v>2682</v>
      </c>
      <c r="H3102" s="63" t="s">
        <v>5589</v>
      </c>
      <c r="I3102" s="64" t="s">
        <v>493</v>
      </c>
      <c r="J3102" s="63" t="s">
        <v>66</v>
      </c>
      <c r="K3102" s="64" t="s">
        <v>243</v>
      </c>
      <c r="L3102" s="64" t="s">
        <v>239</v>
      </c>
      <c r="M3102" s="100"/>
      <c r="N3102" s="100"/>
      <c r="O3102" s="66">
        <f t="shared" si="114"/>
        <v>24</v>
      </c>
      <c r="P3102" s="67">
        <v>0.5</v>
      </c>
      <c r="Q3102" s="68">
        <v>26</v>
      </c>
      <c r="R3102" s="68"/>
      <c r="S3102" s="68">
        <f t="shared" si="115"/>
        <v>13</v>
      </c>
      <c r="T3102" s="69" t="s">
        <v>547</v>
      </c>
      <c r="U3102" s="63" t="s">
        <v>52</v>
      </c>
      <c r="V3102" s="63"/>
      <c r="W3102" s="63"/>
      <c r="X3102" s="63"/>
      <c r="Y3102" s="63"/>
      <c r="Z3102" s="63"/>
      <c r="AA3102" s="63"/>
    </row>
    <row r="3103" spans="1:27" s="71" customFormat="1" ht="23.5" customHeight="1" x14ac:dyDescent="0.35">
      <c r="A3103" s="62">
        <v>46182</v>
      </c>
      <c r="B3103" s="63" t="s">
        <v>445</v>
      </c>
      <c r="C3103" s="64" t="s">
        <v>18</v>
      </c>
      <c r="D3103" s="64" t="s">
        <v>37</v>
      </c>
      <c r="E3103" s="64" t="s">
        <v>244</v>
      </c>
      <c r="F3103" s="64">
        <v>2</v>
      </c>
      <c r="G3103" s="72" t="s">
        <v>241</v>
      </c>
      <c r="H3103" s="63" t="s">
        <v>5590</v>
      </c>
      <c r="I3103" s="64" t="s">
        <v>493</v>
      </c>
      <c r="J3103" s="63" t="s">
        <v>66</v>
      </c>
      <c r="K3103" s="64" t="s">
        <v>243</v>
      </c>
      <c r="L3103" s="64" t="s">
        <v>239</v>
      </c>
      <c r="M3103" s="100"/>
      <c r="N3103" s="100"/>
      <c r="O3103" s="66">
        <f t="shared" si="114"/>
        <v>24</v>
      </c>
      <c r="P3103" s="67">
        <v>0.1</v>
      </c>
      <c r="Q3103" s="68">
        <v>31</v>
      </c>
      <c r="R3103" s="68"/>
      <c r="S3103" s="68">
        <f t="shared" si="115"/>
        <v>3.1</v>
      </c>
      <c r="T3103" s="69" t="s">
        <v>547</v>
      </c>
      <c r="U3103" s="63" t="s">
        <v>52</v>
      </c>
      <c r="V3103" s="63"/>
      <c r="W3103" s="63"/>
      <c r="X3103" s="63"/>
      <c r="Y3103" s="63"/>
      <c r="Z3103" s="63"/>
      <c r="AA3103" s="63"/>
    </row>
    <row r="3104" spans="1:27" s="71" customFormat="1" ht="23.5" customHeight="1" x14ac:dyDescent="0.35">
      <c r="A3104" s="62">
        <v>46182</v>
      </c>
      <c r="B3104" s="63" t="s">
        <v>445</v>
      </c>
      <c r="C3104" s="64" t="s">
        <v>18</v>
      </c>
      <c r="D3104" s="64" t="s">
        <v>37</v>
      </c>
      <c r="E3104" s="64" t="s">
        <v>1536</v>
      </c>
      <c r="F3104" s="64">
        <v>1</v>
      </c>
      <c r="G3104" s="72" t="s">
        <v>5591</v>
      </c>
      <c r="H3104" s="63" t="s">
        <v>5592</v>
      </c>
      <c r="I3104" s="64" t="s">
        <v>493</v>
      </c>
      <c r="J3104" s="63" t="s">
        <v>66</v>
      </c>
      <c r="K3104" s="64" t="s">
        <v>243</v>
      </c>
      <c r="L3104" s="64" t="s">
        <v>239</v>
      </c>
      <c r="M3104" s="100"/>
      <c r="N3104" s="100"/>
      <c r="O3104" s="66">
        <f t="shared" si="114"/>
        <v>24</v>
      </c>
      <c r="P3104" s="67">
        <v>1</v>
      </c>
      <c r="Q3104" s="68">
        <v>21</v>
      </c>
      <c r="R3104" s="68"/>
      <c r="S3104" s="68">
        <f t="shared" si="115"/>
        <v>21</v>
      </c>
      <c r="T3104" s="69" t="s">
        <v>547</v>
      </c>
      <c r="U3104" s="63" t="s">
        <v>52</v>
      </c>
      <c r="V3104" s="63"/>
      <c r="W3104" s="63"/>
      <c r="X3104" s="63"/>
      <c r="Y3104" s="63"/>
      <c r="Z3104" s="63"/>
      <c r="AA3104" s="63"/>
    </row>
    <row r="3105" spans="1:27" s="71" customFormat="1" ht="23.5" customHeight="1" x14ac:dyDescent="0.35">
      <c r="A3105" s="62">
        <v>46182</v>
      </c>
      <c r="B3105" s="63" t="s">
        <v>445</v>
      </c>
      <c r="C3105" s="64" t="s">
        <v>18</v>
      </c>
      <c r="D3105" s="64" t="s">
        <v>37</v>
      </c>
      <c r="E3105" s="64" t="s">
        <v>470</v>
      </c>
      <c r="F3105" s="64">
        <v>1</v>
      </c>
      <c r="G3105" s="72" t="s">
        <v>4729</v>
      </c>
      <c r="H3105" s="63" t="s">
        <v>5163</v>
      </c>
      <c r="I3105" s="64" t="s">
        <v>493</v>
      </c>
      <c r="J3105" s="63" t="s">
        <v>66</v>
      </c>
      <c r="K3105" s="64" t="s">
        <v>243</v>
      </c>
      <c r="L3105" s="64" t="s">
        <v>239</v>
      </c>
      <c r="M3105" s="100"/>
      <c r="N3105" s="100"/>
      <c r="O3105" s="66">
        <f t="shared" si="114"/>
        <v>24</v>
      </c>
      <c r="P3105" s="67">
        <v>0.1</v>
      </c>
      <c r="Q3105" s="68">
        <v>15</v>
      </c>
      <c r="R3105" s="68"/>
      <c r="S3105" s="68">
        <f t="shared" si="115"/>
        <v>1.5</v>
      </c>
      <c r="T3105" s="69" t="s">
        <v>547</v>
      </c>
      <c r="U3105" s="63" t="s">
        <v>52</v>
      </c>
      <c r="V3105" s="63"/>
      <c r="W3105" s="63"/>
      <c r="X3105" s="63"/>
      <c r="Y3105" s="63"/>
      <c r="Z3105" s="63"/>
      <c r="AA3105" s="63"/>
    </row>
    <row r="3106" spans="1:27" s="71" customFormat="1" ht="23.5" customHeight="1" x14ac:dyDescent="0.35">
      <c r="A3106" s="62">
        <v>46182</v>
      </c>
      <c r="B3106" s="63" t="s">
        <v>445</v>
      </c>
      <c r="C3106" s="64" t="s">
        <v>18</v>
      </c>
      <c r="D3106" s="64" t="s">
        <v>37</v>
      </c>
      <c r="E3106" s="64" t="s">
        <v>2103</v>
      </c>
      <c r="F3106" s="64">
        <v>1</v>
      </c>
      <c r="G3106" s="72" t="s">
        <v>5593</v>
      </c>
      <c r="H3106" s="63" t="s">
        <v>5594</v>
      </c>
      <c r="I3106" s="64" t="s">
        <v>493</v>
      </c>
      <c r="J3106" s="63" t="s">
        <v>66</v>
      </c>
      <c r="K3106" s="64" t="s">
        <v>243</v>
      </c>
      <c r="L3106" s="64" t="s">
        <v>239</v>
      </c>
      <c r="M3106" s="100"/>
      <c r="N3106" s="100"/>
      <c r="O3106" s="66">
        <f t="shared" si="114"/>
        <v>24</v>
      </c>
      <c r="P3106" s="67">
        <v>0.1</v>
      </c>
      <c r="Q3106" s="68">
        <v>25</v>
      </c>
      <c r="R3106" s="68"/>
      <c r="S3106" s="68">
        <f t="shared" si="115"/>
        <v>2.5</v>
      </c>
      <c r="T3106" s="69" t="s">
        <v>547</v>
      </c>
      <c r="U3106" s="63" t="s">
        <v>52</v>
      </c>
      <c r="V3106" s="63"/>
      <c r="W3106" s="63"/>
      <c r="X3106" s="63"/>
      <c r="Y3106" s="63"/>
      <c r="Z3106" s="63"/>
      <c r="AA3106" s="63"/>
    </row>
    <row r="3107" spans="1:27" s="71" customFormat="1" ht="23.5" customHeight="1" x14ac:dyDescent="0.35">
      <c r="A3107" s="62">
        <v>46182</v>
      </c>
      <c r="B3107" s="63" t="s">
        <v>445</v>
      </c>
      <c r="C3107" s="64" t="s">
        <v>18</v>
      </c>
      <c r="D3107" s="64" t="s">
        <v>37</v>
      </c>
      <c r="E3107" s="64" t="s">
        <v>615</v>
      </c>
      <c r="F3107" s="64">
        <v>1</v>
      </c>
      <c r="G3107" s="72">
        <v>313157004</v>
      </c>
      <c r="H3107" s="63" t="s">
        <v>5595</v>
      </c>
      <c r="I3107" s="64" t="s">
        <v>493</v>
      </c>
      <c r="J3107" s="63" t="s">
        <v>66</v>
      </c>
      <c r="K3107" s="64" t="s">
        <v>243</v>
      </c>
      <c r="L3107" s="64" t="s">
        <v>239</v>
      </c>
      <c r="M3107" s="100"/>
      <c r="N3107" s="100"/>
      <c r="O3107" s="66">
        <f t="shared" si="114"/>
        <v>24</v>
      </c>
      <c r="P3107" s="67">
        <v>0.1</v>
      </c>
      <c r="Q3107" s="68">
        <v>11</v>
      </c>
      <c r="R3107" s="68"/>
      <c r="S3107" s="68">
        <f t="shared" si="115"/>
        <v>1.1000000000000001</v>
      </c>
      <c r="T3107" s="69" t="s">
        <v>547</v>
      </c>
      <c r="U3107" s="63" t="s">
        <v>52</v>
      </c>
      <c r="V3107" s="63"/>
      <c r="W3107" s="63"/>
      <c r="X3107" s="63"/>
      <c r="Y3107" s="63"/>
      <c r="Z3107" s="63"/>
      <c r="AA3107" s="63"/>
    </row>
    <row r="3108" spans="1:27" s="71" customFormat="1" ht="23.5" customHeight="1" x14ac:dyDescent="0.35">
      <c r="A3108" s="62">
        <v>46182</v>
      </c>
      <c r="B3108" s="63" t="s">
        <v>445</v>
      </c>
      <c r="C3108" s="64" t="s">
        <v>18</v>
      </c>
      <c r="D3108" s="64" t="s">
        <v>37</v>
      </c>
      <c r="E3108" s="64" t="s">
        <v>639</v>
      </c>
      <c r="F3108" s="64">
        <v>1</v>
      </c>
      <c r="G3108" s="72">
        <v>315630004</v>
      </c>
      <c r="H3108" s="63" t="s">
        <v>5596</v>
      </c>
      <c r="I3108" s="64" t="s">
        <v>493</v>
      </c>
      <c r="J3108" s="63" t="s">
        <v>66</v>
      </c>
      <c r="K3108" s="64" t="s">
        <v>243</v>
      </c>
      <c r="L3108" s="64" t="s">
        <v>239</v>
      </c>
      <c r="M3108" s="100"/>
      <c r="N3108" s="100"/>
      <c r="O3108" s="66">
        <f t="shared" si="114"/>
        <v>24</v>
      </c>
      <c r="P3108" s="67">
        <v>0.1</v>
      </c>
      <c r="Q3108" s="68">
        <v>2</v>
      </c>
      <c r="R3108" s="68"/>
      <c r="S3108" s="68">
        <f t="shared" si="115"/>
        <v>0.2</v>
      </c>
      <c r="T3108" s="69" t="s">
        <v>547</v>
      </c>
      <c r="U3108" s="63" t="s">
        <v>52</v>
      </c>
      <c r="V3108" s="63"/>
      <c r="W3108" s="63"/>
      <c r="X3108" s="63"/>
      <c r="Y3108" s="63"/>
      <c r="Z3108" s="63"/>
      <c r="AA3108" s="63"/>
    </row>
    <row r="3109" spans="1:27" s="71" customFormat="1" ht="23.5" customHeight="1" x14ac:dyDescent="0.35">
      <c r="A3109" s="62">
        <v>46182</v>
      </c>
      <c r="B3109" s="63" t="s">
        <v>445</v>
      </c>
      <c r="C3109" s="64" t="s">
        <v>18</v>
      </c>
      <c r="D3109" s="64" t="s">
        <v>37</v>
      </c>
      <c r="E3109" s="64" t="s">
        <v>339</v>
      </c>
      <c r="F3109" s="64">
        <v>1</v>
      </c>
      <c r="G3109" s="72">
        <v>316292011</v>
      </c>
      <c r="H3109" s="63" t="s">
        <v>5397</v>
      </c>
      <c r="I3109" s="64" t="s">
        <v>493</v>
      </c>
      <c r="J3109" s="63" t="s">
        <v>66</v>
      </c>
      <c r="K3109" s="64" t="s">
        <v>243</v>
      </c>
      <c r="L3109" s="64" t="s">
        <v>239</v>
      </c>
      <c r="M3109" s="100"/>
      <c r="N3109" s="100"/>
      <c r="O3109" s="66">
        <f t="shared" si="114"/>
        <v>24</v>
      </c>
      <c r="P3109" s="67">
        <v>0.1</v>
      </c>
      <c r="Q3109" s="68">
        <v>15</v>
      </c>
      <c r="R3109" s="68"/>
      <c r="S3109" s="68">
        <f t="shared" si="115"/>
        <v>1.5</v>
      </c>
      <c r="T3109" s="69" t="s">
        <v>547</v>
      </c>
      <c r="U3109" s="63" t="s">
        <v>52</v>
      </c>
      <c r="V3109" s="63"/>
      <c r="W3109" s="63"/>
      <c r="X3109" s="63"/>
      <c r="Y3109" s="63"/>
      <c r="Z3109" s="63"/>
      <c r="AA3109" s="63"/>
    </row>
    <row r="3110" spans="1:27" s="71" customFormat="1" ht="23.5" customHeight="1" x14ac:dyDescent="0.35">
      <c r="A3110" s="62">
        <v>46182</v>
      </c>
      <c r="B3110" s="63" t="s">
        <v>34</v>
      </c>
      <c r="C3110" s="64" t="s">
        <v>17</v>
      </c>
      <c r="D3110" s="64" t="s">
        <v>19</v>
      </c>
      <c r="E3110" s="64" t="s">
        <v>2168</v>
      </c>
      <c r="F3110" s="64">
        <v>1</v>
      </c>
      <c r="G3110" s="72" t="s">
        <v>5597</v>
      </c>
      <c r="H3110" s="63" t="s">
        <v>5598</v>
      </c>
      <c r="I3110" s="64" t="s">
        <v>480</v>
      </c>
      <c r="J3110" s="63" t="s">
        <v>5599</v>
      </c>
      <c r="K3110" s="64" t="s">
        <v>273</v>
      </c>
      <c r="L3110" s="64" t="s">
        <v>268</v>
      </c>
      <c r="M3110" s="100">
        <v>0.3125</v>
      </c>
      <c r="N3110" s="100">
        <v>0.64583333333333337</v>
      </c>
      <c r="O3110" s="66">
        <f t="shared" si="114"/>
        <v>0.33333333333333337</v>
      </c>
      <c r="P3110" s="67">
        <v>8</v>
      </c>
      <c r="Q3110" s="68">
        <v>5</v>
      </c>
      <c r="R3110" s="68"/>
      <c r="S3110" s="68">
        <f t="shared" si="115"/>
        <v>40</v>
      </c>
      <c r="T3110" s="69" t="s">
        <v>30</v>
      </c>
      <c r="U3110" s="63" t="s">
        <v>30</v>
      </c>
      <c r="V3110" s="63"/>
      <c r="W3110" s="63">
        <v>280758068</v>
      </c>
      <c r="X3110" s="63" t="s">
        <v>5186</v>
      </c>
      <c r="Y3110" s="63"/>
      <c r="Z3110" s="63"/>
      <c r="AA3110" s="63">
        <v>2026060046</v>
      </c>
    </row>
    <row r="3111" spans="1:27" s="71" customFormat="1" ht="23.5" customHeight="1" x14ac:dyDescent="0.35">
      <c r="A3111" s="62">
        <v>46182</v>
      </c>
      <c r="B3111" s="63" t="s">
        <v>34</v>
      </c>
      <c r="C3111" s="64" t="s">
        <v>18</v>
      </c>
      <c r="D3111" s="64" t="s">
        <v>19</v>
      </c>
      <c r="E3111" s="64" t="s">
        <v>5581</v>
      </c>
      <c r="F3111" s="64">
        <v>2</v>
      </c>
      <c r="G3111" s="72">
        <v>130597380</v>
      </c>
      <c r="H3111" s="63" t="s">
        <v>5600</v>
      </c>
      <c r="I3111" s="64" t="s">
        <v>490</v>
      </c>
      <c r="J3111" s="63" t="s">
        <v>4131</v>
      </c>
      <c r="K3111" s="64" t="s">
        <v>281</v>
      </c>
      <c r="L3111" s="64" t="s">
        <v>268</v>
      </c>
      <c r="M3111" s="100">
        <v>0.86805555555555558</v>
      </c>
      <c r="N3111" s="100">
        <v>0.88194444444444442</v>
      </c>
      <c r="O3111" s="66">
        <f t="shared" ref="O3111:O3173" si="116">IF(N3111-M3111&gt;0,N3111-M3111,N3111-M3111+24)</f>
        <v>1.388888888888884E-2</v>
      </c>
      <c r="P3111" s="67">
        <v>0.33</v>
      </c>
      <c r="Q3111" s="68">
        <v>9</v>
      </c>
      <c r="R3111" s="68"/>
      <c r="S3111" s="68">
        <f t="shared" ref="S3111:S3173" si="117">P3111*Q3111</f>
        <v>2.97</v>
      </c>
      <c r="T3111" s="69" t="s">
        <v>52</v>
      </c>
      <c r="U3111" s="63" t="s">
        <v>52</v>
      </c>
      <c r="V3111" s="63"/>
      <c r="W3111" s="63"/>
      <c r="X3111" s="63"/>
      <c r="Y3111" s="63"/>
      <c r="Z3111" s="63"/>
      <c r="AA3111" s="63">
        <v>2026060047</v>
      </c>
    </row>
    <row r="3112" spans="1:27" s="71" customFormat="1" ht="23.5" customHeight="1" x14ac:dyDescent="0.35">
      <c r="A3112" s="62">
        <v>46182</v>
      </c>
      <c r="B3112" s="63" t="s">
        <v>34</v>
      </c>
      <c r="C3112" s="64" t="s">
        <v>18</v>
      </c>
      <c r="D3112" s="64" t="s">
        <v>19</v>
      </c>
      <c r="E3112" s="64" t="s">
        <v>1112</v>
      </c>
      <c r="F3112" s="64">
        <v>2</v>
      </c>
      <c r="G3112" s="72">
        <v>130597401</v>
      </c>
      <c r="H3112" s="63" t="s">
        <v>5601</v>
      </c>
      <c r="I3112" s="64" t="s">
        <v>490</v>
      </c>
      <c r="J3112" s="63" t="s">
        <v>5435</v>
      </c>
      <c r="K3112" s="64" t="s">
        <v>281</v>
      </c>
      <c r="L3112" s="64" t="s">
        <v>268</v>
      </c>
      <c r="M3112" s="100">
        <v>6.25E-2</v>
      </c>
      <c r="N3112" s="100">
        <v>7.2916666666666671E-2</v>
      </c>
      <c r="O3112" s="66">
        <f t="shared" si="116"/>
        <v>1.0416666666666671E-2</v>
      </c>
      <c r="P3112" s="67">
        <v>0.25</v>
      </c>
      <c r="Q3112" s="68">
        <v>5</v>
      </c>
      <c r="R3112" s="68"/>
      <c r="S3112" s="68">
        <f t="shared" si="117"/>
        <v>1.25</v>
      </c>
      <c r="T3112" s="69" t="s">
        <v>52</v>
      </c>
      <c r="U3112" s="63" t="s">
        <v>52</v>
      </c>
      <c r="V3112" s="63"/>
      <c r="W3112" s="63"/>
      <c r="X3112" s="63"/>
      <c r="Y3112" s="63"/>
      <c r="Z3112" s="63"/>
      <c r="AA3112" s="63">
        <v>2026060048</v>
      </c>
    </row>
    <row r="3113" spans="1:27" s="71" customFormat="1" ht="23.5" customHeight="1" x14ac:dyDescent="0.35">
      <c r="A3113" s="62">
        <v>46182</v>
      </c>
      <c r="B3113" s="63" t="s">
        <v>445</v>
      </c>
      <c r="C3113" s="64" t="s">
        <v>18</v>
      </c>
      <c r="D3113" s="64" t="s">
        <v>37</v>
      </c>
      <c r="E3113" s="64" t="s">
        <v>1536</v>
      </c>
      <c r="F3113" s="64">
        <v>1</v>
      </c>
      <c r="G3113" s="72" t="s">
        <v>5591</v>
      </c>
      <c r="H3113" s="63" t="s">
        <v>5592</v>
      </c>
      <c r="I3113" s="64" t="s">
        <v>490</v>
      </c>
      <c r="J3113" s="63" t="s">
        <v>5602</v>
      </c>
      <c r="K3113" s="64" t="s">
        <v>281</v>
      </c>
      <c r="L3113" s="64" t="s">
        <v>268</v>
      </c>
      <c r="M3113" s="100">
        <v>0.60416666666666663</v>
      </c>
      <c r="N3113" s="100">
        <v>0.64583333333333337</v>
      </c>
      <c r="O3113" s="66">
        <f t="shared" si="116"/>
        <v>4.1666666666666741E-2</v>
      </c>
      <c r="P3113" s="67">
        <v>1</v>
      </c>
      <c r="Q3113" s="68">
        <v>21</v>
      </c>
      <c r="R3113" s="68"/>
      <c r="S3113" s="68">
        <f t="shared" si="117"/>
        <v>21</v>
      </c>
      <c r="T3113" s="69" t="s">
        <v>52</v>
      </c>
      <c r="U3113" s="63" t="s">
        <v>52</v>
      </c>
      <c r="V3113" s="63"/>
      <c r="W3113" s="63"/>
      <c r="X3113" s="63"/>
      <c r="Y3113" s="63"/>
      <c r="Z3113" s="63"/>
      <c r="AA3113" s="63">
        <v>2026060049</v>
      </c>
    </row>
    <row r="3114" spans="1:27" s="71" customFormat="1" ht="23.5" customHeight="1" x14ac:dyDescent="0.35">
      <c r="A3114" s="62">
        <v>46182</v>
      </c>
      <c r="B3114" s="63" t="s">
        <v>445</v>
      </c>
      <c r="C3114" s="64" t="s">
        <v>18</v>
      </c>
      <c r="D3114" s="64" t="s">
        <v>37</v>
      </c>
      <c r="E3114" s="64" t="s">
        <v>1204</v>
      </c>
      <c r="F3114" s="64">
        <v>1</v>
      </c>
      <c r="G3114" s="72" t="s">
        <v>1121</v>
      </c>
      <c r="H3114" s="63" t="s">
        <v>5603</v>
      </c>
      <c r="I3114" s="64" t="s">
        <v>480</v>
      </c>
      <c r="J3114" s="63" t="s">
        <v>5604</v>
      </c>
      <c r="K3114" s="64" t="s">
        <v>273</v>
      </c>
      <c r="L3114" s="64" t="s">
        <v>268</v>
      </c>
      <c r="M3114" s="100">
        <v>0.3125</v>
      </c>
      <c r="N3114" s="100">
        <v>0.64583333333333337</v>
      </c>
      <c r="O3114" s="66">
        <f t="shared" si="116"/>
        <v>0.33333333333333337</v>
      </c>
      <c r="P3114" s="67">
        <v>8</v>
      </c>
      <c r="Q3114" s="68">
        <v>23</v>
      </c>
      <c r="R3114" s="68"/>
      <c r="S3114" s="68">
        <f t="shared" si="117"/>
        <v>184</v>
      </c>
      <c r="T3114" s="69" t="s">
        <v>27</v>
      </c>
      <c r="U3114" s="63" t="s">
        <v>30</v>
      </c>
      <c r="V3114" s="63"/>
      <c r="W3114" s="63">
        <v>542621001</v>
      </c>
      <c r="X3114" s="63" t="s">
        <v>5605</v>
      </c>
      <c r="Y3114" s="63"/>
      <c r="Z3114" s="63"/>
      <c r="AA3114" s="63">
        <v>2026060050</v>
      </c>
    </row>
    <row r="3115" spans="1:27" s="71" customFormat="1" ht="23.5" customHeight="1" x14ac:dyDescent="0.35">
      <c r="A3115" s="62">
        <v>46183</v>
      </c>
      <c r="B3115" s="63" t="s">
        <v>445</v>
      </c>
      <c r="C3115" s="64" t="s">
        <v>17</v>
      </c>
      <c r="D3115" s="64" t="s">
        <v>37</v>
      </c>
      <c r="E3115" s="64" t="s">
        <v>265</v>
      </c>
      <c r="F3115" s="64">
        <v>1</v>
      </c>
      <c r="G3115" s="72" t="s">
        <v>5609</v>
      </c>
      <c r="H3115" s="63" t="s">
        <v>5610</v>
      </c>
      <c r="I3115" s="64" t="s">
        <v>493</v>
      </c>
      <c r="J3115" s="63" t="s">
        <v>66</v>
      </c>
      <c r="K3115" s="64" t="s">
        <v>243</v>
      </c>
      <c r="L3115" s="64" t="s">
        <v>239</v>
      </c>
      <c r="M3115" s="100"/>
      <c r="N3115" s="100"/>
      <c r="O3115" s="66">
        <f t="shared" si="116"/>
        <v>24</v>
      </c>
      <c r="P3115" s="67">
        <v>0.67</v>
      </c>
      <c r="Q3115" s="68">
        <v>26</v>
      </c>
      <c r="R3115" s="68"/>
      <c r="S3115" s="68">
        <f t="shared" si="117"/>
        <v>17.420000000000002</v>
      </c>
      <c r="T3115" s="69" t="s">
        <v>547</v>
      </c>
      <c r="U3115" s="63" t="s">
        <v>52</v>
      </c>
      <c r="V3115" s="63"/>
      <c r="W3115" s="63"/>
      <c r="X3115" s="63"/>
      <c r="Y3115" s="63"/>
      <c r="Z3115" s="63"/>
      <c r="AA3115" s="63"/>
    </row>
    <row r="3116" spans="1:27" s="71" customFormat="1" ht="23.5" customHeight="1" x14ac:dyDescent="0.35">
      <c r="A3116" s="62">
        <v>46183</v>
      </c>
      <c r="B3116" s="63" t="s">
        <v>445</v>
      </c>
      <c r="C3116" s="64" t="s">
        <v>17</v>
      </c>
      <c r="D3116" s="64" t="s">
        <v>37</v>
      </c>
      <c r="E3116" s="64" t="s">
        <v>265</v>
      </c>
      <c r="F3116" s="64">
        <v>2</v>
      </c>
      <c r="G3116" s="72" t="s">
        <v>5611</v>
      </c>
      <c r="H3116" s="63" t="s">
        <v>5612</v>
      </c>
      <c r="I3116" s="64" t="s">
        <v>493</v>
      </c>
      <c r="J3116" s="63" t="s">
        <v>66</v>
      </c>
      <c r="K3116" s="64" t="s">
        <v>243</v>
      </c>
      <c r="L3116" s="64" t="s">
        <v>239</v>
      </c>
      <c r="M3116" s="100"/>
      <c r="N3116" s="100"/>
      <c r="O3116" s="66">
        <f t="shared" si="116"/>
        <v>24</v>
      </c>
      <c r="P3116" s="67">
        <v>0.1</v>
      </c>
      <c r="Q3116" s="68">
        <v>66</v>
      </c>
      <c r="R3116" s="68"/>
      <c r="S3116" s="68">
        <f t="shared" si="117"/>
        <v>6.6000000000000005</v>
      </c>
      <c r="T3116" s="69" t="s">
        <v>547</v>
      </c>
      <c r="U3116" s="63" t="s">
        <v>52</v>
      </c>
      <c r="V3116" s="63"/>
      <c r="W3116" s="63"/>
      <c r="X3116" s="63"/>
      <c r="Y3116" s="63"/>
      <c r="Z3116" s="63"/>
      <c r="AA3116" s="63"/>
    </row>
    <row r="3117" spans="1:27" s="71" customFormat="1" ht="23.5" customHeight="1" x14ac:dyDescent="0.35">
      <c r="A3117" s="62">
        <v>46183</v>
      </c>
      <c r="B3117" s="63" t="s">
        <v>445</v>
      </c>
      <c r="C3117" s="64" t="s">
        <v>17</v>
      </c>
      <c r="D3117" s="64" t="s">
        <v>37</v>
      </c>
      <c r="E3117" s="64" t="s">
        <v>269</v>
      </c>
      <c r="F3117" s="64">
        <v>2</v>
      </c>
      <c r="G3117" s="72" t="s">
        <v>944</v>
      </c>
      <c r="H3117" s="63" t="s">
        <v>5613</v>
      </c>
      <c r="I3117" s="64" t="s">
        <v>493</v>
      </c>
      <c r="J3117" s="63" t="s">
        <v>66</v>
      </c>
      <c r="K3117" s="64" t="s">
        <v>243</v>
      </c>
      <c r="L3117" s="64" t="s">
        <v>239</v>
      </c>
      <c r="M3117" s="100"/>
      <c r="N3117" s="100"/>
      <c r="O3117" s="66">
        <f t="shared" si="116"/>
        <v>24</v>
      </c>
      <c r="P3117" s="67">
        <v>0.33</v>
      </c>
      <c r="Q3117" s="68">
        <v>20</v>
      </c>
      <c r="R3117" s="68"/>
      <c r="S3117" s="68">
        <f t="shared" si="117"/>
        <v>6.6000000000000005</v>
      </c>
      <c r="T3117" s="69" t="s">
        <v>547</v>
      </c>
      <c r="U3117" s="63" t="s">
        <v>52</v>
      </c>
      <c r="V3117" s="63"/>
      <c r="W3117" s="63"/>
      <c r="X3117" s="63"/>
      <c r="Y3117" s="63"/>
      <c r="Z3117" s="63"/>
      <c r="AA3117" s="63"/>
    </row>
    <row r="3118" spans="1:27" s="71" customFormat="1" ht="23.5" customHeight="1" x14ac:dyDescent="0.35">
      <c r="A3118" s="62">
        <v>46183</v>
      </c>
      <c r="B3118" s="63" t="s">
        <v>34</v>
      </c>
      <c r="C3118" s="64" t="s">
        <v>17</v>
      </c>
      <c r="D3118" s="64" t="s">
        <v>19</v>
      </c>
      <c r="E3118" s="64" t="s">
        <v>4361</v>
      </c>
      <c r="F3118" s="64">
        <v>1</v>
      </c>
      <c r="G3118" s="72" t="s">
        <v>4819</v>
      </c>
      <c r="H3118" s="63" t="s">
        <v>5614</v>
      </c>
      <c r="I3118" s="64" t="s">
        <v>493</v>
      </c>
      <c r="J3118" s="63" t="s">
        <v>66</v>
      </c>
      <c r="K3118" s="64" t="s">
        <v>243</v>
      </c>
      <c r="L3118" s="64" t="s">
        <v>239</v>
      </c>
      <c r="M3118" s="100"/>
      <c r="N3118" s="100"/>
      <c r="O3118" s="66">
        <f t="shared" si="116"/>
        <v>24</v>
      </c>
      <c r="P3118" s="67">
        <v>0.5</v>
      </c>
      <c r="Q3118" s="68">
        <v>7</v>
      </c>
      <c r="R3118" s="68"/>
      <c r="S3118" s="68">
        <f t="shared" si="117"/>
        <v>3.5</v>
      </c>
      <c r="T3118" s="69" t="s">
        <v>547</v>
      </c>
      <c r="U3118" s="63" t="s">
        <v>52</v>
      </c>
      <c r="V3118" s="63"/>
      <c r="W3118" s="63"/>
      <c r="X3118" s="63"/>
      <c r="Y3118" s="63"/>
      <c r="Z3118" s="63"/>
      <c r="AA3118" s="63"/>
    </row>
    <row r="3119" spans="1:27" s="71" customFormat="1" ht="23.5" customHeight="1" x14ac:dyDescent="0.35">
      <c r="A3119" s="62">
        <v>46183</v>
      </c>
      <c r="B3119" s="63" t="s">
        <v>34</v>
      </c>
      <c r="C3119" s="64" t="s">
        <v>17</v>
      </c>
      <c r="D3119" s="64" t="s">
        <v>19</v>
      </c>
      <c r="E3119" s="64" t="s">
        <v>4362</v>
      </c>
      <c r="F3119" s="64">
        <v>2</v>
      </c>
      <c r="G3119" s="72" t="s">
        <v>4398</v>
      </c>
      <c r="H3119" s="63" t="s">
        <v>5615</v>
      </c>
      <c r="I3119" s="64" t="s">
        <v>493</v>
      </c>
      <c r="J3119" s="63" t="s">
        <v>66</v>
      </c>
      <c r="K3119" s="64" t="s">
        <v>243</v>
      </c>
      <c r="L3119" s="64" t="s">
        <v>239</v>
      </c>
      <c r="M3119" s="100"/>
      <c r="N3119" s="100"/>
      <c r="O3119" s="66">
        <f t="shared" si="116"/>
        <v>24</v>
      </c>
      <c r="P3119" s="67">
        <v>0.5</v>
      </c>
      <c r="Q3119" s="68">
        <v>7</v>
      </c>
      <c r="R3119" s="68"/>
      <c r="S3119" s="68">
        <f t="shared" si="117"/>
        <v>3.5</v>
      </c>
      <c r="T3119" s="69" t="s">
        <v>547</v>
      </c>
      <c r="U3119" s="63" t="s">
        <v>52</v>
      </c>
      <c r="V3119" s="63"/>
      <c r="W3119" s="63"/>
      <c r="X3119" s="63"/>
      <c r="Y3119" s="63"/>
      <c r="Z3119" s="63"/>
      <c r="AA3119" s="63"/>
    </row>
    <row r="3120" spans="1:27" s="71" customFormat="1" ht="23.5" customHeight="1" x14ac:dyDescent="0.35">
      <c r="A3120" s="62">
        <v>46183</v>
      </c>
      <c r="B3120" s="63" t="s">
        <v>445</v>
      </c>
      <c r="C3120" s="64" t="s">
        <v>18</v>
      </c>
      <c r="D3120" s="64" t="s">
        <v>37</v>
      </c>
      <c r="E3120" s="64" t="s">
        <v>1302</v>
      </c>
      <c r="F3120" s="64">
        <v>2</v>
      </c>
      <c r="G3120" s="72" t="s">
        <v>5616</v>
      </c>
      <c r="H3120" s="63" t="s">
        <v>5617</v>
      </c>
      <c r="I3120" s="64" t="s">
        <v>493</v>
      </c>
      <c r="J3120" s="63" t="s">
        <v>66</v>
      </c>
      <c r="K3120" s="64" t="s">
        <v>243</v>
      </c>
      <c r="L3120" s="64" t="s">
        <v>239</v>
      </c>
      <c r="M3120" s="100"/>
      <c r="N3120" s="100"/>
      <c r="O3120" s="66">
        <f t="shared" si="116"/>
        <v>24</v>
      </c>
      <c r="P3120" s="67">
        <v>0.3</v>
      </c>
      <c r="Q3120" s="68">
        <v>22</v>
      </c>
      <c r="R3120" s="68"/>
      <c r="S3120" s="68">
        <f t="shared" si="117"/>
        <v>6.6</v>
      </c>
      <c r="T3120" s="69" t="s">
        <v>547</v>
      </c>
      <c r="U3120" s="63" t="s">
        <v>52</v>
      </c>
      <c r="V3120" s="63"/>
      <c r="W3120" s="63"/>
      <c r="X3120" s="63"/>
      <c r="Y3120" s="63"/>
      <c r="Z3120" s="63"/>
      <c r="AA3120" s="63"/>
    </row>
    <row r="3121" spans="1:27" s="71" customFormat="1" ht="23.5" customHeight="1" x14ac:dyDescent="0.35">
      <c r="A3121" s="62">
        <v>46183</v>
      </c>
      <c r="B3121" s="63" t="s">
        <v>445</v>
      </c>
      <c r="C3121" s="64" t="s">
        <v>18</v>
      </c>
      <c r="D3121" s="64" t="s">
        <v>37</v>
      </c>
      <c r="E3121" s="64" t="s">
        <v>1837</v>
      </c>
      <c r="F3121" s="64">
        <v>2</v>
      </c>
      <c r="G3121" s="72" t="s">
        <v>5618</v>
      </c>
      <c r="H3121" s="63" t="s">
        <v>5619</v>
      </c>
      <c r="I3121" s="64" t="s">
        <v>493</v>
      </c>
      <c r="J3121" s="63" t="s">
        <v>66</v>
      </c>
      <c r="K3121" s="64" t="s">
        <v>243</v>
      </c>
      <c r="L3121" s="64" t="s">
        <v>239</v>
      </c>
      <c r="M3121" s="100"/>
      <c r="N3121" s="100"/>
      <c r="O3121" s="66">
        <f t="shared" si="116"/>
        <v>24</v>
      </c>
      <c r="P3121" s="67">
        <v>0.1</v>
      </c>
      <c r="Q3121" s="68">
        <v>33</v>
      </c>
      <c r="R3121" s="68"/>
      <c r="S3121" s="68">
        <f t="shared" si="117"/>
        <v>3.3000000000000003</v>
      </c>
      <c r="T3121" s="69" t="s">
        <v>547</v>
      </c>
      <c r="U3121" s="63" t="s">
        <v>52</v>
      </c>
      <c r="V3121" s="63"/>
      <c r="W3121" s="63"/>
      <c r="X3121" s="63"/>
      <c r="Y3121" s="63"/>
      <c r="Z3121" s="63"/>
      <c r="AA3121" s="63"/>
    </row>
    <row r="3122" spans="1:27" s="71" customFormat="1" ht="23.5" customHeight="1" x14ac:dyDescent="0.35">
      <c r="A3122" s="62">
        <v>46183</v>
      </c>
      <c r="B3122" s="63" t="s">
        <v>445</v>
      </c>
      <c r="C3122" s="64" t="s">
        <v>18</v>
      </c>
      <c r="D3122" s="64" t="s">
        <v>37</v>
      </c>
      <c r="E3122" s="64" t="s">
        <v>1720</v>
      </c>
      <c r="F3122" s="64">
        <v>2</v>
      </c>
      <c r="G3122" s="72" t="s">
        <v>5620</v>
      </c>
      <c r="H3122" s="63" t="s">
        <v>5621</v>
      </c>
      <c r="I3122" s="64" t="s">
        <v>493</v>
      </c>
      <c r="J3122" s="63" t="s">
        <v>66</v>
      </c>
      <c r="K3122" s="64" t="s">
        <v>243</v>
      </c>
      <c r="L3122" s="64" t="s">
        <v>239</v>
      </c>
      <c r="M3122" s="100"/>
      <c r="N3122" s="100"/>
      <c r="O3122" s="66">
        <f t="shared" si="116"/>
        <v>24</v>
      </c>
      <c r="P3122" s="67">
        <v>0.33</v>
      </c>
      <c r="Q3122" s="68">
        <v>30</v>
      </c>
      <c r="R3122" s="68"/>
      <c r="S3122" s="68">
        <f t="shared" si="117"/>
        <v>9.9</v>
      </c>
      <c r="T3122" s="69" t="s">
        <v>547</v>
      </c>
      <c r="U3122" s="63" t="s">
        <v>52</v>
      </c>
      <c r="V3122" s="63"/>
      <c r="W3122" s="63"/>
      <c r="X3122" s="63"/>
      <c r="Y3122" s="63"/>
      <c r="Z3122" s="63"/>
      <c r="AA3122" s="63"/>
    </row>
    <row r="3123" spans="1:27" s="71" customFormat="1" ht="23.5" customHeight="1" x14ac:dyDescent="0.35">
      <c r="A3123" s="62">
        <v>46183</v>
      </c>
      <c r="B3123" s="63" t="s">
        <v>445</v>
      </c>
      <c r="C3123" s="64" t="s">
        <v>18</v>
      </c>
      <c r="D3123" s="64" t="s">
        <v>37</v>
      </c>
      <c r="E3123" s="64" t="s">
        <v>429</v>
      </c>
      <c r="F3123" s="64">
        <v>2</v>
      </c>
      <c r="G3123" s="72" t="s">
        <v>471</v>
      </c>
      <c r="H3123" s="63" t="s">
        <v>5622</v>
      </c>
      <c r="I3123" s="64" t="s">
        <v>493</v>
      </c>
      <c r="J3123" s="63" t="s">
        <v>66</v>
      </c>
      <c r="K3123" s="64" t="s">
        <v>243</v>
      </c>
      <c r="L3123" s="64" t="s">
        <v>239</v>
      </c>
      <c r="M3123" s="100"/>
      <c r="N3123" s="100"/>
      <c r="O3123" s="66">
        <f t="shared" si="116"/>
        <v>24</v>
      </c>
      <c r="P3123" s="67">
        <v>0.1</v>
      </c>
      <c r="Q3123" s="68">
        <v>20</v>
      </c>
      <c r="R3123" s="68"/>
      <c r="S3123" s="68">
        <f t="shared" si="117"/>
        <v>2</v>
      </c>
      <c r="T3123" s="69" t="s">
        <v>547</v>
      </c>
      <c r="U3123" s="63" t="s">
        <v>52</v>
      </c>
      <c r="V3123" s="63"/>
      <c r="W3123" s="63"/>
      <c r="X3123" s="63"/>
      <c r="Y3123" s="63"/>
      <c r="Z3123" s="63"/>
      <c r="AA3123" s="63"/>
    </row>
    <row r="3124" spans="1:27" s="71" customFormat="1" ht="23.5" customHeight="1" x14ac:dyDescent="0.35">
      <c r="A3124" s="62">
        <v>46183</v>
      </c>
      <c r="B3124" s="63" t="s">
        <v>445</v>
      </c>
      <c r="C3124" s="64" t="s">
        <v>18</v>
      </c>
      <c r="D3124" s="64" t="s">
        <v>37</v>
      </c>
      <c r="E3124" s="64" t="s">
        <v>752</v>
      </c>
      <c r="F3124" s="64">
        <v>2</v>
      </c>
      <c r="G3124" s="72">
        <v>230747003</v>
      </c>
      <c r="H3124" s="63" t="s">
        <v>5623</v>
      </c>
      <c r="I3124" s="64" t="s">
        <v>493</v>
      </c>
      <c r="J3124" s="63" t="s">
        <v>66</v>
      </c>
      <c r="K3124" s="64" t="s">
        <v>243</v>
      </c>
      <c r="L3124" s="64" t="s">
        <v>239</v>
      </c>
      <c r="M3124" s="100"/>
      <c r="N3124" s="100"/>
      <c r="O3124" s="66">
        <f t="shared" si="116"/>
        <v>24</v>
      </c>
      <c r="P3124" s="67">
        <v>0.1</v>
      </c>
      <c r="Q3124" s="68">
        <v>4</v>
      </c>
      <c r="R3124" s="68"/>
      <c r="S3124" s="68">
        <f t="shared" si="117"/>
        <v>0.4</v>
      </c>
      <c r="T3124" s="69" t="s">
        <v>547</v>
      </c>
      <c r="U3124" s="63" t="s">
        <v>52</v>
      </c>
      <c r="V3124" s="63"/>
      <c r="W3124" s="63"/>
      <c r="X3124" s="63"/>
      <c r="Y3124" s="63"/>
      <c r="Z3124" s="63"/>
      <c r="AA3124" s="63"/>
    </row>
    <row r="3125" spans="1:27" s="71" customFormat="1" ht="23.5" customHeight="1" x14ac:dyDescent="0.35">
      <c r="A3125" s="62">
        <v>46183</v>
      </c>
      <c r="B3125" s="63" t="s">
        <v>445</v>
      </c>
      <c r="C3125" s="64" t="s">
        <v>18</v>
      </c>
      <c r="D3125" s="64" t="s">
        <v>37</v>
      </c>
      <c r="E3125" s="64" t="s">
        <v>899</v>
      </c>
      <c r="F3125" s="64">
        <v>1</v>
      </c>
      <c r="G3125" s="72">
        <v>290061081</v>
      </c>
      <c r="H3125" s="63" t="s">
        <v>5624</v>
      </c>
      <c r="I3125" s="64" t="s">
        <v>493</v>
      </c>
      <c r="J3125" s="63" t="s">
        <v>66</v>
      </c>
      <c r="K3125" s="64" t="s">
        <v>243</v>
      </c>
      <c r="L3125" s="64" t="s">
        <v>239</v>
      </c>
      <c r="M3125" s="100"/>
      <c r="N3125" s="100"/>
      <c r="O3125" s="66">
        <f t="shared" si="116"/>
        <v>24</v>
      </c>
      <c r="P3125" s="67">
        <v>0.1</v>
      </c>
      <c r="Q3125" s="68">
        <v>1</v>
      </c>
      <c r="R3125" s="68"/>
      <c r="S3125" s="68">
        <f t="shared" si="117"/>
        <v>0.1</v>
      </c>
      <c r="T3125" s="69" t="s">
        <v>547</v>
      </c>
      <c r="U3125" s="63" t="s">
        <v>52</v>
      </c>
      <c r="V3125" s="63"/>
      <c r="W3125" s="63"/>
      <c r="X3125" s="63"/>
      <c r="Y3125" s="63"/>
      <c r="Z3125" s="63"/>
      <c r="AA3125" s="63"/>
    </row>
    <row r="3126" spans="1:27" s="71" customFormat="1" ht="23.5" customHeight="1" x14ac:dyDescent="0.35">
      <c r="A3126" s="62">
        <v>46183</v>
      </c>
      <c r="B3126" s="63" t="s">
        <v>445</v>
      </c>
      <c r="C3126" s="64" t="s">
        <v>18</v>
      </c>
      <c r="D3126" s="64" t="s">
        <v>37</v>
      </c>
      <c r="E3126" s="64" t="s">
        <v>337</v>
      </c>
      <c r="F3126" s="64">
        <v>2</v>
      </c>
      <c r="G3126" s="72">
        <v>317342001</v>
      </c>
      <c r="H3126" s="63" t="s">
        <v>5625</v>
      </c>
      <c r="I3126" s="64" t="s">
        <v>493</v>
      </c>
      <c r="J3126" s="63" t="s">
        <v>66</v>
      </c>
      <c r="K3126" s="64" t="s">
        <v>243</v>
      </c>
      <c r="L3126" s="64" t="s">
        <v>239</v>
      </c>
      <c r="M3126" s="100"/>
      <c r="N3126" s="100"/>
      <c r="O3126" s="66">
        <f t="shared" si="116"/>
        <v>24</v>
      </c>
      <c r="P3126" s="67">
        <v>0.1</v>
      </c>
      <c r="Q3126" s="68">
        <v>8</v>
      </c>
      <c r="R3126" s="68"/>
      <c r="S3126" s="68">
        <f t="shared" si="117"/>
        <v>0.8</v>
      </c>
      <c r="T3126" s="69" t="s">
        <v>547</v>
      </c>
      <c r="U3126" s="63" t="s">
        <v>52</v>
      </c>
      <c r="V3126" s="63"/>
      <c r="W3126" s="63"/>
      <c r="X3126" s="63"/>
      <c r="Y3126" s="63"/>
      <c r="Z3126" s="63"/>
      <c r="AA3126" s="63"/>
    </row>
    <row r="3127" spans="1:27" s="71" customFormat="1" ht="23.5" customHeight="1" x14ac:dyDescent="0.35">
      <c r="A3127" s="62">
        <v>46183</v>
      </c>
      <c r="B3127" s="63" t="s">
        <v>445</v>
      </c>
      <c r="C3127" s="64" t="s">
        <v>18</v>
      </c>
      <c r="D3127" s="64" t="s">
        <v>37</v>
      </c>
      <c r="E3127" s="64" t="s">
        <v>1148</v>
      </c>
      <c r="F3127" s="64">
        <v>2</v>
      </c>
      <c r="G3127" s="72">
        <v>319123015</v>
      </c>
      <c r="H3127" s="63" t="s">
        <v>5626</v>
      </c>
      <c r="I3127" s="64" t="s">
        <v>493</v>
      </c>
      <c r="J3127" s="63" t="s">
        <v>66</v>
      </c>
      <c r="K3127" s="64" t="s">
        <v>243</v>
      </c>
      <c r="L3127" s="64" t="s">
        <v>239</v>
      </c>
      <c r="M3127" s="100"/>
      <c r="N3127" s="100"/>
      <c r="O3127" s="66">
        <f t="shared" si="116"/>
        <v>24</v>
      </c>
      <c r="P3127" s="67">
        <v>0.1</v>
      </c>
      <c r="Q3127" s="68">
        <v>8</v>
      </c>
      <c r="R3127" s="68"/>
      <c r="S3127" s="68">
        <f t="shared" si="117"/>
        <v>0.8</v>
      </c>
      <c r="T3127" s="69" t="s">
        <v>547</v>
      </c>
      <c r="U3127" s="63" t="s">
        <v>52</v>
      </c>
      <c r="V3127" s="63"/>
      <c r="W3127" s="63"/>
      <c r="X3127" s="63"/>
      <c r="Y3127" s="63"/>
      <c r="Z3127" s="63"/>
      <c r="AA3127" s="63"/>
    </row>
    <row r="3128" spans="1:27" s="71" customFormat="1" ht="23.5" customHeight="1" x14ac:dyDescent="0.35">
      <c r="A3128" s="62">
        <v>46183</v>
      </c>
      <c r="B3128" s="63" t="s">
        <v>34</v>
      </c>
      <c r="C3128" s="64" t="s">
        <v>17</v>
      </c>
      <c r="D3128" s="64" t="s">
        <v>19</v>
      </c>
      <c r="E3128" s="64" t="s">
        <v>278</v>
      </c>
      <c r="F3128" s="64">
        <v>2</v>
      </c>
      <c r="G3128" s="72">
        <v>130597401</v>
      </c>
      <c r="H3128" s="63" t="s">
        <v>5627</v>
      </c>
      <c r="I3128" s="64" t="s">
        <v>490</v>
      </c>
      <c r="J3128" s="63" t="s">
        <v>5628</v>
      </c>
      <c r="K3128" s="64" t="s">
        <v>281</v>
      </c>
      <c r="L3128" s="64" t="s">
        <v>268</v>
      </c>
      <c r="M3128" s="100">
        <v>0.90972222222222221</v>
      </c>
      <c r="N3128" s="100">
        <v>0.93055555555555558</v>
      </c>
      <c r="O3128" s="66">
        <f t="shared" si="116"/>
        <v>2.083333333333337E-2</v>
      </c>
      <c r="P3128" s="67">
        <v>0.5</v>
      </c>
      <c r="Q3128" s="68">
        <v>10</v>
      </c>
      <c r="R3128" s="68"/>
      <c r="S3128" s="68">
        <f t="shared" si="117"/>
        <v>5</v>
      </c>
      <c r="T3128" s="69" t="s">
        <v>52</v>
      </c>
      <c r="U3128" s="63" t="s">
        <v>52</v>
      </c>
      <c r="V3128" s="63"/>
      <c r="W3128" s="63"/>
      <c r="X3128" s="63"/>
      <c r="Y3128" s="63"/>
      <c r="Z3128" s="63"/>
      <c r="AA3128" s="63">
        <v>2026060051</v>
      </c>
    </row>
    <row r="3129" spans="1:27" s="71" customFormat="1" ht="23.5" customHeight="1" x14ac:dyDescent="0.35">
      <c r="A3129" s="62">
        <v>46183</v>
      </c>
      <c r="B3129" s="63" t="s">
        <v>445</v>
      </c>
      <c r="C3129" s="64" t="s">
        <v>18</v>
      </c>
      <c r="D3129" s="64" t="s">
        <v>37</v>
      </c>
      <c r="E3129" s="64" t="s">
        <v>240</v>
      </c>
      <c r="F3129" s="64">
        <v>2</v>
      </c>
      <c r="G3129" s="72" t="s">
        <v>3271</v>
      </c>
      <c r="H3129" s="63" t="s">
        <v>5629</v>
      </c>
      <c r="I3129" s="64" t="s">
        <v>490</v>
      </c>
      <c r="J3129" s="63" t="s">
        <v>5602</v>
      </c>
      <c r="K3129" s="64" t="s">
        <v>281</v>
      </c>
      <c r="L3129" s="64" t="s">
        <v>268</v>
      </c>
      <c r="M3129" s="100">
        <v>0.125</v>
      </c>
      <c r="N3129" s="100">
        <v>0.14583333333333334</v>
      </c>
      <c r="O3129" s="66">
        <f t="shared" si="116"/>
        <v>2.0833333333333343E-2</v>
      </c>
      <c r="P3129" s="67">
        <v>0.5</v>
      </c>
      <c r="Q3129" s="68">
        <v>31</v>
      </c>
      <c r="R3129" s="68"/>
      <c r="S3129" s="68">
        <f t="shared" si="117"/>
        <v>15.5</v>
      </c>
      <c r="T3129" s="69" t="s">
        <v>52</v>
      </c>
      <c r="U3129" s="63" t="s">
        <v>52</v>
      </c>
      <c r="V3129" s="63"/>
      <c r="W3129" s="63"/>
      <c r="X3129" s="63"/>
      <c r="Y3129" s="63"/>
      <c r="Z3129" s="63"/>
      <c r="AA3129" s="63">
        <v>2026060052</v>
      </c>
    </row>
    <row r="3130" spans="1:27" s="71" customFormat="1" ht="23.5" customHeight="1" x14ac:dyDescent="0.35">
      <c r="A3130" s="62">
        <v>46183</v>
      </c>
      <c r="B3130" s="63" t="s">
        <v>34</v>
      </c>
      <c r="C3130" s="64" t="s">
        <v>18</v>
      </c>
      <c r="D3130" s="64" t="s">
        <v>19</v>
      </c>
      <c r="E3130" s="64" t="s">
        <v>5198</v>
      </c>
      <c r="F3130" s="64">
        <v>2</v>
      </c>
      <c r="G3130" s="72">
        <v>130868002</v>
      </c>
      <c r="H3130" s="63" t="s">
        <v>5566</v>
      </c>
      <c r="I3130" s="64" t="s">
        <v>490</v>
      </c>
      <c r="J3130" s="63" t="s">
        <v>5173</v>
      </c>
      <c r="K3130" s="64" t="s">
        <v>281</v>
      </c>
      <c r="L3130" s="64" t="s">
        <v>268</v>
      </c>
      <c r="M3130" s="100">
        <v>0.8520833333333333</v>
      </c>
      <c r="N3130" s="100">
        <v>0.88472222222222219</v>
      </c>
      <c r="O3130" s="66">
        <f t="shared" si="116"/>
        <v>3.2638888888888884E-2</v>
      </c>
      <c r="P3130" s="67">
        <v>0.6</v>
      </c>
      <c r="Q3130" s="68">
        <v>6</v>
      </c>
      <c r="R3130" s="68"/>
      <c r="S3130" s="68">
        <f t="shared" si="117"/>
        <v>3.5999999999999996</v>
      </c>
      <c r="T3130" s="69" t="s">
        <v>52</v>
      </c>
      <c r="U3130" s="63" t="s">
        <v>52</v>
      </c>
      <c r="V3130" s="63"/>
      <c r="W3130" s="63"/>
      <c r="X3130" s="63"/>
      <c r="Y3130" s="63"/>
      <c r="Z3130" s="63"/>
      <c r="AA3130" s="63">
        <v>2026060055</v>
      </c>
    </row>
    <row r="3131" spans="1:27" s="71" customFormat="1" ht="23.5" customHeight="1" x14ac:dyDescent="0.35">
      <c r="A3131" s="62">
        <v>46183</v>
      </c>
      <c r="B3131" s="63" t="s">
        <v>445</v>
      </c>
      <c r="C3131" s="64" t="s">
        <v>18</v>
      </c>
      <c r="D3131" s="64" t="s">
        <v>37</v>
      </c>
      <c r="E3131" s="64" t="s">
        <v>2102</v>
      </c>
      <c r="F3131" s="64">
        <v>2</v>
      </c>
      <c r="G3131" s="72" t="s">
        <v>2462</v>
      </c>
      <c r="H3131" s="63" t="s">
        <v>5630</v>
      </c>
      <c r="I3131" s="64" t="s">
        <v>490</v>
      </c>
      <c r="J3131" s="63" t="s">
        <v>5631</v>
      </c>
      <c r="K3131" s="64" t="s">
        <v>281</v>
      </c>
      <c r="L3131" s="64" t="s">
        <v>268</v>
      </c>
      <c r="M3131" s="100">
        <v>0.20833333333333334</v>
      </c>
      <c r="N3131" s="100">
        <v>0.25</v>
      </c>
      <c r="O3131" s="66">
        <f t="shared" si="116"/>
        <v>4.1666666666666657E-2</v>
      </c>
      <c r="P3131" s="67">
        <v>1</v>
      </c>
      <c r="Q3131" s="68">
        <v>28</v>
      </c>
      <c r="R3131" s="68"/>
      <c r="S3131" s="68">
        <f t="shared" si="117"/>
        <v>28</v>
      </c>
      <c r="T3131" s="69" t="s">
        <v>52</v>
      </c>
      <c r="U3131" s="63" t="s">
        <v>52</v>
      </c>
      <c r="V3131" s="63"/>
      <c r="W3131" s="63"/>
      <c r="X3131" s="63"/>
      <c r="Y3131" s="63"/>
      <c r="Z3131" s="63"/>
      <c r="AA3131" s="63">
        <v>2026060056</v>
      </c>
    </row>
    <row r="3132" spans="1:27" s="71" customFormat="1" ht="23.5" customHeight="1" x14ac:dyDescent="0.35">
      <c r="A3132" s="62">
        <v>46184</v>
      </c>
      <c r="B3132" s="63" t="s">
        <v>445</v>
      </c>
      <c r="C3132" s="64" t="s">
        <v>17</v>
      </c>
      <c r="D3132" s="64" t="s">
        <v>37</v>
      </c>
      <c r="E3132" s="64" t="s">
        <v>265</v>
      </c>
      <c r="F3132" s="64">
        <v>2</v>
      </c>
      <c r="G3132" s="72" t="s">
        <v>1156</v>
      </c>
      <c r="H3132" s="63" t="s">
        <v>5649</v>
      </c>
      <c r="I3132" s="64" t="s">
        <v>493</v>
      </c>
      <c r="J3132" s="63" t="s">
        <v>66</v>
      </c>
      <c r="K3132" s="64" t="s">
        <v>243</v>
      </c>
      <c r="L3132" s="64" t="s">
        <v>239</v>
      </c>
      <c r="M3132" s="100"/>
      <c r="N3132" s="100"/>
      <c r="O3132" s="66">
        <f t="shared" si="116"/>
        <v>24</v>
      </c>
      <c r="P3132" s="67">
        <v>0.1</v>
      </c>
      <c r="Q3132" s="68">
        <v>19</v>
      </c>
      <c r="R3132" s="68"/>
      <c r="S3132" s="68">
        <f t="shared" si="117"/>
        <v>1.9000000000000001</v>
      </c>
      <c r="T3132" s="69" t="s">
        <v>547</v>
      </c>
      <c r="U3132" s="63" t="s">
        <v>52</v>
      </c>
      <c r="V3132" s="63"/>
      <c r="W3132" s="63"/>
      <c r="X3132" s="63"/>
      <c r="Y3132" s="63"/>
      <c r="Z3132" s="63"/>
      <c r="AA3132" s="63"/>
    </row>
    <row r="3133" spans="1:27" s="71" customFormat="1" ht="23.5" customHeight="1" x14ac:dyDescent="0.35">
      <c r="A3133" s="62">
        <v>46184</v>
      </c>
      <c r="B3133" s="63" t="s">
        <v>445</v>
      </c>
      <c r="C3133" s="64" t="s">
        <v>17</v>
      </c>
      <c r="D3133" s="64" t="s">
        <v>37</v>
      </c>
      <c r="E3133" s="64" t="s">
        <v>265</v>
      </c>
      <c r="F3133" s="64">
        <v>2</v>
      </c>
      <c r="G3133" s="72" t="s">
        <v>2192</v>
      </c>
      <c r="H3133" s="63" t="s">
        <v>5650</v>
      </c>
      <c r="I3133" s="64" t="s">
        <v>493</v>
      </c>
      <c r="J3133" s="63" t="s">
        <v>66</v>
      </c>
      <c r="K3133" s="64" t="s">
        <v>243</v>
      </c>
      <c r="L3133" s="64" t="s">
        <v>239</v>
      </c>
      <c r="M3133" s="100"/>
      <c r="N3133" s="100"/>
      <c r="O3133" s="66">
        <f t="shared" si="116"/>
        <v>24</v>
      </c>
      <c r="P3133" s="67">
        <v>0.57999999999999996</v>
      </c>
      <c r="Q3133" s="68">
        <v>11</v>
      </c>
      <c r="R3133" s="68"/>
      <c r="S3133" s="68">
        <f t="shared" si="117"/>
        <v>6.38</v>
      </c>
      <c r="T3133" s="69" t="s">
        <v>547</v>
      </c>
      <c r="U3133" s="63" t="s">
        <v>52</v>
      </c>
      <c r="V3133" s="63"/>
      <c r="W3133" s="63"/>
      <c r="X3133" s="63"/>
      <c r="Y3133" s="63"/>
      <c r="Z3133" s="63"/>
      <c r="AA3133" s="63"/>
    </row>
    <row r="3134" spans="1:27" s="71" customFormat="1" ht="23.5" customHeight="1" x14ac:dyDescent="0.35">
      <c r="A3134" s="62">
        <v>46184</v>
      </c>
      <c r="B3134" s="63" t="s">
        <v>445</v>
      </c>
      <c r="C3134" s="64" t="s">
        <v>17</v>
      </c>
      <c r="D3134" s="64" t="s">
        <v>37</v>
      </c>
      <c r="E3134" s="64" t="s">
        <v>265</v>
      </c>
      <c r="F3134" s="64">
        <v>1</v>
      </c>
      <c r="G3134" s="72" t="s">
        <v>906</v>
      </c>
      <c r="H3134" s="63" t="s">
        <v>5651</v>
      </c>
      <c r="I3134" s="64" t="s">
        <v>493</v>
      </c>
      <c r="J3134" s="63" t="s">
        <v>66</v>
      </c>
      <c r="K3134" s="64" t="s">
        <v>243</v>
      </c>
      <c r="L3134" s="64" t="s">
        <v>239</v>
      </c>
      <c r="M3134" s="100"/>
      <c r="N3134" s="100"/>
      <c r="O3134" s="66">
        <f t="shared" si="116"/>
        <v>24</v>
      </c>
      <c r="P3134" s="67">
        <v>0.67</v>
      </c>
      <c r="Q3134" s="68">
        <v>21</v>
      </c>
      <c r="R3134" s="68"/>
      <c r="S3134" s="68">
        <f t="shared" si="117"/>
        <v>14.07</v>
      </c>
      <c r="T3134" s="69" t="s">
        <v>547</v>
      </c>
      <c r="U3134" s="63" t="s">
        <v>52</v>
      </c>
      <c r="V3134" s="63"/>
      <c r="W3134" s="63"/>
      <c r="X3134" s="63"/>
      <c r="Y3134" s="63"/>
      <c r="Z3134" s="63"/>
      <c r="AA3134" s="63"/>
    </row>
    <row r="3135" spans="1:27" s="71" customFormat="1" ht="23.5" customHeight="1" x14ac:dyDescent="0.35">
      <c r="A3135" s="62">
        <v>46184</v>
      </c>
      <c r="B3135" s="63" t="s">
        <v>445</v>
      </c>
      <c r="C3135" s="64" t="s">
        <v>17</v>
      </c>
      <c r="D3135" s="64" t="s">
        <v>37</v>
      </c>
      <c r="E3135" s="64" t="s">
        <v>365</v>
      </c>
      <c r="F3135" s="64">
        <v>2</v>
      </c>
      <c r="G3135" s="72" t="s">
        <v>1444</v>
      </c>
      <c r="H3135" s="63" t="s">
        <v>5652</v>
      </c>
      <c r="I3135" s="64" t="s">
        <v>493</v>
      </c>
      <c r="J3135" s="63" t="s">
        <v>66</v>
      </c>
      <c r="K3135" s="64" t="s">
        <v>243</v>
      </c>
      <c r="L3135" s="64" t="s">
        <v>239</v>
      </c>
      <c r="M3135" s="100"/>
      <c r="N3135" s="100"/>
      <c r="O3135" s="66">
        <f t="shared" si="116"/>
        <v>24</v>
      </c>
      <c r="P3135" s="67">
        <v>0.1</v>
      </c>
      <c r="Q3135" s="68">
        <v>31</v>
      </c>
      <c r="R3135" s="68"/>
      <c r="S3135" s="68">
        <f t="shared" si="117"/>
        <v>3.1</v>
      </c>
      <c r="T3135" s="69" t="s">
        <v>547</v>
      </c>
      <c r="U3135" s="63" t="s">
        <v>52</v>
      </c>
      <c r="V3135" s="63"/>
      <c r="W3135" s="63"/>
      <c r="X3135" s="63"/>
      <c r="Y3135" s="63"/>
      <c r="Z3135" s="63"/>
      <c r="AA3135" s="63"/>
    </row>
    <row r="3136" spans="1:27" s="71" customFormat="1" ht="23.5" customHeight="1" x14ac:dyDescent="0.35">
      <c r="A3136" s="62">
        <v>46184</v>
      </c>
      <c r="B3136" s="63" t="s">
        <v>445</v>
      </c>
      <c r="C3136" s="64" t="s">
        <v>17</v>
      </c>
      <c r="D3136" s="64" t="s">
        <v>37</v>
      </c>
      <c r="E3136" s="64" t="s">
        <v>3031</v>
      </c>
      <c r="F3136" s="64">
        <v>1</v>
      </c>
      <c r="G3136" s="72" t="s">
        <v>3208</v>
      </c>
      <c r="H3136" s="63" t="s">
        <v>5653</v>
      </c>
      <c r="I3136" s="64" t="s">
        <v>493</v>
      </c>
      <c r="J3136" s="63" t="s">
        <v>66</v>
      </c>
      <c r="K3136" s="64" t="s">
        <v>243</v>
      </c>
      <c r="L3136" s="64" t="s">
        <v>239</v>
      </c>
      <c r="M3136" s="100"/>
      <c r="N3136" s="100"/>
      <c r="O3136" s="66">
        <f t="shared" si="116"/>
        <v>24</v>
      </c>
      <c r="P3136" s="67">
        <v>0.5</v>
      </c>
      <c r="Q3136" s="68">
        <v>7</v>
      </c>
      <c r="R3136" s="68"/>
      <c r="S3136" s="68">
        <f t="shared" si="117"/>
        <v>3.5</v>
      </c>
      <c r="T3136" s="69" t="s">
        <v>547</v>
      </c>
      <c r="U3136" s="63" t="s">
        <v>52</v>
      </c>
      <c r="V3136" s="63"/>
      <c r="W3136" s="63"/>
      <c r="X3136" s="63"/>
      <c r="Y3136" s="63"/>
      <c r="Z3136" s="63"/>
      <c r="AA3136" s="63"/>
    </row>
    <row r="3137" spans="1:27" s="71" customFormat="1" ht="23.5" customHeight="1" x14ac:dyDescent="0.35">
      <c r="A3137" s="62">
        <v>46184</v>
      </c>
      <c r="B3137" s="63" t="s">
        <v>445</v>
      </c>
      <c r="C3137" s="64" t="s">
        <v>17</v>
      </c>
      <c r="D3137" s="64" t="s">
        <v>37</v>
      </c>
      <c r="E3137" s="64" t="s">
        <v>3031</v>
      </c>
      <c r="F3137" s="64">
        <v>1</v>
      </c>
      <c r="G3137" s="72" t="s">
        <v>3956</v>
      </c>
      <c r="H3137" s="63" t="s">
        <v>5654</v>
      </c>
      <c r="I3137" s="64" t="s">
        <v>493</v>
      </c>
      <c r="J3137" s="63" t="s">
        <v>66</v>
      </c>
      <c r="K3137" s="64" t="s">
        <v>243</v>
      </c>
      <c r="L3137" s="64" t="s">
        <v>239</v>
      </c>
      <c r="M3137" s="100"/>
      <c r="N3137" s="100"/>
      <c r="O3137" s="66">
        <f t="shared" si="116"/>
        <v>24</v>
      </c>
      <c r="P3137" s="67">
        <v>0.5</v>
      </c>
      <c r="Q3137" s="68">
        <v>9</v>
      </c>
      <c r="R3137" s="68"/>
      <c r="S3137" s="68">
        <f t="shared" si="117"/>
        <v>4.5</v>
      </c>
      <c r="T3137" s="69" t="s">
        <v>547</v>
      </c>
      <c r="U3137" s="63" t="s">
        <v>52</v>
      </c>
      <c r="V3137" s="63"/>
      <c r="W3137" s="63"/>
      <c r="X3137" s="63"/>
      <c r="Y3137" s="63"/>
      <c r="Z3137" s="63"/>
      <c r="AA3137" s="63"/>
    </row>
    <row r="3138" spans="1:27" s="71" customFormat="1" ht="23.5" customHeight="1" x14ac:dyDescent="0.35">
      <c r="A3138" s="62">
        <v>46184</v>
      </c>
      <c r="B3138" s="63" t="s">
        <v>445</v>
      </c>
      <c r="C3138" s="64" t="s">
        <v>17</v>
      </c>
      <c r="D3138" s="64" t="s">
        <v>37</v>
      </c>
      <c r="E3138" s="64" t="s">
        <v>3032</v>
      </c>
      <c r="F3138" s="64">
        <v>2</v>
      </c>
      <c r="G3138" s="72" t="s">
        <v>3602</v>
      </c>
      <c r="H3138" s="63" t="s">
        <v>5655</v>
      </c>
      <c r="I3138" s="64" t="s">
        <v>493</v>
      </c>
      <c r="J3138" s="63" t="s">
        <v>66</v>
      </c>
      <c r="K3138" s="64" t="s">
        <v>243</v>
      </c>
      <c r="L3138" s="64" t="s">
        <v>239</v>
      </c>
      <c r="M3138" s="100"/>
      <c r="N3138" s="100"/>
      <c r="O3138" s="66">
        <f t="shared" si="116"/>
        <v>24</v>
      </c>
      <c r="P3138" s="67">
        <v>0.18</v>
      </c>
      <c r="Q3138" s="68">
        <v>59</v>
      </c>
      <c r="R3138" s="68"/>
      <c r="S3138" s="68">
        <f t="shared" si="117"/>
        <v>10.62</v>
      </c>
      <c r="T3138" s="69" t="s">
        <v>547</v>
      </c>
      <c r="U3138" s="63" t="s">
        <v>52</v>
      </c>
      <c r="V3138" s="63"/>
      <c r="W3138" s="63"/>
      <c r="X3138" s="63"/>
      <c r="Y3138" s="63"/>
      <c r="Z3138" s="63"/>
      <c r="AA3138" s="63"/>
    </row>
    <row r="3139" spans="1:27" s="71" customFormat="1" ht="23.5" customHeight="1" x14ac:dyDescent="0.35">
      <c r="A3139" s="62">
        <v>46184</v>
      </c>
      <c r="B3139" s="63" t="s">
        <v>445</v>
      </c>
      <c r="C3139" s="64" t="s">
        <v>18</v>
      </c>
      <c r="D3139" s="64" t="s">
        <v>37</v>
      </c>
      <c r="E3139" s="64" t="s">
        <v>867</v>
      </c>
      <c r="F3139" s="64">
        <v>1</v>
      </c>
      <c r="G3139" s="72" t="s">
        <v>5644</v>
      </c>
      <c r="H3139" s="63" t="s">
        <v>5656</v>
      </c>
      <c r="I3139" s="64" t="s">
        <v>493</v>
      </c>
      <c r="J3139" s="63" t="s">
        <v>66</v>
      </c>
      <c r="K3139" s="64" t="s">
        <v>243</v>
      </c>
      <c r="L3139" s="64" t="s">
        <v>239</v>
      </c>
      <c r="M3139" s="100"/>
      <c r="N3139" s="100"/>
      <c r="O3139" s="66">
        <f t="shared" si="116"/>
        <v>24</v>
      </c>
      <c r="P3139" s="67">
        <v>0.1</v>
      </c>
      <c r="Q3139" s="68">
        <v>20</v>
      </c>
      <c r="R3139" s="68"/>
      <c r="S3139" s="68">
        <f t="shared" si="117"/>
        <v>2</v>
      </c>
      <c r="T3139" s="69" t="s">
        <v>547</v>
      </c>
      <c r="U3139" s="63" t="s">
        <v>52</v>
      </c>
      <c r="V3139" s="63"/>
      <c r="W3139" s="63"/>
      <c r="X3139" s="63"/>
      <c r="Y3139" s="63"/>
      <c r="Z3139" s="63"/>
      <c r="AA3139" s="63"/>
    </row>
    <row r="3140" spans="1:27" s="71" customFormat="1" ht="23.5" customHeight="1" x14ac:dyDescent="0.35">
      <c r="A3140" s="62">
        <v>46184</v>
      </c>
      <c r="B3140" s="63" t="s">
        <v>445</v>
      </c>
      <c r="C3140" s="64" t="s">
        <v>18</v>
      </c>
      <c r="D3140" s="64" t="s">
        <v>37</v>
      </c>
      <c r="E3140" s="64" t="s">
        <v>2670</v>
      </c>
      <c r="F3140" s="64">
        <v>2</v>
      </c>
      <c r="G3140" s="72" t="s">
        <v>5645</v>
      </c>
      <c r="H3140" s="63" t="s">
        <v>5657</v>
      </c>
      <c r="I3140" s="64" t="s">
        <v>493</v>
      </c>
      <c r="J3140" s="63" t="s">
        <v>66</v>
      </c>
      <c r="K3140" s="64" t="s">
        <v>243</v>
      </c>
      <c r="L3140" s="64" t="s">
        <v>239</v>
      </c>
      <c r="M3140" s="100"/>
      <c r="N3140" s="100"/>
      <c r="O3140" s="66">
        <f t="shared" si="116"/>
        <v>24</v>
      </c>
      <c r="P3140" s="67">
        <v>0.1</v>
      </c>
      <c r="Q3140" s="68">
        <v>22</v>
      </c>
      <c r="R3140" s="68"/>
      <c r="S3140" s="68">
        <f t="shared" si="117"/>
        <v>2.2000000000000002</v>
      </c>
      <c r="T3140" s="69" t="s">
        <v>547</v>
      </c>
      <c r="U3140" s="63" t="s">
        <v>52</v>
      </c>
      <c r="V3140" s="63"/>
      <c r="W3140" s="63"/>
      <c r="X3140" s="63"/>
      <c r="Y3140" s="63"/>
      <c r="Z3140" s="63"/>
      <c r="AA3140" s="63"/>
    </row>
    <row r="3141" spans="1:27" s="71" customFormat="1" ht="23.5" customHeight="1" x14ac:dyDescent="0.35">
      <c r="A3141" s="62">
        <v>46184</v>
      </c>
      <c r="B3141" s="63" t="s">
        <v>445</v>
      </c>
      <c r="C3141" s="64" t="s">
        <v>18</v>
      </c>
      <c r="D3141" s="64" t="s">
        <v>37</v>
      </c>
      <c r="E3141" s="64" t="s">
        <v>1537</v>
      </c>
      <c r="F3141" s="64">
        <v>1</v>
      </c>
      <c r="G3141" s="72" t="s">
        <v>1308</v>
      </c>
      <c r="H3141" s="63" t="s">
        <v>5658</v>
      </c>
      <c r="I3141" s="64" t="s">
        <v>493</v>
      </c>
      <c r="J3141" s="63" t="s">
        <v>66</v>
      </c>
      <c r="K3141" s="64" t="s">
        <v>243</v>
      </c>
      <c r="L3141" s="64" t="s">
        <v>239</v>
      </c>
      <c r="M3141" s="100"/>
      <c r="N3141" s="100"/>
      <c r="O3141" s="66">
        <f t="shared" si="116"/>
        <v>24</v>
      </c>
      <c r="P3141" s="67">
        <v>0.1</v>
      </c>
      <c r="Q3141" s="68">
        <v>18</v>
      </c>
      <c r="R3141" s="68"/>
      <c r="S3141" s="68">
        <f t="shared" si="117"/>
        <v>1.8</v>
      </c>
      <c r="T3141" s="69" t="s">
        <v>547</v>
      </c>
      <c r="U3141" s="63" t="s">
        <v>52</v>
      </c>
      <c r="V3141" s="63"/>
      <c r="W3141" s="63"/>
      <c r="X3141" s="63"/>
      <c r="Y3141" s="63"/>
      <c r="Z3141" s="63"/>
      <c r="AA3141" s="63"/>
    </row>
    <row r="3142" spans="1:27" s="71" customFormat="1" ht="23.5" customHeight="1" x14ac:dyDescent="0.35">
      <c r="A3142" s="62">
        <v>46184</v>
      </c>
      <c r="B3142" s="63" t="s">
        <v>445</v>
      </c>
      <c r="C3142" s="64" t="s">
        <v>18</v>
      </c>
      <c r="D3142" s="64" t="s">
        <v>37</v>
      </c>
      <c r="E3142" s="64" t="s">
        <v>244</v>
      </c>
      <c r="F3142" s="64">
        <v>2</v>
      </c>
      <c r="G3142" s="72" t="s">
        <v>3850</v>
      </c>
      <c r="H3142" s="63" t="s">
        <v>5659</v>
      </c>
      <c r="I3142" s="64" t="s">
        <v>493</v>
      </c>
      <c r="J3142" s="63" t="s">
        <v>66</v>
      </c>
      <c r="K3142" s="64" t="s">
        <v>243</v>
      </c>
      <c r="L3142" s="64" t="s">
        <v>239</v>
      </c>
      <c r="M3142" s="100"/>
      <c r="N3142" s="100"/>
      <c r="O3142" s="66">
        <f t="shared" si="116"/>
        <v>24</v>
      </c>
      <c r="P3142" s="67">
        <v>0.1</v>
      </c>
      <c r="Q3142" s="68">
        <v>27</v>
      </c>
      <c r="R3142" s="68"/>
      <c r="S3142" s="68">
        <f t="shared" si="117"/>
        <v>2.7</v>
      </c>
      <c r="T3142" s="69" t="s">
        <v>547</v>
      </c>
      <c r="U3142" s="63" t="s">
        <v>52</v>
      </c>
      <c r="V3142" s="63"/>
      <c r="W3142" s="63"/>
      <c r="X3142" s="63"/>
      <c r="Y3142" s="63"/>
      <c r="Z3142" s="63"/>
      <c r="AA3142" s="63"/>
    </row>
    <row r="3143" spans="1:27" s="71" customFormat="1" ht="23.5" customHeight="1" x14ac:dyDescent="0.35">
      <c r="A3143" s="62">
        <v>46184</v>
      </c>
      <c r="B3143" s="63" t="s">
        <v>445</v>
      </c>
      <c r="C3143" s="64" t="s">
        <v>18</v>
      </c>
      <c r="D3143" s="64" t="s">
        <v>37</v>
      </c>
      <c r="E3143" s="64" t="s">
        <v>1424</v>
      </c>
      <c r="F3143" s="64">
        <v>2</v>
      </c>
      <c r="G3143" s="72" t="s">
        <v>1030</v>
      </c>
      <c r="H3143" s="63" t="s">
        <v>5660</v>
      </c>
      <c r="I3143" s="64" t="s">
        <v>493</v>
      </c>
      <c r="J3143" s="63" t="s">
        <v>66</v>
      </c>
      <c r="K3143" s="64" t="s">
        <v>243</v>
      </c>
      <c r="L3143" s="64" t="s">
        <v>239</v>
      </c>
      <c r="M3143" s="100"/>
      <c r="N3143" s="100"/>
      <c r="O3143" s="66">
        <f t="shared" si="116"/>
        <v>24</v>
      </c>
      <c r="P3143" s="67">
        <v>0.67</v>
      </c>
      <c r="Q3143" s="68">
        <v>19</v>
      </c>
      <c r="R3143" s="68"/>
      <c r="S3143" s="68">
        <f t="shared" si="117"/>
        <v>12.73</v>
      </c>
      <c r="T3143" s="69" t="s">
        <v>547</v>
      </c>
      <c r="U3143" s="63" t="s">
        <v>52</v>
      </c>
      <c r="V3143" s="63"/>
      <c r="W3143" s="63"/>
      <c r="X3143" s="63"/>
      <c r="Y3143" s="63"/>
      <c r="Z3143" s="63"/>
      <c r="AA3143" s="63"/>
    </row>
    <row r="3144" spans="1:27" s="71" customFormat="1" ht="23.5" customHeight="1" x14ac:dyDescent="0.35">
      <c r="A3144" s="62">
        <v>46184</v>
      </c>
      <c r="B3144" s="63" t="s">
        <v>445</v>
      </c>
      <c r="C3144" s="64" t="s">
        <v>18</v>
      </c>
      <c r="D3144" s="64" t="s">
        <v>37</v>
      </c>
      <c r="E3144" s="64" t="s">
        <v>382</v>
      </c>
      <c r="F3144" s="64">
        <v>1</v>
      </c>
      <c r="G3144" s="72" t="s">
        <v>1461</v>
      </c>
      <c r="H3144" s="63" t="s">
        <v>5661</v>
      </c>
      <c r="I3144" s="64" t="s">
        <v>493</v>
      </c>
      <c r="J3144" s="63" t="s">
        <v>66</v>
      </c>
      <c r="K3144" s="64" t="s">
        <v>243</v>
      </c>
      <c r="L3144" s="64" t="s">
        <v>239</v>
      </c>
      <c r="M3144" s="100"/>
      <c r="N3144" s="100"/>
      <c r="O3144" s="66">
        <f t="shared" si="116"/>
        <v>24</v>
      </c>
      <c r="P3144" s="67">
        <v>0.1</v>
      </c>
      <c r="Q3144" s="68">
        <v>17</v>
      </c>
      <c r="R3144" s="68"/>
      <c r="S3144" s="68">
        <f t="shared" si="117"/>
        <v>1.7000000000000002</v>
      </c>
      <c r="T3144" s="69" t="s">
        <v>547</v>
      </c>
      <c r="U3144" s="63" t="s">
        <v>52</v>
      </c>
      <c r="V3144" s="63"/>
      <c r="W3144" s="63"/>
      <c r="X3144" s="63"/>
      <c r="Y3144" s="63"/>
      <c r="Z3144" s="63"/>
      <c r="AA3144" s="63"/>
    </row>
    <row r="3145" spans="1:27" s="71" customFormat="1" ht="23.5" customHeight="1" x14ac:dyDescent="0.35">
      <c r="A3145" s="62">
        <v>46184</v>
      </c>
      <c r="B3145" s="63" t="s">
        <v>445</v>
      </c>
      <c r="C3145" s="64" t="s">
        <v>18</v>
      </c>
      <c r="D3145" s="64" t="s">
        <v>37</v>
      </c>
      <c r="E3145" s="64" t="s">
        <v>816</v>
      </c>
      <c r="F3145" s="64">
        <v>1</v>
      </c>
      <c r="G3145" s="72" t="s">
        <v>2462</v>
      </c>
      <c r="H3145" s="63" t="s">
        <v>5630</v>
      </c>
      <c r="I3145" s="64" t="s">
        <v>493</v>
      </c>
      <c r="J3145" s="63" t="s">
        <v>66</v>
      </c>
      <c r="K3145" s="64" t="s">
        <v>243</v>
      </c>
      <c r="L3145" s="64" t="s">
        <v>239</v>
      </c>
      <c r="M3145" s="100"/>
      <c r="N3145" s="100"/>
      <c r="O3145" s="66">
        <f t="shared" si="116"/>
        <v>24</v>
      </c>
      <c r="P3145" s="67">
        <v>0.1</v>
      </c>
      <c r="Q3145" s="68">
        <v>28</v>
      </c>
      <c r="R3145" s="68"/>
      <c r="S3145" s="68">
        <f t="shared" si="117"/>
        <v>2.8000000000000003</v>
      </c>
      <c r="T3145" s="69" t="s">
        <v>547</v>
      </c>
      <c r="U3145" s="63" t="s">
        <v>52</v>
      </c>
      <c r="V3145" s="63"/>
      <c r="W3145" s="63"/>
      <c r="X3145" s="63"/>
      <c r="Y3145" s="63"/>
      <c r="Z3145" s="63"/>
      <c r="AA3145" s="63"/>
    </row>
    <row r="3146" spans="1:27" s="71" customFormat="1" ht="23.5" customHeight="1" x14ac:dyDescent="0.35">
      <c r="A3146" s="62">
        <v>46184</v>
      </c>
      <c r="B3146" s="63" t="s">
        <v>445</v>
      </c>
      <c r="C3146" s="64" t="s">
        <v>18</v>
      </c>
      <c r="D3146" s="64" t="s">
        <v>37</v>
      </c>
      <c r="E3146" s="64" t="s">
        <v>429</v>
      </c>
      <c r="F3146" s="64">
        <v>2</v>
      </c>
      <c r="G3146" s="72" t="s">
        <v>5646</v>
      </c>
      <c r="H3146" s="63" t="s">
        <v>5662</v>
      </c>
      <c r="I3146" s="64" t="s">
        <v>493</v>
      </c>
      <c r="J3146" s="63" t="s">
        <v>66</v>
      </c>
      <c r="K3146" s="64" t="s">
        <v>243</v>
      </c>
      <c r="L3146" s="64" t="s">
        <v>239</v>
      </c>
      <c r="M3146" s="100"/>
      <c r="N3146" s="100"/>
      <c r="O3146" s="66">
        <f t="shared" si="116"/>
        <v>24</v>
      </c>
      <c r="P3146" s="67">
        <v>0.1</v>
      </c>
      <c r="Q3146" s="68">
        <v>16</v>
      </c>
      <c r="R3146" s="68"/>
      <c r="S3146" s="68">
        <f t="shared" si="117"/>
        <v>1.6</v>
      </c>
      <c r="T3146" s="69" t="s">
        <v>547</v>
      </c>
      <c r="U3146" s="63" t="s">
        <v>52</v>
      </c>
      <c r="V3146" s="63"/>
      <c r="W3146" s="63"/>
      <c r="X3146" s="63"/>
      <c r="Y3146" s="63"/>
      <c r="Z3146" s="63"/>
      <c r="AA3146" s="63"/>
    </row>
    <row r="3147" spans="1:27" s="71" customFormat="1" ht="23.5" customHeight="1" x14ac:dyDescent="0.35">
      <c r="A3147" s="62">
        <v>46184</v>
      </c>
      <c r="B3147" s="63" t="s">
        <v>445</v>
      </c>
      <c r="C3147" s="64" t="s">
        <v>18</v>
      </c>
      <c r="D3147" s="64" t="s">
        <v>37</v>
      </c>
      <c r="E3147" s="64" t="s">
        <v>2224</v>
      </c>
      <c r="F3147" s="64">
        <v>2</v>
      </c>
      <c r="G3147" s="72" t="s">
        <v>5647</v>
      </c>
      <c r="H3147" s="63" t="s">
        <v>5663</v>
      </c>
      <c r="I3147" s="64" t="s">
        <v>493</v>
      </c>
      <c r="J3147" s="63" t="s">
        <v>66</v>
      </c>
      <c r="K3147" s="64" t="s">
        <v>243</v>
      </c>
      <c r="L3147" s="64" t="s">
        <v>239</v>
      </c>
      <c r="M3147" s="100"/>
      <c r="N3147" s="100"/>
      <c r="O3147" s="66">
        <f t="shared" si="116"/>
        <v>24</v>
      </c>
      <c r="P3147" s="67">
        <v>0.1</v>
      </c>
      <c r="Q3147" s="68">
        <v>18</v>
      </c>
      <c r="R3147" s="68"/>
      <c r="S3147" s="68">
        <f t="shared" si="117"/>
        <v>1.8</v>
      </c>
      <c r="T3147" s="69" t="s">
        <v>547</v>
      </c>
      <c r="U3147" s="63" t="s">
        <v>52</v>
      </c>
      <c r="V3147" s="63"/>
      <c r="W3147" s="63"/>
      <c r="X3147" s="63"/>
      <c r="Y3147" s="63"/>
      <c r="Z3147" s="63"/>
      <c r="AA3147" s="63"/>
    </row>
    <row r="3148" spans="1:27" s="71" customFormat="1" ht="23.5" customHeight="1" x14ac:dyDescent="0.35">
      <c r="A3148" s="62">
        <v>46184</v>
      </c>
      <c r="B3148" s="63" t="s">
        <v>445</v>
      </c>
      <c r="C3148" s="64" t="s">
        <v>18</v>
      </c>
      <c r="D3148" s="64" t="s">
        <v>37</v>
      </c>
      <c r="E3148" s="64" t="s">
        <v>339</v>
      </c>
      <c r="F3148" s="64">
        <v>1</v>
      </c>
      <c r="G3148" s="72">
        <v>230868002</v>
      </c>
      <c r="H3148" s="63" t="s">
        <v>5664</v>
      </c>
      <c r="I3148" s="64" t="s">
        <v>493</v>
      </c>
      <c r="J3148" s="63" t="s">
        <v>66</v>
      </c>
      <c r="K3148" s="64" t="s">
        <v>243</v>
      </c>
      <c r="L3148" s="64" t="s">
        <v>239</v>
      </c>
      <c r="M3148" s="100"/>
      <c r="N3148" s="100"/>
      <c r="O3148" s="66">
        <f t="shared" si="116"/>
        <v>24</v>
      </c>
      <c r="P3148" s="67">
        <v>0.1</v>
      </c>
      <c r="Q3148" s="68">
        <v>10</v>
      </c>
      <c r="R3148" s="68"/>
      <c r="S3148" s="68">
        <f t="shared" si="117"/>
        <v>1</v>
      </c>
      <c r="T3148" s="69" t="s">
        <v>547</v>
      </c>
      <c r="U3148" s="63" t="s">
        <v>52</v>
      </c>
      <c r="V3148" s="63"/>
      <c r="W3148" s="63"/>
      <c r="X3148" s="63"/>
      <c r="Y3148" s="63"/>
      <c r="Z3148" s="63"/>
      <c r="AA3148" s="63"/>
    </row>
    <row r="3149" spans="1:27" s="71" customFormat="1" ht="23.5" customHeight="1" x14ac:dyDescent="0.35">
      <c r="A3149" s="62">
        <v>46184</v>
      </c>
      <c r="B3149" s="63" t="s">
        <v>445</v>
      </c>
      <c r="C3149" s="64" t="s">
        <v>18</v>
      </c>
      <c r="D3149" s="64" t="s">
        <v>37</v>
      </c>
      <c r="E3149" s="64" t="s">
        <v>899</v>
      </c>
      <c r="F3149" s="64">
        <v>1</v>
      </c>
      <c r="G3149" s="72">
        <v>290188004</v>
      </c>
      <c r="H3149" s="63" t="s">
        <v>5665</v>
      </c>
      <c r="I3149" s="64" t="s">
        <v>493</v>
      </c>
      <c r="J3149" s="63" t="s">
        <v>66</v>
      </c>
      <c r="K3149" s="64" t="s">
        <v>243</v>
      </c>
      <c r="L3149" s="64" t="s">
        <v>239</v>
      </c>
      <c r="M3149" s="100"/>
      <c r="N3149" s="100"/>
      <c r="O3149" s="66">
        <f t="shared" si="116"/>
        <v>24</v>
      </c>
      <c r="P3149" s="67">
        <v>0.1</v>
      </c>
      <c r="Q3149" s="68">
        <v>1</v>
      </c>
      <c r="R3149" s="68"/>
      <c r="S3149" s="68">
        <f t="shared" si="117"/>
        <v>0.1</v>
      </c>
      <c r="T3149" s="69" t="s">
        <v>547</v>
      </c>
      <c r="U3149" s="63" t="s">
        <v>52</v>
      </c>
      <c r="V3149" s="63"/>
      <c r="W3149" s="63"/>
      <c r="X3149" s="63"/>
      <c r="Y3149" s="63"/>
      <c r="Z3149" s="63"/>
      <c r="AA3149" s="63"/>
    </row>
    <row r="3150" spans="1:27" s="71" customFormat="1" ht="23.5" customHeight="1" x14ac:dyDescent="0.35">
      <c r="A3150" s="62">
        <v>46184</v>
      </c>
      <c r="B3150" s="63" t="s">
        <v>445</v>
      </c>
      <c r="C3150" s="64" t="s">
        <v>18</v>
      </c>
      <c r="D3150" s="64" t="s">
        <v>37</v>
      </c>
      <c r="E3150" s="64" t="s">
        <v>335</v>
      </c>
      <c r="F3150" s="64">
        <v>1</v>
      </c>
      <c r="G3150" s="72">
        <v>306527006</v>
      </c>
      <c r="H3150" s="63" t="s">
        <v>5666</v>
      </c>
      <c r="I3150" s="64" t="s">
        <v>493</v>
      </c>
      <c r="J3150" s="63" t="s">
        <v>66</v>
      </c>
      <c r="K3150" s="64" t="s">
        <v>243</v>
      </c>
      <c r="L3150" s="64" t="s">
        <v>239</v>
      </c>
      <c r="M3150" s="100"/>
      <c r="N3150" s="100"/>
      <c r="O3150" s="66">
        <f t="shared" si="116"/>
        <v>24</v>
      </c>
      <c r="P3150" s="67">
        <v>0.1</v>
      </c>
      <c r="Q3150" s="68">
        <v>8</v>
      </c>
      <c r="R3150" s="68"/>
      <c r="S3150" s="68">
        <f t="shared" si="117"/>
        <v>0.8</v>
      </c>
      <c r="T3150" s="69" t="s">
        <v>547</v>
      </c>
      <c r="U3150" s="63" t="s">
        <v>52</v>
      </c>
      <c r="V3150" s="63"/>
      <c r="W3150" s="63"/>
      <c r="X3150" s="63"/>
      <c r="Y3150" s="63"/>
      <c r="Z3150" s="63"/>
      <c r="AA3150" s="63"/>
    </row>
    <row r="3151" spans="1:27" s="71" customFormat="1" ht="23.5" customHeight="1" x14ac:dyDescent="0.35">
      <c r="A3151" s="62">
        <v>46184</v>
      </c>
      <c r="B3151" s="63" t="s">
        <v>445</v>
      </c>
      <c r="C3151" s="64" t="s">
        <v>18</v>
      </c>
      <c r="D3151" s="64" t="s">
        <v>37</v>
      </c>
      <c r="E3151" s="64" t="s">
        <v>289</v>
      </c>
      <c r="F3151" s="64">
        <v>2</v>
      </c>
      <c r="G3151" s="72" t="s">
        <v>3079</v>
      </c>
      <c r="H3151" s="63" t="s">
        <v>5477</v>
      </c>
      <c r="I3151" s="64" t="s">
        <v>480</v>
      </c>
      <c r="J3151" s="63" t="s">
        <v>5667</v>
      </c>
      <c r="K3151" s="64" t="s">
        <v>273</v>
      </c>
      <c r="L3151" s="64" t="s">
        <v>268</v>
      </c>
      <c r="M3151" s="100">
        <v>8.3333333333333329E-2</v>
      </c>
      <c r="N3151" s="100">
        <v>0.25</v>
      </c>
      <c r="O3151" s="66">
        <f t="shared" si="116"/>
        <v>0.16666666666666669</v>
      </c>
      <c r="P3151" s="67">
        <v>4</v>
      </c>
      <c r="Q3151" s="68">
        <v>23</v>
      </c>
      <c r="R3151" s="68"/>
      <c r="S3151" s="68">
        <f t="shared" si="117"/>
        <v>92</v>
      </c>
      <c r="T3151" s="69" t="s">
        <v>30</v>
      </c>
      <c r="U3151" s="63" t="s">
        <v>30</v>
      </c>
      <c r="V3151" s="63"/>
      <c r="W3151" s="63">
        <v>644605001</v>
      </c>
      <c r="X3151" s="63" t="s">
        <v>5480</v>
      </c>
      <c r="Y3151" s="63"/>
      <c r="Z3151" s="63"/>
      <c r="AA3151" s="63">
        <v>2026060058</v>
      </c>
    </row>
    <row r="3152" spans="1:27" s="71" customFormat="1" ht="23.5" customHeight="1" x14ac:dyDescent="0.35">
      <c r="A3152" s="62">
        <v>46184</v>
      </c>
      <c r="B3152" s="63" t="s">
        <v>445</v>
      </c>
      <c r="C3152" s="64" t="s">
        <v>18</v>
      </c>
      <c r="D3152" s="64" t="s">
        <v>37</v>
      </c>
      <c r="E3152" s="64" t="s">
        <v>2670</v>
      </c>
      <c r="F3152" s="64">
        <v>2</v>
      </c>
      <c r="G3152" s="72" t="s">
        <v>5645</v>
      </c>
      <c r="H3152" s="63" t="s">
        <v>5657</v>
      </c>
      <c r="I3152" s="64" t="s">
        <v>490</v>
      </c>
      <c r="J3152" s="63" t="s">
        <v>2140</v>
      </c>
      <c r="K3152" s="64" t="s">
        <v>281</v>
      </c>
      <c r="L3152" s="64" t="s">
        <v>268</v>
      </c>
      <c r="M3152" s="100">
        <v>0.91666666666666663</v>
      </c>
      <c r="N3152" s="100">
        <v>0.94791666666666663</v>
      </c>
      <c r="O3152" s="66">
        <f t="shared" si="116"/>
        <v>3.125E-2</v>
      </c>
      <c r="P3152" s="67">
        <v>0.75</v>
      </c>
      <c r="Q3152" s="68">
        <v>22</v>
      </c>
      <c r="R3152" s="68"/>
      <c r="S3152" s="68">
        <f t="shared" si="117"/>
        <v>16.5</v>
      </c>
      <c r="T3152" s="69" t="s">
        <v>52</v>
      </c>
      <c r="U3152" s="63" t="s">
        <v>52</v>
      </c>
      <c r="V3152" s="63"/>
      <c r="W3152" s="63"/>
      <c r="X3152" s="63"/>
      <c r="Y3152" s="63"/>
      <c r="Z3152" s="63"/>
      <c r="AA3152" s="63">
        <v>2026060059</v>
      </c>
    </row>
    <row r="3153" spans="1:27" s="71" customFormat="1" ht="23.5" customHeight="1" x14ac:dyDescent="0.35">
      <c r="A3153" s="62">
        <v>46184</v>
      </c>
      <c r="B3153" s="63" t="s">
        <v>445</v>
      </c>
      <c r="C3153" s="64" t="s">
        <v>18</v>
      </c>
      <c r="D3153" s="64" t="s">
        <v>37</v>
      </c>
      <c r="E3153" s="64" t="s">
        <v>244</v>
      </c>
      <c r="F3153" s="64">
        <v>2</v>
      </c>
      <c r="G3153" s="72" t="s">
        <v>3850</v>
      </c>
      <c r="H3153" s="63" t="s">
        <v>5659</v>
      </c>
      <c r="I3153" s="64" t="s">
        <v>490</v>
      </c>
      <c r="J3153" s="63" t="s">
        <v>2140</v>
      </c>
      <c r="K3153" s="64" t="s">
        <v>281</v>
      </c>
      <c r="L3153" s="64" t="s">
        <v>268</v>
      </c>
      <c r="M3153" s="100">
        <v>0.91666666666666663</v>
      </c>
      <c r="N3153" s="100">
        <v>0.97916666666666663</v>
      </c>
      <c r="O3153" s="66">
        <f t="shared" si="116"/>
        <v>6.25E-2</v>
      </c>
      <c r="P3153" s="67">
        <v>1.5</v>
      </c>
      <c r="Q3153" s="68">
        <v>27</v>
      </c>
      <c r="R3153" s="68"/>
      <c r="S3153" s="68">
        <f t="shared" si="117"/>
        <v>40.5</v>
      </c>
      <c r="T3153" s="69" t="s">
        <v>52</v>
      </c>
      <c r="U3153" s="63" t="s">
        <v>52</v>
      </c>
      <c r="V3153" s="63"/>
      <c r="W3153" s="63"/>
      <c r="X3153" s="63"/>
      <c r="Y3153" s="63"/>
      <c r="Z3153" s="63"/>
      <c r="AA3153" s="63">
        <v>2026060060</v>
      </c>
    </row>
    <row r="3154" spans="1:27" s="71" customFormat="1" ht="23.5" customHeight="1" x14ac:dyDescent="0.35">
      <c r="A3154" s="62">
        <v>46184</v>
      </c>
      <c r="B3154" s="63" t="s">
        <v>34</v>
      </c>
      <c r="C3154" s="64" t="s">
        <v>18</v>
      </c>
      <c r="D3154" s="64" t="s">
        <v>19</v>
      </c>
      <c r="E3154" s="64" t="s">
        <v>5198</v>
      </c>
      <c r="F3154" s="64">
        <v>2</v>
      </c>
      <c r="G3154" s="72">
        <v>130868002</v>
      </c>
      <c r="H3154" s="63" t="s">
        <v>5668</v>
      </c>
      <c r="I3154" s="64" t="s">
        <v>490</v>
      </c>
      <c r="J3154" s="63" t="s">
        <v>5669</v>
      </c>
      <c r="K3154" s="64" t="s">
        <v>281</v>
      </c>
      <c r="L3154" s="64" t="s">
        <v>268</v>
      </c>
      <c r="M3154" s="100">
        <v>0.95833333333333337</v>
      </c>
      <c r="N3154" s="100">
        <v>0.98611111111111116</v>
      </c>
      <c r="O3154" s="66">
        <f t="shared" si="116"/>
        <v>2.777777777777779E-2</v>
      </c>
      <c r="P3154" s="67">
        <v>0.67</v>
      </c>
      <c r="Q3154" s="68">
        <v>6</v>
      </c>
      <c r="R3154" s="68"/>
      <c r="S3154" s="68">
        <f t="shared" si="117"/>
        <v>4.0200000000000005</v>
      </c>
      <c r="T3154" s="69" t="s">
        <v>52</v>
      </c>
      <c r="U3154" s="63" t="s">
        <v>52</v>
      </c>
      <c r="V3154" s="63"/>
      <c r="W3154" s="63"/>
      <c r="X3154" s="63"/>
      <c r="Y3154" s="63"/>
      <c r="Z3154" s="63"/>
      <c r="AA3154" s="63">
        <v>2026060061</v>
      </c>
    </row>
    <row r="3155" spans="1:27" s="71" customFormat="1" ht="23.5" customHeight="1" x14ac:dyDescent="0.35">
      <c r="A3155" s="62">
        <v>46184</v>
      </c>
      <c r="B3155" s="63" t="s">
        <v>34</v>
      </c>
      <c r="C3155" s="64" t="s">
        <v>18</v>
      </c>
      <c r="D3155" s="64" t="s">
        <v>19</v>
      </c>
      <c r="E3155" s="64" t="s">
        <v>1543</v>
      </c>
      <c r="F3155" s="64">
        <v>1</v>
      </c>
      <c r="G3155" s="72">
        <v>130868002</v>
      </c>
      <c r="H3155" s="63" t="s">
        <v>5668</v>
      </c>
      <c r="I3155" s="64" t="s">
        <v>490</v>
      </c>
      <c r="J3155" s="63" t="s">
        <v>5670</v>
      </c>
      <c r="K3155" s="64" t="s">
        <v>281</v>
      </c>
      <c r="L3155" s="64" t="s">
        <v>268</v>
      </c>
      <c r="M3155" s="100">
        <v>0.3125</v>
      </c>
      <c r="N3155" s="100">
        <v>0.34375</v>
      </c>
      <c r="O3155" s="66">
        <f t="shared" si="116"/>
        <v>3.125E-2</v>
      </c>
      <c r="P3155" s="67">
        <v>0.75</v>
      </c>
      <c r="Q3155" s="68">
        <v>7</v>
      </c>
      <c r="R3155" s="68"/>
      <c r="S3155" s="68">
        <f t="shared" si="117"/>
        <v>5.25</v>
      </c>
      <c r="T3155" s="69" t="s">
        <v>52</v>
      </c>
      <c r="U3155" s="63" t="s">
        <v>52</v>
      </c>
      <c r="V3155" s="63"/>
      <c r="W3155" s="63"/>
      <c r="X3155" s="63"/>
      <c r="Y3155" s="63"/>
      <c r="Z3155" s="63"/>
      <c r="AA3155" s="63">
        <v>2026060062</v>
      </c>
    </row>
    <row r="3156" spans="1:27" s="71" customFormat="1" ht="23.5" customHeight="1" x14ac:dyDescent="0.35">
      <c r="A3156" s="62">
        <v>46184</v>
      </c>
      <c r="B3156" s="63" t="s">
        <v>445</v>
      </c>
      <c r="C3156" s="64" t="s">
        <v>18</v>
      </c>
      <c r="D3156" s="64" t="s">
        <v>37</v>
      </c>
      <c r="E3156" s="64" t="s">
        <v>382</v>
      </c>
      <c r="F3156" s="64">
        <v>1</v>
      </c>
      <c r="G3156" s="72" t="s">
        <v>1461</v>
      </c>
      <c r="H3156" s="63" t="s">
        <v>5661</v>
      </c>
      <c r="I3156" s="64" t="s">
        <v>482</v>
      </c>
      <c r="J3156" s="63" t="s">
        <v>5673</v>
      </c>
      <c r="K3156" s="64" t="s">
        <v>2580</v>
      </c>
      <c r="L3156" s="64" t="s">
        <v>268</v>
      </c>
      <c r="M3156" s="100">
        <v>0.45833333333333331</v>
      </c>
      <c r="N3156" s="100">
        <v>0.64583333333333337</v>
      </c>
      <c r="O3156" s="66">
        <f t="shared" si="116"/>
        <v>0.18750000000000006</v>
      </c>
      <c r="P3156" s="67">
        <v>4.5</v>
      </c>
      <c r="Q3156" s="68">
        <v>23</v>
      </c>
      <c r="R3156" s="68"/>
      <c r="S3156" s="68">
        <f t="shared" si="117"/>
        <v>103.5</v>
      </c>
      <c r="T3156" s="69" t="s">
        <v>65</v>
      </c>
      <c r="U3156" s="63" t="s">
        <v>79</v>
      </c>
      <c r="V3156" s="63"/>
      <c r="W3156" s="63" t="s">
        <v>5672</v>
      </c>
      <c r="X3156" s="63" t="s">
        <v>5450</v>
      </c>
      <c r="Y3156" s="63"/>
      <c r="Z3156" s="63"/>
      <c r="AA3156" s="63">
        <v>2026060063</v>
      </c>
    </row>
    <row r="3157" spans="1:27" s="71" customFormat="1" ht="23.5" customHeight="1" x14ac:dyDescent="0.35">
      <c r="A3157" s="62">
        <v>46185</v>
      </c>
      <c r="B3157" s="63" t="s">
        <v>445</v>
      </c>
      <c r="C3157" s="64" t="s">
        <v>17</v>
      </c>
      <c r="D3157" s="64" t="s">
        <v>37</v>
      </c>
      <c r="E3157" s="64" t="s">
        <v>265</v>
      </c>
      <c r="F3157" s="64">
        <v>2</v>
      </c>
      <c r="G3157" s="72" t="s">
        <v>4319</v>
      </c>
      <c r="H3157" s="63" t="s">
        <v>5674</v>
      </c>
      <c r="I3157" s="64" t="s">
        <v>493</v>
      </c>
      <c r="J3157" s="63" t="s">
        <v>66</v>
      </c>
      <c r="K3157" s="64" t="s">
        <v>243</v>
      </c>
      <c r="L3157" s="64" t="s">
        <v>239</v>
      </c>
      <c r="M3157" s="100"/>
      <c r="N3157" s="100"/>
      <c r="O3157" s="66">
        <f t="shared" si="116"/>
        <v>24</v>
      </c>
      <c r="P3157" s="67">
        <v>0.33</v>
      </c>
      <c r="Q3157" s="68">
        <v>25</v>
      </c>
      <c r="R3157" s="68"/>
      <c r="S3157" s="68">
        <f t="shared" si="117"/>
        <v>8.25</v>
      </c>
      <c r="T3157" s="69" t="s">
        <v>547</v>
      </c>
      <c r="U3157" s="63" t="s">
        <v>52</v>
      </c>
      <c r="V3157" s="63"/>
      <c r="W3157" s="63"/>
      <c r="X3157" s="63"/>
      <c r="Y3157" s="63"/>
      <c r="Z3157" s="63"/>
      <c r="AA3157" s="63"/>
    </row>
    <row r="3158" spans="1:27" s="71" customFormat="1" ht="23.5" customHeight="1" x14ac:dyDescent="0.35">
      <c r="A3158" s="62">
        <v>46185</v>
      </c>
      <c r="B3158" s="63" t="s">
        <v>445</v>
      </c>
      <c r="C3158" s="64" t="s">
        <v>17</v>
      </c>
      <c r="D3158" s="64" t="s">
        <v>37</v>
      </c>
      <c r="E3158" s="64" t="s">
        <v>265</v>
      </c>
      <c r="F3158" s="64">
        <v>2</v>
      </c>
      <c r="G3158" s="72" t="s">
        <v>2903</v>
      </c>
      <c r="H3158" s="63" t="s">
        <v>5675</v>
      </c>
      <c r="I3158" s="64" t="s">
        <v>493</v>
      </c>
      <c r="J3158" s="63" t="s">
        <v>66</v>
      </c>
      <c r="K3158" s="64" t="s">
        <v>243</v>
      </c>
      <c r="L3158" s="64" t="s">
        <v>239</v>
      </c>
      <c r="M3158" s="100"/>
      <c r="N3158" s="100"/>
      <c r="O3158" s="66">
        <f t="shared" si="116"/>
        <v>24</v>
      </c>
      <c r="P3158" s="67">
        <v>0.1</v>
      </c>
      <c r="Q3158" s="68">
        <v>25</v>
      </c>
      <c r="R3158" s="68"/>
      <c r="S3158" s="68">
        <f t="shared" si="117"/>
        <v>2.5</v>
      </c>
      <c r="T3158" s="69" t="s">
        <v>547</v>
      </c>
      <c r="U3158" s="63" t="s">
        <v>52</v>
      </c>
      <c r="V3158" s="63"/>
      <c r="W3158" s="63"/>
      <c r="X3158" s="63"/>
      <c r="Y3158" s="63"/>
      <c r="Z3158" s="63"/>
      <c r="AA3158" s="63"/>
    </row>
    <row r="3159" spans="1:27" s="71" customFormat="1" ht="23.5" customHeight="1" x14ac:dyDescent="0.35">
      <c r="A3159" s="62">
        <v>46185</v>
      </c>
      <c r="B3159" s="63" t="s">
        <v>445</v>
      </c>
      <c r="C3159" s="64" t="s">
        <v>17</v>
      </c>
      <c r="D3159" s="64" t="s">
        <v>37</v>
      </c>
      <c r="E3159" s="64" t="s">
        <v>265</v>
      </c>
      <c r="F3159" s="64">
        <v>1</v>
      </c>
      <c r="G3159" s="72" t="s">
        <v>2353</v>
      </c>
      <c r="H3159" s="63" t="s">
        <v>5676</v>
      </c>
      <c r="I3159" s="64" t="s">
        <v>493</v>
      </c>
      <c r="J3159" s="63" t="s">
        <v>66</v>
      </c>
      <c r="K3159" s="64" t="s">
        <v>243</v>
      </c>
      <c r="L3159" s="64" t="s">
        <v>239</v>
      </c>
      <c r="M3159" s="100"/>
      <c r="N3159" s="100"/>
      <c r="O3159" s="66">
        <f t="shared" si="116"/>
        <v>24</v>
      </c>
      <c r="P3159" s="67">
        <v>0.5</v>
      </c>
      <c r="Q3159" s="68">
        <v>25</v>
      </c>
      <c r="R3159" s="68"/>
      <c r="S3159" s="68">
        <f t="shared" si="117"/>
        <v>12.5</v>
      </c>
      <c r="T3159" s="69" t="s">
        <v>547</v>
      </c>
      <c r="U3159" s="63" t="s">
        <v>52</v>
      </c>
      <c r="V3159" s="63"/>
      <c r="W3159" s="63"/>
      <c r="X3159" s="63"/>
      <c r="Y3159" s="63"/>
      <c r="Z3159" s="63"/>
      <c r="AA3159" s="63"/>
    </row>
    <row r="3160" spans="1:27" s="71" customFormat="1" ht="23.5" customHeight="1" x14ac:dyDescent="0.35">
      <c r="A3160" s="62">
        <v>46185</v>
      </c>
      <c r="B3160" s="63" t="s">
        <v>445</v>
      </c>
      <c r="C3160" s="64" t="s">
        <v>17</v>
      </c>
      <c r="D3160" s="64" t="s">
        <v>37</v>
      </c>
      <c r="E3160" s="64" t="s">
        <v>292</v>
      </c>
      <c r="F3160" s="64">
        <v>2</v>
      </c>
      <c r="G3160" s="72" t="s">
        <v>1823</v>
      </c>
      <c r="H3160" s="63" t="s">
        <v>5677</v>
      </c>
      <c r="I3160" s="64" t="s">
        <v>493</v>
      </c>
      <c r="J3160" s="63" t="s">
        <v>66</v>
      </c>
      <c r="K3160" s="64" t="s">
        <v>243</v>
      </c>
      <c r="L3160" s="64" t="s">
        <v>239</v>
      </c>
      <c r="M3160" s="100"/>
      <c r="N3160" s="100"/>
      <c r="O3160" s="66">
        <f t="shared" si="116"/>
        <v>24</v>
      </c>
      <c r="P3160" s="67">
        <v>0.1</v>
      </c>
      <c r="Q3160" s="68">
        <v>27</v>
      </c>
      <c r="R3160" s="68"/>
      <c r="S3160" s="68">
        <f t="shared" si="117"/>
        <v>2.7</v>
      </c>
      <c r="T3160" s="69" t="s">
        <v>547</v>
      </c>
      <c r="U3160" s="63" t="s">
        <v>52</v>
      </c>
      <c r="V3160" s="63"/>
      <c r="W3160" s="63"/>
      <c r="X3160" s="63"/>
      <c r="Y3160" s="63"/>
      <c r="Z3160" s="63"/>
      <c r="AA3160" s="63"/>
    </row>
    <row r="3161" spans="1:27" s="71" customFormat="1" ht="23.5" customHeight="1" x14ac:dyDescent="0.35">
      <c r="A3161" s="62">
        <v>46185</v>
      </c>
      <c r="B3161" s="63" t="s">
        <v>445</v>
      </c>
      <c r="C3161" s="64" t="s">
        <v>17</v>
      </c>
      <c r="D3161" s="64" t="s">
        <v>37</v>
      </c>
      <c r="E3161" s="64" t="s">
        <v>368</v>
      </c>
      <c r="F3161" s="64">
        <v>2</v>
      </c>
      <c r="G3161" s="72" t="s">
        <v>3079</v>
      </c>
      <c r="H3161" s="63" t="s">
        <v>5477</v>
      </c>
      <c r="I3161" s="64" t="s">
        <v>493</v>
      </c>
      <c r="J3161" s="63" t="s">
        <v>66</v>
      </c>
      <c r="K3161" s="64" t="s">
        <v>243</v>
      </c>
      <c r="L3161" s="64" t="s">
        <v>239</v>
      </c>
      <c r="M3161" s="100"/>
      <c r="N3161" s="100"/>
      <c r="O3161" s="66">
        <f t="shared" si="116"/>
        <v>24</v>
      </c>
      <c r="P3161" s="67">
        <v>0.1</v>
      </c>
      <c r="Q3161" s="68">
        <v>25</v>
      </c>
      <c r="R3161" s="68"/>
      <c r="S3161" s="68">
        <f t="shared" si="117"/>
        <v>2.5</v>
      </c>
      <c r="T3161" s="69" t="s">
        <v>547</v>
      </c>
      <c r="U3161" s="63" t="s">
        <v>52</v>
      </c>
      <c r="V3161" s="63"/>
      <c r="W3161" s="63"/>
      <c r="X3161" s="63"/>
      <c r="Y3161" s="63"/>
      <c r="Z3161" s="63"/>
      <c r="AA3161" s="63"/>
    </row>
    <row r="3162" spans="1:27" s="71" customFormat="1" ht="23.5" customHeight="1" x14ac:dyDescent="0.35">
      <c r="A3162" s="62">
        <v>46185</v>
      </c>
      <c r="B3162" s="63" t="s">
        <v>34</v>
      </c>
      <c r="C3162" s="64" t="s">
        <v>17</v>
      </c>
      <c r="D3162" s="64" t="s">
        <v>19</v>
      </c>
      <c r="E3162" s="64" t="s">
        <v>612</v>
      </c>
      <c r="F3162" s="64">
        <v>1</v>
      </c>
      <c r="G3162" s="72">
        <v>130597181</v>
      </c>
      <c r="H3162" s="63" t="s">
        <v>5678</v>
      </c>
      <c r="I3162" s="64" t="s">
        <v>493</v>
      </c>
      <c r="J3162" s="63" t="s">
        <v>66</v>
      </c>
      <c r="K3162" s="64" t="s">
        <v>243</v>
      </c>
      <c r="L3162" s="64" t="s">
        <v>239</v>
      </c>
      <c r="M3162" s="100"/>
      <c r="N3162" s="100"/>
      <c r="O3162" s="66">
        <f t="shared" si="116"/>
        <v>24</v>
      </c>
      <c r="P3162" s="67">
        <v>0.33</v>
      </c>
      <c r="Q3162" s="68">
        <v>10</v>
      </c>
      <c r="R3162" s="68"/>
      <c r="S3162" s="68">
        <f t="shared" si="117"/>
        <v>3.3000000000000003</v>
      </c>
      <c r="T3162" s="69" t="s">
        <v>547</v>
      </c>
      <c r="U3162" s="63" t="s">
        <v>52</v>
      </c>
      <c r="V3162" s="63"/>
      <c r="W3162" s="63"/>
      <c r="X3162" s="63"/>
      <c r="Y3162" s="63"/>
      <c r="Z3162" s="63"/>
      <c r="AA3162" s="63"/>
    </row>
    <row r="3163" spans="1:27" s="71" customFormat="1" ht="23.5" customHeight="1" x14ac:dyDescent="0.35">
      <c r="A3163" s="62">
        <v>46185</v>
      </c>
      <c r="B3163" s="63" t="s">
        <v>34</v>
      </c>
      <c r="C3163" s="64" t="s">
        <v>17</v>
      </c>
      <c r="D3163" s="64" t="s">
        <v>19</v>
      </c>
      <c r="E3163" s="64" t="s">
        <v>374</v>
      </c>
      <c r="F3163" s="64">
        <v>2</v>
      </c>
      <c r="G3163" s="72">
        <v>130477019</v>
      </c>
      <c r="H3163" s="63" t="s">
        <v>5679</v>
      </c>
      <c r="I3163" s="64" t="s">
        <v>493</v>
      </c>
      <c r="J3163" s="63" t="s">
        <v>66</v>
      </c>
      <c r="K3163" s="64" t="s">
        <v>243</v>
      </c>
      <c r="L3163" s="64" t="s">
        <v>239</v>
      </c>
      <c r="M3163" s="100"/>
      <c r="N3163" s="100"/>
      <c r="O3163" s="66">
        <f t="shared" si="116"/>
        <v>24</v>
      </c>
      <c r="P3163" s="67">
        <v>0.5</v>
      </c>
      <c r="Q3163" s="68">
        <v>21</v>
      </c>
      <c r="R3163" s="68"/>
      <c r="S3163" s="68">
        <f t="shared" si="117"/>
        <v>10.5</v>
      </c>
      <c r="T3163" s="69" t="s">
        <v>547</v>
      </c>
      <c r="U3163" s="63" t="s">
        <v>52</v>
      </c>
      <c r="V3163" s="63"/>
      <c r="W3163" s="63"/>
      <c r="X3163" s="63"/>
      <c r="Y3163" s="63"/>
      <c r="Z3163" s="63"/>
      <c r="AA3163" s="63"/>
    </row>
    <row r="3164" spans="1:27" s="71" customFormat="1" ht="23.5" customHeight="1" x14ac:dyDescent="0.35">
      <c r="A3164" s="62">
        <v>46185</v>
      </c>
      <c r="B3164" s="63" t="s">
        <v>445</v>
      </c>
      <c r="C3164" s="64" t="s">
        <v>17</v>
      </c>
      <c r="D3164" s="64" t="s">
        <v>37</v>
      </c>
      <c r="E3164" s="64" t="s">
        <v>3031</v>
      </c>
      <c r="F3164" s="64">
        <v>1</v>
      </c>
      <c r="G3164" s="72" t="s">
        <v>4372</v>
      </c>
      <c r="H3164" s="63" t="s">
        <v>5680</v>
      </c>
      <c r="I3164" s="64" t="s">
        <v>493</v>
      </c>
      <c r="J3164" s="63" t="s">
        <v>66</v>
      </c>
      <c r="K3164" s="64" t="s">
        <v>243</v>
      </c>
      <c r="L3164" s="64" t="s">
        <v>239</v>
      </c>
      <c r="M3164" s="100"/>
      <c r="N3164" s="100"/>
      <c r="O3164" s="66">
        <f t="shared" si="116"/>
        <v>24</v>
      </c>
      <c r="P3164" s="67">
        <v>0.17</v>
      </c>
      <c r="Q3164" s="68">
        <v>11</v>
      </c>
      <c r="R3164" s="68"/>
      <c r="S3164" s="68">
        <f t="shared" si="117"/>
        <v>1.87</v>
      </c>
      <c r="T3164" s="69" t="s">
        <v>547</v>
      </c>
      <c r="U3164" s="63" t="s">
        <v>52</v>
      </c>
      <c r="V3164" s="63"/>
      <c r="W3164" s="63"/>
      <c r="X3164" s="63"/>
      <c r="Y3164" s="63"/>
      <c r="Z3164" s="63"/>
      <c r="AA3164" s="63"/>
    </row>
    <row r="3165" spans="1:27" s="71" customFormat="1" ht="23.5" customHeight="1" x14ac:dyDescent="0.35">
      <c r="A3165" s="62">
        <v>46185</v>
      </c>
      <c r="B3165" s="63" t="s">
        <v>445</v>
      </c>
      <c r="C3165" s="64" t="s">
        <v>17</v>
      </c>
      <c r="D3165" s="64" t="s">
        <v>37</v>
      </c>
      <c r="E3165" s="64" t="s">
        <v>3031</v>
      </c>
      <c r="F3165" s="64">
        <v>1</v>
      </c>
      <c r="G3165" s="72" t="s">
        <v>5681</v>
      </c>
      <c r="H3165" s="63" t="s">
        <v>5682</v>
      </c>
      <c r="I3165" s="64" t="s">
        <v>493</v>
      </c>
      <c r="J3165" s="63" t="s">
        <v>66</v>
      </c>
      <c r="K3165" s="64" t="s">
        <v>243</v>
      </c>
      <c r="L3165" s="64" t="s">
        <v>239</v>
      </c>
      <c r="M3165" s="100"/>
      <c r="N3165" s="100"/>
      <c r="O3165" s="66">
        <f t="shared" si="116"/>
        <v>24</v>
      </c>
      <c r="P3165" s="67">
        <v>0.5</v>
      </c>
      <c r="Q3165" s="68">
        <v>10</v>
      </c>
      <c r="R3165" s="68"/>
      <c r="S3165" s="68">
        <f t="shared" si="117"/>
        <v>5</v>
      </c>
      <c r="T3165" s="69" t="s">
        <v>547</v>
      </c>
      <c r="U3165" s="63" t="s">
        <v>52</v>
      </c>
      <c r="V3165" s="63"/>
      <c r="W3165" s="63"/>
      <c r="X3165" s="63"/>
      <c r="Y3165" s="63"/>
      <c r="Z3165" s="63"/>
      <c r="AA3165" s="63"/>
    </row>
    <row r="3166" spans="1:27" s="71" customFormat="1" ht="23.5" customHeight="1" x14ac:dyDescent="0.35">
      <c r="A3166" s="62">
        <v>46185</v>
      </c>
      <c r="B3166" s="63" t="s">
        <v>445</v>
      </c>
      <c r="C3166" s="64" t="s">
        <v>18</v>
      </c>
      <c r="D3166" s="64" t="s">
        <v>37</v>
      </c>
      <c r="E3166" s="64" t="s">
        <v>305</v>
      </c>
      <c r="F3166" s="64">
        <v>2</v>
      </c>
      <c r="G3166" s="72" t="s">
        <v>4447</v>
      </c>
      <c r="H3166" s="63" t="s">
        <v>5683</v>
      </c>
      <c r="I3166" s="64" t="s">
        <v>493</v>
      </c>
      <c r="J3166" s="63" t="s">
        <v>66</v>
      </c>
      <c r="K3166" s="64" t="s">
        <v>243</v>
      </c>
      <c r="L3166" s="64" t="s">
        <v>239</v>
      </c>
      <c r="M3166" s="100"/>
      <c r="N3166" s="100"/>
      <c r="O3166" s="66">
        <f t="shared" si="116"/>
        <v>24</v>
      </c>
      <c r="P3166" s="67">
        <v>0.1</v>
      </c>
      <c r="Q3166" s="68">
        <v>8</v>
      </c>
      <c r="R3166" s="68"/>
      <c r="S3166" s="68">
        <f t="shared" si="117"/>
        <v>0.8</v>
      </c>
      <c r="T3166" s="69" t="s">
        <v>547</v>
      </c>
      <c r="U3166" s="63" t="s">
        <v>52</v>
      </c>
      <c r="V3166" s="63"/>
      <c r="W3166" s="63"/>
      <c r="X3166" s="63"/>
      <c r="Y3166" s="63"/>
      <c r="Z3166" s="63"/>
      <c r="AA3166" s="63"/>
    </row>
    <row r="3167" spans="1:27" s="71" customFormat="1" ht="23.5" customHeight="1" x14ac:dyDescent="0.35">
      <c r="A3167" s="62">
        <v>46185</v>
      </c>
      <c r="B3167" s="63" t="s">
        <v>445</v>
      </c>
      <c r="C3167" s="64" t="s">
        <v>18</v>
      </c>
      <c r="D3167" s="64" t="s">
        <v>37</v>
      </c>
      <c r="E3167" s="64" t="s">
        <v>382</v>
      </c>
      <c r="F3167" s="64">
        <v>1</v>
      </c>
      <c r="G3167" s="72" t="s">
        <v>5274</v>
      </c>
      <c r="H3167" s="63" t="s">
        <v>5684</v>
      </c>
      <c r="I3167" s="64" t="s">
        <v>493</v>
      </c>
      <c r="J3167" s="63" t="s">
        <v>66</v>
      </c>
      <c r="K3167" s="64" t="s">
        <v>243</v>
      </c>
      <c r="L3167" s="64" t="s">
        <v>239</v>
      </c>
      <c r="M3167" s="100"/>
      <c r="N3167" s="100"/>
      <c r="O3167" s="66">
        <f t="shared" si="116"/>
        <v>24</v>
      </c>
      <c r="P3167" s="67">
        <v>0.1</v>
      </c>
      <c r="Q3167" s="68">
        <v>31</v>
      </c>
      <c r="R3167" s="68"/>
      <c r="S3167" s="68">
        <f t="shared" si="117"/>
        <v>3.1</v>
      </c>
      <c r="T3167" s="69" t="s">
        <v>547</v>
      </c>
      <c r="U3167" s="63" t="s">
        <v>52</v>
      </c>
      <c r="V3167" s="63"/>
      <c r="W3167" s="63"/>
      <c r="X3167" s="63"/>
      <c r="Y3167" s="63"/>
      <c r="Z3167" s="63"/>
      <c r="AA3167" s="63"/>
    </row>
    <row r="3168" spans="1:27" s="71" customFormat="1" ht="23.5" customHeight="1" x14ac:dyDescent="0.35">
      <c r="A3168" s="62">
        <v>46185</v>
      </c>
      <c r="B3168" s="63" t="s">
        <v>445</v>
      </c>
      <c r="C3168" s="64" t="s">
        <v>18</v>
      </c>
      <c r="D3168" s="64" t="s">
        <v>37</v>
      </c>
      <c r="E3168" s="64" t="s">
        <v>1541</v>
      </c>
      <c r="F3168" s="64">
        <v>1</v>
      </c>
      <c r="G3168" s="72" t="s">
        <v>5685</v>
      </c>
      <c r="H3168" s="63" t="s">
        <v>5686</v>
      </c>
      <c r="I3168" s="64" t="s">
        <v>493</v>
      </c>
      <c r="J3168" s="63" t="s">
        <v>66</v>
      </c>
      <c r="K3168" s="64" t="s">
        <v>243</v>
      </c>
      <c r="L3168" s="64" t="s">
        <v>239</v>
      </c>
      <c r="M3168" s="100"/>
      <c r="N3168" s="100"/>
      <c r="O3168" s="66">
        <f t="shared" si="116"/>
        <v>24</v>
      </c>
      <c r="P3168" s="67">
        <v>0.1</v>
      </c>
      <c r="Q3168" s="68">
        <v>28</v>
      </c>
      <c r="R3168" s="68"/>
      <c r="S3168" s="68">
        <f t="shared" si="117"/>
        <v>2.8000000000000003</v>
      </c>
      <c r="T3168" s="69" t="s">
        <v>547</v>
      </c>
      <c r="U3168" s="63" t="s">
        <v>52</v>
      </c>
      <c r="V3168" s="63"/>
      <c r="W3168" s="63"/>
      <c r="X3168" s="63"/>
      <c r="Y3168" s="63"/>
      <c r="Z3168" s="63"/>
      <c r="AA3168" s="63"/>
    </row>
    <row r="3169" spans="1:27" s="71" customFormat="1" ht="23.5" customHeight="1" x14ac:dyDescent="0.35">
      <c r="A3169" s="62">
        <v>46185</v>
      </c>
      <c r="B3169" s="63" t="s">
        <v>445</v>
      </c>
      <c r="C3169" s="64" t="s">
        <v>18</v>
      </c>
      <c r="D3169" s="64" t="s">
        <v>37</v>
      </c>
      <c r="E3169" s="64" t="s">
        <v>244</v>
      </c>
      <c r="F3169" s="64">
        <v>2</v>
      </c>
      <c r="G3169" s="72" t="s">
        <v>1162</v>
      </c>
      <c r="H3169" s="63" t="s">
        <v>5687</v>
      </c>
      <c r="I3169" s="64" t="s">
        <v>493</v>
      </c>
      <c r="J3169" s="63" t="s">
        <v>66</v>
      </c>
      <c r="K3169" s="64" t="s">
        <v>243</v>
      </c>
      <c r="L3169" s="64" t="s">
        <v>239</v>
      </c>
      <c r="M3169" s="100"/>
      <c r="N3169" s="100"/>
      <c r="O3169" s="66">
        <f t="shared" si="116"/>
        <v>24</v>
      </c>
      <c r="P3169" s="67">
        <v>0.1</v>
      </c>
      <c r="Q3169" s="68">
        <v>24</v>
      </c>
      <c r="R3169" s="68"/>
      <c r="S3169" s="68">
        <f t="shared" si="117"/>
        <v>2.4000000000000004</v>
      </c>
      <c r="T3169" s="69" t="s">
        <v>547</v>
      </c>
      <c r="U3169" s="63" t="s">
        <v>52</v>
      </c>
      <c r="V3169" s="63"/>
      <c r="W3169" s="63"/>
      <c r="X3169" s="63"/>
      <c r="Y3169" s="63"/>
      <c r="Z3169" s="63"/>
      <c r="AA3169" s="63"/>
    </row>
    <row r="3170" spans="1:27" s="71" customFormat="1" ht="23.5" customHeight="1" x14ac:dyDescent="0.35">
      <c r="A3170" s="62">
        <v>46185</v>
      </c>
      <c r="B3170" s="63" t="s">
        <v>445</v>
      </c>
      <c r="C3170" s="64" t="s">
        <v>18</v>
      </c>
      <c r="D3170" s="64" t="s">
        <v>37</v>
      </c>
      <c r="E3170" s="64" t="s">
        <v>2063</v>
      </c>
      <c r="F3170" s="64">
        <v>2</v>
      </c>
      <c r="G3170" s="72" t="s">
        <v>2163</v>
      </c>
      <c r="H3170" s="63" t="s">
        <v>5688</v>
      </c>
      <c r="I3170" s="64" t="s">
        <v>493</v>
      </c>
      <c r="J3170" s="63" t="s">
        <v>66</v>
      </c>
      <c r="K3170" s="64" t="s">
        <v>243</v>
      </c>
      <c r="L3170" s="64" t="s">
        <v>239</v>
      </c>
      <c r="M3170" s="100"/>
      <c r="N3170" s="100"/>
      <c r="O3170" s="66">
        <f t="shared" si="116"/>
        <v>24</v>
      </c>
      <c r="P3170" s="67">
        <v>0.33</v>
      </c>
      <c r="Q3170" s="68">
        <v>29</v>
      </c>
      <c r="R3170" s="68"/>
      <c r="S3170" s="68">
        <f t="shared" si="117"/>
        <v>9.57</v>
      </c>
      <c r="T3170" s="69" t="s">
        <v>547</v>
      </c>
      <c r="U3170" s="63" t="s">
        <v>52</v>
      </c>
      <c r="V3170" s="63"/>
      <c r="W3170" s="63"/>
      <c r="X3170" s="63"/>
      <c r="Y3170" s="63"/>
      <c r="Z3170" s="63"/>
      <c r="AA3170" s="63"/>
    </row>
    <row r="3171" spans="1:27" s="71" customFormat="1" ht="23.5" customHeight="1" x14ac:dyDescent="0.35">
      <c r="A3171" s="62">
        <v>46185</v>
      </c>
      <c r="B3171" s="63" t="s">
        <v>445</v>
      </c>
      <c r="C3171" s="64" t="s">
        <v>18</v>
      </c>
      <c r="D3171" s="64" t="s">
        <v>37</v>
      </c>
      <c r="E3171" s="64" t="s">
        <v>389</v>
      </c>
      <c r="F3171" s="64">
        <v>2</v>
      </c>
      <c r="G3171" s="72">
        <v>159438007</v>
      </c>
      <c r="H3171" s="63" t="s">
        <v>5689</v>
      </c>
      <c r="I3171" s="64" t="s">
        <v>493</v>
      </c>
      <c r="J3171" s="63" t="s">
        <v>66</v>
      </c>
      <c r="K3171" s="64" t="s">
        <v>243</v>
      </c>
      <c r="L3171" s="64" t="s">
        <v>239</v>
      </c>
      <c r="M3171" s="100"/>
      <c r="N3171" s="100"/>
      <c r="O3171" s="66">
        <f t="shared" si="116"/>
        <v>24</v>
      </c>
      <c r="P3171" s="67">
        <v>0.1</v>
      </c>
      <c r="Q3171" s="68">
        <v>17</v>
      </c>
      <c r="R3171" s="68"/>
      <c r="S3171" s="68">
        <f t="shared" si="117"/>
        <v>1.7000000000000002</v>
      </c>
      <c r="T3171" s="69" t="s">
        <v>547</v>
      </c>
      <c r="U3171" s="63" t="s">
        <v>52</v>
      </c>
      <c r="V3171" s="63"/>
      <c r="W3171" s="63"/>
      <c r="X3171" s="63"/>
      <c r="Y3171" s="63"/>
      <c r="Z3171" s="63"/>
      <c r="AA3171" s="63"/>
    </row>
    <row r="3172" spans="1:27" s="71" customFormat="1" ht="23.5" customHeight="1" x14ac:dyDescent="0.35">
      <c r="A3172" s="62">
        <v>46185</v>
      </c>
      <c r="B3172" s="63" t="s">
        <v>445</v>
      </c>
      <c r="C3172" s="64" t="s">
        <v>18</v>
      </c>
      <c r="D3172" s="64" t="s">
        <v>37</v>
      </c>
      <c r="E3172" s="64" t="s">
        <v>899</v>
      </c>
      <c r="F3172" s="64">
        <v>1</v>
      </c>
      <c r="G3172" s="72">
        <v>290061082</v>
      </c>
      <c r="H3172" s="63" t="s">
        <v>5690</v>
      </c>
      <c r="I3172" s="64" t="s">
        <v>493</v>
      </c>
      <c r="J3172" s="63" t="s">
        <v>66</v>
      </c>
      <c r="K3172" s="64" t="s">
        <v>243</v>
      </c>
      <c r="L3172" s="64" t="s">
        <v>239</v>
      </c>
      <c r="M3172" s="100"/>
      <c r="N3172" s="100"/>
      <c r="O3172" s="66">
        <f t="shared" si="116"/>
        <v>24</v>
      </c>
      <c r="P3172" s="67">
        <v>0.1</v>
      </c>
      <c r="Q3172" s="68">
        <v>1</v>
      </c>
      <c r="R3172" s="68"/>
      <c r="S3172" s="68">
        <f t="shared" si="117"/>
        <v>0.1</v>
      </c>
      <c r="T3172" s="69" t="s">
        <v>547</v>
      </c>
      <c r="U3172" s="63" t="s">
        <v>52</v>
      </c>
      <c r="V3172" s="63"/>
      <c r="W3172" s="63"/>
      <c r="X3172" s="63"/>
      <c r="Y3172" s="63"/>
      <c r="Z3172" s="63"/>
      <c r="AA3172" s="63"/>
    </row>
    <row r="3173" spans="1:27" s="71" customFormat="1" ht="23.5" customHeight="1" x14ac:dyDescent="0.35">
      <c r="A3173" s="62">
        <v>46185</v>
      </c>
      <c r="B3173" s="63" t="s">
        <v>445</v>
      </c>
      <c r="C3173" s="64" t="s">
        <v>18</v>
      </c>
      <c r="D3173" s="64" t="s">
        <v>37</v>
      </c>
      <c r="E3173" s="64" t="s">
        <v>899</v>
      </c>
      <c r="F3173" s="64">
        <v>1</v>
      </c>
      <c r="G3173" s="72">
        <v>292086004</v>
      </c>
      <c r="H3173" s="63" t="s">
        <v>5691</v>
      </c>
      <c r="I3173" s="64" t="s">
        <v>493</v>
      </c>
      <c r="J3173" s="63" t="s">
        <v>66</v>
      </c>
      <c r="K3173" s="64" t="s">
        <v>243</v>
      </c>
      <c r="L3173" s="64" t="s">
        <v>239</v>
      </c>
      <c r="M3173" s="100"/>
      <c r="N3173" s="100"/>
      <c r="O3173" s="66">
        <f t="shared" si="116"/>
        <v>24</v>
      </c>
      <c r="P3173" s="67">
        <v>0.1</v>
      </c>
      <c r="Q3173" s="68">
        <v>1</v>
      </c>
      <c r="R3173" s="68"/>
      <c r="S3173" s="68">
        <f t="shared" si="117"/>
        <v>0.1</v>
      </c>
      <c r="T3173" s="69" t="s">
        <v>547</v>
      </c>
      <c r="U3173" s="63" t="s">
        <v>52</v>
      </c>
      <c r="V3173" s="63"/>
      <c r="W3173" s="63"/>
      <c r="X3173" s="63"/>
      <c r="Y3173" s="63"/>
      <c r="Z3173" s="63"/>
      <c r="AA3173" s="63"/>
    </row>
    <row r="3174" spans="1:27" s="71" customFormat="1" ht="23.5" customHeight="1" x14ac:dyDescent="0.35">
      <c r="A3174" s="62">
        <v>46185</v>
      </c>
      <c r="B3174" s="63" t="s">
        <v>445</v>
      </c>
      <c r="C3174" s="64" t="s">
        <v>18</v>
      </c>
      <c r="D3174" s="64" t="s">
        <v>37</v>
      </c>
      <c r="E3174" s="64" t="s">
        <v>752</v>
      </c>
      <c r="F3174" s="64">
        <v>2</v>
      </c>
      <c r="G3174" s="72">
        <v>312980004</v>
      </c>
      <c r="H3174" s="63" t="s">
        <v>5692</v>
      </c>
      <c r="I3174" s="64" t="s">
        <v>493</v>
      </c>
      <c r="J3174" s="63" t="s">
        <v>66</v>
      </c>
      <c r="K3174" s="64" t="s">
        <v>243</v>
      </c>
      <c r="L3174" s="64" t="s">
        <v>239</v>
      </c>
      <c r="M3174" s="100"/>
      <c r="N3174" s="100"/>
      <c r="O3174" s="66">
        <f t="shared" ref="O3174:O3237" si="118">IF(N3174-M3174&gt;0,N3174-M3174,N3174-M3174+24)</f>
        <v>24</v>
      </c>
      <c r="P3174" s="67">
        <v>0.1</v>
      </c>
      <c r="Q3174" s="68">
        <v>3</v>
      </c>
      <c r="R3174" s="68"/>
      <c r="S3174" s="68">
        <f t="shared" ref="S3174:S3237" si="119">P3174*Q3174</f>
        <v>0.30000000000000004</v>
      </c>
      <c r="T3174" s="69" t="s">
        <v>547</v>
      </c>
      <c r="U3174" s="63" t="s">
        <v>52</v>
      </c>
      <c r="V3174" s="63"/>
      <c r="W3174" s="63"/>
      <c r="X3174" s="63"/>
      <c r="Y3174" s="63"/>
      <c r="Z3174" s="63"/>
      <c r="AA3174" s="63"/>
    </row>
    <row r="3175" spans="1:27" s="71" customFormat="1" ht="23.5" customHeight="1" x14ac:dyDescent="0.35">
      <c r="A3175" s="62">
        <v>46185</v>
      </c>
      <c r="B3175" s="63" t="s">
        <v>445</v>
      </c>
      <c r="C3175" s="64" t="s">
        <v>18</v>
      </c>
      <c r="D3175" s="64" t="s">
        <v>37</v>
      </c>
      <c r="E3175" s="64" t="s">
        <v>240</v>
      </c>
      <c r="F3175" s="64">
        <v>2</v>
      </c>
      <c r="G3175" s="72">
        <v>315636002</v>
      </c>
      <c r="H3175" s="63" t="s">
        <v>5693</v>
      </c>
      <c r="I3175" s="64" t="s">
        <v>493</v>
      </c>
      <c r="J3175" s="63" t="s">
        <v>66</v>
      </c>
      <c r="K3175" s="64" t="s">
        <v>243</v>
      </c>
      <c r="L3175" s="64" t="s">
        <v>239</v>
      </c>
      <c r="M3175" s="100"/>
      <c r="N3175" s="100"/>
      <c r="O3175" s="66">
        <f t="shared" si="118"/>
        <v>24</v>
      </c>
      <c r="P3175" s="67">
        <v>0.1</v>
      </c>
      <c r="Q3175" s="68">
        <v>16</v>
      </c>
      <c r="R3175" s="68"/>
      <c r="S3175" s="68">
        <f t="shared" si="119"/>
        <v>1.6</v>
      </c>
      <c r="T3175" s="69" t="s">
        <v>547</v>
      </c>
      <c r="U3175" s="63" t="s">
        <v>52</v>
      </c>
      <c r="V3175" s="63"/>
      <c r="W3175" s="63"/>
      <c r="X3175" s="63"/>
      <c r="Y3175" s="63"/>
      <c r="Z3175" s="63"/>
      <c r="AA3175" s="63"/>
    </row>
    <row r="3176" spans="1:27" s="71" customFormat="1" ht="23.5" customHeight="1" x14ac:dyDescent="0.35">
      <c r="A3176" s="62">
        <v>46185</v>
      </c>
      <c r="B3176" s="63" t="s">
        <v>445</v>
      </c>
      <c r="C3176" s="64" t="s">
        <v>18</v>
      </c>
      <c r="D3176" s="64" t="s">
        <v>37</v>
      </c>
      <c r="E3176" s="64" t="s">
        <v>377</v>
      </c>
      <c r="F3176" s="64">
        <v>1</v>
      </c>
      <c r="G3176" s="72" t="s">
        <v>5694</v>
      </c>
      <c r="H3176" s="63" t="s">
        <v>5695</v>
      </c>
      <c r="I3176" s="64" t="s">
        <v>493</v>
      </c>
      <c r="J3176" s="63" t="s">
        <v>66</v>
      </c>
      <c r="K3176" s="64" t="s">
        <v>243</v>
      </c>
      <c r="L3176" s="64" t="s">
        <v>239</v>
      </c>
      <c r="M3176" s="100"/>
      <c r="N3176" s="100"/>
      <c r="O3176" s="66">
        <f t="shared" si="118"/>
        <v>24</v>
      </c>
      <c r="P3176" s="67">
        <v>0.1</v>
      </c>
      <c r="Q3176" s="68">
        <v>8</v>
      </c>
      <c r="R3176" s="68"/>
      <c r="S3176" s="68">
        <f t="shared" si="119"/>
        <v>0.8</v>
      </c>
      <c r="T3176" s="69" t="s">
        <v>547</v>
      </c>
      <c r="U3176" s="63" t="s">
        <v>52</v>
      </c>
      <c r="V3176" s="63"/>
      <c r="W3176" s="63"/>
      <c r="X3176" s="63"/>
      <c r="Y3176" s="63"/>
      <c r="Z3176" s="63"/>
      <c r="AA3176" s="63"/>
    </row>
    <row r="3177" spans="1:27" s="71" customFormat="1" ht="23.5" customHeight="1" x14ac:dyDescent="0.35">
      <c r="A3177" s="62">
        <v>46185</v>
      </c>
      <c r="B3177" s="63" t="s">
        <v>445</v>
      </c>
      <c r="C3177" s="64" t="s">
        <v>18</v>
      </c>
      <c r="D3177" s="64" t="s">
        <v>37</v>
      </c>
      <c r="E3177" s="64" t="s">
        <v>1534</v>
      </c>
      <c r="F3177" s="64">
        <v>1</v>
      </c>
      <c r="G3177" s="72" t="s">
        <v>5696</v>
      </c>
      <c r="H3177" s="63" t="s">
        <v>5697</v>
      </c>
      <c r="I3177" s="64" t="s">
        <v>493</v>
      </c>
      <c r="J3177" s="63" t="s">
        <v>66</v>
      </c>
      <c r="K3177" s="64" t="s">
        <v>243</v>
      </c>
      <c r="L3177" s="64" t="s">
        <v>239</v>
      </c>
      <c r="M3177" s="100"/>
      <c r="N3177" s="100"/>
      <c r="O3177" s="66">
        <f t="shared" si="118"/>
        <v>24</v>
      </c>
      <c r="P3177" s="67">
        <v>0.1</v>
      </c>
      <c r="Q3177" s="68">
        <v>9</v>
      </c>
      <c r="R3177" s="68"/>
      <c r="S3177" s="68">
        <f t="shared" si="119"/>
        <v>0.9</v>
      </c>
      <c r="T3177" s="69" t="s">
        <v>547</v>
      </c>
      <c r="U3177" s="63" t="s">
        <v>52</v>
      </c>
      <c r="V3177" s="63"/>
      <c r="W3177" s="63"/>
      <c r="X3177" s="63"/>
      <c r="Y3177" s="63"/>
      <c r="Z3177" s="63"/>
      <c r="AA3177" s="63"/>
    </row>
    <row r="3178" spans="1:27" s="71" customFormat="1" ht="23.5" customHeight="1" x14ac:dyDescent="0.35">
      <c r="A3178" s="62">
        <v>46185</v>
      </c>
      <c r="B3178" s="63" t="s">
        <v>34</v>
      </c>
      <c r="C3178" s="64" t="s">
        <v>18</v>
      </c>
      <c r="D3178" s="64" t="s">
        <v>19</v>
      </c>
      <c r="E3178" s="64" t="s">
        <v>1548</v>
      </c>
      <c r="F3178" s="64">
        <v>1</v>
      </c>
      <c r="G3178" s="72">
        <v>130429427</v>
      </c>
      <c r="H3178" s="63" t="s">
        <v>5698</v>
      </c>
      <c r="I3178" s="64" t="s">
        <v>493</v>
      </c>
      <c r="J3178" s="63" t="s">
        <v>66</v>
      </c>
      <c r="K3178" s="64" t="s">
        <v>243</v>
      </c>
      <c r="L3178" s="64" t="s">
        <v>239</v>
      </c>
      <c r="M3178" s="100"/>
      <c r="N3178" s="100"/>
      <c r="O3178" s="66">
        <f t="shared" si="118"/>
        <v>24</v>
      </c>
      <c r="P3178" s="67">
        <v>5</v>
      </c>
      <c r="Q3178" s="68">
        <v>9</v>
      </c>
      <c r="R3178" s="68"/>
      <c r="S3178" s="68">
        <f t="shared" si="119"/>
        <v>45</v>
      </c>
      <c r="T3178" s="69" t="s">
        <v>547</v>
      </c>
      <c r="U3178" s="63" t="s">
        <v>52</v>
      </c>
      <c r="V3178" s="63"/>
      <c r="W3178" s="63"/>
      <c r="X3178" s="63"/>
      <c r="Y3178" s="63"/>
      <c r="Z3178" s="63"/>
      <c r="AA3178" s="63"/>
    </row>
    <row r="3179" spans="1:27" s="71" customFormat="1" ht="23.5" customHeight="1" x14ac:dyDescent="0.35">
      <c r="A3179" s="62">
        <v>46185</v>
      </c>
      <c r="B3179" s="63" t="s">
        <v>445</v>
      </c>
      <c r="C3179" s="64" t="s">
        <v>17</v>
      </c>
      <c r="D3179" s="64" t="s">
        <v>37</v>
      </c>
      <c r="E3179" s="64" t="s">
        <v>368</v>
      </c>
      <c r="F3179" s="64">
        <v>1</v>
      </c>
      <c r="G3179" s="72" t="s">
        <v>1823</v>
      </c>
      <c r="H3179" s="63" t="s">
        <v>5677</v>
      </c>
      <c r="I3179" s="64" t="s">
        <v>480</v>
      </c>
      <c r="J3179" s="63" t="s">
        <v>5699</v>
      </c>
      <c r="K3179" s="64" t="s">
        <v>273</v>
      </c>
      <c r="L3179" s="64" t="s">
        <v>268</v>
      </c>
      <c r="M3179" s="100">
        <v>0.58333333333333337</v>
      </c>
      <c r="N3179" s="100">
        <v>0.625</v>
      </c>
      <c r="O3179" s="66">
        <f t="shared" si="118"/>
        <v>4.166666666666663E-2</v>
      </c>
      <c r="P3179" s="67">
        <v>1</v>
      </c>
      <c r="Q3179" s="68">
        <v>25</v>
      </c>
      <c r="R3179" s="68"/>
      <c r="S3179" s="68">
        <f t="shared" si="119"/>
        <v>25</v>
      </c>
      <c r="T3179" s="69" t="s">
        <v>30</v>
      </c>
      <c r="U3179" s="63" t="s">
        <v>30</v>
      </c>
      <c r="V3179" s="63"/>
      <c r="W3179" s="63">
        <v>638004025</v>
      </c>
      <c r="X3179" s="63" t="s">
        <v>5701</v>
      </c>
      <c r="Y3179" s="63"/>
      <c r="Z3179" s="63"/>
      <c r="AA3179" s="63">
        <v>2026060064</v>
      </c>
    </row>
    <row r="3180" spans="1:27" s="71" customFormat="1" ht="23.5" customHeight="1" x14ac:dyDescent="0.35">
      <c r="A3180" s="62">
        <v>46185</v>
      </c>
      <c r="B3180" s="63" t="s">
        <v>445</v>
      </c>
      <c r="C3180" s="64" t="s">
        <v>17</v>
      </c>
      <c r="D3180" s="64" t="s">
        <v>37</v>
      </c>
      <c r="E3180" s="64" t="s">
        <v>368</v>
      </c>
      <c r="F3180" s="64">
        <v>1</v>
      </c>
      <c r="G3180" s="72" t="s">
        <v>3079</v>
      </c>
      <c r="H3180" s="63" t="s">
        <v>5477</v>
      </c>
      <c r="I3180" s="64" t="s">
        <v>490</v>
      </c>
      <c r="J3180" s="63" t="s">
        <v>5700</v>
      </c>
      <c r="K3180" s="64" t="s">
        <v>281</v>
      </c>
      <c r="L3180" s="64" t="s">
        <v>268</v>
      </c>
      <c r="M3180" s="100">
        <v>0.3125</v>
      </c>
      <c r="N3180" s="100">
        <v>0.35416666666666669</v>
      </c>
      <c r="O3180" s="66">
        <f t="shared" si="118"/>
        <v>4.1666666666666685E-2</v>
      </c>
      <c r="P3180" s="67">
        <v>1</v>
      </c>
      <c r="Q3180" s="68">
        <v>25</v>
      </c>
      <c r="R3180" s="68"/>
      <c r="S3180" s="68">
        <f t="shared" si="119"/>
        <v>25</v>
      </c>
      <c r="T3180" s="69" t="s">
        <v>52</v>
      </c>
      <c r="U3180" s="63" t="s">
        <v>52</v>
      </c>
      <c r="V3180" s="63"/>
      <c r="W3180" s="63"/>
      <c r="X3180" s="63"/>
      <c r="Y3180" s="63"/>
      <c r="Z3180" s="63"/>
      <c r="AA3180" s="63">
        <v>2026060065</v>
      </c>
    </row>
    <row r="3181" spans="1:27" s="71" customFormat="1" ht="23.5" customHeight="1" x14ac:dyDescent="0.35">
      <c r="A3181" s="62">
        <v>46185</v>
      </c>
      <c r="B3181" s="63" t="s">
        <v>445</v>
      </c>
      <c r="C3181" s="64" t="s">
        <v>17</v>
      </c>
      <c r="D3181" s="64" t="s">
        <v>37</v>
      </c>
      <c r="E3181" s="64" t="s">
        <v>3031</v>
      </c>
      <c r="F3181" s="64">
        <v>2</v>
      </c>
      <c r="G3181" s="72" t="s">
        <v>5681</v>
      </c>
      <c r="H3181" s="63" t="s">
        <v>5682</v>
      </c>
      <c r="I3181" s="64" t="s">
        <v>490</v>
      </c>
      <c r="J3181" s="63" t="s">
        <v>2752</v>
      </c>
      <c r="K3181" s="64" t="s">
        <v>281</v>
      </c>
      <c r="L3181" s="64" t="s">
        <v>268</v>
      </c>
      <c r="M3181" s="100">
        <v>0.88263888888888886</v>
      </c>
      <c r="N3181" s="100">
        <v>0.9243055555555556</v>
      </c>
      <c r="O3181" s="66">
        <f t="shared" si="118"/>
        <v>4.1666666666666741E-2</v>
      </c>
      <c r="P3181" s="67">
        <v>1</v>
      </c>
      <c r="Q3181" s="68">
        <v>11</v>
      </c>
      <c r="R3181" s="68"/>
      <c r="S3181" s="68">
        <f t="shared" si="119"/>
        <v>11</v>
      </c>
      <c r="T3181" s="69" t="s">
        <v>52</v>
      </c>
      <c r="U3181" s="63" t="s">
        <v>52</v>
      </c>
      <c r="V3181" s="63"/>
      <c r="W3181" s="63"/>
      <c r="X3181" s="63"/>
      <c r="Y3181" s="63"/>
      <c r="Z3181" s="63"/>
      <c r="AA3181" s="63">
        <v>2026060066</v>
      </c>
    </row>
    <row r="3182" spans="1:27" s="71" customFormat="1" ht="23.5" customHeight="1" x14ac:dyDescent="0.35">
      <c r="A3182" s="62">
        <v>46185</v>
      </c>
      <c r="B3182" s="63" t="s">
        <v>34</v>
      </c>
      <c r="C3182" s="64" t="s">
        <v>18</v>
      </c>
      <c r="D3182" s="64" t="s">
        <v>19</v>
      </c>
      <c r="E3182" s="64" t="s">
        <v>1548</v>
      </c>
      <c r="F3182" s="64">
        <v>1</v>
      </c>
      <c r="G3182" s="72">
        <v>130429427</v>
      </c>
      <c r="H3182" s="63" t="s">
        <v>5698</v>
      </c>
      <c r="I3182" s="64" t="s">
        <v>490</v>
      </c>
      <c r="J3182" s="63" t="s">
        <v>2140</v>
      </c>
      <c r="K3182" s="64" t="s">
        <v>281</v>
      </c>
      <c r="L3182" s="64" t="s">
        <v>268</v>
      </c>
      <c r="M3182" s="100">
        <v>0.34722222222222221</v>
      </c>
      <c r="N3182" s="100">
        <v>0.52083333333333337</v>
      </c>
      <c r="O3182" s="66">
        <f t="shared" si="118"/>
        <v>0.17361111111111116</v>
      </c>
      <c r="P3182" s="67">
        <v>4.2</v>
      </c>
      <c r="Q3182" s="68">
        <v>9</v>
      </c>
      <c r="R3182" s="68"/>
      <c r="S3182" s="68">
        <f t="shared" si="119"/>
        <v>37.800000000000004</v>
      </c>
      <c r="T3182" s="69" t="s">
        <v>52</v>
      </c>
      <c r="U3182" s="63" t="s">
        <v>52</v>
      </c>
      <c r="V3182" s="63"/>
      <c r="W3182" s="63"/>
      <c r="X3182" s="63"/>
      <c r="Y3182" s="63"/>
      <c r="Z3182" s="63"/>
      <c r="AA3182" s="63">
        <v>2026060068</v>
      </c>
    </row>
    <row r="3183" spans="1:27" s="71" customFormat="1" ht="23.5" customHeight="1" x14ac:dyDescent="0.35">
      <c r="A3183" s="62">
        <v>46186</v>
      </c>
      <c r="B3183" s="63" t="s">
        <v>445</v>
      </c>
      <c r="C3183" s="64" t="s">
        <v>17</v>
      </c>
      <c r="D3183" s="64" t="s">
        <v>37</v>
      </c>
      <c r="E3183" s="64" t="s">
        <v>265</v>
      </c>
      <c r="F3183" s="64">
        <v>2</v>
      </c>
      <c r="G3183" s="72" t="s">
        <v>781</v>
      </c>
      <c r="H3183" s="63" t="s">
        <v>5714</v>
      </c>
      <c r="I3183" s="64" t="s">
        <v>493</v>
      </c>
      <c r="J3183" s="63" t="s">
        <v>66</v>
      </c>
      <c r="K3183" s="64" t="s">
        <v>243</v>
      </c>
      <c r="L3183" s="64" t="s">
        <v>239</v>
      </c>
      <c r="M3183" s="100"/>
      <c r="N3183" s="100"/>
      <c r="O3183" s="66">
        <f t="shared" si="118"/>
        <v>24</v>
      </c>
      <c r="P3183" s="67">
        <v>0.1</v>
      </c>
      <c r="Q3183" s="68">
        <v>16</v>
      </c>
      <c r="R3183" s="68"/>
      <c r="S3183" s="68">
        <f t="shared" si="119"/>
        <v>1.6</v>
      </c>
      <c r="T3183" s="69" t="s">
        <v>547</v>
      </c>
      <c r="U3183" s="63" t="s">
        <v>52</v>
      </c>
      <c r="V3183" s="63"/>
      <c r="W3183" s="63"/>
      <c r="X3183" s="63"/>
      <c r="Y3183" s="63"/>
      <c r="Z3183" s="63"/>
      <c r="AA3183" s="63"/>
    </row>
    <row r="3184" spans="1:27" s="71" customFormat="1" ht="23.5" customHeight="1" x14ac:dyDescent="0.35">
      <c r="A3184" s="62">
        <v>46186</v>
      </c>
      <c r="B3184" s="63" t="s">
        <v>445</v>
      </c>
      <c r="C3184" s="64" t="s">
        <v>17</v>
      </c>
      <c r="D3184" s="64" t="s">
        <v>37</v>
      </c>
      <c r="E3184" s="64" t="s">
        <v>289</v>
      </c>
      <c r="F3184" s="64">
        <v>1</v>
      </c>
      <c r="G3184" s="72" t="s">
        <v>1403</v>
      </c>
      <c r="H3184" s="63" t="s">
        <v>5715</v>
      </c>
      <c r="I3184" s="64" t="s">
        <v>493</v>
      </c>
      <c r="J3184" s="63" t="s">
        <v>66</v>
      </c>
      <c r="K3184" s="64" t="s">
        <v>243</v>
      </c>
      <c r="L3184" s="64" t="s">
        <v>239</v>
      </c>
      <c r="M3184" s="100"/>
      <c r="N3184" s="100"/>
      <c r="O3184" s="66">
        <f t="shared" si="118"/>
        <v>24</v>
      </c>
      <c r="P3184" s="67">
        <v>0.66</v>
      </c>
      <c r="Q3184" s="68">
        <v>25</v>
      </c>
      <c r="R3184" s="68"/>
      <c r="S3184" s="68">
        <f t="shared" si="119"/>
        <v>16.5</v>
      </c>
      <c r="T3184" s="69" t="s">
        <v>547</v>
      </c>
      <c r="U3184" s="63" t="s">
        <v>52</v>
      </c>
      <c r="V3184" s="63"/>
      <c r="W3184" s="63"/>
      <c r="X3184" s="63"/>
      <c r="Y3184" s="63"/>
      <c r="Z3184" s="63"/>
      <c r="AA3184" s="63"/>
    </row>
    <row r="3185" spans="1:27" s="71" customFormat="1" ht="23.5" customHeight="1" x14ac:dyDescent="0.35">
      <c r="A3185" s="62">
        <v>46186</v>
      </c>
      <c r="B3185" s="63" t="s">
        <v>34</v>
      </c>
      <c r="C3185" s="64" t="s">
        <v>17</v>
      </c>
      <c r="D3185" s="64" t="s">
        <v>19</v>
      </c>
      <c r="E3185" s="64" t="s">
        <v>614</v>
      </c>
      <c r="F3185" s="64">
        <v>1</v>
      </c>
      <c r="G3185" s="72">
        <v>130597185</v>
      </c>
      <c r="H3185" s="63" t="s">
        <v>5716</v>
      </c>
      <c r="I3185" s="64" t="s">
        <v>493</v>
      </c>
      <c r="J3185" s="63" t="s">
        <v>66</v>
      </c>
      <c r="K3185" s="64" t="s">
        <v>243</v>
      </c>
      <c r="L3185" s="64" t="s">
        <v>239</v>
      </c>
      <c r="M3185" s="100"/>
      <c r="N3185" s="100"/>
      <c r="O3185" s="66">
        <f t="shared" si="118"/>
        <v>24</v>
      </c>
      <c r="P3185" s="67">
        <v>0.33</v>
      </c>
      <c r="Q3185" s="68">
        <v>15</v>
      </c>
      <c r="R3185" s="68"/>
      <c r="S3185" s="68">
        <f t="shared" si="119"/>
        <v>4.95</v>
      </c>
      <c r="T3185" s="69" t="s">
        <v>547</v>
      </c>
      <c r="U3185" s="63" t="s">
        <v>52</v>
      </c>
      <c r="V3185" s="63"/>
      <c r="W3185" s="63"/>
      <c r="X3185" s="63"/>
      <c r="Y3185" s="63"/>
      <c r="Z3185" s="63"/>
      <c r="AA3185" s="63"/>
    </row>
    <row r="3186" spans="1:27" s="71" customFormat="1" ht="23.5" customHeight="1" x14ac:dyDescent="0.35">
      <c r="A3186" s="62">
        <v>46186</v>
      </c>
      <c r="B3186" s="63" t="s">
        <v>34</v>
      </c>
      <c r="C3186" s="64" t="s">
        <v>17</v>
      </c>
      <c r="D3186" s="64" t="s">
        <v>19</v>
      </c>
      <c r="E3186" s="64" t="s">
        <v>274</v>
      </c>
      <c r="F3186" s="64">
        <v>2</v>
      </c>
      <c r="G3186" s="72" t="s">
        <v>275</v>
      </c>
      <c r="H3186" s="63" t="s">
        <v>5717</v>
      </c>
      <c r="I3186" s="64" t="s">
        <v>493</v>
      </c>
      <c r="J3186" s="63" t="s">
        <v>66</v>
      </c>
      <c r="K3186" s="64" t="s">
        <v>243</v>
      </c>
      <c r="L3186" s="64" t="s">
        <v>239</v>
      </c>
      <c r="M3186" s="100"/>
      <c r="N3186" s="100"/>
      <c r="O3186" s="66">
        <f t="shared" si="118"/>
        <v>24</v>
      </c>
      <c r="P3186" s="67">
        <v>0.5</v>
      </c>
      <c r="Q3186" s="68">
        <v>13</v>
      </c>
      <c r="R3186" s="68"/>
      <c r="S3186" s="68">
        <f t="shared" si="119"/>
        <v>6.5</v>
      </c>
      <c r="T3186" s="69" t="s">
        <v>547</v>
      </c>
      <c r="U3186" s="63" t="s">
        <v>52</v>
      </c>
      <c r="V3186" s="63"/>
      <c r="W3186" s="63"/>
      <c r="X3186" s="63"/>
      <c r="Y3186" s="63"/>
      <c r="Z3186" s="63"/>
      <c r="AA3186" s="63"/>
    </row>
    <row r="3187" spans="1:27" s="71" customFormat="1" ht="23.5" customHeight="1" x14ac:dyDescent="0.35">
      <c r="A3187" s="62">
        <v>46186</v>
      </c>
      <c r="B3187" s="63" t="s">
        <v>34</v>
      </c>
      <c r="C3187" s="64" t="s">
        <v>17</v>
      </c>
      <c r="D3187" s="64" t="s">
        <v>19</v>
      </c>
      <c r="E3187" s="64" t="s">
        <v>274</v>
      </c>
      <c r="F3187" s="64">
        <v>2</v>
      </c>
      <c r="G3187" s="72" t="s">
        <v>275</v>
      </c>
      <c r="H3187" s="63" t="s">
        <v>5717</v>
      </c>
      <c r="I3187" s="64" t="s">
        <v>493</v>
      </c>
      <c r="J3187" s="63" t="s">
        <v>66</v>
      </c>
      <c r="K3187" s="64" t="s">
        <v>243</v>
      </c>
      <c r="L3187" s="64" t="s">
        <v>239</v>
      </c>
      <c r="M3187" s="100"/>
      <c r="N3187" s="100"/>
      <c r="O3187" s="66">
        <f t="shared" si="118"/>
        <v>24</v>
      </c>
      <c r="P3187" s="67">
        <v>0.5</v>
      </c>
      <c r="Q3187" s="68">
        <v>12</v>
      </c>
      <c r="R3187" s="68"/>
      <c r="S3187" s="68">
        <f t="shared" si="119"/>
        <v>6</v>
      </c>
      <c r="T3187" s="69" t="s">
        <v>547</v>
      </c>
      <c r="U3187" s="63" t="s">
        <v>52</v>
      </c>
      <c r="V3187" s="63"/>
      <c r="W3187" s="63"/>
      <c r="X3187" s="63"/>
      <c r="Y3187" s="63"/>
      <c r="Z3187" s="63"/>
      <c r="AA3187" s="63"/>
    </row>
    <row r="3188" spans="1:27" s="71" customFormat="1" ht="23.5" customHeight="1" x14ac:dyDescent="0.35">
      <c r="A3188" s="62">
        <v>46186</v>
      </c>
      <c r="B3188" s="63" t="s">
        <v>34</v>
      </c>
      <c r="C3188" s="64" t="s">
        <v>17</v>
      </c>
      <c r="D3188" s="64" t="s">
        <v>19</v>
      </c>
      <c r="E3188" s="64" t="s">
        <v>4467</v>
      </c>
      <c r="F3188" s="64">
        <v>1</v>
      </c>
      <c r="G3188" s="72" t="s">
        <v>2723</v>
      </c>
      <c r="H3188" s="63" t="s">
        <v>5718</v>
      </c>
      <c r="I3188" s="64" t="s">
        <v>493</v>
      </c>
      <c r="J3188" s="63" t="s">
        <v>66</v>
      </c>
      <c r="K3188" s="64" t="s">
        <v>243</v>
      </c>
      <c r="L3188" s="64" t="s">
        <v>239</v>
      </c>
      <c r="M3188" s="100"/>
      <c r="N3188" s="100"/>
      <c r="O3188" s="66">
        <f t="shared" si="118"/>
        <v>24</v>
      </c>
      <c r="P3188" s="67">
        <v>0.5</v>
      </c>
      <c r="Q3188" s="68">
        <v>19</v>
      </c>
      <c r="R3188" s="68"/>
      <c r="S3188" s="68">
        <f t="shared" si="119"/>
        <v>9.5</v>
      </c>
      <c r="T3188" s="69" t="s">
        <v>547</v>
      </c>
      <c r="U3188" s="63" t="s">
        <v>52</v>
      </c>
      <c r="V3188" s="63"/>
      <c r="W3188" s="63"/>
      <c r="X3188" s="63"/>
      <c r="Y3188" s="63"/>
      <c r="Z3188" s="63"/>
      <c r="AA3188" s="63"/>
    </row>
    <row r="3189" spans="1:27" s="71" customFormat="1" ht="23.5" customHeight="1" x14ac:dyDescent="0.35">
      <c r="A3189" s="62">
        <v>46186</v>
      </c>
      <c r="B3189" s="63" t="s">
        <v>445</v>
      </c>
      <c r="C3189" s="64" t="s">
        <v>17</v>
      </c>
      <c r="D3189" s="64" t="s">
        <v>37</v>
      </c>
      <c r="E3189" s="64" t="s">
        <v>3032</v>
      </c>
      <c r="F3189" s="64">
        <v>2</v>
      </c>
      <c r="G3189" s="72" t="s">
        <v>3642</v>
      </c>
      <c r="H3189" s="63" t="s">
        <v>5719</v>
      </c>
      <c r="I3189" s="64" t="s">
        <v>493</v>
      </c>
      <c r="J3189" s="63" t="s">
        <v>66</v>
      </c>
      <c r="K3189" s="64" t="s">
        <v>243</v>
      </c>
      <c r="L3189" s="64" t="s">
        <v>239</v>
      </c>
      <c r="M3189" s="100"/>
      <c r="N3189" s="100"/>
      <c r="O3189" s="66">
        <f t="shared" si="118"/>
        <v>24</v>
      </c>
      <c r="P3189" s="67">
        <v>0.5</v>
      </c>
      <c r="Q3189" s="68">
        <v>7</v>
      </c>
      <c r="R3189" s="68"/>
      <c r="S3189" s="68">
        <f t="shared" si="119"/>
        <v>3.5</v>
      </c>
      <c r="T3189" s="69" t="s">
        <v>547</v>
      </c>
      <c r="U3189" s="63" t="s">
        <v>52</v>
      </c>
      <c r="V3189" s="63"/>
      <c r="W3189" s="63"/>
      <c r="X3189" s="63"/>
      <c r="Y3189" s="63"/>
      <c r="Z3189" s="63"/>
      <c r="AA3189" s="63"/>
    </row>
    <row r="3190" spans="1:27" s="71" customFormat="1" ht="23.5" customHeight="1" x14ac:dyDescent="0.35">
      <c r="A3190" s="62">
        <v>46186</v>
      </c>
      <c r="B3190" s="63" t="s">
        <v>445</v>
      </c>
      <c r="C3190" s="64" t="s">
        <v>17</v>
      </c>
      <c r="D3190" s="64" t="s">
        <v>37</v>
      </c>
      <c r="E3190" s="64" t="s">
        <v>3032</v>
      </c>
      <c r="F3190" s="64">
        <v>1</v>
      </c>
      <c r="G3190" s="72" t="s">
        <v>5720</v>
      </c>
      <c r="H3190" s="63" t="s">
        <v>5721</v>
      </c>
      <c r="I3190" s="64" t="s">
        <v>493</v>
      </c>
      <c r="J3190" s="63" t="s">
        <v>66</v>
      </c>
      <c r="K3190" s="64" t="s">
        <v>243</v>
      </c>
      <c r="L3190" s="64" t="s">
        <v>239</v>
      </c>
      <c r="M3190" s="100"/>
      <c r="N3190" s="100"/>
      <c r="O3190" s="66">
        <f t="shared" si="118"/>
        <v>24</v>
      </c>
      <c r="P3190" s="67">
        <v>0.8</v>
      </c>
      <c r="Q3190" s="68">
        <v>11</v>
      </c>
      <c r="R3190" s="68"/>
      <c r="S3190" s="68">
        <f t="shared" si="119"/>
        <v>8.8000000000000007</v>
      </c>
      <c r="T3190" s="69" t="s">
        <v>547</v>
      </c>
      <c r="U3190" s="63" t="s">
        <v>52</v>
      </c>
      <c r="V3190" s="63"/>
      <c r="W3190" s="63"/>
      <c r="X3190" s="63"/>
      <c r="Y3190" s="63"/>
      <c r="Z3190" s="63"/>
      <c r="AA3190" s="63"/>
    </row>
    <row r="3191" spans="1:27" s="71" customFormat="1" ht="23.5" customHeight="1" x14ac:dyDescent="0.35">
      <c r="A3191" s="62">
        <v>46186</v>
      </c>
      <c r="B3191" s="63" t="s">
        <v>445</v>
      </c>
      <c r="C3191" s="64" t="s">
        <v>18</v>
      </c>
      <c r="D3191" s="64" t="s">
        <v>37</v>
      </c>
      <c r="E3191" s="64" t="s">
        <v>554</v>
      </c>
      <c r="F3191" s="64">
        <v>1</v>
      </c>
      <c r="G3191" s="72" t="s">
        <v>1662</v>
      </c>
      <c r="H3191" s="63" t="s">
        <v>5722</v>
      </c>
      <c r="I3191" s="64" t="s">
        <v>493</v>
      </c>
      <c r="J3191" s="63" t="s">
        <v>66</v>
      </c>
      <c r="K3191" s="64" t="s">
        <v>243</v>
      </c>
      <c r="L3191" s="64" t="s">
        <v>239</v>
      </c>
      <c r="M3191" s="100"/>
      <c r="N3191" s="100"/>
      <c r="O3191" s="66">
        <f t="shared" si="118"/>
        <v>24</v>
      </c>
      <c r="P3191" s="67">
        <v>0.1</v>
      </c>
      <c r="Q3191" s="68">
        <v>10</v>
      </c>
      <c r="R3191" s="68"/>
      <c r="S3191" s="68">
        <f t="shared" si="119"/>
        <v>1</v>
      </c>
      <c r="T3191" s="69" t="s">
        <v>547</v>
      </c>
      <c r="U3191" s="63" t="s">
        <v>52</v>
      </c>
      <c r="V3191" s="63"/>
      <c r="W3191" s="63"/>
      <c r="X3191" s="63"/>
      <c r="Y3191" s="63"/>
      <c r="Z3191" s="63"/>
      <c r="AA3191" s="63"/>
    </row>
    <row r="3192" spans="1:27" s="71" customFormat="1" ht="23.5" customHeight="1" x14ac:dyDescent="0.35">
      <c r="A3192" s="62">
        <v>46186</v>
      </c>
      <c r="B3192" s="63" t="s">
        <v>445</v>
      </c>
      <c r="C3192" s="64" t="s">
        <v>18</v>
      </c>
      <c r="D3192" s="64" t="s">
        <v>37</v>
      </c>
      <c r="E3192" s="64" t="s">
        <v>2064</v>
      </c>
      <c r="F3192" s="64">
        <v>2</v>
      </c>
      <c r="G3192" s="72" t="s">
        <v>3363</v>
      </c>
      <c r="H3192" s="63" t="s">
        <v>5723</v>
      </c>
      <c r="I3192" s="64" t="s">
        <v>493</v>
      </c>
      <c r="J3192" s="63" t="s">
        <v>66</v>
      </c>
      <c r="K3192" s="64" t="s">
        <v>243</v>
      </c>
      <c r="L3192" s="64" t="s">
        <v>239</v>
      </c>
      <c r="M3192" s="100"/>
      <c r="N3192" s="100"/>
      <c r="O3192" s="66">
        <f t="shared" si="118"/>
        <v>24</v>
      </c>
      <c r="P3192" s="67">
        <v>1.5</v>
      </c>
      <c r="Q3192" s="68">
        <v>11</v>
      </c>
      <c r="R3192" s="68"/>
      <c r="S3192" s="68">
        <f t="shared" si="119"/>
        <v>16.5</v>
      </c>
      <c r="T3192" s="69" t="s">
        <v>547</v>
      </c>
      <c r="U3192" s="63" t="s">
        <v>52</v>
      </c>
      <c r="V3192" s="63"/>
      <c r="W3192" s="63"/>
      <c r="X3192" s="63"/>
      <c r="Y3192" s="63"/>
      <c r="Z3192" s="63"/>
      <c r="AA3192" s="63"/>
    </row>
    <row r="3193" spans="1:27" s="71" customFormat="1" ht="23.5" customHeight="1" x14ac:dyDescent="0.35">
      <c r="A3193" s="62">
        <v>46186</v>
      </c>
      <c r="B3193" s="63" t="s">
        <v>445</v>
      </c>
      <c r="C3193" s="64" t="s">
        <v>18</v>
      </c>
      <c r="D3193" s="64" t="s">
        <v>37</v>
      </c>
      <c r="E3193" s="64" t="s">
        <v>2671</v>
      </c>
      <c r="F3193" s="64">
        <v>1</v>
      </c>
      <c r="G3193" s="72" t="s">
        <v>1007</v>
      </c>
      <c r="H3193" s="63" t="s">
        <v>5724</v>
      </c>
      <c r="I3193" s="64" t="s">
        <v>493</v>
      </c>
      <c r="J3193" s="63" t="s">
        <v>66</v>
      </c>
      <c r="K3193" s="64" t="s">
        <v>243</v>
      </c>
      <c r="L3193" s="64" t="s">
        <v>239</v>
      </c>
      <c r="M3193" s="100"/>
      <c r="N3193" s="100"/>
      <c r="O3193" s="66">
        <f t="shared" si="118"/>
        <v>24</v>
      </c>
      <c r="P3193" s="67">
        <v>0.1</v>
      </c>
      <c r="Q3193" s="68">
        <v>9</v>
      </c>
      <c r="R3193" s="68"/>
      <c r="S3193" s="68">
        <f t="shared" si="119"/>
        <v>0.9</v>
      </c>
      <c r="T3193" s="69" t="s">
        <v>547</v>
      </c>
      <c r="U3193" s="63" t="s">
        <v>52</v>
      </c>
      <c r="V3193" s="63"/>
      <c r="W3193" s="63"/>
      <c r="X3193" s="63"/>
      <c r="Y3193" s="63"/>
      <c r="Z3193" s="63"/>
      <c r="AA3193" s="63"/>
    </row>
    <row r="3194" spans="1:27" s="71" customFormat="1" ht="23.5" customHeight="1" x14ac:dyDescent="0.35">
      <c r="A3194" s="62">
        <v>46186</v>
      </c>
      <c r="B3194" s="63" t="s">
        <v>445</v>
      </c>
      <c r="C3194" s="64" t="s">
        <v>18</v>
      </c>
      <c r="D3194" s="64" t="s">
        <v>37</v>
      </c>
      <c r="E3194" s="64" t="s">
        <v>2671</v>
      </c>
      <c r="F3194" s="64">
        <v>1</v>
      </c>
      <c r="G3194" s="72" t="s">
        <v>1927</v>
      </c>
      <c r="H3194" s="63" t="s">
        <v>5725</v>
      </c>
      <c r="I3194" s="64" t="s">
        <v>493</v>
      </c>
      <c r="J3194" s="63" t="s">
        <v>66</v>
      </c>
      <c r="K3194" s="64" t="s">
        <v>243</v>
      </c>
      <c r="L3194" s="64" t="s">
        <v>239</v>
      </c>
      <c r="M3194" s="100"/>
      <c r="N3194" s="100"/>
      <c r="O3194" s="66">
        <f t="shared" si="118"/>
        <v>24</v>
      </c>
      <c r="P3194" s="67">
        <v>0.1</v>
      </c>
      <c r="Q3194" s="68">
        <v>9</v>
      </c>
      <c r="R3194" s="68"/>
      <c r="S3194" s="68">
        <f t="shared" si="119"/>
        <v>0.9</v>
      </c>
      <c r="T3194" s="69" t="s">
        <v>547</v>
      </c>
      <c r="U3194" s="63" t="s">
        <v>52</v>
      </c>
      <c r="V3194" s="63"/>
      <c r="W3194" s="63"/>
      <c r="X3194" s="63"/>
      <c r="Y3194" s="63"/>
      <c r="Z3194" s="63"/>
      <c r="AA3194" s="63"/>
    </row>
    <row r="3195" spans="1:27" s="71" customFormat="1" ht="23.5" customHeight="1" x14ac:dyDescent="0.35">
      <c r="A3195" s="62">
        <v>46186</v>
      </c>
      <c r="B3195" s="63" t="s">
        <v>445</v>
      </c>
      <c r="C3195" s="64" t="s">
        <v>18</v>
      </c>
      <c r="D3195" s="64" t="s">
        <v>37</v>
      </c>
      <c r="E3195" s="64" t="s">
        <v>599</v>
      </c>
      <c r="F3195" s="64">
        <v>1</v>
      </c>
      <c r="G3195" s="72" t="s">
        <v>253</v>
      </c>
      <c r="H3195" s="63" t="s">
        <v>5726</v>
      </c>
      <c r="I3195" s="64" t="s">
        <v>493</v>
      </c>
      <c r="J3195" s="63" t="s">
        <v>66</v>
      </c>
      <c r="K3195" s="64" t="s">
        <v>243</v>
      </c>
      <c r="L3195" s="64" t="s">
        <v>239</v>
      </c>
      <c r="M3195" s="100"/>
      <c r="N3195" s="100"/>
      <c r="O3195" s="66">
        <f t="shared" si="118"/>
        <v>24</v>
      </c>
      <c r="P3195" s="67">
        <v>0.1</v>
      </c>
      <c r="Q3195" s="68">
        <v>20</v>
      </c>
      <c r="R3195" s="68"/>
      <c r="S3195" s="68">
        <f t="shared" si="119"/>
        <v>2</v>
      </c>
      <c r="T3195" s="69" t="s">
        <v>547</v>
      </c>
      <c r="U3195" s="63" t="s">
        <v>52</v>
      </c>
      <c r="V3195" s="63"/>
      <c r="W3195" s="63"/>
      <c r="X3195" s="63"/>
      <c r="Y3195" s="63"/>
      <c r="Z3195" s="63"/>
      <c r="AA3195" s="63"/>
    </row>
    <row r="3196" spans="1:27" s="71" customFormat="1" ht="23.5" customHeight="1" x14ac:dyDescent="0.35">
      <c r="A3196" s="62">
        <v>46186</v>
      </c>
      <c r="B3196" s="63" t="s">
        <v>445</v>
      </c>
      <c r="C3196" s="64" t="s">
        <v>18</v>
      </c>
      <c r="D3196" s="64" t="s">
        <v>37</v>
      </c>
      <c r="E3196" s="64" t="s">
        <v>429</v>
      </c>
      <c r="F3196" s="64">
        <v>2</v>
      </c>
      <c r="G3196" s="72" t="s">
        <v>523</v>
      </c>
      <c r="H3196" s="63" t="s">
        <v>5727</v>
      </c>
      <c r="I3196" s="64" t="s">
        <v>493</v>
      </c>
      <c r="J3196" s="63" t="s">
        <v>66</v>
      </c>
      <c r="K3196" s="64" t="s">
        <v>243</v>
      </c>
      <c r="L3196" s="64" t="s">
        <v>239</v>
      </c>
      <c r="M3196" s="100"/>
      <c r="N3196" s="100"/>
      <c r="O3196" s="66">
        <f t="shared" si="118"/>
        <v>24</v>
      </c>
      <c r="P3196" s="67">
        <v>0.1</v>
      </c>
      <c r="Q3196" s="68">
        <v>20</v>
      </c>
      <c r="R3196" s="68"/>
      <c r="S3196" s="68">
        <f t="shared" si="119"/>
        <v>2</v>
      </c>
      <c r="T3196" s="69" t="s">
        <v>547</v>
      </c>
      <c r="U3196" s="63" t="s">
        <v>52</v>
      </c>
      <c r="V3196" s="63"/>
      <c r="W3196" s="63"/>
      <c r="X3196" s="63"/>
      <c r="Y3196" s="63"/>
      <c r="Z3196" s="63"/>
      <c r="AA3196" s="63"/>
    </row>
    <row r="3197" spans="1:27" s="71" customFormat="1" ht="23.5" customHeight="1" x14ac:dyDescent="0.35">
      <c r="A3197" s="62">
        <v>46186</v>
      </c>
      <c r="B3197" s="63" t="s">
        <v>445</v>
      </c>
      <c r="C3197" s="64" t="s">
        <v>18</v>
      </c>
      <c r="D3197" s="64" t="s">
        <v>37</v>
      </c>
      <c r="E3197" s="64" t="s">
        <v>240</v>
      </c>
      <c r="F3197" s="64">
        <v>2</v>
      </c>
      <c r="G3197" s="72" t="s">
        <v>1286</v>
      </c>
      <c r="H3197" s="63" t="s">
        <v>5728</v>
      </c>
      <c r="I3197" s="64" t="s">
        <v>493</v>
      </c>
      <c r="J3197" s="63" t="s">
        <v>66</v>
      </c>
      <c r="K3197" s="64" t="s">
        <v>243</v>
      </c>
      <c r="L3197" s="64" t="s">
        <v>239</v>
      </c>
      <c r="M3197" s="100"/>
      <c r="N3197" s="100"/>
      <c r="O3197" s="66">
        <f t="shared" si="118"/>
        <v>24</v>
      </c>
      <c r="P3197" s="67">
        <v>0.1</v>
      </c>
      <c r="Q3197" s="68">
        <v>22</v>
      </c>
      <c r="R3197" s="68"/>
      <c r="S3197" s="68">
        <f t="shared" si="119"/>
        <v>2.2000000000000002</v>
      </c>
      <c r="T3197" s="69" t="s">
        <v>547</v>
      </c>
      <c r="U3197" s="63" t="s">
        <v>52</v>
      </c>
      <c r="V3197" s="63"/>
      <c r="W3197" s="63"/>
      <c r="X3197" s="63"/>
      <c r="Y3197" s="63"/>
      <c r="Z3197" s="63"/>
      <c r="AA3197" s="63"/>
    </row>
    <row r="3198" spans="1:27" s="71" customFormat="1" ht="23.5" customHeight="1" x14ac:dyDescent="0.35">
      <c r="A3198" s="62">
        <v>46186</v>
      </c>
      <c r="B3198" s="63" t="s">
        <v>445</v>
      </c>
      <c r="C3198" s="64" t="s">
        <v>17</v>
      </c>
      <c r="D3198" s="64" t="s">
        <v>37</v>
      </c>
      <c r="E3198" s="64" t="s">
        <v>365</v>
      </c>
      <c r="F3198" s="64">
        <v>2</v>
      </c>
      <c r="G3198" s="72" t="s">
        <v>723</v>
      </c>
      <c r="H3198" s="63" t="s">
        <v>5729</v>
      </c>
      <c r="I3198" s="64" t="s">
        <v>490</v>
      </c>
      <c r="J3198" s="63" t="s">
        <v>5730</v>
      </c>
      <c r="K3198" s="64" t="s">
        <v>281</v>
      </c>
      <c r="L3198" s="64" t="s">
        <v>268</v>
      </c>
      <c r="M3198" s="100">
        <v>0.89583333333333337</v>
      </c>
      <c r="N3198" s="100">
        <v>0.90625</v>
      </c>
      <c r="O3198" s="66">
        <f t="shared" si="118"/>
        <v>1.041666666666663E-2</v>
      </c>
      <c r="P3198" s="67">
        <v>0.25</v>
      </c>
      <c r="Q3198" s="68">
        <v>29</v>
      </c>
      <c r="R3198" s="68"/>
      <c r="S3198" s="68">
        <f t="shared" si="119"/>
        <v>7.25</v>
      </c>
      <c r="T3198" s="69" t="s">
        <v>52</v>
      </c>
      <c r="U3198" s="63" t="s">
        <v>52</v>
      </c>
      <c r="V3198" s="63"/>
      <c r="W3198" s="63"/>
      <c r="X3198" s="63"/>
      <c r="Y3198" s="63"/>
      <c r="Z3198" s="63"/>
      <c r="AA3198" s="63">
        <v>2026060069</v>
      </c>
    </row>
    <row r="3199" spans="1:27" s="71" customFormat="1" ht="23.5" customHeight="1" x14ac:dyDescent="0.35">
      <c r="A3199" s="62">
        <v>46186</v>
      </c>
      <c r="B3199" s="63" t="s">
        <v>445</v>
      </c>
      <c r="C3199" s="64" t="s">
        <v>17</v>
      </c>
      <c r="D3199" s="64" t="s">
        <v>37</v>
      </c>
      <c r="E3199" s="64" t="s">
        <v>365</v>
      </c>
      <c r="F3199" s="64">
        <v>2</v>
      </c>
      <c r="G3199" s="72" t="s">
        <v>723</v>
      </c>
      <c r="H3199" s="63" t="s">
        <v>5729</v>
      </c>
      <c r="I3199" s="64" t="s">
        <v>480</v>
      </c>
      <c r="J3199" s="63" t="s">
        <v>5746</v>
      </c>
      <c r="K3199" s="64" t="s">
        <v>273</v>
      </c>
      <c r="L3199" s="64" t="s">
        <v>268</v>
      </c>
      <c r="M3199" s="100">
        <v>0.85416666666666663</v>
      </c>
      <c r="N3199" s="100">
        <v>0.89583333333333337</v>
      </c>
      <c r="O3199" s="66">
        <f t="shared" si="118"/>
        <v>4.1666666666666741E-2</v>
      </c>
      <c r="P3199" s="67">
        <v>1</v>
      </c>
      <c r="Q3199" s="68">
        <v>29</v>
      </c>
      <c r="R3199" s="68"/>
      <c r="S3199" s="68">
        <f t="shared" si="119"/>
        <v>29</v>
      </c>
      <c r="T3199" s="69" t="s">
        <v>30</v>
      </c>
      <c r="U3199" s="63" t="s">
        <v>30</v>
      </c>
      <c r="V3199" s="63"/>
      <c r="W3199" s="63">
        <v>528200001</v>
      </c>
      <c r="X3199" s="63" t="s">
        <v>5747</v>
      </c>
      <c r="Y3199" s="63"/>
      <c r="Z3199" s="63"/>
      <c r="AA3199" s="63">
        <v>2026060070</v>
      </c>
    </row>
    <row r="3200" spans="1:27" s="71" customFormat="1" ht="23.5" customHeight="1" x14ac:dyDescent="0.35">
      <c r="A3200" s="62">
        <v>46186</v>
      </c>
      <c r="B3200" s="63" t="s">
        <v>445</v>
      </c>
      <c r="C3200" s="64" t="s">
        <v>17</v>
      </c>
      <c r="D3200" s="64" t="s">
        <v>37</v>
      </c>
      <c r="E3200" s="64" t="s">
        <v>368</v>
      </c>
      <c r="F3200" s="64">
        <v>1</v>
      </c>
      <c r="G3200" s="72" t="s">
        <v>2903</v>
      </c>
      <c r="H3200" s="63" t="s">
        <v>5675</v>
      </c>
      <c r="I3200" s="64" t="s">
        <v>480</v>
      </c>
      <c r="J3200" s="63" t="s">
        <v>5739</v>
      </c>
      <c r="K3200" s="64" t="s">
        <v>273</v>
      </c>
      <c r="L3200" s="64" t="s">
        <v>268</v>
      </c>
      <c r="M3200" s="100">
        <v>0.35416666666666669</v>
      </c>
      <c r="N3200" s="100">
        <v>0.39583333333333331</v>
      </c>
      <c r="O3200" s="66">
        <f t="shared" si="118"/>
        <v>4.166666666666663E-2</v>
      </c>
      <c r="P3200" s="67">
        <v>1</v>
      </c>
      <c r="Q3200" s="68">
        <v>28</v>
      </c>
      <c r="R3200" s="68"/>
      <c r="S3200" s="68">
        <f t="shared" si="119"/>
        <v>28</v>
      </c>
      <c r="T3200" s="69" t="s">
        <v>30</v>
      </c>
      <c r="U3200" s="63" t="s">
        <v>30</v>
      </c>
      <c r="V3200" s="63"/>
      <c r="W3200" s="63" t="s">
        <v>5745</v>
      </c>
      <c r="X3200" s="63" t="s">
        <v>548</v>
      </c>
      <c r="Y3200" s="63"/>
      <c r="Z3200" s="63"/>
      <c r="AA3200" s="63">
        <v>2026060071</v>
      </c>
    </row>
    <row r="3201" spans="1:27" s="71" customFormat="1" ht="23.5" customHeight="1" x14ac:dyDescent="0.35">
      <c r="A3201" s="62">
        <v>46186</v>
      </c>
      <c r="B3201" s="63" t="s">
        <v>445</v>
      </c>
      <c r="C3201" s="64" t="s">
        <v>17</v>
      </c>
      <c r="D3201" s="64" t="s">
        <v>37</v>
      </c>
      <c r="E3201" s="64" t="s">
        <v>265</v>
      </c>
      <c r="F3201" s="64">
        <v>1</v>
      </c>
      <c r="G3201" s="72" t="s">
        <v>2353</v>
      </c>
      <c r="H3201" s="63" t="s">
        <v>5676</v>
      </c>
      <c r="I3201" s="64" t="s">
        <v>480</v>
      </c>
      <c r="J3201" s="63" t="s">
        <v>5740</v>
      </c>
      <c r="K3201" s="64" t="s">
        <v>273</v>
      </c>
      <c r="L3201" s="64" t="s">
        <v>268</v>
      </c>
      <c r="M3201" s="100">
        <v>0.3611111111111111</v>
      </c>
      <c r="N3201" s="100">
        <v>0.45833333333333331</v>
      </c>
      <c r="O3201" s="66">
        <f t="shared" si="118"/>
        <v>9.722222222222221E-2</v>
      </c>
      <c r="P3201" s="67">
        <v>2.33</v>
      </c>
      <c r="Q3201" s="68">
        <v>30</v>
      </c>
      <c r="R3201" s="68"/>
      <c r="S3201" s="68">
        <f t="shared" si="119"/>
        <v>69.900000000000006</v>
      </c>
      <c r="T3201" s="69" t="s">
        <v>30</v>
      </c>
      <c r="U3201" s="63" t="s">
        <v>30</v>
      </c>
      <c r="V3201" s="63"/>
      <c r="W3201" s="63">
        <v>549030001</v>
      </c>
      <c r="X3201" s="63" t="s">
        <v>548</v>
      </c>
      <c r="Y3201" s="63"/>
      <c r="Z3201" s="63"/>
      <c r="AA3201" s="63">
        <v>2026060072</v>
      </c>
    </row>
    <row r="3202" spans="1:27" s="71" customFormat="1" ht="23.5" customHeight="1" x14ac:dyDescent="0.35">
      <c r="A3202" s="62">
        <v>46187</v>
      </c>
      <c r="B3202" s="63" t="s">
        <v>445</v>
      </c>
      <c r="C3202" s="64" t="s">
        <v>18</v>
      </c>
      <c r="D3202" s="64" t="s">
        <v>37</v>
      </c>
      <c r="E3202" s="64" t="s">
        <v>5738</v>
      </c>
      <c r="F3202" s="64">
        <v>2</v>
      </c>
      <c r="G3202" s="72" t="s">
        <v>5741</v>
      </c>
      <c r="H3202" s="63" t="s">
        <v>5742</v>
      </c>
      <c r="I3202" s="64" t="s">
        <v>493</v>
      </c>
      <c r="J3202" s="63" t="s">
        <v>66</v>
      </c>
      <c r="K3202" s="64" t="s">
        <v>243</v>
      </c>
      <c r="L3202" s="64" t="s">
        <v>239</v>
      </c>
      <c r="M3202" s="100"/>
      <c r="N3202" s="100"/>
      <c r="O3202" s="66">
        <f t="shared" si="118"/>
        <v>24</v>
      </c>
      <c r="P3202" s="67">
        <v>0.1</v>
      </c>
      <c r="Q3202" s="68">
        <v>23</v>
      </c>
      <c r="R3202" s="68"/>
      <c r="S3202" s="68">
        <f t="shared" si="119"/>
        <v>2.3000000000000003</v>
      </c>
      <c r="T3202" s="69" t="s">
        <v>547</v>
      </c>
      <c r="U3202" s="63" t="s">
        <v>52</v>
      </c>
      <c r="V3202" s="63"/>
      <c r="W3202" s="63"/>
      <c r="X3202" s="63"/>
      <c r="Y3202" s="63"/>
      <c r="Z3202" s="63"/>
      <c r="AA3202" s="63"/>
    </row>
    <row r="3203" spans="1:27" s="71" customFormat="1" ht="23.5" customHeight="1" x14ac:dyDescent="0.35">
      <c r="A3203" s="62">
        <v>46187</v>
      </c>
      <c r="B3203" s="63" t="s">
        <v>445</v>
      </c>
      <c r="C3203" s="64" t="s">
        <v>18</v>
      </c>
      <c r="D3203" s="64" t="s">
        <v>37</v>
      </c>
      <c r="E3203" s="64" t="s">
        <v>386</v>
      </c>
      <c r="F3203" s="64">
        <v>1</v>
      </c>
      <c r="G3203" s="72" t="s">
        <v>5743</v>
      </c>
      <c r="H3203" s="63" t="s">
        <v>5744</v>
      </c>
      <c r="I3203" s="64" t="s">
        <v>493</v>
      </c>
      <c r="J3203" s="63" t="s">
        <v>66</v>
      </c>
      <c r="K3203" s="64" t="s">
        <v>243</v>
      </c>
      <c r="L3203" s="64" t="s">
        <v>239</v>
      </c>
      <c r="M3203" s="100"/>
      <c r="N3203" s="100"/>
      <c r="O3203" s="66">
        <f t="shared" si="118"/>
        <v>24</v>
      </c>
      <c r="P3203" s="67">
        <v>0.1</v>
      </c>
      <c r="Q3203" s="68">
        <v>18</v>
      </c>
      <c r="R3203" s="68"/>
      <c r="S3203" s="68">
        <f t="shared" si="119"/>
        <v>1.8</v>
      </c>
      <c r="T3203" s="69" t="s">
        <v>547</v>
      </c>
      <c r="U3203" s="63" t="s">
        <v>52</v>
      </c>
      <c r="V3203" s="63"/>
      <c r="W3203" s="63"/>
      <c r="X3203" s="63"/>
      <c r="Y3203" s="63"/>
      <c r="Z3203" s="63"/>
      <c r="AA3203" s="63"/>
    </row>
    <row r="3204" spans="1:27" s="71" customFormat="1" ht="23.5" customHeight="1" x14ac:dyDescent="0.35">
      <c r="A3204" s="62">
        <v>46188</v>
      </c>
      <c r="B3204" s="63" t="s">
        <v>445</v>
      </c>
      <c r="C3204" s="64" t="s">
        <v>17</v>
      </c>
      <c r="D3204" s="64" t="s">
        <v>37</v>
      </c>
      <c r="E3204" s="64" t="s">
        <v>5749</v>
      </c>
      <c r="F3204" s="64">
        <v>1</v>
      </c>
      <c r="G3204" s="72" t="s">
        <v>2067</v>
      </c>
      <c r="H3204" s="63" t="s">
        <v>5753</v>
      </c>
      <c r="I3204" s="64" t="s">
        <v>493</v>
      </c>
      <c r="J3204" s="63" t="s">
        <v>66</v>
      </c>
      <c r="K3204" s="64" t="s">
        <v>243</v>
      </c>
      <c r="L3204" s="64" t="s">
        <v>239</v>
      </c>
      <c r="M3204" s="100"/>
      <c r="N3204" s="100"/>
      <c r="O3204" s="66">
        <f t="shared" si="118"/>
        <v>24</v>
      </c>
      <c r="P3204" s="67">
        <v>0.1</v>
      </c>
      <c r="Q3204" s="68">
        <v>25</v>
      </c>
      <c r="R3204" s="68"/>
      <c r="S3204" s="68">
        <f t="shared" si="119"/>
        <v>2.5</v>
      </c>
      <c r="T3204" s="69" t="s">
        <v>547</v>
      </c>
      <c r="U3204" s="63" t="s">
        <v>52</v>
      </c>
      <c r="V3204" s="63"/>
      <c r="W3204" s="63"/>
      <c r="X3204" s="63"/>
      <c r="Y3204" s="63"/>
      <c r="Z3204" s="63"/>
      <c r="AA3204" s="63"/>
    </row>
    <row r="3205" spans="1:27" s="71" customFormat="1" ht="23.5" customHeight="1" x14ac:dyDescent="0.35">
      <c r="A3205" s="62">
        <v>46188</v>
      </c>
      <c r="B3205" s="63" t="s">
        <v>34</v>
      </c>
      <c r="C3205" s="64" t="s">
        <v>17</v>
      </c>
      <c r="D3205" s="64" t="s">
        <v>19</v>
      </c>
      <c r="E3205" s="64" t="s">
        <v>371</v>
      </c>
      <c r="F3205" s="64">
        <v>2</v>
      </c>
      <c r="G3205" s="72" t="s">
        <v>1826</v>
      </c>
      <c r="H3205" s="63" t="s">
        <v>5754</v>
      </c>
      <c r="I3205" s="64" t="s">
        <v>493</v>
      </c>
      <c r="J3205" s="63" t="s">
        <v>66</v>
      </c>
      <c r="K3205" s="64" t="s">
        <v>243</v>
      </c>
      <c r="L3205" s="64" t="s">
        <v>239</v>
      </c>
      <c r="M3205" s="100"/>
      <c r="N3205" s="100"/>
      <c r="O3205" s="66">
        <f t="shared" si="118"/>
        <v>24</v>
      </c>
      <c r="P3205" s="67">
        <v>0.33</v>
      </c>
      <c r="Q3205" s="68">
        <v>12</v>
      </c>
      <c r="R3205" s="68"/>
      <c r="S3205" s="68">
        <f t="shared" si="119"/>
        <v>3.96</v>
      </c>
      <c r="T3205" s="69" t="s">
        <v>547</v>
      </c>
      <c r="U3205" s="63" t="s">
        <v>52</v>
      </c>
      <c r="V3205" s="63"/>
      <c r="W3205" s="63"/>
      <c r="X3205" s="63"/>
      <c r="Y3205" s="63"/>
      <c r="Z3205" s="63"/>
      <c r="AA3205" s="63"/>
    </row>
    <row r="3206" spans="1:27" s="71" customFormat="1" ht="23.5" customHeight="1" x14ac:dyDescent="0.35">
      <c r="A3206" s="62">
        <v>46188</v>
      </c>
      <c r="B3206" s="63" t="s">
        <v>34</v>
      </c>
      <c r="C3206" s="64" t="s">
        <v>17</v>
      </c>
      <c r="D3206" s="64" t="s">
        <v>19</v>
      </c>
      <c r="E3206" s="64" t="s">
        <v>750</v>
      </c>
      <c r="F3206" s="64">
        <v>2</v>
      </c>
      <c r="G3206" s="72">
        <v>130597181</v>
      </c>
      <c r="H3206" s="63" t="s">
        <v>5755</v>
      </c>
      <c r="I3206" s="64" t="s">
        <v>493</v>
      </c>
      <c r="J3206" s="63" t="s">
        <v>66</v>
      </c>
      <c r="K3206" s="64" t="s">
        <v>243</v>
      </c>
      <c r="L3206" s="64" t="s">
        <v>239</v>
      </c>
      <c r="M3206" s="100"/>
      <c r="N3206" s="100"/>
      <c r="O3206" s="66">
        <f t="shared" si="118"/>
        <v>24</v>
      </c>
      <c r="P3206" s="67">
        <v>0.33</v>
      </c>
      <c r="Q3206" s="68">
        <v>11</v>
      </c>
      <c r="R3206" s="68"/>
      <c r="S3206" s="68">
        <f t="shared" si="119"/>
        <v>3.6300000000000003</v>
      </c>
      <c r="T3206" s="69" t="s">
        <v>547</v>
      </c>
      <c r="U3206" s="63" t="s">
        <v>52</v>
      </c>
      <c r="V3206" s="63"/>
      <c r="W3206" s="63"/>
      <c r="X3206" s="63"/>
      <c r="Y3206" s="63"/>
      <c r="Z3206" s="63"/>
      <c r="AA3206" s="63"/>
    </row>
    <row r="3207" spans="1:27" s="71" customFormat="1" ht="23.5" customHeight="1" x14ac:dyDescent="0.35">
      <c r="A3207" s="62">
        <v>46188</v>
      </c>
      <c r="B3207" s="63" t="s">
        <v>34</v>
      </c>
      <c r="C3207" s="64" t="s">
        <v>17</v>
      </c>
      <c r="D3207" s="64" t="s">
        <v>19</v>
      </c>
      <c r="E3207" s="64" t="s">
        <v>750</v>
      </c>
      <c r="F3207" s="64">
        <v>1</v>
      </c>
      <c r="G3207" s="72">
        <v>130597185</v>
      </c>
      <c r="H3207" s="63" t="s">
        <v>5756</v>
      </c>
      <c r="I3207" s="64" t="s">
        <v>493</v>
      </c>
      <c r="J3207" s="63" t="s">
        <v>66</v>
      </c>
      <c r="K3207" s="64" t="s">
        <v>243</v>
      </c>
      <c r="L3207" s="64" t="s">
        <v>239</v>
      </c>
      <c r="M3207" s="100"/>
      <c r="N3207" s="100"/>
      <c r="O3207" s="66">
        <f t="shared" si="118"/>
        <v>24</v>
      </c>
      <c r="P3207" s="67">
        <v>0.33</v>
      </c>
      <c r="Q3207" s="68">
        <v>11</v>
      </c>
      <c r="R3207" s="68"/>
      <c r="S3207" s="68">
        <f t="shared" si="119"/>
        <v>3.6300000000000003</v>
      </c>
      <c r="T3207" s="69" t="s">
        <v>547</v>
      </c>
      <c r="U3207" s="63" t="s">
        <v>52</v>
      </c>
      <c r="V3207" s="63"/>
      <c r="W3207" s="63"/>
      <c r="X3207" s="63"/>
      <c r="Y3207" s="63"/>
      <c r="Z3207" s="63"/>
      <c r="AA3207" s="63"/>
    </row>
    <row r="3208" spans="1:27" s="71" customFormat="1" ht="23.5" customHeight="1" x14ac:dyDescent="0.35">
      <c r="A3208" s="62">
        <v>46188</v>
      </c>
      <c r="B3208" s="63" t="s">
        <v>34</v>
      </c>
      <c r="C3208" s="64" t="s">
        <v>17</v>
      </c>
      <c r="D3208" s="64" t="s">
        <v>19</v>
      </c>
      <c r="E3208" s="64" t="s">
        <v>750</v>
      </c>
      <c r="F3208" s="64">
        <v>2</v>
      </c>
      <c r="G3208" s="72">
        <v>130597187</v>
      </c>
      <c r="H3208" s="63" t="s">
        <v>5757</v>
      </c>
      <c r="I3208" s="64" t="s">
        <v>493</v>
      </c>
      <c r="J3208" s="63" t="s">
        <v>66</v>
      </c>
      <c r="K3208" s="64" t="s">
        <v>243</v>
      </c>
      <c r="L3208" s="64" t="s">
        <v>239</v>
      </c>
      <c r="M3208" s="100"/>
      <c r="N3208" s="100"/>
      <c r="O3208" s="66">
        <f t="shared" si="118"/>
        <v>24</v>
      </c>
      <c r="P3208" s="67">
        <v>0.33</v>
      </c>
      <c r="Q3208" s="68">
        <v>11</v>
      </c>
      <c r="R3208" s="68"/>
      <c r="S3208" s="68">
        <f t="shared" si="119"/>
        <v>3.6300000000000003</v>
      </c>
      <c r="T3208" s="69" t="s">
        <v>547</v>
      </c>
      <c r="U3208" s="63" t="s">
        <v>52</v>
      </c>
      <c r="V3208" s="63"/>
      <c r="W3208" s="63"/>
      <c r="X3208" s="63"/>
      <c r="Y3208" s="63"/>
      <c r="Z3208" s="63"/>
      <c r="AA3208" s="63"/>
    </row>
    <row r="3209" spans="1:27" s="71" customFormat="1" ht="23.5" customHeight="1" x14ac:dyDescent="0.35">
      <c r="A3209" s="62">
        <v>46188</v>
      </c>
      <c r="B3209" s="63" t="s">
        <v>445</v>
      </c>
      <c r="C3209" s="64" t="s">
        <v>17</v>
      </c>
      <c r="D3209" s="64" t="s">
        <v>37</v>
      </c>
      <c r="E3209" s="64" t="s">
        <v>5750</v>
      </c>
      <c r="F3209" s="64">
        <v>1</v>
      </c>
      <c r="G3209" s="72" t="s">
        <v>5758</v>
      </c>
      <c r="H3209" s="63" t="s">
        <v>5759</v>
      </c>
      <c r="I3209" s="64" t="s">
        <v>493</v>
      </c>
      <c r="J3209" s="63" t="s">
        <v>66</v>
      </c>
      <c r="K3209" s="64" t="s">
        <v>243</v>
      </c>
      <c r="L3209" s="64" t="s">
        <v>239</v>
      </c>
      <c r="M3209" s="100"/>
      <c r="N3209" s="100"/>
      <c r="O3209" s="66">
        <f t="shared" si="118"/>
        <v>24</v>
      </c>
      <c r="P3209" s="67">
        <v>0.33</v>
      </c>
      <c r="Q3209" s="68">
        <v>8</v>
      </c>
      <c r="R3209" s="68"/>
      <c r="S3209" s="68">
        <f t="shared" si="119"/>
        <v>2.64</v>
      </c>
      <c r="T3209" s="69" t="s">
        <v>547</v>
      </c>
      <c r="U3209" s="63" t="s">
        <v>52</v>
      </c>
      <c r="V3209" s="63"/>
      <c r="W3209" s="63"/>
      <c r="X3209" s="63"/>
      <c r="Y3209" s="63"/>
      <c r="Z3209" s="63"/>
      <c r="AA3209" s="63"/>
    </row>
    <row r="3210" spans="1:27" s="71" customFormat="1" ht="23.5" customHeight="1" x14ac:dyDescent="0.35">
      <c r="A3210" s="62">
        <v>46188</v>
      </c>
      <c r="B3210" s="63" t="s">
        <v>445</v>
      </c>
      <c r="C3210" s="64" t="s">
        <v>17</v>
      </c>
      <c r="D3210" s="64" t="s">
        <v>37</v>
      </c>
      <c r="E3210" s="64" t="s">
        <v>5750</v>
      </c>
      <c r="F3210" s="64">
        <v>1</v>
      </c>
      <c r="G3210" s="72" t="s">
        <v>3156</v>
      </c>
      <c r="H3210" s="63" t="s">
        <v>5760</v>
      </c>
      <c r="I3210" s="64" t="s">
        <v>493</v>
      </c>
      <c r="J3210" s="63" t="s">
        <v>66</v>
      </c>
      <c r="K3210" s="64" t="s">
        <v>243</v>
      </c>
      <c r="L3210" s="64" t="s">
        <v>239</v>
      </c>
      <c r="M3210" s="100"/>
      <c r="N3210" s="100"/>
      <c r="O3210" s="66">
        <f t="shared" si="118"/>
        <v>24</v>
      </c>
      <c r="P3210" s="67">
        <v>0.5</v>
      </c>
      <c r="Q3210" s="68">
        <v>8</v>
      </c>
      <c r="R3210" s="68"/>
      <c r="S3210" s="68">
        <f t="shared" si="119"/>
        <v>4</v>
      </c>
      <c r="T3210" s="69" t="s">
        <v>547</v>
      </c>
      <c r="U3210" s="63" t="s">
        <v>52</v>
      </c>
      <c r="V3210" s="63"/>
      <c r="W3210" s="63"/>
      <c r="X3210" s="63"/>
      <c r="Y3210" s="63"/>
      <c r="Z3210" s="63"/>
      <c r="AA3210" s="63"/>
    </row>
    <row r="3211" spans="1:27" s="71" customFormat="1" ht="23.5" customHeight="1" x14ac:dyDescent="0.35">
      <c r="A3211" s="62">
        <v>46188</v>
      </c>
      <c r="B3211" s="63" t="s">
        <v>445</v>
      </c>
      <c r="C3211" s="64" t="s">
        <v>17</v>
      </c>
      <c r="D3211" s="64" t="s">
        <v>37</v>
      </c>
      <c r="E3211" s="64" t="s">
        <v>5751</v>
      </c>
      <c r="F3211" s="64">
        <v>2</v>
      </c>
      <c r="G3211" s="72" t="s">
        <v>5761</v>
      </c>
      <c r="H3211" s="63" t="s">
        <v>5762</v>
      </c>
      <c r="I3211" s="64" t="s">
        <v>493</v>
      </c>
      <c r="J3211" s="63" t="s">
        <v>66</v>
      </c>
      <c r="K3211" s="64" t="s">
        <v>243</v>
      </c>
      <c r="L3211" s="64" t="s">
        <v>239</v>
      </c>
      <c r="M3211" s="100"/>
      <c r="N3211" s="100"/>
      <c r="O3211" s="66">
        <f t="shared" si="118"/>
        <v>24</v>
      </c>
      <c r="P3211" s="67">
        <v>0.32</v>
      </c>
      <c r="Q3211" s="68">
        <v>8</v>
      </c>
      <c r="R3211" s="68"/>
      <c r="S3211" s="68">
        <f t="shared" si="119"/>
        <v>2.56</v>
      </c>
      <c r="T3211" s="69" t="s">
        <v>547</v>
      </c>
      <c r="U3211" s="63" t="s">
        <v>52</v>
      </c>
      <c r="V3211" s="63"/>
      <c r="W3211" s="63"/>
      <c r="X3211" s="63"/>
      <c r="Y3211" s="63"/>
      <c r="Z3211" s="63"/>
      <c r="AA3211" s="63"/>
    </row>
    <row r="3212" spans="1:27" s="71" customFormat="1" ht="23.5" customHeight="1" x14ac:dyDescent="0.35">
      <c r="A3212" s="62">
        <v>46188</v>
      </c>
      <c r="B3212" s="63" t="s">
        <v>445</v>
      </c>
      <c r="C3212" s="64" t="s">
        <v>18</v>
      </c>
      <c r="D3212" s="64" t="s">
        <v>37</v>
      </c>
      <c r="E3212" s="64" t="s">
        <v>2670</v>
      </c>
      <c r="F3212" s="64">
        <v>2</v>
      </c>
      <c r="G3212" s="72" t="s">
        <v>5763</v>
      </c>
      <c r="H3212" s="63" t="s">
        <v>5764</v>
      </c>
      <c r="I3212" s="64" t="s">
        <v>493</v>
      </c>
      <c r="J3212" s="63" t="s">
        <v>66</v>
      </c>
      <c r="K3212" s="64" t="s">
        <v>243</v>
      </c>
      <c r="L3212" s="64" t="s">
        <v>239</v>
      </c>
      <c r="M3212" s="100"/>
      <c r="N3212" s="100"/>
      <c r="O3212" s="66">
        <f t="shared" si="118"/>
        <v>24</v>
      </c>
      <c r="P3212" s="67">
        <v>0.1</v>
      </c>
      <c r="Q3212" s="68">
        <v>15</v>
      </c>
      <c r="R3212" s="68"/>
      <c r="S3212" s="68">
        <f t="shared" si="119"/>
        <v>1.5</v>
      </c>
      <c r="T3212" s="69" t="s">
        <v>547</v>
      </c>
      <c r="U3212" s="63" t="s">
        <v>52</v>
      </c>
      <c r="V3212" s="63"/>
      <c r="W3212" s="63"/>
      <c r="X3212" s="63"/>
      <c r="Y3212" s="63"/>
      <c r="Z3212" s="63"/>
      <c r="AA3212" s="63"/>
    </row>
    <row r="3213" spans="1:27" s="71" customFormat="1" ht="23.5" customHeight="1" x14ac:dyDescent="0.35">
      <c r="A3213" s="62">
        <v>46188</v>
      </c>
      <c r="B3213" s="63" t="s">
        <v>445</v>
      </c>
      <c r="C3213" s="64" t="s">
        <v>18</v>
      </c>
      <c r="D3213" s="64" t="s">
        <v>37</v>
      </c>
      <c r="E3213" s="64" t="s">
        <v>389</v>
      </c>
      <c r="F3213" s="64">
        <v>2</v>
      </c>
      <c r="G3213" s="72" t="s">
        <v>2805</v>
      </c>
      <c r="H3213" s="63" t="s">
        <v>5765</v>
      </c>
      <c r="I3213" s="64" t="s">
        <v>493</v>
      </c>
      <c r="J3213" s="63" t="s">
        <v>66</v>
      </c>
      <c r="K3213" s="64" t="s">
        <v>243</v>
      </c>
      <c r="L3213" s="64" t="s">
        <v>239</v>
      </c>
      <c r="M3213" s="100"/>
      <c r="N3213" s="100"/>
      <c r="O3213" s="66">
        <f t="shared" si="118"/>
        <v>24</v>
      </c>
      <c r="P3213" s="67">
        <v>0.8</v>
      </c>
      <c r="Q3213" s="68">
        <v>23</v>
      </c>
      <c r="R3213" s="68"/>
      <c r="S3213" s="68">
        <f t="shared" si="119"/>
        <v>18.400000000000002</v>
      </c>
      <c r="T3213" s="69" t="s">
        <v>547</v>
      </c>
      <c r="U3213" s="63" t="s">
        <v>52</v>
      </c>
      <c r="V3213" s="63"/>
      <c r="W3213" s="63"/>
      <c r="X3213" s="63"/>
      <c r="Y3213" s="63"/>
      <c r="Z3213" s="63"/>
      <c r="AA3213" s="63"/>
    </row>
    <row r="3214" spans="1:27" s="71" customFormat="1" ht="23.5" customHeight="1" x14ac:dyDescent="0.35">
      <c r="A3214" s="62">
        <v>46188</v>
      </c>
      <c r="B3214" s="63" t="s">
        <v>445</v>
      </c>
      <c r="C3214" s="64" t="s">
        <v>18</v>
      </c>
      <c r="D3214" s="64" t="s">
        <v>37</v>
      </c>
      <c r="E3214" s="64" t="s">
        <v>429</v>
      </c>
      <c r="F3214" s="64">
        <v>2</v>
      </c>
      <c r="G3214" s="72" t="s">
        <v>5766</v>
      </c>
      <c r="H3214" s="63" t="s">
        <v>5767</v>
      </c>
      <c r="I3214" s="64" t="s">
        <v>493</v>
      </c>
      <c r="J3214" s="63" t="s">
        <v>66</v>
      </c>
      <c r="K3214" s="64" t="s">
        <v>243</v>
      </c>
      <c r="L3214" s="64" t="s">
        <v>239</v>
      </c>
      <c r="M3214" s="100"/>
      <c r="N3214" s="100"/>
      <c r="O3214" s="66">
        <f t="shared" si="118"/>
        <v>24</v>
      </c>
      <c r="P3214" s="67">
        <v>0.1</v>
      </c>
      <c r="Q3214" s="68">
        <v>23</v>
      </c>
      <c r="R3214" s="68"/>
      <c r="S3214" s="68">
        <f t="shared" si="119"/>
        <v>2.3000000000000003</v>
      </c>
      <c r="T3214" s="69" t="s">
        <v>547</v>
      </c>
      <c r="U3214" s="63" t="s">
        <v>52</v>
      </c>
      <c r="V3214" s="63"/>
      <c r="W3214" s="63"/>
      <c r="X3214" s="63"/>
      <c r="Y3214" s="63"/>
      <c r="Z3214" s="63"/>
      <c r="AA3214" s="63"/>
    </row>
    <row r="3215" spans="1:27" s="71" customFormat="1" ht="23.5" customHeight="1" x14ac:dyDescent="0.35">
      <c r="A3215" s="62">
        <v>46188</v>
      </c>
      <c r="B3215" s="63" t="s">
        <v>445</v>
      </c>
      <c r="C3215" s="64" t="s">
        <v>18</v>
      </c>
      <c r="D3215" s="64" t="s">
        <v>37</v>
      </c>
      <c r="E3215" s="64" t="s">
        <v>1689</v>
      </c>
      <c r="F3215" s="64">
        <v>2</v>
      </c>
      <c r="G3215" s="72" t="s">
        <v>1220</v>
      </c>
      <c r="H3215" s="63" t="s">
        <v>5768</v>
      </c>
      <c r="I3215" s="64" t="s">
        <v>493</v>
      </c>
      <c r="J3215" s="63" t="s">
        <v>66</v>
      </c>
      <c r="K3215" s="64" t="s">
        <v>243</v>
      </c>
      <c r="L3215" s="64" t="s">
        <v>239</v>
      </c>
      <c r="M3215" s="100"/>
      <c r="N3215" s="100"/>
      <c r="O3215" s="66">
        <f t="shared" si="118"/>
        <v>24</v>
      </c>
      <c r="P3215" s="67">
        <v>0.1</v>
      </c>
      <c r="Q3215" s="68">
        <v>6</v>
      </c>
      <c r="R3215" s="68"/>
      <c r="S3215" s="68">
        <f t="shared" si="119"/>
        <v>0.60000000000000009</v>
      </c>
      <c r="T3215" s="69" t="s">
        <v>547</v>
      </c>
      <c r="U3215" s="63" t="s">
        <v>52</v>
      </c>
      <c r="V3215" s="63"/>
      <c r="W3215" s="63"/>
      <c r="X3215" s="63"/>
      <c r="Y3215" s="63"/>
      <c r="Z3215" s="63"/>
      <c r="AA3215" s="63"/>
    </row>
    <row r="3216" spans="1:27" s="71" customFormat="1" ht="23.5" customHeight="1" x14ac:dyDescent="0.35">
      <c r="A3216" s="62">
        <v>46188</v>
      </c>
      <c r="B3216" s="63" t="s">
        <v>445</v>
      </c>
      <c r="C3216" s="64" t="s">
        <v>18</v>
      </c>
      <c r="D3216" s="64" t="s">
        <v>37</v>
      </c>
      <c r="E3216" s="64" t="s">
        <v>752</v>
      </c>
      <c r="F3216" s="64">
        <v>2</v>
      </c>
      <c r="G3216" s="72">
        <v>319458001</v>
      </c>
      <c r="H3216" s="63" t="s">
        <v>5769</v>
      </c>
      <c r="I3216" s="64" t="s">
        <v>493</v>
      </c>
      <c r="J3216" s="63" t="s">
        <v>66</v>
      </c>
      <c r="K3216" s="64" t="s">
        <v>243</v>
      </c>
      <c r="L3216" s="64" t="s">
        <v>239</v>
      </c>
      <c r="M3216" s="100"/>
      <c r="N3216" s="100"/>
      <c r="O3216" s="66">
        <f t="shared" si="118"/>
        <v>24</v>
      </c>
      <c r="P3216" s="67">
        <v>0.1</v>
      </c>
      <c r="Q3216" s="68">
        <v>10</v>
      </c>
      <c r="R3216" s="68"/>
      <c r="S3216" s="68">
        <f t="shared" si="119"/>
        <v>1</v>
      </c>
      <c r="T3216" s="69" t="s">
        <v>547</v>
      </c>
      <c r="U3216" s="63" t="s">
        <v>52</v>
      </c>
      <c r="V3216" s="63"/>
      <c r="W3216" s="63"/>
      <c r="X3216" s="63"/>
      <c r="Y3216" s="63"/>
      <c r="Z3216" s="63"/>
      <c r="AA3216" s="63"/>
    </row>
    <row r="3217" spans="1:27" s="71" customFormat="1" ht="23.5" customHeight="1" x14ac:dyDescent="0.35">
      <c r="A3217" s="62">
        <v>46188</v>
      </c>
      <c r="B3217" s="63" t="s">
        <v>445</v>
      </c>
      <c r="C3217" s="64" t="s">
        <v>17</v>
      </c>
      <c r="D3217" s="64" t="s">
        <v>37</v>
      </c>
      <c r="E3217" s="64" t="s">
        <v>5751</v>
      </c>
      <c r="F3217" s="64">
        <v>2</v>
      </c>
      <c r="G3217" s="72" t="s">
        <v>4973</v>
      </c>
      <c r="H3217" s="63" t="s">
        <v>5770</v>
      </c>
      <c r="I3217" s="64" t="s">
        <v>480</v>
      </c>
      <c r="J3217" s="63" t="s">
        <v>5771</v>
      </c>
      <c r="K3217" s="64" t="s">
        <v>273</v>
      </c>
      <c r="L3217" s="64" t="s">
        <v>268</v>
      </c>
      <c r="M3217" s="100">
        <v>0.20833333333333334</v>
      </c>
      <c r="N3217" s="100">
        <v>0.25</v>
      </c>
      <c r="O3217" s="66">
        <f t="shared" si="118"/>
        <v>4.1666666666666657E-2</v>
      </c>
      <c r="P3217" s="67">
        <v>1</v>
      </c>
      <c r="Q3217" s="68">
        <v>8</v>
      </c>
      <c r="R3217" s="68"/>
      <c r="S3217" s="68">
        <f t="shared" si="119"/>
        <v>8</v>
      </c>
      <c r="T3217" s="69" t="s">
        <v>27</v>
      </c>
      <c r="U3217" s="63" t="s">
        <v>30</v>
      </c>
      <c r="V3217" s="63"/>
      <c r="W3217" s="63" t="s">
        <v>5792</v>
      </c>
      <c r="X3217" s="63" t="s">
        <v>5796</v>
      </c>
      <c r="Y3217" s="63"/>
      <c r="Z3217" s="63"/>
      <c r="AA3217" s="63">
        <v>2026060073</v>
      </c>
    </row>
    <row r="3218" spans="1:27" s="71" customFormat="1" ht="23.5" customHeight="1" x14ac:dyDescent="0.35">
      <c r="A3218" s="62">
        <v>46188</v>
      </c>
      <c r="B3218" s="63" t="s">
        <v>445</v>
      </c>
      <c r="C3218" s="64" t="s">
        <v>17</v>
      </c>
      <c r="D3218" s="64" t="s">
        <v>37</v>
      </c>
      <c r="E3218" s="64" t="s">
        <v>2563</v>
      </c>
      <c r="F3218" s="64">
        <v>1</v>
      </c>
      <c r="G3218" s="72" t="s">
        <v>2537</v>
      </c>
      <c r="H3218" s="63" t="s">
        <v>5772</v>
      </c>
      <c r="I3218" s="64" t="s">
        <v>480</v>
      </c>
      <c r="J3218" s="63" t="s">
        <v>5773</v>
      </c>
      <c r="K3218" s="64" t="s">
        <v>273</v>
      </c>
      <c r="L3218" s="64" t="s">
        <v>268</v>
      </c>
      <c r="M3218" s="100">
        <v>0.375</v>
      </c>
      <c r="N3218" s="100">
        <v>0.41666666666666669</v>
      </c>
      <c r="O3218" s="66">
        <f t="shared" si="118"/>
        <v>4.1666666666666685E-2</v>
      </c>
      <c r="P3218" s="67">
        <v>1</v>
      </c>
      <c r="Q3218" s="68">
        <v>20</v>
      </c>
      <c r="R3218" s="68"/>
      <c r="S3218" s="68">
        <f t="shared" si="119"/>
        <v>20</v>
      </c>
      <c r="T3218" s="69" t="s">
        <v>27</v>
      </c>
      <c r="U3218" s="63" t="s">
        <v>30</v>
      </c>
      <c r="V3218" s="63"/>
      <c r="W3218" s="63" t="s">
        <v>5793</v>
      </c>
      <c r="X3218" s="63" t="s">
        <v>5828</v>
      </c>
      <c r="Y3218" s="63"/>
      <c r="Z3218" s="63"/>
      <c r="AA3218" s="63">
        <v>2026060074</v>
      </c>
    </row>
    <row r="3219" spans="1:27" s="71" customFormat="1" ht="23.5" customHeight="1" x14ac:dyDescent="0.35">
      <c r="A3219" s="62">
        <v>46188</v>
      </c>
      <c r="B3219" s="63" t="s">
        <v>445</v>
      </c>
      <c r="C3219" s="64" t="s">
        <v>18</v>
      </c>
      <c r="D3219" s="64" t="s">
        <v>37</v>
      </c>
      <c r="E3219" s="64" t="s">
        <v>1837</v>
      </c>
      <c r="F3219" s="64">
        <v>2</v>
      </c>
      <c r="G3219" s="72">
        <v>109945015</v>
      </c>
      <c r="H3219" s="63" t="s">
        <v>5774</v>
      </c>
      <c r="I3219" s="64" t="s">
        <v>480</v>
      </c>
      <c r="J3219" s="63" t="s">
        <v>5775</v>
      </c>
      <c r="K3219" s="64" t="s">
        <v>273</v>
      </c>
      <c r="L3219" s="64" t="s">
        <v>268</v>
      </c>
      <c r="M3219" s="100">
        <v>2.0833333333333332E-2</v>
      </c>
      <c r="N3219" s="100">
        <v>0.1875</v>
      </c>
      <c r="O3219" s="66">
        <f t="shared" si="118"/>
        <v>0.16666666666666666</v>
      </c>
      <c r="P3219" s="67">
        <v>4</v>
      </c>
      <c r="Q3219" s="68">
        <v>10</v>
      </c>
      <c r="R3219" s="68"/>
      <c r="S3219" s="68">
        <f t="shared" si="119"/>
        <v>40</v>
      </c>
      <c r="T3219" s="69" t="s">
        <v>27</v>
      </c>
      <c r="U3219" s="63" t="s">
        <v>30</v>
      </c>
      <c r="V3219" s="63"/>
      <c r="W3219" s="63">
        <v>536136001</v>
      </c>
      <c r="X3219" s="63" t="s">
        <v>548</v>
      </c>
      <c r="Y3219" s="63"/>
      <c r="Z3219" s="63"/>
      <c r="AA3219" s="63">
        <v>2026060075</v>
      </c>
    </row>
    <row r="3220" spans="1:27" s="71" customFormat="1" ht="23.5" customHeight="1" x14ac:dyDescent="0.35">
      <c r="A3220" s="62">
        <v>46188</v>
      </c>
      <c r="B3220" s="63" t="s">
        <v>445</v>
      </c>
      <c r="C3220" s="64" t="s">
        <v>17</v>
      </c>
      <c r="D3220" s="64" t="s">
        <v>37</v>
      </c>
      <c r="E3220" s="64" t="s">
        <v>5751</v>
      </c>
      <c r="F3220" s="64">
        <v>2</v>
      </c>
      <c r="G3220" s="72" t="s">
        <v>5761</v>
      </c>
      <c r="H3220" s="63" t="s">
        <v>5762</v>
      </c>
      <c r="I3220" s="64" t="s">
        <v>490</v>
      </c>
      <c r="J3220" s="63" t="s">
        <v>5776</v>
      </c>
      <c r="K3220" s="64" t="s">
        <v>281</v>
      </c>
      <c r="L3220" s="64" t="s">
        <v>268</v>
      </c>
      <c r="M3220" s="100">
        <v>0.91666666666666663</v>
      </c>
      <c r="N3220" s="100">
        <v>0.95833333333333337</v>
      </c>
      <c r="O3220" s="66">
        <f t="shared" si="118"/>
        <v>4.1666666666666741E-2</v>
      </c>
      <c r="P3220" s="67">
        <v>1</v>
      </c>
      <c r="Q3220" s="68">
        <v>8</v>
      </c>
      <c r="R3220" s="68"/>
      <c r="S3220" s="68">
        <f t="shared" si="119"/>
        <v>8</v>
      </c>
      <c r="T3220" s="69" t="s">
        <v>27</v>
      </c>
      <c r="U3220" s="63" t="s">
        <v>52</v>
      </c>
      <c r="V3220" s="63"/>
      <c r="W3220" s="63"/>
      <c r="X3220" s="63"/>
      <c r="Y3220" s="63"/>
      <c r="Z3220" s="63"/>
      <c r="AA3220" s="63">
        <v>2026060076</v>
      </c>
    </row>
    <row r="3221" spans="1:27" s="71" customFormat="1" ht="23.5" customHeight="1" x14ac:dyDescent="0.35">
      <c r="A3221" s="62">
        <v>46188</v>
      </c>
      <c r="B3221" s="63" t="s">
        <v>34</v>
      </c>
      <c r="C3221" s="64" t="s">
        <v>18</v>
      </c>
      <c r="D3221" s="64" t="s">
        <v>19</v>
      </c>
      <c r="E3221" s="64" t="s">
        <v>5752</v>
      </c>
      <c r="F3221" s="64">
        <v>1</v>
      </c>
      <c r="G3221" s="72">
        <v>130429425</v>
      </c>
      <c r="H3221" s="63" t="s">
        <v>5777</v>
      </c>
      <c r="I3221" s="64" t="s">
        <v>490</v>
      </c>
      <c r="J3221" s="63" t="s">
        <v>5778</v>
      </c>
      <c r="K3221" s="64" t="s">
        <v>281</v>
      </c>
      <c r="L3221" s="64" t="s">
        <v>268</v>
      </c>
      <c r="M3221" s="100">
        <v>0.36805555555555558</v>
      </c>
      <c r="N3221" s="100">
        <v>0.4513888888888889</v>
      </c>
      <c r="O3221" s="66">
        <f t="shared" si="118"/>
        <v>8.3333333333333315E-2</v>
      </c>
      <c r="P3221" s="67">
        <v>2</v>
      </c>
      <c r="Q3221" s="68">
        <v>9</v>
      </c>
      <c r="R3221" s="68"/>
      <c r="S3221" s="68">
        <f t="shared" si="119"/>
        <v>18</v>
      </c>
      <c r="T3221" s="69" t="s">
        <v>52</v>
      </c>
      <c r="U3221" s="63" t="s">
        <v>52</v>
      </c>
      <c r="V3221" s="63"/>
      <c r="W3221" s="63"/>
      <c r="X3221" s="63"/>
      <c r="Y3221" s="63"/>
      <c r="Z3221" s="63"/>
      <c r="AA3221" s="63">
        <v>2026060077</v>
      </c>
    </row>
    <row r="3222" spans="1:27" s="71" customFormat="1" ht="23.5" customHeight="1" x14ac:dyDescent="0.35">
      <c r="A3222" s="62">
        <v>46188</v>
      </c>
      <c r="B3222" s="63" t="s">
        <v>34</v>
      </c>
      <c r="C3222" s="64" t="s">
        <v>18</v>
      </c>
      <c r="D3222" s="64" t="s">
        <v>19</v>
      </c>
      <c r="E3222" s="64" t="s">
        <v>5581</v>
      </c>
      <c r="F3222" s="64">
        <v>2</v>
      </c>
      <c r="G3222" s="72">
        <v>130868014</v>
      </c>
      <c r="H3222" s="63" t="s">
        <v>5779</v>
      </c>
      <c r="I3222" s="64" t="s">
        <v>490</v>
      </c>
      <c r="J3222" s="63" t="s">
        <v>5780</v>
      </c>
      <c r="K3222" s="64" t="s">
        <v>281</v>
      </c>
      <c r="L3222" s="64" t="s">
        <v>268</v>
      </c>
      <c r="M3222" s="100">
        <v>0.20833333333333334</v>
      </c>
      <c r="N3222" s="100">
        <v>0.22222222222222221</v>
      </c>
      <c r="O3222" s="66">
        <f t="shared" si="118"/>
        <v>1.3888888888888867E-2</v>
      </c>
      <c r="P3222" s="67">
        <v>0.33</v>
      </c>
      <c r="Q3222" s="68">
        <v>7</v>
      </c>
      <c r="R3222" s="68"/>
      <c r="S3222" s="68">
        <f t="shared" si="119"/>
        <v>2.31</v>
      </c>
      <c r="T3222" s="69" t="s">
        <v>52</v>
      </c>
      <c r="U3222" s="63" t="s">
        <v>52</v>
      </c>
      <c r="V3222" s="63"/>
      <c r="W3222" s="63"/>
      <c r="X3222" s="63"/>
      <c r="Y3222" s="63"/>
      <c r="Z3222" s="63"/>
      <c r="AA3222" s="63">
        <v>2026060078</v>
      </c>
    </row>
    <row r="3223" spans="1:27" s="71" customFormat="1" ht="23.5" customHeight="1" x14ac:dyDescent="0.35">
      <c r="A3223" s="62">
        <v>46188</v>
      </c>
      <c r="B3223" s="63" t="s">
        <v>34</v>
      </c>
      <c r="C3223" s="64" t="s">
        <v>18</v>
      </c>
      <c r="D3223" s="64" t="s">
        <v>19</v>
      </c>
      <c r="E3223" s="64" t="s">
        <v>4100</v>
      </c>
      <c r="F3223" s="64">
        <v>1</v>
      </c>
      <c r="G3223" s="72">
        <v>130606093</v>
      </c>
      <c r="H3223" s="63" t="s">
        <v>5781</v>
      </c>
      <c r="I3223" s="64" t="s">
        <v>490</v>
      </c>
      <c r="J3223" s="63" t="s">
        <v>5778</v>
      </c>
      <c r="K3223" s="64" t="s">
        <v>281</v>
      </c>
      <c r="L3223" s="64" t="s">
        <v>268</v>
      </c>
      <c r="M3223" s="100">
        <v>0.34375</v>
      </c>
      <c r="N3223" s="100">
        <v>0.44791666666666669</v>
      </c>
      <c r="O3223" s="66">
        <f t="shared" si="118"/>
        <v>0.10416666666666669</v>
      </c>
      <c r="P3223" s="67">
        <v>2.5</v>
      </c>
      <c r="Q3223" s="68">
        <v>9</v>
      </c>
      <c r="R3223" s="68"/>
      <c r="S3223" s="68">
        <f t="shared" si="119"/>
        <v>22.5</v>
      </c>
      <c r="T3223" s="69" t="s">
        <v>52</v>
      </c>
      <c r="U3223" s="63" t="s">
        <v>52</v>
      </c>
      <c r="V3223" s="63"/>
      <c r="W3223" s="63"/>
      <c r="X3223" s="63"/>
      <c r="Y3223" s="63"/>
      <c r="Z3223" s="63"/>
      <c r="AA3223" s="63">
        <v>2026060079</v>
      </c>
    </row>
    <row r="3224" spans="1:27" s="71" customFormat="1" ht="23.5" customHeight="1" x14ac:dyDescent="0.35">
      <c r="A3224" s="62">
        <v>46188</v>
      </c>
      <c r="B3224" s="63" t="s">
        <v>445</v>
      </c>
      <c r="C3224" s="64" t="s">
        <v>18</v>
      </c>
      <c r="D3224" s="64" t="s">
        <v>37</v>
      </c>
      <c r="E3224" s="64" t="s">
        <v>2064</v>
      </c>
      <c r="F3224" s="64">
        <v>2</v>
      </c>
      <c r="G3224" s="72" t="s">
        <v>3363</v>
      </c>
      <c r="H3224" s="63" t="s">
        <v>5782</v>
      </c>
      <c r="I3224" s="64" t="s">
        <v>490</v>
      </c>
      <c r="J3224" s="63" t="s">
        <v>3229</v>
      </c>
      <c r="K3224" s="64" t="s">
        <v>281</v>
      </c>
      <c r="L3224" s="64" t="s">
        <v>268</v>
      </c>
      <c r="M3224" s="100">
        <v>0.8125</v>
      </c>
      <c r="N3224" s="100">
        <v>0.89583333333333337</v>
      </c>
      <c r="O3224" s="66">
        <f t="shared" si="118"/>
        <v>8.333333333333337E-2</v>
      </c>
      <c r="P3224" s="67">
        <v>2</v>
      </c>
      <c r="Q3224" s="68">
        <v>9</v>
      </c>
      <c r="R3224" s="68"/>
      <c r="S3224" s="68">
        <f t="shared" si="119"/>
        <v>18</v>
      </c>
      <c r="T3224" s="69" t="s">
        <v>52</v>
      </c>
      <c r="U3224" s="63" t="s">
        <v>52</v>
      </c>
      <c r="V3224" s="63"/>
      <c r="W3224" s="63"/>
      <c r="X3224" s="63"/>
      <c r="Y3224" s="63"/>
      <c r="Z3224" s="63"/>
      <c r="AA3224" s="63">
        <v>2026060080</v>
      </c>
    </row>
    <row r="3225" spans="1:27" s="71" customFormat="1" ht="23.5" customHeight="1" x14ac:dyDescent="0.35">
      <c r="A3225" s="62">
        <v>46188</v>
      </c>
      <c r="B3225" s="63" t="s">
        <v>445</v>
      </c>
      <c r="C3225" s="64" t="s">
        <v>18</v>
      </c>
      <c r="D3225" s="64" t="s">
        <v>37</v>
      </c>
      <c r="E3225" s="64" t="s">
        <v>1535</v>
      </c>
      <c r="F3225" s="64">
        <v>1</v>
      </c>
      <c r="G3225" s="72" t="s">
        <v>241</v>
      </c>
      <c r="H3225" s="63" t="s">
        <v>5783</v>
      </c>
      <c r="I3225" s="64" t="s">
        <v>482</v>
      </c>
      <c r="J3225" s="63" t="s">
        <v>5784</v>
      </c>
      <c r="K3225" s="64" t="s">
        <v>2580</v>
      </c>
      <c r="L3225" s="64" t="s">
        <v>268</v>
      </c>
      <c r="M3225" s="100">
        <v>0.54166666666666663</v>
      </c>
      <c r="N3225" s="100">
        <v>0.64583333333333337</v>
      </c>
      <c r="O3225" s="66">
        <f t="shared" si="118"/>
        <v>0.10416666666666674</v>
      </c>
      <c r="P3225" s="67">
        <v>2.5</v>
      </c>
      <c r="Q3225" s="68">
        <v>31</v>
      </c>
      <c r="R3225" s="68"/>
      <c r="S3225" s="68">
        <f t="shared" si="119"/>
        <v>77.5</v>
      </c>
      <c r="T3225" s="69" t="s">
        <v>65</v>
      </c>
      <c r="U3225" s="63" t="s">
        <v>79</v>
      </c>
      <c r="V3225" s="63"/>
      <c r="W3225" s="63">
        <v>316586006</v>
      </c>
      <c r="X3225" s="63" t="s">
        <v>5450</v>
      </c>
      <c r="Y3225" s="63"/>
      <c r="Z3225" s="63"/>
      <c r="AA3225" s="63">
        <v>2026060081</v>
      </c>
    </row>
    <row r="3226" spans="1:27" s="71" customFormat="1" ht="23.5" customHeight="1" x14ac:dyDescent="0.35">
      <c r="A3226" s="62">
        <v>46188</v>
      </c>
      <c r="B3226" s="63" t="s">
        <v>445</v>
      </c>
      <c r="C3226" s="64" t="s">
        <v>18</v>
      </c>
      <c r="D3226" s="64" t="s">
        <v>37</v>
      </c>
      <c r="E3226" s="64" t="s">
        <v>1772</v>
      </c>
      <c r="F3226" s="64">
        <v>2</v>
      </c>
      <c r="G3226" s="72" t="s">
        <v>241</v>
      </c>
      <c r="H3226" s="63" t="s">
        <v>5783</v>
      </c>
      <c r="I3226" s="64" t="s">
        <v>482</v>
      </c>
      <c r="J3226" s="63" t="s">
        <v>5784</v>
      </c>
      <c r="K3226" s="64" t="s">
        <v>2580</v>
      </c>
      <c r="L3226" s="64" t="s">
        <v>268</v>
      </c>
      <c r="M3226" s="100">
        <v>0.8125</v>
      </c>
      <c r="N3226" s="100">
        <v>0.89583333333333337</v>
      </c>
      <c r="O3226" s="66">
        <f t="shared" si="118"/>
        <v>8.333333333333337E-2</v>
      </c>
      <c r="P3226" s="67">
        <v>2</v>
      </c>
      <c r="Q3226" s="68">
        <v>32</v>
      </c>
      <c r="R3226" s="68"/>
      <c r="S3226" s="68">
        <f t="shared" si="119"/>
        <v>64</v>
      </c>
      <c r="T3226" s="69" t="s">
        <v>65</v>
      </c>
      <c r="U3226" s="63" t="s">
        <v>79</v>
      </c>
      <c r="V3226" s="63"/>
      <c r="W3226" s="63">
        <v>316586006</v>
      </c>
      <c r="X3226" s="63" t="s">
        <v>5450</v>
      </c>
      <c r="Y3226" s="63"/>
      <c r="Z3226" s="63"/>
      <c r="AA3226" s="63">
        <v>2026060082</v>
      </c>
    </row>
    <row r="3227" spans="1:27" s="71" customFormat="1" ht="23.5" customHeight="1" x14ac:dyDescent="0.35">
      <c r="A3227" s="62">
        <v>46188</v>
      </c>
      <c r="B3227" s="63" t="s">
        <v>445</v>
      </c>
      <c r="C3227" s="64" t="s">
        <v>18</v>
      </c>
      <c r="D3227" s="64" t="s">
        <v>37</v>
      </c>
      <c r="E3227" s="64" t="s">
        <v>1302</v>
      </c>
      <c r="F3227" s="64">
        <v>2</v>
      </c>
      <c r="G3227" s="72" t="s">
        <v>5741</v>
      </c>
      <c r="H3227" s="63" t="s">
        <v>5785</v>
      </c>
      <c r="I3227" s="64" t="s">
        <v>482</v>
      </c>
      <c r="J3227" s="63" t="s">
        <v>5786</v>
      </c>
      <c r="K3227" s="64" t="s">
        <v>2580</v>
      </c>
      <c r="L3227" s="64" t="s">
        <v>268</v>
      </c>
      <c r="M3227" s="100">
        <v>4.1666666666666664E-2</v>
      </c>
      <c r="N3227" s="100">
        <v>0.20833333333333334</v>
      </c>
      <c r="O3227" s="66">
        <f t="shared" si="118"/>
        <v>0.16666666666666669</v>
      </c>
      <c r="P3227" s="67">
        <v>4</v>
      </c>
      <c r="Q3227" s="68">
        <v>23</v>
      </c>
      <c r="R3227" s="68"/>
      <c r="S3227" s="68">
        <f t="shared" si="119"/>
        <v>92</v>
      </c>
      <c r="T3227" s="69" t="s">
        <v>65</v>
      </c>
      <c r="U3227" s="63" t="s">
        <v>79</v>
      </c>
      <c r="V3227" s="63"/>
      <c r="W3227" s="63">
        <v>543678001</v>
      </c>
      <c r="X3227" s="63" t="s">
        <v>5450</v>
      </c>
      <c r="Y3227" s="63"/>
      <c r="Z3227" s="63"/>
      <c r="AA3227" s="63">
        <v>2026060083</v>
      </c>
    </row>
    <row r="3228" spans="1:27" s="71" customFormat="1" ht="23.5" customHeight="1" x14ac:dyDescent="0.35">
      <c r="A3228" s="62">
        <v>46188</v>
      </c>
      <c r="B3228" s="63" t="s">
        <v>34</v>
      </c>
      <c r="C3228" s="64" t="s">
        <v>18</v>
      </c>
      <c r="D3228" s="64" t="s">
        <v>19</v>
      </c>
      <c r="E3228" s="64" t="s">
        <v>5198</v>
      </c>
      <c r="F3228" s="64">
        <v>2</v>
      </c>
      <c r="G3228" s="72">
        <v>130868002</v>
      </c>
      <c r="H3228" s="63" t="s">
        <v>5787</v>
      </c>
      <c r="I3228" s="64" t="s">
        <v>482</v>
      </c>
      <c r="J3228" s="63" t="s">
        <v>5788</v>
      </c>
      <c r="K3228" s="64" t="s">
        <v>2580</v>
      </c>
      <c r="L3228" s="64" t="s">
        <v>268</v>
      </c>
      <c r="M3228" s="100">
        <v>0.125</v>
      </c>
      <c r="N3228" s="100">
        <v>0.3125</v>
      </c>
      <c r="O3228" s="66">
        <f t="shared" si="118"/>
        <v>0.1875</v>
      </c>
      <c r="P3228" s="67">
        <v>4.5</v>
      </c>
      <c r="Q3228" s="68">
        <v>6</v>
      </c>
      <c r="R3228" s="68"/>
      <c r="S3228" s="68">
        <f t="shared" si="119"/>
        <v>27</v>
      </c>
      <c r="T3228" s="69" t="s">
        <v>65</v>
      </c>
      <c r="U3228" s="63" t="s">
        <v>79</v>
      </c>
      <c r="V3228" s="63"/>
      <c r="W3228" s="63" t="s">
        <v>5794</v>
      </c>
      <c r="X3228" s="63" t="s">
        <v>5450</v>
      </c>
      <c r="Y3228" s="63"/>
      <c r="Z3228" s="63"/>
      <c r="AA3228" s="63">
        <v>2026060084</v>
      </c>
    </row>
    <row r="3229" spans="1:27" s="71" customFormat="1" ht="23.5" customHeight="1" x14ac:dyDescent="0.35">
      <c r="A3229" s="62">
        <v>46182</v>
      </c>
      <c r="B3229" s="63" t="s">
        <v>445</v>
      </c>
      <c r="C3229" s="64" t="s">
        <v>18</v>
      </c>
      <c r="D3229" s="64" t="s">
        <v>37</v>
      </c>
      <c r="E3229" s="64" t="s">
        <v>252</v>
      </c>
      <c r="F3229" s="64">
        <v>2</v>
      </c>
      <c r="G3229" s="72" t="s">
        <v>4729</v>
      </c>
      <c r="H3229" s="63" t="s">
        <v>5789</v>
      </c>
      <c r="I3229" s="64" t="s">
        <v>700</v>
      </c>
      <c r="J3229" s="63" t="s">
        <v>5790</v>
      </c>
      <c r="K3229" s="64" t="s">
        <v>702</v>
      </c>
      <c r="L3229" s="64" t="s">
        <v>268</v>
      </c>
      <c r="M3229" s="100">
        <v>0.14583333333333334</v>
      </c>
      <c r="N3229" s="100">
        <v>0.25</v>
      </c>
      <c r="O3229" s="66">
        <f t="shared" si="118"/>
        <v>0.10416666666666666</v>
      </c>
      <c r="P3229" s="67">
        <v>2.5</v>
      </c>
      <c r="Q3229" s="68">
        <v>20</v>
      </c>
      <c r="R3229" s="68"/>
      <c r="S3229" s="68">
        <f t="shared" si="119"/>
        <v>50</v>
      </c>
      <c r="T3229" s="69" t="s">
        <v>27</v>
      </c>
      <c r="U3229" s="63" t="s">
        <v>5791</v>
      </c>
      <c r="V3229" s="63"/>
      <c r="W3229" s="63"/>
      <c r="X3229" s="63"/>
      <c r="Y3229" s="63"/>
      <c r="Z3229" s="63"/>
      <c r="AA3229" s="63"/>
    </row>
    <row r="3230" spans="1:27" s="71" customFormat="1" ht="23.5" customHeight="1" x14ac:dyDescent="0.35">
      <c r="A3230" s="62">
        <v>46189</v>
      </c>
      <c r="B3230" s="63" t="s">
        <v>34</v>
      </c>
      <c r="C3230" s="64" t="s">
        <v>17</v>
      </c>
      <c r="D3230" s="64" t="s">
        <v>19</v>
      </c>
      <c r="E3230" s="64" t="s">
        <v>5805</v>
      </c>
      <c r="F3230" s="64">
        <v>1</v>
      </c>
      <c r="G3230" s="72" t="s">
        <v>4398</v>
      </c>
      <c r="H3230" s="63" t="s">
        <v>5809</v>
      </c>
      <c r="I3230" s="64" t="s">
        <v>493</v>
      </c>
      <c r="J3230" s="63" t="s">
        <v>66</v>
      </c>
      <c r="K3230" s="64" t="s">
        <v>243</v>
      </c>
      <c r="L3230" s="64" t="s">
        <v>239</v>
      </c>
      <c r="M3230" s="100"/>
      <c r="N3230" s="100"/>
      <c r="O3230" s="66">
        <f t="shared" si="118"/>
        <v>24</v>
      </c>
      <c r="P3230" s="67">
        <v>0.5</v>
      </c>
      <c r="Q3230" s="68">
        <v>17</v>
      </c>
      <c r="R3230" s="68"/>
      <c r="S3230" s="68">
        <f t="shared" si="119"/>
        <v>8.5</v>
      </c>
      <c r="T3230" s="69" t="s">
        <v>547</v>
      </c>
      <c r="U3230" s="63" t="s">
        <v>52</v>
      </c>
      <c r="V3230" s="63"/>
      <c r="W3230" s="63"/>
      <c r="X3230" s="63"/>
      <c r="Y3230" s="63"/>
      <c r="Z3230" s="63"/>
      <c r="AA3230" s="63"/>
    </row>
    <row r="3231" spans="1:27" s="71" customFormat="1" ht="23.5" customHeight="1" x14ac:dyDescent="0.35">
      <c r="A3231" s="62">
        <v>46189</v>
      </c>
      <c r="B3231" s="63" t="s">
        <v>445</v>
      </c>
      <c r="C3231" s="64" t="s">
        <v>17</v>
      </c>
      <c r="D3231" s="64" t="s">
        <v>37</v>
      </c>
      <c r="E3231" s="64" t="s">
        <v>712</v>
      </c>
      <c r="F3231" s="64">
        <v>2</v>
      </c>
      <c r="G3231" s="72" t="s">
        <v>363</v>
      </c>
      <c r="H3231" s="63" t="s">
        <v>5810</v>
      </c>
      <c r="I3231" s="64" t="s">
        <v>493</v>
      </c>
      <c r="J3231" s="63" t="s">
        <v>66</v>
      </c>
      <c r="K3231" s="64" t="s">
        <v>243</v>
      </c>
      <c r="L3231" s="64" t="s">
        <v>239</v>
      </c>
      <c r="M3231" s="100"/>
      <c r="N3231" s="100"/>
      <c r="O3231" s="66">
        <f t="shared" si="118"/>
        <v>24</v>
      </c>
      <c r="P3231" s="67">
        <v>0.1</v>
      </c>
      <c r="Q3231" s="68">
        <v>31</v>
      </c>
      <c r="R3231" s="68"/>
      <c r="S3231" s="68">
        <f t="shared" si="119"/>
        <v>3.1</v>
      </c>
      <c r="T3231" s="69" t="s">
        <v>547</v>
      </c>
      <c r="U3231" s="63" t="s">
        <v>52</v>
      </c>
      <c r="V3231" s="63"/>
      <c r="W3231" s="63"/>
      <c r="X3231" s="63"/>
      <c r="Y3231" s="63"/>
      <c r="Z3231" s="63"/>
      <c r="AA3231" s="63"/>
    </row>
    <row r="3232" spans="1:27" s="71" customFormat="1" ht="23.5" customHeight="1" x14ac:dyDescent="0.35">
      <c r="A3232" s="62">
        <v>46189</v>
      </c>
      <c r="B3232" s="63" t="s">
        <v>445</v>
      </c>
      <c r="C3232" s="64" t="s">
        <v>17</v>
      </c>
      <c r="D3232" s="64" t="s">
        <v>37</v>
      </c>
      <c r="E3232" s="64" t="s">
        <v>5806</v>
      </c>
      <c r="F3232" s="64">
        <v>1</v>
      </c>
      <c r="G3232" s="72" t="s">
        <v>1013</v>
      </c>
      <c r="H3232" s="63" t="s">
        <v>5811</v>
      </c>
      <c r="I3232" s="64" t="s">
        <v>493</v>
      </c>
      <c r="J3232" s="63" t="s">
        <v>66</v>
      </c>
      <c r="K3232" s="64" t="s">
        <v>243</v>
      </c>
      <c r="L3232" s="64" t="s">
        <v>239</v>
      </c>
      <c r="M3232" s="100"/>
      <c r="N3232" s="100"/>
      <c r="O3232" s="66">
        <f t="shared" si="118"/>
        <v>24</v>
      </c>
      <c r="P3232" s="67">
        <v>0.1</v>
      </c>
      <c r="Q3232" s="68">
        <v>26</v>
      </c>
      <c r="R3232" s="68"/>
      <c r="S3232" s="68">
        <f t="shared" si="119"/>
        <v>2.6</v>
      </c>
      <c r="T3232" s="69" t="s">
        <v>547</v>
      </c>
      <c r="U3232" s="63" t="s">
        <v>52</v>
      </c>
      <c r="V3232" s="63"/>
      <c r="W3232" s="63"/>
      <c r="X3232" s="63"/>
      <c r="Y3232" s="63"/>
      <c r="Z3232" s="63"/>
      <c r="AA3232" s="63"/>
    </row>
    <row r="3233" spans="1:27" s="71" customFormat="1" ht="23.5" customHeight="1" x14ac:dyDescent="0.35">
      <c r="A3233" s="62">
        <v>46189</v>
      </c>
      <c r="B3233" s="63" t="s">
        <v>445</v>
      </c>
      <c r="C3233" s="64" t="s">
        <v>17</v>
      </c>
      <c r="D3233" s="64" t="s">
        <v>37</v>
      </c>
      <c r="E3233" s="64" t="s">
        <v>5807</v>
      </c>
      <c r="F3233" s="64">
        <v>2</v>
      </c>
      <c r="G3233" s="72" t="s">
        <v>3193</v>
      </c>
      <c r="H3233" s="63" t="s">
        <v>5812</v>
      </c>
      <c r="I3233" s="64" t="s">
        <v>493</v>
      </c>
      <c r="J3233" s="63" t="s">
        <v>66</v>
      </c>
      <c r="K3233" s="64" t="s">
        <v>243</v>
      </c>
      <c r="L3233" s="64" t="s">
        <v>239</v>
      </c>
      <c r="M3233" s="100"/>
      <c r="N3233" s="100"/>
      <c r="O3233" s="66">
        <f t="shared" si="118"/>
        <v>24</v>
      </c>
      <c r="P3233" s="67">
        <v>0.1</v>
      </c>
      <c r="Q3233" s="68">
        <v>24</v>
      </c>
      <c r="R3233" s="68"/>
      <c r="S3233" s="68">
        <f t="shared" si="119"/>
        <v>2.4000000000000004</v>
      </c>
      <c r="T3233" s="69" t="s">
        <v>547</v>
      </c>
      <c r="U3233" s="63" t="s">
        <v>52</v>
      </c>
      <c r="V3233" s="63"/>
      <c r="W3233" s="63"/>
      <c r="X3233" s="63"/>
      <c r="Y3233" s="63"/>
      <c r="Z3233" s="63"/>
      <c r="AA3233" s="63"/>
    </row>
    <row r="3234" spans="1:27" s="71" customFormat="1" ht="23.5" customHeight="1" x14ac:dyDescent="0.35">
      <c r="A3234" s="62">
        <v>46189</v>
      </c>
      <c r="B3234" s="63" t="s">
        <v>445</v>
      </c>
      <c r="C3234" s="64" t="s">
        <v>18</v>
      </c>
      <c r="D3234" s="64" t="s">
        <v>37</v>
      </c>
      <c r="E3234" s="64" t="s">
        <v>305</v>
      </c>
      <c r="F3234" s="64">
        <v>2</v>
      </c>
      <c r="G3234" s="72" t="s">
        <v>3161</v>
      </c>
      <c r="H3234" s="63" t="s">
        <v>5813</v>
      </c>
      <c r="I3234" s="64" t="s">
        <v>493</v>
      </c>
      <c r="J3234" s="63" t="s">
        <v>66</v>
      </c>
      <c r="K3234" s="64" t="s">
        <v>243</v>
      </c>
      <c r="L3234" s="64" t="s">
        <v>239</v>
      </c>
      <c r="M3234" s="100"/>
      <c r="N3234" s="100"/>
      <c r="O3234" s="66">
        <f t="shared" si="118"/>
        <v>24</v>
      </c>
      <c r="P3234" s="67">
        <v>0.1</v>
      </c>
      <c r="Q3234" s="68">
        <v>7</v>
      </c>
      <c r="R3234" s="68"/>
      <c r="S3234" s="68">
        <f t="shared" si="119"/>
        <v>0.70000000000000007</v>
      </c>
      <c r="T3234" s="69" t="s">
        <v>547</v>
      </c>
      <c r="U3234" s="63" t="s">
        <v>52</v>
      </c>
      <c r="V3234" s="63"/>
      <c r="W3234" s="63"/>
      <c r="X3234" s="63"/>
      <c r="Y3234" s="63"/>
      <c r="Z3234" s="63"/>
      <c r="AA3234" s="63"/>
    </row>
    <row r="3235" spans="1:27" s="71" customFormat="1" ht="23.5" customHeight="1" x14ac:dyDescent="0.35">
      <c r="A3235" s="62">
        <v>46189</v>
      </c>
      <c r="B3235" s="63" t="s">
        <v>445</v>
      </c>
      <c r="C3235" s="64" t="s">
        <v>18</v>
      </c>
      <c r="D3235" s="64" t="s">
        <v>37</v>
      </c>
      <c r="E3235" s="64" t="s">
        <v>1532</v>
      </c>
      <c r="F3235" s="64">
        <v>1</v>
      </c>
      <c r="G3235" s="72" t="s">
        <v>3007</v>
      </c>
      <c r="H3235" s="63" t="s">
        <v>5814</v>
      </c>
      <c r="I3235" s="64" t="s">
        <v>493</v>
      </c>
      <c r="J3235" s="63" t="s">
        <v>66</v>
      </c>
      <c r="K3235" s="64" t="s">
        <v>243</v>
      </c>
      <c r="L3235" s="64" t="s">
        <v>239</v>
      </c>
      <c r="M3235" s="100"/>
      <c r="N3235" s="100"/>
      <c r="O3235" s="66">
        <f t="shared" si="118"/>
        <v>24</v>
      </c>
      <c r="P3235" s="67">
        <v>0.1</v>
      </c>
      <c r="Q3235" s="68">
        <v>9</v>
      </c>
      <c r="R3235" s="68"/>
      <c r="S3235" s="68">
        <f t="shared" si="119"/>
        <v>0.9</v>
      </c>
      <c r="T3235" s="69" t="s">
        <v>547</v>
      </c>
      <c r="U3235" s="63" t="s">
        <v>52</v>
      </c>
      <c r="V3235" s="63"/>
      <c r="W3235" s="63"/>
      <c r="X3235" s="63"/>
      <c r="Y3235" s="63"/>
      <c r="Z3235" s="63"/>
      <c r="AA3235" s="63"/>
    </row>
    <row r="3236" spans="1:27" s="71" customFormat="1" ht="23.5" customHeight="1" x14ac:dyDescent="0.35">
      <c r="A3236" s="62">
        <v>46189</v>
      </c>
      <c r="B3236" s="63" t="s">
        <v>445</v>
      </c>
      <c r="C3236" s="64" t="s">
        <v>18</v>
      </c>
      <c r="D3236" s="64" t="s">
        <v>37</v>
      </c>
      <c r="E3236" s="64" t="s">
        <v>1538</v>
      </c>
      <c r="F3236" s="64">
        <v>1</v>
      </c>
      <c r="G3236" s="72" t="s">
        <v>3886</v>
      </c>
      <c r="H3236" s="63" t="s">
        <v>5425</v>
      </c>
      <c r="I3236" s="64" t="s">
        <v>493</v>
      </c>
      <c r="J3236" s="63" t="s">
        <v>66</v>
      </c>
      <c r="K3236" s="64" t="s">
        <v>243</v>
      </c>
      <c r="L3236" s="64" t="s">
        <v>239</v>
      </c>
      <c r="M3236" s="100"/>
      <c r="N3236" s="100"/>
      <c r="O3236" s="66">
        <f t="shared" si="118"/>
        <v>24</v>
      </c>
      <c r="P3236" s="67">
        <v>0.1</v>
      </c>
      <c r="Q3236" s="68">
        <v>1</v>
      </c>
      <c r="R3236" s="68"/>
      <c r="S3236" s="68">
        <f t="shared" si="119"/>
        <v>0.1</v>
      </c>
      <c r="T3236" s="69" t="s">
        <v>547</v>
      </c>
      <c r="U3236" s="63" t="s">
        <v>52</v>
      </c>
      <c r="V3236" s="63"/>
      <c r="W3236" s="63"/>
      <c r="X3236" s="63"/>
      <c r="Y3236" s="63"/>
      <c r="Z3236" s="63"/>
      <c r="AA3236" s="63"/>
    </row>
    <row r="3237" spans="1:27" s="71" customFormat="1" ht="23.5" customHeight="1" x14ac:dyDescent="0.35">
      <c r="A3237" s="62">
        <v>46189</v>
      </c>
      <c r="B3237" s="63" t="s">
        <v>445</v>
      </c>
      <c r="C3237" s="64" t="s">
        <v>18</v>
      </c>
      <c r="D3237" s="64" t="s">
        <v>37</v>
      </c>
      <c r="E3237" s="64" t="s">
        <v>1535</v>
      </c>
      <c r="F3237" s="64">
        <v>1</v>
      </c>
      <c r="G3237" s="72" t="s">
        <v>957</v>
      </c>
      <c r="H3237" s="63" t="s">
        <v>5815</v>
      </c>
      <c r="I3237" s="64" t="s">
        <v>493</v>
      </c>
      <c r="J3237" s="63" t="s">
        <v>66</v>
      </c>
      <c r="K3237" s="64" t="s">
        <v>243</v>
      </c>
      <c r="L3237" s="64" t="s">
        <v>239</v>
      </c>
      <c r="M3237" s="100"/>
      <c r="N3237" s="100"/>
      <c r="O3237" s="66">
        <f t="shared" si="118"/>
        <v>24</v>
      </c>
      <c r="P3237" s="67">
        <v>0.67</v>
      </c>
      <c r="Q3237" s="68">
        <v>27</v>
      </c>
      <c r="R3237" s="68"/>
      <c r="S3237" s="68">
        <f t="shared" si="119"/>
        <v>18.09</v>
      </c>
      <c r="T3237" s="69" t="s">
        <v>547</v>
      </c>
      <c r="U3237" s="63" t="s">
        <v>52</v>
      </c>
      <c r="V3237" s="63"/>
      <c r="W3237" s="63"/>
      <c r="X3237" s="63"/>
      <c r="Y3237" s="63"/>
      <c r="Z3237" s="63"/>
      <c r="AA3237" s="63"/>
    </row>
    <row r="3238" spans="1:27" s="71" customFormat="1" ht="23.5" customHeight="1" x14ac:dyDescent="0.35">
      <c r="A3238" s="62">
        <v>46189</v>
      </c>
      <c r="B3238" s="63" t="s">
        <v>445</v>
      </c>
      <c r="C3238" s="64" t="s">
        <v>18</v>
      </c>
      <c r="D3238" s="64" t="s">
        <v>37</v>
      </c>
      <c r="E3238" s="64" t="s">
        <v>2563</v>
      </c>
      <c r="F3238" s="64">
        <v>1</v>
      </c>
      <c r="G3238" s="72" t="s">
        <v>4702</v>
      </c>
      <c r="H3238" s="63" t="s">
        <v>5816</v>
      </c>
      <c r="I3238" s="64" t="s">
        <v>493</v>
      </c>
      <c r="J3238" s="63" t="s">
        <v>66</v>
      </c>
      <c r="K3238" s="64" t="s">
        <v>243</v>
      </c>
      <c r="L3238" s="64" t="s">
        <v>239</v>
      </c>
      <c r="M3238" s="100"/>
      <c r="N3238" s="100"/>
      <c r="O3238" s="66">
        <f t="shared" ref="O3238:O3302" si="120">IF(N3238-M3238&gt;0,N3238-M3238,N3238-M3238+24)</f>
        <v>24</v>
      </c>
      <c r="P3238" s="67">
        <v>0.75</v>
      </c>
      <c r="Q3238" s="68">
        <v>20</v>
      </c>
      <c r="R3238" s="68"/>
      <c r="S3238" s="68">
        <f t="shared" ref="S3238:S3302" si="121">P3238*Q3238</f>
        <v>15</v>
      </c>
      <c r="T3238" s="69" t="s">
        <v>547</v>
      </c>
      <c r="U3238" s="63" t="s">
        <v>52</v>
      </c>
      <c r="V3238" s="63"/>
      <c r="W3238" s="63"/>
      <c r="X3238" s="63"/>
      <c r="Y3238" s="63"/>
      <c r="Z3238" s="63"/>
      <c r="AA3238" s="63"/>
    </row>
    <row r="3239" spans="1:27" s="71" customFormat="1" ht="23.5" customHeight="1" x14ac:dyDescent="0.35">
      <c r="A3239" s="62">
        <v>46189</v>
      </c>
      <c r="B3239" s="63" t="s">
        <v>445</v>
      </c>
      <c r="C3239" s="64" t="s">
        <v>18</v>
      </c>
      <c r="D3239" s="64" t="s">
        <v>37</v>
      </c>
      <c r="E3239" s="64" t="s">
        <v>255</v>
      </c>
      <c r="F3239" s="64">
        <v>2</v>
      </c>
      <c r="G3239" s="72" t="s">
        <v>2556</v>
      </c>
      <c r="H3239" s="63" t="s">
        <v>5817</v>
      </c>
      <c r="I3239" s="64" t="s">
        <v>493</v>
      </c>
      <c r="J3239" s="63" t="s">
        <v>66</v>
      </c>
      <c r="K3239" s="64" t="s">
        <v>243</v>
      </c>
      <c r="L3239" s="64" t="s">
        <v>239</v>
      </c>
      <c r="M3239" s="100"/>
      <c r="N3239" s="100"/>
      <c r="O3239" s="66">
        <f t="shared" si="120"/>
        <v>24</v>
      </c>
      <c r="P3239" s="67">
        <v>0.1</v>
      </c>
      <c r="Q3239" s="68">
        <v>14</v>
      </c>
      <c r="R3239" s="68"/>
      <c r="S3239" s="68">
        <f t="shared" si="121"/>
        <v>1.4000000000000001</v>
      </c>
      <c r="T3239" s="69" t="s">
        <v>547</v>
      </c>
      <c r="U3239" s="63" t="s">
        <v>52</v>
      </c>
      <c r="V3239" s="63"/>
      <c r="W3239" s="63"/>
      <c r="X3239" s="63"/>
      <c r="Y3239" s="63"/>
      <c r="Z3239" s="63"/>
      <c r="AA3239" s="63"/>
    </row>
    <row r="3240" spans="1:27" s="71" customFormat="1" ht="23.5" customHeight="1" x14ac:dyDescent="0.35">
      <c r="A3240" s="62">
        <v>46189</v>
      </c>
      <c r="B3240" s="63" t="s">
        <v>445</v>
      </c>
      <c r="C3240" s="64" t="s">
        <v>18</v>
      </c>
      <c r="D3240" s="64" t="s">
        <v>37</v>
      </c>
      <c r="E3240" s="64" t="s">
        <v>1283</v>
      </c>
      <c r="F3240" s="64">
        <v>1</v>
      </c>
      <c r="G3240" s="72" t="s">
        <v>1564</v>
      </c>
      <c r="H3240" s="63" t="s">
        <v>5818</v>
      </c>
      <c r="I3240" s="64" t="s">
        <v>493</v>
      </c>
      <c r="J3240" s="63" t="s">
        <v>66</v>
      </c>
      <c r="K3240" s="64" t="s">
        <v>243</v>
      </c>
      <c r="L3240" s="64" t="s">
        <v>239</v>
      </c>
      <c r="M3240" s="100"/>
      <c r="N3240" s="100"/>
      <c r="O3240" s="66">
        <f t="shared" si="120"/>
        <v>24</v>
      </c>
      <c r="P3240" s="67">
        <v>0.1</v>
      </c>
      <c r="Q3240" s="68">
        <v>15</v>
      </c>
      <c r="R3240" s="68"/>
      <c r="S3240" s="68">
        <f t="shared" si="121"/>
        <v>1.5</v>
      </c>
      <c r="T3240" s="69" t="s">
        <v>547</v>
      </c>
      <c r="U3240" s="63" t="s">
        <v>52</v>
      </c>
      <c r="V3240" s="63"/>
      <c r="W3240" s="63"/>
      <c r="X3240" s="63"/>
      <c r="Y3240" s="63"/>
      <c r="Z3240" s="63"/>
      <c r="AA3240" s="63"/>
    </row>
    <row r="3241" spans="1:27" s="71" customFormat="1" ht="23.5" customHeight="1" x14ac:dyDescent="0.35">
      <c r="A3241" s="62">
        <v>46189</v>
      </c>
      <c r="B3241" s="63" t="s">
        <v>445</v>
      </c>
      <c r="C3241" s="64" t="s">
        <v>18</v>
      </c>
      <c r="D3241" s="64" t="s">
        <v>37</v>
      </c>
      <c r="E3241" s="64" t="s">
        <v>240</v>
      </c>
      <c r="F3241" s="64">
        <v>2</v>
      </c>
      <c r="G3241" s="72">
        <v>161032004</v>
      </c>
      <c r="H3241" s="63" t="s">
        <v>5819</v>
      </c>
      <c r="I3241" s="64" t="s">
        <v>493</v>
      </c>
      <c r="J3241" s="63" t="s">
        <v>66</v>
      </c>
      <c r="K3241" s="64" t="s">
        <v>243</v>
      </c>
      <c r="L3241" s="64" t="s">
        <v>239</v>
      </c>
      <c r="M3241" s="100"/>
      <c r="N3241" s="100"/>
      <c r="O3241" s="66">
        <f t="shared" si="120"/>
        <v>24</v>
      </c>
      <c r="P3241" s="67">
        <v>0.1</v>
      </c>
      <c r="Q3241" s="68">
        <v>10</v>
      </c>
      <c r="R3241" s="68"/>
      <c r="S3241" s="68">
        <f t="shared" si="121"/>
        <v>1</v>
      </c>
      <c r="T3241" s="69" t="s">
        <v>547</v>
      </c>
      <c r="U3241" s="63" t="s">
        <v>52</v>
      </c>
      <c r="V3241" s="63"/>
      <c r="W3241" s="63"/>
      <c r="X3241" s="63"/>
      <c r="Y3241" s="63"/>
      <c r="Z3241" s="63"/>
      <c r="AA3241" s="63"/>
    </row>
    <row r="3242" spans="1:27" s="71" customFormat="1" ht="23.5" customHeight="1" x14ac:dyDescent="0.35">
      <c r="A3242" s="62">
        <v>46189</v>
      </c>
      <c r="B3242" s="63" t="s">
        <v>445</v>
      </c>
      <c r="C3242" s="64" t="s">
        <v>17</v>
      </c>
      <c r="D3242" s="64" t="s">
        <v>37</v>
      </c>
      <c r="E3242" s="64" t="s">
        <v>2563</v>
      </c>
      <c r="F3242" s="64">
        <v>1</v>
      </c>
      <c r="G3242" s="72" t="s">
        <v>1777</v>
      </c>
      <c r="H3242" s="63" t="s">
        <v>5820</v>
      </c>
      <c r="I3242" s="64" t="s">
        <v>485</v>
      </c>
      <c r="J3242" s="63" t="s">
        <v>5821</v>
      </c>
      <c r="K3242" s="64" t="s">
        <v>267</v>
      </c>
      <c r="L3242" s="64" t="s">
        <v>268</v>
      </c>
      <c r="M3242" s="100">
        <v>0.3125</v>
      </c>
      <c r="N3242" s="100">
        <v>0.5625</v>
      </c>
      <c r="O3242" s="66">
        <f t="shared" si="120"/>
        <v>0.25</v>
      </c>
      <c r="P3242" s="67">
        <v>6</v>
      </c>
      <c r="Q3242" s="68">
        <v>25</v>
      </c>
      <c r="R3242" s="68"/>
      <c r="S3242" s="68">
        <f t="shared" si="121"/>
        <v>150</v>
      </c>
      <c r="T3242" s="69" t="s">
        <v>27</v>
      </c>
      <c r="U3242" s="63" t="s">
        <v>65</v>
      </c>
      <c r="V3242" s="63"/>
      <c r="W3242" s="63"/>
      <c r="X3242" s="63"/>
      <c r="Y3242" s="63"/>
      <c r="Z3242" s="63"/>
      <c r="AA3242" s="63">
        <v>2026060085</v>
      </c>
    </row>
    <row r="3243" spans="1:27" s="71" customFormat="1" ht="23.5" customHeight="1" x14ac:dyDescent="0.35">
      <c r="A3243" s="62">
        <v>46189</v>
      </c>
      <c r="B3243" s="63" t="s">
        <v>34</v>
      </c>
      <c r="C3243" s="64" t="s">
        <v>18</v>
      </c>
      <c r="D3243" s="64" t="s">
        <v>19</v>
      </c>
      <c r="E3243" s="64" t="s">
        <v>5808</v>
      </c>
      <c r="F3243" s="64">
        <v>2</v>
      </c>
      <c r="G3243" s="72">
        <v>130597401</v>
      </c>
      <c r="H3243" s="63" t="s">
        <v>5822</v>
      </c>
      <c r="I3243" s="64" t="s">
        <v>480</v>
      </c>
      <c r="J3243" s="63" t="s">
        <v>5823</v>
      </c>
      <c r="K3243" s="64" t="s">
        <v>267</v>
      </c>
      <c r="L3243" s="64" t="s">
        <v>268</v>
      </c>
      <c r="M3243" s="100">
        <v>0.19444444444444445</v>
      </c>
      <c r="N3243" s="100">
        <v>0.25</v>
      </c>
      <c r="O3243" s="66">
        <f t="shared" si="120"/>
        <v>5.5555555555555552E-2</v>
      </c>
      <c r="P3243" s="67">
        <v>1.33</v>
      </c>
      <c r="Q3243" s="68">
        <v>8</v>
      </c>
      <c r="R3243" s="68"/>
      <c r="S3243" s="68">
        <f t="shared" si="121"/>
        <v>10.64</v>
      </c>
      <c r="T3243" s="69" t="s">
        <v>27</v>
      </c>
      <c r="U3243" s="63" t="s">
        <v>61</v>
      </c>
      <c r="V3243" s="63"/>
      <c r="W3243" s="63"/>
      <c r="X3243" s="63"/>
      <c r="Y3243" s="63"/>
      <c r="Z3243" s="63"/>
      <c r="AA3243" s="63">
        <v>2026060086</v>
      </c>
    </row>
    <row r="3244" spans="1:27" s="71" customFormat="1" ht="23.5" customHeight="1" x14ac:dyDescent="0.35">
      <c r="A3244" s="62">
        <v>46189</v>
      </c>
      <c r="B3244" s="63" t="s">
        <v>445</v>
      </c>
      <c r="C3244" s="64" t="s">
        <v>17</v>
      </c>
      <c r="D3244" s="64" t="s">
        <v>37</v>
      </c>
      <c r="E3244" s="64" t="s">
        <v>2563</v>
      </c>
      <c r="F3244" s="64">
        <v>1</v>
      </c>
      <c r="G3244" s="72" t="s">
        <v>2537</v>
      </c>
      <c r="H3244" s="63" t="s">
        <v>5772</v>
      </c>
      <c r="I3244" s="64" t="s">
        <v>482</v>
      </c>
      <c r="J3244" s="63" t="s">
        <v>5824</v>
      </c>
      <c r="K3244" s="64" t="s">
        <v>2580</v>
      </c>
      <c r="L3244" s="64" t="s">
        <v>268</v>
      </c>
      <c r="M3244" s="100">
        <v>0.44791666666666669</v>
      </c>
      <c r="N3244" s="100">
        <v>0.57291666666666663</v>
      </c>
      <c r="O3244" s="66">
        <f t="shared" si="120"/>
        <v>0.12499999999999994</v>
      </c>
      <c r="P3244" s="67">
        <v>3</v>
      </c>
      <c r="Q3244" s="68">
        <v>21</v>
      </c>
      <c r="R3244" s="68"/>
      <c r="S3244" s="68">
        <f t="shared" si="121"/>
        <v>63</v>
      </c>
      <c r="T3244" s="69" t="s">
        <v>65</v>
      </c>
      <c r="U3244" s="63" t="s">
        <v>79</v>
      </c>
      <c r="V3244" s="63"/>
      <c r="W3244" s="63" t="s">
        <v>5793</v>
      </c>
      <c r="X3244" s="63" t="s">
        <v>5828</v>
      </c>
      <c r="Y3244" s="63"/>
      <c r="Z3244" s="63"/>
      <c r="AA3244" s="63">
        <v>2026060087</v>
      </c>
    </row>
    <row r="3245" spans="1:27" s="71" customFormat="1" ht="23.5" customHeight="1" x14ac:dyDescent="0.35">
      <c r="A3245" s="62">
        <v>46189</v>
      </c>
      <c r="B3245" s="63" t="s">
        <v>445</v>
      </c>
      <c r="C3245" s="64" t="s">
        <v>17</v>
      </c>
      <c r="D3245" s="64" t="s">
        <v>37</v>
      </c>
      <c r="E3245" s="64" t="s">
        <v>2563</v>
      </c>
      <c r="F3245" s="64">
        <v>1</v>
      </c>
      <c r="G3245" s="72" t="s">
        <v>2537</v>
      </c>
      <c r="H3245" s="63" t="s">
        <v>5772</v>
      </c>
      <c r="I3245" s="64" t="s">
        <v>482</v>
      </c>
      <c r="J3245" s="63" t="s">
        <v>5824</v>
      </c>
      <c r="K3245" s="64" t="s">
        <v>2580</v>
      </c>
      <c r="L3245" s="64" t="s">
        <v>268</v>
      </c>
      <c r="M3245" s="100">
        <v>0.3125</v>
      </c>
      <c r="N3245" s="100">
        <v>0.41666666666666669</v>
      </c>
      <c r="O3245" s="66">
        <f t="shared" si="120"/>
        <v>0.10416666666666669</v>
      </c>
      <c r="P3245" s="67">
        <v>2.5</v>
      </c>
      <c r="Q3245" s="68">
        <v>21</v>
      </c>
      <c r="R3245" s="68"/>
      <c r="S3245" s="68">
        <f t="shared" si="121"/>
        <v>52.5</v>
      </c>
      <c r="T3245" s="69" t="s">
        <v>65</v>
      </c>
      <c r="U3245" s="63" t="s">
        <v>79</v>
      </c>
      <c r="V3245" s="63"/>
      <c r="W3245" s="63" t="s">
        <v>5793</v>
      </c>
      <c r="X3245" s="63" t="s">
        <v>5828</v>
      </c>
      <c r="Y3245" s="63"/>
      <c r="Z3245" s="63"/>
      <c r="AA3245" s="63">
        <v>2026060088</v>
      </c>
    </row>
    <row r="3246" spans="1:27" s="71" customFormat="1" ht="23.5" customHeight="1" x14ac:dyDescent="0.35">
      <c r="A3246" s="62">
        <v>46189</v>
      </c>
      <c r="B3246" s="63" t="s">
        <v>445</v>
      </c>
      <c r="C3246" s="64" t="s">
        <v>18</v>
      </c>
      <c r="D3246" s="64" t="s">
        <v>37</v>
      </c>
      <c r="E3246" s="64" t="s">
        <v>544</v>
      </c>
      <c r="F3246" s="64">
        <v>1</v>
      </c>
      <c r="G3246" s="72" t="s">
        <v>5741</v>
      </c>
      <c r="H3246" s="63" t="s">
        <v>5785</v>
      </c>
      <c r="I3246" s="64" t="s">
        <v>482</v>
      </c>
      <c r="J3246" s="63" t="s">
        <v>5786</v>
      </c>
      <c r="K3246" s="64" t="s">
        <v>2580</v>
      </c>
      <c r="L3246" s="64" t="s">
        <v>268</v>
      </c>
      <c r="M3246" s="100">
        <v>0.3125</v>
      </c>
      <c r="N3246" s="100">
        <v>0.47569444444444442</v>
      </c>
      <c r="O3246" s="66">
        <f t="shared" si="120"/>
        <v>0.16319444444444442</v>
      </c>
      <c r="P3246" s="67">
        <v>3.9</v>
      </c>
      <c r="Q3246" s="68">
        <v>21</v>
      </c>
      <c r="R3246" s="68"/>
      <c r="S3246" s="68">
        <f t="shared" si="121"/>
        <v>81.899999999999991</v>
      </c>
      <c r="T3246" s="69" t="s">
        <v>65</v>
      </c>
      <c r="U3246" s="63" t="s">
        <v>79</v>
      </c>
      <c r="V3246" s="63"/>
      <c r="W3246" s="63">
        <v>543678001</v>
      </c>
      <c r="X3246" s="63" t="s">
        <v>5450</v>
      </c>
      <c r="Y3246" s="63"/>
      <c r="Z3246" s="63"/>
      <c r="AA3246" s="63">
        <v>2026060089</v>
      </c>
    </row>
    <row r="3247" spans="1:27" s="71" customFormat="1" ht="23.5" customHeight="1" x14ac:dyDescent="0.35">
      <c r="A3247" s="62">
        <v>46189</v>
      </c>
      <c r="B3247" s="63" t="s">
        <v>445</v>
      </c>
      <c r="C3247" s="64" t="s">
        <v>18</v>
      </c>
      <c r="D3247" s="64" t="s">
        <v>37</v>
      </c>
      <c r="E3247" s="64" t="s">
        <v>1536</v>
      </c>
      <c r="F3247" s="64">
        <v>1</v>
      </c>
      <c r="G3247" s="72" t="s">
        <v>5825</v>
      </c>
      <c r="H3247" s="63" t="s">
        <v>5774</v>
      </c>
      <c r="I3247" s="64" t="s">
        <v>480</v>
      </c>
      <c r="J3247" s="63" t="s">
        <v>5775</v>
      </c>
      <c r="K3247" s="64" t="s">
        <v>273</v>
      </c>
      <c r="L3247" s="64" t="s">
        <v>268</v>
      </c>
      <c r="M3247" s="100">
        <v>0.3125</v>
      </c>
      <c r="N3247" s="100">
        <v>0.64583333333333337</v>
      </c>
      <c r="O3247" s="66">
        <f t="shared" si="120"/>
        <v>0.33333333333333337</v>
      </c>
      <c r="P3247" s="67">
        <v>8</v>
      </c>
      <c r="Q3247" s="68">
        <v>6</v>
      </c>
      <c r="R3247" s="68"/>
      <c r="S3247" s="68">
        <f t="shared" si="121"/>
        <v>48</v>
      </c>
      <c r="T3247" s="69" t="s">
        <v>27</v>
      </c>
      <c r="U3247" s="63" t="s">
        <v>30</v>
      </c>
      <c r="V3247" s="63"/>
      <c r="W3247" s="63">
        <v>536136001</v>
      </c>
      <c r="X3247" s="63" t="s">
        <v>548</v>
      </c>
      <c r="Y3247" s="63"/>
      <c r="Z3247" s="63"/>
      <c r="AA3247" s="63">
        <v>2026060090</v>
      </c>
    </row>
    <row r="3248" spans="1:27" s="71" customFormat="1" ht="23.5" customHeight="1" x14ac:dyDescent="0.35">
      <c r="A3248" s="62">
        <v>46189</v>
      </c>
      <c r="B3248" s="63" t="s">
        <v>445</v>
      </c>
      <c r="C3248" s="64" t="s">
        <v>18</v>
      </c>
      <c r="D3248" s="64" t="s">
        <v>37</v>
      </c>
      <c r="E3248" s="64" t="s">
        <v>494</v>
      </c>
      <c r="F3248" s="64">
        <v>1</v>
      </c>
      <c r="G3248" s="72" t="s">
        <v>827</v>
      </c>
      <c r="H3248" s="63" t="s">
        <v>5801</v>
      </c>
      <c r="I3248" s="64" t="s">
        <v>480</v>
      </c>
      <c r="J3248" s="63" t="s">
        <v>5775</v>
      </c>
      <c r="K3248" s="64" t="s">
        <v>273</v>
      </c>
      <c r="L3248" s="64" t="s">
        <v>268</v>
      </c>
      <c r="M3248" s="100">
        <v>0.3125</v>
      </c>
      <c r="N3248" s="100">
        <v>0.64583333333333337</v>
      </c>
      <c r="O3248" s="66">
        <f t="shared" si="120"/>
        <v>0.33333333333333337</v>
      </c>
      <c r="P3248" s="67">
        <v>8</v>
      </c>
      <c r="Q3248" s="68">
        <v>5</v>
      </c>
      <c r="R3248" s="68"/>
      <c r="S3248" s="68">
        <f t="shared" si="121"/>
        <v>40</v>
      </c>
      <c r="T3248" s="69" t="s">
        <v>27</v>
      </c>
      <c r="U3248" s="63" t="s">
        <v>30</v>
      </c>
      <c r="V3248" s="63"/>
      <c r="W3248" s="63">
        <v>536136001</v>
      </c>
      <c r="X3248" s="63" t="s">
        <v>548</v>
      </c>
      <c r="Y3248" s="63"/>
      <c r="Z3248" s="63"/>
      <c r="AA3248" s="63">
        <v>2026060091</v>
      </c>
    </row>
    <row r="3249" spans="1:27" s="71" customFormat="1" ht="23.5" customHeight="1" x14ac:dyDescent="0.35">
      <c r="A3249" s="62">
        <v>46189</v>
      </c>
      <c r="B3249" s="63" t="s">
        <v>445</v>
      </c>
      <c r="C3249" s="64" t="s">
        <v>18</v>
      </c>
      <c r="D3249" s="64" t="s">
        <v>37</v>
      </c>
      <c r="E3249" s="64" t="s">
        <v>377</v>
      </c>
      <c r="F3249" s="64">
        <v>1</v>
      </c>
      <c r="G3249" s="72" t="s">
        <v>5694</v>
      </c>
      <c r="H3249" s="63" t="s">
        <v>5826</v>
      </c>
      <c r="I3249" s="64" t="s">
        <v>490</v>
      </c>
      <c r="J3249" s="63" t="s">
        <v>5827</v>
      </c>
      <c r="K3249" s="64" t="s">
        <v>281</v>
      </c>
      <c r="L3249" s="64" t="s">
        <v>268</v>
      </c>
      <c r="M3249" s="100">
        <v>0.54166666666666663</v>
      </c>
      <c r="N3249" s="100">
        <v>0.58333333333333337</v>
      </c>
      <c r="O3249" s="66">
        <f t="shared" si="120"/>
        <v>4.1666666666666741E-2</v>
      </c>
      <c r="P3249" s="67">
        <v>1</v>
      </c>
      <c r="Q3249" s="68">
        <v>11</v>
      </c>
      <c r="R3249" s="68"/>
      <c r="S3249" s="68">
        <f t="shared" si="121"/>
        <v>11</v>
      </c>
      <c r="T3249" s="69" t="s">
        <v>52</v>
      </c>
      <c r="U3249" s="63" t="s">
        <v>52</v>
      </c>
      <c r="V3249" s="63"/>
      <c r="W3249" s="63"/>
      <c r="X3249" s="63"/>
      <c r="Y3249" s="63"/>
      <c r="Z3249" s="63"/>
      <c r="AA3249" s="63">
        <v>2026060092</v>
      </c>
    </row>
    <row r="3250" spans="1:27" s="71" customFormat="1" ht="23.5" customHeight="1" x14ac:dyDescent="0.35">
      <c r="A3250" s="62">
        <v>46190</v>
      </c>
      <c r="B3250" s="63" t="s">
        <v>445</v>
      </c>
      <c r="C3250" s="64" t="s">
        <v>17</v>
      </c>
      <c r="D3250" s="64" t="s">
        <v>37</v>
      </c>
      <c r="E3250" s="64" t="s">
        <v>712</v>
      </c>
      <c r="F3250" s="64">
        <v>2</v>
      </c>
      <c r="G3250" s="72" t="s">
        <v>2320</v>
      </c>
      <c r="H3250" s="63" t="s">
        <v>5833</v>
      </c>
      <c r="I3250" s="64" t="s">
        <v>493</v>
      </c>
      <c r="J3250" s="63" t="s">
        <v>66</v>
      </c>
      <c r="K3250" s="64" t="s">
        <v>243</v>
      </c>
      <c r="L3250" s="64" t="s">
        <v>239</v>
      </c>
      <c r="M3250" s="100"/>
      <c r="N3250" s="100"/>
      <c r="O3250" s="66">
        <f t="shared" si="120"/>
        <v>24</v>
      </c>
      <c r="P3250" s="67">
        <v>0.1</v>
      </c>
      <c r="Q3250" s="68">
        <v>29</v>
      </c>
      <c r="R3250" s="68"/>
      <c r="S3250" s="68">
        <f t="shared" si="121"/>
        <v>2.9000000000000004</v>
      </c>
      <c r="T3250" s="69" t="s">
        <v>547</v>
      </c>
      <c r="U3250" s="63" t="s">
        <v>52</v>
      </c>
      <c r="V3250" s="63"/>
      <c r="W3250" s="63"/>
      <c r="X3250" s="63"/>
      <c r="Y3250" s="63"/>
      <c r="Z3250" s="63"/>
      <c r="AA3250" s="63"/>
    </row>
    <row r="3251" spans="1:27" s="71" customFormat="1" ht="23.5" customHeight="1" x14ac:dyDescent="0.35">
      <c r="A3251" s="62">
        <v>46190</v>
      </c>
      <c r="B3251" s="63" t="s">
        <v>445</v>
      </c>
      <c r="C3251" s="64" t="s">
        <v>17</v>
      </c>
      <c r="D3251" s="64" t="s">
        <v>37</v>
      </c>
      <c r="E3251" s="64" t="s">
        <v>5829</v>
      </c>
      <c r="F3251" s="64">
        <v>2</v>
      </c>
      <c r="G3251" s="72" t="s">
        <v>3420</v>
      </c>
      <c r="H3251" s="63" t="s">
        <v>5834</v>
      </c>
      <c r="I3251" s="64" t="s">
        <v>493</v>
      </c>
      <c r="J3251" s="63" t="s">
        <v>66</v>
      </c>
      <c r="K3251" s="64" t="s">
        <v>243</v>
      </c>
      <c r="L3251" s="64" t="s">
        <v>239</v>
      </c>
      <c r="M3251" s="100"/>
      <c r="N3251" s="100"/>
      <c r="O3251" s="66">
        <f t="shared" si="120"/>
        <v>24</v>
      </c>
      <c r="P3251" s="67">
        <v>0.1</v>
      </c>
      <c r="Q3251" s="68">
        <v>8</v>
      </c>
      <c r="R3251" s="68"/>
      <c r="S3251" s="68">
        <f t="shared" si="121"/>
        <v>0.8</v>
      </c>
      <c r="T3251" s="69" t="s">
        <v>547</v>
      </c>
      <c r="U3251" s="63" t="s">
        <v>52</v>
      </c>
      <c r="V3251" s="63"/>
      <c r="W3251" s="63"/>
      <c r="X3251" s="63"/>
      <c r="Y3251" s="63"/>
      <c r="Z3251" s="63"/>
      <c r="AA3251" s="63"/>
    </row>
    <row r="3252" spans="1:27" s="71" customFormat="1" ht="23.5" customHeight="1" x14ac:dyDescent="0.35">
      <c r="A3252" s="62">
        <v>46190</v>
      </c>
      <c r="B3252" s="63" t="s">
        <v>445</v>
      </c>
      <c r="C3252" s="64" t="s">
        <v>18</v>
      </c>
      <c r="D3252" s="64" t="s">
        <v>37</v>
      </c>
      <c r="E3252" s="64" t="s">
        <v>382</v>
      </c>
      <c r="F3252" s="64">
        <v>1</v>
      </c>
      <c r="G3252" s="72" t="s">
        <v>2006</v>
      </c>
      <c r="H3252" s="63" t="s">
        <v>5835</v>
      </c>
      <c r="I3252" s="64" t="s">
        <v>493</v>
      </c>
      <c r="J3252" s="63" t="s">
        <v>66</v>
      </c>
      <c r="K3252" s="64" t="s">
        <v>243</v>
      </c>
      <c r="L3252" s="64" t="s">
        <v>239</v>
      </c>
      <c r="M3252" s="100"/>
      <c r="N3252" s="100"/>
      <c r="O3252" s="66">
        <f t="shared" si="120"/>
        <v>24</v>
      </c>
      <c r="P3252" s="67">
        <v>0.75</v>
      </c>
      <c r="Q3252" s="68">
        <v>25</v>
      </c>
      <c r="R3252" s="68"/>
      <c r="S3252" s="68">
        <f t="shared" si="121"/>
        <v>18.75</v>
      </c>
      <c r="T3252" s="69" t="s">
        <v>547</v>
      </c>
      <c r="U3252" s="63" t="s">
        <v>52</v>
      </c>
      <c r="V3252" s="63"/>
      <c r="W3252" s="63"/>
      <c r="X3252" s="63"/>
      <c r="Y3252" s="63"/>
      <c r="Z3252" s="63"/>
      <c r="AA3252" s="63"/>
    </row>
    <row r="3253" spans="1:27" s="71" customFormat="1" ht="23.5" customHeight="1" x14ac:dyDescent="0.35">
      <c r="A3253" s="62">
        <v>46190</v>
      </c>
      <c r="B3253" s="63" t="s">
        <v>445</v>
      </c>
      <c r="C3253" s="64" t="s">
        <v>18</v>
      </c>
      <c r="D3253" s="64" t="s">
        <v>37</v>
      </c>
      <c r="E3253" s="64" t="s">
        <v>2671</v>
      </c>
      <c r="F3253" s="64">
        <v>1</v>
      </c>
      <c r="G3253" s="72" t="s">
        <v>1852</v>
      </c>
      <c r="H3253" s="63" t="s">
        <v>5836</v>
      </c>
      <c r="I3253" s="64" t="s">
        <v>493</v>
      </c>
      <c r="J3253" s="63" t="s">
        <v>66</v>
      </c>
      <c r="K3253" s="64" t="s">
        <v>243</v>
      </c>
      <c r="L3253" s="64" t="s">
        <v>239</v>
      </c>
      <c r="M3253" s="100"/>
      <c r="N3253" s="100"/>
      <c r="O3253" s="66">
        <f t="shared" si="120"/>
        <v>24</v>
      </c>
      <c r="P3253" s="67">
        <v>0.27</v>
      </c>
      <c r="Q3253" s="68">
        <v>20</v>
      </c>
      <c r="R3253" s="68"/>
      <c r="S3253" s="68">
        <f t="shared" si="121"/>
        <v>5.4</v>
      </c>
      <c r="T3253" s="69" t="s">
        <v>547</v>
      </c>
      <c r="U3253" s="63" t="s">
        <v>52</v>
      </c>
      <c r="V3253" s="63"/>
      <c r="W3253" s="63"/>
      <c r="X3253" s="63"/>
      <c r="Y3253" s="63"/>
      <c r="Z3253" s="63"/>
      <c r="AA3253" s="63"/>
    </row>
    <row r="3254" spans="1:27" s="71" customFormat="1" ht="23.5" customHeight="1" x14ac:dyDescent="0.35">
      <c r="A3254" s="62">
        <v>46190</v>
      </c>
      <c r="B3254" s="63" t="s">
        <v>445</v>
      </c>
      <c r="C3254" s="64" t="s">
        <v>18</v>
      </c>
      <c r="D3254" s="64" t="s">
        <v>37</v>
      </c>
      <c r="E3254" s="64" t="s">
        <v>2064</v>
      </c>
      <c r="F3254" s="64">
        <v>2</v>
      </c>
      <c r="G3254" s="72" t="s">
        <v>3179</v>
      </c>
      <c r="H3254" s="63" t="s">
        <v>5837</v>
      </c>
      <c r="I3254" s="64" t="s">
        <v>493</v>
      </c>
      <c r="J3254" s="63" t="s">
        <v>66</v>
      </c>
      <c r="K3254" s="64" t="s">
        <v>243</v>
      </c>
      <c r="L3254" s="64" t="s">
        <v>239</v>
      </c>
      <c r="M3254" s="100"/>
      <c r="N3254" s="100"/>
      <c r="O3254" s="66">
        <f t="shared" si="120"/>
        <v>24</v>
      </c>
      <c r="P3254" s="67">
        <v>0.1</v>
      </c>
      <c r="Q3254" s="68">
        <v>25</v>
      </c>
      <c r="R3254" s="68"/>
      <c r="S3254" s="68">
        <f t="shared" si="121"/>
        <v>2.5</v>
      </c>
      <c r="T3254" s="69" t="s">
        <v>547</v>
      </c>
      <c r="U3254" s="63" t="s">
        <v>52</v>
      </c>
      <c r="V3254" s="63"/>
      <c r="W3254" s="63"/>
      <c r="X3254" s="63"/>
      <c r="Y3254" s="63"/>
      <c r="Z3254" s="63"/>
      <c r="AA3254" s="63"/>
    </row>
    <row r="3255" spans="1:27" s="71" customFormat="1" ht="23.5" customHeight="1" x14ac:dyDescent="0.35">
      <c r="A3255" s="62">
        <v>46190</v>
      </c>
      <c r="B3255" s="63" t="s">
        <v>445</v>
      </c>
      <c r="C3255" s="64" t="s">
        <v>18</v>
      </c>
      <c r="D3255" s="64" t="s">
        <v>37</v>
      </c>
      <c r="E3255" s="64" t="s">
        <v>258</v>
      </c>
      <c r="F3255" s="64">
        <v>1</v>
      </c>
      <c r="G3255" s="72" t="s">
        <v>5838</v>
      </c>
      <c r="H3255" s="63" t="s">
        <v>5839</v>
      </c>
      <c r="I3255" s="64" t="s">
        <v>493</v>
      </c>
      <c r="J3255" s="63" t="s">
        <v>66</v>
      </c>
      <c r="K3255" s="64" t="s">
        <v>243</v>
      </c>
      <c r="L3255" s="64" t="s">
        <v>239</v>
      </c>
      <c r="M3255" s="100"/>
      <c r="N3255" s="100"/>
      <c r="O3255" s="66">
        <f t="shared" si="120"/>
        <v>24</v>
      </c>
      <c r="P3255" s="67">
        <v>0.1</v>
      </c>
      <c r="Q3255" s="68">
        <v>18</v>
      </c>
      <c r="R3255" s="68"/>
      <c r="S3255" s="68">
        <f t="shared" si="121"/>
        <v>1.8</v>
      </c>
      <c r="T3255" s="69" t="s">
        <v>547</v>
      </c>
      <c r="U3255" s="63" t="s">
        <v>52</v>
      </c>
      <c r="V3255" s="63"/>
      <c r="W3255" s="63"/>
      <c r="X3255" s="63"/>
      <c r="Y3255" s="63"/>
      <c r="Z3255" s="63"/>
      <c r="AA3255" s="63"/>
    </row>
    <row r="3256" spans="1:27" s="71" customFormat="1" ht="23.5" customHeight="1" x14ac:dyDescent="0.35">
      <c r="A3256" s="62">
        <v>46190</v>
      </c>
      <c r="B3256" s="63" t="s">
        <v>445</v>
      </c>
      <c r="C3256" s="64" t="s">
        <v>18</v>
      </c>
      <c r="D3256" s="64" t="s">
        <v>37</v>
      </c>
      <c r="E3256" s="64" t="s">
        <v>553</v>
      </c>
      <c r="F3256" s="64">
        <v>1</v>
      </c>
      <c r="G3256" s="72" t="s">
        <v>4729</v>
      </c>
      <c r="H3256" s="63" t="s">
        <v>5840</v>
      </c>
      <c r="I3256" s="64" t="s">
        <v>493</v>
      </c>
      <c r="J3256" s="63" t="s">
        <v>66</v>
      </c>
      <c r="K3256" s="64" t="s">
        <v>243</v>
      </c>
      <c r="L3256" s="64" t="s">
        <v>239</v>
      </c>
      <c r="M3256" s="100"/>
      <c r="N3256" s="100"/>
      <c r="O3256" s="66">
        <f t="shared" si="120"/>
        <v>24</v>
      </c>
      <c r="P3256" s="67">
        <v>0.1</v>
      </c>
      <c r="Q3256" s="68">
        <v>20</v>
      </c>
      <c r="R3256" s="68"/>
      <c r="S3256" s="68">
        <f t="shared" si="121"/>
        <v>2</v>
      </c>
      <c r="T3256" s="69" t="s">
        <v>547</v>
      </c>
      <c r="U3256" s="63" t="s">
        <v>52</v>
      </c>
      <c r="V3256" s="63"/>
      <c r="W3256" s="63"/>
      <c r="X3256" s="63"/>
      <c r="Y3256" s="63"/>
      <c r="Z3256" s="63"/>
      <c r="AA3256" s="63"/>
    </row>
    <row r="3257" spans="1:27" s="71" customFormat="1" ht="23.5" customHeight="1" x14ac:dyDescent="0.35">
      <c r="A3257" s="62">
        <v>46190</v>
      </c>
      <c r="B3257" s="63" t="s">
        <v>445</v>
      </c>
      <c r="C3257" s="64" t="s">
        <v>18</v>
      </c>
      <c r="D3257" s="64" t="s">
        <v>37</v>
      </c>
      <c r="E3257" s="64" t="s">
        <v>2103</v>
      </c>
      <c r="F3257" s="64">
        <v>1</v>
      </c>
      <c r="G3257" s="72" t="s">
        <v>5593</v>
      </c>
      <c r="H3257" s="63" t="s">
        <v>5841</v>
      </c>
      <c r="I3257" s="64" t="s">
        <v>493</v>
      </c>
      <c r="J3257" s="63" t="s">
        <v>66</v>
      </c>
      <c r="K3257" s="64" t="s">
        <v>243</v>
      </c>
      <c r="L3257" s="64" t="s">
        <v>239</v>
      </c>
      <c r="M3257" s="100"/>
      <c r="N3257" s="100"/>
      <c r="O3257" s="66">
        <f t="shared" si="120"/>
        <v>24</v>
      </c>
      <c r="P3257" s="67">
        <v>0.67</v>
      </c>
      <c r="Q3257" s="68">
        <v>26</v>
      </c>
      <c r="R3257" s="68"/>
      <c r="S3257" s="68">
        <f t="shared" si="121"/>
        <v>17.420000000000002</v>
      </c>
      <c r="T3257" s="69" t="s">
        <v>547</v>
      </c>
      <c r="U3257" s="63" t="s">
        <v>52</v>
      </c>
      <c r="V3257" s="63"/>
      <c r="W3257" s="63"/>
      <c r="X3257" s="63"/>
      <c r="Y3257" s="63"/>
      <c r="Z3257" s="63"/>
      <c r="AA3257" s="63"/>
    </row>
    <row r="3258" spans="1:27" s="71" customFormat="1" ht="23.5" customHeight="1" x14ac:dyDescent="0.35">
      <c r="A3258" s="62">
        <v>46190</v>
      </c>
      <c r="B3258" s="63" t="s">
        <v>445</v>
      </c>
      <c r="C3258" s="64" t="s">
        <v>18</v>
      </c>
      <c r="D3258" s="64" t="s">
        <v>37</v>
      </c>
      <c r="E3258" s="64" t="s">
        <v>335</v>
      </c>
      <c r="F3258" s="64">
        <v>1</v>
      </c>
      <c r="G3258" s="72">
        <v>305681015</v>
      </c>
      <c r="H3258" s="63" t="s">
        <v>5842</v>
      </c>
      <c r="I3258" s="64" t="s">
        <v>493</v>
      </c>
      <c r="J3258" s="63" t="s">
        <v>66</v>
      </c>
      <c r="K3258" s="64" t="s">
        <v>243</v>
      </c>
      <c r="L3258" s="64" t="s">
        <v>239</v>
      </c>
      <c r="M3258" s="100"/>
      <c r="N3258" s="100"/>
      <c r="O3258" s="66">
        <f t="shared" si="120"/>
        <v>24</v>
      </c>
      <c r="P3258" s="67">
        <v>0.1</v>
      </c>
      <c r="Q3258" s="68">
        <v>9</v>
      </c>
      <c r="R3258" s="68"/>
      <c r="S3258" s="68">
        <f t="shared" si="121"/>
        <v>0.9</v>
      </c>
      <c r="T3258" s="69" t="s">
        <v>547</v>
      </c>
      <c r="U3258" s="63" t="s">
        <v>52</v>
      </c>
      <c r="V3258" s="63"/>
      <c r="W3258" s="63"/>
      <c r="X3258" s="63"/>
      <c r="Y3258" s="63"/>
      <c r="Z3258" s="63"/>
      <c r="AA3258" s="63"/>
    </row>
    <row r="3259" spans="1:27" s="71" customFormat="1" ht="23.5" customHeight="1" x14ac:dyDescent="0.35">
      <c r="A3259" s="62">
        <v>46190</v>
      </c>
      <c r="B3259" s="63" t="s">
        <v>445</v>
      </c>
      <c r="C3259" s="64" t="s">
        <v>18</v>
      </c>
      <c r="D3259" s="64" t="s">
        <v>37</v>
      </c>
      <c r="E3259" s="64" t="s">
        <v>815</v>
      </c>
      <c r="F3259" s="64">
        <v>1</v>
      </c>
      <c r="G3259" s="72">
        <v>230868002</v>
      </c>
      <c r="H3259" s="63" t="s">
        <v>5843</v>
      </c>
      <c r="I3259" s="64" t="s">
        <v>493</v>
      </c>
      <c r="J3259" s="63" t="s">
        <v>66</v>
      </c>
      <c r="K3259" s="64" t="s">
        <v>243</v>
      </c>
      <c r="L3259" s="64" t="s">
        <v>239</v>
      </c>
      <c r="M3259" s="100"/>
      <c r="N3259" s="100"/>
      <c r="O3259" s="66">
        <f t="shared" si="120"/>
        <v>24</v>
      </c>
      <c r="P3259" s="67">
        <v>0.1</v>
      </c>
      <c r="Q3259" s="68">
        <v>7</v>
      </c>
      <c r="R3259" s="68"/>
      <c r="S3259" s="68">
        <f t="shared" si="121"/>
        <v>0.70000000000000007</v>
      </c>
      <c r="T3259" s="69" t="s">
        <v>547</v>
      </c>
      <c r="U3259" s="63" t="s">
        <v>52</v>
      </c>
      <c r="V3259" s="63"/>
      <c r="W3259" s="63"/>
      <c r="X3259" s="63"/>
      <c r="Y3259" s="63"/>
      <c r="Z3259" s="63"/>
      <c r="AA3259" s="63"/>
    </row>
    <row r="3260" spans="1:27" s="71" customFormat="1" ht="23.5" customHeight="1" x14ac:dyDescent="0.35">
      <c r="A3260" s="62">
        <v>46190</v>
      </c>
      <c r="B3260" s="63" t="s">
        <v>445</v>
      </c>
      <c r="C3260" s="64" t="s">
        <v>18</v>
      </c>
      <c r="D3260" s="64" t="s">
        <v>37</v>
      </c>
      <c r="E3260" s="64" t="s">
        <v>615</v>
      </c>
      <c r="F3260" s="64">
        <v>1</v>
      </c>
      <c r="G3260" s="72">
        <v>290061082</v>
      </c>
      <c r="H3260" s="63" t="s">
        <v>5844</v>
      </c>
      <c r="I3260" s="64" t="s">
        <v>493</v>
      </c>
      <c r="J3260" s="63" t="s">
        <v>66</v>
      </c>
      <c r="K3260" s="64" t="s">
        <v>243</v>
      </c>
      <c r="L3260" s="64" t="s">
        <v>239</v>
      </c>
      <c r="M3260" s="100"/>
      <c r="N3260" s="100"/>
      <c r="O3260" s="66">
        <f t="shared" si="120"/>
        <v>24</v>
      </c>
      <c r="P3260" s="67">
        <v>0.1</v>
      </c>
      <c r="Q3260" s="68">
        <v>3</v>
      </c>
      <c r="R3260" s="68"/>
      <c r="S3260" s="68">
        <f t="shared" si="121"/>
        <v>0.30000000000000004</v>
      </c>
      <c r="T3260" s="69" t="s">
        <v>547</v>
      </c>
      <c r="U3260" s="63" t="s">
        <v>52</v>
      </c>
      <c r="V3260" s="63"/>
      <c r="W3260" s="63"/>
      <c r="X3260" s="63"/>
      <c r="Y3260" s="63"/>
      <c r="Z3260" s="63"/>
      <c r="AA3260" s="63"/>
    </row>
    <row r="3261" spans="1:27" s="71" customFormat="1" ht="23.5" customHeight="1" x14ac:dyDescent="0.35">
      <c r="A3261" s="62">
        <v>46190</v>
      </c>
      <c r="B3261" s="63" t="s">
        <v>445</v>
      </c>
      <c r="C3261" s="64" t="s">
        <v>18</v>
      </c>
      <c r="D3261" s="64" t="s">
        <v>37</v>
      </c>
      <c r="E3261" s="64" t="s">
        <v>615</v>
      </c>
      <c r="F3261" s="64">
        <v>1</v>
      </c>
      <c r="G3261" s="72">
        <v>300003120</v>
      </c>
      <c r="H3261" s="63" t="s">
        <v>5845</v>
      </c>
      <c r="I3261" s="64" t="s">
        <v>493</v>
      </c>
      <c r="J3261" s="63" t="s">
        <v>66</v>
      </c>
      <c r="K3261" s="64" t="s">
        <v>243</v>
      </c>
      <c r="L3261" s="64" t="s">
        <v>239</v>
      </c>
      <c r="M3261" s="100"/>
      <c r="N3261" s="100"/>
      <c r="O3261" s="66">
        <f t="shared" si="120"/>
        <v>24</v>
      </c>
      <c r="P3261" s="67">
        <v>0.1</v>
      </c>
      <c r="Q3261" s="68">
        <v>3</v>
      </c>
      <c r="R3261" s="68"/>
      <c r="S3261" s="68">
        <f t="shared" si="121"/>
        <v>0.30000000000000004</v>
      </c>
      <c r="T3261" s="69" t="s">
        <v>547</v>
      </c>
      <c r="U3261" s="63" t="s">
        <v>52</v>
      </c>
      <c r="V3261" s="63"/>
      <c r="W3261" s="63"/>
      <c r="X3261" s="63"/>
      <c r="Y3261" s="63"/>
      <c r="Z3261" s="63"/>
      <c r="AA3261" s="63"/>
    </row>
    <row r="3262" spans="1:27" s="71" customFormat="1" ht="23.5" customHeight="1" x14ac:dyDescent="0.35">
      <c r="A3262" s="62">
        <v>46190</v>
      </c>
      <c r="B3262" s="63" t="s">
        <v>34</v>
      </c>
      <c r="C3262" s="64" t="s">
        <v>18</v>
      </c>
      <c r="D3262" s="64" t="s">
        <v>19</v>
      </c>
      <c r="E3262" s="64" t="s">
        <v>5830</v>
      </c>
      <c r="F3262" s="64">
        <v>2</v>
      </c>
      <c r="G3262" s="72">
        <v>130597243</v>
      </c>
      <c r="H3262" s="63" t="s">
        <v>5846</v>
      </c>
      <c r="I3262" s="64" t="s">
        <v>482</v>
      </c>
      <c r="J3262" s="63" t="s">
        <v>5847</v>
      </c>
      <c r="K3262" s="64" t="s">
        <v>2580</v>
      </c>
      <c r="L3262" s="64" t="s">
        <v>268</v>
      </c>
      <c r="M3262" s="100">
        <v>0.83333333333333337</v>
      </c>
      <c r="N3262" s="100">
        <v>0.95833333333333337</v>
      </c>
      <c r="O3262" s="66">
        <f t="shared" si="120"/>
        <v>0.125</v>
      </c>
      <c r="P3262" s="67">
        <v>3</v>
      </c>
      <c r="Q3262" s="68">
        <v>8</v>
      </c>
      <c r="R3262" s="68"/>
      <c r="S3262" s="68">
        <f t="shared" si="121"/>
        <v>24</v>
      </c>
      <c r="T3262" s="69" t="s">
        <v>65</v>
      </c>
      <c r="U3262" s="63" t="s">
        <v>79</v>
      </c>
      <c r="V3262" s="63"/>
      <c r="W3262" s="63" t="s">
        <v>5857</v>
      </c>
      <c r="X3262" s="63" t="s">
        <v>5450</v>
      </c>
      <c r="Y3262" s="63"/>
      <c r="Z3262" s="63"/>
      <c r="AA3262" s="63">
        <v>2026060093</v>
      </c>
    </row>
    <row r="3263" spans="1:27" s="71" customFormat="1" ht="23.5" customHeight="1" x14ac:dyDescent="0.35">
      <c r="A3263" s="62">
        <v>46190</v>
      </c>
      <c r="B3263" s="63" t="s">
        <v>34</v>
      </c>
      <c r="C3263" s="64" t="s">
        <v>18</v>
      </c>
      <c r="D3263" s="64" t="s">
        <v>19</v>
      </c>
      <c r="E3263" s="64" t="s">
        <v>5831</v>
      </c>
      <c r="F3263" s="64">
        <v>2</v>
      </c>
      <c r="G3263" s="72">
        <v>130597401</v>
      </c>
      <c r="H3263" s="63" t="s">
        <v>5848</v>
      </c>
      <c r="I3263" s="64" t="s">
        <v>490</v>
      </c>
      <c r="J3263" s="63" t="s">
        <v>4743</v>
      </c>
      <c r="K3263" s="64" t="s">
        <v>281</v>
      </c>
      <c r="L3263" s="64" t="s">
        <v>268</v>
      </c>
      <c r="M3263" s="100">
        <v>0.76388888888888884</v>
      </c>
      <c r="N3263" s="100">
        <v>0.80555555555555558</v>
      </c>
      <c r="O3263" s="66">
        <f t="shared" si="120"/>
        <v>4.1666666666666741E-2</v>
      </c>
      <c r="P3263" s="67">
        <v>1</v>
      </c>
      <c r="Q3263" s="68">
        <v>11</v>
      </c>
      <c r="R3263" s="68"/>
      <c r="S3263" s="68">
        <f t="shared" si="121"/>
        <v>11</v>
      </c>
      <c r="T3263" s="69" t="s">
        <v>52</v>
      </c>
      <c r="U3263" s="63" t="s">
        <v>52</v>
      </c>
      <c r="V3263" s="63"/>
      <c r="W3263" s="63"/>
      <c r="X3263" s="63"/>
      <c r="Y3263" s="63"/>
      <c r="Z3263" s="63"/>
      <c r="AA3263" s="63">
        <v>2026060094</v>
      </c>
    </row>
    <row r="3264" spans="1:27" s="71" customFormat="1" ht="23.5" customHeight="1" x14ac:dyDescent="0.35">
      <c r="A3264" s="62">
        <v>46190</v>
      </c>
      <c r="B3264" s="63" t="s">
        <v>445</v>
      </c>
      <c r="C3264" s="64" t="s">
        <v>18</v>
      </c>
      <c r="D3264" s="64" t="s">
        <v>37</v>
      </c>
      <c r="E3264" s="64" t="s">
        <v>1536</v>
      </c>
      <c r="F3264" s="64">
        <v>1</v>
      </c>
      <c r="G3264" s="72" t="s">
        <v>5849</v>
      </c>
      <c r="H3264" s="63" t="s">
        <v>5850</v>
      </c>
      <c r="I3264" s="64" t="s">
        <v>490</v>
      </c>
      <c r="J3264" s="63" t="s">
        <v>2140</v>
      </c>
      <c r="K3264" s="64" t="s">
        <v>281</v>
      </c>
      <c r="L3264" s="64" t="s">
        <v>268</v>
      </c>
      <c r="M3264" s="100">
        <v>0.34375</v>
      </c>
      <c r="N3264" s="100">
        <v>0.38541666666666669</v>
      </c>
      <c r="O3264" s="66">
        <f t="shared" si="120"/>
        <v>4.1666666666666685E-2</v>
      </c>
      <c r="P3264" s="67">
        <v>1</v>
      </c>
      <c r="Q3264" s="68">
        <v>25</v>
      </c>
      <c r="R3264" s="68"/>
      <c r="S3264" s="68">
        <f t="shared" si="121"/>
        <v>25</v>
      </c>
      <c r="T3264" s="69" t="s">
        <v>52</v>
      </c>
      <c r="U3264" s="63" t="s">
        <v>52</v>
      </c>
      <c r="V3264" s="63"/>
      <c r="W3264" s="63"/>
      <c r="X3264" s="63"/>
      <c r="Y3264" s="63"/>
      <c r="Z3264" s="63"/>
      <c r="AA3264" s="63">
        <v>2026060095</v>
      </c>
    </row>
    <row r="3265" spans="1:27" s="71" customFormat="1" ht="23.5" customHeight="1" x14ac:dyDescent="0.35">
      <c r="A3265" s="62">
        <v>46190</v>
      </c>
      <c r="B3265" s="63" t="s">
        <v>445</v>
      </c>
      <c r="C3265" s="64" t="s">
        <v>18</v>
      </c>
      <c r="D3265" s="64" t="s">
        <v>37</v>
      </c>
      <c r="E3265" s="64" t="s">
        <v>389</v>
      </c>
      <c r="F3265" s="64">
        <v>2</v>
      </c>
      <c r="G3265" s="72" t="s">
        <v>1852</v>
      </c>
      <c r="H3265" s="63" t="s">
        <v>5836</v>
      </c>
      <c r="I3265" s="64" t="s">
        <v>485</v>
      </c>
      <c r="J3265" s="63" t="s">
        <v>5851</v>
      </c>
      <c r="K3265" s="64" t="s">
        <v>273</v>
      </c>
      <c r="L3265" s="64" t="s">
        <v>268</v>
      </c>
      <c r="M3265" s="100">
        <v>0.85416666666666663</v>
      </c>
      <c r="N3265" s="100">
        <v>0.91666666666666663</v>
      </c>
      <c r="O3265" s="66">
        <f t="shared" si="120"/>
        <v>6.25E-2</v>
      </c>
      <c r="P3265" s="67">
        <v>1.5</v>
      </c>
      <c r="Q3265" s="68">
        <v>21</v>
      </c>
      <c r="R3265" s="68"/>
      <c r="S3265" s="68">
        <f t="shared" si="121"/>
        <v>31.5</v>
      </c>
      <c r="T3265" s="69" t="s">
        <v>27</v>
      </c>
      <c r="U3265" s="63" t="s">
        <v>30</v>
      </c>
      <c r="V3265" s="63"/>
      <c r="W3265" s="63">
        <v>312399003</v>
      </c>
      <c r="X3265" s="63" t="s">
        <v>548</v>
      </c>
      <c r="Y3265" s="63"/>
      <c r="Z3265" s="63"/>
      <c r="AA3265" s="63">
        <v>2026060096</v>
      </c>
    </row>
    <row r="3266" spans="1:27" s="71" customFormat="1" ht="23.5" customHeight="1" x14ac:dyDescent="0.35">
      <c r="A3266" s="62">
        <v>46190</v>
      </c>
      <c r="B3266" s="63" t="s">
        <v>445</v>
      </c>
      <c r="C3266" s="64" t="s">
        <v>18</v>
      </c>
      <c r="D3266" s="64" t="s">
        <v>37</v>
      </c>
      <c r="E3266" s="64" t="s">
        <v>389</v>
      </c>
      <c r="F3266" s="64">
        <v>2</v>
      </c>
      <c r="G3266" s="72" t="s">
        <v>1852</v>
      </c>
      <c r="H3266" s="63" t="s">
        <v>5836</v>
      </c>
      <c r="I3266" s="64" t="s">
        <v>485</v>
      </c>
      <c r="J3266" s="63" t="s">
        <v>5851</v>
      </c>
      <c r="K3266" s="64" t="s">
        <v>273</v>
      </c>
      <c r="L3266" s="64" t="s">
        <v>268</v>
      </c>
      <c r="M3266" s="100">
        <v>0.91666666666666663</v>
      </c>
      <c r="N3266" s="100">
        <v>0.97916666666666663</v>
      </c>
      <c r="O3266" s="66">
        <f t="shared" ref="O3266" si="122">IF(N3266-M3266&gt;0,N3266-M3266,N3266-M3266+24)</f>
        <v>6.25E-2</v>
      </c>
      <c r="P3266" s="67">
        <v>1.5</v>
      </c>
      <c r="Q3266" s="68">
        <v>21</v>
      </c>
      <c r="R3266" s="68"/>
      <c r="S3266" s="68">
        <f t="shared" ref="S3266" si="123">P3266*Q3266</f>
        <v>31.5</v>
      </c>
      <c r="T3266" s="69" t="s">
        <v>27</v>
      </c>
      <c r="U3266" s="63" t="s">
        <v>30</v>
      </c>
      <c r="V3266" s="63"/>
      <c r="W3266" s="63" t="s">
        <v>6308</v>
      </c>
      <c r="X3266" s="63" t="s">
        <v>6207</v>
      </c>
      <c r="Y3266" s="63"/>
      <c r="Z3266" s="63"/>
      <c r="AA3266" s="63">
        <v>2026060096</v>
      </c>
    </row>
    <row r="3267" spans="1:27" s="71" customFormat="1" ht="23.5" customHeight="1" x14ac:dyDescent="0.35">
      <c r="A3267" s="62">
        <v>46190</v>
      </c>
      <c r="B3267" s="63" t="s">
        <v>445</v>
      </c>
      <c r="C3267" s="64" t="s">
        <v>17</v>
      </c>
      <c r="D3267" s="64" t="s">
        <v>37</v>
      </c>
      <c r="E3267" s="64" t="s">
        <v>5832</v>
      </c>
      <c r="F3267" s="64">
        <v>2</v>
      </c>
      <c r="G3267" s="72">
        <v>108930845</v>
      </c>
      <c r="H3267" s="63" t="s">
        <v>5852</v>
      </c>
      <c r="I3267" s="64" t="s">
        <v>480</v>
      </c>
      <c r="J3267" s="63" t="s">
        <v>5853</v>
      </c>
      <c r="K3267" s="64" t="s">
        <v>273</v>
      </c>
      <c r="L3267" s="64" t="s">
        <v>268</v>
      </c>
      <c r="M3267" s="100">
        <v>0.89583333333333337</v>
      </c>
      <c r="N3267" s="100">
        <v>0</v>
      </c>
      <c r="O3267" s="66">
        <f t="shared" si="120"/>
        <v>23.104166666666668</v>
      </c>
      <c r="P3267" s="67">
        <v>2.5</v>
      </c>
      <c r="Q3267" s="68">
        <v>12</v>
      </c>
      <c r="R3267" s="68"/>
      <c r="S3267" s="68">
        <f t="shared" si="121"/>
        <v>30</v>
      </c>
      <c r="T3267" s="69" t="s">
        <v>30</v>
      </c>
      <c r="U3267" s="63" t="s">
        <v>30</v>
      </c>
      <c r="V3267" s="63"/>
      <c r="W3267" s="63">
        <v>529907020</v>
      </c>
      <c r="X3267" s="63" t="s">
        <v>548</v>
      </c>
      <c r="Y3267" s="63"/>
      <c r="Z3267" s="63"/>
      <c r="AA3267" s="63">
        <v>2026060097</v>
      </c>
    </row>
    <row r="3268" spans="1:27" s="71" customFormat="1" ht="23.5" customHeight="1" x14ac:dyDescent="0.35">
      <c r="A3268" s="62">
        <v>46190</v>
      </c>
      <c r="B3268" s="63" t="s">
        <v>445</v>
      </c>
      <c r="C3268" s="64" t="s">
        <v>18</v>
      </c>
      <c r="D3268" s="64" t="s">
        <v>37</v>
      </c>
      <c r="E3268" s="64" t="s">
        <v>258</v>
      </c>
      <c r="F3268" s="64">
        <v>1</v>
      </c>
      <c r="G3268" s="72" t="s">
        <v>5838</v>
      </c>
      <c r="H3268" s="63" t="s">
        <v>5839</v>
      </c>
      <c r="I3268" s="64" t="s">
        <v>485</v>
      </c>
      <c r="J3268" s="63" t="s">
        <v>5854</v>
      </c>
      <c r="K3268" s="64" t="s">
        <v>702</v>
      </c>
      <c r="L3268" s="64" t="s">
        <v>268</v>
      </c>
      <c r="M3268" s="100">
        <v>0.45833333333333331</v>
      </c>
      <c r="N3268" s="100">
        <v>0.5</v>
      </c>
      <c r="O3268" s="66">
        <f t="shared" si="120"/>
        <v>4.1666666666666685E-2</v>
      </c>
      <c r="P3268" s="67">
        <v>1</v>
      </c>
      <c r="Q3268" s="68">
        <v>22</v>
      </c>
      <c r="R3268" s="68"/>
      <c r="S3268" s="68">
        <f t="shared" si="121"/>
        <v>22</v>
      </c>
      <c r="T3268" s="69" t="s">
        <v>126</v>
      </c>
      <c r="U3268" s="63" t="s">
        <v>126</v>
      </c>
      <c r="V3268" s="63"/>
      <c r="W3268" s="63"/>
      <c r="X3268" s="63"/>
      <c r="Y3268" s="63"/>
      <c r="Z3268" s="63"/>
      <c r="AA3268" s="63"/>
    </row>
    <row r="3269" spans="1:27" s="71" customFormat="1" ht="23.5" customHeight="1" x14ac:dyDescent="0.35">
      <c r="A3269" s="62">
        <v>46190</v>
      </c>
      <c r="B3269" s="63" t="s">
        <v>445</v>
      </c>
      <c r="C3269" s="64" t="s">
        <v>18</v>
      </c>
      <c r="D3269" s="64" t="s">
        <v>37</v>
      </c>
      <c r="E3269" s="64" t="s">
        <v>2671</v>
      </c>
      <c r="F3269" s="64">
        <v>1</v>
      </c>
      <c r="G3269" s="72" t="s">
        <v>1852</v>
      </c>
      <c r="H3269" s="63" t="s">
        <v>5836</v>
      </c>
      <c r="I3269" s="64" t="s">
        <v>485</v>
      </c>
      <c r="J3269" s="63" t="s">
        <v>5854</v>
      </c>
      <c r="K3269" s="64" t="s">
        <v>702</v>
      </c>
      <c r="L3269" s="64" t="s">
        <v>268</v>
      </c>
      <c r="M3269" s="100">
        <v>0.5</v>
      </c>
      <c r="N3269" s="100">
        <v>0.54166666666666663</v>
      </c>
      <c r="O3269" s="66">
        <f t="shared" si="120"/>
        <v>4.166666666666663E-2</v>
      </c>
      <c r="P3269" s="67">
        <v>1</v>
      </c>
      <c r="Q3269" s="68">
        <v>18</v>
      </c>
      <c r="R3269" s="68"/>
      <c r="S3269" s="68">
        <f t="shared" si="121"/>
        <v>18</v>
      </c>
      <c r="T3269" s="69" t="s">
        <v>126</v>
      </c>
      <c r="U3269" s="63" t="s">
        <v>126</v>
      </c>
      <c r="V3269" s="63"/>
      <c r="W3269" s="63"/>
      <c r="X3269" s="63"/>
      <c r="Y3269" s="63"/>
      <c r="Z3269" s="63"/>
      <c r="AA3269" s="63"/>
    </row>
    <row r="3270" spans="1:27" s="71" customFormat="1" ht="23.5" customHeight="1" x14ac:dyDescent="0.35">
      <c r="A3270" s="62">
        <v>46191</v>
      </c>
      <c r="B3270" s="63" t="s">
        <v>34</v>
      </c>
      <c r="C3270" s="64" t="s">
        <v>17</v>
      </c>
      <c r="D3270" s="64" t="s">
        <v>19</v>
      </c>
      <c r="E3270" s="64" t="s">
        <v>5864</v>
      </c>
      <c r="F3270" s="64" t="str">
        <f>IF(RIGHT(E3270,1)="D","1","2")</f>
        <v>2</v>
      </c>
      <c r="G3270" s="72" t="s">
        <v>5869</v>
      </c>
      <c r="H3270" s="63" t="s">
        <v>5870</v>
      </c>
      <c r="I3270" s="64" t="s">
        <v>493</v>
      </c>
      <c r="J3270" s="63" t="s">
        <v>66</v>
      </c>
      <c r="K3270" s="64" t="s">
        <v>243</v>
      </c>
      <c r="L3270" s="64" t="s">
        <v>239</v>
      </c>
      <c r="M3270" s="100"/>
      <c r="N3270" s="100"/>
      <c r="O3270" s="66">
        <f t="shared" si="120"/>
        <v>24</v>
      </c>
      <c r="P3270" s="67">
        <v>0.67</v>
      </c>
      <c r="Q3270" s="68">
        <v>14</v>
      </c>
      <c r="R3270" s="68"/>
      <c r="S3270" s="68">
        <f t="shared" si="121"/>
        <v>9.3800000000000008</v>
      </c>
      <c r="T3270" s="69" t="s">
        <v>547</v>
      </c>
      <c r="U3270" s="63" t="s">
        <v>52</v>
      </c>
      <c r="V3270" s="63"/>
      <c r="W3270" s="63"/>
      <c r="X3270" s="63"/>
      <c r="Y3270" s="63"/>
      <c r="Z3270" s="63"/>
      <c r="AA3270" s="63"/>
    </row>
    <row r="3271" spans="1:27" s="71" customFormat="1" ht="23.5" customHeight="1" x14ac:dyDescent="0.35">
      <c r="A3271" s="62">
        <v>46191</v>
      </c>
      <c r="B3271" s="63" t="s">
        <v>445</v>
      </c>
      <c r="C3271" s="64" t="s">
        <v>17</v>
      </c>
      <c r="D3271" s="64" t="s">
        <v>37</v>
      </c>
      <c r="E3271" s="64" t="s">
        <v>5865</v>
      </c>
      <c r="F3271" s="64" t="str">
        <f t="shared" ref="F3271:F3334" si="124">IF(RIGHT(E3271,1)="D","1","2")</f>
        <v>2</v>
      </c>
      <c r="G3271" s="72" t="s">
        <v>1814</v>
      </c>
      <c r="H3271" s="63" t="s">
        <v>5871</v>
      </c>
      <c r="I3271" s="64" t="s">
        <v>493</v>
      </c>
      <c r="J3271" s="63" t="s">
        <v>66</v>
      </c>
      <c r="K3271" s="64" t="s">
        <v>243</v>
      </c>
      <c r="L3271" s="64" t="s">
        <v>239</v>
      </c>
      <c r="M3271" s="100"/>
      <c r="N3271" s="100"/>
      <c r="O3271" s="66">
        <f t="shared" si="120"/>
        <v>24</v>
      </c>
      <c r="P3271" s="67">
        <v>0.67</v>
      </c>
      <c r="Q3271" s="68">
        <v>25</v>
      </c>
      <c r="R3271" s="68"/>
      <c r="S3271" s="68">
        <f t="shared" si="121"/>
        <v>16.75</v>
      </c>
      <c r="T3271" s="69" t="s">
        <v>547</v>
      </c>
      <c r="U3271" s="63" t="s">
        <v>52</v>
      </c>
      <c r="V3271" s="63"/>
      <c r="W3271" s="63"/>
      <c r="X3271" s="63"/>
      <c r="Y3271" s="63"/>
      <c r="Z3271" s="63"/>
      <c r="AA3271" s="63"/>
    </row>
    <row r="3272" spans="1:27" s="71" customFormat="1" ht="23.5" customHeight="1" x14ac:dyDescent="0.35">
      <c r="A3272" s="62">
        <v>46191</v>
      </c>
      <c r="B3272" s="63" t="s">
        <v>445</v>
      </c>
      <c r="C3272" s="64" t="s">
        <v>17</v>
      </c>
      <c r="D3272" s="64" t="s">
        <v>37</v>
      </c>
      <c r="E3272" s="64" t="s">
        <v>712</v>
      </c>
      <c r="F3272" s="64" t="str">
        <f t="shared" si="124"/>
        <v>2</v>
      </c>
      <c r="G3272" s="72" t="s">
        <v>287</v>
      </c>
      <c r="H3272" s="63" t="s">
        <v>5872</v>
      </c>
      <c r="I3272" s="64" t="s">
        <v>493</v>
      </c>
      <c r="J3272" s="63" t="s">
        <v>66</v>
      </c>
      <c r="K3272" s="64" t="s">
        <v>243</v>
      </c>
      <c r="L3272" s="64" t="s">
        <v>239</v>
      </c>
      <c r="M3272" s="100"/>
      <c r="N3272" s="100"/>
      <c r="O3272" s="66">
        <f t="shared" si="120"/>
        <v>24</v>
      </c>
      <c r="P3272" s="67">
        <v>0.67</v>
      </c>
      <c r="Q3272" s="68">
        <v>29</v>
      </c>
      <c r="R3272" s="68"/>
      <c r="S3272" s="68">
        <f t="shared" si="121"/>
        <v>19.43</v>
      </c>
      <c r="T3272" s="69" t="s">
        <v>547</v>
      </c>
      <c r="U3272" s="63" t="s">
        <v>52</v>
      </c>
      <c r="V3272" s="63"/>
      <c r="W3272" s="63"/>
      <c r="X3272" s="63"/>
      <c r="Y3272" s="63"/>
      <c r="Z3272" s="63"/>
      <c r="AA3272" s="63"/>
    </row>
    <row r="3273" spans="1:27" s="71" customFormat="1" ht="23.5" customHeight="1" x14ac:dyDescent="0.35">
      <c r="A3273" s="62">
        <v>46191</v>
      </c>
      <c r="B3273" s="63" t="s">
        <v>445</v>
      </c>
      <c r="C3273" s="64" t="s">
        <v>17</v>
      </c>
      <c r="D3273" s="64" t="s">
        <v>37</v>
      </c>
      <c r="E3273" s="64" t="s">
        <v>5866</v>
      </c>
      <c r="F3273" s="64" t="str">
        <f t="shared" si="124"/>
        <v>2</v>
      </c>
      <c r="G3273" s="72" t="s">
        <v>3715</v>
      </c>
      <c r="H3273" s="63" t="s">
        <v>5873</v>
      </c>
      <c r="I3273" s="64" t="s">
        <v>493</v>
      </c>
      <c r="J3273" s="63" t="s">
        <v>66</v>
      </c>
      <c r="K3273" s="64" t="s">
        <v>243</v>
      </c>
      <c r="L3273" s="64" t="s">
        <v>239</v>
      </c>
      <c r="M3273" s="100"/>
      <c r="N3273" s="100"/>
      <c r="O3273" s="66">
        <f t="shared" si="120"/>
        <v>24</v>
      </c>
      <c r="P3273" s="67">
        <v>0.1</v>
      </c>
      <c r="Q3273" s="68">
        <v>22</v>
      </c>
      <c r="R3273" s="68"/>
      <c r="S3273" s="68">
        <f t="shared" si="121"/>
        <v>2.2000000000000002</v>
      </c>
      <c r="T3273" s="69" t="s">
        <v>547</v>
      </c>
      <c r="U3273" s="63" t="s">
        <v>52</v>
      </c>
      <c r="V3273" s="63"/>
      <c r="W3273" s="63"/>
      <c r="X3273" s="63"/>
      <c r="Y3273" s="63"/>
      <c r="Z3273" s="63"/>
      <c r="AA3273" s="63"/>
    </row>
    <row r="3274" spans="1:27" s="71" customFormat="1" ht="23.5" customHeight="1" x14ac:dyDescent="0.35">
      <c r="A3274" s="62">
        <v>46191</v>
      </c>
      <c r="B3274" s="63" t="s">
        <v>445</v>
      </c>
      <c r="C3274" s="64" t="s">
        <v>17</v>
      </c>
      <c r="D3274" s="64" t="s">
        <v>37</v>
      </c>
      <c r="E3274" s="64" t="s">
        <v>5866</v>
      </c>
      <c r="F3274" s="64" t="str">
        <f t="shared" si="124"/>
        <v>2</v>
      </c>
      <c r="G3274" s="72" t="s">
        <v>1799</v>
      </c>
      <c r="H3274" s="63" t="s">
        <v>5874</v>
      </c>
      <c r="I3274" s="64" t="s">
        <v>493</v>
      </c>
      <c r="J3274" s="63" t="s">
        <v>66</v>
      </c>
      <c r="K3274" s="64" t="s">
        <v>243</v>
      </c>
      <c r="L3274" s="64" t="s">
        <v>239</v>
      </c>
      <c r="M3274" s="100"/>
      <c r="N3274" s="100"/>
      <c r="O3274" s="66">
        <f t="shared" si="120"/>
        <v>24</v>
      </c>
      <c r="P3274" s="67">
        <v>0.1</v>
      </c>
      <c r="Q3274" s="68">
        <v>22</v>
      </c>
      <c r="R3274" s="68"/>
      <c r="S3274" s="68">
        <f t="shared" si="121"/>
        <v>2.2000000000000002</v>
      </c>
      <c r="T3274" s="69" t="s">
        <v>547</v>
      </c>
      <c r="U3274" s="63" t="s">
        <v>52</v>
      </c>
      <c r="V3274" s="63"/>
      <c r="W3274" s="63"/>
      <c r="X3274" s="63"/>
      <c r="Y3274" s="63"/>
      <c r="Z3274" s="63"/>
      <c r="AA3274" s="63"/>
    </row>
    <row r="3275" spans="1:27" s="71" customFormat="1" ht="23.5" customHeight="1" x14ac:dyDescent="0.35">
      <c r="A3275" s="62">
        <v>46191</v>
      </c>
      <c r="B3275" s="63" t="s">
        <v>445</v>
      </c>
      <c r="C3275" s="64" t="s">
        <v>17</v>
      </c>
      <c r="D3275" s="64" t="s">
        <v>37</v>
      </c>
      <c r="E3275" s="64" t="s">
        <v>5867</v>
      </c>
      <c r="F3275" s="64" t="str">
        <f t="shared" si="124"/>
        <v>1</v>
      </c>
      <c r="G3275" s="72" t="s">
        <v>3397</v>
      </c>
      <c r="H3275" s="63" t="s">
        <v>5875</v>
      </c>
      <c r="I3275" s="64" t="s">
        <v>493</v>
      </c>
      <c r="J3275" s="63" t="s">
        <v>66</v>
      </c>
      <c r="K3275" s="64" t="s">
        <v>243</v>
      </c>
      <c r="L3275" s="64" t="s">
        <v>239</v>
      </c>
      <c r="M3275" s="100"/>
      <c r="N3275" s="100"/>
      <c r="O3275" s="66">
        <f t="shared" si="120"/>
        <v>24</v>
      </c>
      <c r="P3275" s="67">
        <v>0.8</v>
      </c>
      <c r="Q3275" s="68">
        <v>9</v>
      </c>
      <c r="R3275" s="68"/>
      <c r="S3275" s="68">
        <f t="shared" si="121"/>
        <v>7.2</v>
      </c>
      <c r="T3275" s="69" t="s">
        <v>547</v>
      </c>
      <c r="U3275" s="63" t="s">
        <v>52</v>
      </c>
      <c r="V3275" s="63"/>
      <c r="W3275" s="63"/>
      <c r="X3275" s="63"/>
      <c r="Y3275" s="63"/>
      <c r="Z3275" s="63"/>
      <c r="AA3275" s="63"/>
    </row>
    <row r="3276" spans="1:27" s="71" customFormat="1" ht="23.5" customHeight="1" x14ac:dyDescent="0.35">
      <c r="A3276" s="62">
        <v>46191</v>
      </c>
      <c r="B3276" s="63" t="s">
        <v>445</v>
      </c>
      <c r="C3276" s="64" t="s">
        <v>17</v>
      </c>
      <c r="D3276" s="64" t="s">
        <v>37</v>
      </c>
      <c r="E3276" s="64" t="s">
        <v>5829</v>
      </c>
      <c r="F3276" s="64" t="str">
        <f t="shared" si="124"/>
        <v>2</v>
      </c>
      <c r="G3276" s="72" t="s">
        <v>4792</v>
      </c>
      <c r="H3276" s="63" t="s">
        <v>5876</v>
      </c>
      <c r="I3276" s="64" t="s">
        <v>493</v>
      </c>
      <c r="J3276" s="63" t="s">
        <v>66</v>
      </c>
      <c r="K3276" s="64" t="s">
        <v>243</v>
      </c>
      <c r="L3276" s="64" t="s">
        <v>239</v>
      </c>
      <c r="M3276" s="100"/>
      <c r="N3276" s="100"/>
      <c r="O3276" s="66">
        <f t="shared" si="120"/>
        <v>24</v>
      </c>
      <c r="P3276" s="67">
        <v>0.2</v>
      </c>
      <c r="Q3276" s="68">
        <v>8</v>
      </c>
      <c r="R3276" s="68"/>
      <c r="S3276" s="68">
        <f t="shared" si="121"/>
        <v>1.6</v>
      </c>
      <c r="T3276" s="69" t="s">
        <v>547</v>
      </c>
      <c r="U3276" s="63" t="s">
        <v>52</v>
      </c>
      <c r="V3276" s="63"/>
      <c r="W3276" s="63"/>
      <c r="X3276" s="63"/>
      <c r="Y3276" s="63"/>
      <c r="Z3276" s="63"/>
      <c r="AA3276" s="63"/>
    </row>
    <row r="3277" spans="1:27" s="71" customFormat="1" ht="23.5" customHeight="1" x14ac:dyDescent="0.35">
      <c r="A3277" s="62">
        <v>46191</v>
      </c>
      <c r="B3277" s="63" t="s">
        <v>445</v>
      </c>
      <c r="C3277" s="64" t="s">
        <v>17</v>
      </c>
      <c r="D3277" s="64" t="s">
        <v>37</v>
      </c>
      <c r="E3277" s="64" t="s">
        <v>5868</v>
      </c>
      <c r="F3277" s="64" t="str">
        <f t="shared" si="124"/>
        <v>2</v>
      </c>
      <c r="G3277" s="72" t="s">
        <v>1023</v>
      </c>
      <c r="H3277" s="63" t="s">
        <v>5877</v>
      </c>
      <c r="I3277" s="64" t="s">
        <v>493</v>
      </c>
      <c r="J3277" s="63" t="s">
        <v>66</v>
      </c>
      <c r="K3277" s="64" t="s">
        <v>243</v>
      </c>
      <c r="L3277" s="64" t="s">
        <v>239</v>
      </c>
      <c r="M3277" s="100"/>
      <c r="N3277" s="100"/>
      <c r="O3277" s="66">
        <f t="shared" si="120"/>
        <v>24</v>
      </c>
      <c r="P3277" s="67">
        <v>0.1</v>
      </c>
      <c r="Q3277" s="68">
        <v>31</v>
      </c>
      <c r="R3277" s="68"/>
      <c r="S3277" s="68">
        <f t="shared" si="121"/>
        <v>3.1</v>
      </c>
      <c r="T3277" s="69" t="s">
        <v>547</v>
      </c>
      <c r="U3277" s="63" t="s">
        <v>52</v>
      </c>
      <c r="V3277" s="63"/>
      <c r="W3277" s="63"/>
      <c r="X3277" s="63"/>
      <c r="Y3277" s="63"/>
      <c r="Z3277" s="63"/>
      <c r="AA3277" s="63"/>
    </row>
    <row r="3278" spans="1:27" s="71" customFormat="1" ht="23.5" customHeight="1" x14ac:dyDescent="0.35">
      <c r="A3278" s="62">
        <v>46191</v>
      </c>
      <c r="B3278" s="63" t="s">
        <v>445</v>
      </c>
      <c r="C3278" s="64" t="s">
        <v>18</v>
      </c>
      <c r="D3278" s="64" t="s">
        <v>37</v>
      </c>
      <c r="E3278" s="64" t="s">
        <v>1535</v>
      </c>
      <c r="F3278" s="64" t="str">
        <f t="shared" si="124"/>
        <v>1</v>
      </c>
      <c r="G3278" s="72" t="s">
        <v>2403</v>
      </c>
      <c r="H3278" s="63" t="s">
        <v>5878</v>
      </c>
      <c r="I3278" s="64" t="s">
        <v>493</v>
      </c>
      <c r="J3278" s="63" t="s">
        <v>66</v>
      </c>
      <c r="K3278" s="64" t="s">
        <v>243</v>
      </c>
      <c r="L3278" s="64" t="s">
        <v>239</v>
      </c>
      <c r="M3278" s="100"/>
      <c r="N3278" s="100"/>
      <c r="O3278" s="66">
        <f t="shared" si="120"/>
        <v>24</v>
      </c>
      <c r="P3278" s="67">
        <v>0.1</v>
      </c>
      <c r="Q3278" s="68">
        <v>19</v>
      </c>
      <c r="R3278" s="68"/>
      <c r="S3278" s="68">
        <f t="shared" si="121"/>
        <v>1.9000000000000001</v>
      </c>
      <c r="T3278" s="69" t="s">
        <v>547</v>
      </c>
      <c r="U3278" s="63" t="s">
        <v>52</v>
      </c>
      <c r="V3278" s="63"/>
      <c r="W3278" s="63"/>
      <c r="X3278" s="63"/>
      <c r="Y3278" s="63"/>
      <c r="Z3278" s="63"/>
      <c r="AA3278" s="63"/>
    </row>
    <row r="3279" spans="1:27" s="71" customFormat="1" ht="23.5" customHeight="1" x14ac:dyDescent="0.35">
      <c r="A3279" s="62">
        <v>46191</v>
      </c>
      <c r="B3279" s="63" t="s">
        <v>445</v>
      </c>
      <c r="C3279" s="64" t="s">
        <v>18</v>
      </c>
      <c r="D3279" s="64" t="s">
        <v>37</v>
      </c>
      <c r="E3279" s="64" t="s">
        <v>244</v>
      </c>
      <c r="F3279" s="64" t="str">
        <f t="shared" si="124"/>
        <v>2</v>
      </c>
      <c r="G3279" s="72" t="s">
        <v>2253</v>
      </c>
      <c r="H3279" s="63" t="s">
        <v>5879</v>
      </c>
      <c r="I3279" s="64" t="s">
        <v>493</v>
      </c>
      <c r="J3279" s="63" t="s">
        <v>66</v>
      </c>
      <c r="K3279" s="64" t="s">
        <v>243</v>
      </c>
      <c r="L3279" s="64" t="s">
        <v>239</v>
      </c>
      <c r="M3279" s="100"/>
      <c r="N3279" s="100"/>
      <c r="O3279" s="66">
        <f t="shared" si="120"/>
        <v>24</v>
      </c>
      <c r="P3279" s="67">
        <v>0.1</v>
      </c>
      <c r="Q3279" s="68">
        <v>20</v>
      </c>
      <c r="R3279" s="68"/>
      <c r="S3279" s="68">
        <f t="shared" si="121"/>
        <v>2</v>
      </c>
      <c r="T3279" s="69" t="s">
        <v>547</v>
      </c>
      <c r="U3279" s="63" t="s">
        <v>52</v>
      </c>
      <c r="V3279" s="63"/>
      <c r="W3279" s="63"/>
      <c r="X3279" s="63"/>
      <c r="Y3279" s="63"/>
      <c r="Z3279" s="63"/>
      <c r="AA3279" s="63"/>
    </row>
    <row r="3280" spans="1:27" s="71" customFormat="1" ht="23.5" customHeight="1" x14ac:dyDescent="0.35">
      <c r="A3280" s="62">
        <v>46191</v>
      </c>
      <c r="B3280" s="63" t="s">
        <v>445</v>
      </c>
      <c r="C3280" s="64" t="s">
        <v>18</v>
      </c>
      <c r="D3280" s="64" t="s">
        <v>37</v>
      </c>
      <c r="E3280" s="64" t="s">
        <v>815</v>
      </c>
      <c r="F3280" s="64" t="str">
        <f t="shared" si="124"/>
        <v>1</v>
      </c>
      <c r="G3280" s="72">
        <v>230896003</v>
      </c>
      <c r="H3280" s="63" t="s">
        <v>5880</v>
      </c>
      <c r="I3280" s="64" t="s">
        <v>493</v>
      </c>
      <c r="J3280" s="63" t="s">
        <v>66</v>
      </c>
      <c r="K3280" s="64" t="s">
        <v>243</v>
      </c>
      <c r="L3280" s="64" t="s">
        <v>239</v>
      </c>
      <c r="M3280" s="100"/>
      <c r="N3280" s="100"/>
      <c r="O3280" s="66">
        <f t="shared" si="120"/>
        <v>24</v>
      </c>
      <c r="P3280" s="67">
        <v>0.1</v>
      </c>
      <c r="Q3280" s="68">
        <v>7</v>
      </c>
      <c r="R3280" s="68"/>
      <c r="S3280" s="68">
        <f t="shared" si="121"/>
        <v>0.70000000000000007</v>
      </c>
      <c r="T3280" s="69" t="s">
        <v>547</v>
      </c>
      <c r="U3280" s="63" t="s">
        <v>52</v>
      </c>
      <c r="V3280" s="63"/>
      <c r="W3280" s="63"/>
      <c r="X3280" s="63"/>
      <c r="Y3280" s="63"/>
      <c r="Z3280" s="63"/>
      <c r="AA3280" s="63"/>
    </row>
    <row r="3281" spans="1:27" s="71" customFormat="1" ht="23.5" customHeight="1" x14ac:dyDescent="0.35">
      <c r="A3281" s="62">
        <v>46191</v>
      </c>
      <c r="B3281" s="63" t="s">
        <v>445</v>
      </c>
      <c r="C3281" s="64" t="s">
        <v>18</v>
      </c>
      <c r="D3281" s="64" t="s">
        <v>37</v>
      </c>
      <c r="E3281" s="64" t="s">
        <v>899</v>
      </c>
      <c r="F3281" s="64" t="str">
        <f t="shared" si="124"/>
        <v>1</v>
      </c>
      <c r="G3281" s="72">
        <v>317336001</v>
      </c>
      <c r="H3281" s="63" t="s">
        <v>5881</v>
      </c>
      <c r="I3281" s="64" t="s">
        <v>493</v>
      </c>
      <c r="J3281" s="63" t="s">
        <v>66</v>
      </c>
      <c r="K3281" s="64" t="s">
        <v>243</v>
      </c>
      <c r="L3281" s="64" t="s">
        <v>239</v>
      </c>
      <c r="M3281" s="100"/>
      <c r="N3281" s="100"/>
      <c r="O3281" s="66">
        <f t="shared" si="120"/>
        <v>24</v>
      </c>
      <c r="P3281" s="67">
        <v>0.1</v>
      </c>
      <c r="Q3281" s="68">
        <v>5</v>
      </c>
      <c r="R3281" s="68"/>
      <c r="S3281" s="68">
        <f t="shared" si="121"/>
        <v>0.5</v>
      </c>
      <c r="T3281" s="69" t="s">
        <v>547</v>
      </c>
      <c r="U3281" s="63" t="s">
        <v>52</v>
      </c>
      <c r="V3281" s="63"/>
      <c r="W3281" s="63"/>
      <c r="X3281" s="63"/>
      <c r="Y3281" s="63"/>
      <c r="Z3281" s="63"/>
      <c r="AA3281" s="63"/>
    </row>
    <row r="3282" spans="1:27" s="71" customFormat="1" ht="23.5" customHeight="1" x14ac:dyDescent="0.35">
      <c r="A3282" s="62">
        <v>46191</v>
      </c>
      <c r="B3282" s="63" t="s">
        <v>445</v>
      </c>
      <c r="C3282" s="64" t="s">
        <v>18</v>
      </c>
      <c r="D3282" s="64" t="s">
        <v>37</v>
      </c>
      <c r="E3282" s="64" t="s">
        <v>553</v>
      </c>
      <c r="F3282" s="64" t="str">
        <f t="shared" si="124"/>
        <v>1</v>
      </c>
      <c r="G3282" s="72" t="s">
        <v>5882</v>
      </c>
      <c r="H3282" s="63" t="s">
        <v>5883</v>
      </c>
      <c r="I3282" s="64" t="s">
        <v>493</v>
      </c>
      <c r="J3282" s="63" t="s">
        <v>66</v>
      </c>
      <c r="K3282" s="64" t="s">
        <v>243</v>
      </c>
      <c r="L3282" s="64" t="s">
        <v>239</v>
      </c>
      <c r="M3282" s="100"/>
      <c r="N3282" s="100"/>
      <c r="O3282" s="66">
        <f t="shared" si="120"/>
        <v>24</v>
      </c>
      <c r="P3282" s="67">
        <v>0.1</v>
      </c>
      <c r="Q3282" s="68">
        <v>23</v>
      </c>
      <c r="R3282" s="68"/>
      <c r="S3282" s="68">
        <f t="shared" si="121"/>
        <v>2.3000000000000003</v>
      </c>
      <c r="T3282" s="69" t="s">
        <v>547</v>
      </c>
      <c r="U3282" s="63" t="s">
        <v>52</v>
      </c>
      <c r="V3282" s="63"/>
      <c r="W3282" s="63"/>
      <c r="X3282" s="63"/>
      <c r="Y3282" s="63"/>
      <c r="Z3282" s="63"/>
      <c r="AA3282" s="63"/>
    </row>
    <row r="3283" spans="1:27" s="71" customFormat="1" ht="23.5" customHeight="1" x14ac:dyDescent="0.35">
      <c r="A3283" s="62">
        <v>46191</v>
      </c>
      <c r="B3283" s="63" t="s">
        <v>445</v>
      </c>
      <c r="C3283" s="64" t="s">
        <v>18</v>
      </c>
      <c r="D3283" s="64" t="s">
        <v>37</v>
      </c>
      <c r="E3283" s="64" t="s">
        <v>553</v>
      </c>
      <c r="F3283" s="64" t="str">
        <f t="shared" si="124"/>
        <v>1</v>
      </c>
      <c r="G3283" s="72" t="s">
        <v>4572</v>
      </c>
      <c r="H3283" s="63" t="s">
        <v>5884</v>
      </c>
      <c r="I3283" s="64" t="s">
        <v>493</v>
      </c>
      <c r="J3283" s="63" t="s">
        <v>66</v>
      </c>
      <c r="K3283" s="64" t="s">
        <v>243</v>
      </c>
      <c r="L3283" s="64" t="s">
        <v>239</v>
      </c>
      <c r="M3283" s="100"/>
      <c r="N3283" s="100"/>
      <c r="O3283" s="66">
        <f t="shared" si="120"/>
        <v>24</v>
      </c>
      <c r="P3283" s="67">
        <v>0.1</v>
      </c>
      <c r="Q3283" s="68">
        <v>23</v>
      </c>
      <c r="R3283" s="68"/>
      <c r="S3283" s="68">
        <f t="shared" si="121"/>
        <v>2.3000000000000003</v>
      </c>
      <c r="T3283" s="69" t="s">
        <v>547</v>
      </c>
      <c r="U3283" s="63" t="s">
        <v>52</v>
      </c>
      <c r="V3283" s="63"/>
      <c r="W3283" s="63"/>
      <c r="X3283" s="63"/>
      <c r="Y3283" s="63"/>
      <c r="Z3283" s="63"/>
      <c r="AA3283" s="63"/>
    </row>
    <row r="3284" spans="1:27" s="71" customFormat="1" ht="23.5" customHeight="1" x14ac:dyDescent="0.35">
      <c r="A3284" s="62">
        <v>46191</v>
      </c>
      <c r="B3284" s="63" t="s">
        <v>445</v>
      </c>
      <c r="C3284" s="64" t="s">
        <v>18</v>
      </c>
      <c r="D3284" s="64" t="s">
        <v>37</v>
      </c>
      <c r="E3284" s="64" t="s">
        <v>1532</v>
      </c>
      <c r="F3284" s="64" t="str">
        <f t="shared" si="124"/>
        <v>1</v>
      </c>
      <c r="G3284" s="72" t="s">
        <v>5885</v>
      </c>
      <c r="H3284" s="63" t="s">
        <v>5886</v>
      </c>
      <c r="I3284" s="64" t="s">
        <v>493</v>
      </c>
      <c r="J3284" s="63" t="s">
        <v>66</v>
      </c>
      <c r="K3284" s="64" t="s">
        <v>243</v>
      </c>
      <c r="L3284" s="64" t="s">
        <v>239</v>
      </c>
      <c r="M3284" s="100"/>
      <c r="N3284" s="100"/>
      <c r="O3284" s="66">
        <f t="shared" si="120"/>
        <v>24</v>
      </c>
      <c r="P3284" s="67">
        <v>0.1</v>
      </c>
      <c r="Q3284" s="68">
        <v>12</v>
      </c>
      <c r="R3284" s="68"/>
      <c r="S3284" s="68">
        <f t="shared" si="121"/>
        <v>1.2000000000000002</v>
      </c>
      <c r="T3284" s="69" t="s">
        <v>547</v>
      </c>
      <c r="U3284" s="63" t="s">
        <v>52</v>
      </c>
      <c r="V3284" s="63"/>
      <c r="W3284" s="63"/>
      <c r="X3284" s="63"/>
      <c r="Y3284" s="63"/>
      <c r="Z3284" s="63"/>
      <c r="AA3284" s="63"/>
    </row>
    <row r="3285" spans="1:27" s="71" customFormat="1" ht="23.5" customHeight="1" x14ac:dyDescent="0.35">
      <c r="A3285" s="62">
        <v>46191</v>
      </c>
      <c r="B3285" s="63" t="s">
        <v>445</v>
      </c>
      <c r="C3285" s="64" t="s">
        <v>18</v>
      </c>
      <c r="D3285" s="64" t="s">
        <v>37</v>
      </c>
      <c r="E3285" s="64" t="s">
        <v>1302</v>
      </c>
      <c r="F3285" s="64" t="str">
        <f t="shared" si="124"/>
        <v>2</v>
      </c>
      <c r="G3285" s="72" t="s">
        <v>5887</v>
      </c>
      <c r="H3285" s="63" t="s">
        <v>5888</v>
      </c>
      <c r="I3285" s="64" t="s">
        <v>493</v>
      </c>
      <c r="J3285" s="63" t="s">
        <v>66</v>
      </c>
      <c r="K3285" s="64" t="s">
        <v>243</v>
      </c>
      <c r="L3285" s="64" t="s">
        <v>239</v>
      </c>
      <c r="M3285" s="100"/>
      <c r="N3285" s="100"/>
      <c r="O3285" s="66">
        <f t="shared" si="120"/>
        <v>24</v>
      </c>
      <c r="P3285" s="67">
        <v>0.1</v>
      </c>
      <c r="Q3285" s="68">
        <v>6</v>
      </c>
      <c r="R3285" s="68"/>
      <c r="S3285" s="68">
        <f t="shared" si="121"/>
        <v>0.60000000000000009</v>
      </c>
      <c r="T3285" s="69" t="s">
        <v>547</v>
      </c>
      <c r="U3285" s="63" t="s">
        <v>52</v>
      </c>
      <c r="V3285" s="63"/>
      <c r="W3285" s="63"/>
      <c r="X3285" s="63"/>
      <c r="Y3285" s="63"/>
      <c r="Z3285" s="63"/>
      <c r="AA3285" s="63"/>
    </row>
    <row r="3286" spans="1:27" s="71" customFormat="1" ht="23.5" customHeight="1" x14ac:dyDescent="0.35">
      <c r="A3286" s="62">
        <v>46191</v>
      </c>
      <c r="B3286" s="63" t="s">
        <v>445</v>
      </c>
      <c r="C3286" s="64" t="s">
        <v>17</v>
      </c>
      <c r="D3286" s="64" t="s">
        <v>37</v>
      </c>
      <c r="E3286" s="64" t="s">
        <v>2563</v>
      </c>
      <c r="F3286" s="64" t="str">
        <f t="shared" si="124"/>
        <v>1</v>
      </c>
      <c r="G3286" s="72" t="s">
        <v>2320</v>
      </c>
      <c r="H3286" s="63" t="s">
        <v>5833</v>
      </c>
      <c r="I3286" s="64" t="s">
        <v>480</v>
      </c>
      <c r="J3286" s="63" t="s">
        <v>5889</v>
      </c>
      <c r="K3286" s="64" t="s">
        <v>273</v>
      </c>
      <c r="L3286" s="64" t="s">
        <v>268</v>
      </c>
      <c r="M3286" s="100">
        <v>0.5</v>
      </c>
      <c r="N3286" s="100">
        <v>0.6875</v>
      </c>
      <c r="O3286" s="66">
        <f t="shared" si="120"/>
        <v>0.1875</v>
      </c>
      <c r="P3286" s="67">
        <v>4.5</v>
      </c>
      <c r="Q3286" s="68">
        <v>28</v>
      </c>
      <c r="R3286" s="68"/>
      <c r="S3286" s="68">
        <f t="shared" si="121"/>
        <v>126</v>
      </c>
      <c r="T3286" s="69" t="s">
        <v>27</v>
      </c>
      <c r="U3286" s="63" t="s">
        <v>30</v>
      </c>
      <c r="V3286" s="63"/>
      <c r="W3286" s="63">
        <v>518921016</v>
      </c>
      <c r="X3286" s="63" t="s">
        <v>5480</v>
      </c>
      <c r="Y3286" s="63"/>
      <c r="Z3286" s="63"/>
      <c r="AA3286" s="63">
        <v>2026060098</v>
      </c>
    </row>
    <row r="3287" spans="1:27" s="71" customFormat="1" ht="23.5" customHeight="1" x14ac:dyDescent="0.35">
      <c r="A3287" s="62">
        <v>46188</v>
      </c>
      <c r="B3287" s="63" t="s">
        <v>445</v>
      </c>
      <c r="C3287" s="64" t="s">
        <v>18</v>
      </c>
      <c r="D3287" s="64" t="s">
        <v>37</v>
      </c>
      <c r="E3287" s="64" t="s">
        <v>996</v>
      </c>
      <c r="F3287" s="64" t="str">
        <f t="shared" si="124"/>
        <v>2</v>
      </c>
      <c r="G3287" s="72" t="s">
        <v>5893</v>
      </c>
      <c r="H3287" s="63" t="s">
        <v>5892</v>
      </c>
      <c r="I3287" s="64" t="s">
        <v>482</v>
      </c>
      <c r="J3287" s="63" t="s">
        <v>5894</v>
      </c>
      <c r="K3287" s="64" t="s">
        <v>2580</v>
      </c>
      <c r="L3287" s="64" t="s">
        <v>268</v>
      </c>
      <c r="M3287" s="100">
        <v>4.1666666666666664E-2</v>
      </c>
      <c r="N3287" s="100">
        <v>0.25</v>
      </c>
      <c r="O3287" s="66">
        <f t="shared" si="120"/>
        <v>0.20833333333333334</v>
      </c>
      <c r="P3287" s="67">
        <v>5</v>
      </c>
      <c r="Q3287" s="68">
        <v>5</v>
      </c>
      <c r="R3287" s="68"/>
      <c r="S3287" s="68">
        <f t="shared" si="121"/>
        <v>25</v>
      </c>
      <c r="T3287" s="69" t="s">
        <v>65</v>
      </c>
      <c r="U3287" s="63" t="s">
        <v>79</v>
      </c>
      <c r="V3287" s="63"/>
      <c r="W3287" s="63">
        <v>317015001</v>
      </c>
      <c r="X3287" s="63" t="s">
        <v>5450</v>
      </c>
      <c r="Y3287" s="63"/>
      <c r="Z3287" s="63"/>
      <c r="AA3287" s="63">
        <v>2026060099</v>
      </c>
    </row>
    <row r="3288" spans="1:27" s="71" customFormat="1" ht="23.5" customHeight="1" x14ac:dyDescent="0.35">
      <c r="A3288" s="62">
        <v>46189</v>
      </c>
      <c r="B3288" s="63" t="s">
        <v>445</v>
      </c>
      <c r="C3288" s="64" t="s">
        <v>18</v>
      </c>
      <c r="D3288" s="64" t="s">
        <v>37</v>
      </c>
      <c r="E3288" s="64" t="s">
        <v>996</v>
      </c>
      <c r="F3288" s="64" t="str">
        <f t="shared" si="124"/>
        <v>2</v>
      </c>
      <c r="G3288" s="72" t="s">
        <v>5893</v>
      </c>
      <c r="H3288" s="63" t="s">
        <v>5892</v>
      </c>
      <c r="I3288" s="64" t="s">
        <v>482</v>
      </c>
      <c r="J3288" s="63" t="s">
        <v>5894</v>
      </c>
      <c r="K3288" s="64" t="s">
        <v>2580</v>
      </c>
      <c r="L3288" s="64" t="s">
        <v>268</v>
      </c>
      <c r="M3288" s="100">
        <v>0.33333333333333331</v>
      </c>
      <c r="N3288" s="100">
        <v>0.45833333333333331</v>
      </c>
      <c r="O3288" s="66">
        <f t="shared" si="120"/>
        <v>0.125</v>
      </c>
      <c r="P3288" s="67">
        <v>3</v>
      </c>
      <c r="Q3288" s="68">
        <v>5</v>
      </c>
      <c r="R3288" s="68"/>
      <c r="S3288" s="68">
        <f t="shared" si="121"/>
        <v>15</v>
      </c>
      <c r="T3288" s="69" t="s">
        <v>65</v>
      </c>
      <c r="U3288" s="63" t="s">
        <v>79</v>
      </c>
      <c r="V3288" s="63"/>
      <c r="W3288" s="63">
        <v>317015001</v>
      </c>
      <c r="X3288" s="63" t="s">
        <v>5450</v>
      </c>
      <c r="Y3288" s="63"/>
      <c r="Z3288" s="63"/>
      <c r="AA3288" s="63">
        <v>2026060100</v>
      </c>
    </row>
    <row r="3289" spans="1:27" s="71" customFormat="1" ht="23.5" customHeight="1" x14ac:dyDescent="0.35">
      <c r="A3289" s="62">
        <v>46192</v>
      </c>
      <c r="B3289" s="63" t="s">
        <v>445</v>
      </c>
      <c r="C3289" s="64" t="s">
        <v>17</v>
      </c>
      <c r="D3289" s="64" t="s">
        <v>37</v>
      </c>
      <c r="E3289" s="64" t="s">
        <v>5806</v>
      </c>
      <c r="F3289" s="64" t="str">
        <f t="shared" si="124"/>
        <v>1</v>
      </c>
      <c r="G3289" s="72" t="s">
        <v>2800</v>
      </c>
      <c r="H3289" s="63" t="s">
        <v>5924</v>
      </c>
      <c r="I3289" s="64" t="s">
        <v>493</v>
      </c>
      <c r="J3289" s="63" t="s">
        <v>66</v>
      </c>
      <c r="K3289" s="64" t="s">
        <v>243</v>
      </c>
      <c r="L3289" s="64" t="s">
        <v>239</v>
      </c>
      <c r="M3289" s="100"/>
      <c r="N3289" s="100"/>
      <c r="O3289" s="66">
        <f t="shared" si="120"/>
        <v>24</v>
      </c>
      <c r="P3289" s="67">
        <v>0.1</v>
      </c>
      <c r="Q3289" s="68">
        <v>25</v>
      </c>
      <c r="R3289" s="68"/>
      <c r="S3289" s="68">
        <f t="shared" si="121"/>
        <v>2.5</v>
      </c>
      <c r="T3289" s="69" t="s">
        <v>547</v>
      </c>
      <c r="U3289" s="63" t="s">
        <v>52</v>
      </c>
      <c r="V3289" s="63"/>
      <c r="W3289" s="63"/>
      <c r="X3289" s="63"/>
      <c r="Y3289" s="63"/>
      <c r="Z3289" s="63"/>
      <c r="AA3289" s="63"/>
    </row>
    <row r="3290" spans="1:27" s="71" customFormat="1" ht="23.5" customHeight="1" x14ac:dyDescent="0.35">
      <c r="A3290" s="62">
        <v>46192</v>
      </c>
      <c r="B3290" s="63" t="s">
        <v>445</v>
      </c>
      <c r="C3290" s="64" t="s">
        <v>17</v>
      </c>
      <c r="D3290" s="64" t="s">
        <v>37</v>
      </c>
      <c r="E3290" s="64" t="s">
        <v>5900</v>
      </c>
      <c r="F3290" s="64" t="str">
        <f t="shared" si="124"/>
        <v>2</v>
      </c>
      <c r="G3290" s="72" t="s">
        <v>2050</v>
      </c>
      <c r="H3290" s="63" t="s">
        <v>5925</v>
      </c>
      <c r="I3290" s="64" t="s">
        <v>493</v>
      </c>
      <c r="J3290" s="63" t="s">
        <v>66</v>
      </c>
      <c r="K3290" s="64" t="s">
        <v>243</v>
      </c>
      <c r="L3290" s="64" t="s">
        <v>239</v>
      </c>
      <c r="M3290" s="100"/>
      <c r="N3290" s="100"/>
      <c r="O3290" s="66">
        <f t="shared" si="120"/>
        <v>24</v>
      </c>
      <c r="P3290" s="67">
        <v>0.1</v>
      </c>
      <c r="Q3290" s="68">
        <v>23</v>
      </c>
      <c r="R3290" s="68"/>
      <c r="S3290" s="68">
        <f t="shared" si="121"/>
        <v>2.3000000000000003</v>
      </c>
      <c r="T3290" s="69" t="s">
        <v>547</v>
      </c>
      <c r="U3290" s="63" t="s">
        <v>52</v>
      </c>
      <c r="V3290" s="63"/>
      <c r="W3290" s="63"/>
      <c r="X3290" s="63"/>
      <c r="Y3290" s="63"/>
      <c r="Z3290" s="63"/>
      <c r="AA3290" s="63"/>
    </row>
    <row r="3291" spans="1:27" s="71" customFormat="1" ht="23.5" customHeight="1" x14ac:dyDescent="0.35">
      <c r="A3291" s="62">
        <v>46192</v>
      </c>
      <c r="B3291" s="63" t="s">
        <v>445</v>
      </c>
      <c r="C3291" s="64" t="s">
        <v>17</v>
      </c>
      <c r="D3291" s="64" t="s">
        <v>37</v>
      </c>
      <c r="E3291" s="64" t="s">
        <v>5866</v>
      </c>
      <c r="F3291" s="64" t="str">
        <f t="shared" si="124"/>
        <v>2</v>
      </c>
      <c r="G3291" s="72" t="s">
        <v>1211</v>
      </c>
      <c r="H3291" s="63" t="s">
        <v>5926</v>
      </c>
      <c r="I3291" s="64" t="s">
        <v>493</v>
      </c>
      <c r="J3291" s="63" t="s">
        <v>66</v>
      </c>
      <c r="K3291" s="64" t="s">
        <v>243</v>
      </c>
      <c r="L3291" s="64" t="s">
        <v>239</v>
      </c>
      <c r="M3291" s="100"/>
      <c r="N3291" s="100"/>
      <c r="O3291" s="66">
        <f t="shared" si="120"/>
        <v>24</v>
      </c>
      <c r="P3291" s="67">
        <v>0.1</v>
      </c>
      <c r="Q3291" s="68">
        <v>29</v>
      </c>
      <c r="R3291" s="68"/>
      <c r="S3291" s="68">
        <f t="shared" si="121"/>
        <v>2.9000000000000004</v>
      </c>
      <c r="T3291" s="69" t="s">
        <v>547</v>
      </c>
      <c r="U3291" s="63" t="s">
        <v>52</v>
      </c>
      <c r="V3291" s="63"/>
      <c r="W3291" s="63"/>
      <c r="X3291" s="63"/>
      <c r="Y3291" s="63"/>
      <c r="Z3291" s="63"/>
      <c r="AA3291" s="63"/>
    </row>
    <row r="3292" spans="1:27" s="71" customFormat="1" ht="23.5" customHeight="1" x14ac:dyDescent="0.35">
      <c r="A3292" s="62">
        <v>46192</v>
      </c>
      <c r="B3292" s="63" t="s">
        <v>445</v>
      </c>
      <c r="C3292" s="64" t="s">
        <v>17</v>
      </c>
      <c r="D3292" s="64" t="s">
        <v>37</v>
      </c>
      <c r="E3292" s="64" t="s">
        <v>5901</v>
      </c>
      <c r="F3292" s="64" t="str">
        <f t="shared" si="124"/>
        <v>1</v>
      </c>
      <c r="G3292" s="72" t="s">
        <v>5927</v>
      </c>
      <c r="H3292" s="63" t="s">
        <v>5928</v>
      </c>
      <c r="I3292" s="64" t="s">
        <v>493</v>
      </c>
      <c r="J3292" s="63" t="s">
        <v>66</v>
      </c>
      <c r="K3292" s="64" t="s">
        <v>243</v>
      </c>
      <c r="L3292" s="64" t="s">
        <v>239</v>
      </c>
      <c r="M3292" s="100"/>
      <c r="N3292" s="100"/>
      <c r="O3292" s="66">
        <f t="shared" si="120"/>
        <v>24</v>
      </c>
      <c r="P3292" s="67">
        <v>0.1</v>
      </c>
      <c r="Q3292" s="68">
        <v>20</v>
      </c>
      <c r="R3292" s="68"/>
      <c r="S3292" s="68">
        <f t="shared" si="121"/>
        <v>2</v>
      </c>
      <c r="T3292" s="69" t="s">
        <v>547</v>
      </c>
      <c r="U3292" s="63" t="s">
        <v>52</v>
      </c>
      <c r="V3292" s="63"/>
      <c r="W3292" s="63"/>
      <c r="X3292" s="63"/>
      <c r="Y3292" s="63"/>
      <c r="Z3292" s="63"/>
      <c r="AA3292" s="63"/>
    </row>
    <row r="3293" spans="1:27" s="71" customFormat="1" ht="23.5" customHeight="1" x14ac:dyDescent="0.35">
      <c r="A3293" s="62">
        <v>46192</v>
      </c>
      <c r="B3293" s="63" t="s">
        <v>445</v>
      </c>
      <c r="C3293" s="64" t="s">
        <v>18</v>
      </c>
      <c r="D3293" s="64" t="s">
        <v>37</v>
      </c>
      <c r="E3293" s="64" t="s">
        <v>389</v>
      </c>
      <c r="F3293" s="64" t="str">
        <f t="shared" si="124"/>
        <v>2</v>
      </c>
      <c r="G3293" s="72" t="s">
        <v>2148</v>
      </c>
      <c r="H3293" s="63" t="s">
        <v>5929</v>
      </c>
      <c r="I3293" s="64" t="s">
        <v>493</v>
      </c>
      <c r="J3293" s="63" t="s">
        <v>66</v>
      </c>
      <c r="K3293" s="64" t="s">
        <v>243</v>
      </c>
      <c r="L3293" s="64" t="s">
        <v>239</v>
      </c>
      <c r="M3293" s="100"/>
      <c r="N3293" s="100"/>
      <c r="O3293" s="66">
        <f t="shared" si="120"/>
        <v>24</v>
      </c>
      <c r="P3293" s="67">
        <v>0.1</v>
      </c>
      <c r="Q3293" s="68">
        <v>25</v>
      </c>
      <c r="R3293" s="68"/>
      <c r="S3293" s="68">
        <f t="shared" si="121"/>
        <v>2.5</v>
      </c>
      <c r="T3293" s="69" t="s">
        <v>547</v>
      </c>
      <c r="U3293" s="63" t="s">
        <v>52</v>
      </c>
      <c r="V3293" s="63"/>
      <c r="W3293" s="63"/>
      <c r="X3293" s="63"/>
      <c r="Y3293" s="63"/>
      <c r="Z3293" s="63"/>
      <c r="AA3293" s="63"/>
    </row>
    <row r="3294" spans="1:27" s="71" customFormat="1" ht="23.5" customHeight="1" x14ac:dyDescent="0.35">
      <c r="A3294" s="62">
        <v>46192</v>
      </c>
      <c r="B3294" s="63" t="s">
        <v>445</v>
      </c>
      <c r="C3294" s="64" t="s">
        <v>18</v>
      </c>
      <c r="D3294" s="64" t="s">
        <v>37</v>
      </c>
      <c r="E3294" s="64" t="s">
        <v>867</v>
      </c>
      <c r="F3294" s="64" t="str">
        <f t="shared" si="124"/>
        <v>1</v>
      </c>
      <c r="G3294" s="72" t="s">
        <v>2080</v>
      </c>
      <c r="H3294" s="63" t="s">
        <v>5930</v>
      </c>
      <c r="I3294" s="64" t="s">
        <v>493</v>
      </c>
      <c r="J3294" s="63" t="s">
        <v>66</v>
      </c>
      <c r="K3294" s="64" t="s">
        <v>243</v>
      </c>
      <c r="L3294" s="64" t="s">
        <v>239</v>
      </c>
      <c r="M3294" s="100"/>
      <c r="N3294" s="100"/>
      <c r="O3294" s="66">
        <f t="shared" si="120"/>
        <v>24</v>
      </c>
      <c r="P3294" s="67">
        <v>0.1</v>
      </c>
      <c r="Q3294" s="68">
        <v>20</v>
      </c>
      <c r="R3294" s="68"/>
      <c r="S3294" s="68">
        <f t="shared" si="121"/>
        <v>2</v>
      </c>
      <c r="T3294" s="69" t="s">
        <v>547</v>
      </c>
      <c r="U3294" s="63" t="s">
        <v>52</v>
      </c>
      <c r="V3294" s="63"/>
      <c r="W3294" s="63"/>
      <c r="X3294" s="63"/>
      <c r="Y3294" s="63"/>
      <c r="Z3294" s="63"/>
      <c r="AA3294" s="63"/>
    </row>
    <row r="3295" spans="1:27" s="71" customFormat="1" ht="23.5" customHeight="1" x14ac:dyDescent="0.35">
      <c r="A3295" s="62">
        <v>46192</v>
      </c>
      <c r="B3295" s="63" t="s">
        <v>445</v>
      </c>
      <c r="C3295" s="64" t="s">
        <v>18</v>
      </c>
      <c r="D3295" s="64" t="s">
        <v>37</v>
      </c>
      <c r="E3295" s="64" t="s">
        <v>544</v>
      </c>
      <c r="F3295" s="64" t="str">
        <f t="shared" si="124"/>
        <v>1</v>
      </c>
      <c r="G3295" s="72" t="s">
        <v>2286</v>
      </c>
      <c r="H3295" s="63" t="s">
        <v>5931</v>
      </c>
      <c r="I3295" s="64" t="s">
        <v>493</v>
      </c>
      <c r="J3295" s="63" t="s">
        <v>66</v>
      </c>
      <c r="K3295" s="64" t="s">
        <v>243</v>
      </c>
      <c r="L3295" s="64" t="s">
        <v>239</v>
      </c>
      <c r="M3295" s="100"/>
      <c r="N3295" s="100"/>
      <c r="O3295" s="66">
        <f t="shared" si="120"/>
        <v>24</v>
      </c>
      <c r="P3295" s="67">
        <v>0.1</v>
      </c>
      <c r="Q3295" s="68">
        <v>27</v>
      </c>
      <c r="R3295" s="68"/>
      <c r="S3295" s="68">
        <f t="shared" si="121"/>
        <v>2.7</v>
      </c>
      <c r="T3295" s="69" t="s">
        <v>547</v>
      </c>
      <c r="U3295" s="63" t="s">
        <v>52</v>
      </c>
      <c r="V3295" s="63"/>
      <c r="W3295" s="63"/>
      <c r="X3295" s="63"/>
      <c r="Y3295" s="63"/>
      <c r="Z3295" s="63"/>
      <c r="AA3295" s="63"/>
    </row>
    <row r="3296" spans="1:27" s="71" customFormat="1" ht="23.5" customHeight="1" x14ac:dyDescent="0.35">
      <c r="A3296" s="62">
        <v>46192</v>
      </c>
      <c r="B3296" s="63" t="s">
        <v>445</v>
      </c>
      <c r="C3296" s="64" t="s">
        <v>18</v>
      </c>
      <c r="D3296" s="64" t="s">
        <v>37</v>
      </c>
      <c r="E3296" s="64" t="s">
        <v>1302</v>
      </c>
      <c r="F3296" s="64" t="str">
        <f t="shared" si="124"/>
        <v>2</v>
      </c>
      <c r="G3296" s="72" t="s">
        <v>1455</v>
      </c>
      <c r="H3296" s="63" t="s">
        <v>5932</v>
      </c>
      <c r="I3296" s="64" t="s">
        <v>493</v>
      </c>
      <c r="J3296" s="63" t="s">
        <v>66</v>
      </c>
      <c r="K3296" s="64" t="s">
        <v>243</v>
      </c>
      <c r="L3296" s="64" t="s">
        <v>239</v>
      </c>
      <c r="M3296" s="100"/>
      <c r="N3296" s="100"/>
      <c r="O3296" s="66">
        <f t="shared" si="120"/>
        <v>24</v>
      </c>
      <c r="P3296" s="67">
        <v>0.1</v>
      </c>
      <c r="Q3296" s="68">
        <v>30</v>
      </c>
      <c r="R3296" s="68"/>
      <c r="S3296" s="68">
        <f t="shared" si="121"/>
        <v>3</v>
      </c>
      <c r="T3296" s="69" t="s">
        <v>547</v>
      </c>
      <c r="U3296" s="63" t="s">
        <v>52</v>
      </c>
      <c r="V3296" s="63"/>
      <c r="W3296" s="63"/>
      <c r="X3296" s="63"/>
      <c r="Y3296" s="63"/>
      <c r="Z3296" s="63"/>
      <c r="AA3296" s="63"/>
    </row>
    <row r="3297" spans="1:27" s="71" customFormat="1" ht="23.5" customHeight="1" x14ac:dyDescent="0.35">
      <c r="A3297" s="62">
        <v>46192</v>
      </c>
      <c r="B3297" s="63" t="s">
        <v>445</v>
      </c>
      <c r="C3297" s="64" t="s">
        <v>18</v>
      </c>
      <c r="D3297" s="64" t="s">
        <v>37</v>
      </c>
      <c r="E3297" s="64" t="s">
        <v>1690</v>
      </c>
      <c r="F3297" s="64" t="str">
        <f t="shared" si="124"/>
        <v>2</v>
      </c>
      <c r="G3297" s="72" t="s">
        <v>4413</v>
      </c>
      <c r="H3297" s="63" t="s">
        <v>5933</v>
      </c>
      <c r="I3297" s="64" t="s">
        <v>493</v>
      </c>
      <c r="J3297" s="63" t="s">
        <v>66</v>
      </c>
      <c r="K3297" s="64" t="s">
        <v>243</v>
      </c>
      <c r="L3297" s="64" t="s">
        <v>239</v>
      </c>
      <c r="M3297" s="100"/>
      <c r="N3297" s="100"/>
      <c r="O3297" s="66">
        <f t="shared" si="120"/>
        <v>24</v>
      </c>
      <c r="P3297" s="67">
        <v>0.1</v>
      </c>
      <c r="Q3297" s="68">
        <v>27</v>
      </c>
      <c r="R3297" s="68"/>
      <c r="S3297" s="68">
        <f t="shared" si="121"/>
        <v>2.7</v>
      </c>
      <c r="T3297" s="69" t="s">
        <v>547</v>
      </c>
      <c r="U3297" s="63" t="s">
        <v>52</v>
      </c>
      <c r="V3297" s="63"/>
      <c r="W3297" s="63"/>
      <c r="X3297" s="63"/>
      <c r="Y3297" s="63"/>
      <c r="Z3297" s="63"/>
      <c r="AA3297" s="63"/>
    </row>
    <row r="3298" spans="1:27" s="71" customFormat="1" ht="23.5" customHeight="1" x14ac:dyDescent="0.35">
      <c r="A3298" s="62">
        <v>46192</v>
      </c>
      <c r="B3298" s="63" t="s">
        <v>445</v>
      </c>
      <c r="C3298" s="64" t="s">
        <v>18</v>
      </c>
      <c r="D3298" s="64" t="s">
        <v>37</v>
      </c>
      <c r="E3298" s="64" t="s">
        <v>1111</v>
      </c>
      <c r="F3298" s="64" t="str">
        <f t="shared" si="124"/>
        <v>1</v>
      </c>
      <c r="G3298" s="72">
        <v>315636001</v>
      </c>
      <c r="H3298" s="63" t="s">
        <v>5934</v>
      </c>
      <c r="I3298" s="64" t="s">
        <v>493</v>
      </c>
      <c r="J3298" s="63" t="s">
        <v>66</v>
      </c>
      <c r="K3298" s="64" t="s">
        <v>243</v>
      </c>
      <c r="L3298" s="64" t="s">
        <v>239</v>
      </c>
      <c r="M3298" s="100"/>
      <c r="N3298" s="100"/>
      <c r="O3298" s="66">
        <f t="shared" si="120"/>
        <v>24</v>
      </c>
      <c r="P3298" s="67">
        <v>0.1</v>
      </c>
      <c r="Q3298" s="68">
        <v>10</v>
      </c>
      <c r="R3298" s="68"/>
      <c r="S3298" s="68">
        <f t="shared" si="121"/>
        <v>1</v>
      </c>
      <c r="T3298" s="69" t="s">
        <v>547</v>
      </c>
      <c r="U3298" s="63" t="s">
        <v>52</v>
      </c>
      <c r="V3298" s="63"/>
      <c r="W3298" s="63"/>
      <c r="X3298" s="63"/>
      <c r="Y3298" s="63"/>
      <c r="Z3298" s="63"/>
      <c r="AA3298" s="63"/>
    </row>
    <row r="3299" spans="1:27" s="71" customFormat="1" ht="23.5" customHeight="1" x14ac:dyDescent="0.35">
      <c r="A3299" s="62">
        <v>46192</v>
      </c>
      <c r="B3299" s="63" t="s">
        <v>445</v>
      </c>
      <c r="C3299" s="64" t="s">
        <v>18</v>
      </c>
      <c r="D3299" s="64" t="s">
        <v>37</v>
      </c>
      <c r="E3299" s="64" t="s">
        <v>607</v>
      </c>
      <c r="F3299" s="64" t="str">
        <f t="shared" si="124"/>
        <v>1</v>
      </c>
      <c r="G3299" s="72">
        <v>206157008</v>
      </c>
      <c r="H3299" s="63" t="s">
        <v>5935</v>
      </c>
      <c r="I3299" s="64" t="s">
        <v>493</v>
      </c>
      <c r="J3299" s="63" t="s">
        <v>66</v>
      </c>
      <c r="K3299" s="64" t="s">
        <v>243</v>
      </c>
      <c r="L3299" s="64" t="s">
        <v>239</v>
      </c>
      <c r="M3299" s="100"/>
      <c r="N3299" s="100"/>
      <c r="O3299" s="66">
        <f t="shared" si="120"/>
        <v>24</v>
      </c>
      <c r="P3299" s="67">
        <v>0.1</v>
      </c>
      <c r="Q3299" s="68">
        <v>4</v>
      </c>
      <c r="R3299" s="68"/>
      <c r="S3299" s="68">
        <f t="shared" si="121"/>
        <v>0.4</v>
      </c>
      <c r="T3299" s="69" t="s">
        <v>547</v>
      </c>
      <c r="U3299" s="63" t="s">
        <v>52</v>
      </c>
      <c r="V3299" s="63"/>
      <c r="W3299" s="63"/>
      <c r="X3299" s="63"/>
      <c r="Y3299" s="63"/>
      <c r="Z3299" s="63"/>
      <c r="AA3299" s="63"/>
    </row>
    <row r="3300" spans="1:27" s="71" customFormat="1" ht="23.5" customHeight="1" x14ac:dyDescent="0.35">
      <c r="A3300" s="62">
        <v>46192</v>
      </c>
      <c r="B3300" s="63" t="s">
        <v>445</v>
      </c>
      <c r="C3300" s="64" t="s">
        <v>18</v>
      </c>
      <c r="D3300" s="64" t="s">
        <v>37</v>
      </c>
      <c r="E3300" s="64" t="s">
        <v>607</v>
      </c>
      <c r="F3300" s="64" t="str">
        <f t="shared" si="124"/>
        <v>1</v>
      </c>
      <c r="G3300" s="72">
        <v>206264007</v>
      </c>
      <c r="H3300" s="63" t="s">
        <v>5936</v>
      </c>
      <c r="I3300" s="64" t="s">
        <v>493</v>
      </c>
      <c r="J3300" s="63" t="s">
        <v>66</v>
      </c>
      <c r="K3300" s="64" t="s">
        <v>243</v>
      </c>
      <c r="L3300" s="64" t="s">
        <v>239</v>
      </c>
      <c r="M3300" s="100"/>
      <c r="N3300" s="100"/>
      <c r="O3300" s="66">
        <f t="shared" si="120"/>
        <v>24</v>
      </c>
      <c r="P3300" s="67">
        <v>0.1</v>
      </c>
      <c r="Q3300" s="68">
        <v>4</v>
      </c>
      <c r="R3300" s="68"/>
      <c r="S3300" s="68">
        <f t="shared" si="121"/>
        <v>0.4</v>
      </c>
      <c r="T3300" s="69" t="s">
        <v>547</v>
      </c>
      <c r="U3300" s="63" t="s">
        <v>52</v>
      </c>
      <c r="V3300" s="63"/>
      <c r="W3300" s="63"/>
      <c r="X3300" s="63"/>
      <c r="Y3300" s="63"/>
      <c r="Z3300" s="63"/>
      <c r="AA3300" s="63"/>
    </row>
    <row r="3301" spans="1:27" s="71" customFormat="1" ht="23.5" customHeight="1" x14ac:dyDescent="0.35">
      <c r="A3301" s="62">
        <v>46192</v>
      </c>
      <c r="B3301" s="63" t="s">
        <v>445</v>
      </c>
      <c r="C3301" s="64" t="s">
        <v>17</v>
      </c>
      <c r="D3301" s="64" t="s">
        <v>37</v>
      </c>
      <c r="E3301" s="64" t="s">
        <v>5806</v>
      </c>
      <c r="F3301" s="64" t="str">
        <f t="shared" si="124"/>
        <v>1</v>
      </c>
      <c r="G3301" s="72" t="s">
        <v>2194</v>
      </c>
      <c r="H3301" s="63" t="s">
        <v>5937</v>
      </c>
      <c r="I3301" s="64" t="s">
        <v>485</v>
      </c>
      <c r="J3301" s="63" t="s">
        <v>5938</v>
      </c>
      <c r="K3301" s="64" t="s">
        <v>702</v>
      </c>
      <c r="L3301" s="64" t="s">
        <v>268</v>
      </c>
      <c r="M3301" s="100">
        <v>0.46875</v>
      </c>
      <c r="N3301" s="100">
        <v>0.64583333333333337</v>
      </c>
      <c r="O3301" s="66">
        <f t="shared" si="120"/>
        <v>0.17708333333333337</v>
      </c>
      <c r="P3301" s="67">
        <v>4.25</v>
      </c>
      <c r="Q3301" s="68">
        <v>25</v>
      </c>
      <c r="R3301" s="68"/>
      <c r="S3301" s="68">
        <f t="shared" si="121"/>
        <v>106.25</v>
      </c>
      <c r="T3301" s="69" t="s">
        <v>27</v>
      </c>
      <c r="U3301" s="63" t="s">
        <v>6087</v>
      </c>
      <c r="V3301" s="63"/>
      <c r="W3301" s="63">
        <v>541715001</v>
      </c>
      <c r="X3301" s="63" t="s">
        <v>4677</v>
      </c>
      <c r="Y3301" s="63"/>
      <c r="Z3301" s="63"/>
      <c r="AA3301" s="63">
        <v>2026060101</v>
      </c>
    </row>
    <row r="3302" spans="1:27" s="71" customFormat="1" ht="23.5" customHeight="1" x14ac:dyDescent="0.35">
      <c r="A3302" s="62">
        <v>46192</v>
      </c>
      <c r="B3302" s="63" t="s">
        <v>34</v>
      </c>
      <c r="C3302" s="64" t="s">
        <v>18</v>
      </c>
      <c r="D3302" s="64" t="s">
        <v>19</v>
      </c>
      <c r="E3302" s="64" t="s">
        <v>1548</v>
      </c>
      <c r="F3302" s="64" t="str">
        <f t="shared" si="124"/>
        <v>1</v>
      </c>
      <c r="G3302" s="72">
        <v>130429425</v>
      </c>
      <c r="H3302" s="63" t="s">
        <v>5939</v>
      </c>
      <c r="I3302" s="64" t="s">
        <v>490</v>
      </c>
      <c r="J3302" s="63" t="s">
        <v>5940</v>
      </c>
      <c r="K3302" s="64" t="s">
        <v>281</v>
      </c>
      <c r="L3302" s="64" t="s">
        <v>268</v>
      </c>
      <c r="M3302" s="100">
        <v>0.33333333333333331</v>
      </c>
      <c r="N3302" s="100">
        <v>0.5</v>
      </c>
      <c r="O3302" s="66">
        <f t="shared" si="120"/>
        <v>0.16666666666666669</v>
      </c>
      <c r="P3302" s="67">
        <v>4</v>
      </c>
      <c r="Q3302" s="68">
        <v>12</v>
      </c>
      <c r="R3302" s="68"/>
      <c r="S3302" s="68">
        <f t="shared" si="121"/>
        <v>48</v>
      </c>
      <c r="T3302" s="69" t="s">
        <v>52</v>
      </c>
      <c r="U3302" s="63" t="s">
        <v>52</v>
      </c>
      <c r="V3302" s="63"/>
      <c r="W3302" s="63"/>
      <c r="X3302" s="63"/>
      <c r="Y3302" s="63"/>
      <c r="Z3302" s="63"/>
      <c r="AA3302" s="63"/>
    </row>
    <row r="3303" spans="1:27" s="71" customFormat="1" ht="23.5" customHeight="1" x14ac:dyDescent="0.35">
      <c r="A3303" s="62">
        <v>46192</v>
      </c>
      <c r="B3303" s="63" t="s">
        <v>34</v>
      </c>
      <c r="C3303" s="64" t="s">
        <v>18</v>
      </c>
      <c r="D3303" s="64" t="s">
        <v>19</v>
      </c>
      <c r="E3303" s="64" t="s">
        <v>1550</v>
      </c>
      <c r="F3303" s="64" t="str">
        <f t="shared" si="124"/>
        <v>1</v>
      </c>
      <c r="G3303" s="72">
        <v>130597245</v>
      </c>
      <c r="H3303" s="63" t="s">
        <v>5941</v>
      </c>
      <c r="I3303" s="64" t="s">
        <v>490</v>
      </c>
      <c r="J3303" s="63" t="s">
        <v>5942</v>
      </c>
      <c r="K3303" s="64" t="s">
        <v>281</v>
      </c>
      <c r="L3303" s="64" t="s">
        <v>268</v>
      </c>
      <c r="M3303" s="100">
        <v>0.35416666666666669</v>
      </c>
      <c r="N3303" s="100">
        <v>0.38194444444444442</v>
      </c>
      <c r="O3303" s="66">
        <f t="shared" ref="O3303:O3440" si="125">IF(N3303-M3303&gt;0,N3303-M3303,N3303-M3303+24)</f>
        <v>2.7777777777777735E-2</v>
      </c>
      <c r="P3303" s="67">
        <v>0.67</v>
      </c>
      <c r="Q3303" s="68">
        <v>8</v>
      </c>
      <c r="R3303" s="68"/>
      <c r="S3303" s="68">
        <f t="shared" ref="S3303:S3440" si="126">P3303*Q3303</f>
        <v>5.36</v>
      </c>
      <c r="T3303" s="69" t="s">
        <v>52</v>
      </c>
      <c r="U3303" s="63" t="s">
        <v>52</v>
      </c>
      <c r="V3303" s="63"/>
      <c r="W3303" s="63"/>
      <c r="X3303" s="63"/>
      <c r="Y3303" s="63"/>
      <c r="Z3303" s="63"/>
      <c r="AA3303" s="63"/>
    </row>
    <row r="3304" spans="1:27" s="71" customFormat="1" ht="23.5" customHeight="1" x14ac:dyDescent="0.35">
      <c r="A3304" s="62">
        <v>46192</v>
      </c>
      <c r="B3304" s="63" t="s">
        <v>34</v>
      </c>
      <c r="C3304" s="64" t="s">
        <v>18</v>
      </c>
      <c r="D3304" s="64" t="s">
        <v>19</v>
      </c>
      <c r="E3304" s="64" t="s">
        <v>5808</v>
      </c>
      <c r="F3304" s="64" t="str">
        <f t="shared" si="124"/>
        <v>2</v>
      </c>
      <c r="G3304" s="72">
        <v>130597200</v>
      </c>
      <c r="H3304" s="63" t="s">
        <v>5943</v>
      </c>
      <c r="I3304" s="64" t="s">
        <v>490</v>
      </c>
      <c r="J3304" s="63" t="s">
        <v>5289</v>
      </c>
      <c r="K3304" s="64" t="s">
        <v>281</v>
      </c>
      <c r="L3304" s="64" t="s">
        <v>268</v>
      </c>
      <c r="M3304" s="100">
        <v>0.1875</v>
      </c>
      <c r="N3304" s="100">
        <v>0.19444444444444445</v>
      </c>
      <c r="O3304" s="66">
        <f t="shared" si="125"/>
        <v>6.9444444444444475E-3</v>
      </c>
      <c r="P3304" s="67">
        <v>0.17</v>
      </c>
      <c r="Q3304" s="68">
        <v>9</v>
      </c>
      <c r="R3304" s="68"/>
      <c r="S3304" s="68">
        <f t="shared" si="126"/>
        <v>1.53</v>
      </c>
      <c r="T3304" s="69" t="s">
        <v>52</v>
      </c>
      <c r="U3304" s="63" t="s">
        <v>52</v>
      </c>
      <c r="V3304" s="63"/>
      <c r="W3304" s="63"/>
      <c r="X3304" s="63"/>
      <c r="Y3304" s="63"/>
      <c r="Z3304" s="63"/>
      <c r="AA3304" s="63"/>
    </row>
    <row r="3305" spans="1:27" s="71" customFormat="1" ht="23.5" customHeight="1" x14ac:dyDescent="0.35">
      <c r="A3305" s="62">
        <v>46192</v>
      </c>
      <c r="B3305" s="63" t="s">
        <v>445</v>
      </c>
      <c r="C3305" s="64" t="s">
        <v>18</v>
      </c>
      <c r="D3305" s="64" t="s">
        <v>37</v>
      </c>
      <c r="E3305" s="64" t="s">
        <v>544</v>
      </c>
      <c r="F3305" s="64" t="str">
        <f t="shared" si="124"/>
        <v>1</v>
      </c>
      <c r="G3305" s="72" t="s">
        <v>2286</v>
      </c>
      <c r="H3305" s="63" t="s">
        <v>5931</v>
      </c>
      <c r="I3305" s="64" t="s">
        <v>490</v>
      </c>
      <c r="J3305" s="63" t="s">
        <v>5944</v>
      </c>
      <c r="K3305" s="64" t="s">
        <v>281</v>
      </c>
      <c r="L3305" s="64" t="s">
        <v>268</v>
      </c>
      <c r="M3305" s="100">
        <v>0.38055555555555554</v>
      </c>
      <c r="N3305" s="100">
        <v>0.39374999999999999</v>
      </c>
      <c r="O3305" s="66">
        <f t="shared" si="125"/>
        <v>1.3194444444444453E-2</v>
      </c>
      <c r="P3305" s="67">
        <v>0.3</v>
      </c>
      <c r="Q3305" s="68">
        <v>27</v>
      </c>
      <c r="R3305" s="68"/>
      <c r="S3305" s="68">
        <f t="shared" si="126"/>
        <v>8.1</v>
      </c>
      <c r="T3305" s="69" t="s">
        <v>52</v>
      </c>
      <c r="U3305" s="63" t="s">
        <v>52</v>
      </c>
      <c r="V3305" s="63"/>
      <c r="W3305" s="63"/>
      <c r="X3305" s="63"/>
      <c r="Y3305" s="63"/>
      <c r="Z3305" s="63"/>
      <c r="AA3305" s="63"/>
    </row>
    <row r="3306" spans="1:27" s="71" customFormat="1" ht="23.5" customHeight="1" x14ac:dyDescent="0.35">
      <c r="A3306" s="62">
        <v>46192</v>
      </c>
      <c r="B3306" s="63" t="s">
        <v>445</v>
      </c>
      <c r="C3306" s="64" t="s">
        <v>18</v>
      </c>
      <c r="D3306" s="64" t="s">
        <v>37</v>
      </c>
      <c r="E3306" s="64" t="s">
        <v>544</v>
      </c>
      <c r="F3306" s="64" t="str">
        <f t="shared" si="124"/>
        <v>1</v>
      </c>
      <c r="G3306" s="72" t="s">
        <v>2286</v>
      </c>
      <c r="H3306" s="63" t="s">
        <v>5931</v>
      </c>
      <c r="I3306" s="64" t="s">
        <v>490</v>
      </c>
      <c r="J3306" s="63" t="s">
        <v>3229</v>
      </c>
      <c r="K3306" s="64" t="s">
        <v>281</v>
      </c>
      <c r="L3306" s="64" t="s">
        <v>268</v>
      </c>
      <c r="M3306" s="100">
        <v>0.4375</v>
      </c>
      <c r="N3306" s="100">
        <v>0.45833333333333331</v>
      </c>
      <c r="O3306" s="66">
        <f t="shared" si="125"/>
        <v>2.0833333333333315E-2</v>
      </c>
      <c r="P3306" s="67">
        <v>0.5</v>
      </c>
      <c r="Q3306" s="68">
        <v>27</v>
      </c>
      <c r="R3306" s="68"/>
      <c r="S3306" s="68">
        <f t="shared" si="126"/>
        <v>13.5</v>
      </c>
      <c r="T3306" s="69" t="s">
        <v>52</v>
      </c>
      <c r="U3306" s="63" t="s">
        <v>52</v>
      </c>
      <c r="V3306" s="63"/>
      <c r="W3306" s="63"/>
      <c r="X3306" s="63"/>
      <c r="Y3306" s="63"/>
      <c r="Z3306" s="63"/>
      <c r="AA3306" s="63"/>
    </row>
    <row r="3307" spans="1:27" s="71" customFormat="1" ht="23.5" customHeight="1" x14ac:dyDescent="0.35">
      <c r="A3307" s="62">
        <v>46192</v>
      </c>
      <c r="B3307" s="63" t="s">
        <v>34</v>
      </c>
      <c r="C3307" s="64" t="s">
        <v>18</v>
      </c>
      <c r="D3307" s="64" t="s">
        <v>19</v>
      </c>
      <c r="E3307" s="64" t="s">
        <v>5902</v>
      </c>
      <c r="F3307" s="64" t="str">
        <f t="shared" si="124"/>
        <v>2</v>
      </c>
      <c r="G3307" s="72">
        <v>130597296</v>
      </c>
      <c r="H3307" s="63" t="s">
        <v>5945</v>
      </c>
      <c r="I3307" s="64" t="s">
        <v>487</v>
      </c>
      <c r="J3307" s="63" t="s">
        <v>7550</v>
      </c>
      <c r="K3307" s="64" t="s">
        <v>702</v>
      </c>
      <c r="L3307" s="64" t="s">
        <v>268</v>
      </c>
      <c r="M3307" s="100">
        <v>0.89583333333333337</v>
      </c>
      <c r="N3307" s="100">
        <v>0.97916666666666663</v>
      </c>
      <c r="O3307" s="66">
        <f t="shared" si="125"/>
        <v>8.3333333333333259E-2</v>
      </c>
      <c r="P3307" s="67">
        <v>1</v>
      </c>
      <c r="Q3307" s="68">
        <v>10</v>
      </c>
      <c r="R3307" s="68"/>
      <c r="S3307" s="68">
        <f t="shared" si="126"/>
        <v>10</v>
      </c>
      <c r="T3307" s="69" t="s">
        <v>488</v>
      </c>
      <c r="U3307" s="63" t="s">
        <v>488</v>
      </c>
      <c r="V3307" s="63"/>
      <c r="W3307" s="63"/>
      <c r="X3307" s="63"/>
      <c r="Y3307" s="63"/>
      <c r="Z3307" s="63"/>
      <c r="AA3307" s="63"/>
    </row>
    <row r="3308" spans="1:27" s="71" customFormat="1" ht="23.5" customHeight="1" x14ac:dyDescent="0.35">
      <c r="A3308" s="62">
        <v>46192</v>
      </c>
      <c r="B3308" s="63" t="s">
        <v>34</v>
      </c>
      <c r="C3308" s="64" t="s">
        <v>18</v>
      </c>
      <c r="D3308" s="64" t="s">
        <v>19</v>
      </c>
      <c r="E3308" s="64" t="s">
        <v>5903</v>
      </c>
      <c r="F3308" s="64" t="str">
        <f t="shared" si="124"/>
        <v>2</v>
      </c>
      <c r="G3308" s="72">
        <v>130606093</v>
      </c>
      <c r="H3308" s="63" t="s">
        <v>5946</v>
      </c>
      <c r="I3308" s="64" t="s">
        <v>487</v>
      </c>
      <c r="J3308" s="63" t="s">
        <v>7550</v>
      </c>
      <c r="K3308" s="64" t="s">
        <v>702</v>
      </c>
      <c r="L3308" s="64" t="s">
        <v>268</v>
      </c>
      <c r="M3308" s="100">
        <v>0.89583333333333337</v>
      </c>
      <c r="N3308" s="100">
        <v>0.92708333333333337</v>
      </c>
      <c r="O3308" s="66">
        <f t="shared" si="125"/>
        <v>3.125E-2</v>
      </c>
      <c r="P3308" s="67">
        <v>0.75</v>
      </c>
      <c r="Q3308" s="68">
        <v>7</v>
      </c>
      <c r="R3308" s="68"/>
      <c r="S3308" s="68">
        <f t="shared" si="126"/>
        <v>5.25</v>
      </c>
      <c r="T3308" s="69" t="s">
        <v>488</v>
      </c>
      <c r="U3308" s="63" t="s">
        <v>488</v>
      </c>
      <c r="V3308" s="63"/>
      <c r="W3308" s="63"/>
      <c r="X3308" s="63"/>
      <c r="Y3308" s="63"/>
      <c r="Z3308" s="63"/>
      <c r="AA3308" s="63"/>
    </row>
    <row r="3309" spans="1:27" s="71" customFormat="1" ht="23.5" customHeight="1" x14ac:dyDescent="0.35">
      <c r="A3309" s="62">
        <v>46192</v>
      </c>
      <c r="B3309" s="63" t="s">
        <v>34</v>
      </c>
      <c r="C3309" s="64" t="s">
        <v>18</v>
      </c>
      <c r="D3309" s="64" t="s">
        <v>19</v>
      </c>
      <c r="E3309" s="64" t="s">
        <v>557</v>
      </c>
      <c r="F3309" s="64" t="str">
        <f t="shared" si="124"/>
        <v>2</v>
      </c>
      <c r="G3309" s="72">
        <v>130606093</v>
      </c>
      <c r="H3309" s="63" t="s">
        <v>5947</v>
      </c>
      <c r="I3309" s="64" t="s">
        <v>487</v>
      </c>
      <c r="J3309" s="63" t="s">
        <v>7550</v>
      </c>
      <c r="K3309" s="64" t="s">
        <v>702</v>
      </c>
      <c r="L3309" s="64" t="s">
        <v>268</v>
      </c>
      <c r="M3309" s="100">
        <v>0.89583333333333337</v>
      </c>
      <c r="N3309" s="100">
        <v>0.92708333333333337</v>
      </c>
      <c r="O3309" s="66">
        <f t="shared" si="125"/>
        <v>3.125E-2</v>
      </c>
      <c r="P3309" s="67">
        <v>0.75</v>
      </c>
      <c r="Q3309" s="68">
        <v>7</v>
      </c>
      <c r="R3309" s="68"/>
      <c r="S3309" s="68">
        <f t="shared" si="126"/>
        <v>5.25</v>
      </c>
      <c r="T3309" s="69" t="s">
        <v>488</v>
      </c>
      <c r="U3309" s="63" t="s">
        <v>488</v>
      </c>
      <c r="V3309" s="63"/>
      <c r="W3309" s="63"/>
      <c r="X3309" s="63"/>
      <c r="Y3309" s="63"/>
      <c r="Z3309" s="63"/>
      <c r="AA3309" s="63"/>
    </row>
    <row r="3310" spans="1:27" s="71" customFormat="1" ht="23.5" customHeight="1" x14ac:dyDescent="0.35">
      <c r="A3310" s="62">
        <v>46192</v>
      </c>
      <c r="B3310" s="63" t="s">
        <v>34</v>
      </c>
      <c r="C3310" s="64" t="s">
        <v>17</v>
      </c>
      <c r="D3310" s="64" t="s">
        <v>19</v>
      </c>
      <c r="E3310" s="64" t="s">
        <v>5904</v>
      </c>
      <c r="F3310" s="64" t="str">
        <f t="shared" si="124"/>
        <v>2</v>
      </c>
      <c r="G3310" s="72">
        <v>130597182</v>
      </c>
      <c r="H3310" s="63" t="s">
        <v>5948</v>
      </c>
      <c r="I3310" s="64" t="s">
        <v>487</v>
      </c>
      <c r="J3310" s="63" t="s">
        <v>7550</v>
      </c>
      <c r="K3310" s="64" t="s">
        <v>702</v>
      </c>
      <c r="L3310" s="64" t="s">
        <v>268</v>
      </c>
      <c r="M3310" s="100">
        <v>0.89583333333333337</v>
      </c>
      <c r="N3310" s="100">
        <v>0.97916666666666663</v>
      </c>
      <c r="O3310" s="66">
        <f t="shared" si="125"/>
        <v>8.3333333333333259E-2</v>
      </c>
      <c r="P3310" s="67">
        <v>2</v>
      </c>
      <c r="Q3310" s="68">
        <v>12</v>
      </c>
      <c r="R3310" s="68"/>
      <c r="S3310" s="68">
        <f t="shared" si="126"/>
        <v>24</v>
      </c>
      <c r="T3310" s="69" t="s">
        <v>488</v>
      </c>
      <c r="U3310" s="63" t="s">
        <v>488</v>
      </c>
      <c r="V3310" s="63"/>
      <c r="W3310" s="63"/>
      <c r="X3310" s="63"/>
      <c r="Y3310" s="63"/>
      <c r="Z3310" s="63"/>
      <c r="AA3310" s="63"/>
    </row>
    <row r="3311" spans="1:27" s="71" customFormat="1" ht="23.5" customHeight="1" x14ac:dyDescent="0.35">
      <c r="A3311" s="62">
        <v>46192</v>
      </c>
      <c r="B3311" s="63" t="s">
        <v>34</v>
      </c>
      <c r="C3311" s="64" t="s">
        <v>17</v>
      </c>
      <c r="D3311" s="64" t="s">
        <v>19</v>
      </c>
      <c r="E3311" s="64" t="s">
        <v>5905</v>
      </c>
      <c r="F3311" s="64" t="str">
        <f t="shared" si="124"/>
        <v>2</v>
      </c>
      <c r="G3311" s="72">
        <v>130597185</v>
      </c>
      <c r="H3311" s="63" t="s">
        <v>5949</v>
      </c>
      <c r="I3311" s="64" t="s">
        <v>487</v>
      </c>
      <c r="J3311" s="63" t="s">
        <v>7550</v>
      </c>
      <c r="K3311" s="64" t="s">
        <v>702</v>
      </c>
      <c r="L3311" s="64" t="s">
        <v>268</v>
      </c>
      <c r="M3311" s="100">
        <v>0.89583333333333337</v>
      </c>
      <c r="N3311" s="100">
        <v>0.9375</v>
      </c>
      <c r="O3311" s="66">
        <f t="shared" si="125"/>
        <v>4.166666666666663E-2</v>
      </c>
      <c r="P3311" s="67">
        <v>1</v>
      </c>
      <c r="Q3311" s="68">
        <v>14</v>
      </c>
      <c r="R3311" s="68"/>
      <c r="S3311" s="68">
        <f t="shared" si="126"/>
        <v>14</v>
      </c>
      <c r="T3311" s="69" t="s">
        <v>488</v>
      </c>
      <c r="U3311" s="63" t="s">
        <v>488</v>
      </c>
      <c r="V3311" s="63"/>
      <c r="W3311" s="63"/>
      <c r="X3311" s="63"/>
      <c r="Y3311" s="63"/>
      <c r="Z3311" s="63"/>
      <c r="AA3311" s="63"/>
    </row>
    <row r="3312" spans="1:27" s="71" customFormat="1" ht="23.5" customHeight="1" x14ac:dyDescent="0.35">
      <c r="A3312" s="62">
        <v>46192</v>
      </c>
      <c r="B3312" s="63" t="s">
        <v>34</v>
      </c>
      <c r="C3312" s="64" t="s">
        <v>17</v>
      </c>
      <c r="D3312" s="64" t="s">
        <v>19</v>
      </c>
      <c r="E3312" s="64" t="s">
        <v>5831</v>
      </c>
      <c r="F3312" s="64" t="str">
        <f t="shared" si="124"/>
        <v>2</v>
      </c>
      <c r="G3312" s="72">
        <v>130597401</v>
      </c>
      <c r="H3312" s="63" t="s">
        <v>5950</v>
      </c>
      <c r="I3312" s="64" t="s">
        <v>487</v>
      </c>
      <c r="J3312" s="63" t="s">
        <v>7550</v>
      </c>
      <c r="K3312" s="64" t="s">
        <v>702</v>
      </c>
      <c r="L3312" s="64" t="s">
        <v>268</v>
      </c>
      <c r="M3312" s="100">
        <v>0.89583333333333337</v>
      </c>
      <c r="N3312" s="100">
        <v>0.9375</v>
      </c>
      <c r="O3312" s="66">
        <f t="shared" si="125"/>
        <v>4.166666666666663E-2</v>
      </c>
      <c r="P3312" s="67">
        <v>1</v>
      </c>
      <c r="Q3312" s="68">
        <v>12</v>
      </c>
      <c r="R3312" s="68"/>
      <c r="S3312" s="68">
        <f t="shared" si="126"/>
        <v>12</v>
      </c>
      <c r="T3312" s="69" t="s">
        <v>488</v>
      </c>
      <c r="U3312" s="63" t="s">
        <v>488</v>
      </c>
      <c r="V3312" s="63"/>
      <c r="W3312" s="63"/>
      <c r="X3312" s="63"/>
      <c r="Y3312" s="63"/>
      <c r="Z3312" s="63"/>
      <c r="AA3312" s="63"/>
    </row>
    <row r="3313" spans="1:27" s="71" customFormat="1" ht="23.5" customHeight="1" x14ac:dyDescent="0.35">
      <c r="A3313" s="62">
        <v>46192</v>
      </c>
      <c r="B3313" s="63" t="s">
        <v>34</v>
      </c>
      <c r="C3313" s="64" t="s">
        <v>17</v>
      </c>
      <c r="D3313" s="64" t="s">
        <v>19</v>
      </c>
      <c r="E3313" s="64" t="s">
        <v>5906</v>
      </c>
      <c r="F3313" s="64" t="str">
        <f t="shared" si="124"/>
        <v>2</v>
      </c>
      <c r="G3313" s="72" t="s">
        <v>401</v>
      </c>
      <c r="H3313" s="63" t="s">
        <v>5951</v>
      </c>
      <c r="I3313" s="64" t="s">
        <v>487</v>
      </c>
      <c r="J3313" s="63" t="s">
        <v>7550</v>
      </c>
      <c r="K3313" s="64" t="s">
        <v>702</v>
      </c>
      <c r="L3313" s="64" t="s">
        <v>268</v>
      </c>
      <c r="M3313" s="100">
        <v>0.89583333333333337</v>
      </c>
      <c r="N3313" s="100">
        <v>0.92708333333333337</v>
      </c>
      <c r="O3313" s="66">
        <f t="shared" si="125"/>
        <v>3.125E-2</v>
      </c>
      <c r="P3313" s="67">
        <v>0.75</v>
      </c>
      <c r="Q3313" s="68">
        <v>12</v>
      </c>
      <c r="R3313" s="68"/>
      <c r="S3313" s="68">
        <f t="shared" si="126"/>
        <v>9</v>
      </c>
      <c r="T3313" s="69" t="s">
        <v>488</v>
      </c>
      <c r="U3313" s="63" t="s">
        <v>488</v>
      </c>
      <c r="V3313" s="63"/>
      <c r="W3313" s="63"/>
      <c r="X3313" s="63"/>
      <c r="Y3313" s="63"/>
      <c r="Z3313" s="63"/>
      <c r="AA3313" s="63"/>
    </row>
    <row r="3314" spans="1:27" s="71" customFormat="1" ht="23.5" customHeight="1" x14ac:dyDescent="0.35">
      <c r="A3314" s="62">
        <v>46192</v>
      </c>
      <c r="B3314" s="63" t="s">
        <v>34</v>
      </c>
      <c r="C3314" s="64" t="s">
        <v>17</v>
      </c>
      <c r="D3314" s="64" t="s">
        <v>19</v>
      </c>
      <c r="E3314" s="64" t="s">
        <v>5907</v>
      </c>
      <c r="F3314" s="64" t="str">
        <f t="shared" si="124"/>
        <v>2</v>
      </c>
      <c r="G3314" s="72" t="s">
        <v>301</v>
      </c>
      <c r="H3314" s="63" t="s">
        <v>5952</v>
      </c>
      <c r="I3314" s="64" t="s">
        <v>487</v>
      </c>
      <c r="J3314" s="63" t="s">
        <v>7550</v>
      </c>
      <c r="K3314" s="64" t="s">
        <v>702</v>
      </c>
      <c r="L3314" s="64" t="s">
        <v>268</v>
      </c>
      <c r="M3314" s="100">
        <v>0.89583333333333337</v>
      </c>
      <c r="N3314" s="100">
        <v>0.92708333333333337</v>
      </c>
      <c r="O3314" s="66">
        <f t="shared" si="125"/>
        <v>3.125E-2</v>
      </c>
      <c r="P3314" s="67">
        <v>0.75</v>
      </c>
      <c r="Q3314" s="68">
        <v>12</v>
      </c>
      <c r="R3314" s="68"/>
      <c r="S3314" s="68">
        <f t="shared" si="126"/>
        <v>9</v>
      </c>
      <c r="T3314" s="69" t="s">
        <v>488</v>
      </c>
      <c r="U3314" s="63" t="s">
        <v>488</v>
      </c>
      <c r="V3314" s="63"/>
      <c r="W3314" s="63"/>
      <c r="X3314" s="63"/>
      <c r="Y3314" s="63"/>
      <c r="Z3314" s="63"/>
      <c r="AA3314" s="63"/>
    </row>
    <row r="3315" spans="1:27" s="71" customFormat="1" ht="23.5" customHeight="1" x14ac:dyDescent="0.35">
      <c r="A3315" s="62">
        <v>46192</v>
      </c>
      <c r="B3315" s="63" t="s">
        <v>34</v>
      </c>
      <c r="C3315" s="64" t="s">
        <v>17</v>
      </c>
      <c r="D3315" s="64" t="s">
        <v>19</v>
      </c>
      <c r="E3315" s="64" t="s">
        <v>5908</v>
      </c>
      <c r="F3315" s="64" t="str">
        <f t="shared" si="124"/>
        <v>2</v>
      </c>
      <c r="G3315" s="72">
        <v>130649001</v>
      </c>
      <c r="H3315" s="63" t="s">
        <v>5953</v>
      </c>
      <c r="I3315" s="64" t="s">
        <v>487</v>
      </c>
      <c r="J3315" s="63" t="s">
        <v>7550</v>
      </c>
      <c r="K3315" s="64" t="s">
        <v>702</v>
      </c>
      <c r="L3315" s="64" t="s">
        <v>268</v>
      </c>
      <c r="M3315" s="100">
        <v>0.89583333333333337</v>
      </c>
      <c r="N3315" s="100">
        <v>0.92708333333333337</v>
      </c>
      <c r="O3315" s="66">
        <f t="shared" si="125"/>
        <v>3.125E-2</v>
      </c>
      <c r="P3315" s="67">
        <v>0.75</v>
      </c>
      <c r="Q3315" s="68">
        <v>12</v>
      </c>
      <c r="R3315" s="68"/>
      <c r="S3315" s="68">
        <f t="shared" si="126"/>
        <v>9</v>
      </c>
      <c r="T3315" s="69" t="s">
        <v>488</v>
      </c>
      <c r="U3315" s="63" t="s">
        <v>488</v>
      </c>
      <c r="V3315" s="63"/>
      <c r="W3315" s="63"/>
      <c r="X3315" s="63"/>
      <c r="Y3315" s="63"/>
      <c r="Z3315" s="63"/>
      <c r="AA3315" s="63"/>
    </row>
    <row r="3316" spans="1:27" s="71" customFormat="1" ht="23.5" customHeight="1" x14ac:dyDescent="0.35">
      <c r="A3316" s="62">
        <v>46192</v>
      </c>
      <c r="B3316" s="63" t="s">
        <v>34</v>
      </c>
      <c r="C3316" s="64" t="s">
        <v>17</v>
      </c>
      <c r="D3316" s="64" t="s">
        <v>19</v>
      </c>
      <c r="E3316" s="64" t="s">
        <v>4467</v>
      </c>
      <c r="F3316" s="64" t="str">
        <f t="shared" si="124"/>
        <v>2</v>
      </c>
      <c r="G3316" s="72">
        <v>95632304</v>
      </c>
      <c r="H3316" s="63" t="s">
        <v>5954</v>
      </c>
      <c r="I3316" s="64" t="s">
        <v>487</v>
      </c>
      <c r="J3316" s="63" t="s">
        <v>7550</v>
      </c>
      <c r="K3316" s="64" t="s">
        <v>702</v>
      </c>
      <c r="L3316" s="64" t="s">
        <v>268</v>
      </c>
      <c r="M3316" s="100">
        <v>0.89583333333333337</v>
      </c>
      <c r="N3316" s="100">
        <v>0.92708333333333337</v>
      </c>
      <c r="O3316" s="66">
        <f t="shared" si="125"/>
        <v>3.125E-2</v>
      </c>
      <c r="P3316" s="67">
        <v>0.75</v>
      </c>
      <c r="Q3316" s="68">
        <v>10</v>
      </c>
      <c r="R3316" s="68"/>
      <c r="S3316" s="68">
        <f t="shared" si="126"/>
        <v>7.5</v>
      </c>
      <c r="T3316" s="69" t="s">
        <v>488</v>
      </c>
      <c r="U3316" s="63" t="s">
        <v>488</v>
      </c>
      <c r="V3316" s="63"/>
      <c r="W3316" s="63"/>
      <c r="X3316" s="63"/>
      <c r="Y3316" s="63"/>
      <c r="Z3316" s="63"/>
      <c r="AA3316" s="63"/>
    </row>
    <row r="3317" spans="1:27" s="71" customFormat="1" ht="23.5" customHeight="1" x14ac:dyDescent="0.35">
      <c r="A3317" s="62">
        <v>46192</v>
      </c>
      <c r="B3317" s="63" t="s">
        <v>34</v>
      </c>
      <c r="C3317" s="64" t="s">
        <v>17</v>
      </c>
      <c r="D3317" s="64" t="s">
        <v>19</v>
      </c>
      <c r="E3317" s="64" t="s">
        <v>5909</v>
      </c>
      <c r="F3317" s="64" t="str">
        <f t="shared" si="124"/>
        <v>2</v>
      </c>
      <c r="G3317" s="72">
        <v>108930845</v>
      </c>
      <c r="H3317" s="63" t="s">
        <v>5852</v>
      </c>
      <c r="I3317" s="64" t="s">
        <v>487</v>
      </c>
      <c r="J3317" s="63" t="s">
        <v>7550</v>
      </c>
      <c r="K3317" s="64" t="s">
        <v>702</v>
      </c>
      <c r="L3317" s="64" t="s">
        <v>268</v>
      </c>
      <c r="M3317" s="100">
        <v>0.89583333333333337</v>
      </c>
      <c r="N3317" s="100">
        <v>0.92708333333333337</v>
      </c>
      <c r="O3317" s="66">
        <f t="shared" si="125"/>
        <v>3.125E-2</v>
      </c>
      <c r="P3317" s="67">
        <v>0.75</v>
      </c>
      <c r="Q3317" s="68">
        <v>12</v>
      </c>
      <c r="R3317" s="68"/>
      <c r="S3317" s="68">
        <f t="shared" si="126"/>
        <v>9</v>
      </c>
      <c r="T3317" s="69" t="s">
        <v>488</v>
      </c>
      <c r="U3317" s="63" t="s">
        <v>488</v>
      </c>
      <c r="V3317" s="63"/>
      <c r="W3317" s="63"/>
      <c r="X3317" s="63"/>
      <c r="Y3317" s="63"/>
      <c r="Z3317" s="63"/>
      <c r="AA3317" s="63"/>
    </row>
    <row r="3318" spans="1:27" s="71" customFormat="1" ht="23.5" customHeight="1" x14ac:dyDescent="0.35">
      <c r="A3318" s="62">
        <v>46192</v>
      </c>
      <c r="B3318" s="63" t="s">
        <v>34</v>
      </c>
      <c r="C3318" s="64" t="s">
        <v>18</v>
      </c>
      <c r="D3318" s="64" t="s">
        <v>19</v>
      </c>
      <c r="E3318" s="64" t="s">
        <v>5910</v>
      </c>
      <c r="F3318" s="64" t="str">
        <f t="shared" si="124"/>
        <v>2</v>
      </c>
      <c r="G3318" s="72">
        <v>130429425</v>
      </c>
      <c r="H3318" s="63" t="s">
        <v>5939</v>
      </c>
      <c r="I3318" s="64" t="s">
        <v>487</v>
      </c>
      <c r="J3318" s="63" t="s">
        <v>7550</v>
      </c>
      <c r="K3318" s="64" t="s">
        <v>702</v>
      </c>
      <c r="L3318" s="64" t="s">
        <v>268</v>
      </c>
      <c r="M3318" s="100">
        <v>0.89583333333333337</v>
      </c>
      <c r="N3318" s="100">
        <v>0.95277777777777772</v>
      </c>
      <c r="O3318" s="66">
        <f t="shared" si="125"/>
        <v>5.6944444444444353E-2</v>
      </c>
      <c r="P3318" s="67">
        <v>1.36</v>
      </c>
      <c r="Q3318" s="68">
        <v>14</v>
      </c>
      <c r="R3318" s="68"/>
      <c r="S3318" s="68">
        <f t="shared" si="126"/>
        <v>19.040000000000003</v>
      </c>
      <c r="T3318" s="69" t="s">
        <v>488</v>
      </c>
      <c r="U3318" s="63" t="s">
        <v>488</v>
      </c>
      <c r="V3318" s="63"/>
      <c r="W3318" s="63"/>
      <c r="X3318" s="63"/>
      <c r="Y3318" s="63"/>
      <c r="Z3318" s="63"/>
      <c r="AA3318" s="63"/>
    </row>
    <row r="3319" spans="1:27" s="71" customFormat="1" ht="23.5" customHeight="1" x14ac:dyDescent="0.35">
      <c r="A3319" s="62">
        <v>46192</v>
      </c>
      <c r="B3319" s="63" t="s">
        <v>34</v>
      </c>
      <c r="C3319" s="64" t="s">
        <v>18</v>
      </c>
      <c r="D3319" s="64" t="s">
        <v>19</v>
      </c>
      <c r="E3319" s="64" t="s">
        <v>3458</v>
      </c>
      <c r="F3319" s="64" t="str">
        <f t="shared" si="124"/>
        <v>2</v>
      </c>
      <c r="G3319" s="72">
        <v>130597247</v>
      </c>
      <c r="H3319" s="63" t="s">
        <v>5955</v>
      </c>
      <c r="I3319" s="64" t="s">
        <v>487</v>
      </c>
      <c r="J3319" s="63" t="s">
        <v>7550</v>
      </c>
      <c r="K3319" s="64" t="s">
        <v>702</v>
      </c>
      <c r="L3319" s="64" t="s">
        <v>268</v>
      </c>
      <c r="M3319" s="100">
        <v>0.89583333333333337</v>
      </c>
      <c r="N3319" s="100">
        <v>0.9375</v>
      </c>
      <c r="O3319" s="66">
        <f t="shared" si="125"/>
        <v>4.166666666666663E-2</v>
      </c>
      <c r="P3319" s="67">
        <v>1</v>
      </c>
      <c r="Q3319" s="68">
        <v>8</v>
      </c>
      <c r="R3319" s="68"/>
      <c r="S3319" s="68">
        <f t="shared" si="126"/>
        <v>8</v>
      </c>
      <c r="T3319" s="69" t="s">
        <v>488</v>
      </c>
      <c r="U3319" s="63" t="s">
        <v>488</v>
      </c>
      <c r="V3319" s="63"/>
      <c r="W3319" s="63"/>
      <c r="X3319" s="63"/>
      <c r="Y3319" s="63"/>
      <c r="Z3319" s="63"/>
      <c r="AA3319" s="63"/>
    </row>
    <row r="3320" spans="1:27" s="71" customFormat="1" ht="23.5" customHeight="1" x14ac:dyDescent="0.35">
      <c r="A3320" s="62">
        <v>46192</v>
      </c>
      <c r="B3320" s="63" t="s">
        <v>34</v>
      </c>
      <c r="C3320" s="64" t="s">
        <v>18</v>
      </c>
      <c r="D3320" s="64" t="s">
        <v>19</v>
      </c>
      <c r="E3320" s="64" t="s">
        <v>406</v>
      </c>
      <c r="F3320" s="64" t="str">
        <f t="shared" si="124"/>
        <v>2</v>
      </c>
      <c r="G3320" s="72">
        <v>130597250</v>
      </c>
      <c r="H3320" s="63" t="s">
        <v>5956</v>
      </c>
      <c r="I3320" s="64" t="s">
        <v>487</v>
      </c>
      <c r="J3320" s="63" t="s">
        <v>7550</v>
      </c>
      <c r="K3320" s="64" t="s">
        <v>702</v>
      </c>
      <c r="L3320" s="64" t="s">
        <v>268</v>
      </c>
      <c r="M3320" s="100">
        <v>0.89583333333333337</v>
      </c>
      <c r="N3320" s="100">
        <v>0.9458333333333333</v>
      </c>
      <c r="O3320" s="66">
        <f t="shared" si="125"/>
        <v>4.9999999999999933E-2</v>
      </c>
      <c r="P3320" s="67">
        <v>1.1499999999999999</v>
      </c>
      <c r="Q3320" s="68">
        <v>8</v>
      </c>
      <c r="R3320" s="68"/>
      <c r="S3320" s="68">
        <f t="shared" si="126"/>
        <v>9.1999999999999993</v>
      </c>
      <c r="T3320" s="69" t="s">
        <v>488</v>
      </c>
      <c r="U3320" s="63" t="s">
        <v>488</v>
      </c>
      <c r="V3320" s="63"/>
      <c r="W3320" s="63"/>
      <c r="X3320" s="63"/>
      <c r="Y3320" s="63"/>
      <c r="Z3320" s="63"/>
      <c r="AA3320" s="63"/>
    </row>
    <row r="3321" spans="1:27" s="71" customFormat="1" ht="23.5" customHeight="1" x14ac:dyDescent="0.35">
      <c r="A3321" s="62">
        <v>46192</v>
      </c>
      <c r="B3321" s="63" t="s">
        <v>34</v>
      </c>
      <c r="C3321" s="64" t="s">
        <v>18</v>
      </c>
      <c r="D3321" s="64" t="s">
        <v>19</v>
      </c>
      <c r="E3321" s="64" t="s">
        <v>5911</v>
      </c>
      <c r="F3321" s="64" t="str">
        <f t="shared" si="124"/>
        <v>2</v>
      </c>
      <c r="G3321" s="72">
        <v>130597283</v>
      </c>
      <c r="H3321" s="63" t="s">
        <v>5957</v>
      </c>
      <c r="I3321" s="64" t="s">
        <v>487</v>
      </c>
      <c r="J3321" s="63" t="s">
        <v>7550</v>
      </c>
      <c r="K3321" s="64" t="s">
        <v>702</v>
      </c>
      <c r="L3321" s="64" t="s">
        <v>268</v>
      </c>
      <c r="M3321" s="100">
        <v>0.89583333333333337</v>
      </c>
      <c r="N3321" s="100">
        <v>0.9375</v>
      </c>
      <c r="O3321" s="66">
        <f t="shared" si="125"/>
        <v>4.166666666666663E-2</v>
      </c>
      <c r="P3321" s="67">
        <v>1</v>
      </c>
      <c r="Q3321" s="68">
        <v>6</v>
      </c>
      <c r="R3321" s="68"/>
      <c r="S3321" s="68">
        <f t="shared" si="126"/>
        <v>6</v>
      </c>
      <c r="T3321" s="69" t="s">
        <v>488</v>
      </c>
      <c r="U3321" s="63" t="s">
        <v>488</v>
      </c>
      <c r="V3321" s="63"/>
      <c r="W3321" s="63"/>
      <c r="X3321" s="63"/>
      <c r="Y3321" s="63"/>
      <c r="Z3321" s="63"/>
      <c r="AA3321" s="63"/>
    </row>
    <row r="3322" spans="1:27" s="71" customFormat="1" ht="23.5" customHeight="1" x14ac:dyDescent="0.35">
      <c r="A3322" s="62">
        <v>46192</v>
      </c>
      <c r="B3322" s="63" t="s">
        <v>34</v>
      </c>
      <c r="C3322" s="64" t="s">
        <v>18</v>
      </c>
      <c r="D3322" s="64" t="s">
        <v>19</v>
      </c>
      <c r="E3322" s="64" t="s">
        <v>5912</v>
      </c>
      <c r="F3322" s="64" t="str">
        <f t="shared" si="124"/>
        <v>2</v>
      </c>
      <c r="G3322" s="72">
        <v>130597387</v>
      </c>
      <c r="H3322" s="63" t="s">
        <v>5958</v>
      </c>
      <c r="I3322" s="64" t="s">
        <v>487</v>
      </c>
      <c r="J3322" s="63" t="s">
        <v>7550</v>
      </c>
      <c r="K3322" s="64" t="s">
        <v>702</v>
      </c>
      <c r="L3322" s="64" t="s">
        <v>268</v>
      </c>
      <c r="M3322" s="100">
        <v>0.89583333333333337</v>
      </c>
      <c r="N3322" s="100">
        <v>0.95833333333333337</v>
      </c>
      <c r="O3322" s="66">
        <f t="shared" si="125"/>
        <v>6.25E-2</v>
      </c>
      <c r="P3322" s="67">
        <v>1.5</v>
      </c>
      <c r="Q3322" s="68">
        <v>9</v>
      </c>
      <c r="R3322" s="68"/>
      <c r="S3322" s="68">
        <f t="shared" si="126"/>
        <v>13.5</v>
      </c>
      <c r="T3322" s="69" t="s">
        <v>488</v>
      </c>
      <c r="U3322" s="63" t="s">
        <v>488</v>
      </c>
      <c r="V3322" s="63"/>
      <c r="W3322" s="63"/>
      <c r="X3322" s="63"/>
      <c r="Y3322" s="63"/>
      <c r="Z3322" s="63"/>
      <c r="AA3322" s="63"/>
    </row>
    <row r="3323" spans="1:27" s="71" customFormat="1" ht="23.5" customHeight="1" x14ac:dyDescent="0.35">
      <c r="A3323" s="62">
        <v>46192</v>
      </c>
      <c r="B3323" s="63" t="s">
        <v>34</v>
      </c>
      <c r="C3323" s="64" t="s">
        <v>18</v>
      </c>
      <c r="D3323" s="64" t="s">
        <v>19</v>
      </c>
      <c r="E3323" s="64" t="s">
        <v>5913</v>
      </c>
      <c r="F3323" s="64" t="str">
        <f t="shared" si="124"/>
        <v>2</v>
      </c>
      <c r="G3323" s="72">
        <v>130597406</v>
      </c>
      <c r="H3323" s="63" t="s">
        <v>5959</v>
      </c>
      <c r="I3323" s="64" t="s">
        <v>487</v>
      </c>
      <c r="J3323" s="63" t="s">
        <v>7550</v>
      </c>
      <c r="K3323" s="64" t="s">
        <v>702</v>
      </c>
      <c r="L3323" s="64" t="s">
        <v>268</v>
      </c>
      <c r="M3323" s="100">
        <v>0.89583333333333337</v>
      </c>
      <c r="N3323" s="100">
        <v>0.93611111111111112</v>
      </c>
      <c r="O3323" s="66">
        <f t="shared" si="125"/>
        <v>4.0277777777777746E-2</v>
      </c>
      <c r="P3323" s="67">
        <v>0.95</v>
      </c>
      <c r="Q3323" s="68">
        <v>9</v>
      </c>
      <c r="R3323" s="68"/>
      <c r="S3323" s="68">
        <f t="shared" si="126"/>
        <v>8.5499999999999989</v>
      </c>
      <c r="T3323" s="69" t="s">
        <v>488</v>
      </c>
      <c r="U3323" s="63" t="s">
        <v>488</v>
      </c>
      <c r="V3323" s="63"/>
      <c r="W3323" s="63"/>
      <c r="X3323" s="63"/>
      <c r="Y3323" s="63"/>
      <c r="Z3323" s="63"/>
      <c r="AA3323" s="63"/>
    </row>
    <row r="3324" spans="1:27" s="71" customFormat="1" ht="23.5" customHeight="1" x14ac:dyDescent="0.35">
      <c r="A3324" s="62">
        <v>46192</v>
      </c>
      <c r="B3324" s="63" t="s">
        <v>34</v>
      </c>
      <c r="C3324" s="64" t="s">
        <v>18</v>
      </c>
      <c r="D3324" s="64" t="s">
        <v>19</v>
      </c>
      <c r="E3324" s="64" t="s">
        <v>5914</v>
      </c>
      <c r="F3324" s="64" t="str">
        <f t="shared" si="124"/>
        <v>2</v>
      </c>
      <c r="G3324" s="72">
        <v>130690056</v>
      </c>
      <c r="H3324" s="63" t="s">
        <v>5960</v>
      </c>
      <c r="I3324" s="64" t="s">
        <v>487</v>
      </c>
      <c r="J3324" s="63" t="s">
        <v>7550</v>
      </c>
      <c r="K3324" s="64" t="s">
        <v>702</v>
      </c>
      <c r="L3324" s="64" t="s">
        <v>268</v>
      </c>
      <c r="M3324" s="100">
        <v>0.89583333333333337</v>
      </c>
      <c r="N3324" s="100">
        <v>0.92708333333333337</v>
      </c>
      <c r="O3324" s="66">
        <f t="shared" si="125"/>
        <v>3.125E-2</v>
      </c>
      <c r="P3324" s="67">
        <v>0.75</v>
      </c>
      <c r="Q3324" s="68">
        <v>7</v>
      </c>
      <c r="R3324" s="68"/>
      <c r="S3324" s="68">
        <f t="shared" si="126"/>
        <v>5.25</v>
      </c>
      <c r="T3324" s="69" t="s">
        <v>488</v>
      </c>
      <c r="U3324" s="63" t="s">
        <v>488</v>
      </c>
      <c r="V3324" s="63"/>
      <c r="W3324" s="63"/>
      <c r="X3324" s="63"/>
      <c r="Y3324" s="63"/>
      <c r="Z3324" s="63"/>
      <c r="AA3324" s="63"/>
    </row>
    <row r="3325" spans="1:27" s="71" customFormat="1" ht="23.5" customHeight="1" x14ac:dyDescent="0.35">
      <c r="A3325" s="62">
        <v>46192</v>
      </c>
      <c r="B3325" s="63" t="s">
        <v>34</v>
      </c>
      <c r="C3325" s="64" t="s">
        <v>18</v>
      </c>
      <c r="D3325" s="64" t="s">
        <v>19</v>
      </c>
      <c r="E3325" s="64" t="s">
        <v>5808</v>
      </c>
      <c r="F3325" s="64" t="str">
        <f t="shared" si="124"/>
        <v>2</v>
      </c>
      <c r="G3325" s="72">
        <v>130597200</v>
      </c>
      <c r="H3325" s="63" t="s">
        <v>5943</v>
      </c>
      <c r="I3325" s="64" t="s">
        <v>487</v>
      </c>
      <c r="J3325" s="63" t="s">
        <v>7550</v>
      </c>
      <c r="K3325" s="64" t="s">
        <v>702</v>
      </c>
      <c r="L3325" s="64" t="s">
        <v>268</v>
      </c>
      <c r="M3325" s="100">
        <v>0.89583333333333337</v>
      </c>
      <c r="N3325" s="100">
        <v>0.93055555555555558</v>
      </c>
      <c r="O3325" s="66">
        <f t="shared" si="125"/>
        <v>3.472222222222221E-2</v>
      </c>
      <c r="P3325" s="67">
        <v>0.83</v>
      </c>
      <c r="Q3325" s="68">
        <v>9</v>
      </c>
      <c r="R3325" s="68"/>
      <c r="S3325" s="68">
        <f t="shared" si="126"/>
        <v>7.47</v>
      </c>
      <c r="T3325" s="69" t="s">
        <v>488</v>
      </c>
      <c r="U3325" s="63" t="s">
        <v>488</v>
      </c>
      <c r="V3325" s="63"/>
      <c r="W3325" s="63"/>
      <c r="X3325" s="63"/>
      <c r="Y3325" s="63"/>
      <c r="Z3325" s="63"/>
      <c r="AA3325" s="63"/>
    </row>
    <row r="3326" spans="1:27" s="71" customFormat="1" ht="23.5" customHeight="1" x14ac:dyDescent="0.35">
      <c r="A3326" s="62">
        <v>46192</v>
      </c>
      <c r="B3326" s="63" t="s">
        <v>34</v>
      </c>
      <c r="C3326" s="64" t="s">
        <v>18</v>
      </c>
      <c r="D3326" s="64" t="s">
        <v>19</v>
      </c>
      <c r="E3326" s="64" t="s">
        <v>5915</v>
      </c>
      <c r="F3326" s="64" t="str">
        <f t="shared" si="124"/>
        <v>2</v>
      </c>
      <c r="G3326" s="72">
        <v>130597245</v>
      </c>
      <c r="H3326" s="63" t="s">
        <v>5961</v>
      </c>
      <c r="I3326" s="64" t="s">
        <v>487</v>
      </c>
      <c r="J3326" s="63" t="s">
        <v>7550</v>
      </c>
      <c r="K3326" s="64" t="s">
        <v>702</v>
      </c>
      <c r="L3326" s="64" t="s">
        <v>268</v>
      </c>
      <c r="M3326" s="100">
        <v>0.89583333333333337</v>
      </c>
      <c r="N3326" s="100">
        <v>0.93055555555555558</v>
      </c>
      <c r="O3326" s="66">
        <f t="shared" si="125"/>
        <v>3.472222222222221E-2</v>
      </c>
      <c r="P3326" s="67">
        <v>0.8</v>
      </c>
      <c r="Q3326" s="68">
        <v>9</v>
      </c>
      <c r="R3326" s="68"/>
      <c r="S3326" s="68">
        <f t="shared" si="126"/>
        <v>7.2</v>
      </c>
      <c r="T3326" s="69" t="s">
        <v>488</v>
      </c>
      <c r="U3326" s="63" t="s">
        <v>488</v>
      </c>
      <c r="V3326" s="63"/>
      <c r="W3326" s="63"/>
      <c r="X3326" s="63"/>
      <c r="Y3326" s="63"/>
      <c r="Z3326" s="63"/>
      <c r="AA3326" s="63"/>
    </row>
    <row r="3327" spans="1:27" s="71" customFormat="1" ht="23.5" customHeight="1" x14ac:dyDescent="0.35">
      <c r="A3327" s="62">
        <v>46192</v>
      </c>
      <c r="B3327" s="63" t="s">
        <v>34</v>
      </c>
      <c r="C3327" s="64" t="s">
        <v>18</v>
      </c>
      <c r="D3327" s="64" t="s">
        <v>19</v>
      </c>
      <c r="E3327" s="64" t="s">
        <v>5916</v>
      </c>
      <c r="F3327" s="64" t="str">
        <f t="shared" si="124"/>
        <v>2</v>
      </c>
      <c r="G3327" s="72">
        <v>130868014</v>
      </c>
      <c r="H3327" s="63" t="s">
        <v>5962</v>
      </c>
      <c r="I3327" s="64" t="s">
        <v>487</v>
      </c>
      <c r="J3327" s="63" t="s">
        <v>7550</v>
      </c>
      <c r="K3327" s="64" t="s">
        <v>702</v>
      </c>
      <c r="L3327" s="64" t="s">
        <v>268</v>
      </c>
      <c r="M3327" s="100">
        <v>0.89583333333333337</v>
      </c>
      <c r="N3327" s="100">
        <v>0.95833333333333337</v>
      </c>
      <c r="O3327" s="66">
        <f t="shared" si="125"/>
        <v>6.25E-2</v>
      </c>
      <c r="P3327" s="67">
        <v>1.5</v>
      </c>
      <c r="Q3327" s="68">
        <v>7</v>
      </c>
      <c r="R3327" s="68"/>
      <c r="S3327" s="68">
        <f t="shared" si="126"/>
        <v>10.5</v>
      </c>
      <c r="T3327" s="69" t="s">
        <v>488</v>
      </c>
      <c r="U3327" s="63" t="s">
        <v>488</v>
      </c>
      <c r="V3327" s="63"/>
      <c r="W3327" s="63"/>
      <c r="X3327" s="63"/>
      <c r="Y3327" s="63"/>
      <c r="Z3327" s="63"/>
      <c r="AA3327" s="63"/>
    </row>
    <row r="3328" spans="1:27" s="71" customFormat="1" ht="23.5" customHeight="1" x14ac:dyDescent="0.35">
      <c r="A3328" s="62">
        <v>46192</v>
      </c>
      <c r="B3328" s="63" t="s">
        <v>34</v>
      </c>
      <c r="C3328" s="64" t="s">
        <v>18</v>
      </c>
      <c r="D3328" s="64" t="s">
        <v>19</v>
      </c>
      <c r="E3328" s="64" t="s">
        <v>5917</v>
      </c>
      <c r="F3328" s="64" t="str">
        <f t="shared" si="124"/>
        <v>2</v>
      </c>
      <c r="G3328" s="72">
        <v>130597197</v>
      </c>
      <c r="H3328" s="63" t="s">
        <v>5963</v>
      </c>
      <c r="I3328" s="64" t="s">
        <v>487</v>
      </c>
      <c r="J3328" s="63" t="s">
        <v>7550</v>
      </c>
      <c r="K3328" s="64" t="s">
        <v>702</v>
      </c>
      <c r="L3328" s="64" t="s">
        <v>268</v>
      </c>
      <c r="M3328" s="100">
        <v>0.89583333333333337</v>
      </c>
      <c r="N3328" s="100">
        <v>0.9375</v>
      </c>
      <c r="O3328" s="66">
        <f t="shared" si="125"/>
        <v>4.166666666666663E-2</v>
      </c>
      <c r="P3328" s="67">
        <v>1</v>
      </c>
      <c r="Q3328" s="68">
        <v>8</v>
      </c>
      <c r="R3328" s="68"/>
      <c r="S3328" s="68">
        <f t="shared" si="126"/>
        <v>8</v>
      </c>
      <c r="T3328" s="69" t="s">
        <v>488</v>
      </c>
      <c r="U3328" s="63" t="s">
        <v>488</v>
      </c>
      <c r="V3328" s="63"/>
      <c r="W3328" s="63"/>
      <c r="X3328" s="63"/>
      <c r="Y3328" s="63"/>
      <c r="Z3328" s="63"/>
      <c r="AA3328" s="63"/>
    </row>
    <row r="3329" spans="1:27" s="71" customFormat="1" ht="23.5" customHeight="1" x14ac:dyDescent="0.35">
      <c r="A3329" s="62">
        <v>46192</v>
      </c>
      <c r="B3329" s="63" t="s">
        <v>34</v>
      </c>
      <c r="C3329" s="64" t="s">
        <v>18</v>
      </c>
      <c r="D3329" s="64" t="s">
        <v>19</v>
      </c>
      <c r="E3329" s="64" t="s">
        <v>5918</v>
      </c>
      <c r="F3329" s="64" t="str">
        <f t="shared" si="124"/>
        <v>2</v>
      </c>
      <c r="G3329" s="72">
        <v>130597245</v>
      </c>
      <c r="H3329" s="63" t="s">
        <v>5964</v>
      </c>
      <c r="I3329" s="64" t="s">
        <v>487</v>
      </c>
      <c r="J3329" s="63" t="s">
        <v>7550</v>
      </c>
      <c r="K3329" s="64" t="s">
        <v>702</v>
      </c>
      <c r="L3329" s="64" t="s">
        <v>268</v>
      </c>
      <c r="M3329" s="100">
        <v>0.89583333333333337</v>
      </c>
      <c r="N3329" s="100">
        <v>0.92708333333333337</v>
      </c>
      <c r="O3329" s="66">
        <f t="shared" si="125"/>
        <v>3.125E-2</v>
      </c>
      <c r="P3329" s="67">
        <v>0.75</v>
      </c>
      <c r="Q3329" s="68">
        <v>7</v>
      </c>
      <c r="R3329" s="68"/>
      <c r="S3329" s="68">
        <f t="shared" si="126"/>
        <v>5.25</v>
      </c>
      <c r="T3329" s="69" t="s">
        <v>488</v>
      </c>
      <c r="U3329" s="63" t="s">
        <v>488</v>
      </c>
      <c r="V3329" s="63"/>
      <c r="W3329" s="63"/>
      <c r="X3329" s="63"/>
      <c r="Y3329" s="63"/>
      <c r="Z3329" s="63"/>
      <c r="AA3329" s="63"/>
    </row>
    <row r="3330" spans="1:27" s="71" customFormat="1" ht="23.5" customHeight="1" x14ac:dyDescent="0.35">
      <c r="A3330" s="62">
        <v>46192</v>
      </c>
      <c r="B3330" s="63" t="s">
        <v>34</v>
      </c>
      <c r="C3330" s="64" t="s">
        <v>18</v>
      </c>
      <c r="D3330" s="64" t="s">
        <v>19</v>
      </c>
      <c r="E3330" s="64" t="s">
        <v>5830</v>
      </c>
      <c r="F3330" s="64" t="str">
        <f t="shared" si="124"/>
        <v>2</v>
      </c>
      <c r="G3330" s="72">
        <v>130597250</v>
      </c>
      <c r="H3330" s="63" t="s">
        <v>5965</v>
      </c>
      <c r="I3330" s="64" t="s">
        <v>487</v>
      </c>
      <c r="J3330" s="63" t="s">
        <v>7550</v>
      </c>
      <c r="K3330" s="64" t="s">
        <v>702</v>
      </c>
      <c r="L3330" s="64" t="s">
        <v>268</v>
      </c>
      <c r="M3330" s="100">
        <v>0.89583333333333337</v>
      </c>
      <c r="N3330" s="100">
        <v>0.95277777777777772</v>
      </c>
      <c r="O3330" s="66">
        <f t="shared" si="125"/>
        <v>5.6944444444444353E-2</v>
      </c>
      <c r="P3330" s="67">
        <v>1.25</v>
      </c>
      <c r="Q3330" s="68">
        <v>9</v>
      </c>
      <c r="R3330" s="68"/>
      <c r="S3330" s="68">
        <f t="shared" si="126"/>
        <v>11.25</v>
      </c>
      <c r="T3330" s="69" t="s">
        <v>488</v>
      </c>
      <c r="U3330" s="63" t="s">
        <v>488</v>
      </c>
      <c r="V3330" s="63"/>
      <c r="W3330" s="63"/>
      <c r="X3330" s="63"/>
      <c r="Y3330" s="63"/>
      <c r="Z3330" s="63"/>
      <c r="AA3330" s="63"/>
    </row>
    <row r="3331" spans="1:27" s="71" customFormat="1" ht="23.5" customHeight="1" x14ac:dyDescent="0.35">
      <c r="A3331" s="62">
        <v>46192</v>
      </c>
      <c r="B3331" s="63" t="s">
        <v>34</v>
      </c>
      <c r="C3331" s="64" t="s">
        <v>18</v>
      </c>
      <c r="D3331" s="64" t="s">
        <v>19</v>
      </c>
      <c r="E3331" s="64" t="s">
        <v>5919</v>
      </c>
      <c r="F3331" s="64" t="str">
        <f t="shared" si="124"/>
        <v>2</v>
      </c>
      <c r="G3331" s="72">
        <v>130597401</v>
      </c>
      <c r="H3331" s="63" t="s">
        <v>5966</v>
      </c>
      <c r="I3331" s="64" t="s">
        <v>487</v>
      </c>
      <c r="J3331" s="63" t="s">
        <v>7550</v>
      </c>
      <c r="K3331" s="64" t="s">
        <v>702</v>
      </c>
      <c r="L3331" s="64" t="s">
        <v>268</v>
      </c>
      <c r="M3331" s="100">
        <v>0.89583333333333337</v>
      </c>
      <c r="N3331" s="100">
        <v>0.9375</v>
      </c>
      <c r="O3331" s="66">
        <f t="shared" si="125"/>
        <v>4.166666666666663E-2</v>
      </c>
      <c r="P3331" s="67">
        <v>1</v>
      </c>
      <c r="Q3331" s="68">
        <v>5</v>
      </c>
      <c r="R3331" s="68"/>
      <c r="S3331" s="68">
        <f t="shared" si="126"/>
        <v>5</v>
      </c>
      <c r="T3331" s="69" t="s">
        <v>488</v>
      </c>
      <c r="U3331" s="63" t="s">
        <v>488</v>
      </c>
      <c r="V3331" s="63"/>
      <c r="W3331" s="63"/>
      <c r="X3331" s="63"/>
      <c r="Y3331" s="63"/>
      <c r="Z3331" s="63"/>
      <c r="AA3331" s="63"/>
    </row>
    <row r="3332" spans="1:27" s="71" customFormat="1" ht="23.5" customHeight="1" x14ac:dyDescent="0.35">
      <c r="A3332" s="62">
        <v>46192</v>
      </c>
      <c r="B3332" s="63" t="s">
        <v>34</v>
      </c>
      <c r="C3332" s="64" t="s">
        <v>18</v>
      </c>
      <c r="D3332" s="64" t="s">
        <v>19</v>
      </c>
      <c r="E3332" s="64" t="s">
        <v>5920</v>
      </c>
      <c r="F3332" s="64" t="str">
        <f t="shared" si="124"/>
        <v>2</v>
      </c>
      <c r="G3332" s="72">
        <v>130597401</v>
      </c>
      <c r="H3332" s="63" t="s">
        <v>5966</v>
      </c>
      <c r="I3332" s="64" t="s">
        <v>487</v>
      </c>
      <c r="J3332" s="63" t="s">
        <v>7550</v>
      </c>
      <c r="K3332" s="64" t="s">
        <v>702</v>
      </c>
      <c r="L3332" s="64" t="s">
        <v>268</v>
      </c>
      <c r="M3332" s="100">
        <v>0.89583333333333337</v>
      </c>
      <c r="N3332" s="100">
        <v>0.9375</v>
      </c>
      <c r="O3332" s="66">
        <f t="shared" si="125"/>
        <v>4.166666666666663E-2</v>
      </c>
      <c r="P3332" s="67">
        <v>1</v>
      </c>
      <c r="Q3332" s="68">
        <v>5</v>
      </c>
      <c r="R3332" s="68"/>
      <c r="S3332" s="68">
        <f t="shared" si="126"/>
        <v>5</v>
      </c>
      <c r="T3332" s="69" t="s">
        <v>488</v>
      </c>
      <c r="U3332" s="63" t="s">
        <v>488</v>
      </c>
      <c r="V3332" s="63"/>
      <c r="W3332" s="63"/>
      <c r="X3332" s="63"/>
      <c r="Y3332" s="63"/>
      <c r="Z3332" s="63"/>
      <c r="AA3332" s="63"/>
    </row>
    <row r="3333" spans="1:27" s="71" customFormat="1" ht="23.5" customHeight="1" x14ac:dyDescent="0.35">
      <c r="A3333" s="62">
        <v>46192</v>
      </c>
      <c r="B3333" s="63" t="s">
        <v>34</v>
      </c>
      <c r="C3333" s="64" t="s">
        <v>18</v>
      </c>
      <c r="D3333" s="64" t="s">
        <v>19</v>
      </c>
      <c r="E3333" s="64" t="s">
        <v>5921</v>
      </c>
      <c r="F3333" s="64" t="str">
        <f t="shared" si="124"/>
        <v>2</v>
      </c>
      <c r="G3333" s="72">
        <v>130868002</v>
      </c>
      <c r="H3333" s="63" t="s">
        <v>5967</v>
      </c>
      <c r="I3333" s="64" t="s">
        <v>487</v>
      </c>
      <c r="J3333" s="63" t="s">
        <v>7550</v>
      </c>
      <c r="K3333" s="64" t="s">
        <v>702</v>
      </c>
      <c r="L3333" s="64" t="s">
        <v>268</v>
      </c>
      <c r="M3333" s="100">
        <v>0.89583333333333337</v>
      </c>
      <c r="N3333" s="100">
        <v>0.9458333333333333</v>
      </c>
      <c r="O3333" s="66">
        <f t="shared" si="125"/>
        <v>4.9999999999999933E-2</v>
      </c>
      <c r="P3333" s="67">
        <v>1.1499999999999999</v>
      </c>
      <c r="Q3333" s="68">
        <v>6</v>
      </c>
      <c r="R3333" s="68"/>
      <c r="S3333" s="68">
        <f t="shared" si="126"/>
        <v>6.8999999999999995</v>
      </c>
      <c r="T3333" s="69" t="s">
        <v>488</v>
      </c>
      <c r="U3333" s="63" t="s">
        <v>488</v>
      </c>
      <c r="V3333" s="63"/>
      <c r="W3333" s="63"/>
      <c r="X3333" s="63"/>
      <c r="Y3333" s="63"/>
      <c r="Z3333" s="63"/>
      <c r="AA3333" s="63"/>
    </row>
    <row r="3334" spans="1:27" s="71" customFormat="1" ht="23.5" customHeight="1" x14ac:dyDescent="0.35">
      <c r="A3334" s="62">
        <v>46192</v>
      </c>
      <c r="B3334" s="63" t="s">
        <v>34</v>
      </c>
      <c r="C3334" s="64" t="s">
        <v>18</v>
      </c>
      <c r="D3334" s="64" t="s">
        <v>19</v>
      </c>
      <c r="E3334" s="64" t="s">
        <v>5922</v>
      </c>
      <c r="F3334" s="64" t="str">
        <f t="shared" si="124"/>
        <v>2</v>
      </c>
      <c r="G3334" s="72">
        <v>130868014</v>
      </c>
      <c r="H3334" s="63" t="s">
        <v>5968</v>
      </c>
      <c r="I3334" s="64" t="s">
        <v>487</v>
      </c>
      <c r="J3334" s="63" t="s">
        <v>7550</v>
      </c>
      <c r="K3334" s="64" t="s">
        <v>702</v>
      </c>
      <c r="L3334" s="64" t="s">
        <v>268</v>
      </c>
      <c r="M3334" s="100">
        <v>0.89583333333333337</v>
      </c>
      <c r="N3334" s="100">
        <v>0.9458333333333333</v>
      </c>
      <c r="O3334" s="66">
        <f t="shared" si="125"/>
        <v>4.9999999999999933E-2</v>
      </c>
      <c r="P3334" s="67">
        <v>1.1499999999999999</v>
      </c>
      <c r="Q3334" s="68">
        <v>7</v>
      </c>
      <c r="R3334" s="68"/>
      <c r="S3334" s="68">
        <f t="shared" si="126"/>
        <v>8.0499999999999989</v>
      </c>
      <c r="T3334" s="69" t="s">
        <v>488</v>
      </c>
      <c r="U3334" s="63" t="s">
        <v>488</v>
      </c>
      <c r="V3334" s="63"/>
      <c r="W3334" s="63"/>
      <c r="X3334" s="63"/>
      <c r="Y3334" s="63"/>
      <c r="Z3334" s="63"/>
      <c r="AA3334" s="63"/>
    </row>
    <row r="3335" spans="1:27" s="71" customFormat="1" ht="23.5" customHeight="1" x14ac:dyDescent="0.35">
      <c r="A3335" s="62">
        <v>46192</v>
      </c>
      <c r="B3335" s="63" t="s">
        <v>34</v>
      </c>
      <c r="C3335" s="64" t="s">
        <v>18</v>
      </c>
      <c r="D3335" s="64" t="s">
        <v>19</v>
      </c>
      <c r="E3335" s="64" t="s">
        <v>2105</v>
      </c>
      <c r="F3335" s="64" t="str">
        <f t="shared" ref="F3335:F3440" si="127">IF(RIGHT(E3335,1)="D","1","2")</f>
        <v>2</v>
      </c>
      <c r="G3335" s="72">
        <v>130540052</v>
      </c>
      <c r="H3335" s="63" t="s">
        <v>5969</v>
      </c>
      <c r="I3335" s="64" t="s">
        <v>487</v>
      </c>
      <c r="J3335" s="63" t="s">
        <v>7550</v>
      </c>
      <c r="K3335" s="64" t="s">
        <v>702</v>
      </c>
      <c r="L3335" s="64" t="s">
        <v>268</v>
      </c>
      <c r="M3335" s="100">
        <v>0.89583333333333337</v>
      </c>
      <c r="N3335" s="100">
        <v>0.92708333333333337</v>
      </c>
      <c r="O3335" s="66">
        <f t="shared" si="125"/>
        <v>3.125E-2</v>
      </c>
      <c r="P3335" s="67">
        <v>0.75</v>
      </c>
      <c r="Q3335" s="68">
        <v>7</v>
      </c>
      <c r="R3335" s="68"/>
      <c r="S3335" s="68">
        <f t="shared" si="126"/>
        <v>5.25</v>
      </c>
      <c r="T3335" s="69" t="s">
        <v>488</v>
      </c>
      <c r="U3335" s="63" t="s">
        <v>488</v>
      </c>
      <c r="V3335" s="63"/>
      <c r="W3335" s="63"/>
      <c r="X3335" s="63"/>
      <c r="Y3335" s="63"/>
      <c r="Z3335" s="63"/>
      <c r="AA3335" s="63"/>
    </row>
    <row r="3336" spans="1:27" s="71" customFormat="1" ht="23.5" customHeight="1" x14ac:dyDescent="0.35">
      <c r="A3336" s="62">
        <v>46192</v>
      </c>
      <c r="B3336" s="63" t="s">
        <v>34</v>
      </c>
      <c r="C3336" s="64" t="s">
        <v>18</v>
      </c>
      <c r="D3336" s="64" t="s">
        <v>19</v>
      </c>
      <c r="E3336" s="64" t="s">
        <v>1069</v>
      </c>
      <c r="F3336" s="64" t="str">
        <f t="shared" si="127"/>
        <v>1</v>
      </c>
      <c r="G3336" s="72">
        <v>130597197</v>
      </c>
      <c r="H3336" s="63" t="s">
        <v>5970</v>
      </c>
      <c r="I3336" s="64" t="s">
        <v>487</v>
      </c>
      <c r="J3336" s="63" t="s">
        <v>7550</v>
      </c>
      <c r="K3336" s="64" t="s">
        <v>702</v>
      </c>
      <c r="L3336" s="64" t="s">
        <v>268</v>
      </c>
      <c r="M3336" s="100">
        <v>0.89583333333333337</v>
      </c>
      <c r="N3336" s="100">
        <v>0.9375</v>
      </c>
      <c r="O3336" s="66">
        <f t="shared" si="125"/>
        <v>4.166666666666663E-2</v>
      </c>
      <c r="P3336" s="67">
        <v>1</v>
      </c>
      <c r="Q3336" s="68">
        <v>7</v>
      </c>
      <c r="R3336" s="68"/>
      <c r="S3336" s="68">
        <f t="shared" si="126"/>
        <v>7</v>
      </c>
      <c r="T3336" s="69" t="s">
        <v>488</v>
      </c>
      <c r="U3336" s="63" t="s">
        <v>488</v>
      </c>
      <c r="V3336" s="63"/>
      <c r="W3336" s="63"/>
      <c r="X3336" s="63"/>
      <c r="Y3336" s="63"/>
      <c r="Z3336" s="63"/>
      <c r="AA3336" s="63"/>
    </row>
    <row r="3337" spans="1:27" s="71" customFormat="1" ht="23.5" customHeight="1" x14ac:dyDescent="0.35">
      <c r="A3337" s="62">
        <v>46192</v>
      </c>
      <c r="B3337" s="63" t="s">
        <v>34</v>
      </c>
      <c r="C3337" s="64" t="s">
        <v>18</v>
      </c>
      <c r="D3337" s="64" t="s">
        <v>19</v>
      </c>
      <c r="E3337" s="64" t="s">
        <v>5910</v>
      </c>
      <c r="F3337" s="64" t="str">
        <f t="shared" si="127"/>
        <v>2</v>
      </c>
      <c r="G3337" s="72">
        <v>130597371</v>
      </c>
      <c r="H3337" s="63" t="s">
        <v>5971</v>
      </c>
      <c r="I3337" s="64" t="s">
        <v>487</v>
      </c>
      <c r="J3337" s="63" t="s">
        <v>7550</v>
      </c>
      <c r="K3337" s="64" t="s">
        <v>702</v>
      </c>
      <c r="L3337" s="64" t="s">
        <v>268</v>
      </c>
      <c r="M3337" s="100">
        <v>0.89583333333333337</v>
      </c>
      <c r="N3337" s="100">
        <v>0.93055555555555558</v>
      </c>
      <c r="O3337" s="66">
        <f t="shared" si="125"/>
        <v>3.472222222222221E-2</v>
      </c>
      <c r="P3337" s="67">
        <v>0.85</v>
      </c>
      <c r="Q3337" s="68">
        <v>8</v>
      </c>
      <c r="R3337" s="68"/>
      <c r="S3337" s="68">
        <f t="shared" si="126"/>
        <v>6.8</v>
      </c>
      <c r="T3337" s="69" t="s">
        <v>488</v>
      </c>
      <c r="U3337" s="63" t="s">
        <v>488</v>
      </c>
      <c r="V3337" s="63"/>
      <c r="W3337" s="63"/>
      <c r="X3337" s="63"/>
      <c r="Y3337" s="63"/>
      <c r="Z3337" s="63"/>
      <c r="AA3337" s="63"/>
    </row>
    <row r="3338" spans="1:27" s="71" customFormat="1" ht="23.5" customHeight="1" x14ac:dyDescent="0.35">
      <c r="A3338" s="62">
        <v>46192</v>
      </c>
      <c r="B3338" s="63" t="s">
        <v>34</v>
      </c>
      <c r="C3338" s="64" t="s">
        <v>18</v>
      </c>
      <c r="D3338" s="64" t="s">
        <v>19</v>
      </c>
      <c r="E3338" s="64" t="s">
        <v>5923</v>
      </c>
      <c r="F3338" s="64" t="str">
        <f t="shared" si="127"/>
        <v>2</v>
      </c>
      <c r="G3338" s="72">
        <v>130597371</v>
      </c>
      <c r="H3338" s="63" t="s">
        <v>5972</v>
      </c>
      <c r="I3338" s="64" t="s">
        <v>487</v>
      </c>
      <c r="J3338" s="63" t="s">
        <v>7550</v>
      </c>
      <c r="K3338" s="64" t="s">
        <v>702</v>
      </c>
      <c r="L3338" s="64" t="s">
        <v>268</v>
      </c>
      <c r="M3338" s="100">
        <v>0.89583333333333337</v>
      </c>
      <c r="N3338" s="100">
        <v>0.92013888888888884</v>
      </c>
      <c r="O3338" s="66">
        <f t="shared" si="125"/>
        <v>2.4305555555555469E-2</v>
      </c>
      <c r="P3338" s="67">
        <v>1.05</v>
      </c>
      <c r="Q3338" s="68">
        <v>9</v>
      </c>
      <c r="R3338" s="68"/>
      <c r="S3338" s="68">
        <f t="shared" si="126"/>
        <v>9.4500000000000011</v>
      </c>
      <c r="T3338" s="69" t="s">
        <v>488</v>
      </c>
      <c r="U3338" s="63" t="s">
        <v>488</v>
      </c>
      <c r="V3338" s="63"/>
      <c r="W3338" s="63"/>
      <c r="X3338" s="63"/>
      <c r="Y3338" s="63"/>
      <c r="Z3338" s="63"/>
      <c r="AA3338" s="63"/>
    </row>
    <row r="3339" spans="1:27" s="71" customFormat="1" ht="23.5" customHeight="1" x14ac:dyDescent="0.35">
      <c r="A3339" s="62">
        <v>46192</v>
      </c>
      <c r="B3339" s="63" t="s">
        <v>445</v>
      </c>
      <c r="C3339" s="64" t="s">
        <v>18</v>
      </c>
      <c r="D3339" s="64" t="s">
        <v>37</v>
      </c>
      <c r="E3339" s="64" t="s">
        <v>1837</v>
      </c>
      <c r="F3339" s="64" t="str">
        <f t="shared" si="127"/>
        <v>2</v>
      </c>
      <c r="G3339" s="72" t="s">
        <v>1286</v>
      </c>
      <c r="H3339" s="63" t="s">
        <v>5973</v>
      </c>
      <c r="I3339" s="64" t="s">
        <v>487</v>
      </c>
      <c r="J3339" s="63" t="s">
        <v>7550</v>
      </c>
      <c r="K3339" s="64" t="s">
        <v>702</v>
      </c>
      <c r="L3339" s="64" t="s">
        <v>268</v>
      </c>
      <c r="M3339" s="100">
        <v>0.89583333333333337</v>
      </c>
      <c r="N3339" s="100">
        <v>0.91666666666666663</v>
      </c>
      <c r="O3339" s="66">
        <f t="shared" si="125"/>
        <v>2.0833333333333259E-2</v>
      </c>
      <c r="P3339" s="67">
        <v>0.5</v>
      </c>
      <c r="Q3339" s="68">
        <v>16</v>
      </c>
      <c r="R3339" s="68"/>
      <c r="S3339" s="68">
        <f t="shared" si="126"/>
        <v>8</v>
      </c>
      <c r="T3339" s="69" t="s">
        <v>488</v>
      </c>
      <c r="U3339" s="63" t="s">
        <v>488</v>
      </c>
      <c r="V3339" s="63"/>
      <c r="W3339" s="63"/>
      <c r="X3339" s="63"/>
      <c r="Y3339" s="63"/>
      <c r="Z3339" s="63"/>
      <c r="AA3339" s="63"/>
    </row>
    <row r="3340" spans="1:27" s="71" customFormat="1" ht="23.5" customHeight="1" x14ac:dyDescent="0.35">
      <c r="A3340" s="62">
        <v>46192</v>
      </c>
      <c r="B3340" s="63" t="s">
        <v>445</v>
      </c>
      <c r="C3340" s="64" t="s">
        <v>18</v>
      </c>
      <c r="D3340" s="64" t="s">
        <v>37</v>
      </c>
      <c r="E3340" s="64" t="s">
        <v>240</v>
      </c>
      <c r="F3340" s="64" t="str">
        <f t="shared" si="127"/>
        <v>2</v>
      </c>
      <c r="G3340" s="72">
        <v>315636001</v>
      </c>
      <c r="H3340" s="63" t="s">
        <v>5934</v>
      </c>
      <c r="I3340" s="64" t="s">
        <v>487</v>
      </c>
      <c r="J3340" s="63" t="s">
        <v>7550</v>
      </c>
      <c r="K3340" s="64" t="s">
        <v>702</v>
      </c>
      <c r="L3340" s="64" t="s">
        <v>268</v>
      </c>
      <c r="M3340" s="100">
        <v>0.89583333333333337</v>
      </c>
      <c r="N3340" s="100">
        <v>0.93055555555555558</v>
      </c>
      <c r="O3340" s="66">
        <f t="shared" si="125"/>
        <v>3.472222222222221E-2</v>
      </c>
      <c r="P3340" s="67">
        <v>0.8</v>
      </c>
      <c r="Q3340" s="68">
        <v>19</v>
      </c>
      <c r="R3340" s="68"/>
      <c r="S3340" s="68">
        <f t="shared" si="126"/>
        <v>15.200000000000001</v>
      </c>
      <c r="T3340" s="69" t="s">
        <v>488</v>
      </c>
      <c r="U3340" s="63" t="s">
        <v>488</v>
      </c>
      <c r="V3340" s="63"/>
      <c r="W3340" s="63"/>
      <c r="X3340" s="63"/>
      <c r="Y3340" s="63"/>
      <c r="Z3340" s="63"/>
      <c r="AA3340" s="63"/>
    </row>
    <row r="3341" spans="1:27" s="71" customFormat="1" ht="23.5" customHeight="1" x14ac:dyDescent="0.35">
      <c r="A3341" s="62">
        <v>46183</v>
      </c>
      <c r="B3341" s="63" t="s">
        <v>445</v>
      </c>
      <c r="C3341" s="64" t="s">
        <v>18</v>
      </c>
      <c r="D3341" s="64" t="s">
        <v>37</v>
      </c>
      <c r="E3341" s="64" t="s">
        <v>554</v>
      </c>
      <c r="F3341" s="64">
        <v>1</v>
      </c>
      <c r="G3341" s="72" t="s">
        <v>6015</v>
      </c>
      <c r="H3341" s="63" t="s">
        <v>6016</v>
      </c>
      <c r="I3341" s="64" t="s">
        <v>700</v>
      </c>
      <c r="J3341" s="63" t="s">
        <v>6017</v>
      </c>
      <c r="K3341" s="64" t="s">
        <v>702</v>
      </c>
      <c r="L3341" s="64" t="s">
        <v>268</v>
      </c>
      <c r="M3341" s="100">
        <v>0.54166666666666663</v>
      </c>
      <c r="N3341" s="100">
        <v>0.64583333333333337</v>
      </c>
      <c r="O3341" s="66">
        <f t="shared" ref="O3341:O3346" si="128">IF(N3341-M3341&gt;0,N3341-M3341,N3341-M3341+24)</f>
        <v>0.10416666666666674</v>
      </c>
      <c r="P3341" s="67">
        <v>1.5</v>
      </c>
      <c r="Q3341" s="68">
        <v>8</v>
      </c>
      <c r="R3341" s="68"/>
      <c r="S3341" s="68">
        <f t="shared" ref="S3341:S3346" si="129">P3341*Q3341</f>
        <v>12</v>
      </c>
      <c r="T3341" s="69" t="s">
        <v>61</v>
      </c>
      <c r="U3341" s="63" t="s">
        <v>61</v>
      </c>
      <c r="V3341" s="63"/>
      <c r="W3341" s="63"/>
      <c r="X3341" s="63"/>
      <c r="Y3341" s="63"/>
      <c r="Z3341" s="63"/>
      <c r="AA3341" s="63"/>
    </row>
    <row r="3342" spans="1:27" s="71" customFormat="1" ht="23.5" customHeight="1" x14ac:dyDescent="0.35">
      <c r="A3342" s="62">
        <v>46183</v>
      </c>
      <c r="B3342" s="63" t="s">
        <v>445</v>
      </c>
      <c r="C3342" s="64" t="s">
        <v>18</v>
      </c>
      <c r="D3342" s="64" t="s">
        <v>37</v>
      </c>
      <c r="E3342" s="64" t="s">
        <v>1341</v>
      </c>
      <c r="F3342" s="64">
        <v>1</v>
      </c>
      <c r="G3342" s="72" t="s">
        <v>6018</v>
      </c>
      <c r="H3342" s="63" t="s">
        <v>6019</v>
      </c>
      <c r="I3342" s="64" t="s">
        <v>700</v>
      </c>
      <c r="J3342" s="63" t="s">
        <v>6017</v>
      </c>
      <c r="K3342" s="64" t="s">
        <v>702</v>
      </c>
      <c r="L3342" s="64" t="s">
        <v>268</v>
      </c>
      <c r="M3342" s="100">
        <v>0.54166666666666663</v>
      </c>
      <c r="N3342" s="100">
        <v>0.64583333333333337</v>
      </c>
      <c r="O3342" s="66">
        <f t="shared" si="128"/>
        <v>0.10416666666666674</v>
      </c>
      <c r="P3342" s="67">
        <v>1.5</v>
      </c>
      <c r="Q3342" s="68">
        <v>9</v>
      </c>
      <c r="R3342" s="68"/>
      <c r="S3342" s="68">
        <f t="shared" si="129"/>
        <v>13.5</v>
      </c>
      <c r="T3342" s="69" t="s">
        <v>61</v>
      </c>
      <c r="U3342" s="63" t="s">
        <v>61</v>
      </c>
      <c r="V3342" s="63"/>
      <c r="W3342" s="63"/>
      <c r="X3342" s="63"/>
      <c r="Y3342" s="63"/>
      <c r="Z3342" s="63"/>
      <c r="AA3342" s="63"/>
    </row>
    <row r="3343" spans="1:27" s="71" customFormat="1" ht="23.5" customHeight="1" x14ac:dyDescent="0.35">
      <c r="A3343" s="62">
        <v>46183</v>
      </c>
      <c r="B3343" s="63" t="s">
        <v>445</v>
      </c>
      <c r="C3343" s="64" t="s">
        <v>18</v>
      </c>
      <c r="D3343" s="64" t="s">
        <v>37</v>
      </c>
      <c r="E3343" s="64" t="s">
        <v>1532</v>
      </c>
      <c r="F3343" s="64">
        <v>1</v>
      </c>
      <c r="G3343" s="72" t="s">
        <v>6020</v>
      </c>
      <c r="H3343" s="63" t="s">
        <v>6021</v>
      </c>
      <c r="I3343" s="64" t="s">
        <v>700</v>
      </c>
      <c r="J3343" s="63" t="s">
        <v>6017</v>
      </c>
      <c r="K3343" s="64" t="s">
        <v>702</v>
      </c>
      <c r="L3343" s="64" t="s">
        <v>268</v>
      </c>
      <c r="M3343" s="100">
        <v>0.54166666666666663</v>
      </c>
      <c r="N3343" s="100">
        <v>0.64583333333333337</v>
      </c>
      <c r="O3343" s="66">
        <f t="shared" si="128"/>
        <v>0.10416666666666674</v>
      </c>
      <c r="P3343" s="67">
        <v>1.5</v>
      </c>
      <c r="Q3343" s="68">
        <v>10</v>
      </c>
      <c r="R3343" s="68"/>
      <c r="S3343" s="68">
        <f t="shared" si="129"/>
        <v>15</v>
      </c>
      <c r="T3343" s="69" t="s">
        <v>61</v>
      </c>
      <c r="U3343" s="63" t="s">
        <v>61</v>
      </c>
      <c r="V3343" s="63"/>
      <c r="W3343" s="63"/>
      <c r="X3343" s="63"/>
      <c r="Y3343" s="63"/>
      <c r="Z3343" s="63"/>
      <c r="AA3343" s="63"/>
    </row>
    <row r="3344" spans="1:27" s="71" customFormat="1" ht="23.5" customHeight="1" x14ac:dyDescent="0.35">
      <c r="A3344" s="62">
        <v>46183</v>
      </c>
      <c r="B3344" s="63" t="s">
        <v>445</v>
      </c>
      <c r="C3344" s="64" t="s">
        <v>18</v>
      </c>
      <c r="D3344" s="64" t="s">
        <v>37</v>
      </c>
      <c r="E3344" s="64" t="s">
        <v>377</v>
      </c>
      <c r="F3344" s="64">
        <v>1</v>
      </c>
      <c r="G3344" s="72" t="s">
        <v>3847</v>
      </c>
      <c r="H3344" s="63" t="s">
        <v>6022</v>
      </c>
      <c r="I3344" s="64" t="s">
        <v>700</v>
      </c>
      <c r="J3344" s="63" t="s">
        <v>6017</v>
      </c>
      <c r="K3344" s="64" t="s">
        <v>702</v>
      </c>
      <c r="L3344" s="64" t="s">
        <v>268</v>
      </c>
      <c r="M3344" s="100">
        <v>0.54166666666666663</v>
      </c>
      <c r="N3344" s="100">
        <v>0.64583333333333337</v>
      </c>
      <c r="O3344" s="66">
        <f t="shared" si="128"/>
        <v>0.10416666666666674</v>
      </c>
      <c r="P3344" s="67">
        <v>1.5</v>
      </c>
      <c r="Q3344" s="68">
        <v>12</v>
      </c>
      <c r="R3344" s="68"/>
      <c r="S3344" s="68">
        <f t="shared" si="129"/>
        <v>18</v>
      </c>
      <c r="T3344" s="69" t="s">
        <v>61</v>
      </c>
      <c r="U3344" s="63" t="s">
        <v>61</v>
      </c>
      <c r="V3344" s="63"/>
      <c r="W3344" s="63"/>
      <c r="X3344" s="63"/>
      <c r="Y3344" s="63"/>
      <c r="Z3344" s="63"/>
      <c r="AA3344" s="63"/>
    </row>
    <row r="3345" spans="1:27" s="71" customFormat="1" ht="23.5" customHeight="1" x14ac:dyDescent="0.35">
      <c r="A3345" s="62">
        <v>46183</v>
      </c>
      <c r="B3345" s="63" t="s">
        <v>445</v>
      </c>
      <c r="C3345" s="64" t="s">
        <v>18</v>
      </c>
      <c r="D3345" s="64" t="s">
        <v>37</v>
      </c>
      <c r="E3345" s="64" t="s">
        <v>751</v>
      </c>
      <c r="F3345" s="64">
        <v>1</v>
      </c>
      <c r="G3345" s="72" t="s">
        <v>5587</v>
      </c>
      <c r="H3345" s="63" t="s">
        <v>5588</v>
      </c>
      <c r="I3345" s="64" t="s">
        <v>700</v>
      </c>
      <c r="J3345" s="63" t="s">
        <v>6017</v>
      </c>
      <c r="K3345" s="64" t="s">
        <v>702</v>
      </c>
      <c r="L3345" s="64" t="s">
        <v>268</v>
      </c>
      <c r="M3345" s="100">
        <v>0.54166666666666663</v>
      </c>
      <c r="N3345" s="100">
        <v>0.64583333333333337</v>
      </c>
      <c r="O3345" s="66">
        <f t="shared" si="128"/>
        <v>0.10416666666666674</v>
      </c>
      <c r="P3345" s="67">
        <v>1.5</v>
      </c>
      <c r="Q3345" s="68">
        <v>21</v>
      </c>
      <c r="R3345" s="68"/>
      <c r="S3345" s="68">
        <f t="shared" si="129"/>
        <v>31.5</v>
      </c>
      <c r="T3345" s="69" t="s">
        <v>61</v>
      </c>
      <c r="U3345" s="63" t="s">
        <v>61</v>
      </c>
      <c r="V3345" s="63"/>
      <c r="W3345" s="63"/>
      <c r="X3345" s="63"/>
      <c r="Y3345" s="63"/>
      <c r="Z3345" s="63"/>
      <c r="AA3345" s="63"/>
    </row>
    <row r="3346" spans="1:27" s="71" customFormat="1" ht="23.5" customHeight="1" x14ac:dyDescent="0.35">
      <c r="A3346" s="62">
        <v>46183</v>
      </c>
      <c r="B3346" s="63" t="s">
        <v>445</v>
      </c>
      <c r="C3346" s="64" t="s">
        <v>18</v>
      </c>
      <c r="D3346" s="64" t="s">
        <v>37</v>
      </c>
      <c r="E3346" s="64" t="s">
        <v>1536</v>
      </c>
      <c r="F3346" s="64">
        <v>1</v>
      </c>
      <c r="G3346" s="72" t="s">
        <v>5618</v>
      </c>
      <c r="H3346" s="63" t="s">
        <v>5619</v>
      </c>
      <c r="I3346" s="64" t="s">
        <v>700</v>
      </c>
      <c r="J3346" s="63" t="s">
        <v>6017</v>
      </c>
      <c r="K3346" s="64" t="s">
        <v>702</v>
      </c>
      <c r="L3346" s="64" t="s">
        <v>268</v>
      </c>
      <c r="M3346" s="100">
        <v>0.54166666666666663</v>
      </c>
      <c r="N3346" s="100">
        <v>0.64583333333333337</v>
      </c>
      <c r="O3346" s="66">
        <f t="shared" si="128"/>
        <v>0.10416666666666674</v>
      </c>
      <c r="P3346" s="67">
        <v>1.5</v>
      </c>
      <c r="Q3346" s="68">
        <v>29</v>
      </c>
      <c r="R3346" s="68"/>
      <c r="S3346" s="68">
        <f t="shared" si="129"/>
        <v>43.5</v>
      </c>
      <c r="T3346" s="69" t="s">
        <v>61</v>
      </c>
      <c r="U3346" s="63" t="s">
        <v>61</v>
      </c>
      <c r="V3346" s="63"/>
      <c r="W3346" s="63"/>
      <c r="X3346" s="63"/>
      <c r="Y3346" s="63"/>
      <c r="Z3346" s="63"/>
      <c r="AA3346" s="63"/>
    </row>
    <row r="3347" spans="1:27" s="71" customFormat="1" ht="23.5" customHeight="1" x14ac:dyDescent="0.35">
      <c r="A3347" s="62">
        <v>46183</v>
      </c>
      <c r="B3347" s="63" t="s">
        <v>445</v>
      </c>
      <c r="C3347" s="64" t="s">
        <v>18</v>
      </c>
      <c r="D3347" s="64" t="s">
        <v>37</v>
      </c>
      <c r="E3347" s="64" t="s">
        <v>1541</v>
      </c>
      <c r="F3347" s="64">
        <v>1</v>
      </c>
      <c r="G3347" s="72" t="s">
        <v>2682</v>
      </c>
      <c r="H3347" s="63" t="s">
        <v>5589</v>
      </c>
      <c r="I3347" s="64" t="s">
        <v>700</v>
      </c>
      <c r="J3347" s="63" t="s">
        <v>6017</v>
      </c>
      <c r="K3347" s="64" t="s">
        <v>702</v>
      </c>
      <c r="L3347" s="64" t="s">
        <v>268</v>
      </c>
      <c r="M3347" s="100">
        <v>0.54166666666666663</v>
      </c>
      <c r="N3347" s="100">
        <v>0.64583333333333337</v>
      </c>
      <c r="O3347" s="66">
        <f t="shared" ref="O3347:O3410" si="130">IF(N3347-M3347&gt;0,N3347-M3347,N3347-M3347+24)</f>
        <v>0.10416666666666674</v>
      </c>
      <c r="P3347" s="67">
        <v>1.5</v>
      </c>
      <c r="Q3347" s="68">
        <v>26</v>
      </c>
      <c r="R3347" s="68"/>
      <c r="S3347" s="68">
        <f t="shared" ref="S3347:S3410" si="131">P3347*Q3347</f>
        <v>39</v>
      </c>
      <c r="T3347" s="69" t="s">
        <v>61</v>
      </c>
      <c r="U3347" s="63" t="s">
        <v>61</v>
      </c>
      <c r="V3347" s="63"/>
      <c r="W3347" s="63"/>
      <c r="X3347" s="63"/>
      <c r="Y3347" s="63"/>
      <c r="Z3347" s="63"/>
      <c r="AA3347" s="63"/>
    </row>
    <row r="3348" spans="1:27" s="71" customFormat="1" ht="23.5" customHeight="1" x14ac:dyDescent="0.35">
      <c r="A3348" s="62">
        <v>46183</v>
      </c>
      <c r="B3348" s="63" t="s">
        <v>445</v>
      </c>
      <c r="C3348" s="64" t="s">
        <v>18</v>
      </c>
      <c r="D3348" s="64" t="s">
        <v>37</v>
      </c>
      <c r="E3348" s="64" t="s">
        <v>6013</v>
      </c>
      <c r="F3348" s="64">
        <v>1</v>
      </c>
      <c r="G3348" s="72" t="s">
        <v>241</v>
      </c>
      <c r="H3348" s="63" t="s">
        <v>6023</v>
      </c>
      <c r="I3348" s="64" t="s">
        <v>700</v>
      </c>
      <c r="J3348" s="63" t="s">
        <v>6017</v>
      </c>
      <c r="K3348" s="64" t="s">
        <v>702</v>
      </c>
      <c r="L3348" s="64" t="s">
        <v>268</v>
      </c>
      <c r="M3348" s="100">
        <v>0.54166666666666663</v>
      </c>
      <c r="N3348" s="100">
        <v>0.64583333333333337</v>
      </c>
      <c r="O3348" s="66">
        <f t="shared" si="130"/>
        <v>0.10416666666666674</v>
      </c>
      <c r="P3348" s="67">
        <v>1.5</v>
      </c>
      <c r="Q3348" s="68">
        <v>28</v>
      </c>
      <c r="R3348" s="68"/>
      <c r="S3348" s="68">
        <f t="shared" si="131"/>
        <v>42</v>
      </c>
      <c r="T3348" s="69" t="s">
        <v>61</v>
      </c>
      <c r="U3348" s="63" t="s">
        <v>61</v>
      </c>
      <c r="V3348" s="63"/>
      <c r="W3348" s="63"/>
      <c r="X3348" s="63"/>
      <c r="Y3348" s="63"/>
      <c r="Z3348" s="63"/>
      <c r="AA3348" s="63"/>
    </row>
    <row r="3349" spans="1:27" s="71" customFormat="1" ht="23.5" customHeight="1" x14ac:dyDescent="0.35">
      <c r="A3349" s="62">
        <v>46183</v>
      </c>
      <c r="B3349" s="63" t="s">
        <v>445</v>
      </c>
      <c r="C3349" s="64" t="s">
        <v>18</v>
      </c>
      <c r="D3349" s="64" t="s">
        <v>37</v>
      </c>
      <c r="E3349" s="64" t="s">
        <v>2671</v>
      </c>
      <c r="F3349" s="64">
        <v>1</v>
      </c>
      <c r="G3349" s="72" t="s">
        <v>4582</v>
      </c>
      <c r="H3349" s="63" t="s">
        <v>6024</v>
      </c>
      <c r="I3349" s="64" t="s">
        <v>700</v>
      </c>
      <c r="J3349" s="63" t="s">
        <v>6017</v>
      </c>
      <c r="K3349" s="64" t="s">
        <v>702</v>
      </c>
      <c r="L3349" s="64" t="s">
        <v>268</v>
      </c>
      <c r="M3349" s="100">
        <v>0.54166666666666663</v>
      </c>
      <c r="N3349" s="100">
        <v>0.64583333333333337</v>
      </c>
      <c r="O3349" s="66">
        <f t="shared" si="130"/>
        <v>0.10416666666666674</v>
      </c>
      <c r="P3349" s="67">
        <v>1.5</v>
      </c>
      <c r="Q3349" s="68">
        <v>22</v>
      </c>
      <c r="R3349" s="68"/>
      <c r="S3349" s="68">
        <f t="shared" si="131"/>
        <v>33</v>
      </c>
      <c r="T3349" s="69" t="s">
        <v>61</v>
      </c>
      <c r="U3349" s="63" t="s">
        <v>61</v>
      </c>
      <c r="V3349" s="63"/>
      <c r="W3349" s="63"/>
      <c r="X3349" s="63"/>
      <c r="Y3349" s="63"/>
      <c r="Z3349" s="63"/>
      <c r="AA3349" s="63"/>
    </row>
    <row r="3350" spans="1:27" s="71" customFormat="1" ht="23.5" customHeight="1" x14ac:dyDescent="0.35">
      <c r="A3350" s="62">
        <v>46183</v>
      </c>
      <c r="B3350" s="63" t="s">
        <v>445</v>
      </c>
      <c r="C3350" s="64" t="s">
        <v>18</v>
      </c>
      <c r="D3350" s="64" t="s">
        <v>37</v>
      </c>
      <c r="E3350" s="64" t="s">
        <v>258</v>
      </c>
      <c r="F3350" s="64">
        <v>1</v>
      </c>
      <c r="G3350" s="72" t="s">
        <v>5643</v>
      </c>
      <c r="H3350" s="63" t="s">
        <v>5648</v>
      </c>
      <c r="I3350" s="64" t="s">
        <v>700</v>
      </c>
      <c r="J3350" s="63" t="s">
        <v>6017</v>
      </c>
      <c r="K3350" s="64" t="s">
        <v>702</v>
      </c>
      <c r="L3350" s="64" t="s">
        <v>268</v>
      </c>
      <c r="M3350" s="100">
        <v>0.54166666666666663</v>
      </c>
      <c r="N3350" s="100">
        <v>0.64583333333333337</v>
      </c>
      <c r="O3350" s="66">
        <f t="shared" si="130"/>
        <v>0.10416666666666674</v>
      </c>
      <c r="P3350" s="67">
        <v>1.5</v>
      </c>
      <c r="Q3350" s="68">
        <v>20</v>
      </c>
      <c r="R3350" s="68"/>
      <c r="S3350" s="68">
        <f t="shared" si="131"/>
        <v>30</v>
      </c>
      <c r="T3350" s="69" t="s">
        <v>61</v>
      </c>
      <c r="U3350" s="63" t="s">
        <v>61</v>
      </c>
      <c r="V3350" s="63"/>
      <c r="W3350" s="63"/>
      <c r="X3350" s="63"/>
      <c r="Y3350" s="63"/>
      <c r="Z3350" s="63"/>
      <c r="AA3350" s="63"/>
    </row>
    <row r="3351" spans="1:27" s="71" customFormat="1" ht="23.5" customHeight="1" x14ac:dyDescent="0.35">
      <c r="A3351" s="62">
        <v>46183</v>
      </c>
      <c r="B3351" s="63" t="s">
        <v>445</v>
      </c>
      <c r="C3351" s="64" t="s">
        <v>18</v>
      </c>
      <c r="D3351" s="64" t="s">
        <v>37</v>
      </c>
      <c r="E3351" s="64" t="s">
        <v>3783</v>
      </c>
      <c r="F3351" s="64">
        <v>1</v>
      </c>
      <c r="G3351" s="72" t="s">
        <v>3963</v>
      </c>
      <c r="H3351" s="63" t="s">
        <v>6025</v>
      </c>
      <c r="I3351" s="64" t="s">
        <v>700</v>
      </c>
      <c r="J3351" s="63" t="s">
        <v>6017</v>
      </c>
      <c r="K3351" s="64" t="s">
        <v>702</v>
      </c>
      <c r="L3351" s="64" t="s">
        <v>268</v>
      </c>
      <c r="M3351" s="100">
        <v>0.54166666666666663</v>
      </c>
      <c r="N3351" s="100">
        <v>0.64583333333333337</v>
      </c>
      <c r="O3351" s="66">
        <f t="shared" si="130"/>
        <v>0.10416666666666674</v>
      </c>
      <c r="P3351" s="67">
        <v>1.5</v>
      </c>
      <c r="Q3351" s="68">
        <v>21</v>
      </c>
      <c r="R3351" s="68"/>
      <c r="S3351" s="68">
        <f t="shared" si="131"/>
        <v>31.5</v>
      </c>
      <c r="T3351" s="69" t="s">
        <v>61</v>
      </c>
      <c r="U3351" s="63" t="s">
        <v>61</v>
      </c>
      <c r="V3351" s="63"/>
      <c r="W3351" s="63"/>
      <c r="X3351" s="63"/>
      <c r="Y3351" s="63"/>
      <c r="Z3351" s="63"/>
      <c r="AA3351" s="63"/>
    </row>
    <row r="3352" spans="1:27" s="71" customFormat="1" ht="23.5" customHeight="1" x14ac:dyDescent="0.35">
      <c r="A3352" s="62">
        <v>46183</v>
      </c>
      <c r="B3352" s="63" t="s">
        <v>445</v>
      </c>
      <c r="C3352" s="64" t="s">
        <v>18</v>
      </c>
      <c r="D3352" s="64" t="s">
        <v>37</v>
      </c>
      <c r="E3352" s="64" t="s">
        <v>386</v>
      </c>
      <c r="F3352" s="64">
        <v>1</v>
      </c>
      <c r="G3352" s="72" t="s">
        <v>2203</v>
      </c>
      <c r="H3352" s="63" t="s">
        <v>5533</v>
      </c>
      <c r="I3352" s="64" t="s">
        <v>700</v>
      </c>
      <c r="J3352" s="63" t="s">
        <v>6017</v>
      </c>
      <c r="K3352" s="64" t="s">
        <v>702</v>
      </c>
      <c r="L3352" s="64" t="s">
        <v>268</v>
      </c>
      <c r="M3352" s="100">
        <v>0.54166666666666663</v>
      </c>
      <c r="N3352" s="100">
        <v>0.64583333333333337</v>
      </c>
      <c r="O3352" s="66">
        <f t="shared" si="130"/>
        <v>0.10416666666666674</v>
      </c>
      <c r="P3352" s="67">
        <v>1.5</v>
      </c>
      <c r="Q3352" s="68">
        <v>18</v>
      </c>
      <c r="R3352" s="68"/>
      <c r="S3352" s="68">
        <f t="shared" si="131"/>
        <v>27</v>
      </c>
      <c r="T3352" s="69" t="s">
        <v>61</v>
      </c>
      <c r="U3352" s="63" t="s">
        <v>61</v>
      </c>
      <c r="V3352" s="63"/>
      <c r="W3352" s="63"/>
      <c r="X3352" s="63"/>
      <c r="Y3352" s="63"/>
      <c r="Z3352" s="63"/>
      <c r="AA3352" s="63"/>
    </row>
    <row r="3353" spans="1:27" s="71" customFormat="1" ht="23.5" customHeight="1" x14ac:dyDescent="0.35">
      <c r="A3353" s="62">
        <v>46183</v>
      </c>
      <c r="B3353" s="63" t="s">
        <v>445</v>
      </c>
      <c r="C3353" s="64" t="s">
        <v>18</v>
      </c>
      <c r="D3353" s="64" t="s">
        <v>37</v>
      </c>
      <c r="E3353" s="64" t="s">
        <v>867</v>
      </c>
      <c r="F3353" s="64">
        <v>1</v>
      </c>
      <c r="G3353" s="72" t="s">
        <v>1310</v>
      </c>
      <c r="H3353" s="63" t="s">
        <v>6026</v>
      </c>
      <c r="I3353" s="64" t="s">
        <v>700</v>
      </c>
      <c r="J3353" s="63" t="s">
        <v>6017</v>
      </c>
      <c r="K3353" s="64" t="s">
        <v>702</v>
      </c>
      <c r="L3353" s="64" t="s">
        <v>268</v>
      </c>
      <c r="M3353" s="100">
        <v>0.54166666666666663</v>
      </c>
      <c r="N3353" s="100">
        <v>0.64583333333333337</v>
      </c>
      <c r="O3353" s="66">
        <f t="shared" si="130"/>
        <v>0.10416666666666674</v>
      </c>
      <c r="P3353" s="67">
        <v>1.5</v>
      </c>
      <c r="Q3353" s="68">
        <v>24</v>
      </c>
      <c r="R3353" s="68"/>
      <c r="S3353" s="68">
        <f t="shared" si="131"/>
        <v>36</v>
      </c>
      <c r="T3353" s="69" t="s">
        <v>61</v>
      </c>
      <c r="U3353" s="63" t="s">
        <v>61</v>
      </c>
      <c r="V3353" s="63"/>
      <c r="W3353" s="63"/>
      <c r="X3353" s="63"/>
      <c r="Y3353" s="63"/>
      <c r="Z3353" s="63"/>
      <c r="AA3353" s="63"/>
    </row>
    <row r="3354" spans="1:27" s="71" customFormat="1" ht="23.5" customHeight="1" x14ac:dyDescent="0.35">
      <c r="A3354" s="62">
        <v>46183</v>
      </c>
      <c r="B3354" s="63" t="s">
        <v>445</v>
      </c>
      <c r="C3354" s="64" t="s">
        <v>18</v>
      </c>
      <c r="D3354" s="64" t="s">
        <v>37</v>
      </c>
      <c r="E3354" s="64" t="s">
        <v>382</v>
      </c>
      <c r="F3354" s="64">
        <v>1</v>
      </c>
      <c r="G3354" s="72" t="s">
        <v>6027</v>
      </c>
      <c r="H3354" s="63" t="s">
        <v>6028</v>
      </c>
      <c r="I3354" s="64" t="s">
        <v>700</v>
      </c>
      <c r="J3354" s="63" t="s">
        <v>6017</v>
      </c>
      <c r="K3354" s="64" t="s">
        <v>702</v>
      </c>
      <c r="L3354" s="64" t="s">
        <v>268</v>
      </c>
      <c r="M3354" s="100">
        <v>0.54166666666666663</v>
      </c>
      <c r="N3354" s="100">
        <v>0.64583333333333337</v>
      </c>
      <c r="O3354" s="66">
        <f t="shared" si="130"/>
        <v>0.10416666666666674</v>
      </c>
      <c r="P3354" s="67">
        <v>1.5</v>
      </c>
      <c r="Q3354" s="68">
        <v>34</v>
      </c>
      <c r="R3354" s="68"/>
      <c r="S3354" s="68">
        <f t="shared" si="131"/>
        <v>51</v>
      </c>
      <c r="T3354" s="69" t="s">
        <v>61</v>
      </c>
      <c r="U3354" s="63" t="s">
        <v>61</v>
      </c>
      <c r="V3354" s="63"/>
      <c r="W3354" s="63"/>
      <c r="X3354" s="63"/>
      <c r="Y3354" s="63"/>
      <c r="Z3354" s="63"/>
      <c r="AA3354" s="63"/>
    </row>
    <row r="3355" spans="1:27" s="71" customFormat="1" ht="23.5" customHeight="1" x14ac:dyDescent="0.35">
      <c r="A3355" s="62">
        <v>46183</v>
      </c>
      <c r="B3355" s="63" t="s">
        <v>445</v>
      </c>
      <c r="C3355" s="64" t="s">
        <v>18</v>
      </c>
      <c r="D3355" s="64" t="s">
        <v>37</v>
      </c>
      <c r="E3355" s="64" t="s">
        <v>840</v>
      </c>
      <c r="F3355" s="64">
        <v>1</v>
      </c>
      <c r="G3355" s="72" t="s">
        <v>4987</v>
      </c>
      <c r="H3355" s="63" t="s">
        <v>6029</v>
      </c>
      <c r="I3355" s="64" t="s">
        <v>700</v>
      </c>
      <c r="J3355" s="63" t="s">
        <v>6017</v>
      </c>
      <c r="K3355" s="64" t="s">
        <v>702</v>
      </c>
      <c r="L3355" s="64" t="s">
        <v>268</v>
      </c>
      <c r="M3355" s="100">
        <v>0.54166666666666663</v>
      </c>
      <c r="N3355" s="100">
        <v>0.64583333333333337</v>
      </c>
      <c r="O3355" s="66">
        <f t="shared" si="130"/>
        <v>0.10416666666666674</v>
      </c>
      <c r="P3355" s="67">
        <v>1.5</v>
      </c>
      <c r="Q3355" s="68">
        <v>16</v>
      </c>
      <c r="R3355" s="68"/>
      <c r="S3355" s="68">
        <f t="shared" si="131"/>
        <v>24</v>
      </c>
      <c r="T3355" s="69" t="s">
        <v>61</v>
      </c>
      <c r="U3355" s="63" t="s">
        <v>61</v>
      </c>
      <c r="V3355" s="63"/>
      <c r="W3355" s="63"/>
      <c r="X3355" s="63"/>
      <c r="Y3355" s="63"/>
      <c r="Z3355" s="63"/>
      <c r="AA3355" s="63"/>
    </row>
    <row r="3356" spans="1:27" s="71" customFormat="1" ht="23.5" customHeight="1" x14ac:dyDescent="0.35">
      <c r="A3356" s="62">
        <v>46183</v>
      </c>
      <c r="B3356" s="63" t="s">
        <v>445</v>
      </c>
      <c r="C3356" s="64" t="s">
        <v>18</v>
      </c>
      <c r="D3356" s="64" t="s">
        <v>37</v>
      </c>
      <c r="E3356" s="64" t="s">
        <v>599</v>
      </c>
      <c r="F3356" s="64">
        <v>1</v>
      </c>
      <c r="G3356" s="72" t="s">
        <v>738</v>
      </c>
      <c r="H3356" s="63" t="s">
        <v>6030</v>
      </c>
      <c r="I3356" s="64" t="s">
        <v>700</v>
      </c>
      <c r="J3356" s="63" t="s">
        <v>6017</v>
      </c>
      <c r="K3356" s="64" t="s">
        <v>702</v>
      </c>
      <c r="L3356" s="64" t="s">
        <v>268</v>
      </c>
      <c r="M3356" s="100">
        <v>0.54166666666666663</v>
      </c>
      <c r="N3356" s="100">
        <v>0.64583333333333337</v>
      </c>
      <c r="O3356" s="66">
        <f t="shared" si="130"/>
        <v>0.10416666666666674</v>
      </c>
      <c r="P3356" s="67">
        <v>1.5</v>
      </c>
      <c r="Q3356" s="68">
        <v>23</v>
      </c>
      <c r="R3356" s="68"/>
      <c r="S3356" s="68">
        <f t="shared" si="131"/>
        <v>34.5</v>
      </c>
      <c r="T3356" s="69" t="s">
        <v>61</v>
      </c>
      <c r="U3356" s="63" t="s">
        <v>61</v>
      </c>
      <c r="V3356" s="63"/>
      <c r="W3356" s="63"/>
      <c r="X3356" s="63"/>
      <c r="Y3356" s="63"/>
      <c r="Z3356" s="63"/>
      <c r="AA3356" s="63"/>
    </row>
    <row r="3357" spans="1:27" s="71" customFormat="1" ht="23.5" customHeight="1" x14ac:dyDescent="0.35">
      <c r="A3357" s="62">
        <v>46183</v>
      </c>
      <c r="B3357" s="63" t="s">
        <v>445</v>
      </c>
      <c r="C3357" s="64" t="s">
        <v>18</v>
      </c>
      <c r="D3357" s="64" t="s">
        <v>37</v>
      </c>
      <c r="E3357" s="64" t="s">
        <v>320</v>
      </c>
      <c r="F3357" s="64">
        <v>1</v>
      </c>
      <c r="G3357" s="72" t="s">
        <v>471</v>
      </c>
      <c r="H3357" s="63" t="s">
        <v>5622</v>
      </c>
      <c r="I3357" s="64" t="s">
        <v>700</v>
      </c>
      <c r="J3357" s="63" t="s">
        <v>6017</v>
      </c>
      <c r="K3357" s="64" t="s">
        <v>702</v>
      </c>
      <c r="L3357" s="64" t="s">
        <v>268</v>
      </c>
      <c r="M3357" s="100">
        <v>0.54166666666666663</v>
      </c>
      <c r="N3357" s="100">
        <v>0.64583333333333337</v>
      </c>
      <c r="O3357" s="66">
        <f t="shared" si="130"/>
        <v>0.10416666666666674</v>
      </c>
      <c r="P3357" s="67">
        <v>1.5</v>
      </c>
      <c r="Q3357" s="68">
        <v>21</v>
      </c>
      <c r="R3357" s="68"/>
      <c r="S3357" s="68">
        <f t="shared" si="131"/>
        <v>31.5</v>
      </c>
      <c r="T3357" s="69" t="s">
        <v>61</v>
      </c>
      <c r="U3357" s="63" t="s">
        <v>61</v>
      </c>
      <c r="V3357" s="63"/>
      <c r="W3357" s="63"/>
      <c r="X3357" s="63"/>
      <c r="Y3357" s="63"/>
      <c r="Z3357" s="63"/>
      <c r="AA3357" s="63"/>
    </row>
    <row r="3358" spans="1:27" s="71" customFormat="1" ht="23.5" customHeight="1" x14ac:dyDescent="0.35">
      <c r="A3358" s="62">
        <v>46183</v>
      </c>
      <c r="B3358" s="63" t="s">
        <v>445</v>
      </c>
      <c r="C3358" s="64" t="s">
        <v>18</v>
      </c>
      <c r="D3358" s="64" t="s">
        <v>37</v>
      </c>
      <c r="E3358" s="64" t="s">
        <v>2563</v>
      </c>
      <c r="F3358" s="64">
        <v>1</v>
      </c>
      <c r="G3358" s="72" t="s">
        <v>1465</v>
      </c>
      <c r="H3358" s="63" t="s">
        <v>6031</v>
      </c>
      <c r="I3358" s="64" t="s">
        <v>700</v>
      </c>
      <c r="J3358" s="63" t="s">
        <v>6017</v>
      </c>
      <c r="K3358" s="64" t="s">
        <v>702</v>
      </c>
      <c r="L3358" s="64" t="s">
        <v>268</v>
      </c>
      <c r="M3358" s="100">
        <v>0.54166666666666663</v>
      </c>
      <c r="N3358" s="100">
        <v>0.64583333333333337</v>
      </c>
      <c r="O3358" s="66">
        <f t="shared" si="130"/>
        <v>0.10416666666666674</v>
      </c>
      <c r="P3358" s="67">
        <v>1.5</v>
      </c>
      <c r="Q3358" s="68">
        <v>20</v>
      </c>
      <c r="R3358" s="68"/>
      <c r="S3358" s="68">
        <f t="shared" si="131"/>
        <v>30</v>
      </c>
      <c r="T3358" s="69" t="s">
        <v>61</v>
      </c>
      <c r="U3358" s="63" t="s">
        <v>61</v>
      </c>
      <c r="V3358" s="63"/>
      <c r="W3358" s="63"/>
      <c r="X3358" s="63"/>
      <c r="Y3358" s="63"/>
      <c r="Z3358" s="63"/>
      <c r="AA3358" s="63"/>
    </row>
    <row r="3359" spans="1:27" s="71" customFormat="1" ht="23.5" customHeight="1" x14ac:dyDescent="0.35">
      <c r="A3359" s="62">
        <v>46183</v>
      </c>
      <c r="B3359" s="63" t="s">
        <v>445</v>
      </c>
      <c r="C3359" s="64" t="s">
        <v>18</v>
      </c>
      <c r="D3359" s="64" t="s">
        <v>37</v>
      </c>
      <c r="E3359" s="64" t="s">
        <v>2103</v>
      </c>
      <c r="F3359" s="64">
        <v>1</v>
      </c>
      <c r="G3359" s="72" t="s">
        <v>5593</v>
      </c>
      <c r="H3359" s="63" t="s">
        <v>5594</v>
      </c>
      <c r="I3359" s="64" t="s">
        <v>700</v>
      </c>
      <c r="J3359" s="63" t="s">
        <v>6017</v>
      </c>
      <c r="K3359" s="64" t="s">
        <v>702</v>
      </c>
      <c r="L3359" s="64" t="s">
        <v>268</v>
      </c>
      <c r="M3359" s="100">
        <v>0.54166666666666663</v>
      </c>
      <c r="N3359" s="100">
        <v>0.64583333333333337</v>
      </c>
      <c r="O3359" s="66">
        <f t="shared" si="130"/>
        <v>0.10416666666666674</v>
      </c>
      <c r="P3359" s="67">
        <v>1.5</v>
      </c>
      <c r="Q3359" s="68">
        <v>19</v>
      </c>
      <c r="R3359" s="68"/>
      <c r="S3359" s="68">
        <f t="shared" si="131"/>
        <v>28.5</v>
      </c>
      <c r="T3359" s="69" t="s">
        <v>61</v>
      </c>
      <c r="U3359" s="63" t="s">
        <v>61</v>
      </c>
      <c r="V3359" s="63"/>
      <c r="W3359" s="63"/>
      <c r="X3359" s="63"/>
      <c r="Y3359" s="63"/>
      <c r="Z3359" s="63"/>
      <c r="AA3359" s="63"/>
    </row>
    <row r="3360" spans="1:27" s="71" customFormat="1" ht="23.5" customHeight="1" x14ac:dyDescent="0.35">
      <c r="A3360" s="62">
        <v>46183</v>
      </c>
      <c r="B3360" s="63" t="s">
        <v>445</v>
      </c>
      <c r="C3360" s="64" t="s">
        <v>18</v>
      </c>
      <c r="D3360" s="64" t="s">
        <v>37</v>
      </c>
      <c r="E3360" s="64" t="s">
        <v>1534</v>
      </c>
      <c r="F3360" s="64">
        <v>1</v>
      </c>
      <c r="G3360" s="72" t="s">
        <v>6032</v>
      </c>
      <c r="H3360" s="63" t="s">
        <v>6033</v>
      </c>
      <c r="I3360" s="64" t="s">
        <v>700</v>
      </c>
      <c r="J3360" s="63" t="s">
        <v>6017</v>
      </c>
      <c r="K3360" s="64" t="s">
        <v>702</v>
      </c>
      <c r="L3360" s="64" t="s">
        <v>268</v>
      </c>
      <c r="M3360" s="100">
        <v>0.54166666666666663</v>
      </c>
      <c r="N3360" s="100">
        <v>0.64583333333333337</v>
      </c>
      <c r="O3360" s="66">
        <f t="shared" si="130"/>
        <v>0.10416666666666674</v>
      </c>
      <c r="P3360" s="67">
        <v>1.5</v>
      </c>
      <c r="Q3360" s="68">
        <v>13</v>
      </c>
      <c r="R3360" s="68"/>
      <c r="S3360" s="68">
        <f t="shared" si="131"/>
        <v>19.5</v>
      </c>
      <c r="T3360" s="69" t="s">
        <v>61</v>
      </c>
      <c r="U3360" s="63" t="s">
        <v>61</v>
      </c>
      <c r="V3360" s="63"/>
      <c r="W3360" s="63"/>
      <c r="X3360" s="63"/>
      <c r="Y3360" s="63"/>
      <c r="Z3360" s="63"/>
      <c r="AA3360" s="63"/>
    </row>
    <row r="3361" spans="1:27" s="71" customFormat="1" ht="23.5" customHeight="1" x14ac:dyDescent="0.35">
      <c r="A3361" s="62">
        <v>46183</v>
      </c>
      <c r="B3361" s="63" t="s">
        <v>445</v>
      </c>
      <c r="C3361" s="64" t="s">
        <v>18</v>
      </c>
      <c r="D3361" s="64" t="s">
        <v>37</v>
      </c>
      <c r="E3361" s="64" t="s">
        <v>5901</v>
      </c>
      <c r="F3361" s="64">
        <v>1</v>
      </c>
      <c r="G3361" s="72">
        <v>159356005</v>
      </c>
      <c r="H3361" s="63" t="s">
        <v>6034</v>
      </c>
      <c r="I3361" s="64" t="s">
        <v>700</v>
      </c>
      <c r="J3361" s="63" t="s">
        <v>6017</v>
      </c>
      <c r="K3361" s="64" t="s">
        <v>702</v>
      </c>
      <c r="L3361" s="64" t="s">
        <v>268</v>
      </c>
      <c r="M3361" s="100">
        <v>0.54166666666666663</v>
      </c>
      <c r="N3361" s="100">
        <v>0.64583333333333337</v>
      </c>
      <c r="O3361" s="66">
        <f t="shared" si="130"/>
        <v>0.10416666666666674</v>
      </c>
      <c r="P3361" s="67">
        <v>1.5</v>
      </c>
      <c r="Q3361" s="68">
        <v>22</v>
      </c>
      <c r="R3361" s="68"/>
      <c r="S3361" s="68">
        <f t="shared" si="131"/>
        <v>33</v>
      </c>
      <c r="T3361" s="69" t="s">
        <v>61</v>
      </c>
      <c r="U3361" s="63" t="s">
        <v>61</v>
      </c>
      <c r="V3361" s="63"/>
      <c r="W3361" s="63"/>
      <c r="X3361" s="63"/>
      <c r="Y3361" s="63"/>
      <c r="Z3361" s="63"/>
      <c r="AA3361" s="63"/>
    </row>
    <row r="3362" spans="1:27" s="71" customFormat="1" ht="23.5" customHeight="1" x14ac:dyDescent="0.35">
      <c r="A3362" s="62">
        <v>46183</v>
      </c>
      <c r="B3362" s="63" t="s">
        <v>445</v>
      </c>
      <c r="C3362" s="64" t="s">
        <v>18</v>
      </c>
      <c r="D3362" s="64" t="s">
        <v>37</v>
      </c>
      <c r="E3362" s="64" t="s">
        <v>1283</v>
      </c>
      <c r="F3362" s="64">
        <v>1</v>
      </c>
      <c r="G3362" s="72">
        <v>161032004</v>
      </c>
      <c r="H3362" s="63" t="s">
        <v>6035</v>
      </c>
      <c r="I3362" s="64" t="s">
        <v>700</v>
      </c>
      <c r="J3362" s="63" t="s">
        <v>6017</v>
      </c>
      <c r="K3362" s="64" t="s">
        <v>702</v>
      </c>
      <c r="L3362" s="64" t="s">
        <v>268</v>
      </c>
      <c r="M3362" s="100">
        <v>0.54166666666666663</v>
      </c>
      <c r="N3362" s="100">
        <v>0.64583333333333337</v>
      </c>
      <c r="O3362" s="66">
        <f t="shared" si="130"/>
        <v>0.10416666666666674</v>
      </c>
      <c r="P3362" s="67">
        <v>1.5</v>
      </c>
      <c r="Q3362" s="68">
        <v>10</v>
      </c>
      <c r="R3362" s="68"/>
      <c r="S3362" s="68">
        <f t="shared" si="131"/>
        <v>15</v>
      </c>
      <c r="T3362" s="69" t="s">
        <v>61</v>
      </c>
      <c r="U3362" s="63" t="s">
        <v>61</v>
      </c>
      <c r="V3362" s="63"/>
      <c r="W3362" s="63"/>
      <c r="X3362" s="63"/>
      <c r="Y3362" s="63"/>
      <c r="Z3362" s="63"/>
      <c r="AA3362" s="63"/>
    </row>
    <row r="3363" spans="1:27" s="71" customFormat="1" ht="23.5" customHeight="1" x14ac:dyDescent="0.35">
      <c r="A3363" s="62">
        <v>46183</v>
      </c>
      <c r="B3363" s="63" t="s">
        <v>445</v>
      </c>
      <c r="C3363" s="64" t="s">
        <v>18</v>
      </c>
      <c r="D3363" s="64" t="s">
        <v>37</v>
      </c>
      <c r="E3363" s="64" t="s">
        <v>899</v>
      </c>
      <c r="F3363" s="64">
        <v>1</v>
      </c>
      <c r="G3363" s="72">
        <v>290102013</v>
      </c>
      <c r="H3363" s="63" t="s">
        <v>6036</v>
      </c>
      <c r="I3363" s="64" t="s">
        <v>700</v>
      </c>
      <c r="J3363" s="63" t="s">
        <v>6017</v>
      </c>
      <c r="K3363" s="64" t="s">
        <v>702</v>
      </c>
      <c r="L3363" s="64" t="s">
        <v>268</v>
      </c>
      <c r="M3363" s="100">
        <v>0.54166666666666663</v>
      </c>
      <c r="N3363" s="100">
        <v>0.64583333333333337</v>
      </c>
      <c r="O3363" s="66">
        <f t="shared" si="130"/>
        <v>0.10416666666666674</v>
      </c>
      <c r="P3363" s="67">
        <v>1.5</v>
      </c>
      <c r="Q3363" s="68">
        <v>1</v>
      </c>
      <c r="R3363" s="68"/>
      <c r="S3363" s="68">
        <f t="shared" si="131"/>
        <v>1.5</v>
      </c>
      <c r="T3363" s="69" t="s">
        <v>61</v>
      </c>
      <c r="U3363" s="63" t="s">
        <v>61</v>
      </c>
      <c r="V3363" s="63"/>
      <c r="W3363" s="63"/>
      <c r="X3363" s="63"/>
      <c r="Y3363" s="63"/>
      <c r="Z3363" s="63"/>
      <c r="AA3363" s="63"/>
    </row>
    <row r="3364" spans="1:27" s="71" customFormat="1" ht="23.5" customHeight="1" x14ac:dyDescent="0.35">
      <c r="A3364" s="62">
        <v>46183</v>
      </c>
      <c r="B3364" s="63" t="s">
        <v>445</v>
      </c>
      <c r="C3364" s="64" t="s">
        <v>18</v>
      </c>
      <c r="D3364" s="64" t="s">
        <v>37</v>
      </c>
      <c r="E3364" s="64" t="s">
        <v>1111</v>
      </c>
      <c r="F3364" s="64">
        <v>1</v>
      </c>
      <c r="G3364" s="72">
        <v>313113022</v>
      </c>
      <c r="H3364" s="63" t="s">
        <v>6037</v>
      </c>
      <c r="I3364" s="64" t="s">
        <v>700</v>
      </c>
      <c r="J3364" s="63" t="s">
        <v>6017</v>
      </c>
      <c r="K3364" s="64" t="s">
        <v>702</v>
      </c>
      <c r="L3364" s="64" t="s">
        <v>268</v>
      </c>
      <c r="M3364" s="100">
        <v>0.54166666666666663</v>
      </c>
      <c r="N3364" s="100">
        <v>0.64583333333333337</v>
      </c>
      <c r="O3364" s="66">
        <f t="shared" si="130"/>
        <v>0.10416666666666674</v>
      </c>
      <c r="P3364" s="67">
        <v>1.5</v>
      </c>
      <c r="Q3364" s="68">
        <v>2</v>
      </c>
      <c r="R3364" s="68"/>
      <c r="S3364" s="68">
        <f t="shared" si="131"/>
        <v>3</v>
      </c>
      <c r="T3364" s="69" t="s">
        <v>61</v>
      </c>
      <c r="U3364" s="63" t="s">
        <v>61</v>
      </c>
      <c r="V3364" s="63"/>
      <c r="W3364" s="63"/>
      <c r="X3364" s="63"/>
      <c r="Y3364" s="63"/>
      <c r="Z3364" s="63"/>
      <c r="AA3364" s="63"/>
    </row>
    <row r="3365" spans="1:27" s="71" customFormat="1" ht="23.5" customHeight="1" x14ac:dyDescent="0.35">
      <c r="A3365" s="62">
        <v>46183</v>
      </c>
      <c r="B3365" s="63" t="s">
        <v>445</v>
      </c>
      <c r="C3365" s="64" t="s">
        <v>18</v>
      </c>
      <c r="D3365" s="64" t="s">
        <v>37</v>
      </c>
      <c r="E3365" s="64" t="s">
        <v>615</v>
      </c>
      <c r="F3365" s="64">
        <v>1</v>
      </c>
      <c r="G3365" s="72">
        <v>313157004</v>
      </c>
      <c r="H3365" s="63" t="s">
        <v>5595</v>
      </c>
      <c r="I3365" s="64" t="s">
        <v>700</v>
      </c>
      <c r="J3365" s="63" t="s">
        <v>6017</v>
      </c>
      <c r="K3365" s="64" t="s">
        <v>702</v>
      </c>
      <c r="L3365" s="64" t="s">
        <v>268</v>
      </c>
      <c r="M3365" s="100">
        <v>0.54166666666666663</v>
      </c>
      <c r="N3365" s="100">
        <v>0.64583333333333337</v>
      </c>
      <c r="O3365" s="66">
        <f t="shared" si="130"/>
        <v>0.10416666666666674</v>
      </c>
      <c r="P3365" s="67">
        <v>1.5</v>
      </c>
      <c r="Q3365" s="68">
        <v>8</v>
      </c>
      <c r="R3365" s="68"/>
      <c r="S3365" s="68">
        <f t="shared" si="131"/>
        <v>12</v>
      </c>
      <c r="T3365" s="69" t="s">
        <v>61</v>
      </c>
      <c r="U3365" s="63" t="s">
        <v>61</v>
      </c>
      <c r="V3365" s="63"/>
      <c r="W3365" s="63"/>
      <c r="X3365" s="63"/>
      <c r="Y3365" s="63"/>
      <c r="Z3365" s="63"/>
      <c r="AA3365" s="63"/>
    </row>
    <row r="3366" spans="1:27" s="71" customFormat="1" ht="23.5" customHeight="1" x14ac:dyDescent="0.35">
      <c r="A3366" s="62">
        <v>46183</v>
      </c>
      <c r="B3366" s="63" t="s">
        <v>445</v>
      </c>
      <c r="C3366" s="64" t="s">
        <v>18</v>
      </c>
      <c r="D3366" s="64" t="s">
        <v>37</v>
      </c>
      <c r="E3366" s="64" t="s">
        <v>639</v>
      </c>
      <c r="F3366" s="64">
        <v>1</v>
      </c>
      <c r="G3366" s="72">
        <v>315630004</v>
      </c>
      <c r="H3366" s="63" t="s">
        <v>6038</v>
      </c>
      <c r="I3366" s="64" t="s">
        <v>700</v>
      </c>
      <c r="J3366" s="63" t="s">
        <v>6017</v>
      </c>
      <c r="K3366" s="64" t="s">
        <v>702</v>
      </c>
      <c r="L3366" s="64" t="s">
        <v>268</v>
      </c>
      <c r="M3366" s="100">
        <v>0.54166666666666663</v>
      </c>
      <c r="N3366" s="100">
        <v>0.64583333333333337</v>
      </c>
      <c r="O3366" s="66">
        <f t="shared" si="130"/>
        <v>0.10416666666666674</v>
      </c>
      <c r="P3366" s="67">
        <v>1.5</v>
      </c>
      <c r="Q3366" s="68">
        <v>5</v>
      </c>
      <c r="R3366" s="68"/>
      <c r="S3366" s="68">
        <f t="shared" si="131"/>
        <v>7.5</v>
      </c>
      <c r="T3366" s="69" t="s">
        <v>61</v>
      </c>
      <c r="U3366" s="63" t="s">
        <v>61</v>
      </c>
      <c r="V3366" s="63"/>
      <c r="W3366" s="63"/>
      <c r="X3366" s="63"/>
      <c r="Y3366" s="63"/>
      <c r="Z3366" s="63"/>
      <c r="AA3366" s="63"/>
    </row>
    <row r="3367" spans="1:27" s="71" customFormat="1" ht="23.5" customHeight="1" x14ac:dyDescent="0.35">
      <c r="A3367" s="62">
        <v>46183</v>
      </c>
      <c r="B3367" s="63" t="s">
        <v>445</v>
      </c>
      <c r="C3367" s="64" t="s">
        <v>18</v>
      </c>
      <c r="D3367" s="64" t="s">
        <v>37</v>
      </c>
      <c r="E3367" s="64" t="s">
        <v>339</v>
      </c>
      <c r="F3367" s="64">
        <v>1</v>
      </c>
      <c r="G3367" s="72">
        <v>316292012</v>
      </c>
      <c r="H3367" s="63" t="s">
        <v>6039</v>
      </c>
      <c r="I3367" s="64" t="s">
        <v>700</v>
      </c>
      <c r="J3367" s="63" t="s">
        <v>6017</v>
      </c>
      <c r="K3367" s="64" t="s">
        <v>702</v>
      </c>
      <c r="L3367" s="64" t="s">
        <v>268</v>
      </c>
      <c r="M3367" s="100">
        <v>0.54166666666666663</v>
      </c>
      <c r="N3367" s="100">
        <v>0.64583333333333337</v>
      </c>
      <c r="O3367" s="66">
        <f t="shared" si="130"/>
        <v>0.10416666666666674</v>
      </c>
      <c r="P3367" s="67">
        <v>1.5</v>
      </c>
      <c r="Q3367" s="68">
        <v>10</v>
      </c>
      <c r="R3367" s="68"/>
      <c r="S3367" s="68">
        <f t="shared" si="131"/>
        <v>15</v>
      </c>
      <c r="T3367" s="69" t="s">
        <v>61</v>
      </c>
      <c r="U3367" s="63" t="s">
        <v>61</v>
      </c>
      <c r="V3367" s="63"/>
      <c r="W3367" s="63"/>
      <c r="X3367" s="63"/>
      <c r="Y3367" s="63"/>
      <c r="Z3367" s="63"/>
      <c r="AA3367" s="63"/>
    </row>
    <row r="3368" spans="1:27" s="71" customFormat="1" ht="23.5" customHeight="1" x14ac:dyDescent="0.35">
      <c r="A3368" s="62">
        <v>46183</v>
      </c>
      <c r="B3368" s="63" t="s">
        <v>445</v>
      </c>
      <c r="C3368" s="64" t="s">
        <v>18</v>
      </c>
      <c r="D3368" s="64" t="s">
        <v>37</v>
      </c>
      <c r="E3368" s="64" t="s">
        <v>335</v>
      </c>
      <c r="F3368" s="64">
        <v>1</v>
      </c>
      <c r="G3368" s="72">
        <v>317339001</v>
      </c>
      <c r="H3368" s="63" t="s">
        <v>5540</v>
      </c>
      <c r="I3368" s="64" t="s">
        <v>700</v>
      </c>
      <c r="J3368" s="63" t="s">
        <v>6017</v>
      </c>
      <c r="K3368" s="64" t="s">
        <v>702</v>
      </c>
      <c r="L3368" s="64" t="s">
        <v>268</v>
      </c>
      <c r="M3368" s="100">
        <v>0.54166666666666663</v>
      </c>
      <c r="N3368" s="100">
        <v>0.64583333333333337</v>
      </c>
      <c r="O3368" s="66">
        <f t="shared" si="130"/>
        <v>0.10416666666666674</v>
      </c>
      <c r="P3368" s="67">
        <v>1.5</v>
      </c>
      <c r="Q3368" s="68">
        <v>5</v>
      </c>
      <c r="R3368" s="68"/>
      <c r="S3368" s="68">
        <f t="shared" si="131"/>
        <v>7.5</v>
      </c>
      <c r="T3368" s="69" t="s">
        <v>61</v>
      </c>
      <c r="U3368" s="63" t="s">
        <v>61</v>
      </c>
      <c r="V3368" s="63"/>
      <c r="W3368" s="63"/>
      <c r="X3368" s="63"/>
      <c r="Y3368" s="63"/>
      <c r="Z3368" s="63"/>
      <c r="AA3368" s="63"/>
    </row>
    <row r="3369" spans="1:27" s="71" customFormat="1" ht="23.5" customHeight="1" x14ac:dyDescent="0.35">
      <c r="A3369" s="62">
        <v>46183</v>
      </c>
      <c r="B3369" s="63" t="s">
        <v>445</v>
      </c>
      <c r="C3369" s="64" t="s">
        <v>18</v>
      </c>
      <c r="D3369" s="64" t="s">
        <v>37</v>
      </c>
      <c r="E3369" s="64" t="s">
        <v>815</v>
      </c>
      <c r="F3369" s="64">
        <v>1</v>
      </c>
      <c r="G3369" s="72">
        <v>319123015</v>
      </c>
      <c r="H3369" s="63" t="s">
        <v>5626</v>
      </c>
      <c r="I3369" s="64" t="s">
        <v>700</v>
      </c>
      <c r="J3369" s="63" t="s">
        <v>6017</v>
      </c>
      <c r="K3369" s="64" t="s">
        <v>702</v>
      </c>
      <c r="L3369" s="64" t="s">
        <v>268</v>
      </c>
      <c r="M3369" s="100">
        <v>0.54166666666666663</v>
      </c>
      <c r="N3369" s="100">
        <v>0.64583333333333337</v>
      </c>
      <c r="O3369" s="66">
        <f t="shared" si="130"/>
        <v>0.10416666666666674</v>
      </c>
      <c r="P3369" s="67">
        <v>1.5</v>
      </c>
      <c r="Q3369" s="68">
        <v>8</v>
      </c>
      <c r="R3369" s="68"/>
      <c r="S3369" s="68">
        <f t="shared" si="131"/>
        <v>12</v>
      </c>
      <c r="T3369" s="69" t="s">
        <v>61</v>
      </c>
      <c r="U3369" s="63" t="s">
        <v>61</v>
      </c>
      <c r="V3369" s="63"/>
      <c r="W3369" s="63"/>
      <c r="X3369" s="63"/>
      <c r="Y3369" s="63"/>
      <c r="Z3369" s="63"/>
      <c r="AA3369" s="63"/>
    </row>
    <row r="3370" spans="1:27" s="71" customFormat="1" ht="23.5" customHeight="1" x14ac:dyDescent="0.35">
      <c r="A3370" s="62">
        <v>46183</v>
      </c>
      <c r="B3370" s="63" t="s">
        <v>445</v>
      </c>
      <c r="C3370" s="64" t="s">
        <v>18</v>
      </c>
      <c r="D3370" s="64" t="s">
        <v>37</v>
      </c>
      <c r="E3370" s="64" t="s">
        <v>323</v>
      </c>
      <c r="F3370" s="64">
        <v>1</v>
      </c>
      <c r="G3370" s="72" t="s">
        <v>6040</v>
      </c>
      <c r="H3370" s="63" t="s">
        <v>6041</v>
      </c>
      <c r="I3370" s="64" t="s">
        <v>700</v>
      </c>
      <c r="J3370" s="63" t="s">
        <v>6017</v>
      </c>
      <c r="K3370" s="64" t="s">
        <v>702</v>
      </c>
      <c r="L3370" s="64" t="s">
        <v>268</v>
      </c>
      <c r="M3370" s="100">
        <v>0.54166666666666663</v>
      </c>
      <c r="N3370" s="100">
        <v>0.64583333333333337</v>
      </c>
      <c r="O3370" s="66">
        <f t="shared" si="130"/>
        <v>0.10416666666666674</v>
      </c>
      <c r="P3370" s="67">
        <v>1.5</v>
      </c>
      <c r="Q3370" s="68">
        <v>18</v>
      </c>
      <c r="R3370" s="68"/>
      <c r="S3370" s="68">
        <f t="shared" si="131"/>
        <v>27</v>
      </c>
      <c r="T3370" s="69" t="s">
        <v>61</v>
      </c>
      <c r="U3370" s="63" t="s">
        <v>61</v>
      </c>
      <c r="V3370" s="63"/>
      <c r="W3370" s="63"/>
      <c r="X3370" s="63"/>
      <c r="Y3370" s="63"/>
      <c r="Z3370" s="63"/>
      <c r="AA3370" s="63"/>
    </row>
    <row r="3371" spans="1:27" s="71" customFormat="1" ht="23.5" customHeight="1" x14ac:dyDescent="0.35">
      <c r="A3371" s="62">
        <v>46183</v>
      </c>
      <c r="B3371" s="63" t="s">
        <v>445</v>
      </c>
      <c r="C3371" s="64" t="s">
        <v>18</v>
      </c>
      <c r="D3371" s="64" t="s">
        <v>37</v>
      </c>
      <c r="E3371" s="64" t="s">
        <v>545</v>
      </c>
      <c r="F3371" s="64">
        <v>1</v>
      </c>
      <c r="G3371" s="72" t="s">
        <v>6042</v>
      </c>
      <c r="H3371" s="63" t="s">
        <v>6043</v>
      </c>
      <c r="I3371" s="64" t="s">
        <v>700</v>
      </c>
      <c r="J3371" s="63" t="s">
        <v>6017</v>
      </c>
      <c r="K3371" s="64" t="s">
        <v>702</v>
      </c>
      <c r="L3371" s="64" t="s">
        <v>268</v>
      </c>
      <c r="M3371" s="100">
        <v>0.54166666666666663</v>
      </c>
      <c r="N3371" s="100">
        <v>0.64583333333333337</v>
      </c>
      <c r="O3371" s="66">
        <f t="shared" si="130"/>
        <v>0.10416666666666674</v>
      </c>
      <c r="P3371" s="67">
        <v>1.5</v>
      </c>
      <c r="Q3371" s="68">
        <v>11</v>
      </c>
      <c r="R3371" s="68"/>
      <c r="S3371" s="68">
        <f t="shared" si="131"/>
        <v>16.5</v>
      </c>
      <c r="T3371" s="69" t="s">
        <v>61</v>
      </c>
      <c r="U3371" s="63" t="s">
        <v>61</v>
      </c>
      <c r="V3371" s="63"/>
      <c r="W3371" s="63"/>
      <c r="X3371" s="63"/>
      <c r="Y3371" s="63"/>
      <c r="Z3371" s="63"/>
      <c r="AA3371" s="63"/>
    </row>
    <row r="3372" spans="1:27" s="71" customFormat="1" ht="23.5" customHeight="1" x14ac:dyDescent="0.35">
      <c r="A3372" s="62">
        <v>46183</v>
      </c>
      <c r="B3372" s="63" t="s">
        <v>445</v>
      </c>
      <c r="C3372" s="64" t="s">
        <v>18</v>
      </c>
      <c r="D3372" s="64" t="s">
        <v>37</v>
      </c>
      <c r="E3372" s="64" t="s">
        <v>494</v>
      </c>
      <c r="F3372" s="64">
        <v>1</v>
      </c>
      <c r="G3372" s="72" t="s">
        <v>2163</v>
      </c>
      <c r="H3372" s="63" t="s">
        <v>5576</v>
      </c>
      <c r="I3372" s="64" t="s">
        <v>700</v>
      </c>
      <c r="J3372" s="63" t="s">
        <v>6017</v>
      </c>
      <c r="K3372" s="64" t="s">
        <v>702</v>
      </c>
      <c r="L3372" s="64" t="s">
        <v>268</v>
      </c>
      <c r="M3372" s="100">
        <v>0.54166666666666663</v>
      </c>
      <c r="N3372" s="100">
        <v>0.64583333333333337</v>
      </c>
      <c r="O3372" s="66">
        <f t="shared" si="130"/>
        <v>0.10416666666666674</v>
      </c>
      <c r="P3372" s="67">
        <v>1.5</v>
      </c>
      <c r="Q3372" s="68">
        <v>7</v>
      </c>
      <c r="R3372" s="68"/>
      <c r="S3372" s="68">
        <f t="shared" si="131"/>
        <v>10.5</v>
      </c>
      <c r="T3372" s="69" t="s">
        <v>61</v>
      </c>
      <c r="U3372" s="63" t="s">
        <v>61</v>
      </c>
      <c r="V3372" s="63"/>
      <c r="W3372" s="63"/>
      <c r="X3372" s="63"/>
      <c r="Y3372" s="63"/>
      <c r="Z3372" s="63"/>
      <c r="AA3372" s="63"/>
    </row>
    <row r="3373" spans="1:27" s="71" customFormat="1" ht="23.5" customHeight="1" x14ac:dyDescent="0.35">
      <c r="A3373" s="62">
        <v>46183</v>
      </c>
      <c r="B3373" s="63" t="s">
        <v>445</v>
      </c>
      <c r="C3373" s="64" t="s">
        <v>18</v>
      </c>
      <c r="D3373" s="64" t="s">
        <v>37</v>
      </c>
      <c r="E3373" s="64" t="s">
        <v>1053</v>
      </c>
      <c r="F3373" s="64">
        <v>1</v>
      </c>
      <c r="G3373" s="72">
        <v>106369005</v>
      </c>
      <c r="H3373" s="63" t="s">
        <v>6044</v>
      </c>
      <c r="I3373" s="64" t="s">
        <v>700</v>
      </c>
      <c r="J3373" s="63" t="s">
        <v>6017</v>
      </c>
      <c r="K3373" s="64" t="s">
        <v>702</v>
      </c>
      <c r="L3373" s="64" t="s">
        <v>268</v>
      </c>
      <c r="M3373" s="100">
        <v>0.54166666666666663</v>
      </c>
      <c r="N3373" s="100">
        <v>0.64583333333333337</v>
      </c>
      <c r="O3373" s="66">
        <f t="shared" si="130"/>
        <v>0.10416666666666674</v>
      </c>
      <c r="P3373" s="67">
        <v>1.5</v>
      </c>
      <c r="Q3373" s="68">
        <v>3</v>
      </c>
      <c r="R3373" s="68"/>
      <c r="S3373" s="68">
        <f t="shared" si="131"/>
        <v>4.5</v>
      </c>
      <c r="T3373" s="69" t="s">
        <v>61</v>
      </c>
      <c r="U3373" s="63" t="s">
        <v>61</v>
      </c>
      <c r="V3373" s="63"/>
      <c r="W3373" s="63"/>
      <c r="X3373" s="63"/>
      <c r="Y3373" s="63"/>
      <c r="Z3373" s="63"/>
      <c r="AA3373" s="63"/>
    </row>
    <row r="3374" spans="1:27" s="71" customFormat="1" ht="23.5" customHeight="1" x14ac:dyDescent="0.35">
      <c r="A3374" s="62">
        <v>46183</v>
      </c>
      <c r="B3374" s="63" t="s">
        <v>34</v>
      </c>
      <c r="C3374" s="64" t="s">
        <v>18</v>
      </c>
      <c r="D3374" s="64" t="s">
        <v>19</v>
      </c>
      <c r="E3374" s="64" t="s">
        <v>1303</v>
      </c>
      <c r="F3374" s="64">
        <v>1</v>
      </c>
      <c r="G3374" s="72">
        <v>130540070</v>
      </c>
      <c r="H3374" s="63" t="s">
        <v>6045</v>
      </c>
      <c r="I3374" s="64" t="s">
        <v>700</v>
      </c>
      <c r="J3374" s="63" t="s">
        <v>6017</v>
      </c>
      <c r="K3374" s="64" t="s">
        <v>702</v>
      </c>
      <c r="L3374" s="64" t="s">
        <v>268</v>
      </c>
      <c r="M3374" s="100">
        <v>0.54166666666666663</v>
      </c>
      <c r="N3374" s="100">
        <v>0.64583333333333337</v>
      </c>
      <c r="O3374" s="66">
        <f t="shared" si="130"/>
        <v>0.10416666666666674</v>
      </c>
      <c r="P3374" s="67">
        <v>1.5</v>
      </c>
      <c r="Q3374" s="68">
        <v>8</v>
      </c>
      <c r="R3374" s="68"/>
      <c r="S3374" s="68">
        <f t="shared" si="131"/>
        <v>12</v>
      </c>
      <c r="T3374" s="69" t="s">
        <v>61</v>
      </c>
      <c r="U3374" s="63" t="s">
        <v>61</v>
      </c>
      <c r="V3374" s="63"/>
      <c r="W3374" s="63"/>
      <c r="X3374" s="63"/>
      <c r="Y3374" s="63"/>
      <c r="Z3374" s="63"/>
      <c r="AA3374" s="63"/>
    </row>
    <row r="3375" spans="1:27" s="71" customFormat="1" ht="23.5" customHeight="1" x14ac:dyDescent="0.35">
      <c r="A3375" s="62">
        <v>46183</v>
      </c>
      <c r="B3375" s="63" t="s">
        <v>34</v>
      </c>
      <c r="C3375" s="64" t="s">
        <v>18</v>
      </c>
      <c r="D3375" s="64" t="s">
        <v>19</v>
      </c>
      <c r="E3375" s="64" t="s">
        <v>1304</v>
      </c>
      <c r="F3375" s="64">
        <v>1</v>
      </c>
      <c r="G3375" s="72">
        <v>130540070</v>
      </c>
      <c r="H3375" s="63" t="s">
        <v>6046</v>
      </c>
      <c r="I3375" s="64" t="s">
        <v>700</v>
      </c>
      <c r="J3375" s="63" t="s">
        <v>6017</v>
      </c>
      <c r="K3375" s="64" t="s">
        <v>702</v>
      </c>
      <c r="L3375" s="64" t="s">
        <v>268</v>
      </c>
      <c r="M3375" s="100">
        <v>0.54166666666666663</v>
      </c>
      <c r="N3375" s="100">
        <v>0.64583333333333337</v>
      </c>
      <c r="O3375" s="66">
        <f t="shared" si="130"/>
        <v>0.10416666666666674</v>
      </c>
      <c r="P3375" s="67">
        <v>1.5</v>
      </c>
      <c r="Q3375" s="68">
        <v>10</v>
      </c>
      <c r="R3375" s="68"/>
      <c r="S3375" s="68">
        <f t="shared" si="131"/>
        <v>15</v>
      </c>
      <c r="T3375" s="69" t="s">
        <v>61</v>
      </c>
      <c r="U3375" s="63" t="s">
        <v>61</v>
      </c>
      <c r="V3375" s="63"/>
      <c r="W3375" s="63"/>
      <c r="X3375" s="63"/>
      <c r="Y3375" s="63"/>
      <c r="Z3375" s="63"/>
      <c r="AA3375" s="63"/>
    </row>
    <row r="3376" spans="1:27" s="71" customFormat="1" ht="23.5" customHeight="1" x14ac:dyDescent="0.35">
      <c r="A3376" s="62">
        <v>46183</v>
      </c>
      <c r="B3376" s="63" t="s">
        <v>34</v>
      </c>
      <c r="C3376" s="64" t="s">
        <v>18</v>
      </c>
      <c r="D3376" s="64" t="s">
        <v>19</v>
      </c>
      <c r="E3376" s="64" t="s">
        <v>789</v>
      </c>
      <c r="F3376" s="64">
        <v>1</v>
      </c>
      <c r="G3376" s="72">
        <v>130597197</v>
      </c>
      <c r="H3376" s="63" t="s">
        <v>6047</v>
      </c>
      <c r="I3376" s="64" t="s">
        <v>700</v>
      </c>
      <c r="J3376" s="63" t="s">
        <v>6017</v>
      </c>
      <c r="K3376" s="64" t="s">
        <v>702</v>
      </c>
      <c r="L3376" s="64" t="s">
        <v>268</v>
      </c>
      <c r="M3376" s="100">
        <v>0.54166666666666663</v>
      </c>
      <c r="N3376" s="100">
        <v>0.64583333333333337</v>
      </c>
      <c r="O3376" s="66">
        <f t="shared" si="130"/>
        <v>0.10416666666666674</v>
      </c>
      <c r="P3376" s="67">
        <v>1.5</v>
      </c>
      <c r="Q3376" s="68">
        <v>10</v>
      </c>
      <c r="R3376" s="68"/>
      <c r="S3376" s="68">
        <f t="shared" si="131"/>
        <v>15</v>
      </c>
      <c r="T3376" s="69" t="s">
        <v>61</v>
      </c>
      <c r="U3376" s="63" t="s">
        <v>61</v>
      </c>
      <c r="V3376" s="63"/>
      <c r="W3376" s="63"/>
      <c r="X3376" s="63"/>
      <c r="Y3376" s="63"/>
      <c r="Z3376" s="63"/>
      <c r="AA3376" s="63"/>
    </row>
    <row r="3377" spans="1:27" s="71" customFormat="1" ht="23.5" customHeight="1" x14ac:dyDescent="0.35">
      <c r="A3377" s="62">
        <v>46183</v>
      </c>
      <c r="B3377" s="63" t="s">
        <v>34</v>
      </c>
      <c r="C3377" s="64" t="s">
        <v>18</v>
      </c>
      <c r="D3377" s="64" t="s">
        <v>19</v>
      </c>
      <c r="E3377" s="64" t="s">
        <v>1068</v>
      </c>
      <c r="F3377" s="64">
        <v>1</v>
      </c>
      <c r="G3377" s="72">
        <v>130597283</v>
      </c>
      <c r="H3377" s="63" t="s">
        <v>6048</v>
      </c>
      <c r="I3377" s="64" t="s">
        <v>700</v>
      </c>
      <c r="J3377" s="63" t="s">
        <v>6017</v>
      </c>
      <c r="K3377" s="64" t="s">
        <v>702</v>
      </c>
      <c r="L3377" s="64" t="s">
        <v>268</v>
      </c>
      <c r="M3377" s="100">
        <v>0.54166666666666663</v>
      </c>
      <c r="N3377" s="100">
        <v>0.64583333333333337</v>
      </c>
      <c r="O3377" s="66">
        <f t="shared" si="130"/>
        <v>0.10416666666666674</v>
      </c>
      <c r="P3377" s="67">
        <v>1.5</v>
      </c>
      <c r="Q3377" s="68">
        <v>9</v>
      </c>
      <c r="R3377" s="68"/>
      <c r="S3377" s="68">
        <f t="shared" si="131"/>
        <v>13.5</v>
      </c>
      <c r="T3377" s="69" t="s">
        <v>61</v>
      </c>
      <c r="U3377" s="63" t="s">
        <v>61</v>
      </c>
      <c r="V3377" s="63"/>
      <c r="W3377" s="63"/>
      <c r="X3377" s="63"/>
      <c r="Y3377" s="63"/>
      <c r="Z3377" s="63"/>
      <c r="AA3377" s="63"/>
    </row>
    <row r="3378" spans="1:27" s="71" customFormat="1" ht="23.5" customHeight="1" x14ac:dyDescent="0.35">
      <c r="A3378" s="62">
        <v>46183</v>
      </c>
      <c r="B3378" s="63" t="s">
        <v>34</v>
      </c>
      <c r="C3378" s="64" t="s">
        <v>18</v>
      </c>
      <c r="D3378" s="64" t="s">
        <v>19</v>
      </c>
      <c r="E3378" s="64" t="s">
        <v>841</v>
      </c>
      <c r="F3378" s="64">
        <v>1</v>
      </c>
      <c r="G3378" s="72">
        <v>130597368</v>
      </c>
      <c r="H3378" s="63" t="s">
        <v>6049</v>
      </c>
      <c r="I3378" s="64" t="s">
        <v>700</v>
      </c>
      <c r="J3378" s="63" t="s">
        <v>6017</v>
      </c>
      <c r="K3378" s="64" t="s">
        <v>702</v>
      </c>
      <c r="L3378" s="64" t="s">
        <v>268</v>
      </c>
      <c r="M3378" s="100">
        <v>0.54166666666666663</v>
      </c>
      <c r="N3378" s="100">
        <v>0.64583333333333337</v>
      </c>
      <c r="O3378" s="66">
        <f t="shared" si="130"/>
        <v>0.10416666666666674</v>
      </c>
      <c r="P3378" s="67">
        <v>1.5</v>
      </c>
      <c r="Q3378" s="68">
        <v>9</v>
      </c>
      <c r="R3378" s="68"/>
      <c r="S3378" s="68">
        <f t="shared" si="131"/>
        <v>13.5</v>
      </c>
      <c r="T3378" s="69" t="s">
        <v>61</v>
      </c>
      <c r="U3378" s="63" t="s">
        <v>61</v>
      </c>
      <c r="V3378" s="63"/>
      <c r="W3378" s="63"/>
      <c r="X3378" s="63"/>
      <c r="Y3378" s="63"/>
      <c r="Z3378" s="63"/>
      <c r="AA3378" s="63"/>
    </row>
    <row r="3379" spans="1:27" s="71" customFormat="1" ht="23.5" customHeight="1" x14ac:dyDescent="0.35">
      <c r="A3379" s="62">
        <v>46183</v>
      </c>
      <c r="B3379" s="63" t="s">
        <v>34</v>
      </c>
      <c r="C3379" s="64" t="s">
        <v>18</v>
      </c>
      <c r="D3379" s="64" t="s">
        <v>19</v>
      </c>
      <c r="E3379" s="64" t="s">
        <v>356</v>
      </c>
      <c r="F3379" s="64">
        <v>1</v>
      </c>
      <c r="G3379" s="72">
        <v>130597380</v>
      </c>
      <c r="H3379" s="63" t="s">
        <v>6050</v>
      </c>
      <c r="I3379" s="64" t="s">
        <v>700</v>
      </c>
      <c r="J3379" s="63" t="s">
        <v>6017</v>
      </c>
      <c r="K3379" s="64" t="s">
        <v>702</v>
      </c>
      <c r="L3379" s="64" t="s">
        <v>268</v>
      </c>
      <c r="M3379" s="100">
        <v>0.54166666666666663</v>
      </c>
      <c r="N3379" s="100">
        <v>0.64583333333333337</v>
      </c>
      <c r="O3379" s="66">
        <f t="shared" si="130"/>
        <v>0.10416666666666674</v>
      </c>
      <c r="P3379" s="67">
        <v>1.5</v>
      </c>
      <c r="Q3379" s="68">
        <v>8</v>
      </c>
      <c r="R3379" s="68"/>
      <c r="S3379" s="68">
        <f t="shared" si="131"/>
        <v>12</v>
      </c>
      <c r="T3379" s="69" t="s">
        <v>61</v>
      </c>
      <c r="U3379" s="63" t="s">
        <v>61</v>
      </c>
      <c r="V3379" s="63"/>
      <c r="W3379" s="63"/>
      <c r="X3379" s="63"/>
      <c r="Y3379" s="63"/>
      <c r="Z3379" s="63"/>
      <c r="AA3379" s="63"/>
    </row>
    <row r="3380" spans="1:27" s="71" customFormat="1" ht="23.5" customHeight="1" x14ac:dyDescent="0.35">
      <c r="A3380" s="62">
        <v>46183</v>
      </c>
      <c r="B3380" s="63" t="s">
        <v>34</v>
      </c>
      <c r="C3380" s="64" t="s">
        <v>18</v>
      </c>
      <c r="D3380" s="64" t="s">
        <v>19</v>
      </c>
      <c r="E3380" s="64" t="s">
        <v>436</v>
      </c>
      <c r="F3380" s="64">
        <v>1</v>
      </c>
      <c r="G3380" s="72">
        <v>130597380</v>
      </c>
      <c r="H3380" s="63" t="s">
        <v>6051</v>
      </c>
      <c r="I3380" s="64" t="s">
        <v>700</v>
      </c>
      <c r="J3380" s="63" t="s">
        <v>6017</v>
      </c>
      <c r="K3380" s="64" t="s">
        <v>702</v>
      </c>
      <c r="L3380" s="64" t="s">
        <v>268</v>
      </c>
      <c r="M3380" s="100">
        <v>0.54166666666666663</v>
      </c>
      <c r="N3380" s="100">
        <v>0.64583333333333337</v>
      </c>
      <c r="O3380" s="66">
        <f t="shared" si="130"/>
        <v>0.10416666666666674</v>
      </c>
      <c r="P3380" s="67">
        <v>1.5</v>
      </c>
      <c r="Q3380" s="68">
        <v>11</v>
      </c>
      <c r="R3380" s="68"/>
      <c r="S3380" s="68">
        <f t="shared" si="131"/>
        <v>16.5</v>
      </c>
      <c r="T3380" s="69" t="s">
        <v>61</v>
      </c>
      <c r="U3380" s="63" t="s">
        <v>61</v>
      </c>
      <c r="V3380" s="63"/>
      <c r="W3380" s="63"/>
      <c r="X3380" s="63"/>
      <c r="Y3380" s="63"/>
      <c r="Z3380" s="63"/>
      <c r="AA3380" s="63"/>
    </row>
    <row r="3381" spans="1:27" s="71" customFormat="1" ht="23.5" customHeight="1" x14ac:dyDescent="0.35">
      <c r="A3381" s="62">
        <v>46183</v>
      </c>
      <c r="B3381" s="63" t="s">
        <v>34</v>
      </c>
      <c r="C3381" s="64" t="s">
        <v>18</v>
      </c>
      <c r="D3381" s="64" t="s">
        <v>19</v>
      </c>
      <c r="E3381" s="64" t="s">
        <v>1547</v>
      </c>
      <c r="F3381" s="64">
        <v>1</v>
      </c>
      <c r="G3381" s="72">
        <v>130597390</v>
      </c>
      <c r="H3381" s="63" t="s">
        <v>6052</v>
      </c>
      <c r="I3381" s="64" t="s">
        <v>700</v>
      </c>
      <c r="J3381" s="63" t="s">
        <v>6017</v>
      </c>
      <c r="K3381" s="64" t="s">
        <v>702</v>
      </c>
      <c r="L3381" s="64" t="s">
        <v>268</v>
      </c>
      <c r="M3381" s="100">
        <v>0.54166666666666663</v>
      </c>
      <c r="N3381" s="100">
        <v>0.64583333333333337</v>
      </c>
      <c r="O3381" s="66">
        <f t="shared" si="130"/>
        <v>0.10416666666666674</v>
      </c>
      <c r="P3381" s="67">
        <v>1.5</v>
      </c>
      <c r="Q3381" s="68">
        <v>8</v>
      </c>
      <c r="R3381" s="68"/>
      <c r="S3381" s="68">
        <f t="shared" si="131"/>
        <v>12</v>
      </c>
      <c r="T3381" s="69" t="s">
        <v>61</v>
      </c>
      <c r="U3381" s="63" t="s">
        <v>61</v>
      </c>
      <c r="V3381" s="63"/>
      <c r="W3381" s="63"/>
      <c r="X3381" s="63"/>
      <c r="Y3381" s="63"/>
      <c r="Z3381" s="63"/>
      <c r="AA3381" s="63"/>
    </row>
    <row r="3382" spans="1:27" s="71" customFormat="1" ht="23.5" customHeight="1" x14ac:dyDescent="0.35">
      <c r="A3382" s="62">
        <v>46183</v>
      </c>
      <c r="B3382" s="63" t="s">
        <v>34</v>
      </c>
      <c r="C3382" s="64" t="s">
        <v>18</v>
      </c>
      <c r="D3382" s="64" t="s">
        <v>19</v>
      </c>
      <c r="E3382" s="64" t="s">
        <v>1540</v>
      </c>
      <c r="F3382" s="64">
        <v>1</v>
      </c>
      <c r="G3382" s="72" t="s">
        <v>6053</v>
      </c>
      <c r="H3382" s="63" t="s">
        <v>6054</v>
      </c>
      <c r="I3382" s="64" t="s">
        <v>700</v>
      </c>
      <c r="J3382" s="63" t="s">
        <v>6017</v>
      </c>
      <c r="K3382" s="64" t="s">
        <v>702</v>
      </c>
      <c r="L3382" s="64" t="s">
        <v>268</v>
      </c>
      <c r="M3382" s="100">
        <v>0.54166666666666663</v>
      </c>
      <c r="N3382" s="100">
        <v>0.64583333333333337</v>
      </c>
      <c r="O3382" s="66">
        <f t="shared" si="130"/>
        <v>0.10416666666666674</v>
      </c>
      <c r="P3382" s="67">
        <v>1.5</v>
      </c>
      <c r="Q3382" s="68">
        <v>9</v>
      </c>
      <c r="R3382" s="68"/>
      <c r="S3382" s="68">
        <f t="shared" si="131"/>
        <v>13.5</v>
      </c>
      <c r="T3382" s="69" t="s">
        <v>61</v>
      </c>
      <c r="U3382" s="63" t="s">
        <v>61</v>
      </c>
      <c r="V3382" s="63"/>
      <c r="W3382" s="63"/>
      <c r="X3382" s="63"/>
      <c r="Y3382" s="63"/>
      <c r="Z3382" s="63"/>
      <c r="AA3382" s="63"/>
    </row>
    <row r="3383" spans="1:27" s="71" customFormat="1" ht="23.5" customHeight="1" x14ac:dyDescent="0.35">
      <c r="A3383" s="62">
        <v>46183</v>
      </c>
      <c r="B3383" s="63" t="s">
        <v>34</v>
      </c>
      <c r="C3383" s="64" t="s">
        <v>18</v>
      </c>
      <c r="D3383" s="64" t="s">
        <v>19</v>
      </c>
      <c r="E3383" s="64" t="s">
        <v>677</v>
      </c>
      <c r="F3383" s="64">
        <v>1</v>
      </c>
      <c r="G3383" s="72">
        <v>130690055</v>
      </c>
      <c r="H3383" s="63" t="s">
        <v>6055</v>
      </c>
      <c r="I3383" s="64" t="s">
        <v>700</v>
      </c>
      <c r="J3383" s="63" t="s">
        <v>6017</v>
      </c>
      <c r="K3383" s="64" t="s">
        <v>702</v>
      </c>
      <c r="L3383" s="64" t="s">
        <v>268</v>
      </c>
      <c r="M3383" s="100">
        <v>0.54166666666666663</v>
      </c>
      <c r="N3383" s="100">
        <v>0.64583333333333337</v>
      </c>
      <c r="O3383" s="66">
        <f t="shared" si="130"/>
        <v>0.10416666666666674</v>
      </c>
      <c r="P3383" s="67">
        <v>1.5</v>
      </c>
      <c r="Q3383" s="68">
        <v>15</v>
      </c>
      <c r="R3383" s="68"/>
      <c r="S3383" s="68">
        <f t="shared" si="131"/>
        <v>22.5</v>
      </c>
      <c r="T3383" s="69" t="s">
        <v>61</v>
      </c>
      <c r="U3383" s="63" t="s">
        <v>61</v>
      </c>
      <c r="V3383" s="63"/>
      <c r="W3383" s="63"/>
      <c r="X3383" s="63"/>
      <c r="Y3383" s="63"/>
      <c r="Z3383" s="63"/>
      <c r="AA3383" s="63"/>
    </row>
    <row r="3384" spans="1:27" s="71" customFormat="1" ht="23.5" customHeight="1" x14ac:dyDescent="0.35">
      <c r="A3384" s="62">
        <v>46183</v>
      </c>
      <c r="B3384" s="63" t="s">
        <v>34</v>
      </c>
      <c r="C3384" s="64" t="s">
        <v>18</v>
      </c>
      <c r="D3384" s="64" t="s">
        <v>19</v>
      </c>
      <c r="E3384" s="64" t="s">
        <v>1544</v>
      </c>
      <c r="F3384" s="64">
        <v>1</v>
      </c>
      <c r="G3384" s="72">
        <v>130690056</v>
      </c>
      <c r="H3384" s="63" t="s">
        <v>6056</v>
      </c>
      <c r="I3384" s="64" t="s">
        <v>700</v>
      </c>
      <c r="J3384" s="63" t="s">
        <v>6017</v>
      </c>
      <c r="K3384" s="64" t="s">
        <v>702</v>
      </c>
      <c r="L3384" s="64" t="s">
        <v>268</v>
      </c>
      <c r="M3384" s="100">
        <v>0.54166666666666663</v>
      </c>
      <c r="N3384" s="100">
        <v>0.64583333333333337</v>
      </c>
      <c r="O3384" s="66">
        <f t="shared" si="130"/>
        <v>0.10416666666666674</v>
      </c>
      <c r="P3384" s="67">
        <v>1.5</v>
      </c>
      <c r="Q3384" s="68">
        <v>8</v>
      </c>
      <c r="R3384" s="68"/>
      <c r="S3384" s="68">
        <f t="shared" si="131"/>
        <v>12</v>
      </c>
      <c r="T3384" s="69" t="s">
        <v>61</v>
      </c>
      <c r="U3384" s="63" t="s">
        <v>61</v>
      </c>
      <c r="V3384" s="63"/>
      <c r="W3384" s="63"/>
      <c r="X3384" s="63"/>
      <c r="Y3384" s="63"/>
      <c r="Z3384" s="63"/>
      <c r="AA3384" s="63"/>
    </row>
    <row r="3385" spans="1:27" s="71" customFormat="1" ht="23.5" customHeight="1" x14ac:dyDescent="0.35">
      <c r="A3385" s="62">
        <v>46183</v>
      </c>
      <c r="B3385" s="63" t="s">
        <v>34</v>
      </c>
      <c r="C3385" s="64" t="s">
        <v>18</v>
      </c>
      <c r="D3385" s="64" t="s">
        <v>19</v>
      </c>
      <c r="E3385" s="64" t="s">
        <v>351</v>
      </c>
      <c r="F3385" s="64">
        <v>1</v>
      </c>
      <c r="G3385" s="72">
        <v>130868014</v>
      </c>
      <c r="H3385" s="63" t="s">
        <v>6057</v>
      </c>
      <c r="I3385" s="64" t="s">
        <v>700</v>
      </c>
      <c r="J3385" s="63" t="s">
        <v>6017</v>
      </c>
      <c r="K3385" s="64" t="s">
        <v>702</v>
      </c>
      <c r="L3385" s="64" t="s">
        <v>268</v>
      </c>
      <c r="M3385" s="100">
        <v>0.54166666666666663</v>
      </c>
      <c r="N3385" s="100">
        <v>0.64583333333333337</v>
      </c>
      <c r="O3385" s="66">
        <f t="shared" si="130"/>
        <v>0.10416666666666674</v>
      </c>
      <c r="P3385" s="67">
        <v>1.5</v>
      </c>
      <c r="Q3385" s="68">
        <v>6</v>
      </c>
      <c r="R3385" s="68"/>
      <c r="S3385" s="68">
        <f t="shared" si="131"/>
        <v>9</v>
      </c>
      <c r="T3385" s="69" t="s">
        <v>61</v>
      </c>
      <c r="U3385" s="63" t="s">
        <v>61</v>
      </c>
      <c r="V3385" s="63"/>
      <c r="W3385" s="63"/>
      <c r="X3385" s="63"/>
      <c r="Y3385" s="63"/>
      <c r="Z3385" s="63"/>
      <c r="AA3385" s="63"/>
    </row>
    <row r="3386" spans="1:27" s="71" customFormat="1" ht="23.5" customHeight="1" x14ac:dyDescent="0.35">
      <c r="A3386" s="62">
        <v>46183</v>
      </c>
      <c r="B3386" s="63" t="s">
        <v>34</v>
      </c>
      <c r="C3386" s="64" t="s">
        <v>18</v>
      </c>
      <c r="D3386" s="64" t="s">
        <v>19</v>
      </c>
      <c r="E3386" s="64" t="s">
        <v>1542</v>
      </c>
      <c r="F3386" s="64">
        <v>1</v>
      </c>
      <c r="G3386" s="72">
        <v>130597401</v>
      </c>
      <c r="H3386" s="63" t="s">
        <v>6058</v>
      </c>
      <c r="I3386" s="64" t="s">
        <v>700</v>
      </c>
      <c r="J3386" s="63" t="s">
        <v>6017</v>
      </c>
      <c r="K3386" s="64" t="s">
        <v>702</v>
      </c>
      <c r="L3386" s="64" t="s">
        <v>268</v>
      </c>
      <c r="M3386" s="100">
        <v>0.54166666666666663</v>
      </c>
      <c r="N3386" s="100">
        <v>0.64583333333333337</v>
      </c>
      <c r="O3386" s="66">
        <f t="shared" si="130"/>
        <v>0.10416666666666674</v>
      </c>
      <c r="P3386" s="67">
        <v>1.5</v>
      </c>
      <c r="Q3386" s="68">
        <v>10</v>
      </c>
      <c r="R3386" s="68"/>
      <c r="S3386" s="68">
        <f t="shared" si="131"/>
        <v>15</v>
      </c>
      <c r="T3386" s="69" t="s">
        <v>61</v>
      </c>
      <c r="U3386" s="63" t="s">
        <v>61</v>
      </c>
      <c r="V3386" s="63"/>
      <c r="W3386" s="63"/>
      <c r="X3386" s="63"/>
      <c r="Y3386" s="63"/>
      <c r="Z3386" s="63"/>
      <c r="AA3386" s="63"/>
    </row>
    <row r="3387" spans="1:27" s="71" customFormat="1" ht="23.5" customHeight="1" x14ac:dyDescent="0.35">
      <c r="A3387" s="62">
        <v>46183</v>
      </c>
      <c r="B3387" s="63" t="s">
        <v>34</v>
      </c>
      <c r="C3387" s="64" t="s">
        <v>18</v>
      </c>
      <c r="D3387" s="64" t="s">
        <v>19</v>
      </c>
      <c r="E3387" s="64" t="s">
        <v>354</v>
      </c>
      <c r="F3387" s="64">
        <v>1</v>
      </c>
      <c r="G3387" s="72">
        <v>130597412</v>
      </c>
      <c r="H3387" s="63" t="s">
        <v>6059</v>
      </c>
      <c r="I3387" s="64" t="s">
        <v>700</v>
      </c>
      <c r="J3387" s="63" t="s">
        <v>6017</v>
      </c>
      <c r="K3387" s="64" t="s">
        <v>702</v>
      </c>
      <c r="L3387" s="64" t="s">
        <v>268</v>
      </c>
      <c r="M3387" s="100">
        <v>0.54166666666666663</v>
      </c>
      <c r="N3387" s="100">
        <v>0.64583333333333337</v>
      </c>
      <c r="O3387" s="66">
        <f t="shared" si="130"/>
        <v>0.10416666666666674</v>
      </c>
      <c r="P3387" s="67">
        <v>1.5</v>
      </c>
      <c r="Q3387" s="68">
        <v>9</v>
      </c>
      <c r="R3387" s="68"/>
      <c r="S3387" s="68">
        <f t="shared" si="131"/>
        <v>13.5</v>
      </c>
      <c r="T3387" s="69" t="s">
        <v>61</v>
      </c>
      <c r="U3387" s="63" t="s">
        <v>61</v>
      </c>
      <c r="V3387" s="63"/>
      <c r="W3387" s="63"/>
      <c r="X3387" s="63"/>
      <c r="Y3387" s="63"/>
      <c r="Z3387" s="63"/>
      <c r="AA3387" s="63"/>
    </row>
    <row r="3388" spans="1:27" s="71" customFormat="1" ht="23.5" customHeight="1" x14ac:dyDescent="0.35">
      <c r="A3388" s="62">
        <v>46183</v>
      </c>
      <c r="B3388" s="63" t="s">
        <v>34</v>
      </c>
      <c r="C3388" s="64" t="s">
        <v>18</v>
      </c>
      <c r="D3388" s="64" t="s">
        <v>19</v>
      </c>
      <c r="E3388" s="64" t="s">
        <v>3298</v>
      </c>
      <c r="F3388" s="64">
        <v>1</v>
      </c>
      <c r="G3388" s="72">
        <v>240260003</v>
      </c>
      <c r="H3388" s="63" t="s">
        <v>6060</v>
      </c>
      <c r="I3388" s="64" t="s">
        <v>700</v>
      </c>
      <c r="J3388" s="63" t="s">
        <v>6017</v>
      </c>
      <c r="K3388" s="64" t="s">
        <v>702</v>
      </c>
      <c r="L3388" s="64" t="s">
        <v>268</v>
      </c>
      <c r="M3388" s="100">
        <v>0.54166666666666663</v>
      </c>
      <c r="N3388" s="100">
        <v>0.64583333333333337</v>
      </c>
      <c r="O3388" s="66">
        <f t="shared" si="130"/>
        <v>0.10416666666666674</v>
      </c>
      <c r="P3388" s="67">
        <v>1.5</v>
      </c>
      <c r="Q3388" s="68">
        <v>8</v>
      </c>
      <c r="R3388" s="68"/>
      <c r="S3388" s="68">
        <f t="shared" si="131"/>
        <v>12</v>
      </c>
      <c r="T3388" s="69" t="s">
        <v>61</v>
      </c>
      <c r="U3388" s="63" t="s">
        <v>61</v>
      </c>
      <c r="V3388" s="63"/>
      <c r="W3388" s="63"/>
      <c r="X3388" s="63"/>
      <c r="Y3388" s="63"/>
      <c r="Z3388" s="63"/>
      <c r="AA3388" s="63"/>
    </row>
    <row r="3389" spans="1:27" s="71" customFormat="1" ht="23.5" customHeight="1" x14ac:dyDescent="0.35">
      <c r="A3389" s="62">
        <v>46183</v>
      </c>
      <c r="B3389" s="63" t="s">
        <v>34</v>
      </c>
      <c r="C3389" s="64" t="s">
        <v>18</v>
      </c>
      <c r="D3389" s="64" t="s">
        <v>19</v>
      </c>
      <c r="E3389" s="64" t="s">
        <v>1539</v>
      </c>
      <c r="F3389" s="64">
        <v>1</v>
      </c>
      <c r="G3389" s="72">
        <v>130597197</v>
      </c>
      <c r="H3389" s="63" t="s">
        <v>6061</v>
      </c>
      <c r="I3389" s="64" t="s">
        <v>700</v>
      </c>
      <c r="J3389" s="63" t="s">
        <v>6017</v>
      </c>
      <c r="K3389" s="64" t="s">
        <v>702</v>
      </c>
      <c r="L3389" s="64" t="s">
        <v>268</v>
      </c>
      <c r="M3389" s="100">
        <v>0.54166666666666663</v>
      </c>
      <c r="N3389" s="100">
        <v>0.64583333333333337</v>
      </c>
      <c r="O3389" s="66">
        <f t="shared" si="130"/>
        <v>0.10416666666666674</v>
      </c>
      <c r="P3389" s="67">
        <v>1.5</v>
      </c>
      <c r="Q3389" s="68">
        <v>8</v>
      </c>
      <c r="R3389" s="68"/>
      <c r="S3389" s="68">
        <f t="shared" si="131"/>
        <v>12</v>
      </c>
      <c r="T3389" s="69" t="s">
        <v>61</v>
      </c>
      <c r="U3389" s="63" t="s">
        <v>61</v>
      </c>
      <c r="V3389" s="63"/>
      <c r="W3389" s="63"/>
      <c r="X3389" s="63"/>
      <c r="Y3389" s="63"/>
      <c r="Z3389" s="63"/>
      <c r="AA3389" s="63"/>
    </row>
    <row r="3390" spans="1:27" s="71" customFormat="1" ht="23.5" customHeight="1" x14ac:dyDescent="0.35">
      <c r="A3390" s="62">
        <v>46183</v>
      </c>
      <c r="B3390" s="63" t="s">
        <v>34</v>
      </c>
      <c r="C3390" s="64" t="s">
        <v>18</v>
      </c>
      <c r="D3390" s="64" t="s">
        <v>19</v>
      </c>
      <c r="E3390" s="64" t="s">
        <v>4363</v>
      </c>
      <c r="F3390" s="64">
        <v>1</v>
      </c>
      <c r="G3390" s="72">
        <v>130597245</v>
      </c>
      <c r="H3390" s="63" t="s">
        <v>6062</v>
      </c>
      <c r="I3390" s="64" t="s">
        <v>700</v>
      </c>
      <c r="J3390" s="63" t="s">
        <v>6017</v>
      </c>
      <c r="K3390" s="64" t="s">
        <v>702</v>
      </c>
      <c r="L3390" s="64" t="s">
        <v>268</v>
      </c>
      <c r="M3390" s="100">
        <v>0.54166666666666663</v>
      </c>
      <c r="N3390" s="100">
        <v>0.64583333333333337</v>
      </c>
      <c r="O3390" s="66">
        <f t="shared" si="130"/>
        <v>0.10416666666666674</v>
      </c>
      <c r="P3390" s="67">
        <v>1.5</v>
      </c>
      <c r="Q3390" s="68">
        <v>10</v>
      </c>
      <c r="R3390" s="68"/>
      <c r="S3390" s="68">
        <f t="shared" si="131"/>
        <v>15</v>
      </c>
      <c r="T3390" s="69" t="s">
        <v>61</v>
      </c>
      <c r="U3390" s="63" t="s">
        <v>61</v>
      </c>
      <c r="V3390" s="63"/>
      <c r="W3390" s="63"/>
      <c r="X3390" s="63"/>
      <c r="Y3390" s="63"/>
      <c r="Z3390" s="63"/>
      <c r="AA3390" s="63"/>
    </row>
    <row r="3391" spans="1:27" s="71" customFormat="1" ht="23.5" customHeight="1" x14ac:dyDescent="0.35">
      <c r="A3391" s="62">
        <v>46183</v>
      </c>
      <c r="B3391" s="63" t="s">
        <v>34</v>
      </c>
      <c r="C3391" s="64" t="s">
        <v>18</v>
      </c>
      <c r="D3391" s="64" t="s">
        <v>19</v>
      </c>
      <c r="E3391" s="64" t="s">
        <v>1546</v>
      </c>
      <c r="F3391" s="64">
        <v>1</v>
      </c>
      <c r="G3391" s="72">
        <v>130597245</v>
      </c>
      <c r="H3391" s="63" t="s">
        <v>6063</v>
      </c>
      <c r="I3391" s="64" t="s">
        <v>700</v>
      </c>
      <c r="J3391" s="63" t="s">
        <v>6017</v>
      </c>
      <c r="K3391" s="64" t="s">
        <v>702</v>
      </c>
      <c r="L3391" s="64" t="s">
        <v>268</v>
      </c>
      <c r="M3391" s="100">
        <v>0.54166666666666663</v>
      </c>
      <c r="N3391" s="100">
        <v>0.64583333333333337</v>
      </c>
      <c r="O3391" s="66">
        <f t="shared" si="130"/>
        <v>0.10416666666666674</v>
      </c>
      <c r="P3391" s="67">
        <v>1.5</v>
      </c>
      <c r="Q3391" s="68">
        <v>11</v>
      </c>
      <c r="R3391" s="68"/>
      <c r="S3391" s="68">
        <f t="shared" si="131"/>
        <v>16.5</v>
      </c>
      <c r="T3391" s="69" t="s">
        <v>61</v>
      </c>
      <c r="U3391" s="63" t="s">
        <v>61</v>
      </c>
      <c r="V3391" s="63"/>
      <c r="W3391" s="63"/>
      <c r="X3391" s="63"/>
      <c r="Y3391" s="63"/>
      <c r="Z3391" s="63"/>
      <c r="AA3391" s="63"/>
    </row>
    <row r="3392" spans="1:27" s="71" customFormat="1" ht="23.5" customHeight="1" x14ac:dyDescent="0.35">
      <c r="A3392" s="62">
        <v>46183</v>
      </c>
      <c r="B3392" s="63" t="s">
        <v>34</v>
      </c>
      <c r="C3392" s="64" t="s">
        <v>18</v>
      </c>
      <c r="D3392" s="64" t="s">
        <v>19</v>
      </c>
      <c r="E3392" s="64" t="s">
        <v>1069</v>
      </c>
      <c r="F3392" s="64">
        <v>1</v>
      </c>
      <c r="G3392" s="72">
        <v>130597368</v>
      </c>
      <c r="H3392" s="63" t="s">
        <v>6064</v>
      </c>
      <c r="I3392" s="64" t="s">
        <v>700</v>
      </c>
      <c r="J3392" s="63" t="s">
        <v>6017</v>
      </c>
      <c r="K3392" s="64" t="s">
        <v>702</v>
      </c>
      <c r="L3392" s="64" t="s">
        <v>268</v>
      </c>
      <c r="M3392" s="100">
        <v>0.54166666666666663</v>
      </c>
      <c r="N3392" s="100">
        <v>0.64583333333333337</v>
      </c>
      <c r="O3392" s="66">
        <f t="shared" si="130"/>
        <v>0.10416666666666674</v>
      </c>
      <c r="P3392" s="67">
        <v>1.5</v>
      </c>
      <c r="Q3392" s="68">
        <v>9</v>
      </c>
      <c r="R3392" s="68"/>
      <c r="S3392" s="68">
        <f t="shared" si="131"/>
        <v>13.5</v>
      </c>
      <c r="T3392" s="69" t="s">
        <v>61</v>
      </c>
      <c r="U3392" s="63" t="s">
        <v>61</v>
      </c>
      <c r="V3392" s="63"/>
      <c r="W3392" s="63"/>
      <c r="X3392" s="63"/>
      <c r="Y3392" s="63"/>
      <c r="Z3392" s="63"/>
      <c r="AA3392" s="63"/>
    </row>
    <row r="3393" spans="1:27" s="71" customFormat="1" ht="23.5" customHeight="1" x14ac:dyDescent="0.35">
      <c r="A3393" s="62">
        <v>46183</v>
      </c>
      <c r="B3393" s="63" t="s">
        <v>34</v>
      </c>
      <c r="C3393" s="64" t="s">
        <v>18</v>
      </c>
      <c r="D3393" s="64" t="s">
        <v>19</v>
      </c>
      <c r="E3393" s="64" t="s">
        <v>5752</v>
      </c>
      <c r="F3393" s="64">
        <v>1</v>
      </c>
      <c r="G3393" s="72">
        <v>130597380</v>
      </c>
      <c r="H3393" s="63" t="s">
        <v>5600</v>
      </c>
      <c r="I3393" s="64" t="s">
        <v>700</v>
      </c>
      <c r="J3393" s="63" t="s">
        <v>6017</v>
      </c>
      <c r="K3393" s="64" t="s">
        <v>702</v>
      </c>
      <c r="L3393" s="64" t="s">
        <v>268</v>
      </c>
      <c r="M3393" s="100">
        <v>0.54166666666666663</v>
      </c>
      <c r="N3393" s="100">
        <v>0.64583333333333337</v>
      </c>
      <c r="O3393" s="66">
        <f t="shared" si="130"/>
        <v>0.10416666666666674</v>
      </c>
      <c r="P3393" s="67">
        <v>1.5</v>
      </c>
      <c r="Q3393" s="68">
        <v>7</v>
      </c>
      <c r="R3393" s="68"/>
      <c r="S3393" s="68">
        <f t="shared" si="131"/>
        <v>10.5</v>
      </c>
      <c r="T3393" s="69" t="s">
        <v>61</v>
      </c>
      <c r="U3393" s="63" t="s">
        <v>61</v>
      </c>
      <c r="V3393" s="63"/>
      <c r="W3393" s="63"/>
      <c r="X3393" s="63"/>
      <c r="Y3393" s="63"/>
      <c r="Z3393" s="63"/>
      <c r="AA3393" s="63"/>
    </row>
    <row r="3394" spans="1:27" s="71" customFormat="1" ht="23.5" customHeight="1" x14ac:dyDescent="0.35">
      <c r="A3394" s="62">
        <v>46183</v>
      </c>
      <c r="B3394" s="63" t="s">
        <v>34</v>
      </c>
      <c r="C3394" s="64" t="s">
        <v>18</v>
      </c>
      <c r="D3394" s="64" t="s">
        <v>19</v>
      </c>
      <c r="E3394" s="64" t="s">
        <v>4364</v>
      </c>
      <c r="F3394" s="64">
        <v>1</v>
      </c>
      <c r="G3394" s="72">
        <v>130597401</v>
      </c>
      <c r="H3394" s="63" t="s">
        <v>5601</v>
      </c>
      <c r="I3394" s="64" t="s">
        <v>700</v>
      </c>
      <c r="J3394" s="63" t="s">
        <v>6017</v>
      </c>
      <c r="K3394" s="64" t="s">
        <v>702</v>
      </c>
      <c r="L3394" s="64" t="s">
        <v>268</v>
      </c>
      <c r="M3394" s="100">
        <v>0.54166666666666663</v>
      </c>
      <c r="N3394" s="100">
        <v>0.64583333333333337</v>
      </c>
      <c r="O3394" s="66">
        <f t="shared" si="130"/>
        <v>0.10416666666666674</v>
      </c>
      <c r="P3394" s="67">
        <v>1.5</v>
      </c>
      <c r="Q3394" s="68">
        <v>8</v>
      </c>
      <c r="R3394" s="68"/>
      <c r="S3394" s="68">
        <f t="shared" si="131"/>
        <v>12</v>
      </c>
      <c r="T3394" s="69" t="s">
        <v>61</v>
      </c>
      <c r="U3394" s="63" t="s">
        <v>61</v>
      </c>
      <c r="V3394" s="63"/>
      <c r="W3394" s="63"/>
      <c r="X3394" s="63"/>
      <c r="Y3394" s="63"/>
      <c r="Z3394" s="63"/>
      <c r="AA3394" s="63"/>
    </row>
    <row r="3395" spans="1:27" s="71" customFormat="1" ht="23.5" customHeight="1" x14ac:dyDescent="0.35">
      <c r="A3395" s="62">
        <v>46183</v>
      </c>
      <c r="B3395" s="63" t="s">
        <v>34</v>
      </c>
      <c r="C3395" s="64" t="s">
        <v>18</v>
      </c>
      <c r="D3395" s="64" t="s">
        <v>19</v>
      </c>
      <c r="E3395" s="64" t="s">
        <v>834</v>
      </c>
      <c r="F3395" s="64">
        <v>1</v>
      </c>
      <c r="G3395" s="72">
        <v>130597417</v>
      </c>
      <c r="H3395" s="63" t="s">
        <v>6065</v>
      </c>
      <c r="I3395" s="64" t="s">
        <v>700</v>
      </c>
      <c r="J3395" s="63" t="s">
        <v>6017</v>
      </c>
      <c r="K3395" s="64" t="s">
        <v>702</v>
      </c>
      <c r="L3395" s="64" t="s">
        <v>268</v>
      </c>
      <c r="M3395" s="100">
        <v>0.54166666666666663</v>
      </c>
      <c r="N3395" s="100">
        <v>0.64583333333333337</v>
      </c>
      <c r="O3395" s="66">
        <f t="shared" si="130"/>
        <v>0.10416666666666674</v>
      </c>
      <c r="P3395" s="67">
        <v>1.5</v>
      </c>
      <c r="Q3395" s="68">
        <v>9</v>
      </c>
      <c r="R3395" s="68"/>
      <c r="S3395" s="68">
        <f t="shared" si="131"/>
        <v>13.5</v>
      </c>
      <c r="T3395" s="69" t="s">
        <v>61</v>
      </c>
      <c r="U3395" s="63" t="s">
        <v>61</v>
      </c>
      <c r="V3395" s="63"/>
      <c r="W3395" s="63"/>
      <c r="X3395" s="63"/>
      <c r="Y3395" s="63"/>
      <c r="Z3395" s="63"/>
      <c r="AA3395" s="63"/>
    </row>
    <row r="3396" spans="1:27" s="71" customFormat="1" ht="23.5" customHeight="1" x14ac:dyDescent="0.35">
      <c r="A3396" s="62">
        <v>46183</v>
      </c>
      <c r="B3396" s="63" t="s">
        <v>34</v>
      </c>
      <c r="C3396" s="64" t="s">
        <v>18</v>
      </c>
      <c r="D3396" s="64" t="s">
        <v>19</v>
      </c>
      <c r="E3396" s="64" t="s">
        <v>1549</v>
      </c>
      <c r="F3396" s="64">
        <v>1</v>
      </c>
      <c r="G3396" s="72">
        <v>130606098</v>
      </c>
      <c r="H3396" s="63" t="s">
        <v>6066</v>
      </c>
      <c r="I3396" s="64" t="s">
        <v>700</v>
      </c>
      <c r="J3396" s="63" t="s">
        <v>6017</v>
      </c>
      <c r="K3396" s="64" t="s">
        <v>702</v>
      </c>
      <c r="L3396" s="64" t="s">
        <v>268</v>
      </c>
      <c r="M3396" s="100">
        <v>0.54166666666666663</v>
      </c>
      <c r="N3396" s="100">
        <v>0.64583333333333337</v>
      </c>
      <c r="O3396" s="66">
        <f t="shared" si="130"/>
        <v>0.10416666666666674</v>
      </c>
      <c r="P3396" s="67">
        <v>1.5</v>
      </c>
      <c r="Q3396" s="68">
        <v>7</v>
      </c>
      <c r="R3396" s="68"/>
      <c r="S3396" s="68">
        <f t="shared" si="131"/>
        <v>10.5</v>
      </c>
      <c r="T3396" s="69" t="s">
        <v>61</v>
      </c>
      <c r="U3396" s="63" t="s">
        <v>61</v>
      </c>
      <c r="V3396" s="63"/>
      <c r="W3396" s="63"/>
      <c r="X3396" s="63"/>
      <c r="Y3396" s="63"/>
      <c r="Z3396" s="63"/>
      <c r="AA3396" s="63"/>
    </row>
    <row r="3397" spans="1:27" s="71" customFormat="1" ht="23.5" customHeight="1" x14ac:dyDescent="0.35">
      <c r="A3397" s="62">
        <v>46183</v>
      </c>
      <c r="B3397" s="63" t="s">
        <v>34</v>
      </c>
      <c r="C3397" s="64" t="s">
        <v>18</v>
      </c>
      <c r="D3397" s="64" t="s">
        <v>19</v>
      </c>
      <c r="E3397" s="64" t="s">
        <v>1550</v>
      </c>
      <c r="F3397" s="64">
        <v>1</v>
      </c>
      <c r="G3397" s="72">
        <v>130597380</v>
      </c>
      <c r="H3397" s="63" t="s">
        <v>6067</v>
      </c>
      <c r="I3397" s="64" t="s">
        <v>700</v>
      </c>
      <c r="J3397" s="63" t="s">
        <v>6017</v>
      </c>
      <c r="K3397" s="64" t="s">
        <v>702</v>
      </c>
      <c r="L3397" s="64" t="s">
        <v>268</v>
      </c>
      <c r="M3397" s="100">
        <v>0.54166666666666663</v>
      </c>
      <c r="N3397" s="100">
        <v>0.64583333333333337</v>
      </c>
      <c r="O3397" s="66">
        <f t="shared" si="130"/>
        <v>0.10416666666666674</v>
      </c>
      <c r="P3397" s="67">
        <v>1.5</v>
      </c>
      <c r="Q3397" s="68">
        <v>9</v>
      </c>
      <c r="R3397" s="68"/>
      <c r="S3397" s="68">
        <f t="shared" si="131"/>
        <v>13.5</v>
      </c>
      <c r="T3397" s="69" t="s">
        <v>61</v>
      </c>
      <c r="U3397" s="63" t="s">
        <v>61</v>
      </c>
      <c r="V3397" s="63"/>
      <c r="W3397" s="63"/>
      <c r="X3397" s="63"/>
      <c r="Y3397" s="63"/>
      <c r="Z3397" s="63"/>
      <c r="AA3397" s="63"/>
    </row>
    <row r="3398" spans="1:27" s="71" customFormat="1" ht="23.5" customHeight="1" x14ac:dyDescent="0.35">
      <c r="A3398" s="62">
        <v>46183</v>
      </c>
      <c r="B3398" s="63" t="s">
        <v>34</v>
      </c>
      <c r="C3398" s="64" t="s">
        <v>18</v>
      </c>
      <c r="D3398" s="64" t="s">
        <v>19</v>
      </c>
      <c r="E3398" s="64" t="s">
        <v>1545</v>
      </c>
      <c r="F3398" s="64">
        <v>1</v>
      </c>
      <c r="G3398" s="72">
        <v>130597380</v>
      </c>
      <c r="H3398" s="63" t="s">
        <v>6068</v>
      </c>
      <c r="I3398" s="64" t="s">
        <v>700</v>
      </c>
      <c r="J3398" s="63" t="s">
        <v>6017</v>
      </c>
      <c r="K3398" s="64" t="s">
        <v>702</v>
      </c>
      <c r="L3398" s="64" t="s">
        <v>268</v>
      </c>
      <c r="M3398" s="100">
        <v>0.54166666666666663</v>
      </c>
      <c r="N3398" s="100">
        <v>0.64583333333333337</v>
      </c>
      <c r="O3398" s="66">
        <f t="shared" si="130"/>
        <v>0.10416666666666674</v>
      </c>
      <c r="P3398" s="67">
        <v>1.5</v>
      </c>
      <c r="Q3398" s="68">
        <v>9</v>
      </c>
      <c r="R3398" s="68"/>
      <c r="S3398" s="68">
        <f t="shared" si="131"/>
        <v>13.5</v>
      </c>
      <c r="T3398" s="69" t="s">
        <v>61</v>
      </c>
      <c r="U3398" s="63" t="s">
        <v>61</v>
      </c>
      <c r="V3398" s="63"/>
      <c r="W3398" s="63"/>
      <c r="X3398" s="63"/>
      <c r="Y3398" s="63"/>
      <c r="Z3398" s="63"/>
      <c r="AA3398" s="63"/>
    </row>
    <row r="3399" spans="1:27" s="71" customFormat="1" ht="23.5" customHeight="1" x14ac:dyDescent="0.35">
      <c r="A3399" s="62">
        <v>46183</v>
      </c>
      <c r="B3399" s="63" t="s">
        <v>34</v>
      </c>
      <c r="C3399" s="64" t="s">
        <v>18</v>
      </c>
      <c r="D3399" s="64" t="s">
        <v>19</v>
      </c>
      <c r="E3399" s="64" t="s">
        <v>1543</v>
      </c>
      <c r="F3399" s="64">
        <v>1</v>
      </c>
      <c r="G3399" s="72">
        <v>130868002</v>
      </c>
      <c r="H3399" s="63" t="s">
        <v>5566</v>
      </c>
      <c r="I3399" s="64" t="s">
        <v>700</v>
      </c>
      <c r="J3399" s="63" t="s">
        <v>6017</v>
      </c>
      <c r="K3399" s="64" t="s">
        <v>702</v>
      </c>
      <c r="L3399" s="64" t="s">
        <v>268</v>
      </c>
      <c r="M3399" s="100">
        <v>0.54166666666666663</v>
      </c>
      <c r="N3399" s="100">
        <v>0.64583333333333337</v>
      </c>
      <c r="O3399" s="66">
        <f t="shared" si="130"/>
        <v>0.10416666666666674</v>
      </c>
      <c r="P3399" s="67">
        <v>1.5</v>
      </c>
      <c r="Q3399" s="68">
        <v>6</v>
      </c>
      <c r="R3399" s="68"/>
      <c r="S3399" s="68">
        <f t="shared" si="131"/>
        <v>9</v>
      </c>
      <c r="T3399" s="69" t="s">
        <v>61</v>
      </c>
      <c r="U3399" s="63" t="s">
        <v>61</v>
      </c>
      <c r="V3399" s="63"/>
      <c r="W3399" s="63"/>
      <c r="X3399" s="63"/>
      <c r="Y3399" s="63"/>
      <c r="Z3399" s="63"/>
      <c r="AA3399" s="63"/>
    </row>
    <row r="3400" spans="1:27" s="71" customFormat="1" ht="23.5" customHeight="1" x14ac:dyDescent="0.35">
      <c r="A3400" s="62">
        <v>46183</v>
      </c>
      <c r="B3400" s="63" t="s">
        <v>445</v>
      </c>
      <c r="C3400" s="64" t="s">
        <v>17</v>
      </c>
      <c r="D3400" s="64" t="s">
        <v>37</v>
      </c>
      <c r="E3400" s="64" t="s">
        <v>265</v>
      </c>
      <c r="F3400" s="64">
        <v>1</v>
      </c>
      <c r="G3400" s="72" t="s">
        <v>5609</v>
      </c>
      <c r="H3400" s="63" t="s">
        <v>5610</v>
      </c>
      <c r="I3400" s="64" t="s">
        <v>700</v>
      </c>
      <c r="J3400" s="63" t="s">
        <v>6017</v>
      </c>
      <c r="K3400" s="64" t="s">
        <v>702</v>
      </c>
      <c r="L3400" s="64" t="s">
        <v>268</v>
      </c>
      <c r="M3400" s="100">
        <v>0.54166666666666663</v>
      </c>
      <c r="N3400" s="100">
        <v>0.64583333333333337</v>
      </c>
      <c r="O3400" s="66">
        <f t="shared" si="130"/>
        <v>0.10416666666666674</v>
      </c>
      <c r="P3400" s="67">
        <v>1.5</v>
      </c>
      <c r="Q3400" s="68">
        <v>26</v>
      </c>
      <c r="R3400" s="68"/>
      <c r="S3400" s="68">
        <f t="shared" si="131"/>
        <v>39</v>
      </c>
      <c r="T3400" s="69" t="s">
        <v>61</v>
      </c>
      <c r="U3400" s="63" t="s">
        <v>61</v>
      </c>
      <c r="V3400" s="63"/>
      <c r="W3400" s="63"/>
      <c r="X3400" s="63"/>
      <c r="Y3400" s="63"/>
      <c r="Z3400" s="63"/>
      <c r="AA3400" s="63"/>
    </row>
    <row r="3401" spans="1:27" s="71" customFormat="1" ht="23.5" customHeight="1" x14ac:dyDescent="0.35">
      <c r="A3401" s="62">
        <v>46183</v>
      </c>
      <c r="B3401" s="63" t="s">
        <v>445</v>
      </c>
      <c r="C3401" s="64" t="s">
        <v>17</v>
      </c>
      <c r="D3401" s="64" t="s">
        <v>37</v>
      </c>
      <c r="E3401" s="64" t="s">
        <v>235</v>
      </c>
      <c r="F3401" s="64">
        <v>1</v>
      </c>
      <c r="G3401" s="72" t="s">
        <v>6069</v>
      </c>
      <c r="H3401" s="63" t="s">
        <v>6070</v>
      </c>
      <c r="I3401" s="64" t="s">
        <v>700</v>
      </c>
      <c r="J3401" s="63" t="s">
        <v>6017</v>
      </c>
      <c r="K3401" s="64" t="s">
        <v>702</v>
      </c>
      <c r="L3401" s="64" t="s">
        <v>268</v>
      </c>
      <c r="M3401" s="100">
        <v>0.54166666666666663</v>
      </c>
      <c r="N3401" s="100">
        <v>0.64583333333333337</v>
      </c>
      <c r="O3401" s="66">
        <f t="shared" si="130"/>
        <v>0.10416666666666674</v>
      </c>
      <c r="P3401" s="67">
        <v>1.5</v>
      </c>
      <c r="Q3401" s="68">
        <v>11</v>
      </c>
      <c r="R3401" s="68"/>
      <c r="S3401" s="68">
        <f t="shared" si="131"/>
        <v>16.5</v>
      </c>
      <c r="T3401" s="69" t="s">
        <v>61</v>
      </c>
      <c r="U3401" s="63" t="s">
        <v>61</v>
      </c>
      <c r="V3401" s="63"/>
      <c r="W3401" s="63"/>
      <c r="X3401" s="63"/>
      <c r="Y3401" s="63"/>
      <c r="Z3401" s="63"/>
      <c r="AA3401" s="63"/>
    </row>
    <row r="3402" spans="1:27" s="71" customFormat="1" ht="23.5" customHeight="1" x14ac:dyDescent="0.35">
      <c r="A3402" s="62">
        <v>46183</v>
      </c>
      <c r="B3402" s="63" t="s">
        <v>445</v>
      </c>
      <c r="C3402" s="64" t="s">
        <v>17</v>
      </c>
      <c r="D3402" s="64" t="s">
        <v>37</v>
      </c>
      <c r="E3402" s="64" t="s">
        <v>269</v>
      </c>
      <c r="F3402" s="64">
        <v>1</v>
      </c>
      <c r="G3402" s="72" t="s">
        <v>944</v>
      </c>
      <c r="H3402" s="63" t="s">
        <v>5613</v>
      </c>
      <c r="I3402" s="64" t="s">
        <v>700</v>
      </c>
      <c r="J3402" s="63" t="s">
        <v>6017</v>
      </c>
      <c r="K3402" s="64" t="s">
        <v>702</v>
      </c>
      <c r="L3402" s="64" t="s">
        <v>268</v>
      </c>
      <c r="M3402" s="100">
        <v>0.54166666666666663</v>
      </c>
      <c r="N3402" s="100">
        <v>0.64583333333333337</v>
      </c>
      <c r="O3402" s="66">
        <f t="shared" si="130"/>
        <v>0.10416666666666674</v>
      </c>
      <c r="P3402" s="67">
        <v>1.5</v>
      </c>
      <c r="Q3402" s="68">
        <v>20</v>
      </c>
      <c r="R3402" s="68"/>
      <c r="S3402" s="68">
        <f t="shared" si="131"/>
        <v>30</v>
      </c>
      <c r="T3402" s="69" t="s">
        <v>61</v>
      </c>
      <c r="U3402" s="63" t="s">
        <v>61</v>
      </c>
      <c r="V3402" s="63"/>
      <c r="W3402" s="63"/>
      <c r="X3402" s="63"/>
      <c r="Y3402" s="63"/>
      <c r="Z3402" s="63"/>
      <c r="AA3402" s="63"/>
    </row>
    <row r="3403" spans="1:27" s="71" customFormat="1" ht="23.5" customHeight="1" x14ac:dyDescent="0.35">
      <c r="A3403" s="62">
        <v>46183</v>
      </c>
      <c r="B3403" s="63" t="s">
        <v>445</v>
      </c>
      <c r="C3403" s="64" t="s">
        <v>17</v>
      </c>
      <c r="D3403" s="64" t="s">
        <v>37</v>
      </c>
      <c r="E3403" s="64" t="s">
        <v>898</v>
      </c>
      <c r="F3403" s="64">
        <v>1</v>
      </c>
      <c r="G3403" s="72" t="s">
        <v>884</v>
      </c>
      <c r="H3403" s="63" t="s">
        <v>5549</v>
      </c>
      <c r="I3403" s="64" t="s">
        <v>700</v>
      </c>
      <c r="J3403" s="63" t="s">
        <v>6017</v>
      </c>
      <c r="K3403" s="64" t="s">
        <v>702</v>
      </c>
      <c r="L3403" s="64" t="s">
        <v>268</v>
      </c>
      <c r="M3403" s="100">
        <v>0.54166666666666663</v>
      </c>
      <c r="N3403" s="100">
        <v>0.64583333333333337</v>
      </c>
      <c r="O3403" s="66">
        <f t="shared" si="130"/>
        <v>0.10416666666666674</v>
      </c>
      <c r="P3403" s="67">
        <v>1.5</v>
      </c>
      <c r="Q3403" s="68">
        <v>25</v>
      </c>
      <c r="R3403" s="68"/>
      <c r="S3403" s="68">
        <f t="shared" si="131"/>
        <v>37.5</v>
      </c>
      <c r="T3403" s="69" t="s">
        <v>61</v>
      </c>
      <c r="U3403" s="63" t="s">
        <v>61</v>
      </c>
      <c r="V3403" s="63"/>
      <c r="W3403" s="63"/>
      <c r="X3403" s="63"/>
      <c r="Y3403" s="63"/>
      <c r="Z3403" s="63"/>
      <c r="AA3403" s="63"/>
    </row>
    <row r="3404" spans="1:27" s="71" customFormat="1" ht="23.5" customHeight="1" x14ac:dyDescent="0.35">
      <c r="A3404" s="62">
        <v>46183</v>
      </c>
      <c r="B3404" s="63" t="s">
        <v>445</v>
      </c>
      <c r="C3404" s="64" t="s">
        <v>17</v>
      </c>
      <c r="D3404" s="64" t="s">
        <v>37</v>
      </c>
      <c r="E3404" s="64" t="s">
        <v>368</v>
      </c>
      <c r="F3404" s="64">
        <v>1</v>
      </c>
      <c r="G3404" s="72" t="s">
        <v>6071</v>
      </c>
      <c r="H3404" s="63" t="s">
        <v>6072</v>
      </c>
      <c r="I3404" s="64" t="s">
        <v>700</v>
      </c>
      <c r="J3404" s="63" t="s">
        <v>6017</v>
      </c>
      <c r="K3404" s="64" t="s">
        <v>702</v>
      </c>
      <c r="L3404" s="64" t="s">
        <v>268</v>
      </c>
      <c r="M3404" s="100">
        <v>0.54166666666666663</v>
      </c>
      <c r="N3404" s="100">
        <v>0.64583333333333337</v>
      </c>
      <c r="O3404" s="66">
        <f t="shared" si="130"/>
        <v>0.10416666666666674</v>
      </c>
      <c r="P3404" s="67">
        <v>1.5</v>
      </c>
      <c r="Q3404" s="68">
        <v>23</v>
      </c>
      <c r="R3404" s="68"/>
      <c r="S3404" s="68">
        <f t="shared" si="131"/>
        <v>34.5</v>
      </c>
      <c r="T3404" s="69" t="s">
        <v>61</v>
      </c>
      <c r="U3404" s="63" t="s">
        <v>61</v>
      </c>
      <c r="V3404" s="63"/>
      <c r="W3404" s="63"/>
      <c r="X3404" s="63"/>
      <c r="Y3404" s="63"/>
      <c r="Z3404" s="63"/>
      <c r="AA3404" s="63"/>
    </row>
    <row r="3405" spans="1:27" s="71" customFormat="1" ht="23.5" customHeight="1" x14ac:dyDescent="0.35">
      <c r="A3405" s="62">
        <v>46183</v>
      </c>
      <c r="B3405" s="63" t="s">
        <v>445</v>
      </c>
      <c r="C3405" s="64" t="s">
        <v>17</v>
      </c>
      <c r="D3405" s="64" t="s">
        <v>37</v>
      </c>
      <c r="E3405" s="64" t="s">
        <v>3031</v>
      </c>
      <c r="F3405" s="64">
        <v>1</v>
      </c>
      <c r="G3405" s="72" t="s">
        <v>4560</v>
      </c>
      <c r="H3405" s="63" t="s">
        <v>6073</v>
      </c>
      <c r="I3405" s="64" t="s">
        <v>700</v>
      </c>
      <c r="J3405" s="63" t="s">
        <v>6017</v>
      </c>
      <c r="K3405" s="64" t="s">
        <v>702</v>
      </c>
      <c r="L3405" s="64" t="s">
        <v>268</v>
      </c>
      <c r="M3405" s="100">
        <v>0.54166666666666663</v>
      </c>
      <c r="N3405" s="100">
        <v>0.64583333333333337</v>
      </c>
      <c r="O3405" s="66">
        <f t="shared" si="130"/>
        <v>0.10416666666666674</v>
      </c>
      <c r="P3405" s="67">
        <v>1.5</v>
      </c>
      <c r="Q3405" s="68">
        <v>8</v>
      </c>
      <c r="R3405" s="68"/>
      <c r="S3405" s="68">
        <f t="shared" si="131"/>
        <v>12</v>
      </c>
      <c r="T3405" s="69" t="s">
        <v>61</v>
      </c>
      <c r="U3405" s="63" t="s">
        <v>61</v>
      </c>
      <c r="V3405" s="63"/>
      <c r="W3405" s="63"/>
      <c r="X3405" s="63"/>
      <c r="Y3405" s="63"/>
      <c r="Z3405" s="63"/>
      <c r="AA3405" s="63"/>
    </row>
    <row r="3406" spans="1:27" s="71" customFormat="1" ht="23.5" customHeight="1" x14ac:dyDescent="0.35">
      <c r="A3406" s="62">
        <v>46183</v>
      </c>
      <c r="B3406" s="63" t="s">
        <v>445</v>
      </c>
      <c r="C3406" s="64" t="s">
        <v>17</v>
      </c>
      <c r="D3406" s="64" t="s">
        <v>37</v>
      </c>
      <c r="E3406" s="64" t="s">
        <v>3032</v>
      </c>
      <c r="F3406" s="64">
        <v>1</v>
      </c>
      <c r="G3406" s="72" t="s">
        <v>3754</v>
      </c>
      <c r="H3406" s="63" t="s">
        <v>6074</v>
      </c>
      <c r="I3406" s="64" t="s">
        <v>700</v>
      </c>
      <c r="J3406" s="63" t="s">
        <v>6017</v>
      </c>
      <c r="K3406" s="64" t="s">
        <v>702</v>
      </c>
      <c r="L3406" s="64" t="s">
        <v>268</v>
      </c>
      <c r="M3406" s="100">
        <v>0.54166666666666663</v>
      </c>
      <c r="N3406" s="100">
        <v>0.64583333333333337</v>
      </c>
      <c r="O3406" s="66">
        <f t="shared" si="130"/>
        <v>0.10416666666666674</v>
      </c>
      <c r="P3406" s="67">
        <v>1.5</v>
      </c>
      <c r="Q3406" s="68">
        <v>9</v>
      </c>
      <c r="R3406" s="68"/>
      <c r="S3406" s="68">
        <f t="shared" si="131"/>
        <v>13.5</v>
      </c>
      <c r="T3406" s="69" t="s">
        <v>61</v>
      </c>
      <c r="U3406" s="63" t="s">
        <v>61</v>
      </c>
      <c r="V3406" s="63"/>
      <c r="W3406" s="63"/>
      <c r="X3406" s="63"/>
      <c r="Y3406" s="63"/>
      <c r="Z3406" s="63"/>
      <c r="AA3406" s="63"/>
    </row>
    <row r="3407" spans="1:27" s="71" customFormat="1" ht="23.5" customHeight="1" x14ac:dyDescent="0.35">
      <c r="A3407" s="62">
        <v>46183</v>
      </c>
      <c r="B3407" s="63" t="s">
        <v>34</v>
      </c>
      <c r="C3407" s="64" t="s">
        <v>17</v>
      </c>
      <c r="D3407" s="64" t="s">
        <v>19</v>
      </c>
      <c r="E3407" s="64" t="s">
        <v>612</v>
      </c>
      <c r="F3407" s="64">
        <v>1</v>
      </c>
      <c r="G3407" s="72">
        <v>130597181</v>
      </c>
      <c r="H3407" s="63" t="s">
        <v>5582</v>
      </c>
      <c r="I3407" s="64" t="s">
        <v>700</v>
      </c>
      <c r="J3407" s="63" t="s">
        <v>6017</v>
      </c>
      <c r="K3407" s="64" t="s">
        <v>702</v>
      </c>
      <c r="L3407" s="64" t="s">
        <v>268</v>
      </c>
      <c r="M3407" s="100">
        <v>0.54166666666666663</v>
      </c>
      <c r="N3407" s="100">
        <v>0.64583333333333337</v>
      </c>
      <c r="O3407" s="66">
        <f t="shared" si="130"/>
        <v>0.10416666666666674</v>
      </c>
      <c r="P3407" s="67">
        <v>1.5</v>
      </c>
      <c r="Q3407" s="68">
        <v>13</v>
      </c>
      <c r="R3407" s="68"/>
      <c r="S3407" s="68">
        <f t="shared" si="131"/>
        <v>19.5</v>
      </c>
      <c r="T3407" s="69" t="s">
        <v>61</v>
      </c>
      <c r="U3407" s="63" t="s">
        <v>61</v>
      </c>
      <c r="V3407" s="63"/>
      <c r="W3407" s="63"/>
      <c r="X3407" s="63"/>
      <c r="Y3407" s="63"/>
      <c r="Z3407" s="63"/>
      <c r="AA3407" s="63"/>
    </row>
    <row r="3408" spans="1:27" s="71" customFormat="1" ht="23.5" customHeight="1" x14ac:dyDescent="0.35">
      <c r="A3408" s="62">
        <v>46183</v>
      </c>
      <c r="B3408" s="63" t="s">
        <v>34</v>
      </c>
      <c r="C3408" s="64" t="s">
        <v>17</v>
      </c>
      <c r="D3408" s="64" t="s">
        <v>19</v>
      </c>
      <c r="E3408" s="64" t="s">
        <v>992</v>
      </c>
      <c r="F3408" s="64">
        <v>1</v>
      </c>
      <c r="G3408" s="72" t="s">
        <v>401</v>
      </c>
      <c r="H3408" s="63" t="s">
        <v>6075</v>
      </c>
      <c r="I3408" s="64" t="s">
        <v>700</v>
      </c>
      <c r="J3408" s="63" t="s">
        <v>6017</v>
      </c>
      <c r="K3408" s="64" t="s">
        <v>702</v>
      </c>
      <c r="L3408" s="64" t="s">
        <v>268</v>
      </c>
      <c r="M3408" s="100">
        <v>0.54166666666666663</v>
      </c>
      <c r="N3408" s="100">
        <v>0.64583333333333337</v>
      </c>
      <c r="O3408" s="66">
        <f t="shared" si="130"/>
        <v>0.10416666666666674</v>
      </c>
      <c r="P3408" s="67">
        <v>1.5</v>
      </c>
      <c r="Q3408" s="68">
        <v>15</v>
      </c>
      <c r="R3408" s="68"/>
      <c r="S3408" s="68">
        <f t="shared" si="131"/>
        <v>22.5</v>
      </c>
      <c r="T3408" s="69" t="s">
        <v>61</v>
      </c>
      <c r="U3408" s="63" t="s">
        <v>61</v>
      </c>
      <c r="V3408" s="63"/>
      <c r="W3408" s="63"/>
      <c r="X3408" s="63"/>
      <c r="Y3408" s="63"/>
      <c r="Z3408" s="63"/>
      <c r="AA3408" s="63"/>
    </row>
    <row r="3409" spans="1:27" s="71" customFormat="1" ht="23.5" customHeight="1" x14ac:dyDescent="0.35">
      <c r="A3409" s="62">
        <v>46183</v>
      </c>
      <c r="B3409" s="63" t="s">
        <v>34</v>
      </c>
      <c r="C3409" s="64" t="s">
        <v>17</v>
      </c>
      <c r="D3409" s="64" t="s">
        <v>19</v>
      </c>
      <c r="E3409" s="64" t="s">
        <v>274</v>
      </c>
      <c r="F3409" s="64">
        <v>1</v>
      </c>
      <c r="G3409" s="72" t="s">
        <v>4316</v>
      </c>
      <c r="H3409" s="63" t="s">
        <v>6076</v>
      </c>
      <c r="I3409" s="64" t="s">
        <v>700</v>
      </c>
      <c r="J3409" s="63" t="s">
        <v>6017</v>
      </c>
      <c r="K3409" s="64" t="s">
        <v>702</v>
      </c>
      <c r="L3409" s="64" t="s">
        <v>268</v>
      </c>
      <c r="M3409" s="100">
        <v>0.54166666666666663</v>
      </c>
      <c r="N3409" s="100">
        <v>0.64583333333333337</v>
      </c>
      <c r="O3409" s="66">
        <f t="shared" si="130"/>
        <v>0.10416666666666674</v>
      </c>
      <c r="P3409" s="67">
        <v>1.5</v>
      </c>
      <c r="Q3409" s="68">
        <v>15</v>
      </c>
      <c r="R3409" s="68"/>
      <c r="S3409" s="68">
        <f t="shared" si="131"/>
        <v>22.5</v>
      </c>
      <c r="T3409" s="69" t="s">
        <v>61</v>
      </c>
      <c r="U3409" s="63" t="s">
        <v>61</v>
      </c>
      <c r="V3409" s="63"/>
      <c r="W3409" s="63"/>
      <c r="X3409" s="63"/>
      <c r="Y3409" s="63"/>
      <c r="Z3409" s="63"/>
      <c r="AA3409" s="63"/>
    </row>
    <row r="3410" spans="1:27" s="71" customFormat="1" ht="23.5" customHeight="1" x14ac:dyDescent="0.35">
      <c r="A3410" s="62">
        <v>46183</v>
      </c>
      <c r="B3410" s="63" t="s">
        <v>34</v>
      </c>
      <c r="C3410" s="64" t="s">
        <v>17</v>
      </c>
      <c r="D3410" s="64" t="s">
        <v>19</v>
      </c>
      <c r="E3410" s="64" t="s">
        <v>345</v>
      </c>
      <c r="F3410" s="64">
        <v>1</v>
      </c>
      <c r="G3410" s="72" t="s">
        <v>301</v>
      </c>
      <c r="H3410" s="63" t="s">
        <v>6077</v>
      </c>
      <c r="I3410" s="64" t="s">
        <v>700</v>
      </c>
      <c r="J3410" s="63" t="s">
        <v>6017</v>
      </c>
      <c r="K3410" s="64" t="s">
        <v>702</v>
      </c>
      <c r="L3410" s="64" t="s">
        <v>268</v>
      </c>
      <c r="M3410" s="100">
        <v>0.54166666666666663</v>
      </c>
      <c r="N3410" s="100">
        <v>0.64583333333333337</v>
      </c>
      <c r="O3410" s="66">
        <f t="shared" si="130"/>
        <v>0.10416666666666674</v>
      </c>
      <c r="P3410" s="67">
        <v>1.5</v>
      </c>
      <c r="Q3410" s="68">
        <v>12</v>
      </c>
      <c r="R3410" s="68"/>
      <c r="S3410" s="68">
        <f t="shared" si="131"/>
        <v>18</v>
      </c>
      <c r="T3410" s="69" t="s">
        <v>61</v>
      </c>
      <c r="U3410" s="63" t="s">
        <v>61</v>
      </c>
      <c r="V3410" s="63"/>
      <c r="W3410" s="63"/>
      <c r="X3410" s="63"/>
      <c r="Y3410" s="63"/>
      <c r="Z3410" s="63"/>
      <c r="AA3410" s="63"/>
    </row>
    <row r="3411" spans="1:27" s="71" customFormat="1" ht="23.5" customHeight="1" x14ac:dyDescent="0.35">
      <c r="A3411" s="62">
        <v>46183</v>
      </c>
      <c r="B3411" s="63" t="s">
        <v>34</v>
      </c>
      <c r="C3411" s="64" t="s">
        <v>17</v>
      </c>
      <c r="D3411" s="64" t="s">
        <v>19</v>
      </c>
      <c r="E3411" s="64" t="s">
        <v>993</v>
      </c>
      <c r="F3411" s="64">
        <v>1</v>
      </c>
      <c r="G3411" s="72" t="s">
        <v>301</v>
      </c>
      <c r="H3411" s="63" t="s">
        <v>6077</v>
      </c>
      <c r="I3411" s="64" t="s">
        <v>700</v>
      </c>
      <c r="J3411" s="63" t="s">
        <v>6017</v>
      </c>
      <c r="K3411" s="64" t="s">
        <v>702</v>
      </c>
      <c r="L3411" s="64" t="s">
        <v>268</v>
      </c>
      <c r="M3411" s="100">
        <v>0.54166666666666663</v>
      </c>
      <c r="N3411" s="100">
        <v>0.64583333333333337</v>
      </c>
      <c r="O3411" s="66">
        <f t="shared" ref="O3411:O3419" si="132">IF(N3411-M3411&gt;0,N3411-M3411,N3411-M3411+24)</f>
        <v>0.10416666666666674</v>
      </c>
      <c r="P3411" s="67">
        <v>1.5</v>
      </c>
      <c r="Q3411" s="68">
        <v>12</v>
      </c>
      <c r="R3411" s="68"/>
      <c r="S3411" s="68">
        <f t="shared" ref="S3411:S3419" si="133">P3411*Q3411</f>
        <v>18</v>
      </c>
      <c r="T3411" s="69" t="s">
        <v>61</v>
      </c>
      <c r="U3411" s="63" t="s">
        <v>61</v>
      </c>
      <c r="V3411" s="63"/>
      <c r="W3411" s="63"/>
      <c r="X3411" s="63"/>
      <c r="Y3411" s="63"/>
      <c r="Z3411" s="63"/>
      <c r="AA3411" s="63"/>
    </row>
    <row r="3412" spans="1:27" s="71" customFormat="1" ht="23.5" customHeight="1" x14ac:dyDescent="0.35">
      <c r="A3412" s="62">
        <v>46183</v>
      </c>
      <c r="B3412" s="63" t="s">
        <v>34</v>
      </c>
      <c r="C3412" s="64" t="s">
        <v>17</v>
      </c>
      <c r="D3412" s="64" t="s">
        <v>19</v>
      </c>
      <c r="E3412" s="64" t="s">
        <v>1066</v>
      </c>
      <c r="F3412" s="64">
        <v>1</v>
      </c>
      <c r="G3412" s="72" t="s">
        <v>301</v>
      </c>
      <c r="H3412" s="63" t="s">
        <v>5489</v>
      </c>
      <c r="I3412" s="64" t="s">
        <v>700</v>
      </c>
      <c r="J3412" s="63" t="s">
        <v>6017</v>
      </c>
      <c r="K3412" s="64" t="s">
        <v>702</v>
      </c>
      <c r="L3412" s="64" t="s">
        <v>268</v>
      </c>
      <c r="M3412" s="100">
        <v>0.54166666666666663</v>
      </c>
      <c r="N3412" s="100">
        <v>0.64583333333333337</v>
      </c>
      <c r="O3412" s="66">
        <f t="shared" si="132"/>
        <v>0.10416666666666674</v>
      </c>
      <c r="P3412" s="67">
        <v>1.5</v>
      </c>
      <c r="Q3412" s="68">
        <v>12</v>
      </c>
      <c r="R3412" s="68"/>
      <c r="S3412" s="68">
        <f t="shared" si="133"/>
        <v>18</v>
      </c>
      <c r="T3412" s="69" t="s">
        <v>61</v>
      </c>
      <c r="U3412" s="63" t="s">
        <v>61</v>
      </c>
      <c r="V3412" s="63"/>
      <c r="W3412" s="63"/>
      <c r="X3412" s="63"/>
      <c r="Y3412" s="63"/>
      <c r="Z3412" s="63"/>
      <c r="AA3412" s="63"/>
    </row>
    <row r="3413" spans="1:27" s="71" customFormat="1" ht="23.5" customHeight="1" x14ac:dyDescent="0.35">
      <c r="A3413" s="62">
        <v>46183</v>
      </c>
      <c r="B3413" s="63" t="s">
        <v>34</v>
      </c>
      <c r="C3413" s="64" t="s">
        <v>17</v>
      </c>
      <c r="D3413" s="64" t="s">
        <v>19</v>
      </c>
      <c r="E3413" s="64" t="s">
        <v>278</v>
      </c>
      <c r="F3413" s="64">
        <v>1</v>
      </c>
      <c r="G3413" s="72">
        <v>130597401</v>
      </c>
      <c r="H3413" s="63" t="s">
        <v>5627</v>
      </c>
      <c r="I3413" s="64" t="s">
        <v>700</v>
      </c>
      <c r="J3413" s="63" t="s">
        <v>6017</v>
      </c>
      <c r="K3413" s="64" t="s">
        <v>702</v>
      </c>
      <c r="L3413" s="64" t="s">
        <v>268</v>
      </c>
      <c r="M3413" s="100">
        <v>0.54166666666666663</v>
      </c>
      <c r="N3413" s="100">
        <v>0.64583333333333337</v>
      </c>
      <c r="O3413" s="66">
        <f t="shared" si="132"/>
        <v>0.10416666666666674</v>
      </c>
      <c r="P3413" s="67">
        <v>1.5</v>
      </c>
      <c r="Q3413" s="68">
        <v>11</v>
      </c>
      <c r="R3413" s="68"/>
      <c r="S3413" s="68">
        <f t="shared" si="133"/>
        <v>16.5</v>
      </c>
      <c r="T3413" s="69" t="s">
        <v>61</v>
      </c>
      <c r="U3413" s="63" t="s">
        <v>61</v>
      </c>
      <c r="V3413" s="63"/>
      <c r="W3413" s="63"/>
      <c r="X3413" s="63"/>
      <c r="Y3413" s="63"/>
      <c r="Z3413" s="63"/>
      <c r="AA3413" s="63"/>
    </row>
    <row r="3414" spans="1:27" s="71" customFormat="1" ht="23.5" customHeight="1" x14ac:dyDescent="0.35">
      <c r="A3414" s="62">
        <v>46183</v>
      </c>
      <c r="B3414" s="63" t="s">
        <v>34</v>
      </c>
      <c r="C3414" s="64" t="s">
        <v>17</v>
      </c>
      <c r="D3414" s="64" t="s">
        <v>19</v>
      </c>
      <c r="E3414" s="64" t="s">
        <v>750</v>
      </c>
      <c r="F3414" s="64">
        <v>1</v>
      </c>
      <c r="G3414" s="72">
        <v>130597184</v>
      </c>
      <c r="H3414" s="63" t="s">
        <v>6078</v>
      </c>
      <c r="I3414" s="64" t="s">
        <v>700</v>
      </c>
      <c r="J3414" s="63" t="s">
        <v>6017</v>
      </c>
      <c r="K3414" s="64" t="s">
        <v>702</v>
      </c>
      <c r="L3414" s="64" t="s">
        <v>268</v>
      </c>
      <c r="M3414" s="100">
        <v>0.54166666666666663</v>
      </c>
      <c r="N3414" s="100">
        <v>0.64583333333333337</v>
      </c>
      <c r="O3414" s="66">
        <f t="shared" si="132"/>
        <v>0.10416666666666674</v>
      </c>
      <c r="P3414" s="67">
        <v>1.5</v>
      </c>
      <c r="Q3414" s="68">
        <v>12</v>
      </c>
      <c r="R3414" s="68"/>
      <c r="S3414" s="68">
        <f t="shared" si="133"/>
        <v>18</v>
      </c>
      <c r="T3414" s="69" t="s">
        <v>61</v>
      </c>
      <c r="U3414" s="63" t="s">
        <v>61</v>
      </c>
      <c r="V3414" s="63"/>
      <c r="W3414" s="63"/>
      <c r="X3414" s="63"/>
      <c r="Y3414" s="63"/>
      <c r="Z3414" s="63"/>
      <c r="AA3414" s="63"/>
    </row>
    <row r="3415" spans="1:27" s="71" customFormat="1" ht="23.5" customHeight="1" x14ac:dyDescent="0.35">
      <c r="A3415" s="62">
        <v>46183</v>
      </c>
      <c r="B3415" s="63" t="s">
        <v>34</v>
      </c>
      <c r="C3415" s="64" t="s">
        <v>17</v>
      </c>
      <c r="D3415" s="64" t="s">
        <v>19</v>
      </c>
      <c r="E3415" s="64" t="s">
        <v>4361</v>
      </c>
      <c r="F3415" s="64">
        <v>1</v>
      </c>
      <c r="G3415" s="72">
        <v>108930826</v>
      </c>
      <c r="H3415" s="63" t="s">
        <v>6079</v>
      </c>
      <c r="I3415" s="64" t="s">
        <v>700</v>
      </c>
      <c r="J3415" s="63" t="s">
        <v>6017</v>
      </c>
      <c r="K3415" s="64" t="s">
        <v>702</v>
      </c>
      <c r="L3415" s="64" t="s">
        <v>268</v>
      </c>
      <c r="M3415" s="100">
        <v>0.54166666666666663</v>
      </c>
      <c r="N3415" s="100">
        <v>0.64583333333333337</v>
      </c>
      <c r="O3415" s="66">
        <f t="shared" si="132"/>
        <v>0.10416666666666674</v>
      </c>
      <c r="P3415" s="67">
        <v>1.5</v>
      </c>
      <c r="Q3415" s="68">
        <v>9</v>
      </c>
      <c r="R3415" s="68"/>
      <c r="S3415" s="68">
        <f t="shared" si="133"/>
        <v>13.5</v>
      </c>
      <c r="T3415" s="69" t="s">
        <v>61</v>
      </c>
      <c r="U3415" s="63" t="s">
        <v>61</v>
      </c>
      <c r="V3415" s="63"/>
      <c r="W3415" s="63"/>
      <c r="X3415" s="63"/>
      <c r="Y3415" s="63"/>
      <c r="Z3415" s="63"/>
      <c r="AA3415" s="63"/>
    </row>
    <row r="3416" spans="1:27" s="71" customFormat="1" ht="23.5" customHeight="1" x14ac:dyDescent="0.35">
      <c r="A3416" s="62">
        <v>46183</v>
      </c>
      <c r="B3416" s="63" t="s">
        <v>34</v>
      </c>
      <c r="C3416" s="64" t="s">
        <v>17</v>
      </c>
      <c r="D3416" s="64" t="s">
        <v>19</v>
      </c>
      <c r="E3416" s="64" t="s">
        <v>4362</v>
      </c>
      <c r="F3416" s="64">
        <v>1</v>
      </c>
      <c r="G3416" s="72" t="s">
        <v>4398</v>
      </c>
      <c r="H3416" s="63" t="s">
        <v>5615</v>
      </c>
      <c r="I3416" s="64" t="s">
        <v>700</v>
      </c>
      <c r="J3416" s="63" t="s">
        <v>6017</v>
      </c>
      <c r="K3416" s="64" t="s">
        <v>702</v>
      </c>
      <c r="L3416" s="64" t="s">
        <v>268</v>
      </c>
      <c r="M3416" s="100">
        <v>0.54166666666666663</v>
      </c>
      <c r="N3416" s="100">
        <v>0.64583333333333337</v>
      </c>
      <c r="O3416" s="66">
        <f t="shared" si="132"/>
        <v>0.10416666666666674</v>
      </c>
      <c r="P3416" s="67">
        <v>1.5</v>
      </c>
      <c r="Q3416" s="68">
        <v>9</v>
      </c>
      <c r="R3416" s="68"/>
      <c r="S3416" s="68">
        <f t="shared" si="133"/>
        <v>13.5</v>
      </c>
      <c r="T3416" s="69" t="s">
        <v>61</v>
      </c>
      <c r="U3416" s="63" t="s">
        <v>61</v>
      </c>
      <c r="V3416" s="63"/>
      <c r="W3416" s="63"/>
      <c r="X3416" s="63"/>
      <c r="Y3416" s="63"/>
      <c r="Z3416" s="63"/>
      <c r="AA3416" s="63"/>
    </row>
    <row r="3417" spans="1:27" s="71" customFormat="1" ht="23.5" customHeight="1" x14ac:dyDescent="0.35">
      <c r="A3417" s="62">
        <v>46183</v>
      </c>
      <c r="B3417" s="63" t="s">
        <v>34</v>
      </c>
      <c r="C3417" s="64" t="s">
        <v>17</v>
      </c>
      <c r="D3417" s="64" t="s">
        <v>19</v>
      </c>
      <c r="E3417" s="64" t="s">
        <v>4467</v>
      </c>
      <c r="F3417" s="64">
        <v>1</v>
      </c>
      <c r="G3417" s="72">
        <v>108930808</v>
      </c>
      <c r="H3417" s="63" t="s">
        <v>6080</v>
      </c>
      <c r="I3417" s="64" t="s">
        <v>700</v>
      </c>
      <c r="J3417" s="63" t="s">
        <v>6017</v>
      </c>
      <c r="K3417" s="64" t="s">
        <v>702</v>
      </c>
      <c r="L3417" s="64" t="s">
        <v>268</v>
      </c>
      <c r="M3417" s="100">
        <v>0.54166666666666663</v>
      </c>
      <c r="N3417" s="100">
        <v>0.64583333333333337</v>
      </c>
      <c r="O3417" s="66">
        <f t="shared" si="132"/>
        <v>0.10416666666666674</v>
      </c>
      <c r="P3417" s="67">
        <v>1.5</v>
      </c>
      <c r="Q3417" s="68">
        <v>9</v>
      </c>
      <c r="R3417" s="68"/>
      <c r="S3417" s="68">
        <f t="shared" si="133"/>
        <v>13.5</v>
      </c>
      <c r="T3417" s="69" t="s">
        <v>61</v>
      </c>
      <c r="U3417" s="63" t="s">
        <v>61</v>
      </c>
      <c r="V3417" s="63"/>
      <c r="W3417" s="63"/>
      <c r="X3417" s="63"/>
      <c r="Y3417" s="63"/>
      <c r="Z3417" s="63"/>
      <c r="AA3417" s="63"/>
    </row>
    <row r="3418" spans="1:27" s="71" customFormat="1" ht="23.5" customHeight="1" x14ac:dyDescent="0.35">
      <c r="A3418" s="62">
        <v>46183</v>
      </c>
      <c r="B3418" s="63" t="s">
        <v>34</v>
      </c>
      <c r="C3418" s="64" t="s">
        <v>17</v>
      </c>
      <c r="D3418" s="64" t="s">
        <v>19</v>
      </c>
      <c r="E3418" s="64" t="s">
        <v>4962</v>
      </c>
      <c r="F3418" s="64">
        <v>1</v>
      </c>
      <c r="G3418" s="72" t="s">
        <v>1846</v>
      </c>
      <c r="H3418" s="63" t="s">
        <v>6081</v>
      </c>
      <c r="I3418" s="64" t="s">
        <v>700</v>
      </c>
      <c r="J3418" s="63" t="s">
        <v>6017</v>
      </c>
      <c r="K3418" s="64" t="s">
        <v>702</v>
      </c>
      <c r="L3418" s="64" t="s">
        <v>268</v>
      </c>
      <c r="M3418" s="100">
        <v>0.54166666666666663</v>
      </c>
      <c r="N3418" s="100">
        <v>0.64583333333333337</v>
      </c>
      <c r="O3418" s="66">
        <f t="shared" si="132"/>
        <v>0.10416666666666674</v>
      </c>
      <c r="P3418" s="67">
        <v>1.5</v>
      </c>
      <c r="Q3418" s="68">
        <v>7</v>
      </c>
      <c r="R3418" s="68"/>
      <c r="S3418" s="68">
        <f t="shared" si="133"/>
        <v>10.5</v>
      </c>
      <c r="T3418" s="69" t="s">
        <v>61</v>
      </c>
      <c r="U3418" s="63" t="s">
        <v>61</v>
      </c>
      <c r="V3418" s="63"/>
      <c r="W3418" s="63"/>
      <c r="X3418" s="63"/>
      <c r="Y3418" s="63"/>
      <c r="Z3418" s="63"/>
      <c r="AA3418" s="63"/>
    </row>
    <row r="3419" spans="1:27" s="71" customFormat="1" ht="23.5" customHeight="1" x14ac:dyDescent="0.35">
      <c r="A3419" s="62">
        <v>46183</v>
      </c>
      <c r="B3419" s="63" t="s">
        <v>34</v>
      </c>
      <c r="C3419" s="64" t="s">
        <v>17</v>
      </c>
      <c r="D3419" s="64" t="s">
        <v>19</v>
      </c>
      <c r="E3419" s="64" t="s">
        <v>6014</v>
      </c>
      <c r="F3419" s="64">
        <v>1</v>
      </c>
      <c r="G3419" s="72" t="s">
        <v>4120</v>
      </c>
      <c r="H3419" s="63" t="s">
        <v>6082</v>
      </c>
      <c r="I3419" s="64" t="s">
        <v>700</v>
      </c>
      <c r="J3419" s="63" t="s">
        <v>6017</v>
      </c>
      <c r="K3419" s="64" t="s">
        <v>702</v>
      </c>
      <c r="L3419" s="64" t="s">
        <v>268</v>
      </c>
      <c r="M3419" s="100">
        <v>0.54166666666666663</v>
      </c>
      <c r="N3419" s="100">
        <v>0.64583333333333337</v>
      </c>
      <c r="O3419" s="66">
        <f t="shared" si="132"/>
        <v>0.10416666666666674</v>
      </c>
      <c r="P3419" s="67">
        <v>1.5</v>
      </c>
      <c r="Q3419" s="68">
        <v>8</v>
      </c>
      <c r="R3419" s="68"/>
      <c r="S3419" s="68">
        <f t="shared" si="133"/>
        <v>12</v>
      </c>
      <c r="T3419" s="69" t="s">
        <v>61</v>
      </c>
      <c r="U3419" s="63" t="s">
        <v>61</v>
      </c>
      <c r="V3419" s="63"/>
      <c r="W3419" s="63"/>
      <c r="X3419" s="63"/>
      <c r="Y3419" s="63"/>
      <c r="Z3419" s="63"/>
      <c r="AA3419" s="63"/>
    </row>
    <row r="3420" spans="1:27" s="71" customFormat="1" ht="23.5" customHeight="1" x14ac:dyDescent="0.35">
      <c r="A3420" s="62">
        <v>46193</v>
      </c>
      <c r="B3420" s="63" t="s">
        <v>445</v>
      </c>
      <c r="C3420" s="64" t="s">
        <v>17</v>
      </c>
      <c r="D3420" s="64" t="s">
        <v>37</v>
      </c>
      <c r="E3420" s="64" t="s">
        <v>5866</v>
      </c>
      <c r="F3420" s="64" t="str">
        <f t="shared" si="127"/>
        <v>2</v>
      </c>
      <c r="G3420" s="72" t="s">
        <v>462</v>
      </c>
      <c r="H3420" s="63" t="s">
        <v>5981</v>
      </c>
      <c r="I3420" s="64" t="s">
        <v>493</v>
      </c>
      <c r="J3420" s="63" t="s">
        <v>66</v>
      </c>
      <c r="K3420" s="64" t="s">
        <v>243</v>
      </c>
      <c r="L3420" s="64" t="s">
        <v>239</v>
      </c>
      <c r="M3420" s="100"/>
      <c r="N3420" s="100"/>
      <c r="O3420" s="66">
        <f t="shared" si="125"/>
        <v>24</v>
      </c>
      <c r="P3420" s="67">
        <v>0.1</v>
      </c>
      <c r="Q3420" s="68">
        <v>55</v>
      </c>
      <c r="R3420" s="68"/>
      <c r="S3420" s="68">
        <f t="shared" si="126"/>
        <v>5.5</v>
      </c>
      <c r="T3420" s="69" t="s">
        <v>547</v>
      </c>
      <c r="U3420" s="63" t="s">
        <v>52</v>
      </c>
      <c r="V3420" s="63"/>
      <c r="W3420" s="63"/>
      <c r="X3420" s="63"/>
      <c r="Y3420" s="63"/>
      <c r="Z3420" s="63"/>
      <c r="AA3420" s="63"/>
    </row>
    <row r="3421" spans="1:27" s="71" customFormat="1" ht="23.5" customHeight="1" x14ac:dyDescent="0.35">
      <c r="A3421" s="62">
        <v>46193</v>
      </c>
      <c r="B3421" s="63" t="s">
        <v>445</v>
      </c>
      <c r="C3421" s="64" t="s">
        <v>17</v>
      </c>
      <c r="D3421" s="64" t="s">
        <v>37</v>
      </c>
      <c r="E3421" s="64" t="s">
        <v>5978</v>
      </c>
      <c r="F3421" s="64" t="str">
        <f t="shared" si="127"/>
        <v>1</v>
      </c>
      <c r="G3421" s="72" t="s">
        <v>2387</v>
      </c>
      <c r="H3421" s="63" t="s">
        <v>5982</v>
      </c>
      <c r="I3421" s="64" t="s">
        <v>493</v>
      </c>
      <c r="J3421" s="63" t="s">
        <v>66</v>
      </c>
      <c r="K3421" s="64" t="s">
        <v>243</v>
      </c>
      <c r="L3421" s="64" t="s">
        <v>239</v>
      </c>
      <c r="M3421" s="100"/>
      <c r="N3421" s="100"/>
      <c r="O3421" s="66">
        <f t="shared" si="125"/>
        <v>24</v>
      </c>
      <c r="P3421" s="67">
        <v>0.8</v>
      </c>
      <c r="Q3421" s="68">
        <v>52</v>
      </c>
      <c r="R3421" s="68"/>
      <c r="S3421" s="68">
        <f t="shared" si="126"/>
        <v>41.6</v>
      </c>
      <c r="T3421" s="69" t="s">
        <v>547</v>
      </c>
      <c r="U3421" s="63" t="s">
        <v>52</v>
      </c>
      <c r="V3421" s="63"/>
      <c r="W3421" s="63"/>
      <c r="X3421" s="63"/>
      <c r="Y3421" s="63"/>
      <c r="Z3421" s="63"/>
      <c r="AA3421" s="63"/>
    </row>
    <row r="3422" spans="1:27" s="71" customFormat="1" ht="23.5" customHeight="1" x14ac:dyDescent="0.35">
      <c r="A3422" s="62">
        <v>46193</v>
      </c>
      <c r="B3422" s="63" t="s">
        <v>445</v>
      </c>
      <c r="C3422" s="64" t="s">
        <v>17</v>
      </c>
      <c r="D3422" s="64" t="s">
        <v>37</v>
      </c>
      <c r="E3422" s="64" t="s">
        <v>5900</v>
      </c>
      <c r="F3422" s="64" t="str">
        <f t="shared" si="127"/>
        <v>2</v>
      </c>
      <c r="G3422" s="72" t="s">
        <v>755</v>
      </c>
      <c r="H3422" s="63" t="s">
        <v>5983</v>
      </c>
      <c r="I3422" s="64" t="s">
        <v>493</v>
      </c>
      <c r="J3422" s="63" t="s">
        <v>66</v>
      </c>
      <c r="K3422" s="64" t="s">
        <v>243</v>
      </c>
      <c r="L3422" s="64" t="s">
        <v>239</v>
      </c>
      <c r="M3422" s="100"/>
      <c r="N3422" s="100"/>
      <c r="O3422" s="66">
        <f t="shared" si="125"/>
        <v>24</v>
      </c>
      <c r="P3422" s="67">
        <v>0.1</v>
      </c>
      <c r="Q3422" s="68">
        <v>52</v>
      </c>
      <c r="R3422" s="68"/>
      <c r="S3422" s="68">
        <f t="shared" si="126"/>
        <v>5.2</v>
      </c>
      <c r="T3422" s="69" t="s">
        <v>547</v>
      </c>
      <c r="U3422" s="63" t="s">
        <v>52</v>
      </c>
      <c r="V3422" s="63"/>
      <c r="W3422" s="63"/>
      <c r="X3422" s="63"/>
      <c r="Y3422" s="63"/>
      <c r="Z3422" s="63"/>
      <c r="AA3422" s="63"/>
    </row>
    <row r="3423" spans="1:27" s="71" customFormat="1" ht="23.5" customHeight="1" x14ac:dyDescent="0.35">
      <c r="A3423" s="62">
        <v>46193</v>
      </c>
      <c r="B3423" s="63" t="s">
        <v>445</v>
      </c>
      <c r="C3423" s="64" t="s">
        <v>17</v>
      </c>
      <c r="D3423" s="64" t="s">
        <v>37</v>
      </c>
      <c r="E3423" s="64" t="s">
        <v>5901</v>
      </c>
      <c r="F3423" s="64" t="str">
        <f t="shared" si="127"/>
        <v>1</v>
      </c>
      <c r="G3423" s="72" t="s">
        <v>642</v>
      </c>
      <c r="H3423" s="63" t="s">
        <v>5984</v>
      </c>
      <c r="I3423" s="64" t="s">
        <v>493</v>
      </c>
      <c r="J3423" s="63" t="s">
        <v>66</v>
      </c>
      <c r="K3423" s="64" t="s">
        <v>243</v>
      </c>
      <c r="L3423" s="64" t="s">
        <v>239</v>
      </c>
      <c r="M3423" s="100"/>
      <c r="N3423" s="100"/>
      <c r="O3423" s="66">
        <f t="shared" si="125"/>
        <v>24</v>
      </c>
      <c r="P3423" s="67">
        <v>0.1</v>
      </c>
      <c r="Q3423" s="68">
        <v>26</v>
      </c>
      <c r="R3423" s="68"/>
      <c r="S3423" s="68">
        <f t="shared" si="126"/>
        <v>2.6</v>
      </c>
      <c r="T3423" s="69" t="s">
        <v>547</v>
      </c>
      <c r="U3423" s="63" t="s">
        <v>52</v>
      </c>
      <c r="V3423" s="63"/>
      <c r="W3423" s="63"/>
      <c r="X3423" s="63"/>
      <c r="Y3423" s="63"/>
      <c r="Z3423" s="63"/>
      <c r="AA3423" s="63"/>
    </row>
    <row r="3424" spans="1:27" s="71" customFormat="1" ht="23.5" customHeight="1" x14ac:dyDescent="0.35">
      <c r="A3424" s="62">
        <v>46193</v>
      </c>
      <c r="B3424" s="63" t="s">
        <v>445</v>
      </c>
      <c r="C3424" s="64" t="s">
        <v>17</v>
      </c>
      <c r="D3424" s="64" t="s">
        <v>37</v>
      </c>
      <c r="E3424" s="64" t="s">
        <v>5865</v>
      </c>
      <c r="F3424" s="64" t="str">
        <f t="shared" si="127"/>
        <v>2</v>
      </c>
      <c r="G3424" s="72" t="s">
        <v>884</v>
      </c>
      <c r="H3424" s="63" t="s">
        <v>5985</v>
      </c>
      <c r="I3424" s="64" t="s">
        <v>493</v>
      </c>
      <c r="J3424" s="63" t="s">
        <v>66</v>
      </c>
      <c r="K3424" s="64" t="s">
        <v>243</v>
      </c>
      <c r="L3424" s="64" t="s">
        <v>239</v>
      </c>
      <c r="M3424" s="100"/>
      <c r="N3424" s="100"/>
      <c r="O3424" s="66">
        <f t="shared" si="125"/>
        <v>24</v>
      </c>
      <c r="P3424" s="67">
        <v>0.33</v>
      </c>
      <c r="Q3424" s="68">
        <v>28</v>
      </c>
      <c r="R3424" s="68"/>
      <c r="S3424" s="68">
        <f t="shared" si="126"/>
        <v>9.24</v>
      </c>
      <c r="T3424" s="69" t="s">
        <v>547</v>
      </c>
      <c r="U3424" s="63" t="s">
        <v>52</v>
      </c>
      <c r="V3424" s="63"/>
      <c r="W3424" s="63"/>
      <c r="X3424" s="63"/>
      <c r="Y3424" s="63"/>
      <c r="Z3424" s="63"/>
      <c r="AA3424" s="63"/>
    </row>
    <row r="3425" spans="1:27" s="71" customFormat="1" ht="23.5" customHeight="1" x14ac:dyDescent="0.35">
      <c r="A3425" s="62">
        <v>46193</v>
      </c>
      <c r="B3425" s="63" t="s">
        <v>34</v>
      </c>
      <c r="C3425" s="64" t="s">
        <v>17</v>
      </c>
      <c r="D3425" s="64" t="s">
        <v>19</v>
      </c>
      <c r="E3425" s="64" t="s">
        <v>5905</v>
      </c>
      <c r="F3425" s="64" t="str">
        <f t="shared" si="127"/>
        <v>2</v>
      </c>
      <c r="G3425" s="72">
        <v>130597184</v>
      </c>
      <c r="H3425" s="63" t="s">
        <v>5986</v>
      </c>
      <c r="I3425" s="64" t="s">
        <v>493</v>
      </c>
      <c r="J3425" s="63" t="s">
        <v>66</v>
      </c>
      <c r="K3425" s="64" t="s">
        <v>243</v>
      </c>
      <c r="L3425" s="64" t="s">
        <v>239</v>
      </c>
      <c r="M3425" s="100"/>
      <c r="N3425" s="100"/>
      <c r="O3425" s="66">
        <f t="shared" si="125"/>
        <v>24</v>
      </c>
      <c r="P3425" s="67">
        <v>0.5</v>
      </c>
      <c r="Q3425" s="68">
        <v>15</v>
      </c>
      <c r="R3425" s="68"/>
      <c r="S3425" s="68">
        <f t="shared" si="126"/>
        <v>7.5</v>
      </c>
      <c r="T3425" s="69" t="s">
        <v>547</v>
      </c>
      <c r="U3425" s="63" t="s">
        <v>52</v>
      </c>
      <c r="V3425" s="63"/>
      <c r="W3425" s="63"/>
      <c r="X3425" s="63"/>
      <c r="Y3425" s="63"/>
      <c r="Z3425" s="63"/>
      <c r="AA3425" s="63"/>
    </row>
    <row r="3426" spans="1:27" s="71" customFormat="1" ht="23.5" customHeight="1" x14ac:dyDescent="0.35">
      <c r="A3426" s="62">
        <v>46193</v>
      </c>
      <c r="B3426" s="63" t="s">
        <v>445</v>
      </c>
      <c r="C3426" s="64" t="s">
        <v>17</v>
      </c>
      <c r="D3426" s="64" t="s">
        <v>37</v>
      </c>
      <c r="E3426" s="64" t="s">
        <v>5750</v>
      </c>
      <c r="F3426" s="64" t="str">
        <f t="shared" si="127"/>
        <v>1</v>
      </c>
      <c r="G3426" s="72" t="s">
        <v>3208</v>
      </c>
      <c r="H3426" s="63" t="s">
        <v>5987</v>
      </c>
      <c r="I3426" s="64" t="s">
        <v>493</v>
      </c>
      <c r="J3426" s="63" t="s">
        <v>66</v>
      </c>
      <c r="K3426" s="64" t="s">
        <v>243</v>
      </c>
      <c r="L3426" s="64" t="s">
        <v>239</v>
      </c>
      <c r="M3426" s="100"/>
      <c r="N3426" s="100"/>
      <c r="O3426" s="66">
        <f t="shared" si="125"/>
        <v>24</v>
      </c>
      <c r="P3426" s="67">
        <v>0.8</v>
      </c>
      <c r="Q3426" s="68">
        <v>8</v>
      </c>
      <c r="R3426" s="68"/>
      <c r="S3426" s="68">
        <f t="shared" si="126"/>
        <v>6.4</v>
      </c>
      <c r="T3426" s="69" t="s">
        <v>547</v>
      </c>
      <c r="U3426" s="63" t="s">
        <v>52</v>
      </c>
      <c r="V3426" s="63"/>
      <c r="W3426" s="63"/>
      <c r="X3426" s="63"/>
      <c r="Y3426" s="63"/>
      <c r="Z3426" s="63"/>
      <c r="AA3426" s="63"/>
    </row>
    <row r="3427" spans="1:27" s="71" customFormat="1" ht="23.5" customHeight="1" x14ac:dyDescent="0.35">
      <c r="A3427" s="62">
        <v>46193</v>
      </c>
      <c r="B3427" s="63" t="s">
        <v>445</v>
      </c>
      <c r="C3427" s="64" t="s">
        <v>17</v>
      </c>
      <c r="D3427" s="64" t="s">
        <v>37</v>
      </c>
      <c r="E3427" s="64" t="s">
        <v>5750</v>
      </c>
      <c r="F3427" s="64" t="str">
        <f t="shared" si="127"/>
        <v>1</v>
      </c>
      <c r="G3427" s="72" t="s">
        <v>5988</v>
      </c>
      <c r="H3427" s="63" t="s">
        <v>5989</v>
      </c>
      <c r="I3427" s="64" t="s">
        <v>493</v>
      </c>
      <c r="J3427" s="63" t="s">
        <v>66</v>
      </c>
      <c r="K3427" s="64" t="s">
        <v>243</v>
      </c>
      <c r="L3427" s="64" t="s">
        <v>239</v>
      </c>
      <c r="M3427" s="100"/>
      <c r="N3427" s="100"/>
      <c r="O3427" s="66">
        <f t="shared" si="125"/>
        <v>24</v>
      </c>
      <c r="P3427" s="67">
        <v>0.1</v>
      </c>
      <c r="Q3427" s="68">
        <v>8</v>
      </c>
      <c r="R3427" s="68"/>
      <c r="S3427" s="68">
        <f t="shared" si="126"/>
        <v>0.8</v>
      </c>
      <c r="T3427" s="69" t="s">
        <v>547</v>
      </c>
      <c r="U3427" s="63" t="s">
        <v>52</v>
      </c>
      <c r="V3427" s="63"/>
      <c r="W3427" s="63"/>
      <c r="X3427" s="63"/>
      <c r="Y3427" s="63"/>
      <c r="Z3427" s="63"/>
      <c r="AA3427" s="63"/>
    </row>
    <row r="3428" spans="1:27" s="71" customFormat="1" ht="23.5" customHeight="1" x14ac:dyDescent="0.35">
      <c r="A3428" s="62">
        <v>46193</v>
      </c>
      <c r="B3428" s="63" t="s">
        <v>445</v>
      </c>
      <c r="C3428" s="64" t="s">
        <v>18</v>
      </c>
      <c r="D3428" s="64" t="s">
        <v>37</v>
      </c>
      <c r="E3428" s="64" t="s">
        <v>2063</v>
      </c>
      <c r="F3428" s="64" t="str">
        <f t="shared" si="127"/>
        <v>2</v>
      </c>
      <c r="G3428" s="72" t="s">
        <v>318</v>
      </c>
      <c r="H3428" s="63" t="s">
        <v>5990</v>
      </c>
      <c r="I3428" s="64" t="s">
        <v>493</v>
      </c>
      <c r="J3428" s="63" t="s">
        <v>66</v>
      </c>
      <c r="K3428" s="64" t="s">
        <v>243</v>
      </c>
      <c r="L3428" s="64" t="s">
        <v>239</v>
      </c>
      <c r="M3428" s="100"/>
      <c r="N3428" s="100"/>
      <c r="O3428" s="66">
        <f t="shared" si="125"/>
        <v>24</v>
      </c>
      <c r="P3428" s="67">
        <v>0.1</v>
      </c>
      <c r="Q3428" s="68">
        <v>21</v>
      </c>
      <c r="R3428" s="68"/>
      <c r="S3428" s="68">
        <f t="shared" si="126"/>
        <v>2.1</v>
      </c>
      <c r="T3428" s="69" t="s">
        <v>547</v>
      </c>
      <c r="U3428" s="63" t="s">
        <v>52</v>
      </c>
      <c r="V3428" s="63"/>
      <c r="W3428" s="63"/>
      <c r="X3428" s="63"/>
      <c r="Y3428" s="63"/>
      <c r="Z3428" s="63"/>
      <c r="AA3428" s="63"/>
    </row>
    <row r="3429" spans="1:27" s="71" customFormat="1" ht="23.5" customHeight="1" x14ac:dyDescent="0.35">
      <c r="A3429" s="62">
        <v>46193</v>
      </c>
      <c r="B3429" s="63" t="s">
        <v>445</v>
      </c>
      <c r="C3429" s="64" t="s">
        <v>18</v>
      </c>
      <c r="D3429" s="64" t="s">
        <v>37</v>
      </c>
      <c r="E3429" s="64" t="s">
        <v>868</v>
      </c>
      <c r="F3429" s="64" t="str">
        <f t="shared" si="127"/>
        <v>1</v>
      </c>
      <c r="G3429" s="72" t="s">
        <v>5991</v>
      </c>
      <c r="H3429" s="63" t="s">
        <v>5992</v>
      </c>
      <c r="I3429" s="64" t="s">
        <v>493</v>
      </c>
      <c r="J3429" s="63" t="s">
        <v>66</v>
      </c>
      <c r="K3429" s="64" t="s">
        <v>243</v>
      </c>
      <c r="L3429" s="64" t="s">
        <v>239</v>
      </c>
      <c r="M3429" s="100"/>
      <c r="N3429" s="100"/>
      <c r="O3429" s="66">
        <f t="shared" si="125"/>
        <v>24</v>
      </c>
      <c r="P3429" s="67">
        <v>0.1</v>
      </c>
      <c r="Q3429" s="68">
        <v>16</v>
      </c>
      <c r="R3429" s="68"/>
      <c r="S3429" s="68">
        <f t="shared" si="126"/>
        <v>1.6</v>
      </c>
      <c r="T3429" s="69" t="s">
        <v>547</v>
      </c>
      <c r="U3429" s="63" t="s">
        <v>52</v>
      </c>
      <c r="V3429" s="63"/>
      <c r="W3429" s="63"/>
      <c r="X3429" s="63"/>
      <c r="Y3429" s="63"/>
      <c r="Z3429" s="63"/>
      <c r="AA3429" s="63"/>
    </row>
    <row r="3430" spans="1:27" s="71" customFormat="1" ht="23.5" customHeight="1" x14ac:dyDescent="0.35">
      <c r="A3430" s="62">
        <v>46193</v>
      </c>
      <c r="B3430" s="63" t="s">
        <v>445</v>
      </c>
      <c r="C3430" s="64" t="s">
        <v>18</v>
      </c>
      <c r="D3430" s="64" t="s">
        <v>37</v>
      </c>
      <c r="E3430" s="64" t="s">
        <v>867</v>
      </c>
      <c r="F3430" s="64" t="str">
        <f t="shared" si="127"/>
        <v>1</v>
      </c>
      <c r="G3430" s="72" t="s">
        <v>2080</v>
      </c>
      <c r="H3430" s="63" t="s">
        <v>5930</v>
      </c>
      <c r="I3430" s="64" t="s">
        <v>493</v>
      </c>
      <c r="J3430" s="63" t="s">
        <v>66</v>
      </c>
      <c r="K3430" s="64" t="s">
        <v>243</v>
      </c>
      <c r="L3430" s="64" t="s">
        <v>239</v>
      </c>
      <c r="M3430" s="100"/>
      <c r="N3430" s="100"/>
      <c r="O3430" s="66">
        <f t="shared" si="125"/>
        <v>24</v>
      </c>
      <c r="P3430" s="67">
        <v>0.1</v>
      </c>
      <c r="Q3430" s="68">
        <v>17</v>
      </c>
      <c r="R3430" s="68"/>
      <c r="S3430" s="68">
        <f t="shared" si="126"/>
        <v>1.7000000000000002</v>
      </c>
      <c r="T3430" s="69" t="s">
        <v>547</v>
      </c>
      <c r="U3430" s="63" t="s">
        <v>52</v>
      </c>
      <c r="V3430" s="63"/>
      <c r="W3430" s="63"/>
      <c r="X3430" s="63"/>
      <c r="Y3430" s="63"/>
      <c r="Z3430" s="63"/>
      <c r="AA3430" s="63"/>
    </row>
    <row r="3431" spans="1:27" s="71" customFormat="1" ht="23.5" customHeight="1" x14ac:dyDescent="0.35">
      <c r="A3431" s="62">
        <v>46193</v>
      </c>
      <c r="B3431" s="63" t="s">
        <v>445</v>
      </c>
      <c r="C3431" s="64" t="s">
        <v>18</v>
      </c>
      <c r="D3431" s="64" t="s">
        <v>37</v>
      </c>
      <c r="E3431" s="64" t="s">
        <v>815</v>
      </c>
      <c r="F3431" s="64" t="str">
        <f t="shared" si="127"/>
        <v>1</v>
      </c>
      <c r="G3431" s="72">
        <v>230868002</v>
      </c>
      <c r="H3431" s="63" t="s">
        <v>5993</v>
      </c>
      <c r="I3431" s="64" t="s">
        <v>493</v>
      </c>
      <c r="J3431" s="63" t="s">
        <v>66</v>
      </c>
      <c r="K3431" s="64" t="s">
        <v>243</v>
      </c>
      <c r="L3431" s="64" t="s">
        <v>239</v>
      </c>
      <c r="M3431" s="100"/>
      <c r="N3431" s="100"/>
      <c r="O3431" s="66">
        <f t="shared" si="125"/>
        <v>24</v>
      </c>
      <c r="P3431" s="67">
        <v>0.1</v>
      </c>
      <c r="Q3431" s="68">
        <v>9</v>
      </c>
      <c r="R3431" s="68"/>
      <c r="S3431" s="68">
        <f t="shared" si="126"/>
        <v>0.9</v>
      </c>
      <c r="T3431" s="69" t="s">
        <v>547</v>
      </c>
      <c r="U3431" s="63" t="s">
        <v>52</v>
      </c>
      <c r="V3431" s="63"/>
      <c r="W3431" s="63"/>
      <c r="X3431" s="63"/>
      <c r="Y3431" s="63"/>
      <c r="Z3431" s="63"/>
      <c r="AA3431" s="63"/>
    </row>
    <row r="3432" spans="1:27" s="71" customFormat="1" ht="23.5" customHeight="1" x14ac:dyDescent="0.35">
      <c r="A3432" s="62">
        <v>46193</v>
      </c>
      <c r="B3432" s="63" t="s">
        <v>445</v>
      </c>
      <c r="C3432" s="64" t="s">
        <v>18</v>
      </c>
      <c r="D3432" s="64" t="s">
        <v>37</v>
      </c>
      <c r="E3432" s="64" t="s">
        <v>429</v>
      </c>
      <c r="F3432" s="64" t="str">
        <f t="shared" si="127"/>
        <v>2</v>
      </c>
      <c r="G3432" s="72" t="s">
        <v>5646</v>
      </c>
      <c r="H3432" s="63" t="s">
        <v>5994</v>
      </c>
      <c r="I3432" s="64" t="s">
        <v>493</v>
      </c>
      <c r="J3432" s="63" t="s">
        <v>66</v>
      </c>
      <c r="K3432" s="64" t="s">
        <v>243</v>
      </c>
      <c r="L3432" s="64" t="s">
        <v>239</v>
      </c>
      <c r="M3432" s="100"/>
      <c r="N3432" s="100"/>
      <c r="O3432" s="66">
        <f t="shared" si="125"/>
        <v>24</v>
      </c>
      <c r="P3432" s="67">
        <v>0.8</v>
      </c>
      <c r="Q3432" s="68">
        <v>16</v>
      </c>
      <c r="R3432" s="68"/>
      <c r="S3432" s="68">
        <f t="shared" si="126"/>
        <v>12.8</v>
      </c>
      <c r="T3432" s="69" t="s">
        <v>547</v>
      </c>
      <c r="U3432" s="63" t="s">
        <v>52</v>
      </c>
      <c r="V3432" s="63"/>
      <c r="W3432" s="63"/>
      <c r="X3432" s="63"/>
      <c r="Y3432" s="63"/>
      <c r="Z3432" s="63"/>
      <c r="AA3432" s="63"/>
    </row>
    <row r="3433" spans="1:27" s="71" customFormat="1" ht="23.5" customHeight="1" x14ac:dyDescent="0.35">
      <c r="A3433" s="62">
        <v>46193</v>
      </c>
      <c r="B3433" s="63" t="s">
        <v>445</v>
      </c>
      <c r="C3433" s="64" t="s">
        <v>18</v>
      </c>
      <c r="D3433" s="64" t="s">
        <v>37</v>
      </c>
      <c r="E3433" s="64" t="s">
        <v>1689</v>
      </c>
      <c r="F3433" s="64" t="str">
        <f t="shared" si="127"/>
        <v>2</v>
      </c>
      <c r="G3433" s="72" t="s">
        <v>5995</v>
      </c>
      <c r="H3433" s="63" t="s">
        <v>5996</v>
      </c>
      <c r="I3433" s="64" t="s">
        <v>493</v>
      </c>
      <c r="J3433" s="63" t="s">
        <v>66</v>
      </c>
      <c r="K3433" s="64" t="s">
        <v>243</v>
      </c>
      <c r="L3433" s="64" t="s">
        <v>239</v>
      </c>
      <c r="M3433" s="100"/>
      <c r="N3433" s="100"/>
      <c r="O3433" s="66">
        <f t="shared" si="125"/>
        <v>24</v>
      </c>
      <c r="P3433" s="67">
        <v>0.33</v>
      </c>
      <c r="Q3433" s="68">
        <v>10</v>
      </c>
      <c r="R3433" s="68"/>
      <c r="S3433" s="68">
        <f t="shared" si="126"/>
        <v>3.3000000000000003</v>
      </c>
      <c r="T3433" s="69" t="s">
        <v>547</v>
      </c>
      <c r="U3433" s="63" t="s">
        <v>52</v>
      </c>
      <c r="V3433" s="63"/>
      <c r="W3433" s="63"/>
      <c r="X3433" s="63"/>
      <c r="Y3433" s="63"/>
      <c r="Z3433" s="63"/>
      <c r="AA3433" s="63"/>
    </row>
    <row r="3434" spans="1:27" s="71" customFormat="1" ht="23.5" customHeight="1" x14ac:dyDescent="0.35">
      <c r="A3434" s="62">
        <v>46193</v>
      </c>
      <c r="B3434" s="63" t="s">
        <v>445</v>
      </c>
      <c r="C3434" s="64" t="s">
        <v>18</v>
      </c>
      <c r="D3434" s="64" t="s">
        <v>37</v>
      </c>
      <c r="E3434" s="64" t="s">
        <v>1772</v>
      </c>
      <c r="F3434" s="64" t="str">
        <f t="shared" si="127"/>
        <v>2</v>
      </c>
      <c r="G3434" s="72" t="s">
        <v>5997</v>
      </c>
      <c r="H3434" s="63" t="s">
        <v>5998</v>
      </c>
      <c r="I3434" s="64" t="s">
        <v>493</v>
      </c>
      <c r="J3434" s="63" t="s">
        <v>66</v>
      </c>
      <c r="K3434" s="64" t="s">
        <v>243</v>
      </c>
      <c r="L3434" s="64" t="s">
        <v>239</v>
      </c>
      <c r="M3434" s="100"/>
      <c r="N3434" s="100"/>
      <c r="O3434" s="66">
        <f t="shared" si="125"/>
        <v>24</v>
      </c>
      <c r="P3434" s="67">
        <v>0.1</v>
      </c>
      <c r="Q3434" s="68">
        <v>30</v>
      </c>
      <c r="R3434" s="68"/>
      <c r="S3434" s="68">
        <f t="shared" si="126"/>
        <v>3</v>
      </c>
      <c r="T3434" s="69" t="s">
        <v>547</v>
      </c>
      <c r="U3434" s="63" t="s">
        <v>52</v>
      </c>
      <c r="V3434" s="63"/>
      <c r="W3434" s="63"/>
      <c r="X3434" s="63"/>
      <c r="Y3434" s="63"/>
      <c r="Z3434" s="63"/>
      <c r="AA3434" s="63"/>
    </row>
    <row r="3435" spans="1:27" s="71" customFormat="1" ht="23.5" customHeight="1" x14ac:dyDescent="0.35">
      <c r="A3435" s="62">
        <v>46193</v>
      </c>
      <c r="B3435" s="63" t="s">
        <v>445</v>
      </c>
      <c r="C3435" s="64" t="s">
        <v>18</v>
      </c>
      <c r="D3435" s="64" t="s">
        <v>37</v>
      </c>
      <c r="E3435" s="64" t="s">
        <v>1301</v>
      </c>
      <c r="F3435" s="64" t="str">
        <f t="shared" si="127"/>
        <v>2</v>
      </c>
      <c r="G3435" s="72" t="s">
        <v>5766</v>
      </c>
      <c r="H3435" s="63" t="s">
        <v>5999</v>
      </c>
      <c r="I3435" s="64" t="s">
        <v>493</v>
      </c>
      <c r="J3435" s="63" t="s">
        <v>66</v>
      </c>
      <c r="K3435" s="64" t="s">
        <v>243</v>
      </c>
      <c r="L3435" s="64" t="s">
        <v>239</v>
      </c>
      <c r="M3435" s="100"/>
      <c r="N3435" s="100"/>
      <c r="O3435" s="66">
        <f t="shared" si="125"/>
        <v>24</v>
      </c>
      <c r="P3435" s="67">
        <v>0.1</v>
      </c>
      <c r="Q3435" s="68">
        <v>23</v>
      </c>
      <c r="R3435" s="68"/>
      <c r="S3435" s="68">
        <f t="shared" si="126"/>
        <v>2.3000000000000003</v>
      </c>
      <c r="T3435" s="69" t="s">
        <v>547</v>
      </c>
      <c r="U3435" s="63" t="s">
        <v>52</v>
      </c>
      <c r="V3435" s="63"/>
      <c r="W3435" s="63"/>
      <c r="X3435" s="63"/>
      <c r="Y3435" s="63"/>
      <c r="Z3435" s="63"/>
      <c r="AA3435" s="63"/>
    </row>
    <row r="3436" spans="1:27" s="71" customFormat="1" ht="23.5" customHeight="1" x14ac:dyDescent="0.35">
      <c r="A3436" s="62">
        <v>46193</v>
      </c>
      <c r="B3436" s="63" t="s">
        <v>445</v>
      </c>
      <c r="C3436" s="64" t="s">
        <v>18</v>
      </c>
      <c r="D3436" s="64" t="s">
        <v>37</v>
      </c>
      <c r="E3436" s="64" t="s">
        <v>2063</v>
      </c>
      <c r="F3436" s="64" t="str">
        <f t="shared" si="127"/>
        <v>2</v>
      </c>
      <c r="G3436" s="72" t="s">
        <v>318</v>
      </c>
      <c r="H3436" s="63" t="s">
        <v>5990</v>
      </c>
      <c r="I3436" s="64" t="s">
        <v>490</v>
      </c>
      <c r="J3436" s="63" t="s">
        <v>4052</v>
      </c>
      <c r="K3436" s="64" t="s">
        <v>281</v>
      </c>
      <c r="L3436" s="64" t="s">
        <v>268</v>
      </c>
      <c r="M3436" s="100">
        <v>0.16666666666666666</v>
      </c>
      <c r="N3436" s="100">
        <v>0.20833333333333334</v>
      </c>
      <c r="O3436" s="66">
        <f t="shared" si="125"/>
        <v>4.1666666666666685E-2</v>
      </c>
      <c r="P3436" s="67">
        <v>1</v>
      </c>
      <c r="Q3436" s="68">
        <v>21</v>
      </c>
      <c r="R3436" s="68"/>
      <c r="S3436" s="68">
        <f t="shared" si="126"/>
        <v>21</v>
      </c>
      <c r="T3436" s="69" t="s">
        <v>52</v>
      </c>
      <c r="U3436" s="63" t="s">
        <v>52</v>
      </c>
      <c r="V3436" s="63"/>
      <c r="W3436" s="63"/>
      <c r="X3436" s="63"/>
      <c r="Y3436" s="63"/>
      <c r="Z3436" s="63"/>
      <c r="AA3436" s="63">
        <v>2026060102</v>
      </c>
    </row>
    <row r="3437" spans="1:27" s="71" customFormat="1" ht="23.5" customHeight="1" x14ac:dyDescent="0.35">
      <c r="A3437" s="62">
        <v>46193</v>
      </c>
      <c r="B3437" s="63" t="s">
        <v>445</v>
      </c>
      <c r="C3437" s="64" t="s">
        <v>17</v>
      </c>
      <c r="D3437" s="64" t="s">
        <v>37</v>
      </c>
      <c r="E3437" s="64" t="s">
        <v>5901</v>
      </c>
      <c r="F3437" s="64" t="str">
        <f t="shared" si="127"/>
        <v>1</v>
      </c>
      <c r="G3437" s="72" t="s">
        <v>642</v>
      </c>
      <c r="H3437" s="63" t="s">
        <v>5984</v>
      </c>
      <c r="I3437" s="64" t="s">
        <v>480</v>
      </c>
      <c r="J3437" s="63" t="s">
        <v>2414</v>
      </c>
      <c r="K3437" s="64" t="s">
        <v>273</v>
      </c>
      <c r="L3437" s="64" t="s">
        <v>268</v>
      </c>
      <c r="M3437" s="100">
        <v>0.52777777777777779</v>
      </c>
      <c r="N3437" s="100">
        <v>0.62847222222222221</v>
      </c>
      <c r="O3437" s="66">
        <f t="shared" si="125"/>
        <v>0.10069444444444442</v>
      </c>
      <c r="P3437" s="67">
        <v>2.4</v>
      </c>
      <c r="Q3437" s="68">
        <v>26</v>
      </c>
      <c r="R3437" s="68"/>
      <c r="S3437" s="68">
        <f t="shared" si="126"/>
        <v>62.4</v>
      </c>
      <c r="T3437" s="69" t="s">
        <v>30</v>
      </c>
      <c r="U3437" s="63" t="s">
        <v>30</v>
      </c>
      <c r="V3437" s="63"/>
      <c r="W3437" s="63">
        <v>205024001</v>
      </c>
      <c r="X3437" s="63" t="s">
        <v>1065</v>
      </c>
      <c r="Y3437" s="63"/>
      <c r="Z3437" s="63"/>
      <c r="AA3437" s="63">
        <v>2026060103</v>
      </c>
    </row>
    <row r="3438" spans="1:27" s="71" customFormat="1" ht="23.5" customHeight="1" x14ac:dyDescent="0.35">
      <c r="A3438" s="62">
        <v>46193</v>
      </c>
      <c r="B3438" s="63" t="s">
        <v>34</v>
      </c>
      <c r="C3438" s="64" t="s">
        <v>17</v>
      </c>
      <c r="D3438" s="64" t="s">
        <v>19</v>
      </c>
      <c r="E3438" s="64" t="s">
        <v>5979</v>
      </c>
      <c r="F3438" s="64" t="str">
        <f t="shared" si="127"/>
        <v>2</v>
      </c>
      <c r="G3438" s="72">
        <v>108826932</v>
      </c>
      <c r="H3438" s="63" t="s">
        <v>6000</v>
      </c>
      <c r="I3438" s="64" t="s">
        <v>480</v>
      </c>
      <c r="J3438" s="63" t="s">
        <v>6001</v>
      </c>
      <c r="K3438" s="64" t="s">
        <v>273</v>
      </c>
      <c r="L3438" s="64" t="s">
        <v>268</v>
      </c>
      <c r="M3438" s="100">
        <v>0.91666666666666663</v>
      </c>
      <c r="N3438" s="100">
        <v>4.1666666666666664E-2</v>
      </c>
      <c r="O3438" s="66">
        <f t="shared" si="125"/>
        <v>23.125</v>
      </c>
      <c r="P3438" s="67">
        <v>3</v>
      </c>
      <c r="Q3438" s="68">
        <v>6</v>
      </c>
      <c r="R3438" s="68"/>
      <c r="S3438" s="68">
        <f t="shared" si="126"/>
        <v>18</v>
      </c>
      <c r="T3438" s="69" t="s">
        <v>30</v>
      </c>
      <c r="U3438" s="63" t="s">
        <v>30</v>
      </c>
      <c r="V3438" s="63"/>
      <c r="W3438" s="63">
        <v>518728221</v>
      </c>
      <c r="X3438" s="63" t="s">
        <v>548</v>
      </c>
      <c r="Y3438" s="63"/>
      <c r="Z3438" s="63"/>
      <c r="AA3438" s="63">
        <v>2026060104</v>
      </c>
    </row>
    <row r="3439" spans="1:27" s="71" customFormat="1" ht="23.5" customHeight="1" x14ac:dyDescent="0.35">
      <c r="A3439" s="62">
        <v>46193</v>
      </c>
      <c r="B3439" s="63" t="s">
        <v>34</v>
      </c>
      <c r="C3439" s="64" t="s">
        <v>17</v>
      </c>
      <c r="D3439" s="64" t="s">
        <v>19</v>
      </c>
      <c r="E3439" s="64" t="s">
        <v>5980</v>
      </c>
      <c r="F3439" s="64" t="str">
        <f t="shared" si="127"/>
        <v>2</v>
      </c>
      <c r="G3439" s="72" t="s">
        <v>6002</v>
      </c>
      <c r="H3439" s="63" t="s">
        <v>6003</v>
      </c>
      <c r="I3439" s="64" t="s">
        <v>480</v>
      </c>
      <c r="J3439" s="63" t="s">
        <v>6001</v>
      </c>
      <c r="K3439" s="64" t="s">
        <v>273</v>
      </c>
      <c r="L3439" s="64" t="s">
        <v>268</v>
      </c>
      <c r="M3439" s="100">
        <v>4.1666666666666664E-2</v>
      </c>
      <c r="N3439" s="100">
        <v>0.16666666666666666</v>
      </c>
      <c r="O3439" s="66">
        <f t="shared" si="125"/>
        <v>0.125</v>
      </c>
      <c r="P3439" s="67">
        <v>3</v>
      </c>
      <c r="Q3439" s="68">
        <v>9</v>
      </c>
      <c r="R3439" s="68"/>
      <c r="S3439" s="68">
        <f t="shared" si="126"/>
        <v>27</v>
      </c>
      <c r="T3439" s="69" t="s">
        <v>30</v>
      </c>
      <c r="U3439" s="63" t="s">
        <v>30</v>
      </c>
      <c r="V3439" s="63"/>
      <c r="W3439" s="63">
        <v>518728221</v>
      </c>
      <c r="X3439" s="63" t="s">
        <v>548</v>
      </c>
      <c r="Y3439" s="63"/>
      <c r="Z3439" s="63"/>
      <c r="AA3439" s="63">
        <v>2026060105</v>
      </c>
    </row>
    <row r="3440" spans="1:27" s="71" customFormat="1" ht="23.5" customHeight="1" x14ac:dyDescent="0.35">
      <c r="A3440" s="62">
        <v>46195</v>
      </c>
      <c r="B3440" s="63" t="s">
        <v>34</v>
      </c>
      <c r="C3440" s="64" t="s">
        <v>17</v>
      </c>
      <c r="D3440" s="64" t="s">
        <v>19</v>
      </c>
      <c r="E3440" s="64" t="s">
        <v>5569</v>
      </c>
      <c r="F3440" s="64" t="str">
        <f t="shared" si="127"/>
        <v>1</v>
      </c>
      <c r="G3440" s="85">
        <v>130878003</v>
      </c>
      <c r="H3440" s="63" t="s">
        <v>6089</v>
      </c>
      <c r="I3440" s="64" t="s">
        <v>493</v>
      </c>
      <c r="J3440" s="63" t="s">
        <v>66</v>
      </c>
      <c r="K3440" s="64" t="s">
        <v>243</v>
      </c>
      <c r="L3440" s="64" t="s">
        <v>239</v>
      </c>
      <c r="M3440" s="100"/>
      <c r="N3440" s="100"/>
      <c r="O3440" s="66">
        <f t="shared" si="125"/>
        <v>24</v>
      </c>
      <c r="P3440" s="67">
        <v>0.67</v>
      </c>
      <c r="Q3440" s="68">
        <v>1</v>
      </c>
      <c r="R3440" s="68"/>
      <c r="S3440" s="68">
        <f t="shared" si="126"/>
        <v>0.67</v>
      </c>
      <c r="T3440" s="69" t="s">
        <v>547</v>
      </c>
      <c r="U3440" s="63" t="s">
        <v>52</v>
      </c>
      <c r="V3440" s="63"/>
      <c r="W3440" s="63"/>
      <c r="X3440" s="63"/>
      <c r="Y3440" s="63"/>
      <c r="Z3440" s="63"/>
      <c r="AA3440" s="63"/>
    </row>
    <row r="3441" spans="1:27" s="71" customFormat="1" ht="23.5" customHeight="1" x14ac:dyDescent="0.35">
      <c r="A3441" s="62">
        <v>46195</v>
      </c>
      <c r="B3441" s="63" t="s">
        <v>445</v>
      </c>
      <c r="C3441" s="64" t="s">
        <v>17</v>
      </c>
      <c r="D3441" s="64" t="s">
        <v>37</v>
      </c>
      <c r="E3441" s="64" t="s">
        <v>5868</v>
      </c>
      <c r="F3441" s="64" t="str">
        <f t="shared" ref="F3441:F3504" si="134">IF(RIGHT(E3441,1)="D","1","2")</f>
        <v>2</v>
      </c>
      <c r="G3441" s="72" t="s">
        <v>645</v>
      </c>
      <c r="H3441" s="63" t="s">
        <v>6090</v>
      </c>
      <c r="I3441" s="64" t="s">
        <v>493</v>
      </c>
      <c r="J3441" s="63" t="s">
        <v>66</v>
      </c>
      <c r="K3441" s="64" t="s">
        <v>243</v>
      </c>
      <c r="L3441" s="64" t="s">
        <v>239</v>
      </c>
      <c r="M3441" s="100"/>
      <c r="N3441" s="100"/>
      <c r="O3441" s="66">
        <f t="shared" ref="O3441:O3504" si="135">IF(N3441-M3441&gt;0,N3441-M3441,N3441-M3441+24)</f>
        <v>24</v>
      </c>
      <c r="P3441" s="67">
        <v>0.1</v>
      </c>
      <c r="Q3441" s="68">
        <v>21</v>
      </c>
      <c r="R3441" s="68"/>
      <c r="S3441" s="68">
        <f t="shared" ref="S3441:S3504" si="136">P3441*Q3441</f>
        <v>2.1</v>
      </c>
      <c r="T3441" s="69" t="s">
        <v>547</v>
      </c>
      <c r="U3441" s="63" t="s">
        <v>52</v>
      </c>
      <c r="V3441" s="63"/>
      <c r="W3441" s="63"/>
      <c r="X3441" s="63"/>
      <c r="Y3441" s="63"/>
      <c r="Z3441" s="63"/>
      <c r="AA3441" s="63"/>
    </row>
    <row r="3442" spans="1:27" s="71" customFormat="1" ht="23.5" customHeight="1" x14ac:dyDescent="0.35">
      <c r="A3442" s="62">
        <v>46195</v>
      </c>
      <c r="B3442" s="63" t="s">
        <v>445</v>
      </c>
      <c r="C3442" s="64" t="s">
        <v>17</v>
      </c>
      <c r="D3442" s="64" t="s">
        <v>37</v>
      </c>
      <c r="E3442" s="64" t="s">
        <v>6088</v>
      </c>
      <c r="F3442" s="64" t="str">
        <f t="shared" si="134"/>
        <v>1</v>
      </c>
      <c r="G3442" s="72" t="s">
        <v>3053</v>
      </c>
      <c r="H3442" s="63" t="s">
        <v>6091</v>
      </c>
      <c r="I3442" s="64" t="s">
        <v>493</v>
      </c>
      <c r="J3442" s="63" t="s">
        <v>66</v>
      </c>
      <c r="K3442" s="64" t="s">
        <v>243</v>
      </c>
      <c r="L3442" s="64" t="s">
        <v>239</v>
      </c>
      <c r="M3442" s="100"/>
      <c r="N3442" s="100"/>
      <c r="O3442" s="66">
        <f t="shared" si="135"/>
        <v>24</v>
      </c>
      <c r="P3442" s="67">
        <v>0.2</v>
      </c>
      <c r="Q3442" s="68">
        <v>7</v>
      </c>
      <c r="R3442" s="68"/>
      <c r="S3442" s="68">
        <f t="shared" si="136"/>
        <v>1.4000000000000001</v>
      </c>
      <c r="T3442" s="69" t="s">
        <v>547</v>
      </c>
      <c r="U3442" s="63" t="s">
        <v>52</v>
      </c>
      <c r="V3442" s="63"/>
      <c r="W3442" s="63"/>
      <c r="X3442" s="63"/>
      <c r="Y3442" s="63"/>
      <c r="Z3442" s="63"/>
      <c r="AA3442" s="63"/>
    </row>
    <row r="3443" spans="1:27" s="71" customFormat="1" ht="23.5" customHeight="1" x14ac:dyDescent="0.35">
      <c r="A3443" s="62">
        <v>46195</v>
      </c>
      <c r="B3443" s="63" t="s">
        <v>445</v>
      </c>
      <c r="C3443" s="64" t="s">
        <v>17</v>
      </c>
      <c r="D3443" s="64" t="s">
        <v>37</v>
      </c>
      <c r="E3443" s="64" t="s">
        <v>5750</v>
      </c>
      <c r="F3443" s="64" t="str">
        <f t="shared" si="134"/>
        <v>1</v>
      </c>
      <c r="G3443" s="72" t="s">
        <v>3430</v>
      </c>
      <c r="H3443" s="63" t="s">
        <v>6092</v>
      </c>
      <c r="I3443" s="64" t="s">
        <v>493</v>
      </c>
      <c r="J3443" s="63" t="s">
        <v>66</v>
      </c>
      <c r="K3443" s="64" t="s">
        <v>243</v>
      </c>
      <c r="L3443" s="64" t="s">
        <v>239</v>
      </c>
      <c r="M3443" s="100"/>
      <c r="N3443" s="100"/>
      <c r="O3443" s="66">
        <f t="shared" si="135"/>
        <v>24</v>
      </c>
      <c r="P3443" s="67">
        <v>0.1</v>
      </c>
      <c r="Q3443" s="68">
        <v>11</v>
      </c>
      <c r="R3443" s="68"/>
      <c r="S3443" s="68">
        <f t="shared" si="136"/>
        <v>1.1000000000000001</v>
      </c>
      <c r="T3443" s="69" t="s">
        <v>547</v>
      </c>
      <c r="U3443" s="63" t="s">
        <v>52</v>
      </c>
      <c r="V3443" s="63"/>
      <c r="W3443" s="63"/>
      <c r="X3443" s="63"/>
      <c r="Y3443" s="63"/>
      <c r="Z3443" s="63"/>
      <c r="AA3443" s="63"/>
    </row>
    <row r="3444" spans="1:27" s="71" customFormat="1" ht="23.5" customHeight="1" x14ac:dyDescent="0.35">
      <c r="A3444" s="62">
        <v>46195</v>
      </c>
      <c r="B3444" s="63" t="s">
        <v>34</v>
      </c>
      <c r="C3444" s="64" t="s">
        <v>17</v>
      </c>
      <c r="D3444" s="64" t="s">
        <v>19</v>
      </c>
      <c r="E3444" s="64" t="s">
        <v>5569</v>
      </c>
      <c r="F3444" s="64" t="str">
        <f t="shared" si="134"/>
        <v>1</v>
      </c>
      <c r="G3444" s="72">
        <v>130878004</v>
      </c>
      <c r="H3444" s="63" t="s">
        <v>6093</v>
      </c>
      <c r="I3444" s="64" t="s">
        <v>493</v>
      </c>
      <c r="J3444" s="63" t="s">
        <v>66</v>
      </c>
      <c r="K3444" s="64" t="s">
        <v>243</v>
      </c>
      <c r="L3444" s="64" t="s">
        <v>239</v>
      </c>
      <c r="M3444" s="100"/>
      <c r="N3444" s="100"/>
      <c r="O3444" s="66">
        <f t="shared" si="135"/>
        <v>24</v>
      </c>
      <c r="P3444" s="67">
        <v>0.67</v>
      </c>
      <c r="Q3444" s="68">
        <v>16</v>
      </c>
      <c r="R3444" s="68"/>
      <c r="S3444" s="68">
        <f t="shared" si="136"/>
        <v>10.72</v>
      </c>
      <c r="T3444" s="69" t="s">
        <v>547</v>
      </c>
      <c r="U3444" s="63" t="s">
        <v>52</v>
      </c>
      <c r="V3444" s="63"/>
      <c r="W3444" s="63"/>
      <c r="X3444" s="63"/>
      <c r="Y3444" s="63"/>
      <c r="Z3444" s="63"/>
      <c r="AA3444" s="63"/>
    </row>
    <row r="3445" spans="1:27" s="71" customFormat="1" ht="23.5" customHeight="1" x14ac:dyDescent="0.35">
      <c r="A3445" s="62">
        <v>46195</v>
      </c>
      <c r="B3445" s="63" t="s">
        <v>445</v>
      </c>
      <c r="C3445" s="64" t="s">
        <v>17</v>
      </c>
      <c r="D3445" s="64" t="s">
        <v>37</v>
      </c>
      <c r="E3445" s="64" t="s">
        <v>6088</v>
      </c>
      <c r="F3445" s="64" t="str">
        <f t="shared" si="134"/>
        <v>1</v>
      </c>
      <c r="G3445" s="72" t="s">
        <v>3420</v>
      </c>
      <c r="H3445" s="63" t="s">
        <v>6094</v>
      </c>
      <c r="I3445" s="64" t="s">
        <v>493</v>
      </c>
      <c r="J3445" s="63" t="s">
        <v>66</v>
      </c>
      <c r="K3445" s="64" t="s">
        <v>243</v>
      </c>
      <c r="L3445" s="64" t="s">
        <v>239</v>
      </c>
      <c r="M3445" s="100"/>
      <c r="N3445" s="100"/>
      <c r="O3445" s="66">
        <f t="shared" si="135"/>
        <v>24</v>
      </c>
      <c r="P3445" s="67">
        <v>0.2</v>
      </c>
      <c r="Q3445" s="68">
        <v>7</v>
      </c>
      <c r="R3445" s="68"/>
      <c r="S3445" s="68">
        <f t="shared" si="136"/>
        <v>1.4000000000000001</v>
      </c>
      <c r="T3445" s="69" t="s">
        <v>547</v>
      </c>
      <c r="U3445" s="63" t="s">
        <v>52</v>
      </c>
      <c r="V3445" s="63"/>
      <c r="W3445" s="63"/>
      <c r="X3445" s="63"/>
      <c r="Y3445" s="63"/>
      <c r="Z3445" s="63"/>
      <c r="AA3445" s="63"/>
    </row>
    <row r="3446" spans="1:27" s="71" customFormat="1" ht="23.5" customHeight="1" x14ac:dyDescent="0.35">
      <c r="A3446" s="62">
        <v>46195</v>
      </c>
      <c r="B3446" s="63" t="s">
        <v>445</v>
      </c>
      <c r="C3446" s="64" t="s">
        <v>17</v>
      </c>
      <c r="D3446" s="64" t="s">
        <v>37</v>
      </c>
      <c r="E3446" s="64" t="s">
        <v>712</v>
      </c>
      <c r="F3446" s="64" t="str">
        <f t="shared" si="134"/>
        <v>2</v>
      </c>
      <c r="G3446" s="72" t="s">
        <v>5121</v>
      </c>
      <c r="H3446" s="63" t="s">
        <v>6095</v>
      </c>
      <c r="I3446" s="64" t="s">
        <v>493</v>
      </c>
      <c r="J3446" s="63" t="s">
        <v>66</v>
      </c>
      <c r="K3446" s="64" t="s">
        <v>243</v>
      </c>
      <c r="L3446" s="64" t="s">
        <v>239</v>
      </c>
      <c r="M3446" s="100"/>
      <c r="N3446" s="100"/>
      <c r="O3446" s="66">
        <f t="shared" si="135"/>
        <v>24</v>
      </c>
      <c r="P3446" s="67">
        <v>0.1</v>
      </c>
      <c r="Q3446" s="68">
        <v>19</v>
      </c>
      <c r="R3446" s="68"/>
      <c r="S3446" s="68">
        <f t="shared" si="136"/>
        <v>1.9000000000000001</v>
      </c>
      <c r="T3446" s="69" t="s">
        <v>547</v>
      </c>
      <c r="U3446" s="63" t="s">
        <v>52</v>
      </c>
      <c r="V3446" s="63"/>
      <c r="W3446" s="63"/>
      <c r="X3446" s="63"/>
      <c r="Y3446" s="63"/>
      <c r="Z3446" s="63"/>
      <c r="AA3446" s="63"/>
    </row>
    <row r="3447" spans="1:27" s="71" customFormat="1" ht="23.5" customHeight="1" x14ac:dyDescent="0.35">
      <c r="A3447" s="62">
        <v>46195</v>
      </c>
      <c r="B3447" s="63" t="s">
        <v>445</v>
      </c>
      <c r="C3447" s="64" t="s">
        <v>17</v>
      </c>
      <c r="D3447" s="64" t="s">
        <v>37</v>
      </c>
      <c r="E3447" s="64" t="s">
        <v>712</v>
      </c>
      <c r="F3447" s="64" t="str">
        <f t="shared" si="134"/>
        <v>2</v>
      </c>
      <c r="G3447" s="72" t="s">
        <v>5206</v>
      </c>
      <c r="H3447" s="63" t="s">
        <v>6096</v>
      </c>
      <c r="I3447" s="64" t="s">
        <v>493</v>
      </c>
      <c r="J3447" s="63" t="s">
        <v>66</v>
      </c>
      <c r="K3447" s="64" t="s">
        <v>243</v>
      </c>
      <c r="L3447" s="64" t="s">
        <v>239</v>
      </c>
      <c r="M3447" s="100"/>
      <c r="N3447" s="100"/>
      <c r="O3447" s="66">
        <f t="shared" si="135"/>
        <v>24</v>
      </c>
      <c r="P3447" s="67">
        <v>0.67</v>
      </c>
      <c r="Q3447" s="68">
        <v>19</v>
      </c>
      <c r="R3447" s="68"/>
      <c r="S3447" s="68">
        <f t="shared" si="136"/>
        <v>12.73</v>
      </c>
      <c r="T3447" s="69" t="s">
        <v>547</v>
      </c>
      <c r="U3447" s="63" t="s">
        <v>52</v>
      </c>
      <c r="V3447" s="63"/>
      <c r="W3447" s="63"/>
      <c r="X3447" s="63"/>
      <c r="Y3447" s="63"/>
      <c r="Z3447" s="63"/>
      <c r="AA3447" s="63"/>
    </row>
    <row r="3448" spans="1:27" s="71" customFormat="1" ht="23.5" customHeight="1" x14ac:dyDescent="0.35">
      <c r="A3448" s="62">
        <v>46195</v>
      </c>
      <c r="B3448" s="63" t="s">
        <v>445</v>
      </c>
      <c r="C3448" s="64" t="s">
        <v>17</v>
      </c>
      <c r="D3448" s="64" t="s">
        <v>37</v>
      </c>
      <c r="E3448" s="64" t="s">
        <v>1301</v>
      </c>
      <c r="F3448" s="64" t="str">
        <f t="shared" si="134"/>
        <v>2</v>
      </c>
      <c r="G3448" s="72" t="s">
        <v>2636</v>
      </c>
      <c r="H3448" s="63" t="s">
        <v>6097</v>
      </c>
      <c r="I3448" s="64" t="s">
        <v>493</v>
      </c>
      <c r="J3448" s="63" t="s">
        <v>66</v>
      </c>
      <c r="K3448" s="64" t="s">
        <v>243</v>
      </c>
      <c r="L3448" s="64" t="s">
        <v>239</v>
      </c>
      <c r="M3448" s="100"/>
      <c r="N3448" s="100"/>
      <c r="O3448" s="66">
        <f t="shared" si="135"/>
        <v>24</v>
      </c>
      <c r="P3448" s="67">
        <v>0.1</v>
      </c>
      <c r="Q3448" s="68">
        <v>31</v>
      </c>
      <c r="R3448" s="68"/>
      <c r="S3448" s="68">
        <f t="shared" si="136"/>
        <v>3.1</v>
      </c>
      <c r="T3448" s="69" t="s">
        <v>547</v>
      </c>
      <c r="U3448" s="63" t="s">
        <v>52</v>
      </c>
      <c r="V3448" s="63"/>
      <c r="W3448" s="63"/>
      <c r="X3448" s="63"/>
      <c r="Y3448" s="63"/>
      <c r="Z3448" s="63"/>
      <c r="AA3448" s="63"/>
    </row>
    <row r="3449" spans="1:27" s="71" customFormat="1" ht="23.5" customHeight="1" x14ac:dyDescent="0.35">
      <c r="A3449" s="62">
        <v>46195</v>
      </c>
      <c r="B3449" s="63" t="s">
        <v>445</v>
      </c>
      <c r="C3449" s="64" t="s">
        <v>18</v>
      </c>
      <c r="D3449" s="64" t="s">
        <v>37</v>
      </c>
      <c r="E3449" s="64" t="s">
        <v>386</v>
      </c>
      <c r="F3449" s="64" t="str">
        <f t="shared" si="134"/>
        <v>1</v>
      </c>
      <c r="G3449" s="72" t="s">
        <v>6098</v>
      </c>
      <c r="H3449" s="63" t="s">
        <v>6099</v>
      </c>
      <c r="I3449" s="64" t="s">
        <v>493</v>
      </c>
      <c r="J3449" s="63" t="s">
        <v>66</v>
      </c>
      <c r="K3449" s="64" t="s">
        <v>243</v>
      </c>
      <c r="L3449" s="64" t="s">
        <v>239</v>
      </c>
      <c r="M3449" s="100"/>
      <c r="N3449" s="100"/>
      <c r="O3449" s="66">
        <f t="shared" si="135"/>
        <v>24</v>
      </c>
      <c r="P3449" s="67">
        <v>0.1</v>
      </c>
      <c r="Q3449" s="68">
        <v>20</v>
      </c>
      <c r="R3449" s="68"/>
      <c r="S3449" s="68">
        <f t="shared" si="136"/>
        <v>2</v>
      </c>
      <c r="T3449" s="69" t="s">
        <v>547</v>
      </c>
      <c r="U3449" s="63" t="s">
        <v>52</v>
      </c>
      <c r="V3449" s="63"/>
      <c r="W3449" s="63"/>
      <c r="X3449" s="63"/>
      <c r="Y3449" s="63"/>
      <c r="Z3449" s="63"/>
      <c r="AA3449" s="63"/>
    </row>
    <row r="3450" spans="1:27" s="71" customFormat="1" ht="23.5" customHeight="1" x14ac:dyDescent="0.35">
      <c r="A3450" s="62">
        <v>46195</v>
      </c>
      <c r="B3450" s="63" t="s">
        <v>445</v>
      </c>
      <c r="C3450" s="64" t="s">
        <v>18</v>
      </c>
      <c r="D3450" s="64" t="s">
        <v>37</v>
      </c>
      <c r="E3450" s="64" t="s">
        <v>258</v>
      </c>
      <c r="F3450" s="64" t="str">
        <f t="shared" si="134"/>
        <v>1</v>
      </c>
      <c r="G3450" s="72" t="s">
        <v>6100</v>
      </c>
      <c r="H3450" s="63" t="s">
        <v>6101</v>
      </c>
      <c r="I3450" s="64" t="s">
        <v>493</v>
      </c>
      <c r="J3450" s="63" t="s">
        <v>66</v>
      </c>
      <c r="K3450" s="64" t="s">
        <v>243</v>
      </c>
      <c r="L3450" s="64" t="s">
        <v>239</v>
      </c>
      <c r="M3450" s="100"/>
      <c r="N3450" s="100"/>
      <c r="O3450" s="66">
        <f t="shared" si="135"/>
        <v>24</v>
      </c>
      <c r="P3450" s="67">
        <v>0.1</v>
      </c>
      <c r="Q3450" s="68">
        <v>27</v>
      </c>
      <c r="R3450" s="68"/>
      <c r="S3450" s="68">
        <f t="shared" si="136"/>
        <v>2.7</v>
      </c>
      <c r="T3450" s="69" t="s">
        <v>547</v>
      </c>
      <c r="U3450" s="63" t="s">
        <v>52</v>
      </c>
      <c r="V3450" s="63"/>
      <c r="W3450" s="63"/>
      <c r="X3450" s="63"/>
      <c r="Y3450" s="63"/>
      <c r="Z3450" s="63"/>
      <c r="AA3450" s="63"/>
    </row>
    <row r="3451" spans="1:27" s="71" customFormat="1" ht="23.5" customHeight="1" x14ac:dyDescent="0.35">
      <c r="A3451" s="62">
        <v>46195</v>
      </c>
      <c r="B3451" s="63" t="s">
        <v>445</v>
      </c>
      <c r="C3451" s="64" t="s">
        <v>18</v>
      </c>
      <c r="D3451" s="64" t="s">
        <v>37</v>
      </c>
      <c r="E3451" s="64" t="s">
        <v>255</v>
      </c>
      <c r="F3451" s="64" t="str">
        <f t="shared" si="134"/>
        <v>2</v>
      </c>
      <c r="G3451" s="72" t="s">
        <v>6102</v>
      </c>
      <c r="H3451" s="63" t="s">
        <v>6103</v>
      </c>
      <c r="I3451" s="64" t="s">
        <v>493</v>
      </c>
      <c r="J3451" s="63" t="s">
        <v>66</v>
      </c>
      <c r="K3451" s="64" t="s">
        <v>243</v>
      </c>
      <c r="L3451" s="64" t="s">
        <v>239</v>
      </c>
      <c r="M3451" s="100"/>
      <c r="N3451" s="100"/>
      <c r="O3451" s="66">
        <f t="shared" si="135"/>
        <v>24</v>
      </c>
      <c r="P3451" s="67">
        <v>0.1</v>
      </c>
      <c r="Q3451" s="68">
        <v>26</v>
      </c>
      <c r="R3451" s="68"/>
      <c r="S3451" s="68">
        <f t="shared" si="136"/>
        <v>2.6</v>
      </c>
      <c r="T3451" s="69" t="s">
        <v>547</v>
      </c>
      <c r="U3451" s="63" t="s">
        <v>52</v>
      </c>
      <c r="V3451" s="63"/>
      <c r="W3451" s="63"/>
      <c r="X3451" s="63"/>
      <c r="Y3451" s="63"/>
      <c r="Z3451" s="63"/>
      <c r="AA3451" s="63"/>
    </row>
    <row r="3452" spans="1:27" s="71" customFormat="1" ht="23.5" customHeight="1" x14ac:dyDescent="0.35">
      <c r="A3452" s="62">
        <v>46195</v>
      </c>
      <c r="B3452" s="63" t="s">
        <v>445</v>
      </c>
      <c r="C3452" s="64" t="s">
        <v>18</v>
      </c>
      <c r="D3452" s="64" t="s">
        <v>37</v>
      </c>
      <c r="E3452" s="64" t="s">
        <v>317</v>
      </c>
      <c r="F3452" s="64" t="str">
        <f t="shared" si="134"/>
        <v>1</v>
      </c>
      <c r="G3452" s="72" t="s">
        <v>2399</v>
      </c>
      <c r="H3452" s="63" t="s">
        <v>6104</v>
      </c>
      <c r="I3452" s="64" t="s">
        <v>493</v>
      </c>
      <c r="J3452" s="63" t="s">
        <v>66</v>
      </c>
      <c r="K3452" s="64" t="s">
        <v>243</v>
      </c>
      <c r="L3452" s="64" t="s">
        <v>239</v>
      </c>
      <c r="M3452" s="100"/>
      <c r="N3452" s="100"/>
      <c r="O3452" s="66">
        <f t="shared" si="135"/>
        <v>24</v>
      </c>
      <c r="P3452" s="67">
        <v>0.1</v>
      </c>
      <c r="Q3452" s="68">
        <v>27</v>
      </c>
      <c r="R3452" s="68"/>
      <c r="S3452" s="68">
        <f t="shared" si="136"/>
        <v>2.7</v>
      </c>
      <c r="T3452" s="69" t="s">
        <v>547</v>
      </c>
      <c r="U3452" s="63" t="s">
        <v>52</v>
      </c>
      <c r="V3452" s="63"/>
      <c r="W3452" s="63"/>
      <c r="X3452" s="63"/>
      <c r="Y3452" s="63"/>
      <c r="Z3452" s="63"/>
      <c r="AA3452" s="63"/>
    </row>
    <row r="3453" spans="1:27" s="71" customFormat="1" ht="23.5" customHeight="1" x14ac:dyDescent="0.35">
      <c r="A3453" s="62">
        <v>46195</v>
      </c>
      <c r="B3453" s="63" t="s">
        <v>445</v>
      </c>
      <c r="C3453" s="64" t="s">
        <v>18</v>
      </c>
      <c r="D3453" s="64" t="s">
        <v>37</v>
      </c>
      <c r="E3453" s="64" t="s">
        <v>246</v>
      </c>
      <c r="F3453" s="64" t="str">
        <f t="shared" si="134"/>
        <v>2</v>
      </c>
      <c r="G3453" s="72" t="s">
        <v>6105</v>
      </c>
      <c r="H3453" s="63" t="s">
        <v>6106</v>
      </c>
      <c r="I3453" s="64" t="s">
        <v>493</v>
      </c>
      <c r="J3453" s="63" t="s">
        <v>66</v>
      </c>
      <c r="K3453" s="64" t="s">
        <v>243</v>
      </c>
      <c r="L3453" s="64" t="s">
        <v>239</v>
      </c>
      <c r="M3453" s="100"/>
      <c r="N3453" s="100"/>
      <c r="O3453" s="66">
        <f t="shared" si="135"/>
        <v>24</v>
      </c>
      <c r="P3453" s="67">
        <v>0.1</v>
      </c>
      <c r="Q3453" s="68">
        <v>16</v>
      </c>
      <c r="R3453" s="68"/>
      <c r="S3453" s="68">
        <f t="shared" si="136"/>
        <v>1.6</v>
      </c>
      <c r="T3453" s="69" t="s">
        <v>547</v>
      </c>
      <c r="U3453" s="63" t="s">
        <v>52</v>
      </c>
      <c r="V3453" s="63"/>
      <c r="W3453" s="63"/>
      <c r="X3453" s="63"/>
      <c r="Y3453" s="63"/>
      <c r="Z3453" s="63"/>
      <c r="AA3453" s="63"/>
    </row>
    <row r="3454" spans="1:27" s="71" customFormat="1" ht="23.5" customHeight="1" x14ac:dyDescent="0.35">
      <c r="A3454" s="62">
        <v>46195</v>
      </c>
      <c r="B3454" s="63" t="s">
        <v>445</v>
      </c>
      <c r="C3454" s="64" t="s">
        <v>18</v>
      </c>
      <c r="D3454" s="64" t="s">
        <v>37</v>
      </c>
      <c r="E3454" s="64" t="s">
        <v>2563</v>
      </c>
      <c r="F3454" s="64" t="str">
        <f t="shared" si="134"/>
        <v>1</v>
      </c>
      <c r="G3454" s="72" t="s">
        <v>253</v>
      </c>
      <c r="H3454" s="63" t="s">
        <v>6107</v>
      </c>
      <c r="I3454" s="64" t="s">
        <v>493</v>
      </c>
      <c r="J3454" s="63" t="s">
        <v>66</v>
      </c>
      <c r="K3454" s="64" t="s">
        <v>243</v>
      </c>
      <c r="L3454" s="64" t="s">
        <v>239</v>
      </c>
      <c r="M3454" s="100"/>
      <c r="N3454" s="100"/>
      <c r="O3454" s="66">
        <f t="shared" si="135"/>
        <v>24</v>
      </c>
      <c r="P3454" s="67">
        <v>0.1</v>
      </c>
      <c r="Q3454" s="68">
        <v>22</v>
      </c>
      <c r="R3454" s="68"/>
      <c r="S3454" s="68">
        <f t="shared" si="136"/>
        <v>2.2000000000000002</v>
      </c>
      <c r="T3454" s="69" t="s">
        <v>547</v>
      </c>
      <c r="U3454" s="63" t="s">
        <v>52</v>
      </c>
      <c r="V3454" s="63"/>
      <c r="W3454" s="63"/>
      <c r="X3454" s="63"/>
      <c r="Y3454" s="63"/>
      <c r="Z3454" s="63"/>
      <c r="AA3454" s="63"/>
    </row>
    <row r="3455" spans="1:27" s="71" customFormat="1" ht="23.5" customHeight="1" x14ac:dyDescent="0.35">
      <c r="A3455" s="62">
        <v>46195</v>
      </c>
      <c r="B3455" s="63" t="s">
        <v>445</v>
      </c>
      <c r="C3455" s="64" t="s">
        <v>18</v>
      </c>
      <c r="D3455" s="64" t="s">
        <v>37</v>
      </c>
      <c r="E3455" s="64" t="s">
        <v>323</v>
      </c>
      <c r="F3455" s="64" t="str">
        <f t="shared" si="134"/>
        <v>1</v>
      </c>
      <c r="G3455" s="72" t="s">
        <v>6108</v>
      </c>
      <c r="H3455" s="63" t="s">
        <v>6109</v>
      </c>
      <c r="I3455" s="64" t="s">
        <v>493</v>
      </c>
      <c r="J3455" s="63" t="s">
        <v>66</v>
      </c>
      <c r="K3455" s="64" t="s">
        <v>243</v>
      </c>
      <c r="L3455" s="64" t="s">
        <v>239</v>
      </c>
      <c r="M3455" s="100"/>
      <c r="N3455" s="100"/>
      <c r="O3455" s="66">
        <f t="shared" si="135"/>
        <v>24</v>
      </c>
      <c r="P3455" s="67">
        <v>0.1</v>
      </c>
      <c r="Q3455" s="68">
        <v>30</v>
      </c>
      <c r="R3455" s="68"/>
      <c r="S3455" s="68">
        <f t="shared" si="136"/>
        <v>3</v>
      </c>
      <c r="T3455" s="69" t="s">
        <v>547</v>
      </c>
      <c r="U3455" s="63" t="s">
        <v>52</v>
      </c>
      <c r="V3455" s="63"/>
      <c r="W3455" s="63"/>
      <c r="X3455" s="63"/>
      <c r="Y3455" s="63"/>
      <c r="Z3455" s="63"/>
      <c r="AA3455" s="63"/>
    </row>
    <row r="3456" spans="1:27" s="71" customFormat="1" ht="23.5" customHeight="1" x14ac:dyDescent="0.35">
      <c r="A3456" s="62">
        <v>46195</v>
      </c>
      <c r="B3456" s="63" t="s">
        <v>445</v>
      </c>
      <c r="C3456" s="64" t="s">
        <v>18</v>
      </c>
      <c r="D3456" s="64" t="s">
        <v>37</v>
      </c>
      <c r="E3456" s="64" t="s">
        <v>320</v>
      </c>
      <c r="F3456" s="64" t="str">
        <f t="shared" si="134"/>
        <v>1</v>
      </c>
      <c r="G3456" s="72" t="s">
        <v>4450</v>
      </c>
      <c r="H3456" s="63" t="s">
        <v>6110</v>
      </c>
      <c r="I3456" s="64" t="s">
        <v>480</v>
      </c>
      <c r="J3456" s="63" t="s">
        <v>6111</v>
      </c>
      <c r="K3456" s="64" t="s">
        <v>273</v>
      </c>
      <c r="L3456" s="64" t="s">
        <v>268</v>
      </c>
      <c r="M3456" s="100">
        <v>0.33333333333333331</v>
      </c>
      <c r="N3456" s="100">
        <v>0.39583333333333331</v>
      </c>
      <c r="O3456" s="66">
        <f t="shared" si="135"/>
        <v>6.25E-2</v>
      </c>
      <c r="P3456" s="67">
        <v>1.5</v>
      </c>
      <c r="Q3456" s="68">
        <v>17</v>
      </c>
      <c r="R3456" s="68"/>
      <c r="S3456" s="68">
        <f t="shared" si="136"/>
        <v>25.5</v>
      </c>
      <c r="T3456" s="69" t="s">
        <v>30</v>
      </c>
      <c r="U3456" s="63" t="s">
        <v>30</v>
      </c>
      <c r="V3456" s="63"/>
      <c r="W3456" s="63" t="s">
        <v>6353</v>
      </c>
      <c r="X3456" s="63" t="s">
        <v>5450</v>
      </c>
      <c r="Y3456" s="63"/>
      <c r="Z3456" s="63"/>
      <c r="AA3456" s="63">
        <v>2026060107</v>
      </c>
    </row>
    <row r="3457" spans="1:27" s="71" customFormat="1" ht="23.5" customHeight="1" x14ac:dyDescent="0.35">
      <c r="A3457" s="62">
        <v>46195</v>
      </c>
      <c r="B3457" s="63" t="s">
        <v>34</v>
      </c>
      <c r="C3457" s="64" t="s">
        <v>18</v>
      </c>
      <c r="D3457" s="64" t="s">
        <v>19</v>
      </c>
      <c r="E3457" s="64" t="s">
        <v>5910</v>
      </c>
      <c r="F3457" s="64" t="str">
        <f t="shared" si="134"/>
        <v>2</v>
      </c>
      <c r="G3457" s="72">
        <v>130429427</v>
      </c>
      <c r="H3457" s="63" t="s">
        <v>6112</v>
      </c>
      <c r="I3457" s="64" t="s">
        <v>490</v>
      </c>
      <c r="J3457" s="63" t="s">
        <v>6113</v>
      </c>
      <c r="K3457" s="64" t="s">
        <v>281</v>
      </c>
      <c r="L3457" s="64" t="s">
        <v>268</v>
      </c>
      <c r="M3457" s="100">
        <v>0.8125</v>
      </c>
      <c r="N3457" s="100">
        <v>0.875</v>
      </c>
      <c r="O3457" s="66">
        <f t="shared" si="135"/>
        <v>6.25E-2</v>
      </c>
      <c r="P3457" s="67">
        <v>1.5</v>
      </c>
      <c r="Q3457" s="68">
        <v>9</v>
      </c>
      <c r="R3457" s="68"/>
      <c r="S3457" s="68">
        <f t="shared" si="136"/>
        <v>13.5</v>
      </c>
      <c r="T3457" s="69" t="s">
        <v>52</v>
      </c>
      <c r="U3457" s="63" t="s">
        <v>52</v>
      </c>
      <c r="V3457" s="63"/>
      <c r="W3457" s="63"/>
      <c r="X3457" s="63"/>
      <c r="Y3457" s="63"/>
      <c r="Z3457" s="63"/>
      <c r="AA3457" s="63"/>
    </row>
    <row r="3458" spans="1:27" s="71" customFormat="1" ht="23.5" customHeight="1" x14ac:dyDescent="0.35">
      <c r="A3458" s="62">
        <v>46195</v>
      </c>
      <c r="B3458" s="63" t="s">
        <v>445</v>
      </c>
      <c r="C3458" s="64" t="s">
        <v>17</v>
      </c>
      <c r="D3458" s="64" t="s">
        <v>37</v>
      </c>
      <c r="E3458" s="64" t="s">
        <v>5978</v>
      </c>
      <c r="F3458" s="64" t="str">
        <f t="shared" si="134"/>
        <v>1</v>
      </c>
      <c r="G3458" s="72" t="s">
        <v>645</v>
      </c>
      <c r="H3458" s="63" t="s">
        <v>6090</v>
      </c>
      <c r="I3458" s="64" t="s">
        <v>490</v>
      </c>
      <c r="J3458" s="63" t="s">
        <v>7551</v>
      </c>
      <c r="K3458" s="64" t="s">
        <v>281</v>
      </c>
      <c r="L3458" s="64" t="s">
        <v>268</v>
      </c>
      <c r="M3458" s="100">
        <v>0.5625</v>
      </c>
      <c r="N3458" s="100">
        <v>0.625</v>
      </c>
      <c r="O3458" s="66">
        <f t="shared" si="135"/>
        <v>6.25E-2</v>
      </c>
      <c r="P3458" s="67">
        <v>1.5</v>
      </c>
      <c r="Q3458" s="68">
        <v>23</v>
      </c>
      <c r="R3458" s="68"/>
      <c r="S3458" s="68">
        <f t="shared" si="136"/>
        <v>34.5</v>
      </c>
      <c r="T3458" s="69" t="s">
        <v>52</v>
      </c>
      <c r="U3458" s="63" t="s">
        <v>52</v>
      </c>
      <c r="V3458" s="63"/>
      <c r="W3458" s="63"/>
      <c r="X3458" s="63"/>
      <c r="Y3458" s="63"/>
      <c r="Z3458" s="63"/>
      <c r="AA3458" s="63"/>
    </row>
    <row r="3459" spans="1:27" s="71" customFormat="1" ht="23.5" customHeight="1" x14ac:dyDescent="0.35">
      <c r="A3459" s="62">
        <v>46195</v>
      </c>
      <c r="B3459" s="63" t="s">
        <v>445</v>
      </c>
      <c r="C3459" s="64" t="s">
        <v>17</v>
      </c>
      <c r="D3459" s="64" t="s">
        <v>37</v>
      </c>
      <c r="E3459" s="64" t="s">
        <v>5978</v>
      </c>
      <c r="F3459" s="64" t="str">
        <f t="shared" si="134"/>
        <v>1</v>
      </c>
      <c r="G3459" s="72" t="s">
        <v>645</v>
      </c>
      <c r="H3459" s="63" t="s">
        <v>6090</v>
      </c>
      <c r="I3459" s="64" t="s">
        <v>490</v>
      </c>
      <c r="J3459" s="63" t="s">
        <v>6114</v>
      </c>
      <c r="K3459" s="64" t="s">
        <v>281</v>
      </c>
      <c r="L3459" s="64" t="s">
        <v>268</v>
      </c>
      <c r="M3459" s="100">
        <v>0.5</v>
      </c>
      <c r="N3459" s="100">
        <v>0.52083333333333337</v>
      </c>
      <c r="O3459" s="66">
        <f t="shared" si="135"/>
        <v>2.083333333333337E-2</v>
      </c>
      <c r="P3459" s="67">
        <v>0.5</v>
      </c>
      <c r="Q3459" s="68">
        <v>23</v>
      </c>
      <c r="R3459" s="68"/>
      <c r="S3459" s="68">
        <f t="shared" si="136"/>
        <v>11.5</v>
      </c>
      <c r="T3459" s="69" t="s">
        <v>52</v>
      </c>
      <c r="U3459" s="63" t="s">
        <v>52</v>
      </c>
      <c r="V3459" s="63"/>
      <c r="W3459" s="63"/>
      <c r="X3459" s="63"/>
      <c r="Y3459" s="63"/>
      <c r="Z3459" s="63"/>
      <c r="AA3459" s="63"/>
    </row>
    <row r="3460" spans="1:27" s="71" customFormat="1" ht="23.5" customHeight="1" x14ac:dyDescent="0.35">
      <c r="A3460" s="62">
        <v>46195</v>
      </c>
      <c r="B3460" s="63" t="s">
        <v>445</v>
      </c>
      <c r="C3460" s="64" t="s">
        <v>17</v>
      </c>
      <c r="D3460" s="64" t="s">
        <v>37</v>
      </c>
      <c r="E3460" s="64" t="s">
        <v>712</v>
      </c>
      <c r="F3460" s="64" t="str">
        <f t="shared" si="134"/>
        <v>2</v>
      </c>
      <c r="G3460" s="72" t="s">
        <v>2194</v>
      </c>
      <c r="H3460" s="63" t="s">
        <v>5937</v>
      </c>
      <c r="I3460" s="64" t="s">
        <v>700</v>
      </c>
      <c r="J3460" s="63" t="s">
        <v>5938</v>
      </c>
      <c r="K3460" s="64" t="s">
        <v>702</v>
      </c>
      <c r="L3460" s="64" t="s">
        <v>268</v>
      </c>
      <c r="M3460" s="100">
        <v>0.91666666666666663</v>
      </c>
      <c r="N3460" s="100">
        <v>0.25</v>
      </c>
      <c r="O3460" s="66">
        <f t="shared" si="135"/>
        <v>23.333333333333332</v>
      </c>
      <c r="P3460" s="67">
        <v>8</v>
      </c>
      <c r="Q3460" s="68">
        <v>25</v>
      </c>
      <c r="R3460" s="68"/>
      <c r="S3460" s="68">
        <f t="shared" si="136"/>
        <v>200</v>
      </c>
      <c r="T3460" s="69" t="s">
        <v>57</v>
      </c>
      <c r="U3460" s="63" t="s">
        <v>6087</v>
      </c>
      <c r="V3460" s="63"/>
      <c r="W3460" s="63"/>
      <c r="X3460" s="63"/>
      <c r="Y3460" s="63"/>
      <c r="Z3460" s="63"/>
      <c r="AA3460" s="63"/>
    </row>
    <row r="3461" spans="1:27" s="71" customFormat="1" ht="23.5" customHeight="1" x14ac:dyDescent="0.35">
      <c r="A3461" s="62">
        <v>46196</v>
      </c>
      <c r="B3461" s="63" t="s">
        <v>34</v>
      </c>
      <c r="C3461" s="64" t="s">
        <v>17</v>
      </c>
      <c r="D3461" s="64" t="s">
        <v>19</v>
      </c>
      <c r="E3461" s="64" t="s">
        <v>6121</v>
      </c>
      <c r="F3461" s="64" t="str">
        <f t="shared" si="134"/>
        <v>1</v>
      </c>
      <c r="G3461" s="72" t="s">
        <v>301</v>
      </c>
      <c r="H3461" s="63" t="s">
        <v>6124</v>
      </c>
      <c r="I3461" s="64" t="s">
        <v>493</v>
      </c>
      <c r="J3461" s="63" t="s">
        <v>66</v>
      </c>
      <c r="K3461" s="64" t="s">
        <v>243</v>
      </c>
      <c r="L3461" s="64" t="s">
        <v>239</v>
      </c>
      <c r="M3461" s="100"/>
      <c r="N3461" s="100"/>
      <c r="O3461" s="66">
        <f t="shared" si="135"/>
        <v>24</v>
      </c>
      <c r="P3461" s="67">
        <v>0.5</v>
      </c>
      <c r="Q3461" s="68">
        <v>12</v>
      </c>
      <c r="R3461" s="68"/>
      <c r="S3461" s="68">
        <f t="shared" si="136"/>
        <v>6</v>
      </c>
      <c r="T3461" s="69" t="s">
        <v>547</v>
      </c>
      <c r="U3461" s="63" t="s">
        <v>52</v>
      </c>
      <c r="V3461" s="63"/>
      <c r="W3461" s="63"/>
      <c r="X3461" s="63"/>
      <c r="Y3461" s="63"/>
      <c r="Z3461" s="63"/>
      <c r="AA3461" s="63"/>
    </row>
    <row r="3462" spans="1:27" s="71" customFormat="1" ht="23.5" customHeight="1" x14ac:dyDescent="0.35">
      <c r="A3462" s="62">
        <v>46196</v>
      </c>
      <c r="B3462" s="63" t="s">
        <v>34</v>
      </c>
      <c r="C3462" s="64" t="s">
        <v>17</v>
      </c>
      <c r="D3462" s="64" t="s">
        <v>19</v>
      </c>
      <c r="E3462" s="64" t="s">
        <v>6122</v>
      </c>
      <c r="F3462" s="64" t="str">
        <f t="shared" si="134"/>
        <v>1</v>
      </c>
      <c r="G3462" s="72" t="s">
        <v>301</v>
      </c>
      <c r="H3462" s="63" t="s">
        <v>6125</v>
      </c>
      <c r="I3462" s="64" t="s">
        <v>493</v>
      </c>
      <c r="J3462" s="63" t="s">
        <v>66</v>
      </c>
      <c r="K3462" s="64" t="s">
        <v>243</v>
      </c>
      <c r="L3462" s="64" t="s">
        <v>239</v>
      </c>
      <c r="M3462" s="100"/>
      <c r="N3462" s="100"/>
      <c r="O3462" s="66">
        <f t="shared" si="135"/>
        <v>24</v>
      </c>
      <c r="P3462" s="67">
        <v>0.5</v>
      </c>
      <c r="Q3462" s="68">
        <v>15</v>
      </c>
      <c r="R3462" s="68"/>
      <c r="S3462" s="68">
        <f t="shared" si="136"/>
        <v>7.5</v>
      </c>
      <c r="T3462" s="69" t="s">
        <v>547</v>
      </c>
      <c r="U3462" s="63" t="s">
        <v>52</v>
      </c>
      <c r="V3462" s="63"/>
      <c r="W3462" s="63"/>
      <c r="X3462" s="63"/>
      <c r="Y3462" s="63"/>
      <c r="Z3462" s="63"/>
      <c r="AA3462" s="63"/>
    </row>
    <row r="3463" spans="1:27" s="71" customFormat="1" ht="23.5" customHeight="1" x14ac:dyDescent="0.35">
      <c r="A3463" s="62">
        <v>46196</v>
      </c>
      <c r="B3463" s="63" t="s">
        <v>34</v>
      </c>
      <c r="C3463" s="64" t="s">
        <v>17</v>
      </c>
      <c r="D3463" s="64" t="s">
        <v>19</v>
      </c>
      <c r="E3463" s="64" t="s">
        <v>5569</v>
      </c>
      <c r="F3463" s="64" t="str">
        <f t="shared" si="134"/>
        <v>1</v>
      </c>
      <c r="G3463" s="72">
        <v>130879003</v>
      </c>
      <c r="H3463" s="63" t="s">
        <v>6126</v>
      </c>
      <c r="I3463" s="64" t="s">
        <v>493</v>
      </c>
      <c r="J3463" s="63" t="s">
        <v>66</v>
      </c>
      <c r="K3463" s="64" t="s">
        <v>243</v>
      </c>
      <c r="L3463" s="64" t="s">
        <v>239</v>
      </c>
      <c r="M3463" s="100"/>
      <c r="N3463" s="100"/>
      <c r="O3463" s="66">
        <f t="shared" si="135"/>
        <v>24</v>
      </c>
      <c r="P3463" s="67">
        <v>0.33</v>
      </c>
      <c r="Q3463" s="68">
        <v>15</v>
      </c>
      <c r="R3463" s="68"/>
      <c r="S3463" s="68">
        <f t="shared" si="136"/>
        <v>4.95</v>
      </c>
      <c r="T3463" s="69" t="s">
        <v>547</v>
      </c>
      <c r="U3463" s="63" t="s">
        <v>52</v>
      </c>
      <c r="V3463" s="63"/>
      <c r="W3463" s="63"/>
      <c r="X3463" s="63"/>
      <c r="Y3463" s="63"/>
      <c r="Z3463" s="63"/>
      <c r="AA3463" s="63"/>
    </row>
    <row r="3464" spans="1:27" s="71" customFormat="1" ht="23.5" customHeight="1" x14ac:dyDescent="0.35">
      <c r="A3464" s="62">
        <v>46196</v>
      </c>
      <c r="B3464" s="63" t="s">
        <v>445</v>
      </c>
      <c r="C3464" s="64" t="s">
        <v>17</v>
      </c>
      <c r="D3464" s="64" t="s">
        <v>37</v>
      </c>
      <c r="E3464" s="64" t="s">
        <v>5978</v>
      </c>
      <c r="F3464" s="64" t="str">
        <f t="shared" si="134"/>
        <v>1</v>
      </c>
      <c r="G3464" s="72" t="s">
        <v>506</v>
      </c>
      <c r="H3464" s="63" t="s">
        <v>6127</v>
      </c>
      <c r="I3464" s="64" t="s">
        <v>493</v>
      </c>
      <c r="J3464" s="63" t="s">
        <v>66</v>
      </c>
      <c r="K3464" s="64" t="s">
        <v>243</v>
      </c>
      <c r="L3464" s="64" t="s">
        <v>239</v>
      </c>
      <c r="M3464" s="100"/>
      <c r="N3464" s="100"/>
      <c r="O3464" s="66">
        <f t="shared" si="135"/>
        <v>24</v>
      </c>
      <c r="P3464" s="67">
        <v>0.66</v>
      </c>
      <c r="Q3464" s="68">
        <v>25</v>
      </c>
      <c r="R3464" s="68"/>
      <c r="S3464" s="68">
        <f t="shared" si="136"/>
        <v>16.5</v>
      </c>
      <c r="T3464" s="69" t="s">
        <v>547</v>
      </c>
      <c r="U3464" s="63" t="s">
        <v>52</v>
      </c>
      <c r="V3464" s="63"/>
      <c r="W3464" s="63"/>
      <c r="X3464" s="63"/>
      <c r="Y3464" s="63"/>
      <c r="Z3464" s="63"/>
      <c r="AA3464" s="63"/>
    </row>
    <row r="3465" spans="1:27" s="71" customFormat="1" ht="23.5" customHeight="1" x14ac:dyDescent="0.35">
      <c r="A3465" s="62">
        <v>46196</v>
      </c>
      <c r="B3465" s="63" t="s">
        <v>445</v>
      </c>
      <c r="C3465" s="64" t="s">
        <v>17</v>
      </c>
      <c r="D3465" s="64" t="s">
        <v>37</v>
      </c>
      <c r="E3465" s="64" t="s">
        <v>5750</v>
      </c>
      <c r="F3465" s="64" t="str">
        <f t="shared" si="134"/>
        <v>1</v>
      </c>
      <c r="G3465" s="72" t="s">
        <v>4086</v>
      </c>
      <c r="H3465" s="63" t="s">
        <v>6128</v>
      </c>
      <c r="I3465" s="64" t="s">
        <v>493</v>
      </c>
      <c r="J3465" s="63" t="s">
        <v>66</v>
      </c>
      <c r="K3465" s="64" t="s">
        <v>243</v>
      </c>
      <c r="L3465" s="64" t="s">
        <v>239</v>
      </c>
      <c r="M3465" s="100"/>
      <c r="N3465" s="100"/>
      <c r="O3465" s="66">
        <f t="shared" si="135"/>
        <v>24</v>
      </c>
      <c r="P3465" s="67">
        <v>0.2</v>
      </c>
      <c r="Q3465" s="68">
        <v>9</v>
      </c>
      <c r="R3465" s="68"/>
      <c r="S3465" s="68">
        <f t="shared" si="136"/>
        <v>1.8</v>
      </c>
      <c r="T3465" s="69" t="s">
        <v>547</v>
      </c>
      <c r="U3465" s="63" t="s">
        <v>52</v>
      </c>
      <c r="V3465" s="63"/>
      <c r="W3465" s="63"/>
      <c r="X3465" s="63"/>
      <c r="Y3465" s="63"/>
      <c r="Z3465" s="63"/>
      <c r="AA3465" s="63"/>
    </row>
    <row r="3466" spans="1:27" s="71" customFormat="1" ht="23.5" customHeight="1" x14ac:dyDescent="0.35">
      <c r="A3466" s="62">
        <v>46196</v>
      </c>
      <c r="B3466" s="63" t="s">
        <v>445</v>
      </c>
      <c r="C3466" s="64" t="s">
        <v>17</v>
      </c>
      <c r="D3466" s="64" t="s">
        <v>37</v>
      </c>
      <c r="E3466" s="64" t="s">
        <v>5750</v>
      </c>
      <c r="F3466" s="64" t="str">
        <f t="shared" si="134"/>
        <v>1</v>
      </c>
      <c r="G3466" s="72" t="s">
        <v>6129</v>
      </c>
      <c r="H3466" s="63" t="s">
        <v>6130</v>
      </c>
      <c r="I3466" s="64" t="s">
        <v>493</v>
      </c>
      <c r="J3466" s="63" t="s">
        <v>66</v>
      </c>
      <c r="K3466" s="64" t="s">
        <v>243</v>
      </c>
      <c r="L3466" s="64" t="s">
        <v>239</v>
      </c>
      <c r="M3466" s="100"/>
      <c r="N3466" s="100"/>
      <c r="O3466" s="66">
        <f t="shared" si="135"/>
        <v>24</v>
      </c>
      <c r="P3466" s="67">
        <v>0.2</v>
      </c>
      <c r="Q3466" s="68">
        <v>9</v>
      </c>
      <c r="R3466" s="68"/>
      <c r="S3466" s="68">
        <f t="shared" si="136"/>
        <v>1.8</v>
      </c>
      <c r="T3466" s="69" t="s">
        <v>547</v>
      </c>
      <c r="U3466" s="63" t="s">
        <v>52</v>
      </c>
      <c r="V3466" s="63"/>
      <c r="W3466" s="63"/>
      <c r="X3466" s="63"/>
      <c r="Y3466" s="63"/>
      <c r="Z3466" s="63"/>
      <c r="AA3466" s="63"/>
    </row>
    <row r="3467" spans="1:27" s="71" customFormat="1" ht="23.5" customHeight="1" x14ac:dyDescent="0.35">
      <c r="A3467" s="62">
        <v>46196</v>
      </c>
      <c r="B3467" s="63" t="s">
        <v>445</v>
      </c>
      <c r="C3467" s="64" t="s">
        <v>17</v>
      </c>
      <c r="D3467" s="64" t="s">
        <v>37</v>
      </c>
      <c r="E3467" s="64" t="s">
        <v>6088</v>
      </c>
      <c r="F3467" s="64" t="str">
        <f t="shared" si="134"/>
        <v>1</v>
      </c>
      <c r="G3467" s="72" t="s">
        <v>5153</v>
      </c>
      <c r="H3467" s="63" t="s">
        <v>6131</v>
      </c>
      <c r="I3467" s="64" t="s">
        <v>493</v>
      </c>
      <c r="J3467" s="63" t="s">
        <v>66</v>
      </c>
      <c r="K3467" s="64" t="s">
        <v>243</v>
      </c>
      <c r="L3467" s="64" t="s">
        <v>239</v>
      </c>
      <c r="M3467" s="100"/>
      <c r="N3467" s="100"/>
      <c r="O3467" s="66">
        <f t="shared" si="135"/>
        <v>24</v>
      </c>
      <c r="P3467" s="67">
        <v>0.22</v>
      </c>
      <c r="Q3467" s="68">
        <v>7</v>
      </c>
      <c r="R3467" s="68"/>
      <c r="S3467" s="68">
        <f t="shared" si="136"/>
        <v>1.54</v>
      </c>
      <c r="T3467" s="69" t="s">
        <v>547</v>
      </c>
      <c r="U3467" s="63" t="s">
        <v>52</v>
      </c>
      <c r="V3467" s="63"/>
      <c r="W3467" s="63"/>
      <c r="X3467" s="63"/>
      <c r="Y3467" s="63"/>
      <c r="Z3467" s="63"/>
      <c r="AA3467" s="63"/>
    </row>
    <row r="3468" spans="1:27" s="71" customFormat="1" ht="23.5" customHeight="1" x14ac:dyDescent="0.35">
      <c r="A3468" s="62">
        <v>46196</v>
      </c>
      <c r="B3468" s="63" t="s">
        <v>445</v>
      </c>
      <c r="C3468" s="64" t="s">
        <v>17</v>
      </c>
      <c r="D3468" s="64" t="s">
        <v>37</v>
      </c>
      <c r="E3468" s="64" t="s">
        <v>5750</v>
      </c>
      <c r="F3468" s="64" t="str">
        <f t="shared" si="134"/>
        <v>1</v>
      </c>
      <c r="G3468" s="72" t="s">
        <v>3956</v>
      </c>
      <c r="H3468" s="63" t="s">
        <v>6132</v>
      </c>
      <c r="I3468" s="64" t="s">
        <v>493</v>
      </c>
      <c r="J3468" s="63" t="s">
        <v>66</v>
      </c>
      <c r="K3468" s="64" t="s">
        <v>243</v>
      </c>
      <c r="L3468" s="64" t="s">
        <v>239</v>
      </c>
      <c r="M3468" s="100"/>
      <c r="N3468" s="100"/>
      <c r="O3468" s="66">
        <f t="shared" si="135"/>
        <v>24</v>
      </c>
      <c r="P3468" s="67">
        <v>0.22</v>
      </c>
      <c r="Q3468" s="68">
        <v>9</v>
      </c>
      <c r="R3468" s="68"/>
      <c r="S3468" s="68">
        <f t="shared" si="136"/>
        <v>1.98</v>
      </c>
      <c r="T3468" s="69" t="s">
        <v>547</v>
      </c>
      <c r="U3468" s="63" t="s">
        <v>52</v>
      </c>
      <c r="V3468" s="63"/>
      <c r="W3468" s="63"/>
      <c r="X3468" s="63"/>
      <c r="Y3468" s="63"/>
      <c r="Z3468" s="63"/>
      <c r="AA3468" s="63"/>
    </row>
    <row r="3469" spans="1:27" s="71" customFormat="1" ht="23.5" customHeight="1" x14ac:dyDescent="0.35">
      <c r="A3469" s="62">
        <v>46196</v>
      </c>
      <c r="B3469" s="63" t="s">
        <v>445</v>
      </c>
      <c r="C3469" s="64" t="s">
        <v>17</v>
      </c>
      <c r="D3469" s="64" t="s">
        <v>37</v>
      </c>
      <c r="E3469" s="64" t="s">
        <v>712</v>
      </c>
      <c r="F3469" s="64" t="str">
        <f t="shared" si="134"/>
        <v>2</v>
      </c>
      <c r="G3469" s="72" t="s">
        <v>2279</v>
      </c>
      <c r="H3469" s="63" t="s">
        <v>6133</v>
      </c>
      <c r="I3469" s="64" t="s">
        <v>493</v>
      </c>
      <c r="J3469" s="63" t="s">
        <v>66</v>
      </c>
      <c r="K3469" s="64" t="s">
        <v>243</v>
      </c>
      <c r="L3469" s="64" t="s">
        <v>239</v>
      </c>
      <c r="M3469" s="100"/>
      <c r="N3469" s="100"/>
      <c r="O3469" s="66">
        <f t="shared" si="135"/>
        <v>24</v>
      </c>
      <c r="P3469" s="67">
        <v>0.1</v>
      </c>
      <c r="Q3469" s="68">
        <v>26</v>
      </c>
      <c r="R3469" s="68"/>
      <c r="S3469" s="68">
        <f t="shared" si="136"/>
        <v>2.6</v>
      </c>
      <c r="T3469" s="69" t="s">
        <v>547</v>
      </c>
      <c r="U3469" s="63" t="s">
        <v>52</v>
      </c>
      <c r="V3469" s="63"/>
      <c r="W3469" s="63"/>
      <c r="X3469" s="63"/>
      <c r="Y3469" s="63"/>
      <c r="Z3469" s="63"/>
      <c r="AA3469" s="63"/>
    </row>
    <row r="3470" spans="1:27" s="71" customFormat="1" ht="23.5" customHeight="1" x14ac:dyDescent="0.35">
      <c r="A3470" s="62">
        <v>46196</v>
      </c>
      <c r="B3470" s="63" t="s">
        <v>445</v>
      </c>
      <c r="C3470" s="64" t="s">
        <v>17</v>
      </c>
      <c r="D3470" s="64" t="s">
        <v>37</v>
      </c>
      <c r="E3470" s="64" t="s">
        <v>5806</v>
      </c>
      <c r="F3470" s="64" t="str">
        <f t="shared" si="134"/>
        <v>1</v>
      </c>
      <c r="G3470" s="72" t="s">
        <v>4319</v>
      </c>
      <c r="H3470" s="63" t="s">
        <v>6134</v>
      </c>
      <c r="I3470" s="64" t="s">
        <v>493</v>
      </c>
      <c r="J3470" s="63" t="s">
        <v>66</v>
      </c>
      <c r="K3470" s="64" t="s">
        <v>243</v>
      </c>
      <c r="L3470" s="64" t="s">
        <v>239</v>
      </c>
      <c r="M3470" s="100"/>
      <c r="N3470" s="100"/>
      <c r="O3470" s="66">
        <f t="shared" si="135"/>
        <v>24</v>
      </c>
      <c r="P3470" s="67">
        <v>0.8</v>
      </c>
      <c r="Q3470" s="68">
        <v>31</v>
      </c>
      <c r="R3470" s="68"/>
      <c r="S3470" s="68">
        <f t="shared" si="136"/>
        <v>24.8</v>
      </c>
      <c r="T3470" s="69" t="s">
        <v>547</v>
      </c>
      <c r="U3470" s="63" t="s">
        <v>52</v>
      </c>
      <c r="V3470" s="63"/>
      <c r="W3470" s="63"/>
      <c r="X3470" s="63"/>
      <c r="Y3470" s="63"/>
      <c r="Z3470" s="63"/>
      <c r="AA3470" s="63"/>
    </row>
    <row r="3471" spans="1:27" s="71" customFormat="1" ht="23.5" customHeight="1" x14ac:dyDescent="0.35">
      <c r="A3471" s="62">
        <v>46196</v>
      </c>
      <c r="B3471" s="63" t="s">
        <v>445</v>
      </c>
      <c r="C3471" s="64" t="s">
        <v>17</v>
      </c>
      <c r="D3471" s="64" t="s">
        <v>37</v>
      </c>
      <c r="E3471" s="64" t="s">
        <v>1301</v>
      </c>
      <c r="F3471" s="64" t="str">
        <f t="shared" si="134"/>
        <v>2</v>
      </c>
      <c r="G3471" s="72" t="s">
        <v>4319</v>
      </c>
      <c r="H3471" s="63" t="s">
        <v>6134</v>
      </c>
      <c r="I3471" s="64" t="s">
        <v>493</v>
      </c>
      <c r="J3471" s="63" t="s">
        <v>66</v>
      </c>
      <c r="K3471" s="64" t="s">
        <v>243</v>
      </c>
      <c r="L3471" s="64" t="s">
        <v>239</v>
      </c>
      <c r="M3471" s="100"/>
      <c r="N3471" s="100"/>
      <c r="O3471" s="66">
        <f t="shared" si="135"/>
        <v>24</v>
      </c>
      <c r="P3471" s="67">
        <v>0.1</v>
      </c>
      <c r="Q3471" s="68">
        <v>23</v>
      </c>
      <c r="R3471" s="68"/>
      <c r="S3471" s="68">
        <f t="shared" si="136"/>
        <v>2.3000000000000003</v>
      </c>
      <c r="T3471" s="69" t="s">
        <v>547</v>
      </c>
      <c r="U3471" s="63" t="s">
        <v>52</v>
      </c>
      <c r="V3471" s="63"/>
      <c r="W3471" s="63"/>
      <c r="X3471" s="63"/>
      <c r="Y3471" s="63"/>
      <c r="Z3471" s="63"/>
      <c r="AA3471" s="63"/>
    </row>
    <row r="3472" spans="1:27" s="71" customFormat="1" ht="23.5" customHeight="1" x14ac:dyDescent="0.35">
      <c r="A3472" s="62">
        <v>46196</v>
      </c>
      <c r="B3472" s="63" t="s">
        <v>445</v>
      </c>
      <c r="C3472" s="64" t="s">
        <v>17</v>
      </c>
      <c r="D3472" s="64" t="s">
        <v>37</v>
      </c>
      <c r="E3472" s="64" t="s">
        <v>5868</v>
      </c>
      <c r="F3472" s="64" t="str">
        <f t="shared" si="134"/>
        <v>2</v>
      </c>
      <c r="G3472" s="72" t="s">
        <v>1113</v>
      </c>
      <c r="H3472" s="63" t="s">
        <v>6135</v>
      </c>
      <c r="I3472" s="64" t="s">
        <v>493</v>
      </c>
      <c r="J3472" s="63" t="s">
        <v>66</v>
      </c>
      <c r="K3472" s="64" t="s">
        <v>243</v>
      </c>
      <c r="L3472" s="64" t="s">
        <v>239</v>
      </c>
      <c r="M3472" s="100"/>
      <c r="N3472" s="100"/>
      <c r="O3472" s="66">
        <f t="shared" si="135"/>
        <v>24</v>
      </c>
      <c r="P3472" s="67">
        <v>0.1</v>
      </c>
      <c r="Q3472" s="68">
        <v>44</v>
      </c>
      <c r="R3472" s="68"/>
      <c r="S3472" s="68">
        <f t="shared" si="136"/>
        <v>4.4000000000000004</v>
      </c>
      <c r="T3472" s="69" t="s">
        <v>547</v>
      </c>
      <c r="U3472" s="63" t="s">
        <v>52</v>
      </c>
      <c r="V3472" s="63"/>
      <c r="W3472" s="63"/>
      <c r="X3472" s="63"/>
      <c r="Y3472" s="63"/>
      <c r="Z3472" s="63"/>
      <c r="AA3472" s="63"/>
    </row>
    <row r="3473" spans="1:27" s="71" customFormat="1" ht="23.5" customHeight="1" x14ac:dyDescent="0.35">
      <c r="A3473" s="62">
        <v>46196</v>
      </c>
      <c r="B3473" s="63" t="s">
        <v>445</v>
      </c>
      <c r="C3473" s="64" t="s">
        <v>18</v>
      </c>
      <c r="D3473" s="64" t="s">
        <v>37</v>
      </c>
      <c r="E3473" s="64" t="s">
        <v>395</v>
      </c>
      <c r="F3473" s="64" t="str">
        <f t="shared" si="134"/>
        <v>2</v>
      </c>
      <c r="G3473" s="72" t="s">
        <v>5023</v>
      </c>
      <c r="H3473" s="63" t="s">
        <v>5054</v>
      </c>
      <c r="I3473" s="64" t="s">
        <v>493</v>
      </c>
      <c r="J3473" s="63" t="s">
        <v>66</v>
      </c>
      <c r="K3473" s="64" t="s">
        <v>243</v>
      </c>
      <c r="L3473" s="64" t="s">
        <v>239</v>
      </c>
      <c r="M3473" s="100"/>
      <c r="N3473" s="100"/>
      <c r="O3473" s="66">
        <f t="shared" si="135"/>
        <v>24</v>
      </c>
      <c r="P3473" s="67">
        <v>0.1</v>
      </c>
      <c r="Q3473" s="68">
        <v>28</v>
      </c>
      <c r="R3473" s="68"/>
      <c r="S3473" s="68">
        <f t="shared" si="136"/>
        <v>2.8000000000000003</v>
      </c>
      <c r="T3473" s="69" t="s">
        <v>547</v>
      </c>
      <c r="U3473" s="63" t="s">
        <v>52</v>
      </c>
      <c r="V3473" s="63"/>
      <c r="W3473" s="63"/>
      <c r="X3473" s="63"/>
      <c r="Y3473" s="63"/>
      <c r="Z3473" s="63"/>
      <c r="AA3473" s="63"/>
    </row>
    <row r="3474" spans="1:27" s="71" customFormat="1" ht="23.5" customHeight="1" x14ac:dyDescent="0.35">
      <c r="A3474" s="62">
        <v>46196</v>
      </c>
      <c r="B3474" s="63" t="s">
        <v>445</v>
      </c>
      <c r="C3474" s="64" t="s">
        <v>18</v>
      </c>
      <c r="D3474" s="64" t="s">
        <v>37</v>
      </c>
      <c r="E3474" s="64" t="s">
        <v>868</v>
      </c>
      <c r="F3474" s="64" t="str">
        <f t="shared" si="134"/>
        <v>1</v>
      </c>
      <c r="G3474" s="72" t="s">
        <v>6136</v>
      </c>
      <c r="H3474" s="63" t="s">
        <v>6137</v>
      </c>
      <c r="I3474" s="64" t="s">
        <v>493</v>
      </c>
      <c r="J3474" s="63" t="s">
        <v>66</v>
      </c>
      <c r="K3474" s="64" t="s">
        <v>243</v>
      </c>
      <c r="L3474" s="64" t="s">
        <v>239</v>
      </c>
      <c r="M3474" s="100"/>
      <c r="N3474" s="100"/>
      <c r="O3474" s="66">
        <f t="shared" si="135"/>
        <v>24</v>
      </c>
      <c r="P3474" s="67">
        <v>0.1</v>
      </c>
      <c r="Q3474" s="68">
        <v>25</v>
      </c>
      <c r="R3474" s="68"/>
      <c r="S3474" s="68">
        <f t="shared" si="136"/>
        <v>2.5</v>
      </c>
      <c r="T3474" s="69" t="s">
        <v>547</v>
      </c>
      <c r="U3474" s="63" t="s">
        <v>52</v>
      </c>
      <c r="V3474" s="63"/>
      <c r="W3474" s="63"/>
      <c r="X3474" s="63"/>
      <c r="Y3474" s="63"/>
      <c r="Z3474" s="63"/>
      <c r="AA3474" s="63"/>
    </row>
    <row r="3475" spans="1:27" s="71" customFormat="1" ht="23.5" customHeight="1" x14ac:dyDescent="0.35">
      <c r="A3475" s="62">
        <v>46196</v>
      </c>
      <c r="B3475" s="63" t="s">
        <v>445</v>
      </c>
      <c r="C3475" s="64" t="s">
        <v>18</v>
      </c>
      <c r="D3475" s="64" t="s">
        <v>37</v>
      </c>
      <c r="E3475" s="64" t="s">
        <v>638</v>
      </c>
      <c r="F3475" s="64" t="str">
        <f t="shared" si="134"/>
        <v>2</v>
      </c>
      <c r="G3475" s="72" t="s">
        <v>4880</v>
      </c>
      <c r="H3475" s="63" t="s">
        <v>6138</v>
      </c>
      <c r="I3475" s="64" t="s">
        <v>493</v>
      </c>
      <c r="J3475" s="63" t="s">
        <v>66</v>
      </c>
      <c r="K3475" s="64" t="s">
        <v>243</v>
      </c>
      <c r="L3475" s="64" t="s">
        <v>239</v>
      </c>
      <c r="M3475" s="100"/>
      <c r="N3475" s="100"/>
      <c r="O3475" s="66">
        <f t="shared" si="135"/>
        <v>24</v>
      </c>
      <c r="P3475" s="67">
        <v>0.1</v>
      </c>
      <c r="Q3475" s="68">
        <v>21</v>
      </c>
      <c r="R3475" s="68"/>
      <c r="S3475" s="68">
        <f t="shared" si="136"/>
        <v>2.1</v>
      </c>
      <c r="T3475" s="69" t="s">
        <v>547</v>
      </c>
      <c r="U3475" s="63" t="s">
        <v>52</v>
      </c>
      <c r="V3475" s="63"/>
      <c r="W3475" s="63"/>
      <c r="X3475" s="63"/>
      <c r="Y3475" s="63"/>
      <c r="Z3475" s="63"/>
      <c r="AA3475" s="63"/>
    </row>
    <row r="3476" spans="1:27" s="71" customFormat="1" ht="23.5" customHeight="1" x14ac:dyDescent="0.35">
      <c r="A3476" s="62">
        <v>46196</v>
      </c>
      <c r="B3476" s="63" t="s">
        <v>445</v>
      </c>
      <c r="C3476" s="64" t="s">
        <v>18</v>
      </c>
      <c r="D3476" s="64" t="s">
        <v>37</v>
      </c>
      <c r="E3476" s="64" t="s">
        <v>1424</v>
      </c>
      <c r="F3476" s="64" t="str">
        <f t="shared" si="134"/>
        <v>2</v>
      </c>
      <c r="G3476" s="72" t="s">
        <v>3521</v>
      </c>
      <c r="H3476" s="63" t="s">
        <v>6139</v>
      </c>
      <c r="I3476" s="64" t="s">
        <v>493</v>
      </c>
      <c r="J3476" s="63" t="s">
        <v>66</v>
      </c>
      <c r="K3476" s="64" t="s">
        <v>243</v>
      </c>
      <c r="L3476" s="64" t="s">
        <v>239</v>
      </c>
      <c r="M3476" s="100"/>
      <c r="N3476" s="100"/>
      <c r="O3476" s="66">
        <f t="shared" si="135"/>
        <v>24</v>
      </c>
      <c r="P3476" s="67">
        <v>0.1</v>
      </c>
      <c r="Q3476" s="68">
        <v>25</v>
      </c>
      <c r="R3476" s="68"/>
      <c r="S3476" s="68">
        <f t="shared" si="136"/>
        <v>2.5</v>
      </c>
      <c r="T3476" s="69" t="s">
        <v>547</v>
      </c>
      <c r="U3476" s="63" t="s">
        <v>52</v>
      </c>
      <c r="V3476" s="63"/>
      <c r="W3476" s="63"/>
      <c r="X3476" s="63"/>
      <c r="Y3476" s="63"/>
      <c r="Z3476" s="63"/>
      <c r="AA3476" s="63"/>
    </row>
    <row r="3477" spans="1:27" s="71" customFormat="1" ht="23.5" customHeight="1" x14ac:dyDescent="0.35">
      <c r="A3477" s="62">
        <v>46196</v>
      </c>
      <c r="B3477" s="63" t="s">
        <v>445</v>
      </c>
      <c r="C3477" s="64" t="s">
        <v>18</v>
      </c>
      <c r="D3477" s="64" t="s">
        <v>37</v>
      </c>
      <c r="E3477" s="64" t="s">
        <v>415</v>
      </c>
      <c r="F3477" s="64" t="str">
        <f t="shared" si="134"/>
        <v>2</v>
      </c>
      <c r="G3477" s="72" t="s">
        <v>6140</v>
      </c>
      <c r="H3477" s="63" t="s">
        <v>6141</v>
      </c>
      <c r="I3477" s="64" t="s">
        <v>493</v>
      </c>
      <c r="J3477" s="63" t="s">
        <v>66</v>
      </c>
      <c r="K3477" s="64" t="s">
        <v>243</v>
      </c>
      <c r="L3477" s="64" t="s">
        <v>239</v>
      </c>
      <c r="M3477" s="100"/>
      <c r="N3477" s="100"/>
      <c r="O3477" s="66">
        <f t="shared" si="135"/>
        <v>24</v>
      </c>
      <c r="P3477" s="67">
        <v>0.1</v>
      </c>
      <c r="Q3477" s="68">
        <v>8</v>
      </c>
      <c r="R3477" s="68"/>
      <c r="S3477" s="68">
        <f t="shared" si="136"/>
        <v>0.8</v>
      </c>
      <c r="T3477" s="69" t="s">
        <v>547</v>
      </c>
      <c r="U3477" s="63" t="s">
        <v>52</v>
      </c>
      <c r="V3477" s="63"/>
      <c r="W3477" s="63"/>
      <c r="X3477" s="63"/>
      <c r="Y3477" s="63"/>
      <c r="Z3477" s="63"/>
      <c r="AA3477" s="63"/>
    </row>
    <row r="3478" spans="1:27" s="71" customFormat="1" ht="23.5" customHeight="1" x14ac:dyDescent="0.35">
      <c r="A3478" s="62">
        <v>46196</v>
      </c>
      <c r="B3478" s="63" t="s">
        <v>445</v>
      </c>
      <c r="C3478" s="64" t="s">
        <v>17</v>
      </c>
      <c r="D3478" s="64" t="s">
        <v>37</v>
      </c>
      <c r="E3478" s="64" t="s">
        <v>5751</v>
      </c>
      <c r="F3478" s="64" t="str">
        <f t="shared" si="134"/>
        <v>2</v>
      </c>
      <c r="G3478" s="72" t="s">
        <v>3208</v>
      </c>
      <c r="H3478" s="63" t="s">
        <v>6142</v>
      </c>
      <c r="I3478" s="64" t="s">
        <v>480</v>
      </c>
      <c r="J3478" s="63" t="s">
        <v>6143</v>
      </c>
      <c r="K3478" s="64" t="s">
        <v>273</v>
      </c>
      <c r="L3478" s="64" t="s">
        <v>268</v>
      </c>
      <c r="M3478" s="100">
        <v>0.125</v>
      </c>
      <c r="N3478" s="100">
        <v>0.16666666666666666</v>
      </c>
      <c r="O3478" s="66">
        <f t="shared" si="135"/>
        <v>4.1666666666666657E-2</v>
      </c>
      <c r="P3478" s="67">
        <v>1</v>
      </c>
      <c r="Q3478" s="68">
        <v>9</v>
      </c>
      <c r="R3478" s="68"/>
      <c r="S3478" s="68">
        <f t="shared" si="136"/>
        <v>9</v>
      </c>
      <c r="T3478" s="69" t="s">
        <v>30</v>
      </c>
      <c r="U3478" s="63" t="s">
        <v>30</v>
      </c>
      <c r="V3478" s="63"/>
      <c r="W3478" s="63">
        <v>921228028</v>
      </c>
      <c r="X3478" s="63" t="s">
        <v>1946</v>
      </c>
      <c r="Y3478" s="63"/>
      <c r="Z3478" s="63"/>
      <c r="AA3478" s="63">
        <v>2026060108</v>
      </c>
    </row>
    <row r="3479" spans="1:27" s="71" customFormat="1" ht="23.5" customHeight="1" x14ac:dyDescent="0.35">
      <c r="A3479" s="62">
        <v>46196</v>
      </c>
      <c r="B3479" s="63" t="s">
        <v>445</v>
      </c>
      <c r="C3479" s="64" t="s">
        <v>18</v>
      </c>
      <c r="D3479" s="64" t="s">
        <v>37</v>
      </c>
      <c r="E3479" s="64" t="s">
        <v>2103</v>
      </c>
      <c r="F3479" s="64" t="str">
        <f t="shared" si="134"/>
        <v>1</v>
      </c>
      <c r="G3479" s="72" t="s">
        <v>392</v>
      </c>
      <c r="H3479" s="63" t="s">
        <v>6144</v>
      </c>
      <c r="I3479" s="64" t="s">
        <v>480</v>
      </c>
      <c r="J3479" s="63" t="s">
        <v>6145</v>
      </c>
      <c r="K3479" s="64" t="s">
        <v>273</v>
      </c>
      <c r="L3479" s="64" t="s">
        <v>268</v>
      </c>
      <c r="M3479" s="100">
        <v>0.47916666666666669</v>
      </c>
      <c r="N3479" s="100">
        <v>0.52083333333333337</v>
      </c>
      <c r="O3479" s="66">
        <f t="shared" si="135"/>
        <v>4.1666666666666685E-2</v>
      </c>
      <c r="P3479" s="67">
        <v>1</v>
      </c>
      <c r="Q3479" s="68">
        <v>27</v>
      </c>
      <c r="R3479" s="68"/>
      <c r="S3479" s="68">
        <f t="shared" si="136"/>
        <v>27</v>
      </c>
      <c r="T3479" s="69" t="s">
        <v>30</v>
      </c>
      <c r="U3479" s="63" t="s">
        <v>30</v>
      </c>
      <c r="V3479" s="63"/>
      <c r="W3479" s="63">
        <v>316364001</v>
      </c>
      <c r="X3479" s="63" t="s">
        <v>5450</v>
      </c>
      <c r="Y3479" s="63"/>
      <c r="Z3479" s="63"/>
      <c r="AA3479" s="63">
        <v>2026060109</v>
      </c>
    </row>
    <row r="3480" spans="1:27" s="71" customFormat="1" ht="23.5" customHeight="1" x14ac:dyDescent="0.35">
      <c r="A3480" s="62">
        <v>46196</v>
      </c>
      <c r="B3480" s="63" t="s">
        <v>34</v>
      </c>
      <c r="C3480" s="64" t="s">
        <v>18</v>
      </c>
      <c r="D3480" s="64" t="s">
        <v>19</v>
      </c>
      <c r="E3480" s="64" t="s">
        <v>1551</v>
      </c>
      <c r="F3480" s="64" t="str">
        <f t="shared" si="134"/>
        <v>1</v>
      </c>
      <c r="G3480" s="72" t="s">
        <v>6146</v>
      </c>
      <c r="H3480" s="63" t="s">
        <v>6147</v>
      </c>
      <c r="I3480" s="64" t="s">
        <v>482</v>
      </c>
      <c r="J3480" s="63" t="s">
        <v>6148</v>
      </c>
      <c r="K3480" s="64" t="s">
        <v>2580</v>
      </c>
      <c r="L3480" s="64" t="s">
        <v>268</v>
      </c>
      <c r="M3480" s="100">
        <v>0.3125</v>
      </c>
      <c r="N3480" s="100">
        <v>0.33333333333333331</v>
      </c>
      <c r="O3480" s="66">
        <f t="shared" si="135"/>
        <v>2.0833333333333315E-2</v>
      </c>
      <c r="P3480" s="67">
        <v>0.5</v>
      </c>
      <c r="Q3480" s="68">
        <v>11</v>
      </c>
      <c r="R3480" s="68"/>
      <c r="S3480" s="68">
        <f t="shared" si="136"/>
        <v>5.5</v>
      </c>
      <c r="T3480" s="69" t="s">
        <v>65</v>
      </c>
      <c r="U3480" s="63" t="s">
        <v>79</v>
      </c>
      <c r="V3480" s="63"/>
      <c r="W3480" s="63" t="s">
        <v>6155</v>
      </c>
      <c r="X3480" s="63" t="s">
        <v>5450</v>
      </c>
      <c r="Y3480" s="63"/>
      <c r="Z3480" s="63"/>
      <c r="AA3480" s="63"/>
    </row>
    <row r="3481" spans="1:27" s="71" customFormat="1" ht="23.5" customHeight="1" x14ac:dyDescent="0.35">
      <c r="A3481" s="62">
        <v>46196</v>
      </c>
      <c r="B3481" s="63" t="s">
        <v>34</v>
      </c>
      <c r="C3481" s="64" t="s">
        <v>17</v>
      </c>
      <c r="D3481" s="64" t="s">
        <v>19</v>
      </c>
      <c r="E3481" s="64" t="s">
        <v>6123</v>
      </c>
      <c r="F3481" s="64" t="str">
        <f t="shared" si="134"/>
        <v>2</v>
      </c>
      <c r="G3481" s="72">
        <v>130879003</v>
      </c>
      <c r="H3481" s="63" t="s">
        <v>6126</v>
      </c>
      <c r="I3481" s="64" t="s">
        <v>490</v>
      </c>
      <c r="J3481" s="63" t="s">
        <v>6149</v>
      </c>
      <c r="K3481" s="64" t="s">
        <v>281</v>
      </c>
      <c r="L3481" s="64" t="s">
        <v>268</v>
      </c>
      <c r="M3481" s="100">
        <v>5.5555555555555552E-2</v>
      </c>
      <c r="N3481" s="100">
        <v>7.6388888888888895E-2</v>
      </c>
      <c r="O3481" s="66">
        <f t="shared" si="135"/>
        <v>2.0833333333333343E-2</v>
      </c>
      <c r="P3481" s="67">
        <v>0.5</v>
      </c>
      <c r="Q3481" s="68">
        <v>13</v>
      </c>
      <c r="R3481" s="68"/>
      <c r="S3481" s="68">
        <f t="shared" si="136"/>
        <v>6.5</v>
      </c>
      <c r="T3481" s="69" t="s">
        <v>52</v>
      </c>
      <c r="U3481" s="63" t="s">
        <v>52</v>
      </c>
      <c r="V3481" s="63"/>
      <c r="W3481" s="63"/>
      <c r="X3481" s="63"/>
      <c r="Y3481" s="63"/>
      <c r="Z3481" s="63"/>
      <c r="AA3481" s="63"/>
    </row>
    <row r="3482" spans="1:27" s="71" customFormat="1" ht="23.5" customHeight="1" x14ac:dyDescent="0.35">
      <c r="A3482" s="62">
        <v>46196</v>
      </c>
      <c r="B3482" s="63" t="s">
        <v>34</v>
      </c>
      <c r="C3482" s="64" t="s">
        <v>18</v>
      </c>
      <c r="D3482" s="64" t="s">
        <v>19</v>
      </c>
      <c r="E3482" s="64" t="s">
        <v>1545</v>
      </c>
      <c r="F3482" s="64" t="str">
        <f t="shared" si="134"/>
        <v>1</v>
      </c>
      <c r="G3482" s="72">
        <v>130597371</v>
      </c>
      <c r="H3482" s="63" t="s">
        <v>6150</v>
      </c>
      <c r="I3482" s="64" t="s">
        <v>490</v>
      </c>
      <c r="J3482" s="63" t="s">
        <v>4131</v>
      </c>
      <c r="K3482" s="64" t="s">
        <v>281</v>
      </c>
      <c r="L3482" s="64" t="s">
        <v>268</v>
      </c>
      <c r="M3482" s="100">
        <v>0.59027777777777779</v>
      </c>
      <c r="N3482" s="100">
        <v>0.60416666666666663</v>
      </c>
      <c r="O3482" s="66">
        <f t="shared" si="135"/>
        <v>1.388888888888884E-2</v>
      </c>
      <c r="P3482" s="67">
        <v>0.34</v>
      </c>
      <c r="Q3482" s="68">
        <v>8</v>
      </c>
      <c r="R3482" s="68"/>
      <c r="S3482" s="68">
        <f t="shared" si="136"/>
        <v>2.72</v>
      </c>
      <c r="T3482" s="69" t="s">
        <v>52</v>
      </c>
      <c r="U3482" s="63" t="s">
        <v>52</v>
      </c>
      <c r="V3482" s="63"/>
      <c r="W3482" s="63"/>
      <c r="X3482" s="63"/>
      <c r="Y3482" s="63"/>
      <c r="Z3482" s="63"/>
      <c r="AA3482" s="63"/>
    </row>
    <row r="3483" spans="1:27" s="71" customFormat="1" ht="23.5" customHeight="1" x14ac:dyDescent="0.35">
      <c r="A3483" s="62">
        <v>46196</v>
      </c>
      <c r="B3483" s="63" t="s">
        <v>34</v>
      </c>
      <c r="C3483" s="64" t="s">
        <v>18</v>
      </c>
      <c r="D3483" s="64" t="s">
        <v>19</v>
      </c>
      <c r="E3483" s="64" t="s">
        <v>1551</v>
      </c>
      <c r="F3483" s="64" t="str">
        <f t="shared" si="134"/>
        <v>1</v>
      </c>
      <c r="G3483" s="72" t="s">
        <v>6146</v>
      </c>
      <c r="H3483" s="63" t="s">
        <v>6147</v>
      </c>
      <c r="I3483" s="64" t="s">
        <v>490</v>
      </c>
      <c r="J3483" s="63" t="s">
        <v>2140</v>
      </c>
      <c r="K3483" s="64" t="s">
        <v>281</v>
      </c>
      <c r="L3483" s="64" t="s">
        <v>268</v>
      </c>
      <c r="M3483" s="100">
        <v>0.33333333333333331</v>
      </c>
      <c r="N3483" s="100">
        <v>0.3576388888888889</v>
      </c>
      <c r="O3483" s="66">
        <f t="shared" si="135"/>
        <v>2.430555555555558E-2</v>
      </c>
      <c r="P3483" s="67">
        <v>0.56000000000000005</v>
      </c>
      <c r="Q3483" s="68">
        <v>9</v>
      </c>
      <c r="R3483" s="68"/>
      <c r="S3483" s="68">
        <f t="shared" si="136"/>
        <v>5.0400000000000009</v>
      </c>
      <c r="T3483" s="69" t="s">
        <v>52</v>
      </c>
      <c r="U3483" s="63" t="s">
        <v>52</v>
      </c>
      <c r="V3483" s="63"/>
      <c r="W3483" s="63"/>
      <c r="X3483" s="63"/>
      <c r="Y3483" s="63"/>
      <c r="Z3483" s="63"/>
      <c r="AA3483" s="63"/>
    </row>
    <row r="3484" spans="1:27" s="71" customFormat="1" ht="23.5" customHeight="1" x14ac:dyDescent="0.35">
      <c r="A3484" s="62">
        <v>46196</v>
      </c>
      <c r="B3484" s="63" t="s">
        <v>34</v>
      </c>
      <c r="C3484" s="64" t="s">
        <v>18</v>
      </c>
      <c r="D3484" s="64" t="s">
        <v>19</v>
      </c>
      <c r="E3484" s="64" t="s">
        <v>1548</v>
      </c>
      <c r="F3484" s="64" t="str">
        <f t="shared" si="134"/>
        <v>1</v>
      </c>
      <c r="G3484" s="72">
        <v>130429427</v>
      </c>
      <c r="H3484" s="63" t="s">
        <v>6112</v>
      </c>
      <c r="I3484" s="64" t="s">
        <v>490</v>
      </c>
      <c r="J3484" s="63" t="s">
        <v>6151</v>
      </c>
      <c r="K3484" s="64" t="s">
        <v>281</v>
      </c>
      <c r="L3484" s="64" t="s">
        <v>268</v>
      </c>
      <c r="M3484" s="100">
        <v>0.5</v>
      </c>
      <c r="N3484" s="100">
        <v>0.57291666666666663</v>
      </c>
      <c r="O3484" s="66">
        <f t="shared" si="135"/>
        <v>7.291666666666663E-2</v>
      </c>
      <c r="P3484" s="67">
        <v>1.7</v>
      </c>
      <c r="Q3484" s="68">
        <v>16</v>
      </c>
      <c r="R3484" s="68"/>
      <c r="S3484" s="68">
        <f t="shared" si="136"/>
        <v>27.2</v>
      </c>
      <c r="T3484" s="69" t="s">
        <v>52</v>
      </c>
      <c r="U3484" s="63" t="s">
        <v>52</v>
      </c>
      <c r="V3484" s="63"/>
      <c r="W3484" s="63"/>
      <c r="X3484" s="63"/>
      <c r="Y3484" s="63"/>
      <c r="Z3484" s="63"/>
      <c r="AA3484" s="63"/>
    </row>
    <row r="3485" spans="1:27" s="71" customFormat="1" ht="23.5" customHeight="1" x14ac:dyDescent="0.35">
      <c r="A3485" s="62">
        <v>46196</v>
      </c>
      <c r="B3485" s="63" t="s">
        <v>34</v>
      </c>
      <c r="C3485" s="64" t="s">
        <v>18</v>
      </c>
      <c r="D3485" s="64" t="s">
        <v>19</v>
      </c>
      <c r="E3485" s="64" t="s">
        <v>356</v>
      </c>
      <c r="F3485" s="64" t="str">
        <f t="shared" si="134"/>
        <v>1</v>
      </c>
      <c r="G3485" s="72">
        <v>130597380</v>
      </c>
      <c r="H3485" s="63" t="s">
        <v>6152</v>
      </c>
      <c r="I3485" s="64" t="s">
        <v>490</v>
      </c>
      <c r="J3485" s="63" t="s">
        <v>6153</v>
      </c>
      <c r="K3485" s="64" t="s">
        <v>281</v>
      </c>
      <c r="L3485" s="64" t="s">
        <v>268</v>
      </c>
      <c r="M3485" s="100">
        <v>0.47916666666666669</v>
      </c>
      <c r="N3485" s="100">
        <v>0.5</v>
      </c>
      <c r="O3485" s="66">
        <f t="shared" si="135"/>
        <v>2.0833333333333315E-2</v>
      </c>
      <c r="P3485" s="67">
        <v>0.5</v>
      </c>
      <c r="Q3485" s="68">
        <v>9</v>
      </c>
      <c r="R3485" s="68"/>
      <c r="S3485" s="68">
        <f t="shared" si="136"/>
        <v>4.5</v>
      </c>
      <c r="T3485" s="69" t="s">
        <v>52</v>
      </c>
      <c r="U3485" s="63" t="s">
        <v>52</v>
      </c>
      <c r="V3485" s="63"/>
      <c r="W3485" s="63"/>
      <c r="X3485" s="63"/>
      <c r="Y3485" s="63"/>
      <c r="Z3485" s="63"/>
      <c r="AA3485" s="63"/>
    </row>
    <row r="3486" spans="1:27" s="71" customFormat="1" ht="23.5" customHeight="1" x14ac:dyDescent="0.35">
      <c r="A3486" s="62">
        <v>46196</v>
      </c>
      <c r="B3486" s="63" t="s">
        <v>34</v>
      </c>
      <c r="C3486" s="64" t="s">
        <v>18</v>
      </c>
      <c r="D3486" s="64" t="s">
        <v>19</v>
      </c>
      <c r="E3486" s="64" t="s">
        <v>789</v>
      </c>
      <c r="F3486" s="64" t="str">
        <f t="shared" si="134"/>
        <v>1</v>
      </c>
      <c r="G3486" s="72">
        <v>130597283</v>
      </c>
      <c r="H3486" s="63" t="s">
        <v>6154</v>
      </c>
      <c r="I3486" s="64" t="s">
        <v>490</v>
      </c>
      <c r="J3486" s="63" t="s">
        <v>1710</v>
      </c>
      <c r="K3486" s="64" t="s">
        <v>281</v>
      </c>
      <c r="L3486" s="64" t="s">
        <v>268</v>
      </c>
      <c r="M3486" s="100">
        <v>0.71180555555555558</v>
      </c>
      <c r="N3486" s="100">
        <v>0.71875</v>
      </c>
      <c r="O3486" s="66">
        <f t="shared" si="135"/>
        <v>6.9444444444444198E-3</v>
      </c>
      <c r="P3486" s="67">
        <v>0.17</v>
      </c>
      <c r="Q3486" s="68">
        <v>9</v>
      </c>
      <c r="R3486" s="68"/>
      <c r="S3486" s="68">
        <f t="shared" si="136"/>
        <v>1.53</v>
      </c>
      <c r="T3486" s="69" t="s">
        <v>52</v>
      </c>
      <c r="U3486" s="63" t="s">
        <v>52</v>
      </c>
      <c r="V3486" s="63"/>
      <c r="W3486" s="63"/>
      <c r="X3486" s="63"/>
      <c r="Y3486" s="63"/>
      <c r="Z3486" s="63"/>
      <c r="AA3486" s="63"/>
    </row>
    <row r="3487" spans="1:27" s="71" customFormat="1" ht="23.5" customHeight="1" x14ac:dyDescent="0.35">
      <c r="A3487" s="62">
        <v>46197</v>
      </c>
      <c r="B3487" s="63" t="s">
        <v>445</v>
      </c>
      <c r="C3487" s="64" t="s">
        <v>17</v>
      </c>
      <c r="D3487" s="64" t="s">
        <v>37</v>
      </c>
      <c r="E3487" s="64" t="s">
        <v>5978</v>
      </c>
      <c r="F3487" s="64" t="str">
        <f t="shared" si="134"/>
        <v>1</v>
      </c>
      <c r="G3487" s="72" t="s">
        <v>645</v>
      </c>
      <c r="H3487" s="63" t="s">
        <v>6090</v>
      </c>
      <c r="I3487" s="64" t="s">
        <v>493</v>
      </c>
      <c r="J3487" s="63" t="s">
        <v>66</v>
      </c>
      <c r="K3487" s="64" t="s">
        <v>243</v>
      </c>
      <c r="L3487" s="64" t="s">
        <v>239</v>
      </c>
      <c r="M3487" s="100"/>
      <c r="N3487" s="100"/>
      <c r="O3487" s="66">
        <f t="shared" si="135"/>
        <v>24</v>
      </c>
      <c r="P3487" s="67">
        <v>0.5</v>
      </c>
      <c r="Q3487" s="68">
        <v>35</v>
      </c>
      <c r="R3487" s="68"/>
      <c r="S3487" s="68">
        <f t="shared" si="136"/>
        <v>17.5</v>
      </c>
      <c r="T3487" s="69" t="s">
        <v>547</v>
      </c>
      <c r="U3487" s="63" t="s">
        <v>52</v>
      </c>
      <c r="V3487" s="63"/>
      <c r="W3487" s="63"/>
      <c r="X3487" s="63"/>
      <c r="Y3487" s="63"/>
      <c r="Z3487" s="63"/>
      <c r="AA3487" s="63"/>
    </row>
    <row r="3488" spans="1:27" s="71" customFormat="1" ht="23.5" customHeight="1" x14ac:dyDescent="0.35">
      <c r="A3488" s="62">
        <v>46197</v>
      </c>
      <c r="B3488" s="63" t="s">
        <v>445</v>
      </c>
      <c r="C3488" s="64" t="s">
        <v>17</v>
      </c>
      <c r="D3488" s="64" t="s">
        <v>37</v>
      </c>
      <c r="E3488" s="64" t="s">
        <v>5900</v>
      </c>
      <c r="F3488" s="64" t="str">
        <f t="shared" si="134"/>
        <v>2</v>
      </c>
      <c r="G3488" s="72" t="s">
        <v>6071</v>
      </c>
      <c r="H3488" s="63" t="s">
        <v>6179</v>
      </c>
      <c r="I3488" s="64" t="s">
        <v>493</v>
      </c>
      <c r="J3488" s="63" t="s">
        <v>66</v>
      </c>
      <c r="K3488" s="64" t="s">
        <v>243</v>
      </c>
      <c r="L3488" s="64" t="s">
        <v>239</v>
      </c>
      <c r="M3488" s="100"/>
      <c r="N3488" s="100"/>
      <c r="O3488" s="66">
        <f t="shared" si="135"/>
        <v>24</v>
      </c>
      <c r="P3488" s="67">
        <v>0.1</v>
      </c>
      <c r="Q3488" s="68">
        <v>35</v>
      </c>
      <c r="R3488" s="68"/>
      <c r="S3488" s="68">
        <f t="shared" si="136"/>
        <v>3.5</v>
      </c>
      <c r="T3488" s="69" t="s">
        <v>547</v>
      </c>
      <c r="U3488" s="63" t="s">
        <v>52</v>
      </c>
      <c r="V3488" s="63"/>
      <c r="W3488" s="63"/>
      <c r="X3488" s="63"/>
      <c r="Y3488" s="63"/>
      <c r="Z3488" s="63"/>
      <c r="AA3488" s="63"/>
    </row>
    <row r="3489" spans="1:27" s="71" customFormat="1" ht="23.5" customHeight="1" x14ac:dyDescent="0.35">
      <c r="A3489" s="62">
        <v>46197</v>
      </c>
      <c r="B3489" s="63" t="s">
        <v>445</v>
      </c>
      <c r="C3489" s="64" t="s">
        <v>17</v>
      </c>
      <c r="D3489" s="64" t="s">
        <v>37</v>
      </c>
      <c r="E3489" s="64" t="s">
        <v>5868</v>
      </c>
      <c r="F3489" s="64" t="str">
        <f t="shared" si="134"/>
        <v>2</v>
      </c>
      <c r="G3489" s="72" t="s">
        <v>3338</v>
      </c>
      <c r="H3489" s="63" t="s">
        <v>6180</v>
      </c>
      <c r="I3489" s="64" t="s">
        <v>493</v>
      </c>
      <c r="J3489" s="63" t="s">
        <v>66</v>
      </c>
      <c r="K3489" s="64" t="s">
        <v>243</v>
      </c>
      <c r="L3489" s="64" t="s">
        <v>239</v>
      </c>
      <c r="M3489" s="100"/>
      <c r="N3489" s="100"/>
      <c r="O3489" s="66">
        <f t="shared" si="135"/>
        <v>24</v>
      </c>
      <c r="P3489" s="67">
        <v>0.1</v>
      </c>
      <c r="Q3489" s="68">
        <v>27</v>
      </c>
      <c r="R3489" s="68"/>
      <c r="S3489" s="68">
        <f t="shared" si="136"/>
        <v>2.7</v>
      </c>
      <c r="T3489" s="69" t="s">
        <v>547</v>
      </c>
      <c r="U3489" s="63" t="s">
        <v>52</v>
      </c>
      <c r="V3489" s="63"/>
      <c r="W3489" s="63"/>
      <c r="X3489" s="63"/>
      <c r="Y3489" s="63"/>
      <c r="Z3489" s="63"/>
      <c r="AA3489" s="63"/>
    </row>
    <row r="3490" spans="1:27" s="71" customFormat="1" ht="23.5" customHeight="1" x14ac:dyDescent="0.35">
      <c r="A3490" s="62">
        <v>46197</v>
      </c>
      <c r="B3490" s="63" t="s">
        <v>34</v>
      </c>
      <c r="C3490" s="64" t="s">
        <v>17</v>
      </c>
      <c r="D3490" s="64" t="s">
        <v>19</v>
      </c>
      <c r="E3490" s="64" t="s">
        <v>5569</v>
      </c>
      <c r="F3490" s="64" t="str">
        <f t="shared" si="134"/>
        <v>1</v>
      </c>
      <c r="G3490" s="72">
        <v>130879001</v>
      </c>
      <c r="H3490" s="63" t="s">
        <v>6181</v>
      </c>
      <c r="I3490" s="64" t="s">
        <v>493</v>
      </c>
      <c r="J3490" s="63" t="s">
        <v>66</v>
      </c>
      <c r="K3490" s="64" t="s">
        <v>243</v>
      </c>
      <c r="L3490" s="64" t="s">
        <v>239</v>
      </c>
      <c r="M3490" s="100"/>
      <c r="N3490" s="100"/>
      <c r="O3490" s="66">
        <f t="shared" si="135"/>
        <v>24</v>
      </c>
      <c r="P3490" s="67">
        <v>0.33</v>
      </c>
      <c r="Q3490" s="68">
        <v>18</v>
      </c>
      <c r="R3490" s="68"/>
      <c r="S3490" s="68">
        <f t="shared" si="136"/>
        <v>5.94</v>
      </c>
      <c r="T3490" s="69" t="s">
        <v>547</v>
      </c>
      <c r="U3490" s="63" t="s">
        <v>52</v>
      </c>
      <c r="V3490" s="63"/>
      <c r="W3490" s="63"/>
      <c r="X3490" s="63"/>
      <c r="Y3490" s="63"/>
      <c r="Z3490" s="63"/>
      <c r="AA3490" s="63"/>
    </row>
    <row r="3491" spans="1:27" s="71" customFormat="1" ht="23.5" customHeight="1" x14ac:dyDescent="0.35">
      <c r="A3491" s="62">
        <v>46197</v>
      </c>
      <c r="B3491" s="63" t="s">
        <v>445</v>
      </c>
      <c r="C3491" s="64" t="s">
        <v>17</v>
      </c>
      <c r="D3491" s="64" t="s">
        <v>37</v>
      </c>
      <c r="E3491" s="64" t="s">
        <v>5750</v>
      </c>
      <c r="F3491" s="64" t="str">
        <f t="shared" si="134"/>
        <v>1</v>
      </c>
      <c r="G3491" s="72" t="s">
        <v>3311</v>
      </c>
      <c r="H3491" s="63" t="s">
        <v>6182</v>
      </c>
      <c r="I3491" s="64" t="s">
        <v>493</v>
      </c>
      <c r="J3491" s="63" t="s">
        <v>66</v>
      </c>
      <c r="K3491" s="64" t="s">
        <v>243</v>
      </c>
      <c r="L3491" s="64" t="s">
        <v>239</v>
      </c>
      <c r="M3491" s="100"/>
      <c r="N3491" s="100"/>
      <c r="O3491" s="66">
        <f t="shared" si="135"/>
        <v>24</v>
      </c>
      <c r="P3491" s="67">
        <v>0.42</v>
      </c>
      <c r="Q3491" s="68">
        <v>9</v>
      </c>
      <c r="R3491" s="68"/>
      <c r="S3491" s="68">
        <f t="shared" si="136"/>
        <v>3.78</v>
      </c>
      <c r="T3491" s="69" t="s">
        <v>547</v>
      </c>
      <c r="U3491" s="63" t="s">
        <v>52</v>
      </c>
      <c r="V3491" s="63"/>
      <c r="W3491" s="63"/>
      <c r="X3491" s="63"/>
      <c r="Y3491" s="63"/>
      <c r="Z3491" s="63"/>
      <c r="AA3491" s="63"/>
    </row>
    <row r="3492" spans="1:27" s="71" customFormat="1" ht="23.5" customHeight="1" x14ac:dyDescent="0.35">
      <c r="A3492" s="62">
        <v>46197</v>
      </c>
      <c r="B3492" s="63" t="s">
        <v>445</v>
      </c>
      <c r="C3492" s="64" t="s">
        <v>18</v>
      </c>
      <c r="D3492" s="64" t="s">
        <v>37</v>
      </c>
      <c r="E3492" s="64" t="s">
        <v>638</v>
      </c>
      <c r="F3492" s="64" t="str">
        <f t="shared" si="134"/>
        <v>2</v>
      </c>
      <c r="G3492" s="72">
        <v>159114017</v>
      </c>
      <c r="H3492" s="63" t="s">
        <v>6183</v>
      </c>
      <c r="I3492" s="64" t="s">
        <v>493</v>
      </c>
      <c r="J3492" s="63" t="s">
        <v>66</v>
      </c>
      <c r="K3492" s="64" t="s">
        <v>243</v>
      </c>
      <c r="L3492" s="64" t="s">
        <v>239</v>
      </c>
      <c r="M3492" s="100"/>
      <c r="N3492" s="100"/>
      <c r="O3492" s="66">
        <f t="shared" si="135"/>
        <v>24</v>
      </c>
      <c r="P3492" s="67">
        <v>0.8</v>
      </c>
      <c r="Q3492" s="68">
        <v>14</v>
      </c>
      <c r="R3492" s="68"/>
      <c r="S3492" s="68">
        <f t="shared" si="136"/>
        <v>11.200000000000001</v>
      </c>
      <c r="T3492" s="69" t="s">
        <v>547</v>
      </c>
      <c r="U3492" s="63" t="s">
        <v>52</v>
      </c>
      <c r="V3492" s="63"/>
      <c r="W3492" s="63"/>
      <c r="X3492" s="63"/>
      <c r="Y3492" s="63"/>
      <c r="Z3492" s="63"/>
      <c r="AA3492" s="63"/>
    </row>
    <row r="3493" spans="1:27" s="71" customFormat="1" ht="23.5" customHeight="1" x14ac:dyDescent="0.35">
      <c r="A3493" s="62">
        <v>46197</v>
      </c>
      <c r="B3493" s="63" t="s">
        <v>445</v>
      </c>
      <c r="C3493" s="64" t="s">
        <v>18</v>
      </c>
      <c r="D3493" s="64" t="s">
        <v>37</v>
      </c>
      <c r="E3493" s="64" t="s">
        <v>639</v>
      </c>
      <c r="F3493" s="64" t="str">
        <f t="shared" si="134"/>
        <v>1</v>
      </c>
      <c r="G3493" s="72">
        <v>316038014</v>
      </c>
      <c r="H3493" s="63" t="s">
        <v>6184</v>
      </c>
      <c r="I3493" s="64" t="s">
        <v>493</v>
      </c>
      <c r="J3493" s="63" t="s">
        <v>66</v>
      </c>
      <c r="K3493" s="64" t="s">
        <v>243</v>
      </c>
      <c r="L3493" s="64" t="s">
        <v>239</v>
      </c>
      <c r="M3493" s="100"/>
      <c r="N3493" s="100"/>
      <c r="O3493" s="66">
        <f t="shared" si="135"/>
        <v>24</v>
      </c>
      <c r="P3493" s="67">
        <v>0.1</v>
      </c>
      <c r="Q3493" s="68">
        <v>2</v>
      </c>
      <c r="R3493" s="68"/>
      <c r="S3493" s="68">
        <f t="shared" si="136"/>
        <v>0.2</v>
      </c>
      <c r="T3493" s="69" t="s">
        <v>547</v>
      </c>
      <c r="U3493" s="63" t="s">
        <v>52</v>
      </c>
      <c r="V3493" s="63"/>
      <c r="W3493" s="63"/>
      <c r="X3493" s="63"/>
      <c r="Y3493" s="63"/>
      <c r="Z3493" s="63"/>
      <c r="AA3493" s="63"/>
    </row>
    <row r="3494" spans="1:27" s="71" customFormat="1" ht="23.5" customHeight="1" x14ac:dyDescent="0.35">
      <c r="A3494" s="62">
        <v>46197</v>
      </c>
      <c r="B3494" s="63" t="s">
        <v>445</v>
      </c>
      <c r="C3494" s="64" t="s">
        <v>18</v>
      </c>
      <c r="D3494" s="64" t="s">
        <v>37</v>
      </c>
      <c r="E3494" s="64" t="s">
        <v>339</v>
      </c>
      <c r="F3494" s="64" t="str">
        <f t="shared" si="134"/>
        <v>1</v>
      </c>
      <c r="G3494" s="72">
        <v>305454009</v>
      </c>
      <c r="H3494" s="63" t="s">
        <v>6185</v>
      </c>
      <c r="I3494" s="64" t="s">
        <v>493</v>
      </c>
      <c r="J3494" s="63" t="s">
        <v>66</v>
      </c>
      <c r="K3494" s="64" t="s">
        <v>243</v>
      </c>
      <c r="L3494" s="64" t="s">
        <v>239</v>
      </c>
      <c r="M3494" s="100"/>
      <c r="N3494" s="100"/>
      <c r="O3494" s="66">
        <f t="shared" si="135"/>
        <v>24</v>
      </c>
      <c r="P3494" s="67">
        <v>0.1</v>
      </c>
      <c r="Q3494" s="68">
        <v>4</v>
      </c>
      <c r="R3494" s="68"/>
      <c r="S3494" s="68">
        <f t="shared" si="136"/>
        <v>0.4</v>
      </c>
      <c r="T3494" s="69" t="s">
        <v>547</v>
      </c>
      <c r="U3494" s="63" t="s">
        <v>52</v>
      </c>
      <c r="V3494" s="63"/>
      <c r="W3494" s="63"/>
      <c r="X3494" s="63"/>
      <c r="Y3494" s="63"/>
      <c r="Z3494" s="63"/>
      <c r="AA3494" s="63"/>
    </row>
    <row r="3495" spans="1:27" s="71" customFormat="1" ht="23.5" customHeight="1" x14ac:dyDescent="0.35">
      <c r="A3495" s="62">
        <v>46197</v>
      </c>
      <c r="B3495" s="63" t="s">
        <v>445</v>
      </c>
      <c r="C3495" s="64" t="s">
        <v>18</v>
      </c>
      <c r="D3495" s="64" t="s">
        <v>37</v>
      </c>
      <c r="E3495" s="64" t="s">
        <v>1052</v>
      </c>
      <c r="F3495" s="64" t="str">
        <f t="shared" si="134"/>
        <v>2</v>
      </c>
      <c r="G3495" s="72" t="s">
        <v>2808</v>
      </c>
      <c r="H3495" s="63" t="s">
        <v>6186</v>
      </c>
      <c r="I3495" s="64" t="s">
        <v>493</v>
      </c>
      <c r="J3495" s="63" t="s">
        <v>66</v>
      </c>
      <c r="K3495" s="64" t="s">
        <v>243</v>
      </c>
      <c r="L3495" s="64" t="s">
        <v>239</v>
      </c>
      <c r="M3495" s="100"/>
      <c r="N3495" s="100"/>
      <c r="O3495" s="66">
        <f t="shared" si="135"/>
        <v>24</v>
      </c>
      <c r="P3495" s="67">
        <v>0.1</v>
      </c>
      <c r="Q3495" s="68">
        <v>14</v>
      </c>
      <c r="R3495" s="68"/>
      <c r="S3495" s="68">
        <f t="shared" si="136"/>
        <v>1.4000000000000001</v>
      </c>
      <c r="T3495" s="69" t="s">
        <v>547</v>
      </c>
      <c r="U3495" s="63" t="s">
        <v>52</v>
      </c>
      <c r="V3495" s="63"/>
      <c r="W3495" s="63"/>
      <c r="X3495" s="63"/>
      <c r="Y3495" s="63"/>
      <c r="Z3495" s="63"/>
      <c r="AA3495" s="63"/>
    </row>
    <row r="3496" spans="1:27" s="71" customFormat="1" ht="23.5" customHeight="1" x14ac:dyDescent="0.35">
      <c r="A3496" s="62">
        <v>46197</v>
      </c>
      <c r="B3496" s="63" t="s">
        <v>445</v>
      </c>
      <c r="C3496" s="64" t="s">
        <v>18</v>
      </c>
      <c r="D3496" s="64" t="s">
        <v>37</v>
      </c>
      <c r="E3496" s="64" t="s">
        <v>2563</v>
      </c>
      <c r="F3496" s="64" t="str">
        <f t="shared" si="134"/>
        <v>1</v>
      </c>
      <c r="G3496" s="72" t="s">
        <v>6187</v>
      </c>
      <c r="H3496" s="63" t="s">
        <v>6188</v>
      </c>
      <c r="I3496" s="64" t="s">
        <v>493</v>
      </c>
      <c r="J3496" s="63" t="s">
        <v>66</v>
      </c>
      <c r="K3496" s="64" t="s">
        <v>243</v>
      </c>
      <c r="L3496" s="64" t="s">
        <v>239</v>
      </c>
      <c r="M3496" s="100"/>
      <c r="N3496" s="100"/>
      <c r="O3496" s="66">
        <f t="shared" si="135"/>
        <v>24</v>
      </c>
      <c r="P3496" s="67">
        <v>0.1</v>
      </c>
      <c r="Q3496" s="68">
        <v>23</v>
      </c>
      <c r="R3496" s="68"/>
      <c r="S3496" s="68">
        <f t="shared" si="136"/>
        <v>2.3000000000000003</v>
      </c>
      <c r="T3496" s="69" t="s">
        <v>547</v>
      </c>
      <c r="U3496" s="63" t="s">
        <v>52</v>
      </c>
      <c r="V3496" s="63"/>
      <c r="W3496" s="63"/>
      <c r="X3496" s="63"/>
      <c r="Y3496" s="63"/>
      <c r="Z3496" s="63"/>
      <c r="AA3496" s="63"/>
    </row>
    <row r="3497" spans="1:27" s="71" customFormat="1" ht="23.5" customHeight="1" x14ac:dyDescent="0.35">
      <c r="A3497" s="62">
        <v>46197</v>
      </c>
      <c r="B3497" s="63" t="s">
        <v>445</v>
      </c>
      <c r="C3497" s="64" t="s">
        <v>18</v>
      </c>
      <c r="D3497" s="64" t="s">
        <v>37</v>
      </c>
      <c r="E3497" s="64" t="s">
        <v>3783</v>
      </c>
      <c r="F3497" s="64" t="str">
        <f t="shared" si="134"/>
        <v>1</v>
      </c>
      <c r="G3497" s="72" t="s">
        <v>6189</v>
      </c>
      <c r="H3497" s="63" t="s">
        <v>6190</v>
      </c>
      <c r="I3497" s="64" t="s">
        <v>493</v>
      </c>
      <c r="J3497" s="63" t="s">
        <v>66</v>
      </c>
      <c r="K3497" s="64" t="s">
        <v>243</v>
      </c>
      <c r="L3497" s="64" t="s">
        <v>239</v>
      </c>
      <c r="M3497" s="100"/>
      <c r="N3497" s="100"/>
      <c r="O3497" s="66">
        <f t="shared" si="135"/>
        <v>24</v>
      </c>
      <c r="P3497" s="67">
        <v>0.33</v>
      </c>
      <c r="Q3497" s="68">
        <v>17</v>
      </c>
      <c r="R3497" s="68"/>
      <c r="S3497" s="68">
        <f t="shared" si="136"/>
        <v>5.61</v>
      </c>
      <c r="T3497" s="69" t="s">
        <v>547</v>
      </c>
      <c r="U3497" s="63" t="s">
        <v>52</v>
      </c>
      <c r="V3497" s="63"/>
      <c r="W3497" s="63"/>
      <c r="X3497" s="63"/>
      <c r="Y3497" s="63"/>
      <c r="Z3497" s="63"/>
      <c r="AA3497" s="63"/>
    </row>
    <row r="3498" spans="1:27" s="71" customFormat="1" ht="23.5" customHeight="1" x14ac:dyDescent="0.35">
      <c r="A3498" s="62">
        <v>46197</v>
      </c>
      <c r="B3498" s="63" t="s">
        <v>445</v>
      </c>
      <c r="C3498" s="64" t="s">
        <v>18</v>
      </c>
      <c r="D3498" s="64" t="s">
        <v>37</v>
      </c>
      <c r="E3498" s="64" t="s">
        <v>2103</v>
      </c>
      <c r="F3498" s="64" t="str">
        <f t="shared" si="134"/>
        <v>1</v>
      </c>
      <c r="G3498" s="72">
        <v>106384009</v>
      </c>
      <c r="H3498" s="63" t="s">
        <v>6191</v>
      </c>
      <c r="I3498" s="64" t="s">
        <v>493</v>
      </c>
      <c r="J3498" s="63" t="s">
        <v>66</v>
      </c>
      <c r="K3498" s="64" t="s">
        <v>243</v>
      </c>
      <c r="L3498" s="64" t="s">
        <v>239</v>
      </c>
      <c r="M3498" s="100"/>
      <c r="N3498" s="100"/>
      <c r="O3498" s="66">
        <f t="shared" si="135"/>
        <v>24</v>
      </c>
      <c r="P3498" s="67">
        <v>0.67</v>
      </c>
      <c r="Q3498" s="68">
        <v>22</v>
      </c>
      <c r="R3498" s="68"/>
      <c r="S3498" s="68">
        <f t="shared" si="136"/>
        <v>14.74</v>
      </c>
      <c r="T3498" s="69" t="s">
        <v>547</v>
      </c>
      <c r="U3498" s="63" t="s">
        <v>52</v>
      </c>
      <c r="V3498" s="63"/>
      <c r="W3498" s="63"/>
      <c r="X3498" s="63"/>
      <c r="Y3498" s="63"/>
      <c r="Z3498" s="63"/>
      <c r="AA3498" s="63"/>
    </row>
    <row r="3499" spans="1:27" s="71" customFormat="1" ht="23.5" customHeight="1" x14ac:dyDescent="0.35">
      <c r="A3499" s="62">
        <v>46197</v>
      </c>
      <c r="B3499" s="63" t="s">
        <v>445</v>
      </c>
      <c r="C3499" s="64" t="s">
        <v>18</v>
      </c>
      <c r="D3499" s="64" t="s">
        <v>37</v>
      </c>
      <c r="E3499" s="64" t="s">
        <v>994</v>
      </c>
      <c r="F3499" s="64" t="str">
        <f t="shared" si="134"/>
        <v>2</v>
      </c>
      <c r="G3499" s="72">
        <v>106425002</v>
      </c>
      <c r="H3499" s="63" t="s">
        <v>6192</v>
      </c>
      <c r="I3499" s="64" t="s">
        <v>493</v>
      </c>
      <c r="J3499" s="63" t="s">
        <v>66</v>
      </c>
      <c r="K3499" s="64" t="s">
        <v>243</v>
      </c>
      <c r="L3499" s="64" t="s">
        <v>239</v>
      </c>
      <c r="M3499" s="100"/>
      <c r="N3499" s="100"/>
      <c r="O3499" s="66">
        <f t="shared" si="135"/>
        <v>24</v>
      </c>
      <c r="P3499" s="67">
        <v>0.1</v>
      </c>
      <c r="Q3499" s="68">
        <v>21</v>
      </c>
      <c r="R3499" s="68"/>
      <c r="S3499" s="68">
        <f t="shared" si="136"/>
        <v>2.1</v>
      </c>
      <c r="T3499" s="69" t="s">
        <v>547</v>
      </c>
      <c r="U3499" s="63" t="s">
        <v>52</v>
      </c>
      <c r="V3499" s="63"/>
      <c r="W3499" s="63"/>
      <c r="X3499" s="63"/>
      <c r="Y3499" s="63"/>
      <c r="Z3499" s="63"/>
      <c r="AA3499" s="63"/>
    </row>
    <row r="3500" spans="1:27" s="71" customFormat="1" ht="23.5" customHeight="1" x14ac:dyDescent="0.35">
      <c r="A3500" s="62">
        <v>46197</v>
      </c>
      <c r="B3500" s="63" t="s">
        <v>445</v>
      </c>
      <c r="C3500" s="64" t="s">
        <v>18</v>
      </c>
      <c r="D3500" s="64" t="s">
        <v>37</v>
      </c>
      <c r="E3500" s="64" t="s">
        <v>840</v>
      </c>
      <c r="F3500" s="64" t="str">
        <f t="shared" si="134"/>
        <v>1</v>
      </c>
      <c r="G3500" s="72">
        <v>11509001</v>
      </c>
      <c r="H3500" s="63" t="s">
        <v>6193</v>
      </c>
      <c r="I3500" s="64" t="s">
        <v>493</v>
      </c>
      <c r="J3500" s="63" t="s">
        <v>66</v>
      </c>
      <c r="K3500" s="64" t="s">
        <v>243</v>
      </c>
      <c r="L3500" s="64" t="s">
        <v>239</v>
      </c>
      <c r="M3500" s="100"/>
      <c r="N3500" s="100"/>
      <c r="O3500" s="66">
        <f t="shared" si="135"/>
        <v>24</v>
      </c>
      <c r="P3500" s="67">
        <v>0.33</v>
      </c>
      <c r="Q3500" s="68">
        <v>22</v>
      </c>
      <c r="R3500" s="68"/>
      <c r="S3500" s="68">
        <f t="shared" si="136"/>
        <v>7.2600000000000007</v>
      </c>
      <c r="T3500" s="69" t="s">
        <v>547</v>
      </c>
      <c r="U3500" s="63" t="s">
        <v>52</v>
      </c>
      <c r="V3500" s="63"/>
      <c r="W3500" s="63"/>
      <c r="X3500" s="63"/>
      <c r="Y3500" s="63"/>
      <c r="Z3500" s="63"/>
      <c r="AA3500" s="63"/>
    </row>
    <row r="3501" spans="1:27" s="71" customFormat="1" ht="23.5" customHeight="1" x14ac:dyDescent="0.35">
      <c r="A3501" s="62">
        <v>46197</v>
      </c>
      <c r="B3501" s="63" t="s">
        <v>445</v>
      </c>
      <c r="C3501" s="64" t="s">
        <v>18</v>
      </c>
      <c r="D3501" s="64" t="s">
        <v>37</v>
      </c>
      <c r="E3501" s="64" t="s">
        <v>6177</v>
      </c>
      <c r="F3501" s="64" t="str">
        <f t="shared" si="134"/>
        <v>2</v>
      </c>
      <c r="G3501" s="72">
        <v>313113021</v>
      </c>
      <c r="H3501" s="63" t="s">
        <v>6194</v>
      </c>
      <c r="I3501" s="64" t="s">
        <v>493</v>
      </c>
      <c r="J3501" s="63" t="s">
        <v>66</v>
      </c>
      <c r="K3501" s="64" t="s">
        <v>243</v>
      </c>
      <c r="L3501" s="64" t="s">
        <v>239</v>
      </c>
      <c r="M3501" s="100"/>
      <c r="N3501" s="100"/>
      <c r="O3501" s="66">
        <f t="shared" si="135"/>
        <v>24</v>
      </c>
      <c r="P3501" s="67">
        <v>0.1</v>
      </c>
      <c r="Q3501" s="68">
        <v>17</v>
      </c>
      <c r="R3501" s="68"/>
      <c r="S3501" s="68">
        <f t="shared" si="136"/>
        <v>1.7000000000000002</v>
      </c>
      <c r="T3501" s="69" t="s">
        <v>547</v>
      </c>
      <c r="U3501" s="63" t="s">
        <v>52</v>
      </c>
      <c r="V3501" s="63"/>
      <c r="W3501" s="63"/>
      <c r="X3501" s="63"/>
      <c r="Y3501" s="63"/>
      <c r="Z3501" s="63"/>
      <c r="AA3501" s="63"/>
    </row>
    <row r="3502" spans="1:27" s="71" customFormat="1" ht="23.5" customHeight="1" x14ac:dyDescent="0.35">
      <c r="A3502" s="62">
        <v>46197</v>
      </c>
      <c r="B3502" s="63" t="s">
        <v>445</v>
      </c>
      <c r="C3502" s="64" t="s">
        <v>18</v>
      </c>
      <c r="D3502" s="64" t="s">
        <v>37</v>
      </c>
      <c r="E3502" s="64" t="s">
        <v>6177</v>
      </c>
      <c r="F3502" s="64" t="str">
        <f t="shared" si="134"/>
        <v>2</v>
      </c>
      <c r="G3502" s="72">
        <v>313113021</v>
      </c>
      <c r="H3502" s="63" t="s">
        <v>6194</v>
      </c>
      <c r="I3502" s="64" t="s">
        <v>493</v>
      </c>
      <c r="J3502" s="63" t="s">
        <v>66</v>
      </c>
      <c r="K3502" s="64" t="s">
        <v>243</v>
      </c>
      <c r="L3502" s="64" t="s">
        <v>239</v>
      </c>
      <c r="M3502" s="100"/>
      <c r="N3502" s="100"/>
      <c r="O3502" s="66">
        <f t="shared" si="135"/>
        <v>24</v>
      </c>
      <c r="P3502" s="67">
        <v>0.1</v>
      </c>
      <c r="Q3502" s="68">
        <v>17</v>
      </c>
      <c r="R3502" s="68"/>
      <c r="S3502" s="68">
        <f t="shared" si="136"/>
        <v>1.7000000000000002</v>
      </c>
      <c r="T3502" s="69" t="s">
        <v>547</v>
      </c>
      <c r="U3502" s="63" t="s">
        <v>52</v>
      </c>
      <c r="V3502" s="63"/>
      <c r="W3502" s="63"/>
      <c r="X3502" s="63"/>
      <c r="Y3502" s="63"/>
      <c r="Z3502" s="63"/>
      <c r="AA3502" s="63"/>
    </row>
    <row r="3503" spans="1:27" s="71" customFormat="1" ht="23.5" customHeight="1" x14ac:dyDescent="0.35">
      <c r="A3503" s="62">
        <v>46197</v>
      </c>
      <c r="B3503" s="63" t="s">
        <v>445</v>
      </c>
      <c r="C3503" s="64" t="s">
        <v>18</v>
      </c>
      <c r="D3503" s="64" t="s">
        <v>37</v>
      </c>
      <c r="E3503" s="64" t="s">
        <v>1531</v>
      </c>
      <c r="F3503" s="64" t="str">
        <f t="shared" si="134"/>
        <v>2</v>
      </c>
      <c r="G3503" s="72">
        <v>62113022</v>
      </c>
      <c r="H3503" s="63" t="s">
        <v>6195</v>
      </c>
      <c r="I3503" s="64" t="s">
        <v>493</v>
      </c>
      <c r="J3503" s="63" t="s">
        <v>66</v>
      </c>
      <c r="K3503" s="64" t="s">
        <v>243</v>
      </c>
      <c r="L3503" s="64" t="s">
        <v>239</v>
      </c>
      <c r="M3503" s="100"/>
      <c r="N3503" s="100"/>
      <c r="O3503" s="66">
        <f t="shared" si="135"/>
        <v>24</v>
      </c>
      <c r="P3503" s="67">
        <v>0.1</v>
      </c>
      <c r="Q3503" s="68">
        <v>11</v>
      </c>
      <c r="R3503" s="68"/>
      <c r="S3503" s="68">
        <f t="shared" si="136"/>
        <v>1.1000000000000001</v>
      </c>
      <c r="T3503" s="69" t="s">
        <v>547</v>
      </c>
      <c r="U3503" s="63" t="s">
        <v>52</v>
      </c>
      <c r="V3503" s="63"/>
      <c r="W3503" s="63"/>
      <c r="X3503" s="63"/>
      <c r="Y3503" s="63"/>
      <c r="Z3503" s="63"/>
      <c r="AA3503" s="63"/>
    </row>
    <row r="3504" spans="1:27" s="71" customFormat="1" ht="23.5" customHeight="1" x14ac:dyDescent="0.35">
      <c r="A3504" s="62">
        <v>46197</v>
      </c>
      <c r="B3504" s="63" t="s">
        <v>445</v>
      </c>
      <c r="C3504" s="64" t="s">
        <v>18</v>
      </c>
      <c r="D3504" s="64" t="s">
        <v>37</v>
      </c>
      <c r="E3504" s="64" t="s">
        <v>331</v>
      </c>
      <c r="F3504" s="64" t="str">
        <f t="shared" si="134"/>
        <v>2</v>
      </c>
      <c r="G3504" s="72">
        <v>204200004</v>
      </c>
      <c r="H3504" s="63" t="s">
        <v>6196</v>
      </c>
      <c r="I3504" s="64" t="s">
        <v>493</v>
      </c>
      <c r="J3504" s="63" t="s">
        <v>66</v>
      </c>
      <c r="K3504" s="64" t="s">
        <v>243</v>
      </c>
      <c r="L3504" s="64" t="s">
        <v>239</v>
      </c>
      <c r="M3504" s="100"/>
      <c r="N3504" s="100"/>
      <c r="O3504" s="66">
        <f t="shared" si="135"/>
        <v>24</v>
      </c>
      <c r="P3504" s="67">
        <v>0.1</v>
      </c>
      <c r="Q3504" s="68">
        <v>5</v>
      </c>
      <c r="R3504" s="68"/>
      <c r="S3504" s="68">
        <f t="shared" si="136"/>
        <v>0.5</v>
      </c>
      <c r="T3504" s="69" t="s">
        <v>547</v>
      </c>
      <c r="U3504" s="63" t="s">
        <v>52</v>
      </c>
      <c r="V3504" s="63"/>
      <c r="W3504" s="63"/>
      <c r="X3504" s="63"/>
      <c r="Y3504" s="63"/>
      <c r="Z3504" s="63"/>
      <c r="AA3504" s="63"/>
    </row>
    <row r="3505" spans="1:27" s="71" customFormat="1" ht="23.5" customHeight="1" x14ac:dyDescent="0.35">
      <c r="A3505" s="62">
        <v>46197</v>
      </c>
      <c r="B3505" s="63" t="s">
        <v>445</v>
      </c>
      <c r="C3505" s="64" t="s">
        <v>18</v>
      </c>
      <c r="D3505" s="64" t="s">
        <v>37</v>
      </c>
      <c r="E3505" s="64" t="s">
        <v>331</v>
      </c>
      <c r="F3505" s="64" t="str">
        <f t="shared" ref="F3505:F3568" si="137">IF(RIGHT(E3505,1)="D","1","2")</f>
        <v>2</v>
      </c>
      <c r="G3505" s="72">
        <v>206998001</v>
      </c>
      <c r="H3505" s="63" t="s">
        <v>6197</v>
      </c>
      <c r="I3505" s="64" t="s">
        <v>493</v>
      </c>
      <c r="J3505" s="63" t="s">
        <v>66</v>
      </c>
      <c r="K3505" s="64" t="s">
        <v>243</v>
      </c>
      <c r="L3505" s="64" t="s">
        <v>239</v>
      </c>
      <c r="M3505" s="100"/>
      <c r="N3505" s="100"/>
      <c r="O3505" s="66">
        <f t="shared" ref="O3505:O3568" si="138">IF(N3505-M3505&gt;0,N3505-M3505,N3505-M3505+24)</f>
        <v>24</v>
      </c>
      <c r="P3505" s="67">
        <v>0.1</v>
      </c>
      <c r="Q3505" s="68">
        <v>5</v>
      </c>
      <c r="R3505" s="68"/>
      <c r="S3505" s="68">
        <f t="shared" ref="S3505:S3568" si="139">P3505*Q3505</f>
        <v>0.5</v>
      </c>
      <c r="T3505" s="69" t="s">
        <v>547</v>
      </c>
      <c r="U3505" s="63" t="s">
        <v>52</v>
      </c>
      <c r="V3505" s="63"/>
      <c r="W3505" s="63"/>
      <c r="X3505" s="63"/>
      <c r="Y3505" s="63"/>
      <c r="Z3505" s="63"/>
      <c r="AA3505" s="63"/>
    </row>
    <row r="3506" spans="1:27" s="71" customFormat="1" ht="23.5" customHeight="1" x14ac:dyDescent="0.35">
      <c r="A3506" s="62">
        <v>46197</v>
      </c>
      <c r="B3506" s="63" t="s">
        <v>34</v>
      </c>
      <c r="C3506" s="64" t="s">
        <v>18</v>
      </c>
      <c r="D3506" s="64" t="s">
        <v>19</v>
      </c>
      <c r="E3506" s="64" t="s">
        <v>1543</v>
      </c>
      <c r="F3506" s="64" t="str">
        <f t="shared" si="137"/>
        <v>1</v>
      </c>
      <c r="G3506" s="72">
        <v>130868013</v>
      </c>
      <c r="H3506" s="63" t="s">
        <v>6198</v>
      </c>
      <c r="I3506" s="64" t="s">
        <v>480</v>
      </c>
      <c r="J3506" s="63" t="s">
        <v>6199</v>
      </c>
      <c r="K3506" s="64" t="s">
        <v>273</v>
      </c>
      <c r="L3506" s="64" t="s">
        <v>268</v>
      </c>
      <c r="M3506" s="100">
        <v>0.5625</v>
      </c>
      <c r="N3506" s="100">
        <v>0.625</v>
      </c>
      <c r="O3506" s="66">
        <f t="shared" si="138"/>
        <v>6.25E-2</v>
      </c>
      <c r="P3506" s="67">
        <v>1.5</v>
      </c>
      <c r="Q3506" s="68">
        <v>6</v>
      </c>
      <c r="R3506" s="68"/>
      <c r="S3506" s="68">
        <f t="shared" si="139"/>
        <v>9</v>
      </c>
      <c r="T3506" s="69" t="s">
        <v>30</v>
      </c>
      <c r="U3506" s="63" t="s">
        <v>30</v>
      </c>
      <c r="V3506" s="63"/>
      <c r="W3506" s="63" t="s">
        <v>6206</v>
      </c>
      <c r="X3506" s="63" t="s">
        <v>6207</v>
      </c>
      <c r="Y3506" s="63"/>
      <c r="Z3506" s="63"/>
      <c r="AA3506" s="63">
        <v>2026060110</v>
      </c>
    </row>
    <row r="3507" spans="1:27" s="71" customFormat="1" ht="23.5" customHeight="1" x14ac:dyDescent="0.35">
      <c r="A3507" s="62">
        <v>46197</v>
      </c>
      <c r="B3507" s="63" t="s">
        <v>445</v>
      </c>
      <c r="C3507" s="64" t="s">
        <v>18</v>
      </c>
      <c r="D3507" s="64" t="s">
        <v>37</v>
      </c>
      <c r="E3507" s="64" t="s">
        <v>317</v>
      </c>
      <c r="F3507" s="64" t="str">
        <f t="shared" si="137"/>
        <v>1</v>
      </c>
      <c r="G3507" s="72" t="s">
        <v>5023</v>
      </c>
      <c r="H3507" s="63" t="s">
        <v>5054</v>
      </c>
      <c r="I3507" s="64" t="s">
        <v>490</v>
      </c>
      <c r="J3507" s="63" t="s">
        <v>6200</v>
      </c>
      <c r="K3507" s="64" t="s">
        <v>281</v>
      </c>
      <c r="L3507" s="64" t="s">
        <v>268</v>
      </c>
      <c r="M3507" s="100">
        <v>0.3125</v>
      </c>
      <c r="N3507" s="100">
        <v>0.4375</v>
      </c>
      <c r="O3507" s="66">
        <f t="shared" si="138"/>
        <v>0.125</v>
      </c>
      <c r="P3507" s="67">
        <v>3</v>
      </c>
      <c r="Q3507" s="68">
        <v>32</v>
      </c>
      <c r="R3507" s="68"/>
      <c r="S3507" s="68">
        <f t="shared" si="139"/>
        <v>96</v>
      </c>
      <c r="T3507" s="69" t="s">
        <v>52</v>
      </c>
      <c r="U3507" s="63" t="s">
        <v>52</v>
      </c>
      <c r="V3507" s="63"/>
      <c r="W3507" s="63"/>
      <c r="X3507" s="63"/>
      <c r="Y3507" s="63"/>
      <c r="Z3507" s="63"/>
      <c r="AA3507" s="63"/>
    </row>
    <row r="3508" spans="1:27" s="71" customFormat="1" ht="23.5" customHeight="1" x14ac:dyDescent="0.35">
      <c r="A3508" s="62">
        <v>46197</v>
      </c>
      <c r="B3508" s="63" t="s">
        <v>34</v>
      </c>
      <c r="C3508" s="64" t="s">
        <v>18</v>
      </c>
      <c r="D3508" s="64" t="s">
        <v>19</v>
      </c>
      <c r="E3508" s="64" t="s">
        <v>2019</v>
      </c>
      <c r="F3508" s="64" t="str">
        <f t="shared" si="137"/>
        <v>2</v>
      </c>
      <c r="G3508" s="72">
        <v>130606134</v>
      </c>
      <c r="H3508" s="63" t="s">
        <v>6201</v>
      </c>
      <c r="I3508" s="64" t="s">
        <v>490</v>
      </c>
      <c r="J3508" s="63" t="s">
        <v>3586</v>
      </c>
      <c r="K3508" s="64" t="s">
        <v>281</v>
      </c>
      <c r="L3508" s="64" t="s">
        <v>268</v>
      </c>
      <c r="M3508" s="100">
        <v>4.8611111111111112E-2</v>
      </c>
      <c r="N3508" s="100">
        <v>6.9444444444444448E-2</v>
      </c>
      <c r="O3508" s="66">
        <f t="shared" si="138"/>
        <v>2.0833333333333336E-2</v>
      </c>
      <c r="P3508" s="67">
        <v>0.5</v>
      </c>
      <c r="Q3508" s="68">
        <v>10</v>
      </c>
      <c r="R3508" s="68"/>
      <c r="S3508" s="68">
        <f t="shared" si="139"/>
        <v>5</v>
      </c>
      <c r="T3508" s="69" t="s">
        <v>52</v>
      </c>
      <c r="U3508" s="63" t="s">
        <v>52</v>
      </c>
      <c r="V3508" s="63"/>
      <c r="W3508" s="63"/>
      <c r="X3508" s="63"/>
      <c r="Y3508" s="63"/>
      <c r="Z3508" s="63"/>
      <c r="AA3508" s="63"/>
    </row>
    <row r="3509" spans="1:27" s="71" customFormat="1" ht="23.5" customHeight="1" x14ac:dyDescent="0.35">
      <c r="A3509" s="62">
        <v>46197</v>
      </c>
      <c r="B3509" s="63" t="s">
        <v>34</v>
      </c>
      <c r="C3509" s="64" t="s">
        <v>18</v>
      </c>
      <c r="D3509" s="64" t="s">
        <v>19</v>
      </c>
      <c r="E3509" s="64" t="s">
        <v>6178</v>
      </c>
      <c r="F3509" s="64" t="str">
        <f t="shared" si="137"/>
        <v>2</v>
      </c>
      <c r="G3509" s="72" t="s">
        <v>6146</v>
      </c>
      <c r="H3509" s="63" t="s">
        <v>6147</v>
      </c>
      <c r="I3509" s="64" t="s">
        <v>490</v>
      </c>
      <c r="J3509" s="63" t="s">
        <v>6202</v>
      </c>
      <c r="K3509" s="64" t="s">
        <v>281</v>
      </c>
      <c r="L3509" s="64" t="s">
        <v>268</v>
      </c>
      <c r="M3509" s="100">
        <v>0.8125</v>
      </c>
      <c r="N3509" s="100">
        <v>0.85416666666666663</v>
      </c>
      <c r="O3509" s="66">
        <f t="shared" si="138"/>
        <v>4.166666666666663E-2</v>
      </c>
      <c r="P3509" s="67">
        <v>1</v>
      </c>
      <c r="Q3509" s="68">
        <v>9</v>
      </c>
      <c r="R3509" s="68"/>
      <c r="S3509" s="68">
        <f t="shared" si="139"/>
        <v>9</v>
      </c>
      <c r="T3509" s="69" t="s">
        <v>52</v>
      </c>
      <c r="U3509" s="63" t="s">
        <v>52</v>
      </c>
      <c r="V3509" s="63"/>
      <c r="W3509" s="63"/>
      <c r="X3509" s="63"/>
      <c r="Y3509" s="63"/>
      <c r="Z3509" s="63"/>
      <c r="AA3509" s="63"/>
    </row>
    <row r="3510" spans="1:27" s="71" customFormat="1" ht="23.5" customHeight="1" x14ac:dyDescent="0.35">
      <c r="A3510" s="62">
        <v>46197</v>
      </c>
      <c r="B3510" s="63" t="s">
        <v>34</v>
      </c>
      <c r="C3510" s="64" t="s">
        <v>18</v>
      </c>
      <c r="D3510" s="64" t="s">
        <v>19</v>
      </c>
      <c r="E3510" s="64" t="s">
        <v>1548</v>
      </c>
      <c r="F3510" s="64" t="str">
        <f t="shared" si="137"/>
        <v>1</v>
      </c>
      <c r="G3510" s="72">
        <v>130429427</v>
      </c>
      <c r="H3510" s="63" t="s">
        <v>6112</v>
      </c>
      <c r="I3510" s="64" t="s">
        <v>490</v>
      </c>
      <c r="J3510" s="63" t="s">
        <v>6203</v>
      </c>
      <c r="K3510" s="64" t="s">
        <v>281</v>
      </c>
      <c r="L3510" s="64" t="s">
        <v>268</v>
      </c>
      <c r="M3510" s="100">
        <v>0.49305555555555558</v>
      </c>
      <c r="N3510" s="100">
        <v>0.53472222222222221</v>
      </c>
      <c r="O3510" s="66">
        <f t="shared" si="138"/>
        <v>4.166666666666663E-2</v>
      </c>
      <c r="P3510" s="67">
        <v>1</v>
      </c>
      <c r="Q3510" s="68">
        <v>15</v>
      </c>
      <c r="R3510" s="68"/>
      <c r="S3510" s="68">
        <f t="shared" si="139"/>
        <v>15</v>
      </c>
      <c r="T3510" s="69" t="s">
        <v>52</v>
      </c>
      <c r="U3510" s="63" t="s">
        <v>52</v>
      </c>
      <c r="V3510" s="63"/>
      <c r="W3510" s="63"/>
      <c r="X3510" s="63"/>
      <c r="Y3510" s="63"/>
      <c r="Z3510" s="63"/>
      <c r="AA3510" s="63"/>
    </row>
    <row r="3511" spans="1:27" s="71" customFormat="1" ht="23.5" customHeight="1" x14ac:dyDescent="0.35">
      <c r="A3511" s="62">
        <v>46197</v>
      </c>
      <c r="B3511" s="63" t="s">
        <v>34</v>
      </c>
      <c r="C3511" s="64" t="s">
        <v>18</v>
      </c>
      <c r="D3511" s="64" t="s">
        <v>19</v>
      </c>
      <c r="E3511" s="64" t="s">
        <v>5910</v>
      </c>
      <c r="F3511" s="64" t="str">
        <f t="shared" si="137"/>
        <v>2</v>
      </c>
      <c r="G3511" s="72">
        <v>130429427</v>
      </c>
      <c r="H3511" s="63" t="s">
        <v>6204</v>
      </c>
      <c r="I3511" s="64" t="s">
        <v>490</v>
      </c>
      <c r="J3511" s="63" t="s">
        <v>6205</v>
      </c>
      <c r="K3511" s="64" t="s">
        <v>281</v>
      </c>
      <c r="L3511" s="64" t="s">
        <v>268</v>
      </c>
      <c r="M3511" s="100">
        <v>0.86111111111111116</v>
      </c>
      <c r="N3511" s="100">
        <v>0.88194444444444442</v>
      </c>
      <c r="O3511" s="66">
        <f t="shared" si="138"/>
        <v>2.0833333333333259E-2</v>
      </c>
      <c r="P3511" s="67">
        <v>0.5</v>
      </c>
      <c r="Q3511" s="68">
        <v>12</v>
      </c>
      <c r="R3511" s="68"/>
      <c r="S3511" s="68">
        <f t="shared" si="139"/>
        <v>6</v>
      </c>
      <c r="T3511" s="69" t="s">
        <v>52</v>
      </c>
      <c r="U3511" s="63" t="s">
        <v>52</v>
      </c>
      <c r="V3511" s="63"/>
      <c r="W3511" s="63"/>
      <c r="X3511" s="63"/>
      <c r="Y3511" s="63"/>
      <c r="Z3511" s="63"/>
      <c r="AA3511" s="63"/>
    </row>
    <row r="3512" spans="1:27" s="71" customFormat="1" ht="23.5" customHeight="1" x14ac:dyDescent="0.35">
      <c r="A3512" s="62">
        <v>46198</v>
      </c>
      <c r="B3512" s="63" t="s">
        <v>445</v>
      </c>
      <c r="C3512" s="64" t="s">
        <v>17</v>
      </c>
      <c r="D3512" s="64" t="s">
        <v>37</v>
      </c>
      <c r="E3512" s="64" t="s">
        <v>712</v>
      </c>
      <c r="F3512" s="64" t="str">
        <f t="shared" si="137"/>
        <v>2</v>
      </c>
      <c r="G3512" s="72" t="s">
        <v>4684</v>
      </c>
      <c r="H3512" s="63" t="s">
        <v>6219</v>
      </c>
      <c r="I3512" s="64" t="s">
        <v>493</v>
      </c>
      <c r="J3512" s="63" t="s">
        <v>66</v>
      </c>
      <c r="K3512" s="64" t="s">
        <v>243</v>
      </c>
      <c r="L3512" s="64" t="s">
        <v>239</v>
      </c>
      <c r="M3512" s="100"/>
      <c r="N3512" s="100"/>
      <c r="O3512" s="66">
        <f t="shared" si="138"/>
        <v>24</v>
      </c>
      <c r="P3512" s="67">
        <v>0.1</v>
      </c>
      <c r="Q3512" s="68">
        <v>50</v>
      </c>
      <c r="R3512" s="68"/>
      <c r="S3512" s="68">
        <f t="shared" si="139"/>
        <v>5</v>
      </c>
      <c r="T3512" s="69" t="s">
        <v>547</v>
      </c>
      <c r="U3512" s="63" t="s">
        <v>52</v>
      </c>
      <c r="V3512" s="63"/>
      <c r="W3512" s="63"/>
      <c r="X3512" s="63"/>
      <c r="Y3512" s="63"/>
      <c r="Z3512" s="63"/>
      <c r="AA3512" s="63"/>
    </row>
    <row r="3513" spans="1:27" s="71" customFormat="1" ht="23.5" customHeight="1" x14ac:dyDescent="0.35">
      <c r="A3513" s="62">
        <v>46198</v>
      </c>
      <c r="B3513" s="63" t="s">
        <v>445</v>
      </c>
      <c r="C3513" s="64" t="s">
        <v>17</v>
      </c>
      <c r="D3513" s="64" t="s">
        <v>37</v>
      </c>
      <c r="E3513" s="64" t="s">
        <v>5978</v>
      </c>
      <c r="F3513" s="64" t="str">
        <f t="shared" si="137"/>
        <v>1</v>
      </c>
      <c r="G3513" s="72" t="s">
        <v>369</v>
      </c>
      <c r="H3513" s="63" t="s">
        <v>6220</v>
      </c>
      <c r="I3513" s="64" t="s">
        <v>493</v>
      </c>
      <c r="J3513" s="63" t="s">
        <v>66</v>
      </c>
      <c r="K3513" s="64" t="s">
        <v>243</v>
      </c>
      <c r="L3513" s="64" t="s">
        <v>239</v>
      </c>
      <c r="M3513" s="100"/>
      <c r="N3513" s="100"/>
      <c r="O3513" s="66">
        <f t="shared" si="138"/>
        <v>24</v>
      </c>
      <c r="P3513" s="67">
        <v>0.1</v>
      </c>
      <c r="Q3513" s="68">
        <v>53</v>
      </c>
      <c r="R3513" s="68"/>
      <c r="S3513" s="68">
        <f t="shared" si="139"/>
        <v>5.3000000000000007</v>
      </c>
      <c r="T3513" s="69" t="s">
        <v>547</v>
      </c>
      <c r="U3513" s="63" t="s">
        <v>52</v>
      </c>
      <c r="V3513" s="63"/>
      <c r="W3513" s="63"/>
      <c r="X3513" s="63"/>
      <c r="Y3513" s="63"/>
      <c r="Z3513" s="63"/>
      <c r="AA3513" s="63"/>
    </row>
    <row r="3514" spans="1:27" s="71" customFormat="1" ht="23.5" customHeight="1" x14ac:dyDescent="0.35">
      <c r="A3514" s="62">
        <v>46198</v>
      </c>
      <c r="B3514" s="63" t="s">
        <v>445</v>
      </c>
      <c r="C3514" s="64" t="s">
        <v>17</v>
      </c>
      <c r="D3514" s="64" t="s">
        <v>37</v>
      </c>
      <c r="E3514" s="64" t="s">
        <v>5900</v>
      </c>
      <c r="F3514" s="64" t="str">
        <f t="shared" si="137"/>
        <v>2</v>
      </c>
      <c r="G3514" s="72" t="s">
        <v>1878</v>
      </c>
      <c r="H3514" s="63" t="s">
        <v>6221</v>
      </c>
      <c r="I3514" s="64" t="s">
        <v>493</v>
      </c>
      <c r="J3514" s="63" t="s">
        <v>66</v>
      </c>
      <c r="K3514" s="64" t="s">
        <v>243</v>
      </c>
      <c r="L3514" s="64" t="s">
        <v>239</v>
      </c>
      <c r="M3514" s="100"/>
      <c r="N3514" s="100"/>
      <c r="O3514" s="66">
        <f t="shared" si="138"/>
        <v>24</v>
      </c>
      <c r="P3514" s="67">
        <v>0.1</v>
      </c>
      <c r="Q3514" s="68">
        <v>40</v>
      </c>
      <c r="R3514" s="68"/>
      <c r="S3514" s="68">
        <f t="shared" si="139"/>
        <v>4</v>
      </c>
      <c r="T3514" s="69" t="s">
        <v>547</v>
      </c>
      <c r="U3514" s="63" t="s">
        <v>52</v>
      </c>
      <c r="V3514" s="63"/>
      <c r="W3514" s="63"/>
      <c r="X3514" s="63"/>
      <c r="Y3514" s="63"/>
      <c r="Z3514" s="63"/>
      <c r="AA3514" s="63"/>
    </row>
    <row r="3515" spans="1:27" s="71" customFormat="1" ht="23.5" customHeight="1" x14ac:dyDescent="0.35">
      <c r="A3515" s="62">
        <v>46198</v>
      </c>
      <c r="B3515" s="63" t="s">
        <v>445</v>
      </c>
      <c r="C3515" s="64" t="s">
        <v>17</v>
      </c>
      <c r="D3515" s="64" t="s">
        <v>37</v>
      </c>
      <c r="E3515" s="64" t="s">
        <v>5750</v>
      </c>
      <c r="F3515" s="64" t="str">
        <f t="shared" si="137"/>
        <v>1</v>
      </c>
      <c r="G3515" s="72" t="s">
        <v>4789</v>
      </c>
      <c r="H3515" s="63" t="s">
        <v>6222</v>
      </c>
      <c r="I3515" s="64" t="s">
        <v>493</v>
      </c>
      <c r="J3515" s="63" t="s">
        <v>66</v>
      </c>
      <c r="K3515" s="64" t="s">
        <v>243</v>
      </c>
      <c r="L3515" s="64" t="s">
        <v>239</v>
      </c>
      <c r="M3515" s="100"/>
      <c r="N3515" s="100"/>
      <c r="O3515" s="66">
        <f t="shared" si="138"/>
        <v>24</v>
      </c>
      <c r="P3515" s="67">
        <v>0.5</v>
      </c>
      <c r="Q3515" s="68">
        <v>8</v>
      </c>
      <c r="R3515" s="68"/>
      <c r="S3515" s="68">
        <f t="shared" si="139"/>
        <v>4</v>
      </c>
      <c r="T3515" s="69" t="s">
        <v>547</v>
      </c>
      <c r="U3515" s="63" t="s">
        <v>52</v>
      </c>
      <c r="V3515" s="63"/>
      <c r="W3515" s="63"/>
      <c r="X3515" s="63"/>
      <c r="Y3515" s="63"/>
      <c r="Z3515" s="63"/>
      <c r="AA3515" s="63"/>
    </row>
    <row r="3516" spans="1:27" s="71" customFormat="1" ht="23.5" customHeight="1" x14ac:dyDescent="0.35">
      <c r="A3516" s="62">
        <v>46198</v>
      </c>
      <c r="B3516" s="63" t="s">
        <v>445</v>
      </c>
      <c r="C3516" s="64" t="s">
        <v>17</v>
      </c>
      <c r="D3516" s="64" t="s">
        <v>37</v>
      </c>
      <c r="E3516" s="64" t="s">
        <v>5829</v>
      </c>
      <c r="F3516" s="64" t="str">
        <f t="shared" si="137"/>
        <v>2</v>
      </c>
      <c r="G3516" s="72" t="s">
        <v>6223</v>
      </c>
      <c r="H3516" s="63" t="s">
        <v>6224</v>
      </c>
      <c r="I3516" s="64" t="s">
        <v>493</v>
      </c>
      <c r="J3516" s="63" t="s">
        <v>66</v>
      </c>
      <c r="K3516" s="64" t="s">
        <v>243</v>
      </c>
      <c r="L3516" s="64" t="s">
        <v>239</v>
      </c>
      <c r="M3516" s="100"/>
      <c r="N3516" s="100"/>
      <c r="O3516" s="66">
        <f t="shared" si="138"/>
        <v>24</v>
      </c>
      <c r="P3516" s="67">
        <v>0.33</v>
      </c>
      <c r="Q3516" s="68">
        <v>7</v>
      </c>
      <c r="R3516" s="68"/>
      <c r="S3516" s="68">
        <f t="shared" si="139"/>
        <v>2.31</v>
      </c>
      <c r="T3516" s="69" t="s">
        <v>547</v>
      </c>
      <c r="U3516" s="63" t="s">
        <v>52</v>
      </c>
      <c r="V3516" s="63"/>
      <c r="W3516" s="63"/>
      <c r="X3516" s="63"/>
      <c r="Y3516" s="63"/>
      <c r="Z3516" s="63"/>
      <c r="AA3516" s="63"/>
    </row>
    <row r="3517" spans="1:27" s="71" customFormat="1" ht="23.5" customHeight="1" x14ac:dyDescent="0.35">
      <c r="A3517" s="62">
        <v>46198</v>
      </c>
      <c r="B3517" s="63" t="s">
        <v>445</v>
      </c>
      <c r="C3517" s="64" t="s">
        <v>18</v>
      </c>
      <c r="D3517" s="64" t="s">
        <v>37</v>
      </c>
      <c r="E3517" s="64" t="s">
        <v>1492</v>
      </c>
      <c r="F3517" s="64" t="str">
        <f t="shared" si="137"/>
        <v>1</v>
      </c>
      <c r="G3517" s="72" t="s">
        <v>6225</v>
      </c>
      <c r="H3517" s="63" t="s">
        <v>6226</v>
      </c>
      <c r="I3517" s="64" t="s">
        <v>493</v>
      </c>
      <c r="J3517" s="63" t="s">
        <v>66</v>
      </c>
      <c r="K3517" s="64" t="s">
        <v>243</v>
      </c>
      <c r="L3517" s="64" t="s">
        <v>239</v>
      </c>
      <c r="M3517" s="100"/>
      <c r="N3517" s="100"/>
      <c r="O3517" s="66">
        <f t="shared" si="138"/>
        <v>24</v>
      </c>
      <c r="P3517" s="67">
        <v>0.1</v>
      </c>
      <c r="Q3517" s="68">
        <v>22</v>
      </c>
      <c r="R3517" s="68"/>
      <c r="S3517" s="68">
        <f t="shared" si="139"/>
        <v>2.2000000000000002</v>
      </c>
      <c r="T3517" s="69" t="s">
        <v>547</v>
      </c>
      <c r="U3517" s="63" t="s">
        <v>52</v>
      </c>
      <c r="V3517" s="63"/>
      <c r="W3517" s="63"/>
      <c r="X3517" s="63"/>
      <c r="Y3517" s="63"/>
      <c r="Z3517" s="63"/>
      <c r="AA3517" s="63"/>
    </row>
    <row r="3518" spans="1:27" s="71" customFormat="1" ht="23.5" customHeight="1" x14ac:dyDescent="0.35">
      <c r="A3518" s="62">
        <v>46198</v>
      </c>
      <c r="B3518" s="63" t="s">
        <v>445</v>
      </c>
      <c r="C3518" s="64" t="s">
        <v>18</v>
      </c>
      <c r="D3518" s="64" t="s">
        <v>37</v>
      </c>
      <c r="E3518" s="64" t="s">
        <v>382</v>
      </c>
      <c r="F3518" s="64" t="str">
        <f t="shared" si="137"/>
        <v>1</v>
      </c>
      <c r="G3518" s="72" t="s">
        <v>6227</v>
      </c>
      <c r="H3518" s="63" t="s">
        <v>6228</v>
      </c>
      <c r="I3518" s="64" t="s">
        <v>493</v>
      </c>
      <c r="J3518" s="63" t="s">
        <v>66</v>
      </c>
      <c r="K3518" s="64" t="s">
        <v>243</v>
      </c>
      <c r="L3518" s="64" t="s">
        <v>239</v>
      </c>
      <c r="M3518" s="100"/>
      <c r="N3518" s="100"/>
      <c r="O3518" s="66">
        <f t="shared" si="138"/>
        <v>24</v>
      </c>
      <c r="P3518" s="67">
        <v>0.1</v>
      </c>
      <c r="Q3518" s="68">
        <v>23</v>
      </c>
      <c r="R3518" s="68"/>
      <c r="S3518" s="68">
        <f t="shared" si="139"/>
        <v>2.3000000000000003</v>
      </c>
      <c r="T3518" s="69" t="s">
        <v>547</v>
      </c>
      <c r="U3518" s="63" t="s">
        <v>52</v>
      </c>
      <c r="V3518" s="63"/>
      <c r="W3518" s="63"/>
      <c r="X3518" s="63"/>
      <c r="Y3518" s="63"/>
      <c r="Z3518" s="63"/>
      <c r="AA3518" s="63"/>
    </row>
    <row r="3519" spans="1:27" s="71" customFormat="1" ht="23.5" customHeight="1" x14ac:dyDescent="0.35">
      <c r="A3519" s="62">
        <v>46198</v>
      </c>
      <c r="B3519" s="63" t="s">
        <v>445</v>
      </c>
      <c r="C3519" s="64" t="s">
        <v>18</v>
      </c>
      <c r="D3519" s="64" t="s">
        <v>37</v>
      </c>
      <c r="E3519" s="64" t="s">
        <v>323</v>
      </c>
      <c r="F3519" s="64" t="str">
        <f t="shared" si="137"/>
        <v>1</v>
      </c>
      <c r="G3519" s="72" t="s">
        <v>6229</v>
      </c>
      <c r="H3519" s="63" t="s">
        <v>6230</v>
      </c>
      <c r="I3519" s="64" t="s">
        <v>493</v>
      </c>
      <c r="J3519" s="63" t="s">
        <v>66</v>
      </c>
      <c r="K3519" s="64" t="s">
        <v>243</v>
      </c>
      <c r="L3519" s="64" t="s">
        <v>239</v>
      </c>
      <c r="M3519" s="100"/>
      <c r="N3519" s="100"/>
      <c r="O3519" s="66">
        <f t="shared" si="138"/>
        <v>24</v>
      </c>
      <c r="P3519" s="67">
        <v>0.1</v>
      </c>
      <c r="Q3519" s="68">
        <v>18</v>
      </c>
      <c r="R3519" s="68"/>
      <c r="S3519" s="68">
        <f t="shared" si="139"/>
        <v>1.8</v>
      </c>
      <c r="T3519" s="69" t="s">
        <v>547</v>
      </c>
      <c r="U3519" s="63" t="s">
        <v>52</v>
      </c>
      <c r="V3519" s="63"/>
      <c r="W3519" s="63"/>
      <c r="X3519" s="63"/>
      <c r="Y3519" s="63"/>
      <c r="Z3519" s="63"/>
      <c r="AA3519" s="63"/>
    </row>
    <row r="3520" spans="1:27" s="71" customFormat="1" ht="23.5" customHeight="1" x14ac:dyDescent="0.35">
      <c r="A3520" s="62">
        <v>46198</v>
      </c>
      <c r="B3520" s="63" t="s">
        <v>445</v>
      </c>
      <c r="C3520" s="64" t="s">
        <v>18</v>
      </c>
      <c r="D3520" s="64" t="s">
        <v>37</v>
      </c>
      <c r="E3520" s="64" t="s">
        <v>331</v>
      </c>
      <c r="F3520" s="64" t="str">
        <f t="shared" si="137"/>
        <v>2</v>
      </c>
      <c r="G3520" s="72">
        <v>206163002</v>
      </c>
      <c r="H3520" s="63" t="s">
        <v>6231</v>
      </c>
      <c r="I3520" s="64" t="s">
        <v>493</v>
      </c>
      <c r="J3520" s="63" t="s">
        <v>66</v>
      </c>
      <c r="K3520" s="64" t="s">
        <v>243</v>
      </c>
      <c r="L3520" s="64" t="s">
        <v>239</v>
      </c>
      <c r="M3520" s="100"/>
      <c r="N3520" s="100"/>
      <c r="O3520" s="66">
        <f t="shared" si="138"/>
        <v>24</v>
      </c>
      <c r="P3520" s="67">
        <v>0.1</v>
      </c>
      <c r="Q3520" s="68">
        <v>5</v>
      </c>
      <c r="R3520" s="68"/>
      <c r="S3520" s="68">
        <f t="shared" si="139"/>
        <v>0.5</v>
      </c>
      <c r="T3520" s="69" t="s">
        <v>547</v>
      </c>
      <c r="U3520" s="63" t="s">
        <v>52</v>
      </c>
      <c r="V3520" s="63"/>
      <c r="W3520" s="63"/>
      <c r="X3520" s="63"/>
      <c r="Y3520" s="63"/>
      <c r="Z3520" s="63"/>
      <c r="AA3520" s="63"/>
    </row>
    <row r="3521" spans="1:27" s="71" customFormat="1" ht="23.5" customHeight="1" x14ac:dyDescent="0.35">
      <c r="A3521" s="62">
        <v>46198</v>
      </c>
      <c r="B3521" s="63" t="s">
        <v>445</v>
      </c>
      <c r="C3521" s="64" t="s">
        <v>18</v>
      </c>
      <c r="D3521" s="64" t="s">
        <v>37</v>
      </c>
      <c r="E3521" s="64" t="s">
        <v>331</v>
      </c>
      <c r="F3521" s="64" t="str">
        <f t="shared" si="137"/>
        <v>2</v>
      </c>
      <c r="G3521" s="72">
        <v>206306007</v>
      </c>
      <c r="H3521" s="63" t="s">
        <v>6232</v>
      </c>
      <c r="I3521" s="64" t="s">
        <v>493</v>
      </c>
      <c r="J3521" s="63" t="s">
        <v>66</v>
      </c>
      <c r="K3521" s="64" t="s">
        <v>243</v>
      </c>
      <c r="L3521" s="64" t="s">
        <v>239</v>
      </c>
      <c r="M3521" s="100"/>
      <c r="N3521" s="100"/>
      <c r="O3521" s="66">
        <f t="shared" si="138"/>
        <v>24</v>
      </c>
      <c r="P3521" s="67">
        <v>0.1</v>
      </c>
      <c r="Q3521" s="68">
        <v>5</v>
      </c>
      <c r="R3521" s="68"/>
      <c r="S3521" s="68">
        <f t="shared" si="139"/>
        <v>0.5</v>
      </c>
      <c r="T3521" s="69" t="s">
        <v>547</v>
      </c>
      <c r="U3521" s="63" t="s">
        <v>52</v>
      </c>
      <c r="V3521" s="63"/>
      <c r="W3521" s="63"/>
      <c r="X3521" s="63"/>
      <c r="Y3521" s="63"/>
      <c r="Z3521" s="63"/>
      <c r="AA3521" s="63"/>
    </row>
    <row r="3522" spans="1:27" s="71" customFormat="1" ht="23.5" customHeight="1" x14ac:dyDescent="0.35">
      <c r="A3522" s="62">
        <v>46198</v>
      </c>
      <c r="B3522" s="63" t="s">
        <v>445</v>
      </c>
      <c r="C3522" s="64" t="s">
        <v>18</v>
      </c>
      <c r="D3522" s="64" t="s">
        <v>37</v>
      </c>
      <c r="E3522" s="64" t="s">
        <v>331</v>
      </c>
      <c r="F3522" s="64" t="str">
        <f t="shared" si="137"/>
        <v>2</v>
      </c>
      <c r="G3522" s="72">
        <v>206817004</v>
      </c>
      <c r="H3522" s="63" t="s">
        <v>6233</v>
      </c>
      <c r="I3522" s="64" t="s">
        <v>493</v>
      </c>
      <c r="J3522" s="63" t="s">
        <v>66</v>
      </c>
      <c r="K3522" s="64" t="s">
        <v>243</v>
      </c>
      <c r="L3522" s="64" t="s">
        <v>239</v>
      </c>
      <c r="M3522" s="100"/>
      <c r="N3522" s="100"/>
      <c r="O3522" s="66">
        <f t="shared" si="138"/>
        <v>24</v>
      </c>
      <c r="P3522" s="67">
        <v>0.1</v>
      </c>
      <c r="Q3522" s="68">
        <v>5</v>
      </c>
      <c r="R3522" s="68"/>
      <c r="S3522" s="68">
        <f t="shared" si="139"/>
        <v>0.5</v>
      </c>
      <c r="T3522" s="69" t="s">
        <v>547</v>
      </c>
      <c r="U3522" s="63" t="s">
        <v>52</v>
      </c>
      <c r="V3522" s="63"/>
      <c r="W3522" s="63"/>
      <c r="X3522" s="63"/>
      <c r="Y3522" s="63"/>
      <c r="Z3522" s="63"/>
      <c r="AA3522" s="63"/>
    </row>
    <row r="3523" spans="1:27" s="71" customFormat="1" ht="23.5" customHeight="1" x14ac:dyDescent="0.35">
      <c r="A3523" s="62">
        <v>46198</v>
      </c>
      <c r="B3523" s="63" t="s">
        <v>445</v>
      </c>
      <c r="C3523" s="64" t="s">
        <v>17</v>
      </c>
      <c r="D3523" s="64" t="s">
        <v>37</v>
      </c>
      <c r="E3523" s="64" t="s">
        <v>6013</v>
      </c>
      <c r="F3523" s="64" t="str">
        <f t="shared" si="137"/>
        <v>1</v>
      </c>
      <c r="G3523" s="72" t="s">
        <v>4684</v>
      </c>
      <c r="H3523" s="63" t="s">
        <v>6219</v>
      </c>
      <c r="I3523" s="64" t="s">
        <v>490</v>
      </c>
      <c r="J3523" s="63" t="s">
        <v>6234</v>
      </c>
      <c r="K3523" s="64" t="s">
        <v>281</v>
      </c>
      <c r="L3523" s="64" t="s">
        <v>268</v>
      </c>
      <c r="M3523" s="100">
        <v>0.375</v>
      </c>
      <c r="N3523" s="100">
        <v>0.39583333333333331</v>
      </c>
      <c r="O3523" s="66">
        <f t="shared" si="138"/>
        <v>2.0833333333333315E-2</v>
      </c>
      <c r="P3523" s="67">
        <v>0.5</v>
      </c>
      <c r="Q3523" s="68">
        <v>29</v>
      </c>
      <c r="R3523" s="68"/>
      <c r="S3523" s="68">
        <f t="shared" si="139"/>
        <v>14.5</v>
      </c>
      <c r="T3523" s="69" t="s">
        <v>52</v>
      </c>
      <c r="U3523" s="63" t="s">
        <v>52</v>
      </c>
      <c r="V3523" s="63"/>
      <c r="W3523" s="63"/>
      <c r="X3523" s="63"/>
      <c r="Y3523" s="63"/>
      <c r="Z3523" s="63"/>
      <c r="AA3523" s="63"/>
    </row>
    <row r="3524" spans="1:27" s="71" customFormat="1" ht="23.5" customHeight="1" x14ac:dyDescent="0.35">
      <c r="A3524" s="62">
        <v>46198</v>
      </c>
      <c r="B3524" s="63" t="s">
        <v>34</v>
      </c>
      <c r="C3524" s="64" t="s">
        <v>18</v>
      </c>
      <c r="D3524" s="64" t="s">
        <v>19</v>
      </c>
      <c r="E3524" s="64" t="s">
        <v>1548</v>
      </c>
      <c r="F3524" s="64" t="str">
        <f t="shared" si="137"/>
        <v>1</v>
      </c>
      <c r="G3524" s="72">
        <v>130429427</v>
      </c>
      <c r="H3524" s="63" t="s">
        <v>6204</v>
      </c>
      <c r="I3524" s="64" t="s">
        <v>490</v>
      </c>
      <c r="J3524" s="63" t="s">
        <v>6235</v>
      </c>
      <c r="K3524" s="64" t="s">
        <v>281</v>
      </c>
      <c r="L3524" s="64" t="s">
        <v>268</v>
      </c>
      <c r="M3524" s="100">
        <v>0.34236111111111112</v>
      </c>
      <c r="N3524" s="100">
        <v>0.36319444444444443</v>
      </c>
      <c r="O3524" s="66">
        <f t="shared" si="138"/>
        <v>2.0833333333333315E-2</v>
      </c>
      <c r="P3524" s="67">
        <v>0.5</v>
      </c>
      <c r="Q3524" s="68">
        <v>15</v>
      </c>
      <c r="R3524" s="68"/>
      <c r="S3524" s="68">
        <f t="shared" si="139"/>
        <v>7.5</v>
      </c>
      <c r="T3524" s="69" t="s">
        <v>52</v>
      </c>
      <c r="U3524" s="63" t="s">
        <v>52</v>
      </c>
      <c r="V3524" s="63"/>
      <c r="W3524" s="63"/>
      <c r="X3524" s="63"/>
      <c r="Y3524" s="63"/>
      <c r="Z3524" s="63"/>
      <c r="AA3524" s="63"/>
    </row>
    <row r="3525" spans="1:27" s="71" customFormat="1" ht="23.5" customHeight="1" x14ac:dyDescent="0.35">
      <c r="A3525" s="62">
        <v>46198</v>
      </c>
      <c r="B3525" s="63" t="s">
        <v>34</v>
      </c>
      <c r="C3525" s="64" t="s">
        <v>18</v>
      </c>
      <c r="D3525" s="64" t="s">
        <v>19</v>
      </c>
      <c r="E3525" s="64" t="s">
        <v>1545</v>
      </c>
      <c r="F3525" s="64" t="str">
        <f t="shared" si="137"/>
        <v>1</v>
      </c>
      <c r="G3525" s="72">
        <v>130597291</v>
      </c>
      <c r="H3525" s="63" t="s">
        <v>6236</v>
      </c>
      <c r="I3525" s="64" t="s">
        <v>480</v>
      </c>
      <c r="J3525" s="63" t="s">
        <v>1481</v>
      </c>
      <c r="K3525" s="64" t="s">
        <v>273</v>
      </c>
      <c r="L3525" s="64" t="s">
        <v>268</v>
      </c>
      <c r="M3525" s="100">
        <v>0.33333333333333331</v>
      </c>
      <c r="N3525" s="100">
        <v>0.35416666666666669</v>
      </c>
      <c r="O3525" s="66">
        <f t="shared" si="138"/>
        <v>2.083333333333337E-2</v>
      </c>
      <c r="P3525" s="67">
        <v>0.5</v>
      </c>
      <c r="Q3525" s="68">
        <v>8</v>
      </c>
      <c r="R3525" s="68"/>
      <c r="S3525" s="68">
        <f t="shared" si="139"/>
        <v>4</v>
      </c>
      <c r="T3525" s="69" t="s">
        <v>30</v>
      </c>
      <c r="U3525" s="63" t="s">
        <v>30</v>
      </c>
      <c r="V3525" s="63"/>
      <c r="W3525" s="63">
        <v>541327001</v>
      </c>
      <c r="X3525" s="63" t="s">
        <v>1488</v>
      </c>
      <c r="Y3525" s="63"/>
      <c r="Z3525" s="63"/>
      <c r="AA3525" s="63">
        <v>2026060111</v>
      </c>
    </row>
    <row r="3526" spans="1:27" s="71" customFormat="1" ht="23.5" customHeight="1" x14ac:dyDescent="0.35">
      <c r="A3526" s="62">
        <v>46198</v>
      </c>
      <c r="B3526" s="63" t="s">
        <v>445</v>
      </c>
      <c r="C3526" s="64" t="s">
        <v>17</v>
      </c>
      <c r="D3526" s="64" t="s">
        <v>37</v>
      </c>
      <c r="E3526" s="64" t="s">
        <v>546</v>
      </c>
      <c r="F3526" s="64" t="str">
        <f t="shared" si="137"/>
        <v>1</v>
      </c>
      <c r="G3526" s="72" t="s">
        <v>6237</v>
      </c>
      <c r="H3526" s="63" t="s">
        <v>6238</v>
      </c>
      <c r="I3526" s="64" t="s">
        <v>480</v>
      </c>
      <c r="J3526" s="63" t="s">
        <v>6239</v>
      </c>
      <c r="K3526" s="64" t="s">
        <v>273</v>
      </c>
      <c r="L3526" s="64" t="s">
        <v>268</v>
      </c>
      <c r="M3526" s="100">
        <v>0.3125</v>
      </c>
      <c r="N3526" s="100">
        <v>0.54166666666666663</v>
      </c>
      <c r="O3526" s="66">
        <f t="shared" si="138"/>
        <v>0.22916666666666663</v>
      </c>
      <c r="P3526" s="67">
        <v>5.5</v>
      </c>
      <c r="Q3526" s="68">
        <v>10</v>
      </c>
      <c r="R3526" s="68"/>
      <c r="S3526" s="68">
        <f t="shared" si="139"/>
        <v>55</v>
      </c>
      <c r="T3526" s="69" t="s">
        <v>30</v>
      </c>
      <c r="U3526" s="63" t="s">
        <v>30</v>
      </c>
      <c r="V3526" s="63"/>
      <c r="W3526" s="63">
        <v>318188015</v>
      </c>
      <c r="X3526" s="63" t="s">
        <v>1065</v>
      </c>
      <c r="Y3526" s="63"/>
      <c r="Z3526" s="63"/>
      <c r="AA3526" s="63">
        <v>2026060112</v>
      </c>
    </row>
    <row r="3527" spans="1:27" s="71" customFormat="1" ht="23.5" customHeight="1" x14ac:dyDescent="0.35">
      <c r="A3527" s="62">
        <v>46198</v>
      </c>
      <c r="B3527" s="63" t="s">
        <v>34</v>
      </c>
      <c r="C3527" s="64" t="s">
        <v>17</v>
      </c>
      <c r="D3527" s="64" t="s">
        <v>19</v>
      </c>
      <c r="E3527" s="64" t="s">
        <v>6217</v>
      </c>
      <c r="F3527" s="64" t="str">
        <f t="shared" si="137"/>
        <v>1</v>
      </c>
      <c r="G3527" s="72" t="s">
        <v>401</v>
      </c>
      <c r="H3527" s="63" t="s">
        <v>6240</v>
      </c>
      <c r="I3527" s="64" t="s">
        <v>480</v>
      </c>
      <c r="J3527" s="63" t="s">
        <v>6241</v>
      </c>
      <c r="K3527" s="64" t="s">
        <v>273</v>
      </c>
      <c r="L3527" s="64" t="s">
        <v>268</v>
      </c>
      <c r="M3527" s="100">
        <v>0.35416666666666669</v>
      </c>
      <c r="N3527" s="100">
        <v>0.375</v>
      </c>
      <c r="O3527" s="66">
        <f t="shared" si="138"/>
        <v>2.0833333333333315E-2</v>
      </c>
      <c r="P3527" s="67">
        <v>0.5</v>
      </c>
      <c r="Q3527" s="68">
        <v>12</v>
      </c>
      <c r="R3527" s="68"/>
      <c r="S3527" s="68">
        <f t="shared" si="139"/>
        <v>6</v>
      </c>
      <c r="T3527" s="69" t="s">
        <v>30</v>
      </c>
      <c r="U3527" s="63" t="s">
        <v>30</v>
      </c>
      <c r="V3527" s="63"/>
      <c r="W3527" s="63">
        <v>316702011</v>
      </c>
      <c r="X3527" s="63" t="s">
        <v>6251</v>
      </c>
      <c r="Y3527" s="63"/>
      <c r="Z3527" s="63"/>
      <c r="AA3527" s="63">
        <v>2026060113</v>
      </c>
    </row>
    <row r="3528" spans="1:27" s="71" customFormat="1" ht="23.5" customHeight="1" x14ac:dyDescent="0.35">
      <c r="A3528" s="62">
        <v>46198</v>
      </c>
      <c r="B3528" s="63" t="s">
        <v>34</v>
      </c>
      <c r="C3528" s="64" t="s">
        <v>17</v>
      </c>
      <c r="D3528" s="64" t="s">
        <v>19</v>
      </c>
      <c r="E3528" s="64" t="s">
        <v>6218</v>
      </c>
      <c r="F3528" s="64" t="str">
        <f t="shared" si="137"/>
        <v>1</v>
      </c>
      <c r="G3528" s="72" t="s">
        <v>4120</v>
      </c>
      <c r="H3528" s="63" t="s">
        <v>6242</v>
      </c>
      <c r="I3528" s="64" t="s">
        <v>480</v>
      </c>
      <c r="J3528" s="63" t="s">
        <v>6243</v>
      </c>
      <c r="K3528" s="64" t="s">
        <v>273</v>
      </c>
      <c r="L3528" s="64" t="s">
        <v>268</v>
      </c>
      <c r="M3528" s="100">
        <v>0.5625</v>
      </c>
      <c r="N3528" s="100">
        <v>0.8125</v>
      </c>
      <c r="O3528" s="66">
        <f t="shared" si="138"/>
        <v>0.25</v>
      </c>
      <c r="P3528" s="67">
        <v>6</v>
      </c>
      <c r="Q3528" s="68">
        <v>8</v>
      </c>
      <c r="R3528" s="68"/>
      <c r="S3528" s="68">
        <f t="shared" si="139"/>
        <v>48</v>
      </c>
      <c r="T3528" s="69" t="s">
        <v>30</v>
      </c>
      <c r="U3528" s="63" t="s">
        <v>30</v>
      </c>
      <c r="V3528" s="63"/>
      <c r="W3528" s="63" t="s">
        <v>6252</v>
      </c>
      <c r="X3528" s="63" t="s">
        <v>548</v>
      </c>
      <c r="Y3528" s="63"/>
      <c r="Z3528" s="63"/>
      <c r="AA3528" s="63">
        <v>2026060114</v>
      </c>
    </row>
    <row r="3529" spans="1:27" s="71" customFormat="1" ht="23.5" customHeight="1" x14ac:dyDescent="0.35">
      <c r="A3529" s="62">
        <v>46198</v>
      </c>
      <c r="B3529" s="63" t="s">
        <v>445</v>
      </c>
      <c r="C3529" s="64" t="s">
        <v>18</v>
      </c>
      <c r="D3529" s="64" t="s">
        <v>37</v>
      </c>
      <c r="E3529" s="64" t="s">
        <v>1067</v>
      </c>
      <c r="F3529" s="64" t="str">
        <f t="shared" si="137"/>
        <v>1</v>
      </c>
      <c r="G3529" s="72" t="s">
        <v>6244</v>
      </c>
      <c r="H3529" s="63" t="s">
        <v>6245</v>
      </c>
      <c r="I3529" s="64" t="s">
        <v>700</v>
      </c>
      <c r="J3529" s="63" t="s">
        <v>6890</v>
      </c>
      <c r="K3529" s="64" t="s">
        <v>702</v>
      </c>
      <c r="L3529" s="64" t="s">
        <v>268</v>
      </c>
      <c r="M3529" s="100">
        <v>0.3125</v>
      </c>
      <c r="N3529" s="100">
        <v>0.375</v>
      </c>
      <c r="O3529" s="66">
        <f t="shared" si="138"/>
        <v>6.25E-2</v>
      </c>
      <c r="P3529" s="67">
        <v>1.5</v>
      </c>
      <c r="Q3529" s="68">
        <v>11</v>
      </c>
      <c r="R3529" s="68"/>
      <c r="S3529" s="68">
        <f t="shared" si="139"/>
        <v>16.5</v>
      </c>
      <c r="T3529" s="69" t="s">
        <v>74</v>
      </c>
      <c r="U3529" s="63" t="s">
        <v>6948</v>
      </c>
      <c r="V3529" s="63"/>
      <c r="W3529" s="63"/>
      <c r="X3529" s="63"/>
      <c r="Y3529" s="63"/>
      <c r="Z3529" s="63"/>
      <c r="AA3529" s="63">
        <v>2026060115</v>
      </c>
    </row>
    <row r="3530" spans="1:27" s="71" customFormat="1" ht="23.5" customHeight="1" x14ac:dyDescent="0.35">
      <c r="A3530" s="62">
        <v>46198</v>
      </c>
      <c r="B3530" s="63" t="s">
        <v>445</v>
      </c>
      <c r="C3530" s="64" t="s">
        <v>18</v>
      </c>
      <c r="D3530" s="64" t="s">
        <v>37</v>
      </c>
      <c r="E3530" s="64" t="s">
        <v>867</v>
      </c>
      <c r="F3530" s="64" t="str">
        <f t="shared" si="137"/>
        <v>1</v>
      </c>
      <c r="G3530" s="72" t="s">
        <v>6246</v>
      </c>
      <c r="H3530" s="63" t="s">
        <v>6247</v>
      </c>
      <c r="I3530" s="64" t="s">
        <v>480</v>
      </c>
      <c r="J3530" s="63" t="s">
        <v>6250</v>
      </c>
      <c r="K3530" s="64" t="s">
        <v>273</v>
      </c>
      <c r="L3530" s="64" t="s">
        <v>268</v>
      </c>
      <c r="M3530" s="100">
        <v>0.33333333333333331</v>
      </c>
      <c r="N3530" s="100">
        <v>0.41666666666666669</v>
      </c>
      <c r="O3530" s="66">
        <f t="shared" si="138"/>
        <v>8.333333333333337E-2</v>
      </c>
      <c r="P3530" s="67">
        <v>2</v>
      </c>
      <c r="Q3530" s="68">
        <v>19</v>
      </c>
      <c r="R3530" s="68"/>
      <c r="S3530" s="68">
        <f t="shared" si="139"/>
        <v>38</v>
      </c>
      <c r="T3530" s="69" t="s">
        <v>27</v>
      </c>
      <c r="U3530" s="63" t="s">
        <v>30</v>
      </c>
      <c r="V3530" s="63"/>
      <c r="W3530" s="63">
        <v>683159001</v>
      </c>
      <c r="X3530" s="63" t="s">
        <v>6824</v>
      </c>
      <c r="Y3530" s="63"/>
      <c r="Z3530" s="63"/>
      <c r="AA3530" s="63">
        <v>2026060116</v>
      </c>
    </row>
    <row r="3531" spans="1:27" s="71" customFormat="1" ht="23.5" customHeight="1" x14ac:dyDescent="0.35">
      <c r="A3531" s="62">
        <v>46199</v>
      </c>
      <c r="B3531" s="63" t="s">
        <v>445</v>
      </c>
      <c r="C3531" s="64" t="s">
        <v>17</v>
      </c>
      <c r="D3531" s="64" t="s">
        <v>37</v>
      </c>
      <c r="E3531" s="64" t="s">
        <v>5806</v>
      </c>
      <c r="F3531" s="64" t="str">
        <f t="shared" si="137"/>
        <v>1</v>
      </c>
      <c r="G3531" s="72" t="s">
        <v>4473</v>
      </c>
      <c r="H3531" s="63" t="s">
        <v>6263</v>
      </c>
      <c r="I3531" s="64" t="s">
        <v>493</v>
      </c>
      <c r="J3531" s="63" t="s">
        <v>66</v>
      </c>
      <c r="K3531" s="64" t="s">
        <v>243</v>
      </c>
      <c r="L3531" s="64" t="s">
        <v>239</v>
      </c>
      <c r="M3531" s="100"/>
      <c r="N3531" s="100"/>
      <c r="O3531" s="66">
        <f t="shared" si="138"/>
        <v>24</v>
      </c>
      <c r="P3531" s="67">
        <v>0.1</v>
      </c>
      <c r="Q3531" s="68">
        <v>26</v>
      </c>
      <c r="R3531" s="68"/>
      <c r="S3531" s="68">
        <f t="shared" si="139"/>
        <v>2.6</v>
      </c>
      <c r="T3531" s="69" t="s">
        <v>547</v>
      </c>
      <c r="U3531" s="63" t="s">
        <v>52</v>
      </c>
      <c r="V3531" s="63"/>
      <c r="W3531" s="63"/>
      <c r="X3531" s="63"/>
      <c r="Y3531" s="63"/>
      <c r="Z3531" s="63"/>
      <c r="AA3531" s="63"/>
    </row>
    <row r="3532" spans="1:27" s="71" customFormat="1" ht="23.5" customHeight="1" x14ac:dyDescent="0.35">
      <c r="A3532" s="62">
        <v>46199</v>
      </c>
      <c r="B3532" s="63" t="s">
        <v>445</v>
      </c>
      <c r="C3532" s="64" t="s">
        <v>17</v>
      </c>
      <c r="D3532" s="64" t="s">
        <v>37</v>
      </c>
      <c r="E3532" s="64" t="s">
        <v>1301</v>
      </c>
      <c r="F3532" s="64" t="str">
        <f t="shared" si="137"/>
        <v>2</v>
      </c>
      <c r="G3532" s="72" t="s">
        <v>684</v>
      </c>
      <c r="H3532" s="63" t="s">
        <v>6264</v>
      </c>
      <c r="I3532" s="64" t="s">
        <v>493</v>
      </c>
      <c r="J3532" s="63" t="s">
        <v>66</v>
      </c>
      <c r="K3532" s="64" t="s">
        <v>243</v>
      </c>
      <c r="L3532" s="64" t="s">
        <v>239</v>
      </c>
      <c r="M3532" s="100"/>
      <c r="N3532" s="100"/>
      <c r="O3532" s="66">
        <f t="shared" si="138"/>
        <v>24</v>
      </c>
      <c r="P3532" s="67">
        <v>0.1</v>
      </c>
      <c r="Q3532" s="68">
        <v>37</v>
      </c>
      <c r="R3532" s="68"/>
      <c r="S3532" s="68">
        <f t="shared" si="139"/>
        <v>3.7</v>
      </c>
      <c r="T3532" s="69" t="s">
        <v>547</v>
      </c>
      <c r="U3532" s="63" t="s">
        <v>52</v>
      </c>
      <c r="V3532" s="63"/>
      <c r="W3532" s="63"/>
      <c r="X3532" s="63"/>
      <c r="Y3532" s="63"/>
      <c r="Z3532" s="63"/>
      <c r="AA3532" s="63"/>
    </row>
    <row r="3533" spans="1:27" s="71" customFormat="1" ht="23.5" customHeight="1" x14ac:dyDescent="0.35">
      <c r="A3533" s="62">
        <v>46199</v>
      </c>
      <c r="B3533" s="63" t="s">
        <v>445</v>
      </c>
      <c r="C3533" s="64" t="s">
        <v>17</v>
      </c>
      <c r="D3533" s="64" t="s">
        <v>37</v>
      </c>
      <c r="E3533" s="64" t="s">
        <v>5750</v>
      </c>
      <c r="F3533" s="64" t="str">
        <f t="shared" si="137"/>
        <v>1</v>
      </c>
      <c r="G3533" s="72" t="s">
        <v>3343</v>
      </c>
      <c r="H3533" s="63" t="s">
        <v>6265</v>
      </c>
      <c r="I3533" s="64" t="s">
        <v>493</v>
      </c>
      <c r="J3533" s="63" t="s">
        <v>66</v>
      </c>
      <c r="K3533" s="64" t="s">
        <v>243</v>
      </c>
      <c r="L3533" s="64" t="s">
        <v>239</v>
      </c>
      <c r="M3533" s="100"/>
      <c r="N3533" s="100"/>
      <c r="O3533" s="66">
        <f t="shared" si="138"/>
        <v>24</v>
      </c>
      <c r="P3533" s="67">
        <v>0.5</v>
      </c>
      <c r="Q3533" s="68">
        <v>6</v>
      </c>
      <c r="R3533" s="68"/>
      <c r="S3533" s="68">
        <f t="shared" si="139"/>
        <v>3</v>
      </c>
      <c r="T3533" s="69" t="s">
        <v>547</v>
      </c>
      <c r="U3533" s="63" t="s">
        <v>52</v>
      </c>
      <c r="V3533" s="63"/>
      <c r="W3533" s="63"/>
      <c r="X3533" s="63"/>
      <c r="Y3533" s="63"/>
      <c r="Z3533" s="63"/>
      <c r="AA3533" s="63"/>
    </row>
    <row r="3534" spans="1:27" s="71" customFormat="1" ht="23.5" customHeight="1" x14ac:dyDescent="0.35">
      <c r="A3534" s="62">
        <v>46199</v>
      </c>
      <c r="B3534" s="63" t="s">
        <v>445</v>
      </c>
      <c r="C3534" s="64" t="s">
        <v>18</v>
      </c>
      <c r="D3534" s="64" t="s">
        <v>37</v>
      </c>
      <c r="E3534" s="64" t="s">
        <v>599</v>
      </c>
      <c r="F3534" s="64" t="str">
        <f t="shared" si="137"/>
        <v>1</v>
      </c>
      <c r="G3534" s="72" t="s">
        <v>523</v>
      </c>
      <c r="H3534" s="63" t="s">
        <v>6266</v>
      </c>
      <c r="I3534" s="64" t="s">
        <v>493</v>
      </c>
      <c r="J3534" s="63" t="s">
        <v>66</v>
      </c>
      <c r="K3534" s="64" t="s">
        <v>243</v>
      </c>
      <c r="L3534" s="64" t="s">
        <v>239</v>
      </c>
      <c r="M3534" s="100"/>
      <c r="N3534" s="100"/>
      <c r="O3534" s="66">
        <f t="shared" si="138"/>
        <v>24</v>
      </c>
      <c r="P3534" s="67">
        <v>0.1</v>
      </c>
      <c r="Q3534" s="68">
        <v>1</v>
      </c>
      <c r="R3534" s="68"/>
      <c r="S3534" s="68">
        <f t="shared" si="139"/>
        <v>0.1</v>
      </c>
      <c r="T3534" s="69" t="s">
        <v>547</v>
      </c>
      <c r="U3534" s="63" t="s">
        <v>52</v>
      </c>
      <c r="V3534" s="63"/>
      <c r="W3534" s="63"/>
      <c r="X3534" s="63"/>
      <c r="Y3534" s="63"/>
      <c r="Z3534" s="63"/>
      <c r="AA3534" s="63"/>
    </row>
    <row r="3535" spans="1:27" s="71" customFormat="1" ht="23.5" customHeight="1" x14ac:dyDescent="0.35">
      <c r="A3535" s="62">
        <v>46199</v>
      </c>
      <c r="B3535" s="63" t="s">
        <v>445</v>
      </c>
      <c r="C3535" s="64" t="s">
        <v>18</v>
      </c>
      <c r="D3535" s="64" t="s">
        <v>37</v>
      </c>
      <c r="E3535" s="64" t="s">
        <v>326</v>
      </c>
      <c r="F3535" s="64" t="str">
        <f t="shared" si="137"/>
        <v>2</v>
      </c>
      <c r="G3535" s="72" t="s">
        <v>247</v>
      </c>
      <c r="H3535" s="63" t="s">
        <v>6267</v>
      </c>
      <c r="I3535" s="64" t="s">
        <v>493</v>
      </c>
      <c r="J3535" s="63" t="s">
        <v>66</v>
      </c>
      <c r="K3535" s="64" t="s">
        <v>243</v>
      </c>
      <c r="L3535" s="64" t="s">
        <v>239</v>
      </c>
      <c r="M3535" s="100"/>
      <c r="N3535" s="100"/>
      <c r="O3535" s="66">
        <f t="shared" si="138"/>
        <v>24</v>
      </c>
      <c r="P3535" s="67">
        <v>0.1</v>
      </c>
      <c r="Q3535" s="68">
        <v>22</v>
      </c>
      <c r="R3535" s="68"/>
      <c r="S3535" s="68">
        <f t="shared" si="139"/>
        <v>2.2000000000000002</v>
      </c>
      <c r="T3535" s="69" t="s">
        <v>547</v>
      </c>
      <c r="U3535" s="63" t="s">
        <v>52</v>
      </c>
      <c r="V3535" s="63"/>
      <c r="W3535" s="63"/>
      <c r="X3535" s="63"/>
      <c r="Y3535" s="63"/>
      <c r="Z3535" s="63"/>
      <c r="AA3535" s="63"/>
    </row>
    <row r="3536" spans="1:27" s="71" customFormat="1" ht="23.5" customHeight="1" x14ac:dyDescent="0.35">
      <c r="A3536" s="62">
        <v>46199</v>
      </c>
      <c r="B3536" s="63" t="s">
        <v>445</v>
      </c>
      <c r="C3536" s="64" t="s">
        <v>18</v>
      </c>
      <c r="D3536" s="64" t="s">
        <v>37</v>
      </c>
      <c r="E3536" s="64" t="s">
        <v>3457</v>
      </c>
      <c r="F3536" s="64" t="str">
        <f t="shared" si="137"/>
        <v>2</v>
      </c>
      <c r="G3536" s="72" t="s">
        <v>3680</v>
      </c>
      <c r="H3536" s="63" t="s">
        <v>6268</v>
      </c>
      <c r="I3536" s="64" t="s">
        <v>493</v>
      </c>
      <c r="J3536" s="63" t="s">
        <v>66</v>
      </c>
      <c r="K3536" s="64" t="s">
        <v>243</v>
      </c>
      <c r="L3536" s="64" t="s">
        <v>239</v>
      </c>
      <c r="M3536" s="100"/>
      <c r="N3536" s="100"/>
      <c r="O3536" s="66">
        <f t="shared" si="138"/>
        <v>24</v>
      </c>
      <c r="P3536" s="67">
        <v>0.33</v>
      </c>
      <c r="Q3536" s="68">
        <v>21</v>
      </c>
      <c r="R3536" s="68"/>
      <c r="S3536" s="68">
        <f t="shared" si="139"/>
        <v>6.9300000000000006</v>
      </c>
      <c r="T3536" s="69" t="s">
        <v>547</v>
      </c>
      <c r="U3536" s="63" t="s">
        <v>52</v>
      </c>
      <c r="V3536" s="63"/>
      <c r="W3536" s="63"/>
      <c r="X3536" s="63"/>
      <c r="Y3536" s="63"/>
      <c r="Z3536" s="63"/>
      <c r="AA3536" s="63"/>
    </row>
    <row r="3537" spans="1:27" s="71" customFormat="1" ht="23.5" customHeight="1" x14ac:dyDescent="0.35">
      <c r="A3537" s="62">
        <v>46199</v>
      </c>
      <c r="B3537" s="63" t="s">
        <v>445</v>
      </c>
      <c r="C3537" s="64" t="s">
        <v>18</v>
      </c>
      <c r="D3537" s="64" t="s">
        <v>37</v>
      </c>
      <c r="E3537" s="64" t="s">
        <v>1535</v>
      </c>
      <c r="F3537" s="64" t="str">
        <f t="shared" si="137"/>
        <v>1</v>
      </c>
      <c r="G3537" s="72" t="s">
        <v>6227</v>
      </c>
      <c r="H3537" s="63" t="s">
        <v>6228</v>
      </c>
      <c r="I3537" s="64" t="s">
        <v>493</v>
      </c>
      <c r="J3537" s="63" t="s">
        <v>66</v>
      </c>
      <c r="K3537" s="64" t="s">
        <v>243</v>
      </c>
      <c r="L3537" s="64" t="s">
        <v>239</v>
      </c>
      <c r="M3537" s="100"/>
      <c r="N3537" s="100"/>
      <c r="O3537" s="66">
        <f t="shared" si="138"/>
        <v>24</v>
      </c>
      <c r="P3537" s="67">
        <v>0.1</v>
      </c>
      <c r="Q3537" s="68">
        <v>4</v>
      </c>
      <c r="R3537" s="68"/>
      <c r="S3537" s="68">
        <f t="shared" si="139"/>
        <v>0.4</v>
      </c>
      <c r="T3537" s="69" t="s">
        <v>547</v>
      </c>
      <c r="U3537" s="63" t="s">
        <v>52</v>
      </c>
      <c r="V3537" s="63"/>
      <c r="W3537" s="63"/>
      <c r="X3537" s="63"/>
      <c r="Y3537" s="63"/>
      <c r="Z3537" s="63"/>
      <c r="AA3537" s="63"/>
    </row>
    <row r="3538" spans="1:27" s="71" customFormat="1" ht="23.5" customHeight="1" x14ac:dyDescent="0.35">
      <c r="A3538" s="62">
        <v>46199</v>
      </c>
      <c r="B3538" s="63" t="s">
        <v>445</v>
      </c>
      <c r="C3538" s="64" t="s">
        <v>18</v>
      </c>
      <c r="D3538" s="64" t="s">
        <v>37</v>
      </c>
      <c r="E3538" s="64" t="s">
        <v>544</v>
      </c>
      <c r="F3538" s="64" t="str">
        <f t="shared" si="137"/>
        <v>1</v>
      </c>
      <c r="G3538" s="72" t="s">
        <v>5399</v>
      </c>
      <c r="H3538" s="63" t="s">
        <v>6269</v>
      </c>
      <c r="I3538" s="64" t="s">
        <v>493</v>
      </c>
      <c r="J3538" s="63" t="s">
        <v>66</v>
      </c>
      <c r="K3538" s="64" t="s">
        <v>243</v>
      </c>
      <c r="L3538" s="64" t="s">
        <v>239</v>
      </c>
      <c r="M3538" s="100"/>
      <c r="N3538" s="100"/>
      <c r="O3538" s="66">
        <f t="shared" si="138"/>
        <v>24</v>
      </c>
      <c r="P3538" s="67">
        <v>0.1</v>
      </c>
      <c r="Q3538" s="68">
        <v>16</v>
      </c>
      <c r="R3538" s="68"/>
      <c r="S3538" s="68">
        <f t="shared" si="139"/>
        <v>1.6</v>
      </c>
      <c r="T3538" s="69" t="s">
        <v>547</v>
      </c>
      <c r="U3538" s="63" t="s">
        <v>52</v>
      </c>
      <c r="V3538" s="63"/>
      <c r="W3538" s="63"/>
      <c r="X3538" s="63"/>
      <c r="Y3538" s="63"/>
      <c r="Z3538" s="63"/>
      <c r="AA3538" s="63"/>
    </row>
    <row r="3539" spans="1:27" s="71" customFormat="1" ht="23.5" customHeight="1" x14ac:dyDescent="0.35">
      <c r="A3539" s="62">
        <v>46199</v>
      </c>
      <c r="B3539" s="63" t="s">
        <v>445</v>
      </c>
      <c r="C3539" s="64" t="s">
        <v>18</v>
      </c>
      <c r="D3539" s="64" t="s">
        <v>37</v>
      </c>
      <c r="E3539" s="64" t="s">
        <v>1052</v>
      </c>
      <c r="F3539" s="64" t="str">
        <f t="shared" si="137"/>
        <v>2</v>
      </c>
      <c r="G3539" s="72" t="s">
        <v>6270</v>
      </c>
      <c r="H3539" s="63" t="s">
        <v>6271</v>
      </c>
      <c r="I3539" s="64" t="s">
        <v>493</v>
      </c>
      <c r="J3539" s="63" t="s">
        <v>66</v>
      </c>
      <c r="K3539" s="64" t="s">
        <v>243</v>
      </c>
      <c r="L3539" s="64" t="s">
        <v>239</v>
      </c>
      <c r="M3539" s="100"/>
      <c r="N3539" s="100"/>
      <c r="O3539" s="66">
        <f t="shared" si="138"/>
        <v>24</v>
      </c>
      <c r="P3539" s="67">
        <v>0.1</v>
      </c>
      <c r="Q3539" s="68">
        <v>10</v>
      </c>
      <c r="R3539" s="68"/>
      <c r="S3539" s="68">
        <f t="shared" si="139"/>
        <v>1</v>
      </c>
      <c r="T3539" s="69" t="s">
        <v>547</v>
      </c>
      <c r="U3539" s="63" t="s">
        <v>52</v>
      </c>
      <c r="V3539" s="63"/>
      <c r="W3539" s="63"/>
      <c r="X3539" s="63"/>
      <c r="Y3539" s="63"/>
      <c r="Z3539" s="63"/>
      <c r="AA3539" s="63"/>
    </row>
    <row r="3540" spans="1:27" s="71" customFormat="1" ht="23.5" customHeight="1" x14ac:dyDescent="0.35">
      <c r="A3540" s="62">
        <v>46199</v>
      </c>
      <c r="B3540" s="63" t="s">
        <v>445</v>
      </c>
      <c r="C3540" s="64" t="s">
        <v>18</v>
      </c>
      <c r="D3540" s="64" t="s">
        <v>37</v>
      </c>
      <c r="E3540" s="64" t="s">
        <v>840</v>
      </c>
      <c r="F3540" s="64" t="str">
        <f t="shared" si="137"/>
        <v>1</v>
      </c>
      <c r="G3540" s="72" t="s">
        <v>6272</v>
      </c>
      <c r="H3540" s="63" t="s">
        <v>6273</v>
      </c>
      <c r="I3540" s="64" t="s">
        <v>493</v>
      </c>
      <c r="J3540" s="63" t="s">
        <v>66</v>
      </c>
      <c r="K3540" s="64" t="s">
        <v>243</v>
      </c>
      <c r="L3540" s="64" t="s">
        <v>239</v>
      </c>
      <c r="M3540" s="100"/>
      <c r="N3540" s="100"/>
      <c r="O3540" s="66">
        <f t="shared" si="138"/>
        <v>24</v>
      </c>
      <c r="P3540" s="67">
        <v>0.1</v>
      </c>
      <c r="Q3540" s="68">
        <v>20</v>
      </c>
      <c r="R3540" s="68"/>
      <c r="S3540" s="68">
        <f t="shared" si="139"/>
        <v>2</v>
      </c>
      <c r="T3540" s="69" t="s">
        <v>547</v>
      </c>
      <c r="U3540" s="63" t="s">
        <v>52</v>
      </c>
      <c r="V3540" s="63"/>
      <c r="W3540" s="63"/>
      <c r="X3540" s="63"/>
      <c r="Y3540" s="63"/>
      <c r="Z3540" s="63"/>
      <c r="AA3540" s="63"/>
    </row>
    <row r="3541" spans="1:27" s="71" customFormat="1" ht="23.5" customHeight="1" x14ac:dyDescent="0.35">
      <c r="A3541" s="62">
        <v>46199</v>
      </c>
      <c r="B3541" s="63" t="s">
        <v>445</v>
      </c>
      <c r="C3541" s="64" t="s">
        <v>18</v>
      </c>
      <c r="D3541" s="64" t="s">
        <v>37</v>
      </c>
      <c r="E3541" s="64" t="s">
        <v>2064</v>
      </c>
      <c r="F3541" s="64" t="str">
        <f t="shared" si="137"/>
        <v>2</v>
      </c>
      <c r="G3541" s="72">
        <v>109476012</v>
      </c>
      <c r="H3541" s="63" t="s">
        <v>6274</v>
      </c>
      <c r="I3541" s="64" t="s">
        <v>493</v>
      </c>
      <c r="J3541" s="63" t="s">
        <v>66</v>
      </c>
      <c r="K3541" s="64" t="s">
        <v>243</v>
      </c>
      <c r="L3541" s="64" t="s">
        <v>239</v>
      </c>
      <c r="M3541" s="100"/>
      <c r="N3541" s="100"/>
      <c r="O3541" s="66">
        <f t="shared" si="138"/>
        <v>24</v>
      </c>
      <c r="P3541" s="67">
        <v>0.1</v>
      </c>
      <c r="Q3541" s="68">
        <v>20</v>
      </c>
      <c r="R3541" s="68"/>
      <c r="S3541" s="68">
        <f t="shared" si="139"/>
        <v>2</v>
      </c>
      <c r="T3541" s="69" t="s">
        <v>547</v>
      </c>
      <c r="U3541" s="63" t="s">
        <v>52</v>
      </c>
      <c r="V3541" s="63"/>
      <c r="W3541" s="63"/>
      <c r="X3541" s="63"/>
      <c r="Y3541" s="63"/>
      <c r="Z3541" s="63"/>
      <c r="AA3541" s="63"/>
    </row>
    <row r="3542" spans="1:27" s="71" customFormat="1" ht="23.5" customHeight="1" x14ac:dyDescent="0.35">
      <c r="A3542" s="62">
        <v>46199</v>
      </c>
      <c r="B3542" s="63" t="s">
        <v>445</v>
      </c>
      <c r="C3542" s="64" t="s">
        <v>18</v>
      </c>
      <c r="D3542" s="64" t="s">
        <v>37</v>
      </c>
      <c r="E3542" s="64" t="s">
        <v>996</v>
      </c>
      <c r="F3542" s="64" t="str">
        <f t="shared" si="137"/>
        <v>2</v>
      </c>
      <c r="G3542" s="72">
        <v>230868002</v>
      </c>
      <c r="H3542" s="63" t="s">
        <v>6275</v>
      </c>
      <c r="I3542" s="64" t="s">
        <v>493</v>
      </c>
      <c r="J3542" s="63" t="s">
        <v>66</v>
      </c>
      <c r="K3542" s="64" t="s">
        <v>243</v>
      </c>
      <c r="L3542" s="64" t="s">
        <v>239</v>
      </c>
      <c r="M3542" s="100"/>
      <c r="N3542" s="100"/>
      <c r="O3542" s="66">
        <f t="shared" si="138"/>
        <v>24</v>
      </c>
      <c r="P3542" s="67">
        <v>0.1</v>
      </c>
      <c r="Q3542" s="68">
        <v>7</v>
      </c>
      <c r="R3542" s="68"/>
      <c r="S3542" s="68">
        <f t="shared" si="139"/>
        <v>0.70000000000000007</v>
      </c>
      <c r="T3542" s="69" t="s">
        <v>547</v>
      </c>
      <c r="U3542" s="63" t="s">
        <v>52</v>
      </c>
      <c r="V3542" s="63"/>
      <c r="W3542" s="63"/>
      <c r="X3542" s="63"/>
      <c r="Y3542" s="63"/>
      <c r="Z3542" s="63"/>
      <c r="AA3542" s="63"/>
    </row>
    <row r="3543" spans="1:27" s="71" customFormat="1" ht="23.5" customHeight="1" x14ac:dyDescent="0.35">
      <c r="A3543" s="62">
        <v>46199</v>
      </c>
      <c r="B3543" s="63" t="s">
        <v>445</v>
      </c>
      <c r="C3543" s="64" t="s">
        <v>18</v>
      </c>
      <c r="D3543" s="64" t="s">
        <v>37</v>
      </c>
      <c r="E3543" s="64" t="s">
        <v>615</v>
      </c>
      <c r="F3543" s="64" t="str">
        <f t="shared" si="137"/>
        <v>1</v>
      </c>
      <c r="G3543" s="72">
        <v>319736002</v>
      </c>
      <c r="H3543" s="63" t="s">
        <v>6276</v>
      </c>
      <c r="I3543" s="64" t="s">
        <v>493</v>
      </c>
      <c r="J3543" s="63" t="s">
        <v>66</v>
      </c>
      <c r="K3543" s="64" t="s">
        <v>243</v>
      </c>
      <c r="L3543" s="64" t="s">
        <v>239</v>
      </c>
      <c r="M3543" s="100"/>
      <c r="N3543" s="100"/>
      <c r="O3543" s="66">
        <f t="shared" si="138"/>
        <v>24</v>
      </c>
      <c r="P3543" s="67">
        <v>0.1</v>
      </c>
      <c r="Q3543" s="68">
        <v>7</v>
      </c>
      <c r="R3543" s="68"/>
      <c r="S3543" s="68">
        <f t="shared" si="139"/>
        <v>0.70000000000000007</v>
      </c>
      <c r="T3543" s="69" t="s">
        <v>547</v>
      </c>
      <c r="U3543" s="63" t="s">
        <v>52</v>
      </c>
      <c r="V3543" s="63"/>
      <c r="W3543" s="63"/>
      <c r="X3543" s="63"/>
      <c r="Y3543" s="63"/>
      <c r="Z3543" s="63"/>
      <c r="AA3543" s="63"/>
    </row>
    <row r="3544" spans="1:27" s="71" customFormat="1" ht="23.5" customHeight="1" x14ac:dyDescent="0.35">
      <c r="A3544" s="62">
        <v>46199</v>
      </c>
      <c r="B3544" s="63" t="s">
        <v>34</v>
      </c>
      <c r="C3544" s="64" t="s">
        <v>18</v>
      </c>
      <c r="D3544" s="64" t="s">
        <v>19</v>
      </c>
      <c r="E3544" s="64" t="s">
        <v>1548</v>
      </c>
      <c r="F3544" s="64" t="str">
        <f t="shared" si="137"/>
        <v>1</v>
      </c>
      <c r="G3544" s="72">
        <v>130429427</v>
      </c>
      <c r="H3544" s="63" t="s">
        <v>6204</v>
      </c>
      <c r="I3544" s="64" t="s">
        <v>490</v>
      </c>
      <c r="J3544" s="63" t="s">
        <v>6277</v>
      </c>
      <c r="K3544" s="64" t="s">
        <v>281</v>
      </c>
      <c r="L3544" s="64" t="s">
        <v>268</v>
      </c>
      <c r="M3544" s="100">
        <v>0.58333333333333337</v>
      </c>
      <c r="N3544" s="100">
        <v>0.60416666666666663</v>
      </c>
      <c r="O3544" s="66">
        <f t="shared" si="138"/>
        <v>2.0833333333333259E-2</v>
      </c>
      <c r="P3544" s="67">
        <v>0.5</v>
      </c>
      <c r="Q3544" s="68">
        <v>16</v>
      </c>
      <c r="R3544" s="68"/>
      <c r="S3544" s="68">
        <f t="shared" si="139"/>
        <v>8</v>
      </c>
      <c r="T3544" s="69" t="s">
        <v>52</v>
      </c>
      <c r="U3544" s="63" t="s">
        <v>52</v>
      </c>
      <c r="V3544" s="63"/>
      <c r="W3544" s="63"/>
      <c r="X3544" s="63"/>
      <c r="Y3544" s="63"/>
      <c r="Z3544" s="63"/>
      <c r="AA3544" s="63">
        <v>2026060117</v>
      </c>
    </row>
    <row r="3545" spans="1:27" s="71" customFormat="1" ht="23.5" customHeight="1" x14ac:dyDescent="0.35">
      <c r="A3545" s="62">
        <v>46199</v>
      </c>
      <c r="B3545" s="63" t="s">
        <v>34</v>
      </c>
      <c r="C3545" s="64" t="s">
        <v>18</v>
      </c>
      <c r="D3545" s="64" t="s">
        <v>19</v>
      </c>
      <c r="E3545" s="64" t="s">
        <v>1543</v>
      </c>
      <c r="F3545" s="64" t="str">
        <f t="shared" si="137"/>
        <v>1</v>
      </c>
      <c r="G3545" s="72">
        <v>130868002</v>
      </c>
      <c r="H3545" s="63" t="s">
        <v>6278</v>
      </c>
      <c r="I3545" s="64" t="s">
        <v>490</v>
      </c>
      <c r="J3545" s="63" t="s">
        <v>6279</v>
      </c>
      <c r="K3545" s="64" t="s">
        <v>281</v>
      </c>
      <c r="L3545" s="64" t="s">
        <v>268</v>
      </c>
      <c r="M3545" s="100">
        <v>0.41666666666666669</v>
      </c>
      <c r="N3545" s="100">
        <v>0.44097222222222221</v>
      </c>
      <c r="O3545" s="66">
        <f t="shared" si="138"/>
        <v>2.4305555555555525E-2</v>
      </c>
      <c r="P3545" s="67">
        <v>0.57999999999999996</v>
      </c>
      <c r="Q3545" s="68">
        <v>6</v>
      </c>
      <c r="R3545" s="68"/>
      <c r="S3545" s="68">
        <f t="shared" si="139"/>
        <v>3.4799999999999995</v>
      </c>
      <c r="T3545" s="69" t="s">
        <v>52</v>
      </c>
      <c r="U3545" s="63" t="s">
        <v>52</v>
      </c>
      <c r="V3545" s="63"/>
      <c r="W3545" s="63"/>
      <c r="X3545" s="63"/>
      <c r="Y3545" s="63"/>
      <c r="Z3545" s="63"/>
      <c r="AA3545" s="63">
        <v>2026060118</v>
      </c>
    </row>
    <row r="3546" spans="1:27" s="71" customFormat="1" ht="23.5" customHeight="1" x14ac:dyDescent="0.35">
      <c r="A3546" s="62">
        <v>46200</v>
      </c>
      <c r="B3546" s="63" t="s">
        <v>445</v>
      </c>
      <c r="C3546" s="64" t="s">
        <v>17</v>
      </c>
      <c r="D3546" s="64" t="s">
        <v>37</v>
      </c>
      <c r="E3546" s="64" t="s">
        <v>5806</v>
      </c>
      <c r="F3546" s="64" t="str">
        <f t="shared" si="137"/>
        <v>1</v>
      </c>
      <c r="G3546" s="72" t="s">
        <v>2800</v>
      </c>
      <c r="H3546" s="63" t="s">
        <v>6293</v>
      </c>
      <c r="I3546" s="64" t="s">
        <v>493</v>
      </c>
      <c r="J3546" s="63" t="s">
        <v>66</v>
      </c>
      <c r="K3546" s="64" t="s">
        <v>243</v>
      </c>
      <c r="L3546" s="64" t="s">
        <v>239</v>
      </c>
      <c r="M3546" s="100"/>
      <c r="N3546" s="100"/>
      <c r="O3546" s="66">
        <f t="shared" si="138"/>
        <v>24</v>
      </c>
      <c r="P3546" s="67">
        <v>0.1</v>
      </c>
      <c r="Q3546" s="68">
        <v>39</v>
      </c>
      <c r="R3546" s="68"/>
      <c r="S3546" s="68">
        <f t="shared" si="139"/>
        <v>3.9000000000000004</v>
      </c>
      <c r="T3546" s="69" t="s">
        <v>547</v>
      </c>
      <c r="U3546" s="63" t="s">
        <v>52</v>
      </c>
      <c r="V3546" s="63"/>
      <c r="W3546" s="63"/>
      <c r="X3546" s="63"/>
      <c r="Y3546" s="63"/>
      <c r="Z3546" s="63"/>
      <c r="AA3546" s="63"/>
    </row>
    <row r="3547" spans="1:27" s="71" customFormat="1" ht="23.5" customHeight="1" x14ac:dyDescent="0.35">
      <c r="A3547" s="62">
        <v>46200</v>
      </c>
      <c r="B3547" s="63" t="s">
        <v>445</v>
      </c>
      <c r="C3547" s="64" t="s">
        <v>17</v>
      </c>
      <c r="D3547" s="64" t="s">
        <v>37</v>
      </c>
      <c r="E3547" s="64" t="s">
        <v>5868</v>
      </c>
      <c r="F3547" s="64" t="str">
        <f t="shared" si="137"/>
        <v>2</v>
      </c>
      <c r="G3547" s="72" t="s">
        <v>642</v>
      </c>
      <c r="H3547" s="63" t="s">
        <v>6294</v>
      </c>
      <c r="I3547" s="64" t="s">
        <v>493</v>
      </c>
      <c r="J3547" s="63" t="s">
        <v>66</v>
      </c>
      <c r="K3547" s="64" t="s">
        <v>243</v>
      </c>
      <c r="L3547" s="64" t="s">
        <v>239</v>
      </c>
      <c r="M3547" s="100"/>
      <c r="N3547" s="100"/>
      <c r="O3547" s="66">
        <f t="shared" si="138"/>
        <v>24</v>
      </c>
      <c r="P3547" s="67">
        <v>0.1</v>
      </c>
      <c r="Q3547" s="68">
        <v>21</v>
      </c>
      <c r="R3547" s="68"/>
      <c r="S3547" s="68">
        <f t="shared" si="139"/>
        <v>2.1</v>
      </c>
      <c r="T3547" s="69" t="s">
        <v>547</v>
      </c>
      <c r="U3547" s="63" t="s">
        <v>52</v>
      </c>
      <c r="V3547" s="63"/>
      <c r="W3547" s="63"/>
      <c r="X3547" s="63"/>
      <c r="Y3547" s="63"/>
      <c r="Z3547" s="63"/>
      <c r="AA3547" s="63"/>
    </row>
    <row r="3548" spans="1:27" s="71" customFormat="1" ht="23.5" customHeight="1" x14ac:dyDescent="0.35">
      <c r="A3548" s="62">
        <v>46200</v>
      </c>
      <c r="B3548" s="63" t="s">
        <v>445</v>
      </c>
      <c r="C3548" s="64" t="s">
        <v>17</v>
      </c>
      <c r="D3548" s="64" t="s">
        <v>37</v>
      </c>
      <c r="E3548" s="64" t="s">
        <v>1301</v>
      </c>
      <c r="F3548" s="64" t="str">
        <f t="shared" si="137"/>
        <v>2</v>
      </c>
      <c r="G3548" s="72" t="s">
        <v>287</v>
      </c>
      <c r="H3548" s="63" t="s">
        <v>6295</v>
      </c>
      <c r="I3548" s="64" t="s">
        <v>493</v>
      </c>
      <c r="J3548" s="63" t="s">
        <v>66</v>
      </c>
      <c r="K3548" s="64" t="s">
        <v>243</v>
      </c>
      <c r="L3548" s="64" t="s">
        <v>239</v>
      </c>
      <c r="M3548" s="100"/>
      <c r="N3548" s="100"/>
      <c r="O3548" s="66">
        <f t="shared" si="138"/>
        <v>24</v>
      </c>
      <c r="P3548" s="67">
        <v>0.1</v>
      </c>
      <c r="Q3548" s="68">
        <v>24</v>
      </c>
      <c r="R3548" s="68"/>
      <c r="S3548" s="68">
        <f t="shared" si="139"/>
        <v>2.4000000000000004</v>
      </c>
      <c r="T3548" s="69" t="s">
        <v>547</v>
      </c>
      <c r="U3548" s="63" t="s">
        <v>52</v>
      </c>
      <c r="V3548" s="63"/>
      <c r="W3548" s="63"/>
      <c r="X3548" s="63"/>
      <c r="Y3548" s="63"/>
      <c r="Z3548" s="63"/>
      <c r="AA3548" s="63"/>
    </row>
    <row r="3549" spans="1:27" s="71" customFormat="1" ht="23.5" customHeight="1" x14ac:dyDescent="0.35">
      <c r="A3549" s="62">
        <v>46200</v>
      </c>
      <c r="B3549" s="63" t="s">
        <v>34</v>
      </c>
      <c r="C3549" s="64" t="s">
        <v>17</v>
      </c>
      <c r="D3549" s="64" t="s">
        <v>19</v>
      </c>
      <c r="E3549" s="64" t="s">
        <v>5569</v>
      </c>
      <c r="F3549" s="64" t="str">
        <f t="shared" si="137"/>
        <v>1</v>
      </c>
      <c r="G3549" s="72">
        <v>130879003</v>
      </c>
      <c r="H3549" s="63" t="s">
        <v>6296</v>
      </c>
      <c r="I3549" s="64" t="s">
        <v>493</v>
      </c>
      <c r="J3549" s="63" t="s">
        <v>66</v>
      </c>
      <c r="K3549" s="64" t="s">
        <v>243</v>
      </c>
      <c r="L3549" s="64" t="s">
        <v>239</v>
      </c>
      <c r="M3549" s="100"/>
      <c r="N3549" s="100"/>
      <c r="O3549" s="66">
        <f t="shared" si="138"/>
        <v>24</v>
      </c>
      <c r="P3549" s="67">
        <v>0.25</v>
      </c>
      <c r="Q3549" s="68">
        <v>19</v>
      </c>
      <c r="R3549" s="68"/>
      <c r="S3549" s="68">
        <f t="shared" si="139"/>
        <v>4.75</v>
      </c>
      <c r="T3549" s="69" t="s">
        <v>547</v>
      </c>
      <c r="U3549" s="63" t="s">
        <v>52</v>
      </c>
      <c r="V3549" s="63"/>
      <c r="W3549" s="63"/>
      <c r="X3549" s="63"/>
      <c r="Y3549" s="63"/>
      <c r="Z3549" s="63"/>
      <c r="AA3549" s="63"/>
    </row>
    <row r="3550" spans="1:27" s="71" customFormat="1" ht="23.5" customHeight="1" x14ac:dyDescent="0.35">
      <c r="A3550" s="62">
        <v>46200</v>
      </c>
      <c r="B3550" s="63" t="s">
        <v>34</v>
      </c>
      <c r="C3550" s="64" t="s">
        <v>17</v>
      </c>
      <c r="D3550" s="64" t="s">
        <v>19</v>
      </c>
      <c r="E3550" s="64" t="s">
        <v>5750</v>
      </c>
      <c r="F3550" s="64" t="str">
        <f t="shared" si="137"/>
        <v>1</v>
      </c>
      <c r="G3550" s="72" t="s">
        <v>6297</v>
      </c>
      <c r="H3550" s="63" t="s">
        <v>6298</v>
      </c>
      <c r="I3550" s="64" t="s">
        <v>493</v>
      </c>
      <c r="J3550" s="63" t="s">
        <v>66</v>
      </c>
      <c r="K3550" s="64" t="s">
        <v>243</v>
      </c>
      <c r="L3550" s="64" t="s">
        <v>239</v>
      </c>
      <c r="M3550" s="100"/>
      <c r="N3550" s="100"/>
      <c r="O3550" s="66">
        <f t="shared" si="138"/>
        <v>24</v>
      </c>
      <c r="P3550" s="67">
        <v>0.3</v>
      </c>
      <c r="Q3550" s="68">
        <v>7</v>
      </c>
      <c r="R3550" s="68"/>
      <c r="S3550" s="68">
        <f t="shared" si="139"/>
        <v>2.1</v>
      </c>
      <c r="T3550" s="69" t="s">
        <v>547</v>
      </c>
      <c r="U3550" s="63" t="s">
        <v>52</v>
      </c>
      <c r="V3550" s="63"/>
      <c r="W3550" s="63"/>
      <c r="X3550" s="63"/>
      <c r="Y3550" s="63"/>
      <c r="Z3550" s="63"/>
      <c r="AA3550" s="63"/>
    </row>
    <row r="3551" spans="1:27" s="71" customFormat="1" ht="23.5" customHeight="1" x14ac:dyDescent="0.35">
      <c r="A3551" s="62">
        <v>46200</v>
      </c>
      <c r="B3551" s="63" t="s">
        <v>445</v>
      </c>
      <c r="C3551" s="64" t="s">
        <v>18</v>
      </c>
      <c r="D3551" s="64" t="s">
        <v>37</v>
      </c>
      <c r="E3551" s="64" t="s">
        <v>386</v>
      </c>
      <c r="F3551" s="64" t="str">
        <f t="shared" si="137"/>
        <v>1</v>
      </c>
      <c r="G3551" s="72">
        <v>109686030</v>
      </c>
      <c r="H3551" s="63" t="s">
        <v>6299</v>
      </c>
      <c r="I3551" s="64" t="s">
        <v>493</v>
      </c>
      <c r="J3551" s="63" t="s">
        <v>66</v>
      </c>
      <c r="K3551" s="64" t="s">
        <v>243</v>
      </c>
      <c r="L3551" s="64" t="s">
        <v>239</v>
      </c>
      <c r="M3551" s="100"/>
      <c r="N3551" s="100"/>
      <c r="O3551" s="66">
        <f t="shared" si="138"/>
        <v>24</v>
      </c>
      <c r="P3551" s="67">
        <v>0.1</v>
      </c>
      <c r="Q3551" s="68">
        <v>20</v>
      </c>
      <c r="R3551" s="68"/>
      <c r="S3551" s="68">
        <f t="shared" si="139"/>
        <v>2</v>
      </c>
      <c r="T3551" s="69" t="s">
        <v>547</v>
      </c>
      <c r="U3551" s="63" t="s">
        <v>52</v>
      </c>
      <c r="V3551" s="63"/>
      <c r="W3551" s="63"/>
      <c r="X3551" s="63"/>
      <c r="Y3551" s="63"/>
      <c r="Z3551" s="63"/>
      <c r="AA3551" s="63"/>
    </row>
    <row r="3552" spans="1:27" s="71" customFormat="1" ht="23.5" customHeight="1" x14ac:dyDescent="0.35">
      <c r="A3552" s="62">
        <v>46200</v>
      </c>
      <c r="B3552" s="63" t="s">
        <v>445</v>
      </c>
      <c r="C3552" s="64" t="s">
        <v>18</v>
      </c>
      <c r="D3552" s="64" t="s">
        <v>37</v>
      </c>
      <c r="E3552" s="64" t="s">
        <v>339</v>
      </c>
      <c r="F3552" s="64" t="str">
        <f t="shared" si="137"/>
        <v>1</v>
      </c>
      <c r="G3552" s="72">
        <v>315296004</v>
      </c>
      <c r="H3552" s="63" t="s">
        <v>6300</v>
      </c>
      <c r="I3552" s="64" t="s">
        <v>493</v>
      </c>
      <c r="J3552" s="63" t="s">
        <v>66</v>
      </c>
      <c r="K3552" s="64" t="s">
        <v>243</v>
      </c>
      <c r="L3552" s="64" t="s">
        <v>239</v>
      </c>
      <c r="M3552" s="100"/>
      <c r="N3552" s="100"/>
      <c r="O3552" s="66">
        <f t="shared" si="138"/>
        <v>24</v>
      </c>
      <c r="P3552" s="67">
        <v>0.1</v>
      </c>
      <c r="Q3552" s="68">
        <v>4</v>
      </c>
      <c r="R3552" s="68"/>
      <c r="S3552" s="68">
        <f t="shared" si="139"/>
        <v>0.4</v>
      </c>
      <c r="T3552" s="69" t="s">
        <v>547</v>
      </c>
      <c r="U3552" s="63" t="s">
        <v>52</v>
      </c>
      <c r="V3552" s="63"/>
      <c r="W3552" s="63"/>
      <c r="X3552" s="63"/>
      <c r="Y3552" s="63"/>
      <c r="Z3552" s="63"/>
      <c r="AA3552" s="63"/>
    </row>
    <row r="3553" spans="1:27" s="71" customFormat="1" ht="23.5" customHeight="1" x14ac:dyDescent="0.35">
      <c r="A3553" s="62">
        <v>46200</v>
      </c>
      <c r="B3553" s="63" t="s">
        <v>445</v>
      </c>
      <c r="C3553" s="64" t="s">
        <v>18</v>
      </c>
      <c r="D3553" s="64" t="s">
        <v>37</v>
      </c>
      <c r="E3553" s="64" t="s">
        <v>815</v>
      </c>
      <c r="F3553" s="64" t="str">
        <f t="shared" si="137"/>
        <v>1</v>
      </c>
      <c r="G3553" s="72">
        <v>315295002</v>
      </c>
      <c r="H3553" s="63" t="s">
        <v>6301</v>
      </c>
      <c r="I3553" s="64" t="s">
        <v>493</v>
      </c>
      <c r="J3553" s="63" t="s">
        <v>66</v>
      </c>
      <c r="K3553" s="64" t="s">
        <v>243</v>
      </c>
      <c r="L3553" s="64" t="s">
        <v>239</v>
      </c>
      <c r="M3553" s="100"/>
      <c r="N3553" s="100"/>
      <c r="O3553" s="66">
        <f t="shared" si="138"/>
        <v>24</v>
      </c>
      <c r="P3553" s="67">
        <v>0.1</v>
      </c>
      <c r="Q3553" s="68">
        <v>8</v>
      </c>
      <c r="R3553" s="68"/>
      <c r="S3553" s="68">
        <f t="shared" si="139"/>
        <v>0.8</v>
      </c>
      <c r="T3553" s="69" t="s">
        <v>547</v>
      </c>
      <c r="U3553" s="63" t="s">
        <v>52</v>
      </c>
      <c r="V3553" s="63"/>
      <c r="W3553" s="63"/>
      <c r="X3553" s="63"/>
      <c r="Y3553" s="63"/>
      <c r="Z3553" s="63"/>
      <c r="AA3553" s="63"/>
    </row>
    <row r="3554" spans="1:27" s="71" customFormat="1" ht="23.5" customHeight="1" x14ac:dyDescent="0.35">
      <c r="A3554" s="62">
        <v>46200</v>
      </c>
      <c r="B3554" s="63" t="s">
        <v>445</v>
      </c>
      <c r="C3554" s="64" t="s">
        <v>18</v>
      </c>
      <c r="D3554" s="64" t="s">
        <v>37</v>
      </c>
      <c r="E3554" s="64" t="s">
        <v>429</v>
      </c>
      <c r="F3554" s="64" t="str">
        <f t="shared" si="137"/>
        <v>2</v>
      </c>
      <c r="G3554" s="72" t="s">
        <v>5036</v>
      </c>
      <c r="H3554" s="63" t="s">
        <v>6302</v>
      </c>
      <c r="I3554" s="64" t="s">
        <v>493</v>
      </c>
      <c r="J3554" s="63" t="s">
        <v>66</v>
      </c>
      <c r="K3554" s="64" t="s">
        <v>243</v>
      </c>
      <c r="L3554" s="64" t="s">
        <v>239</v>
      </c>
      <c r="M3554" s="100"/>
      <c r="N3554" s="100"/>
      <c r="O3554" s="66">
        <f t="shared" si="138"/>
        <v>24</v>
      </c>
      <c r="P3554" s="67">
        <v>0.1</v>
      </c>
      <c r="Q3554" s="68">
        <v>20</v>
      </c>
      <c r="R3554" s="68"/>
      <c r="S3554" s="68">
        <f t="shared" si="139"/>
        <v>2</v>
      </c>
      <c r="T3554" s="69" t="s">
        <v>547</v>
      </c>
      <c r="U3554" s="63" t="s">
        <v>52</v>
      </c>
      <c r="V3554" s="63"/>
      <c r="W3554" s="63"/>
      <c r="X3554" s="63"/>
      <c r="Y3554" s="63"/>
      <c r="Z3554" s="63"/>
      <c r="AA3554" s="63"/>
    </row>
    <row r="3555" spans="1:27" s="71" customFormat="1" ht="23.5" customHeight="1" x14ac:dyDescent="0.35">
      <c r="A3555" s="62">
        <v>46200</v>
      </c>
      <c r="B3555" s="63" t="s">
        <v>445</v>
      </c>
      <c r="C3555" s="64" t="s">
        <v>18</v>
      </c>
      <c r="D3555" s="64" t="s">
        <v>37</v>
      </c>
      <c r="E3555" s="64" t="s">
        <v>1341</v>
      </c>
      <c r="F3555" s="64" t="str">
        <f t="shared" si="137"/>
        <v>1</v>
      </c>
      <c r="G3555" s="72" t="s">
        <v>2601</v>
      </c>
      <c r="H3555" s="63" t="s">
        <v>6303</v>
      </c>
      <c r="I3555" s="64" t="s">
        <v>493</v>
      </c>
      <c r="J3555" s="63" t="s">
        <v>66</v>
      </c>
      <c r="K3555" s="64" t="s">
        <v>243</v>
      </c>
      <c r="L3555" s="64" t="s">
        <v>239</v>
      </c>
      <c r="M3555" s="100"/>
      <c r="N3555" s="100"/>
      <c r="O3555" s="66">
        <f t="shared" si="138"/>
        <v>24</v>
      </c>
      <c r="P3555" s="67">
        <v>0.1</v>
      </c>
      <c r="Q3555" s="68">
        <v>13</v>
      </c>
      <c r="R3555" s="68"/>
      <c r="S3555" s="68">
        <f t="shared" si="139"/>
        <v>1.3</v>
      </c>
      <c r="T3555" s="69" t="s">
        <v>547</v>
      </c>
      <c r="U3555" s="63" t="s">
        <v>52</v>
      </c>
      <c r="V3555" s="63"/>
      <c r="W3555" s="63"/>
      <c r="X3555" s="63"/>
      <c r="Y3555" s="63"/>
      <c r="Z3555" s="63"/>
      <c r="AA3555" s="63"/>
    </row>
    <row r="3556" spans="1:27" s="71" customFormat="1" ht="23.5" customHeight="1" x14ac:dyDescent="0.35">
      <c r="A3556" s="62">
        <v>46200</v>
      </c>
      <c r="B3556" s="63" t="s">
        <v>445</v>
      </c>
      <c r="C3556" s="64" t="s">
        <v>18</v>
      </c>
      <c r="D3556" s="64" t="s">
        <v>37</v>
      </c>
      <c r="E3556" s="64" t="s">
        <v>326</v>
      </c>
      <c r="F3556" s="64" t="str">
        <f t="shared" si="137"/>
        <v>2</v>
      </c>
      <c r="G3556" s="72" t="s">
        <v>6189</v>
      </c>
      <c r="H3556" s="63" t="s">
        <v>6304</v>
      </c>
      <c r="I3556" s="64" t="s">
        <v>493</v>
      </c>
      <c r="J3556" s="63" t="s">
        <v>66</v>
      </c>
      <c r="K3556" s="64" t="s">
        <v>243</v>
      </c>
      <c r="L3556" s="64" t="s">
        <v>239</v>
      </c>
      <c r="M3556" s="100"/>
      <c r="N3556" s="100"/>
      <c r="O3556" s="66">
        <f t="shared" si="138"/>
        <v>24</v>
      </c>
      <c r="P3556" s="67">
        <v>0.1</v>
      </c>
      <c r="Q3556" s="68">
        <v>17</v>
      </c>
      <c r="R3556" s="68"/>
      <c r="S3556" s="68">
        <f t="shared" si="139"/>
        <v>1.7000000000000002</v>
      </c>
      <c r="T3556" s="69" t="s">
        <v>547</v>
      </c>
      <c r="U3556" s="63" t="s">
        <v>52</v>
      </c>
      <c r="V3556" s="63"/>
      <c r="W3556" s="63"/>
      <c r="X3556" s="63"/>
      <c r="Y3556" s="63"/>
      <c r="Z3556" s="63"/>
      <c r="AA3556" s="63"/>
    </row>
    <row r="3557" spans="1:27" s="71" customFormat="1" ht="23.5" customHeight="1" x14ac:dyDescent="0.35">
      <c r="A3557" s="62">
        <v>46200</v>
      </c>
      <c r="B3557" s="63" t="s">
        <v>34</v>
      </c>
      <c r="C3557" s="64" t="s">
        <v>18</v>
      </c>
      <c r="D3557" s="64" t="s">
        <v>19</v>
      </c>
      <c r="E3557" s="64" t="s">
        <v>1548</v>
      </c>
      <c r="F3557" s="64" t="str">
        <f t="shared" si="137"/>
        <v>1</v>
      </c>
      <c r="G3557" s="72">
        <v>130429427</v>
      </c>
      <c r="H3557" s="63" t="s">
        <v>6305</v>
      </c>
      <c r="I3557" s="64" t="s">
        <v>490</v>
      </c>
      <c r="J3557" s="63" t="s">
        <v>6306</v>
      </c>
      <c r="K3557" s="64" t="s">
        <v>281</v>
      </c>
      <c r="L3557" s="64" t="s">
        <v>268</v>
      </c>
      <c r="M3557" s="100">
        <v>0.36805555555555558</v>
      </c>
      <c r="N3557" s="100">
        <v>0.3923611111111111</v>
      </c>
      <c r="O3557" s="66">
        <f t="shared" si="138"/>
        <v>2.4305555555555525E-2</v>
      </c>
      <c r="P3557" s="67">
        <v>0.4</v>
      </c>
      <c r="Q3557" s="68">
        <v>17</v>
      </c>
      <c r="R3557" s="68"/>
      <c r="S3557" s="68">
        <f t="shared" si="139"/>
        <v>6.8000000000000007</v>
      </c>
      <c r="T3557" s="69" t="s">
        <v>52</v>
      </c>
      <c r="U3557" s="63" t="s">
        <v>52</v>
      </c>
      <c r="V3557" s="63"/>
      <c r="W3557" s="63"/>
      <c r="X3557" s="63"/>
      <c r="Y3557" s="63"/>
      <c r="Z3557" s="63"/>
      <c r="AA3557" s="63">
        <v>2026060119</v>
      </c>
    </row>
    <row r="3558" spans="1:27" s="71" customFormat="1" ht="23.5" customHeight="1" x14ac:dyDescent="0.35">
      <c r="A3558" s="62">
        <v>46200</v>
      </c>
      <c r="B3558" s="63" t="s">
        <v>34</v>
      </c>
      <c r="C3558" s="64" t="s">
        <v>18</v>
      </c>
      <c r="D3558" s="64" t="s">
        <v>19</v>
      </c>
      <c r="E3558" s="64" t="s">
        <v>1543</v>
      </c>
      <c r="F3558" s="64" t="str">
        <f t="shared" si="137"/>
        <v>1</v>
      </c>
      <c r="G3558" s="72">
        <v>130868002</v>
      </c>
      <c r="H3558" s="63" t="s">
        <v>6307</v>
      </c>
      <c r="I3558" s="64" t="s">
        <v>490</v>
      </c>
      <c r="J3558" s="63" t="s">
        <v>2054</v>
      </c>
      <c r="K3558" s="64" t="s">
        <v>281</v>
      </c>
      <c r="L3558" s="64" t="s">
        <v>268</v>
      </c>
      <c r="M3558" s="100">
        <v>0.41666666666666669</v>
      </c>
      <c r="N3558" s="100">
        <v>0.43055555555555558</v>
      </c>
      <c r="O3558" s="66">
        <f t="shared" si="138"/>
        <v>1.3888888888888895E-2</v>
      </c>
      <c r="P3558" s="67">
        <v>0.34</v>
      </c>
      <c r="Q3558" s="68">
        <v>6</v>
      </c>
      <c r="R3558" s="68"/>
      <c r="S3558" s="68">
        <f t="shared" si="139"/>
        <v>2.04</v>
      </c>
      <c r="T3558" s="69" t="s">
        <v>52</v>
      </c>
      <c r="U3558" s="63" t="s">
        <v>52</v>
      </c>
      <c r="V3558" s="63"/>
      <c r="W3558" s="63"/>
      <c r="X3558" s="63"/>
      <c r="Y3558" s="63"/>
      <c r="Z3558" s="63"/>
      <c r="AA3558" s="63">
        <v>2026060120</v>
      </c>
    </row>
    <row r="3559" spans="1:27" s="71" customFormat="1" ht="23.5" customHeight="1" x14ac:dyDescent="0.35">
      <c r="A3559" s="62">
        <v>46200</v>
      </c>
      <c r="B3559" s="63" t="s">
        <v>34</v>
      </c>
      <c r="C3559" s="64" t="s">
        <v>18</v>
      </c>
      <c r="D3559" s="64" t="s">
        <v>19</v>
      </c>
      <c r="E3559" s="64" t="s">
        <v>1543</v>
      </c>
      <c r="F3559" s="64" t="str">
        <f t="shared" si="137"/>
        <v>1</v>
      </c>
      <c r="G3559" s="72">
        <v>130868002</v>
      </c>
      <c r="H3559" s="63" t="s">
        <v>6307</v>
      </c>
      <c r="I3559" s="64" t="s">
        <v>700</v>
      </c>
      <c r="J3559" s="63" t="s">
        <v>6325</v>
      </c>
      <c r="K3559" s="64" t="s">
        <v>702</v>
      </c>
      <c r="L3559" s="64" t="s">
        <v>268</v>
      </c>
      <c r="M3559" s="100">
        <v>0.4375</v>
      </c>
      <c r="N3559" s="100">
        <v>0.58333333333333337</v>
      </c>
      <c r="O3559" s="66">
        <f t="shared" si="138"/>
        <v>0.14583333333333337</v>
      </c>
      <c r="P3559" s="67">
        <v>3.5</v>
      </c>
      <c r="Q3559" s="68">
        <v>7</v>
      </c>
      <c r="R3559" s="68"/>
      <c r="S3559" s="68">
        <f t="shared" si="139"/>
        <v>24.5</v>
      </c>
      <c r="T3559" s="69" t="s">
        <v>456</v>
      </c>
      <c r="U3559" s="63" t="s">
        <v>6350</v>
      </c>
      <c r="V3559" s="63"/>
      <c r="W3559" s="63"/>
      <c r="X3559" s="63"/>
      <c r="Y3559" s="63"/>
      <c r="Z3559" s="63"/>
      <c r="AA3559" s="63">
        <v>2026060121</v>
      </c>
    </row>
    <row r="3560" spans="1:27" s="71" customFormat="1" ht="23.5" customHeight="1" x14ac:dyDescent="0.35">
      <c r="A3560" s="62">
        <v>46200</v>
      </c>
      <c r="B3560" s="63" t="s">
        <v>34</v>
      </c>
      <c r="C3560" s="64" t="s">
        <v>17</v>
      </c>
      <c r="D3560" s="64" t="s">
        <v>19</v>
      </c>
      <c r="E3560" s="64" t="s">
        <v>5832</v>
      </c>
      <c r="F3560" s="64" t="str">
        <f t="shared" si="137"/>
        <v>2</v>
      </c>
      <c r="G3560" s="72">
        <v>108930845</v>
      </c>
      <c r="H3560" s="63" t="s">
        <v>5852</v>
      </c>
      <c r="I3560" s="64" t="s">
        <v>480</v>
      </c>
      <c r="J3560" s="63" t="s">
        <v>6326</v>
      </c>
      <c r="K3560" s="64" t="s">
        <v>273</v>
      </c>
      <c r="L3560" s="64" t="s">
        <v>268</v>
      </c>
      <c r="M3560" s="100">
        <v>8.3333333333333329E-2</v>
      </c>
      <c r="N3560" s="100">
        <v>0.19722222222222222</v>
      </c>
      <c r="O3560" s="66">
        <f t="shared" si="138"/>
        <v>0.11388888888888889</v>
      </c>
      <c r="P3560" s="67">
        <v>2.7</v>
      </c>
      <c r="Q3560" s="68">
        <v>13</v>
      </c>
      <c r="R3560" s="68"/>
      <c r="S3560" s="68">
        <f t="shared" si="139"/>
        <v>35.1</v>
      </c>
      <c r="T3560" s="69" t="s">
        <v>30</v>
      </c>
      <c r="U3560" s="63" t="s">
        <v>30</v>
      </c>
      <c r="V3560" s="63"/>
      <c r="W3560" s="63" t="s">
        <v>1045</v>
      </c>
      <c r="X3560" s="63" t="s">
        <v>548</v>
      </c>
      <c r="Y3560" s="63"/>
      <c r="Z3560" s="63"/>
      <c r="AA3560" s="63">
        <v>2026060122</v>
      </c>
    </row>
    <row r="3561" spans="1:27" s="71" customFormat="1" ht="23.5" customHeight="1" x14ac:dyDescent="0.35">
      <c r="A3561" s="62">
        <v>46202</v>
      </c>
      <c r="B3561" s="63" t="s">
        <v>445</v>
      </c>
      <c r="C3561" s="64" t="s">
        <v>17</v>
      </c>
      <c r="D3561" s="64" t="s">
        <v>37</v>
      </c>
      <c r="E3561" s="64" t="s">
        <v>5978</v>
      </c>
      <c r="F3561" s="64" t="str">
        <f t="shared" si="137"/>
        <v>1</v>
      </c>
      <c r="G3561" s="72" t="s">
        <v>1818</v>
      </c>
      <c r="H3561" s="63" t="s">
        <v>6327</v>
      </c>
      <c r="I3561" s="64" t="s">
        <v>493</v>
      </c>
      <c r="J3561" s="63" t="s">
        <v>66</v>
      </c>
      <c r="K3561" s="64" t="s">
        <v>243</v>
      </c>
      <c r="L3561" s="64" t="s">
        <v>239</v>
      </c>
      <c r="M3561" s="100"/>
      <c r="N3561" s="100"/>
      <c r="O3561" s="66">
        <f t="shared" si="138"/>
        <v>24</v>
      </c>
      <c r="P3561" s="67">
        <v>0.66</v>
      </c>
      <c r="Q3561" s="68">
        <v>28</v>
      </c>
      <c r="R3561" s="68"/>
      <c r="S3561" s="68">
        <f t="shared" si="139"/>
        <v>18.48</v>
      </c>
      <c r="T3561" s="69" t="s">
        <v>547</v>
      </c>
      <c r="U3561" s="63" t="s">
        <v>52</v>
      </c>
      <c r="V3561" s="63"/>
      <c r="W3561" s="63"/>
      <c r="X3561" s="63"/>
      <c r="Y3561" s="63"/>
      <c r="Z3561" s="63"/>
      <c r="AA3561" s="63"/>
    </row>
    <row r="3562" spans="1:27" s="71" customFormat="1" ht="23.5" customHeight="1" x14ac:dyDescent="0.35">
      <c r="A3562" s="62">
        <v>46202</v>
      </c>
      <c r="B3562" s="63" t="s">
        <v>445</v>
      </c>
      <c r="C3562" s="64" t="s">
        <v>17</v>
      </c>
      <c r="D3562" s="64" t="s">
        <v>37</v>
      </c>
      <c r="E3562" s="64" t="s">
        <v>5900</v>
      </c>
      <c r="F3562" s="64" t="str">
        <f t="shared" si="137"/>
        <v>2</v>
      </c>
      <c r="G3562" s="72" t="s">
        <v>1173</v>
      </c>
      <c r="H3562" s="63" t="s">
        <v>6328</v>
      </c>
      <c r="I3562" s="64" t="s">
        <v>493</v>
      </c>
      <c r="J3562" s="63" t="s">
        <v>66</v>
      </c>
      <c r="K3562" s="64" t="s">
        <v>243</v>
      </c>
      <c r="L3562" s="64" t="s">
        <v>239</v>
      </c>
      <c r="M3562" s="100"/>
      <c r="N3562" s="100"/>
      <c r="O3562" s="66">
        <f t="shared" si="138"/>
        <v>24</v>
      </c>
      <c r="P3562" s="67">
        <v>0.1</v>
      </c>
      <c r="Q3562" s="68">
        <v>33</v>
      </c>
      <c r="R3562" s="68"/>
      <c r="S3562" s="68">
        <f t="shared" si="139"/>
        <v>3.3000000000000003</v>
      </c>
      <c r="T3562" s="69" t="s">
        <v>547</v>
      </c>
      <c r="U3562" s="63" t="s">
        <v>52</v>
      </c>
      <c r="V3562" s="63"/>
      <c r="W3562" s="63"/>
      <c r="X3562" s="63"/>
      <c r="Y3562" s="63"/>
      <c r="Z3562" s="63"/>
      <c r="AA3562" s="63"/>
    </row>
    <row r="3563" spans="1:27" s="71" customFormat="1" ht="23.5" customHeight="1" x14ac:dyDescent="0.35">
      <c r="A3563" s="62">
        <v>46202</v>
      </c>
      <c r="B3563" s="63" t="s">
        <v>445</v>
      </c>
      <c r="C3563" s="64" t="s">
        <v>17</v>
      </c>
      <c r="D3563" s="64" t="s">
        <v>37</v>
      </c>
      <c r="E3563" s="64" t="s">
        <v>317</v>
      </c>
      <c r="F3563" s="64" t="str">
        <f t="shared" si="137"/>
        <v>1</v>
      </c>
      <c r="G3563" s="72" t="s">
        <v>1113</v>
      </c>
      <c r="H3563" s="63" t="s">
        <v>6135</v>
      </c>
      <c r="I3563" s="64" t="s">
        <v>493</v>
      </c>
      <c r="J3563" s="63" t="s">
        <v>66</v>
      </c>
      <c r="K3563" s="64" t="s">
        <v>243</v>
      </c>
      <c r="L3563" s="64" t="s">
        <v>239</v>
      </c>
      <c r="M3563" s="100"/>
      <c r="N3563" s="100"/>
      <c r="O3563" s="66">
        <f t="shared" si="138"/>
        <v>24</v>
      </c>
      <c r="P3563" s="67">
        <v>0.1</v>
      </c>
      <c r="Q3563" s="68">
        <v>2</v>
      </c>
      <c r="R3563" s="68"/>
      <c r="S3563" s="68">
        <f t="shared" si="139"/>
        <v>0.2</v>
      </c>
      <c r="T3563" s="69" t="s">
        <v>547</v>
      </c>
      <c r="U3563" s="63" t="s">
        <v>52</v>
      </c>
      <c r="V3563" s="63"/>
      <c r="W3563" s="63"/>
      <c r="X3563" s="63"/>
      <c r="Y3563" s="63"/>
      <c r="Z3563" s="63"/>
      <c r="AA3563" s="63"/>
    </row>
    <row r="3564" spans="1:27" s="71" customFormat="1" ht="23.5" customHeight="1" x14ac:dyDescent="0.35">
      <c r="A3564" s="62">
        <v>46202</v>
      </c>
      <c r="B3564" s="63" t="s">
        <v>34</v>
      </c>
      <c r="C3564" s="64" t="s">
        <v>17</v>
      </c>
      <c r="D3564" s="64" t="s">
        <v>19</v>
      </c>
      <c r="E3564" s="64" t="s">
        <v>6324</v>
      </c>
      <c r="F3564" s="64" t="str">
        <f t="shared" si="137"/>
        <v>1</v>
      </c>
      <c r="G3564" s="72" t="s">
        <v>1826</v>
      </c>
      <c r="H3564" s="63" t="s">
        <v>6329</v>
      </c>
      <c r="I3564" s="64" t="s">
        <v>493</v>
      </c>
      <c r="J3564" s="63" t="s">
        <v>66</v>
      </c>
      <c r="K3564" s="64" t="s">
        <v>243</v>
      </c>
      <c r="L3564" s="64" t="s">
        <v>239</v>
      </c>
      <c r="M3564" s="100"/>
      <c r="N3564" s="100"/>
      <c r="O3564" s="66">
        <f t="shared" si="138"/>
        <v>24</v>
      </c>
      <c r="P3564" s="67">
        <v>0.5</v>
      </c>
      <c r="Q3564" s="68">
        <v>24</v>
      </c>
      <c r="R3564" s="68"/>
      <c r="S3564" s="68">
        <f t="shared" si="139"/>
        <v>12</v>
      </c>
      <c r="T3564" s="69" t="s">
        <v>547</v>
      </c>
      <c r="U3564" s="63" t="s">
        <v>52</v>
      </c>
      <c r="V3564" s="63"/>
      <c r="W3564" s="63"/>
      <c r="X3564" s="63"/>
      <c r="Y3564" s="63"/>
      <c r="Z3564" s="63"/>
      <c r="AA3564" s="63"/>
    </row>
    <row r="3565" spans="1:27" s="71" customFormat="1" ht="23.5" customHeight="1" x14ac:dyDescent="0.35">
      <c r="A3565" s="62">
        <v>46202</v>
      </c>
      <c r="B3565" s="63" t="s">
        <v>445</v>
      </c>
      <c r="C3565" s="64" t="s">
        <v>18</v>
      </c>
      <c r="D3565" s="64" t="s">
        <v>37</v>
      </c>
      <c r="E3565" s="64" t="s">
        <v>1535</v>
      </c>
      <c r="F3565" s="64" t="str">
        <f t="shared" si="137"/>
        <v>1</v>
      </c>
      <c r="G3565" s="72" t="s">
        <v>2203</v>
      </c>
      <c r="H3565" s="63" t="s">
        <v>6330</v>
      </c>
      <c r="I3565" s="64" t="s">
        <v>493</v>
      </c>
      <c r="J3565" s="63" t="s">
        <v>66</v>
      </c>
      <c r="K3565" s="64" t="s">
        <v>243</v>
      </c>
      <c r="L3565" s="64" t="s">
        <v>239</v>
      </c>
      <c r="M3565" s="100"/>
      <c r="N3565" s="100"/>
      <c r="O3565" s="66">
        <f t="shared" si="138"/>
        <v>24</v>
      </c>
      <c r="P3565" s="67">
        <v>0.1</v>
      </c>
      <c r="Q3565" s="68">
        <v>22</v>
      </c>
      <c r="R3565" s="68"/>
      <c r="S3565" s="68">
        <f t="shared" si="139"/>
        <v>2.2000000000000002</v>
      </c>
      <c r="T3565" s="69" t="s">
        <v>547</v>
      </c>
      <c r="U3565" s="63" t="s">
        <v>52</v>
      </c>
      <c r="V3565" s="63"/>
      <c r="W3565" s="63"/>
      <c r="X3565" s="63"/>
      <c r="Y3565" s="63"/>
      <c r="Z3565" s="63"/>
      <c r="AA3565" s="63"/>
    </row>
    <row r="3566" spans="1:27" s="71" customFormat="1" ht="23.5" customHeight="1" x14ac:dyDescent="0.35">
      <c r="A3566" s="62">
        <v>46202</v>
      </c>
      <c r="B3566" s="63" t="s">
        <v>445</v>
      </c>
      <c r="C3566" s="64" t="s">
        <v>18</v>
      </c>
      <c r="D3566" s="64" t="s">
        <v>37</v>
      </c>
      <c r="E3566" s="64" t="s">
        <v>337</v>
      </c>
      <c r="F3566" s="64" t="str">
        <f t="shared" si="137"/>
        <v>2</v>
      </c>
      <c r="G3566" s="72">
        <v>319328007</v>
      </c>
      <c r="H3566" s="63" t="s">
        <v>6331</v>
      </c>
      <c r="I3566" s="64" t="s">
        <v>493</v>
      </c>
      <c r="J3566" s="63" t="s">
        <v>66</v>
      </c>
      <c r="K3566" s="64" t="s">
        <v>243</v>
      </c>
      <c r="L3566" s="64" t="s">
        <v>239</v>
      </c>
      <c r="M3566" s="100"/>
      <c r="N3566" s="100"/>
      <c r="O3566" s="66">
        <f t="shared" si="138"/>
        <v>24</v>
      </c>
      <c r="P3566" s="67">
        <v>0.1</v>
      </c>
      <c r="Q3566" s="68">
        <v>7</v>
      </c>
      <c r="R3566" s="68"/>
      <c r="S3566" s="68">
        <f t="shared" si="139"/>
        <v>0.70000000000000007</v>
      </c>
      <c r="T3566" s="69" t="s">
        <v>547</v>
      </c>
      <c r="U3566" s="63" t="s">
        <v>52</v>
      </c>
      <c r="V3566" s="63"/>
      <c r="W3566" s="63"/>
      <c r="X3566" s="63"/>
      <c r="Y3566" s="63"/>
      <c r="Z3566" s="63"/>
      <c r="AA3566" s="63"/>
    </row>
    <row r="3567" spans="1:27" s="71" customFormat="1" ht="23.5" customHeight="1" x14ac:dyDescent="0.35">
      <c r="A3567" s="62">
        <v>46202</v>
      </c>
      <c r="B3567" s="63" t="s">
        <v>445</v>
      </c>
      <c r="C3567" s="64" t="s">
        <v>18</v>
      </c>
      <c r="D3567" s="64" t="s">
        <v>37</v>
      </c>
      <c r="E3567" s="64" t="s">
        <v>996</v>
      </c>
      <c r="F3567" s="64" t="str">
        <f t="shared" si="137"/>
        <v>2</v>
      </c>
      <c r="G3567" s="72">
        <v>230747006</v>
      </c>
      <c r="H3567" s="63" t="s">
        <v>6332</v>
      </c>
      <c r="I3567" s="64" t="s">
        <v>493</v>
      </c>
      <c r="J3567" s="63" t="s">
        <v>66</v>
      </c>
      <c r="K3567" s="64" t="s">
        <v>243</v>
      </c>
      <c r="L3567" s="64" t="s">
        <v>239</v>
      </c>
      <c r="M3567" s="100"/>
      <c r="N3567" s="100"/>
      <c r="O3567" s="66">
        <f t="shared" si="138"/>
        <v>24</v>
      </c>
      <c r="P3567" s="67">
        <v>0.1</v>
      </c>
      <c r="Q3567" s="68">
        <v>3</v>
      </c>
      <c r="R3567" s="68"/>
      <c r="S3567" s="68">
        <f t="shared" si="139"/>
        <v>0.30000000000000004</v>
      </c>
      <c r="T3567" s="69" t="s">
        <v>547</v>
      </c>
      <c r="U3567" s="63" t="s">
        <v>52</v>
      </c>
      <c r="V3567" s="63"/>
      <c r="W3567" s="63"/>
      <c r="X3567" s="63"/>
      <c r="Y3567" s="63"/>
      <c r="Z3567" s="63"/>
      <c r="AA3567" s="63"/>
    </row>
    <row r="3568" spans="1:27" s="71" customFormat="1" ht="23.5" customHeight="1" x14ac:dyDescent="0.35">
      <c r="A3568" s="62">
        <v>46202</v>
      </c>
      <c r="B3568" s="63" t="s">
        <v>445</v>
      </c>
      <c r="C3568" s="64" t="s">
        <v>18</v>
      </c>
      <c r="D3568" s="64" t="s">
        <v>37</v>
      </c>
      <c r="E3568" s="64" t="s">
        <v>258</v>
      </c>
      <c r="F3568" s="64" t="str">
        <f t="shared" si="137"/>
        <v>1</v>
      </c>
      <c r="G3568" s="72" t="s">
        <v>6333</v>
      </c>
      <c r="H3568" s="63" t="s">
        <v>6334</v>
      </c>
      <c r="I3568" s="64" t="s">
        <v>493</v>
      </c>
      <c r="J3568" s="63" t="s">
        <v>66</v>
      </c>
      <c r="K3568" s="64" t="s">
        <v>243</v>
      </c>
      <c r="L3568" s="64" t="s">
        <v>239</v>
      </c>
      <c r="M3568" s="100"/>
      <c r="N3568" s="100"/>
      <c r="O3568" s="66">
        <f t="shared" si="138"/>
        <v>24</v>
      </c>
      <c r="P3568" s="67">
        <v>0.5</v>
      </c>
      <c r="Q3568" s="68">
        <v>28</v>
      </c>
      <c r="R3568" s="68"/>
      <c r="S3568" s="68">
        <f t="shared" si="139"/>
        <v>14</v>
      </c>
      <c r="T3568" s="69" t="s">
        <v>547</v>
      </c>
      <c r="U3568" s="63" t="s">
        <v>52</v>
      </c>
      <c r="V3568" s="63"/>
      <c r="W3568" s="63"/>
      <c r="X3568" s="63"/>
      <c r="Y3568" s="63"/>
      <c r="Z3568" s="63"/>
      <c r="AA3568" s="63"/>
    </row>
    <row r="3569" spans="1:27" s="71" customFormat="1" ht="23.5" customHeight="1" x14ac:dyDescent="0.35">
      <c r="A3569" s="62">
        <v>46202</v>
      </c>
      <c r="B3569" s="63" t="s">
        <v>445</v>
      </c>
      <c r="C3569" s="64" t="s">
        <v>18</v>
      </c>
      <c r="D3569" s="64" t="s">
        <v>37</v>
      </c>
      <c r="E3569" s="64" t="s">
        <v>544</v>
      </c>
      <c r="F3569" s="64" t="str">
        <f t="shared" ref="F3569:F3633" si="140">IF(RIGHT(E3569,1)="D","1","2")</f>
        <v>1</v>
      </c>
      <c r="G3569" s="72" t="s">
        <v>1308</v>
      </c>
      <c r="H3569" s="63" t="s">
        <v>6335</v>
      </c>
      <c r="I3569" s="64" t="s">
        <v>493</v>
      </c>
      <c r="J3569" s="63" t="s">
        <v>66</v>
      </c>
      <c r="K3569" s="64" t="s">
        <v>243</v>
      </c>
      <c r="L3569" s="64" t="s">
        <v>239</v>
      </c>
      <c r="M3569" s="100"/>
      <c r="N3569" s="100"/>
      <c r="O3569" s="66">
        <f t="shared" ref="O3569:O3633" si="141">IF(N3569-M3569&gt;0,N3569-M3569,N3569-M3569+24)</f>
        <v>24</v>
      </c>
      <c r="P3569" s="67">
        <v>0.33</v>
      </c>
      <c r="Q3569" s="68">
        <v>2</v>
      </c>
      <c r="R3569" s="68"/>
      <c r="S3569" s="68">
        <f t="shared" ref="S3569:S3633" si="142">P3569*Q3569</f>
        <v>0.66</v>
      </c>
      <c r="T3569" s="69" t="s">
        <v>547</v>
      </c>
      <c r="U3569" s="63" t="s">
        <v>52</v>
      </c>
      <c r="V3569" s="63"/>
      <c r="W3569" s="63"/>
      <c r="X3569" s="63"/>
      <c r="Y3569" s="63"/>
      <c r="Z3569" s="63"/>
      <c r="AA3569" s="63"/>
    </row>
    <row r="3570" spans="1:27" s="71" customFormat="1" ht="23.5" customHeight="1" x14ac:dyDescent="0.35">
      <c r="A3570" s="62">
        <v>46202</v>
      </c>
      <c r="B3570" s="63" t="s">
        <v>445</v>
      </c>
      <c r="C3570" s="64" t="s">
        <v>18</v>
      </c>
      <c r="D3570" s="64" t="s">
        <v>37</v>
      </c>
      <c r="E3570" s="64" t="s">
        <v>1536</v>
      </c>
      <c r="F3570" s="64" t="str">
        <f t="shared" si="140"/>
        <v>1</v>
      </c>
      <c r="G3570" s="72" t="s">
        <v>3179</v>
      </c>
      <c r="H3570" s="63" t="s">
        <v>6336</v>
      </c>
      <c r="I3570" s="64" t="s">
        <v>493</v>
      </c>
      <c r="J3570" s="63" t="s">
        <v>66</v>
      </c>
      <c r="K3570" s="64" t="s">
        <v>243</v>
      </c>
      <c r="L3570" s="64" t="s">
        <v>239</v>
      </c>
      <c r="M3570" s="100"/>
      <c r="N3570" s="100"/>
      <c r="O3570" s="66">
        <f t="shared" si="141"/>
        <v>24</v>
      </c>
      <c r="P3570" s="67">
        <v>0.1</v>
      </c>
      <c r="Q3570" s="68">
        <v>21</v>
      </c>
      <c r="R3570" s="68"/>
      <c r="S3570" s="68">
        <f t="shared" si="142"/>
        <v>2.1</v>
      </c>
      <c r="T3570" s="69" t="s">
        <v>547</v>
      </c>
      <c r="U3570" s="63" t="s">
        <v>52</v>
      </c>
      <c r="V3570" s="63"/>
      <c r="W3570" s="63"/>
      <c r="X3570" s="63"/>
      <c r="Y3570" s="63"/>
      <c r="Z3570" s="63"/>
      <c r="AA3570" s="63"/>
    </row>
    <row r="3571" spans="1:27" s="71" customFormat="1" ht="23.5" customHeight="1" x14ac:dyDescent="0.35">
      <c r="A3571" s="62">
        <v>46202</v>
      </c>
      <c r="B3571" s="63" t="s">
        <v>445</v>
      </c>
      <c r="C3571" s="64" t="s">
        <v>18</v>
      </c>
      <c r="D3571" s="64" t="s">
        <v>37</v>
      </c>
      <c r="E3571" s="64" t="s">
        <v>320</v>
      </c>
      <c r="F3571" s="64" t="str">
        <f t="shared" si="140"/>
        <v>1</v>
      </c>
      <c r="G3571" s="72" t="s">
        <v>6337</v>
      </c>
      <c r="H3571" s="63" t="s">
        <v>6338</v>
      </c>
      <c r="I3571" s="64" t="s">
        <v>493</v>
      </c>
      <c r="J3571" s="63" t="s">
        <v>66</v>
      </c>
      <c r="K3571" s="64" t="s">
        <v>243</v>
      </c>
      <c r="L3571" s="64" t="s">
        <v>239</v>
      </c>
      <c r="M3571" s="100"/>
      <c r="N3571" s="100"/>
      <c r="O3571" s="66">
        <f t="shared" si="141"/>
        <v>24</v>
      </c>
      <c r="P3571" s="67">
        <v>0.67</v>
      </c>
      <c r="Q3571" s="68">
        <v>20</v>
      </c>
      <c r="R3571" s="68"/>
      <c r="S3571" s="68">
        <f t="shared" si="142"/>
        <v>13.4</v>
      </c>
      <c r="T3571" s="69" t="s">
        <v>547</v>
      </c>
      <c r="U3571" s="63" t="s">
        <v>52</v>
      </c>
      <c r="V3571" s="63"/>
      <c r="W3571" s="63"/>
      <c r="X3571" s="63"/>
      <c r="Y3571" s="63"/>
      <c r="Z3571" s="63"/>
      <c r="AA3571" s="63"/>
    </row>
    <row r="3572" spans="1:27" s="71" customFormat="1" ht="23.5" customHeight="1" x14ac:dyDescent="0.35">
      <c r="A3572" s="62">
        <v>46202</v>
      </c>
      <c r="B3572" s="63" t="s">
        <v>445</v>
      </c>
      <c r="C3572" s="64" t="s">
        <v>18</v>
      </c>
      <c r="D3572" s="64" t="s">
        <v>37</v>
      </c>
      <c r="E3572" s="64" t="s">
        <v>553</v>
      </c>
      <c r="F3572" s="64" t="str">
        <f t="shared" si="140"/>
        <v>1</v>
      </c>
      <c r="G3572" s="72" t="s">
        <v>6339</v>
      </c>
      <c r="H3572" s="63" t="s">
        <v>6340</v>
      </c>
      <c r="I3572" s="64" t="s">
        <v>493</v>
      </c>
      <c r="J3572" s="63" t="s">
        <v>66</v>
      </c>
      <c r="K3572" s="64" t="s">
        <v>243</v>
      </c>
      <c r="L3572" s="64" t="s">
        <v>239</v>
      </c>
      <c r="M3572" s="100"/>
      <c r="N3572" s="100"/>
      <c r="O3572" s="66">
        <f t="shared" si="141"/>
        <v>24</v>
      </c>
      <c r="P3572" s="67">
        <v>0.8</v>
      </c>
      <c r="Q3572" s="68">
        <v>29</v>
      </c>
      <c r="R3572" s="68"/>
      <c r="S3572" s="68">
        <f t="shared" si="142"/>
        <v>23.200000000000003</v>
      </c>
      <c r="T3572" s="69" t="s">
        <v>547</v>
      </c>
      <c r="U3572" s="63" t="s">
        <v>52</v>
      </c>
      <c r="V3572" s="63"/>
      <c r="W3572" s="63"/>
      <c r="X3572" s="63"/>
      <c r="Y3572" s="63"/>
      <c r="Z3572" s="63"/>
      <c r="AA3572" s="63"/>
    </row>
    <row r="3573" spans="1:27" s="71" customFormat="1" ht="23.5" customHeight="1" x14ac:dyDescent="0.35">
      <c r="A3573" s="62">
        <v>46202</v>
      </c>
      <c r="B3573" s="63" t="s">
        <v>445</v>
      </c>
      <c r="C3573" s="64" t="s">
        <v>18</v>
      </c>
      <c r="D3573" s="64" t="s">
        <v>37</v>
      </c>
      <c r="E3573" s="64" t="s">
        <v>1690</v>
      </c>
      <c r="F3573" s="64" t="str">
        <f t="shared" si="140"/>
        <v>2</v>
      </c>
      <c r="G3573" s="72" t="s">
        <v>2682</v>
      </c>
      <c r="H3573" s="63" t="s">
        <v>5589</v>
      </c>
      <c r="I3573" s="64" t="s">
        <v>493</v>
      </c>
      <c r="J3573" s="63" t="s">
        <v>66</v>
      </c>
      <c r="K3573" s="64" t="s">
        <v>243</v>
      </c>
      <c r="L3573" s="64" t="s">
        <v>239</v>
      </c>
      <c r="M3573" s="100"/>
      <c r="N3573" s="100"/>
      <c r="O3573" s="66">
        <f t="shared" si="141"/>
        <v>24</v>
      </c>
      <c r="P3573" s="67">
        <v>0.1</v>
      </c>
      <c r="Q3573" s="68">
        <v>24</v>
      </c>
      <c r="R3573" s="68"/>
      <c r="S3573" s="68">
        <f t="shared" si="142"/>
        <v>2.4000000000000004</v>
      </c>
      <c r="T3573" s="69" t="s">
        <v>547</v>
      </c>
      <c r="U3573" s="63" t="s">
        <v>52</v>
      </c>
      <c r="V3573" s="63"/>
      <c r="W3573" s="63"/>
      <c r="X3573" s="63"/>
      <c r="Y3573" s="63"/>
      <c r="Z3573" s="63"/>
      <c r="AA3573" s="63"/>
    </row>
    <row r="3574" spans="1:27" s="71" customFormat="1" ht="23.5" customHeight="1" x14ac:dyDescent="0.35">
      <c r="A3574" s="62">
        <v>46202</v>
      </c>
      <c r="B3574" s="63" t="s">
        <v>445</v>
      </c>
      <c r="C3574" s="64" t="s">
        <v>18</v>
      </c>
      <c r="D3574" s="64" t="s">
        <v>37</v>
      </c>
      <c r="E3574" s="64" t="s">
        <v>328</v>
      </c>
      <c r="F3574" s="64" t="str">
        <f t="shared" si="140"/>
        <v>2</v>
      </c>
      <c r="G3574" s="72" t="s">
        <v>3682</v>
      </c>
      <c r="H3574" s="63" t="s">
        <v>6341</v>
      </c>
      <c r="I3574" s="64" t="s">
        <v>493</v>
      </c>
      <c r="J3574" s="63" t="s">
        <v>66</v>
      </c>
      <c r="K3574" s="64" t="s">
        <v>243</v>
      </c>
      <c r="L3574" s="64" t="s">
        <v>239</v>
      </c>
      <c r="M3574" s="100"/>
      <c r="N3574" s="100"/>
      <c r="O3574" s="66">
        <f t="shared" si="141"/>
        <v>24</v>
      </c>
      <c r="P3574" s="67">
        <v>0.1</v>
      </c>
      <c r="Q3574" s="68">
        <v>26</v>
      </c>
      <c r="R3574" s="68"/>
      <c r="S3574" s="68">
        <f t="shared" si="142"/>
        <v>2.6</v>
      </c>
      <c r="T3574" s="69" t="s">
        <v>547</v>
      </c>
      <c r="U3574" s="63" t="s">
        <v>52</v>
      </c>
      <c r="V3574" s="63"/>
      <c r="W3574" s="63"/>
      <c r="X3574" s="63"/>
      <c r="Y3574" s="63"/>
      <c r="Z3574" s="63"/>
      <c r="AA3574" s="63"/>
    </row>
    <row r="3575" spans="1:27" s="71" customFormat="1" ht="23.5" customHeight="1" x14ac:dyDescent="0.35">
      <c r="A3575" s="62">
        <v>46202</v>
      </c>
      <c r="B3575" s="63" t="s">
        <v>445</v>
      </c>
      <c r="C3575" s="64" t="s">
        <v>18</v>
      </c>
      <c r="D3575" s="64" t="s">
        <v>37</v>
      </c>
      <c r="E3575" s="64" t="s">
        <v>1536</v>
      </c>
      <c r="F3575" s="64" t="str">
        <f t="shared" si="140"/>
        <v>1</v>
      </c>
      <c r="G3575" s="72" t="s">
        <v>3179</v>
      </c>
      <c r="H3575" s="63" t="s">
        <v>6336</v>
      </c>
      <c r="I3575" s="64" t="s">
        <v>490</v>
      </c>
      <c r="J3575" s="63" t="s">
        <v>2140</v>
      </c>
      <c r="K3575" s="64" t="s">
        <v>281</v>
      </c>
      <c r="L3575" s="64" t="s">
        <v>268</v>
      </c>
      <c r="M3575" s="100">
        <v>0.3125</v>
      </c>
      <c r="N3575" s="100">
        <v>0.39583333333333331</v>
      </c>
      <c r="O3575" s="66">
        <f t="shared" si="141"/>
        <v>8.3333333333333315E-2</v>
      </c>
      <c r="P3575" s="67">
        <v>2</v>
      </c>
      <c r="Q3575" s="68">
        <v>21</v>
      </c>
      <c r="R3575" s="68"/>
      <c r="S3575" s="68">
        <f t="shared" si="142"/>
        <v>42</v>
      </c>
      <c r="T3575" s="69" t="s">
        <v>52</v>
      </c>
      <c r="U3575" s="63" t="s">
        <v>52</v>
      </c>
      <c r="V3575" s="63"/>
      <c r="W3575" s="63"/>
      <c r="X3575" s="63"/>
      <c r="Y3575" s="63"/>
      <c r="Z3575" s="63"/>
      <c r="AA3575" s="63">
        <v>2026060123</v>
      </c>
    </row>
    <row r="3576" spans="1:27" s="71" customFormat="1" ht="23.5" customHeight="1" x14ac:dyDescent="0.35">
      <c r="A3576" s="62">
        <v>46202</v>
      </c>
      <c r="B3576" s="63" t="s">
        <v>34</v>
      </c>
      <c r="C3576" s="64" t="s">
        <v>18</v>
      </c>
      <c r="D3576" s="64" t="s">
        <v>19</v>
      </c>
      <c r="E3576" s="64" t="s">
        <v>1069</v>
      </c>
      <c r="F3576" s="64" t="str">
        <f t="shared" si="140"/>
        <v>1</v>
      </c>
      <c r="G3576" s="72">
        <v>130597401</v>
      </c>
      <c r="H3576" s="63" t="s">
        <v>6342</v>
      </c>
      <c r="I3576" s="64" t="s">
        <v>490</v>
      </c>
      <c r="J3576" s="63" t="s">
        <v>4840</v>
      </c>
      <c r="K3576" s="64" t="s">
        <v>281</v>
      </c>
      <c r="L3576" s="64" t="s">
        <v>268</v>
      </c>
      <c r="M3576" s="100">
        <v>0.45833333333333331</v>
      </c>
      <c r="N3576" s="100">
        <v>0.47222222222222221</v>
      </c>
      <c r="O3576" s="66">
        <f t="shared" si="141"/>
        <v>1.3888888888888895E-2</v>
      </c>
      <c r="P3576" s="67">
        <v>0.34</v>
      </c>
      <c r="Q3576" s="68">
        <v>5</v>
      </c>
      <c r="R3576" s="68"/>
      <c r="S3576" s="68">
        <f t="shared" si="142"/>
        <v>1.7000000000000002</v>
      </c>
      <c r="T3576" s="69" t="s">
        <v>52</v>
      </c>
      <c r="U3576" s="63" t="s">
        <v>52</v>
      </c>
      <c r="V3576" s="63"/>
      <c r="W3576" s="63"/>
      <c r="X3576" s="63"/>
      <c r="Y3576" s="63"/>
      <c r="Z3576" s="63"/>
      <c r="AA3576" s="63">
        <v>2026060124</v>
      </c>
    </row>
    <row r="3577" spans="1:27" s="71" customFormat="1" ht="23.5" customHeight="1" x14ac:dyDescent="0.35">
      <c r="A3577" s="62">
        <v>46202</v>
      </c>
      <c r="B3577" s="63" t="s">
        <v>34</v>
      </c>
      <c r="C3577" s="64" t="s">
        <v>18</v>
      </c>
      <c r="D3577" s="64" t="s">
        <v>19</v>
      </c>
      <c r="E3577" s="64" t="s">
        <v>2019</v>
      </c>
      <c r="F3577" s="64" t="str">
        <f t="shared" si="140"/>
        <v>2</v>
      </c>
      <c r="G3577" s="72">
        <v>130606093</v>
      </c>
      <c r="H3577" s="63" t="s">
        <v>6343</v>
      </c>
      <c r="I3577" s="64" t="s">
        <v>490</v>
      </c>
      <c r="J3577" s="63" t="s">
        <v>4840</v>
      </c>
      <c r="K3577" s="64" t="s">
        <v>281</v>
      </c>
      <c r="L3577" s="64" t="s">
        <v>268</v>
      </c>
      <c r="M3577" s="100">
        <v>9.0277777777777776E-2</v>
      </c>
      <c r="N3577" s="100">
        <v>0.13194444444444445</v>
      </c>
      <c r="O3577" s="66">
        <f t="shared" si="141"/>
        <v>4.1666666666666671E-2</v>
      </c>
      <c r="P3577" s="67">
        <v>1</v>
      </c>
      <c r="Q3577" s="68">
        <v>10</v>
      </c>
      <c r="R3577" s="68"/>
      <c r="S3577" s="68">
        <f t="shared" si="142"/>
        <v>10</v>
      </c>
      <c r="T3577" s="69" t="s">
        <v>52</v>
      </c>
      <c r="U3577" s="63" t="s">
        <v>52</v>
      </c>
      <c r="V3577" s="63"/>
      <c r="W3577" s="63"/>
      <c r="X3577" s="63"/>
      <c r="Y3577" s="63"/>
      <c r="Z3577" s="63"/>
      <c r="AA3577" s="63">
        <v>2026060125</v>
      </c>
    </row>
    <row r="3578" spans="1:27" s="71" customFormat="1" ht="23.5" customHeight="1" x14ac:dyDescent="0.35">
      <c r="A3578" s="62">
        <v>46202</v>
      </c>
      <c r="B3578" s="63" t="s">
        <v>34</v>
      </c>
      <c r="C3578" s="64" t="s">
        <v>18</v>
      </c>
      <c r="D3578" s="64" t="s">
        <v>19</v>
      </c>
      <c r="E3578" s="64" t="s">
        <v>1543</v>
      </c>
      <c r="F3578" s="64" t="str">
        <f t="shared" si="140"/>
        <v>1</v>
      </c>
      <c r="G3578" s="72">
        <v>130868002</v>
      </c>
      <c r="H3578" s="63" t="s">
        <v>6307</v>
      </c>
      <c r="I3578" s="64" t="s">
        <v>490</v>
      </c>
      <c r="J3578" s="63" t="s">
        <v>2136</v>
      </c>
      <c r="K3578" s="64" t="s">
        <v>281</v>
      </c>
      <c r="L3578" s="64" t="s">
        <v>268</v>
      </c>
      <c r="M3578" s="100">
        <v>0.63888888888888884</v>
      </c>
      <c r="N3578" s="100">
        <v>0.65277777777777779</v>
      </c>
      <c r="O3578" s="66">
        <f t="shared" si="141"/>
        <v>1.3888888888888951E-2</v>
      </c>
      <c r="P3578" s="67">
        <v>0.34</v>
      </c>
      <c r="Q3578" s="68">
        <v>6</v>
      </c>
      <c r="R3578" s="68"/>
      <c r="S3578" s="68">
        <f t="shared" si="142"/>
        <v>2.04</v>
      </c>
      <c r="T3578" s="69" t="s">
        <v>52</v>
      </c>
      <c r="U3578" s="63" t="s">
        <v>52</v>
      </c>
      <c r="V3578" s="63"/>
      <c r="W3578" s="63"/>
      <c r="X3578" s="63"/>
      <c r="Y3578" s="63"/>
      <c r="Z3578" s="63"/>
      <c r="AA3578" s="63">
        <v>2026060126</v>
      </c>
    </row>
    <row r="3579" spans="1:27" s="71" customFormat="1" ht="23.5" customHeight="1" x14ac:dyDescent="0.35">
      <c r="A3579" s="62">
        <v>46202</v>
      </c>
      <c r="B3579" s="63" t="s">
        <v>445</v>
      </c>
      <c r="C3579" s="64" t="s">
        <v>18</v>
      </c>
      <c r="D3579" s="64" t="s">
        <v>37</v>
      </c>
      <c r="E3579" s="64" t="s">
        <v>2103</v>
      </c>
      <c r="F3579" s="64" t="str">
        <f t="shared" si="140"/>
        <v>1</v>
      </c>
      <c r="G3579" s="72" t="s">
        <v>3316</v>
      </c>
      <c r="H3579" s="63" t="s">
        <v>6344</v>
      </c>
      <c r="I3579" s="64" t="s">
        <v>480</v>
      </c>
      <c r="J3579" s="63" t="s">
        <v>6345</v>
      </c>
      <c r="K3579" s="64" t="s">
        <v>273</v>
      </c>
      <c r="L3579" s="64" t="s">
        <v>268</v>
      </c>
      <c r="M3579" s="100">
        <v>0.33333333333333331</v>
      </c>
      <c r="N3579" s="100">
        <v>0.64583333333333337</v>
      </c>
      <c r="O3579" s="66">
        <f t="shared" si="141"/>
        <v>0.31250000000000006</v>
      </c>
      <c r="P3579" s="67">
        <v>7.5</v>
      </c>
      <c r="Q3579" s="68">
        <v>22</v>
      </c>
      <c r="R3579" s="68"/>
      <c r="S3579" s="68">
        <f t="shared" si="142"/>
        <v>165</v>
      </c>
      <c r="T3579" s="69" t="s">
        <v>30</v>
      </c>
      <c r="U3579" s="63" t="s">
        <v>30</v>
      </c>
      <c r="V3579" s="63"/>
      <c r="W3579" s="63">
        <v>536504003</v>
      </c>
      <c r="X3579" s="63" t="s">
        <v>548</v>
      </c>
      <c r="Y3579" s="63"/>
      <c r="Z3579" s="63"/>
      <c r="AA3579" s="63">
        <v>2026060127</v>
      </c>
    </row>
    <row r="3580" spans="1:27" s="71" customFormat="1" ht="23.5" customHeight="1" x14ac:dyDescent="0.35">
      <c r="A3580" s="62">
        <v>46202</v>
      </c>
      <c r="B3580" s="63" t="s">
        <v>445</v>
      </c>
      <c r="C3580" s="64" t="s">
        <v>17</v>
      </c>
      <c r="D3580" s="64" t="s">
        <v>37</v>
      </c>
      <c r="E3580" s="64" t="s">
        <v>5978</v>
      </c>
      <c r="F3580" s="64" t="str">
        <f t="shared" si="140"/>
        <v>1</v>
      </c>
      <c r="G3580" s="72" t="s">
        <v>1818</v>
      </c>
      <c r="H3580" s="63" t="s">
        <v>6327</v>
      </c>
      <c r="I3580" s="64" t="s">
        <v>480</v>
      </c>
      <c r="J3580" s="63" t="s">
        <v>6346</v>
      </c>
      <c r="K3580" s="64" t="s">
        <v>273</v>
      </c>
      <c r="L3580" s="64" t="s">
        <v>268</v>
      </c>
      <c r="M3580" s="100">
        <v>0.39583333333333331</v>
      </c>
      <c r="N3580" s="100">
        <v>0.58333333333333337</v>
      </c>
      <c r="O3580" s="66">
        <f t="shared" si="141"/>
        <v>0.18750000000000006</v>
      </c>
      <c r="P3580" s="67">
        <v>4.5</v>
      </c>
      <c r="Q3580" s="68">
        <v>28</v>
      </c>
      <c r="R3580" s="68"/>
      <c r="S3580" s="68">
        <f t="shared" si="142"/>
        <v>126</v>
      </c>
      <c r="T3580" s="69" t="s">
        <v>27</v>
      </c>
      <c r="U3580" s="63" t="s">
        <v>30</v>
      </c>
      <c r="V3580" s="63"/>
      <c r="W3580" s="63">
        <v>536760001</v>
      </c>
      <c r="X3580" s="63" t="s">
        <v>6352</v>
      </c>
      <c r="Y3580" s="63"/>
      <c r="Z3580" s="63"/>
      <c r="AA3580" s="63">
        <v>2026060128</v>
      </c>
    </row>
    <row r="3581" spans="1:27" s="71" customFormat="1" ht="23.5" customHeight="1" x14ac:dyDescent="0.35">
      <c r="A3581" s="62">
        <v>46202</v>
      </c>
      <c r="B3581" s="63" t="s">
        <v>445</v>
      </c>
      <c r="C3581" s="64" t="s">
        <v>17</v>
      </c>
      <c r="D3581" s="64" t="s">
        <v>37</v>
      </c>
      <c r="E3581" s="64" t="s">
        <v>5978</v>
      </c>
      <c r="F3581" s="64" t="str">
        <f t="shared" si="140"/>
        <v>1</v>
      </c>
      <c r="G3581" s="72" t="s">
        <v>1818</v>
      </c>
      <c r="H3581" s="63" t="s">
        <v>6327</v>
      </c>
      <c r="I3581" s="64" t="s">
        <v>480</v>
      </c>
      <c r="J3581" s="63" t="s">
        <v>6346</v>
      </c>
      <c r="K3581" s="64" t="s">
        <v>273</v>
      </c>
      <c r="L3581" s="64" t="s">
        <v>268</v>
      </c>
      <c r="M3581" s="100">
        <v>0.58333333333333337</v>
      </c>
      <c r="N3581" s="100">
        <v>0.64583333333333337</v>
      </c>
      <c r="O3581" s="66">
        <f t="shared" si="141"/>
        <v>6.25E-2</v>
      </c>
      <c r="P3581" s="67">
        <v>1.5</v>
      </c>
      <c r="Q3581" s="68">
        <v>10</v>
      </c>
      <c r="R3581" s="68"/>
      <c r="S3581" s="68">
        <f t="shared" si="142"/>
        <v>15</v>
      </c>
      <c r="T3581" s="69" t="s">
        <v>27</v>
      </c>
      <c r="U3581" s="63" t="s">
        <v>30</v>
      </c>
      <c r="V3581" s="63"/>
      <c r="W3581" s="63">
        <v>536760001</v>
      </c>
      <c r="X3581" s="63" t="s">
        <v>6352</v>
      </c>
      <c r="Y3581" s="63"/>
      <c r="Z3581" s="63"/>
      <c r="AA3581" s="63">
        <v>2026060129</v>
      </c>
    </row>
    <row r="3582" spans="1:27" s="71" customFormat="1" ht="23.5" customHeight="1" x14ac:dyDescent="0.35">
      <c r="A3582" s="62">
        <v>46202</v>
      </c>
      <c r="B3582" s="63" t="s">
        <v>445</v>
      </c>
      <c r="C3582" s="64" t="s">
        <v>17</v>
      </c>
      <c r="D3582" s="64" t="s">
        <v>37</v>
      </c>
      <c r="E3582" s="64" t="s">
        <v>546</v>
      </c>
      <c r="F3582" s="64" t="str">
        <f t="shared" si="140"/>
        <v>1</v>
      </c>
      <c r="G3582" s="72" t="s">
        <v>6347</v>
      </c>
      <c r="H3582" s="63" t="s">
        <v>6348</v>
      </c>
      <c r="I3582" s="64" t="s">
        <v>480</v>
      </c>
      <c r="J3582" s="63" t="s">
        <v>6349</v>
      </c>
      <c r="K3582" s="64" t="s">
        <v>273</v>
      </c>
      <c r="L3582" s="64" t="s">
        <v>268</v>
      </c>
      <c r="M3582" s="100">
        <v>0.61111111111111116</v>
      </c>
      <c r="N3582" s="100">
        <v>0.64583333333333337</v>
      </c>
      <c r="O3582" s="66">
        <f t="shared" si="141"/>
        <v>3.472222222222221E-2</v>
      </c>
      <c r="P3582" s="67">
        <v>0.8</v>
      </c>
      <c r="Q3582" s="68">
        <v>8</v>
      </c>
      <c r="R3582" s="68"/>
      <c r="S3582" s="68">
        <f t="shared" si="142"/>
        <v>6.4</v>
      </c>
      <c r="T3582" s="69" t="s">
        <v>30</v>
      </c>
      <c r="U3582" s="63" t="s">
        <v>30</v>
      </c>
      <c r="V3582" s="63"/>
      <c r="W3582" s="63" t="s">
        <v>6351</v>
      </c>
      <c r="X3582" s="63" t="s">
        <v>6352</v>
      </c>
      <c r="Y3582" s="63"/>
      <c r="Z3582" s="63"/>
      <c r="AA3582" s="63">
        <v>2026060130</v>
      </c>
    </row>
    <row r="3583" spans="1:27" s="71" customFormat="1" ht="23.5" customHeight="1" x14ac:dyDescent="0.35">
      <c r="A3583" s="62">
        <v>46202</v>
      </c>
      <c r="B3583" s="63" t="s">
        <v>445</v>
      </c>
      <c r="C3583" s="64" t="s">
        <v>17</v>
      </c>
      <c r="D3583" s="64" t="s">
        <v>37</v>
      </c>
      <c r="E3583" s="64" t="s">
        <v>5868</v>
      </c>
      <c r="F3583" s="64" t="str">
        <f t="shared" si="140"/>
        <v>2</v>
      </c>
      <c r="G3583" s="72" t="s">
        <v>1818</v>
      </c>
      <c r="H3583" s="63" t="s">
        <v>6327</v>
      </c>
      <c r="I3583" s="64" t="s">
        <v>480</v>
      </c>
      <c r="J3583" s="63" t="s">
        <v>6346</v>
      </c>
      <c r="K3583" s="64" t="s">
        <v>273</v>
      </c>
      <c r="L3583" s="64" t="s">
        <v>268</v>
      </c>
      <c r="M3583" s="100">
        <v>0.91666666666666663</v>
      </c>
      <c r="N3583" s="100">
        <v>0.25</v>
      </c>
      <c r="O3583" s="66">
        <f t="shared" si="141"/>
        <v>23.333333333333332</v>
      </c>
      <c r="P3583" s="67">
        <v>8</v>
      </c>
      <c r="Q3583" s="68">
        <v>10</v>
      </c>
      <c r="R3583" s="68"/>
      <c r="S3583" s="68">
        <f t="shared" si="142"/>
        <v>80</v>
      </c>
      <c r="T3583" s="69" t="s">
        <v>27</v>
      </c>
      <c r="U3583" s="63" t="s">
        <v>30</v>
      </c>
      <c r="V3583" s="63"/>
      <c r="W3583" s="63">
        <v>536760001</v>
      </c>
      <c r="X3583" s="63" t="s">
        <v>6352</v>
      </c>
      <c r="Y3583" s="63"/>
      <c r="Z3583" s="63"/>
      <c r="AA3583" s="63">
        <v>2026060131</v>
      </c>
    </row>
    <row r="3584" spans="1:27" s="71" customFormat="1" ht="23.5" customHeight="1" x14ac:dyDescent="0.35">
      <c r="A3584" s="62">
        <v>46203</v>
      </c>
      <c r="B3584" s="63" t="s">
        <v>445</v>
      </c>
      <c r="C3584" s="64" t="s">
        <v>17</v>
      </c>
      <c r="D3584" s="64" t="s">
        <v>37</v>
      </c>
      <c r="E3584" s="64" t="s">
        <v>712</v>
      </c>
      <c r="F3584" s="64" t="str">
        <f t="shared" si="140"/>
        <v>2</v>
      </c>
      <c r="G3584" s="72" t="s">
        <v>1823</v>
      </c>
      <c r="H3584" s="63" t="s">
        <v>6360</v>
      </c>
      <c r="I3584" s="64" t="s">
        <v>493</v>
      </c>
      <c r="J3584" s="63" t="s">
        <v>66</v>
      </c>
      <c r="K3584" s="64" t="s">
        <v>243</v>
      </c>
      <c r="L3584" s="64" t="s">
        <v>239</v>
      </c>
      <c r="M3584" s="100"/>
      <c r="N3584" s="100"/>
      <c r="O3584" s="66">
        <f t="shared" si="141"/>
        <v>24</v>
      </c>
      <c r="P3584" s="67">
        <v>0.1</v>
      </c>
      <c r="Q3584" s="68">
        <v>5</v>
      </c>
      <c r="R3584" s="68"/>
      <c r="S3584" s="68">
        <f t="shared" si="142"/>
        <v>0.5</v>
      </c>
      <c r="T3584" s="69" t="s">
        <v>547</v>
      </c>
      <c r="U3584" s="63" t="s">
        <v>52</v>
      </c>
      <c r="V3584" s="63"/>
      <c r="W3584" s="63"/>
      <c r="X3584" s="63"/>
      <c r="Y3584" s="63"/>
      <c r="Z3584" s="63"/>
      <c r="AA3584" s="63"/>
    </row>
    <row r="3585" spans="1:27" s="71" customFormat="1" ht="23.5" customHeight="1" x14ac:dyDescent="0.35">
      <c r="A3585" s="62">
        <v>46203</v>
      </c>
      <c r="B3585" s="63" t="s">
        <v>445</v>
      </c>
      <c r="C3585" s="64" t="s">
        <v>17</v>
      </c>
      <c r="D3585" s="64" t="s">
        <v>37</v>
      </c>
      <c r="E3585" s="64" t="s">
        <v>5978</v>
      </c>
      <c r="F3585" s="64" t="str">
        <f t="shared" si="140"/>
        <v>1</v>
      </c>
      <c r="G3585" s="72" t="s">
        <v>755</v>
      </c>
      <c r="H3585" s="63" t="s">
        <v>6361</v>
      </c>
      <c r="I3585" s="64" t="s">
        <v>493</v>
      </c>
      <c r="J3585" s="63" t="s">
        <v>66</v>
      </c>
      <c r="K3585" s="64" t="s">
        <v>243</v>
      </c>
      <c r="L3585" s="64" t="s">
        <v>239</v>
      </c>
      <c r="M3585" s="100"/>
      <c r="N3585" s="100"/>
      <c r="O3585" s="66">
        <f t="shared" si="141"/>
        <v>24</v>
      </c>
      <c r="P3585" s="67">
        <v>0.1</v>
      </c>
      <c r="Q3585" s="68">
        <v>27</v>
      </c>
      <c r="R3585" s="68"/>
      <c r="S3585" s="68">
        <f t="shared" si="142"/>
        <v>2.7</v>
      </c>
      <c r="T3585" s="69" t="s">
        <v>547</v>
      </c>
      <c r="U3585" s="63" t="s">
        <v>52</v>
      </c>
      <c r="V3585" s="63"/>
      <c r="W3585" s="63"/>
      <c r="X3585" s="63"/>
      <c r="Y3585" s="63"/>
      <c r="Z3585" s="63"/>
      <c r="AA3585" s="63"/>
    </row>
    <row r="3586" spans="1:27" s="71" customFormat="1" ht="23.5" customHeight="1" x14ac:dyDescent="0.35">
      <c r="A3586" s="62">
        <v>46203</v>
      </c>
      <c r="B3586" s="63" t="s">
        <v>34</v>
      </c>
      <c r="C3586" s="64" t="s">
        <v>17</v>
      </c>
      <c r="D3586" s="64" t="s">
        <v>19</v>
      </c>
      <c r="E3586" s="64" t="s">
        <v>6117</v>
      </c>
      <c r="F3586" s="64" t="str">
        <f t="shared" si="140"/>
        <v>2</v>
      </c>
      <c r="G3586" s="72" t="s">
        <v>1005</v>
      </c>
      <c r="H3586" s="63" t="s">
        <v>6362</v>
      </c>
      <c r="I3586" s="64" t="s">
        <v>493</v>
      </c>
      <c r="J3586" s="63" t="s">
        <v>66</v>
      </c>
      <c r="K3586" s="64" t="s">
        <v>243</v>
      </c>
      <c r="L3586" s="64" t="s">
        <v>239</v>
      </c>
      <c r="M3586" s="100"/>
      <c r="N3586" s="100"/>
      <c r="O3586" s="66">
        <f t="shared" si="141"/>
        <v>24</v>
      </c>
      <c r="P3586" s="67">
        <v>0.5</v>
      </c>
      <c r="Q3586" s="68">
        <v>13</v>
      </c>
      <c r="R3586" s="68"/>
      <c r="S3586" s="68">
        <f t="shared" si="142"/>
        <v>6.5</v>
      </c>
      <c r="T3586" s="69" t="s">
        <v>547</v>
      </c>
      <c r="U3586" s="63" t="s">
        <v>52</v>
      </c>
      <c r="V3586" s="63"/>
      <c r="W3586" s="63"/>
      <c r="X3586" s="63"/>
      <c r="Y3586" s="63"/>
      <c r="Z3586" s="63"/>
      <c r="AA3586" s="63"/>
    </row>
    <row r="3587" spans="1:27" s="71" customFormat="1" ht="23.5" customHeight="1" x14ac:dyDescent="0.35">
      <c r="A3587" s="62">
        <v>46203</v>
      </c>
      <c r="B3587" s="63" t="s">
        <v>445</v>
      </c>
      <c r="C3587" s="64" t="s">
        <v>17</v>
      </c>
      <c r="D3587" s="64" t="s">
        <v>37</v>
      </c>
      <c r="E3587" s="64" t="s">
        <v>5901</v>
      </c>
      <c r="F3587" s="64" t="str">
        <f t="shared" si="140"/>
        <v>1</v>
      </c>
      <c r="G3587" s="72" t="s">
        <v>1070</v>
      </c>
      <c r="H3587" s="63" t="s">
        <v>6363</v>
      </c>
      <c r="I3587" s="64" t="s">
        <v>493</v>
      </c>
      <c r="J3587" s="63" t="s">
        <v>66</v>
      </c>
      <c r="K3587" s="64" t="s">
        <v>243</v>
      </c>
      <c r="L3587" s="64" t="s">
        <v>239</v>
      </c>
      <c r="M3587" s="100"/>
      <c r="N3587" s="100"/>
      <c r="O3587" s="66">
        <f t="shared" si="141"/>
        <v>24</v>
      </c>
      <c r="P3587" s="67">
        <v>0.1</v>
      </c>
      <c r="Q3587" s="68">
        <v>24</v>
      </c>
      <c r="R3587" s="68"/>
      <c r="S3587" s="68">
        <f t="shared" si="142"/>
        <v>2.4000000000000004</v>
      </c>
      <c r="T3587" s="69" t="s">
        <v>547</v>
      </c>
      <c r="U3587" s="63" t="s">
        <v>52</v>
      </c>
      <c r="V3587" s="63"/>
      <c r="W3587" s="63"/>
      <c r="X3587" s="63"/>
      <c r="Y3587" s="63"/>
      <c r="Z3587" s="63"/>
      <c r="AA3587" s="63"/>
    </row>
    <row r="3588" spans="1:27" s="71" customFormat="1" ht="23.5" customHeight="1" x14ac:dyDescent="0.35">
      <c r="A3588" s="62">
        <v>46203</v>
      </c>
      <c r="B3588" s="63" t="s">
        <v>445</v>
      </c>
      <c r="C3588" s="64" t="s">
        <v>18</v>
      </c>
      <c r="D3588" s="64" t="s">
        <v>37</v>
      </c>
      <c r="E3588" s="64" t="s">
        <v>554</v>
      </c>
      <c r="F3588" s="64" t="str">
        <f t="shared" si="140"/>
        <v>1</v>
      </c>
      <c r="G3588" s="72" t="s">
        <v>2979</v>
      </c>
      <c r="H3588" s="63" t="s">
        <v>6364</v>
      </c>
      <c r="I3588" s="64" t="s">
        <v>493</v>
      </c>
      <c r="J3588" s="63" t="s">
        <v>66</v>
      </c>
      <c r="K3588" s="64" t="s">
        <v>243</v>
      </c>
      <c r="L3588" s="64" t="s">
        <v>239</v>
      </c>
      <c r="M3588" s="100"/>
      <c r="N3588" s="100"/>
      <c r="O3588" s="66">
        <f t="shared" si="141"/>
        <v>24</v>
      </c>
      <c r="P3588" s="67">
        <v>0.1</v>
      </c>
      <c r="Q3588" s="68">
        <v>26</v>
      </c>
      <c r="R3588" s="68"/>
      <c r="S3588" s="68">
        <f t="shared" si="142"/>
        <v>2.6</v>
      </c>
      <c r="T3588" s="69" t="s">
        <v>547</v>
      </c>
      <c r="U3588" s="63" t="s">
        <v>52</v>
      </c>
      <c r="V3588" s="63"/>
      <c r="W3588" s="63"/>
      <c r="X3588" s="63"/>
      <c r="Y3588" s="63"/>
      <c r="Z3588" s="63"/>
      <c r="AA3588" s="63"/>
    </row>
    <row r="3589" spans="1:27" s="71" customFormat="1" ht="23.5" customHeight="1" x14ac:dyDescent="0.35">
      <c r="A3589" s="62">
        <v>46203</v>
      </c>
      <c r="B3589" s="63" t="s">
        <v>445</v>
      </c>
      <c r="C3589" s="64" t="s">
        <v>18</v>
      </c>
      <c r="D3589" s="64" t="s">
        <v>37</v>
      </c>
      <c r="E3589" s="64" t="s">
        <v>554</v>
      </c>
      <c r="F3589" s="64" t="str">
        <f t="shared" si="140"/>
        <v>1</v>
      </c>
      <c r="G3589" s="72" t="s">
        <v>6365</v>
      </c>
      <c r="H3589" s="63" t="s">
        <v>6366</v>
      </c>
      <c r="I3589" s="64" t="s">
        <v>493</v>
      </c>
      <c r="J3589" s="63" t="s">
        <v>66</v>
      </c>
      <c r="K3589" s="64" t="s">
        <v>243</v>
      </c>
      <c r="L3589" s="64" t="s">
        <v>239</v>
      </c>
      <c r="M3589" s="100"/>
      <c r="N3589" s="100"/>
      <c r="O3589" s="66">
        <f t="shared" si="141"/>
        <v>24</v>
      </c>
      <c r="P3589" s="67">
        <v>0.1</v>
      </c>
      <c r="Q3589" s="68">
        <v>10</v>
      </c>
      <c r="R3589" s="68"/>
      <c r="S3589" s="68">
        <f t="shared" si="142"/>
        <v>1</v>
      </c>
      <c r="T3589" s="69" t="s">
        <v>547</v>
      </c>
      <c r="U3589" s="63" t="s">
        <v>52</v>
      </c>
      <c r="V3589" s="63"/>
      <c r="W3589" s="63"/>
      <c r="X3589" s="63"/>
      <c r="Y3589" s="63"/>
      <c r="Z3589" s="63"/>
      <c r="AA3589" s="63"/>
    </row>
    <row r="3590" spans="1:27" s="71" customFormat="1" ht="23.5" customHeight="1" x14ac:dyDescent="0.35">
      <c r="A3590" s="62">
        <v>46203</v>
      </c>
      <c r="B3590" s="63" t="s">
        <v>445</v>
      </c>
      <c r="C3590" s="64" t="s">
        <v>18</v>
      </c>
      <c r="D3590" s="64" t="s">
        <v>37</v>
      </c>
      <c r="E3590" s="64" t="s">
        <v>2064</v>
      </c>
      <c r="F3590" s="64" t="str">
        <f t="shared" si="140"/>
        <v>2</v>
      </c>
      <c r="G3590" s="72" t="s">
        <v>4766</v>
      </c>
      <c r="H3590" s="63" t="s">
        <v>6367</v>
      </c>
      <c r="I3590" s="64" t="s">
        <v>493</v>
      </c>
      <c r="J3590" s="63" t="s">
        <v>66</v>
      </c>
      <c r="K3590" s="64" t="s">
        <v>243</v>
      </c>
      <c r="L3590" s="64" t="s">
        <v>239</v>
      </c>
      <c r="M3590" s="100"/>
      <c r="N3590" s="100"/>
      <c r="O3590" s="66">
        <f t="shared" si="141"/>
        <v>24</v>
      </c>
      <c r="P3590" s="67">
        <v>0.1</v>
      </c>
      <c r="Q3590" s="68">
        <v>16</v>
      </c>
      <c r="R3590" s="68"/>
      <c r="S3590" s="68">
        <f t="shared" si="142"/>
        <v>1.6</v>
      </c>
      <c r="T3590" s="69" t="s">
        <v>547</v>
      </c>
      <c r="U3590" s="63" t="s">
        <v>52</v>
      </c>
      <c r="V3590" s="63"/>
      <c r="W3590" s="63"/>
      <c r="X3590" s="63"/>
      <c r="Y3590" s="63"/>
      <c r="Z3590" s="63"/>
      <c r="AA3590" s="63"/>
    </row>
    <row r="3591" spans="1:27" s="71" customFormat="1" ht="23.5" customHeight="1" x14ac:dyDescent="0.35">
      <c r="A3591" s="62">
        <v>46203</v>
      </c>
      <c r="B3591" s="63" t="s">
        <v>445</v>
      </c>
      <c r="C3591" s="64" t="s">
        <v>18</v>
      </c>
      <c r="D3591" s="64" t="s">
        <v>37</v>
      </c>
      <c r="E3591" s="64" t="s">
        <v>994</v>
      </c>
      <c r="F3591" s="64" t="str">
        <f t="shared" si="140"/>
        <v>2</v>
      </c>
      <c r="G3591" s="72" t="s">
        <v>3316</v>
      </c>
      <c r="H3591" s="63" t="s">
        <v>6344</v>
      </c>
      <c r="I3591" s="64" t="s">
        <v>493</v>
      </c>
      <c r="J3591" s="63" t="s">
        <v>66</v>
      </c>
      <c r="K3591" s="64" t="s">
        <v>243</v>
      </c>
      <c r="L3591" s="64" t="s">
        <v>239</v>
      </c>
      <c r="M3591" s="100"/>
      <c r="N3591" s="100"/>
      <c r="O3591" s="66">
        <f t="shared" si="141"/>
        <v>24</v>
      </c>
      <c r="P3591" s="67">
        <v>1</v>
      </c>
      <c r="Q3591" s="68">
        <v>18</v>
      </c>
      <c r="R3591" s="68"/>
      <c r="S3591" s="68">
        <f t="shared" si="142"/>
        <v>18</v>
      </c>
      <c r="T3591" s="69" t="s">
        <v>547</v>
      </c>
      <c r="U3591" s="63" t="s">
        <v>52</v>
      </c>
      <c r="V3591" s="63"/>
      <c r="W3591" s="63"/>
      <c r="X3591" s="63"/>
      <c r="Y3591" s="63"/>
      <c r="Z3591" s="63"/>
      <c r="AA3591" s="63"/>
    </row>
    <row r="3592" spans="1:27" s="71" customFormat="1" ht="23.5" customHeight="1" x14ac:dyDescent="0.35">
      <c r="A3592" s="62">
        <v>46203</v>
      </c>
      <c r="B3592" s="63" t="s">
        <v>445</v>
      </c>
      <c r="C3592" s="64" t="s">
        <v>18</v>
      </c>
      <c r="D3592" s="64" t="s">
        <v>37</v>
      </c>
      <c r="E3592" s="64" t="s">
        <v>395</v>
      </c>
      <c r="F3592" s="64" t="str">
        <f t="shared" si="140"/>
        <v>2</v>
      </c>
      <c r="G3592" s="72" t="s">
        <v>6368</v>
      </c>
      <c r="H3592" s="63" t="s">
        <v>6369</v>
      </c>
      <c r="I3592" s="64" t="s">
        <v>493</v>
      </c>
      <c r="J3592" s="63" t="s">
        <v>66</v>
      </c>
      <c r="K3592" s="64" t="s">
        <v>243</v>
      </c>
      <c r="L3592" s="64" t="s">
        <v>239</v>
      </c>
      <c r="M3592" s="100"/>
      <c r="N3592" s="100"/>
      <c r="O3592" s="66">
        <f t="shared" si="141"/>
        <v>24</v>
      </c>
      <c r="P3592" s="67">
        <v>0.1</v>
      </c>
      <c r="Q3592" s="68">
        <v>25</v>
      </c>
      <c r="R3592" s="68"/>
      <c r="S3592" s="68">
        <f t="shared" si="142"/>
        <v>2.5</v>
      </c>
      <c r="T3592" s="69" t="s">
        <v>547</v>
      </c>
      <c r="U3592" s="63" t="s">
        <v>52</v>
      </c>
      <c r="V3592" s="63"/>
      <c r="W3592" s="63"/>
      <c r="X3592" s="63"/>
      <c r="Y3592" s="63"/>
      <c r="Z3592" s="63"/>
      <c r="AA3592" s="63"/>
    </row>
    <row r="3593" spans="1:27" s="71" customFormat="1" ht="23.5" customHeight="1" x14ac:dyDescent="0.35">
      <c r="A3593" s="62">
        <v>46203</v>
      </c>
      <c r="B3593" s="63" t="s">
        <v>445</v>
      </c>
      <c r="C3593" s="64" t="s">
        <v>18</v>
      </c>
      <c r="D3593" s="64" t="s">
        <v>37</v>
      </c>
      <c r="E3593" s="64" t="s">
        <v>868</v>
      </c>
      <c r="F3593" s="64" t="str">
        <f t="shared" si="140"/>
        <v>1</v>
      </c>
      <c r="G3593" s="72" t="s">
        <v>2820</v>
      </c>
      <c r="H3593" s="63" t="s">
        <v>6370</v>
      </c>
      <c r="I3593" s="64" t="s">
        <v>493</v>
      </c>
      <c r="J3593" s="63" t="s">
        <v>66</v>
      </c>
      <c r="K3593" s="64" t="s">
        <v>243</v>
      </c>
      <c r="L3593" s="64" t="s">
        <v>239</v>
      </c>
      <c r="M3593" s="100"/>
      <c r="N3593" s="100"/>
      <c r="O3593" s="66">
        <f t="shared" si="141"/>
        <v>24</v>
      </c>
      <c r="P3593" s="67">
        <v>0.1</v>
      </c>
      <c r="Q3593" s="68">
        <v>24</v>
      </c>
      <c r="R3593" s="68"/>
      <c r="S3593" s="68">
        <f t="shared" si="142"/>
        <v>2.4000000000000004</v>
      </c>
      <c r="T3593" s="69" t="s">
        <v>547</v>
      </c>
      <c r="U3593" s="63" t="s">
        <v>52</v>
      </c>
      <c r="V3593" s="63"/>
      <c r="W3593" s="63"/>
      <c r="X3593" s="63"/>
      <c r="Y3593" s="63"/>
      <c r="Z3593" s="63"/>
      <c r="AA3593" s="63"/>
    </row>
    <row r="3594" spans="1:27" s="71" customFormat="1" ht="23.5" customHeight="1" x14ac:dyDescent="0.35">
      <c r="A3594" s="62">
        <v>46203</v>
      </c>
      <c r="B3594" s="63" t="s">
        <v>445</v>
      </c>
      <c r="C3594" s="64" t="s">
        <v>18</v>
      </c>
      <c r="D3594" s="64" t="s">
        <v>37</v>
      </c>
      <c r="E3594" s="64" t="s">
        <v>1492</v>
      </c>
      <c r="F3594" s="64" t="str">
        <f t="shared" si="140"/>
        <v>1</v>
      </c>
      <c r="G3594" s="72" t="s">
        <v>6371</v>
      </c>
      <c r="H3594" s="63" t="s">
        <v>6372</v>
      </c>
      <c r="I3594" s="64" t="s">
        <v>493</v>
      </c>
      <c r="J3594" s="63" t="s">
        <v>66</v>
      </c>
      <c r="K3594" s="64" t="s">
        <v>243</v>
      </c>
      <c r="L3594" s="64" t="s">
        <v>239</v>
      </c>
      <c r="M3594" s="100"/>
      <c r="N3594" s="100"/>
      <c r="O3594" s="66">
        <f t="shared" si="141"/>
        <v>24</v>
      </c>
      <c r="P3594" s="67">
        <v>0.1</v>
      </c>
      <c r="Q3594" s="68">
        <v>24</v>
      </c>
      <c r="R3594" s="68"/>
      <c r="S3594" s="68">
        <f t="shared" si="142"/>
        <v>2.4000000000000004</v>
      </c>
      <c r="T3594" s="69" t="s">
        <v>547</v>
      </c>
      <c r="U3594" s="63" t="s">
        <v>52</v>
      </c>
      <c r="V3594" s="63"/>
      <c r="W3594" s="63"/>
      <c r="X3594" s="63"/>
      <c r="Y3594" s="63"/>
      <c r="Z3594" s="63"/>
      <c r="AA3594" s="63"/>
    </row>
    <row r="3595" spans="1:27" s="71" customFormat="1" ht="23.5" customHeight="1" x14ac:dyDescent="0.35">
      <c r="A3595" s="62">
        <v>46203</v>
      </c>
      <c r="B3595" s="63" t="s">
        <v>445</v>
      </c>
      <c r="C3595" s="64" t="s">
        <v>18</v>
      </c>
      <c r="D3595" s="64" t="s">
        <v>37</v>
      </c>
      <c r="E3595" s="64" t="s">
        <v>544</v>
      </c>
      <c r="F3595" s="64" t="str">
        <f t="shared" si="140"/>
        <v>1</v>
      </c>
      <c r="G3595" s="72" t="s">
        <v>6373</v>
      </c>
      <c r="H3595" s="63" t="s">
        <v>6374</v>
      </c>
      <c r="I3595" s="64" t="s">
        <v>493</v>
      </c>
      <c r="J3595" s="63" t="s">
        <v>66</v>
      </c>
      <c r="K3595" s="64" t="s">
        <v>243</v>
      </c>
      <c r="L3595" s="64" t="s">
        <v>239</v>
      </c>
      <c r="M3595" s="100"/>
      <c r="N3595" s="100"/>
      <c r="O3595" s="66">
        <f t="shared" si="141"/>
        <v>24</v>
      </c>
      <c r="P3595" s="67">
        <v>0.1</v>
      </c>
      <c r="Q3595" s="68">
        <v>16</v>
      </c>
      <c r="R3595" s="68"/>
      <c r="S3595" s="68">
        <f t="shared" si="142"/>
        <v>1.6</v>
      </c>
      <c r="T3595" s="69" t="s">
        <v>547</v>
      </c>
      <c r="U3595" s="63" t="s">
        <v>52</v>
      </c>
      <c r="V3595" s="63"/>
      <c r="W3595" s="63"/>
      <c r="X3595" s="63"/>
      <c r="Y3595" s="63"/>
      <c r="Z3595" s="63"/>
      <c r="AA3595" s="63"/>
    </row>
    <row r="3596" spans="1:27" s="71" customFormat="1" ht="23.5" customHeight="1" x14ac:dyDescent="0.35">
      <c r="A3596" s="62">
        <v>46203</v>
      </c>
      <c r="B3596" s="63" t="s">
        <v>445</v>
      </c>
      <c r="C3596" s="64" t="s">
        <v>18</v>
      </c>
      <c r="D3596" s="64" t="s">
        <v>37</v>
      </c>
      <c r="E3596" s="64" t="s">
        <v>323</v>
      </c>
      <c r="F3596" s="64" t="str">
        <f t="shared" si="140"/>
        <v>1</v>
      </c>
      <c r="G3596" s="72" t="s">
        <v>6375</v>
      </c>
      <c r="H3596" s="63" t="s">
        <v>6376</v>
      </c>
      <c r="I3596" s="64" t="s">
        <v>493</v>
      </c>
      <c r="J3596" s="63" t="s">
        <v>66</v>
      </c>
      <c r="K3596" s="64" t="s">
        <v>243</v>
      </c>
      <c r="L3596" s="64" t="s">
        <v>239</v>
      </c>
      <c r="M3596" s="100"/>
      <c r="N3596" s="100"/>
      <c r="O3596" s="66">
        <f t="shared" si="141"/>
        <v>24</v>
      </c>
      <c r="P3596" s="67">
        <v>0.33</v>
      </c>
      <c r="Q3596" s="68">
        <v>27</v>
      </c>
      <c r="R3596" s="68"/>
      <c r="S3596" s="68">
        <f t="shared" si="142"/>
        <v>8.91</v>
      </c>
      <c r="T3596" s="69" t="s">
        <v>547</v>
      </c>
      <c r="U3596" s="63" t="s">
        <v>52</v>
      </c>
      <c r="V3596" s="63"/>
      <c r="W3596" s="63"/>
      <c r="X3596" s="63"/>
      <c r="Y3596" s="63"/>
      <c r="Z3596" s="63"/>
      <c r="AA3596" s="63"/>
    </row>
    <row r="3597" spans="1:27" s="71" customFormat="1" ht="23.5" customHeight="1" x14ac:dyDescent="0.35">
      <c r="A3597" s="62">
        <v>46203</v>
      </c>
      <c r="B3597" s="63" t="s">
        <v>445</v>
      </c>
      <c r="C3597" s="64" t="s">
        <v>18</v>
      </c>
      <c r="D3597" s="64" t="s">
        <v>37</v>
      </c>
      <c r="E3597" s="64" t="s">
        <v>240</v>
      </c>
      <c r="F3597" s="64" t="str">
        <f t="shared" si="140"/>
        <v>2</v>
      </c>
      <c r="G3597" s="72" t="s">
        <v>6377</v>
      </c>
      <c r="H3597" s="63" t="s">
        <v>6378</v>
      </c>
      <c r="I3597" s="64" t="s">
        <v>493</v>
      </c>
      <c r="J3597" s="63" t="s">
        <v>66</v>
      </c>
      <c r="K3597" s="64" t="s">
        <v>243</v>
      </c>
      <c r="L3597" s="64" t="s">
        <v>239</v>
      </c>
      <c r="M3597" s="100"/>
      <c r="N3597" s="100"/>
      <c r="O3597" s="66">
        <f t="shared" si="141"/>
        <v>24</v>
      </c>
      <c r="P3597" s="67">
        <v>0.1</v>
      </c>
      <c r="Q3597" s="68">
        <v>19</v>
      </c>
      <c r="R3597" s="68"/>
      <c r="S3597" s="68">
        <f t="shared" si="142"/>
        <v>1.9000000000000001</v>
      </c>
      <c r="T3597" s="69" t="s">
        <v>547</v>
      </c>
      <c r="U3597" s="63" t="s">
        <v>52</v>
      </c>
      <c r="V3597" s="63"/>
      <c r="W3597" s="63"/>
      <c r="X3597" s="63"/>
      <c r="Y3597" s="63"/>
      <c r="Z3597" s="63"/>
      <c r="AA3597" s="63"/>
    </row>
    <row r="3598" spans="1:27" s="71" customFormat="1" ht="23.5" customHeight="1" x14ac:dyDescent="0.35">
      <c r="A3598" s="62">
        <v>46203</v>
      </c>
      <c r="B3598" s="63" t="s">
        <v>445</v>
      </c>
      <c r="C3598" s="64" t="s">
        <v>18</v>
      </c>
      <c r="D3598" s="64" t="s">
        <v>37</v>
      </c>
      <c r="E3598" s="64" t="s">
        <v>638</v>
      </c>
      <c r="F3598" s="64" t="str">
        <f t="shared" si="140"/>
        <v>2</v>
      </c>
      <c r="G3598" s="72" t="s">
        <v>4174</v>
      </c>
      <c r="H3598" s="63" t="s">
        <v>6379</v>
      </c>
      <c r="I3598" s="64" t="s">
        <v>493</v>
      </c>
      <c r="J3598" s="63" t="s">
        <v>66</v>
      </c>
      <c r="K3598" s="64" t="s">
        <v>243</v>
      </c>
      <c r="L3598" s="64" t="s">
        <v>239</v>
      </c>
      <c r="M3598" s="100"/>
      <c r="N3598" s="100"/>
      <c r="O3598" s="66">
        <f t="shared" si="141"/>
        <v>24</v>
      </c>
      <c r="P3598" s="67">
        <v>0.8</v>
      </c>
      <c r="Q3598" s="68">
        <v>20</v>
      </c>
      <c r="R3598" s="68"/>
      <c r="S3598" s="68">
        <f t="shared" si="142"/>
        <v>16</v>
      </c>
      <c r="T3598" s="69" t="s">
        <v>547</v>
      </c>
      <c r="U3598" s="63" t="s">
        <v>52</v>
      </c>
      <c r="V3598" s="63"/>
      <c r="W3598" s="63"/>
      <c r="X3598" s="63"/>
      <c r="Y3598" s="63"/>
      <c r="Z3598" s="63"/>
      <c r="AA3598" s="63"/>
    </row>
    <row r="3599" spans="1:27" s="71" customFormat="1" ht="23.5" customHeight="1" x14ac:dyDescent="0.35">
      <c r="A3599" s="62">
        <v>46203</v>
      </c>
      <c r="B3599" s="63" t="s">
        <v>445</v>
      </c>
      <c r="C3599" s="64" t="s">
        <v>18</v>
      </c>
      <c r="D3599" s="64" t="s">
        <v>37</v>
      </c>
      <c r="E3599" s="64" t="s">
        <v>816</v>
      </c>
      <c r="F3599" s="64" t="str">
        <f t="shared" si="140"/>
        <v>1</v>
      </c>
      <c r="G3599" s="72" t="s">
        <v>6380</v>
      </c>
      <c r="H3599" s="63" t="s">
        <v>6381</v>
      </c>
      <c r="I3599" s="64" t="s">
        <v>493</v>
      </c>
      <c r="J3599" s="63" t="s">
        <v>66</v>
      </c>
      <c r="K3599" s="64" t="s">
        <v>243</v>
      </c>
      <c r="L3599" s="64" t="s">
        <v>239</v>
      </c>
      <c r="M3599" s="100"/>
      <c r="N3599" s="100"/>
      <c r="O3599" s="66">
        <f t="shared" si="141"/>
        <v>24</v>
      </c>
      <c r="P3599" s="67">
        <v>0.1</v>
      </c>
      <c r="Q3599" s="68">
        <v>20</v>
      </c>
      <c r="R3599" s="68"/>
      <c r="S3599" s="68">
        <f t="shared" si="142"/>
        <v>2</v>
      </c>
      <c r="T3599" s="69" t="s">
        <v>547</v>
      </c>
      <c r="U3599" s="63" t="s">
        <v>52</v>
      </c>
      <c r="V3599" s="63"/>
      <c r="W3599" s="63"/>
      <c r="X3599" s="63"/>
      <c r="Y3599" s="63"/>
      <c r="Z3599" s="63"/>
      <c r="AA3599" s="63"/>
    </row>
    <row r="3600" spans="1:27" s="71" customFormat="1" ht="23.5" customHeight="1" x14ac:dyDescent="0.35">
      <c r="A3600" s="62">
        <v>46203</v>
      </c>
      <c r="B3600" s="63" t="s">
        <v>445</v>
      </c>
      <c r="C3600" s="64" t="s">
        <v>18</v>
      </c>
      <c r="D3600" s="64" t="s">
        <v>37</v>
      </c>
      <c r="E3600" s="64" t="s">
        <v>258</v>
      </c>
      <c r="F3600" s="64" t="str">
        <f t="shared" si="140"/>
        <v>1</v>
      </c>
      <c r="G3600" s="72">
        <v>159117002</v>
      </c>
      <c r="H3600" s="63" t="s">
        <v>6382</v>
      </c>
      <c r="I3600" s="64" t="s">
        <v>493</v>
      </c>
      <c r="J3600" s="63" t="s">
        <v>66</v>
      </c>
      <c r="K3600" s="64" t="s">
        <v>243</v>
      </c>
      <c r="L3600" s="64" t="s">
        <v>239</v>
      </c>
      <c r="M3600" s="100"/>
      <c r="N3600" s="100"/>
      <c r="O3600" s="66">
        <f t="shared" si="141"/>
        <v>24</v>
      </c>
      <c r="P3600" s="67">
        <v>0.1</v>
      </c>
      <c r="Q3600" s="68">
        <v>16</v>
      </c>
      <c r="R3600" s="68"/>
      <c r="S3600" s="68">
        <f t="shared" si="142"/>
        <v>1.6</v>
      </c>
      <c r="T3600" s="69" t="s">
        <v>547</v>
      </c>
      <c r="U3600" s="63" t="s">
        <v>52</v>
      </c>
      <c r="V3600" s="63"/>
      <c r="W3600" s="63"/>
      <c r="X3600" s="63"/>
      <c r="Y3600" s="63"/>
      <c r="Z3600" s="63"/>
      <c r="AA3600" s="63"/>
    </row>
    <row r="3601" spans="1:27" s="71" customFormat="1" ht="23.5" customHeight="1" x14ac:dyDescent="0.35">
      <c r="A3601" s="62">
        <v>46203</v>
      </c>
      <c r="B3601" s="63" t="s">
        <v>445</v>
      </c>
      <c r="C3601" s="64" t="s">
        <v>18</v>
      </c>
      <c r="D3601" s="64" t="s">
        <v>37</v>
      </c>
      <c r="E3601" s="64" t="s">
        <v>6177</v>
      </c>
      <c r="F3601" s="64" t="str">
        <f t="shared" si="140"/>
        <v>2</v>
      </c>
      <c r="G3601" s="72">
        <v>315636001</v>
      </c>
      <c r="H3601" s="63" t="s">
        <v>6383</v>
      </c>
      <c r="I3601" s="64" t="s">
        <v>493</v>
      </c>
      <c r="J3601" s="63" t="s">
        <v>66</v>
      </c>
      <c r="K3601" s="64" t="s">
        <v>243</v>
      </c>
      <c r="L3601" s="64" t="s">
        <v>239</v>
      </c>
      <c r="M3601" s="100"/>
      <c r="N3601" s="100"/>
      <c r="O3601" s="66">
        <f t="shared" si="141"/>
        <v>24</v>
      </c>
      <c r="P3601" s="67">
        <v>0.1</v>
      </c>
      <c r="Q3601" s="68">
        <v>20</v>
      </c>
      <c r="R3601" s="68"/>
      <c r="S3601" s="68">
        <f t="shared" si="142"/>
        <v>2</v>
      </c>
      <c r="T3601" s="69" t="s">
        <v>547</v>
      </c>
      <c r="U3601" s="63" t="s">
        <v>52</v>
      </c>
      <c r="V3601" s="63"/>
      <c r="W3601" s="63"/>
      <c r="X3601" s="63"/>
      <c r="Y3601" s="63"/>
      <c r="Z3601" s="63"/>
      <c r="AA3601" s="63"/>
    </row>
    <row r="3602" spans="1:27" s="71" customFormat="1" ht="23.5" customHeight="1" x14ac:dyDescent="0.35">
      <c r="A3602" s="62">
        <v>46203</v>
      </c>
      <c r="B3602" s="63" t="s">
        <v>445</v>
      </c>
      <c r="C3602" s="64" t="s">
        <v>18</v>
      </c>
      <c r="D3602" s="64" t="s">
        <v>37</v>
      </c>
      <c r="E3602" s="64" t="s">
        <v>615</v>
      </c>
      <c r="F3602" s="64" t="str">
        <f t="shared" si="140"/>
        <v>1</v>
      </c>
      <c r="G3602" s="72">
        <v>319074001</v>
      </c>
      <c r="H3602" s="63" t="s">
        <v>6384</v>
      </c>
      <c r="I3602" s="64" t="s">
        <v>493</v>
      </c>
      <c r="J3602" s="63" t="s">
        <v>66</v>
      </c>
      <c r="K3602" s="64" t="s">
        <v>243</v>
      </c>
      <c r="L3602" s="64" t="s">
        <v>239</v>
      </c>
      <c r="M3602" s="100"/>
      <c r="N3602" s="100"/>
      <c r="O3602" s="66">
        <f t="shared" si="141"/>
        <v>24</v>
      </c>
      <c r="P3602" s="67">
        <v>0.1</v>
      </c>
      <c r="Q3602" s="68">
        <v>9</v>
      </c>
      <c r="R3602" s="68"/>
      <c r="S3602" s="68">
        <f t="shared" si="142"/>
        <v>0.9</v>
      </c>
      <c r="T3602" s="69" t="s">
        <v>547</v>
      </c>
      <c r="U3602" s="63" t="s">
        <v>52</v>
      </c>
      <c r="V3602" s="63"/>
      <c r="W3602" s="63"/>
      <c r="X3602" s="63"/>
      <c r="Y3602" s="63"/>
      <c r="Z3602" s="63"/>
      <c r="AA3602" s="63"/>
    </row>
    <row r="3603" spans="1:27" s="71" customFormat="1" ht="23.5" customHeight="1" x14ac:dyDescent="0.35">
      <c r="A3603" s="62">
        <v>46203</v>
      </c>
      <c r="B3603" s="63" t="s">
        <v>34</v>
      </c>
      <c r="C3603" s="64" t="s">
        <v>18</v>
      </c>
      <c r="D3603" s="64" t="s">
        <v>19</v>
      </c>
      <c r="E3603" s="64" t="s">
        <v>1543</v>
      </c>
      <c r="F3603" s="64" t="str">
        <f t="shared" si="140"/>
        <v>1</v>
      </c>
      <c r="G3603" s="72">
        <v>130868002</v>
      </c>
      <c r="H3603" s="63" t="s">
        <v>6385</v>
      </c>
      <c r="I3603" s="64" t="s">
        <v>490</v>
      </c>
      <c r="J3603" s="63" t="s">
        <v>6386</v>
      </c>
      <c r="K3603" s="64" t="s">
        <v>281</v>
      </c>
      <c r="L3603" s="64" t="s">
        <v>268</v>
      </c>
      <c r="M3603" s="100">
        <v>0.34722222222222221</v>
      </c>
      <c r="N3603" s="100">
        <v>0.3888888888888889</v>
      </c>
      <c r="O3603" s="66">
        <f t="shared" si="141"/>
        <v>4.1666666666666685E-2</v>
      </c>
      <c r="P3603" s="67">
        <v>1</v>
      </c>
      <c r="Q3603" s="68">
        <v>6</v>
      </c>
      <c r="R3603" s="68"/>
      <c r="S3603" s="68">
        <f t="shared" si="142"/>
        <v>6</v>
      </c>
      <c r="T3603" s="69" t="s">
        <v>52</v>
      </c>
      <c r="U3603" s="63" t="s">
        <v>52</v>
      </c>
      <c r="V3603" s="63"/>
      <c r="W3603" s="63"/>
      <c r="X3603" s="63"/>
      <c r="Y3603" s="63"/>
      <c r="Z3603" s="63"/>
      <c r="AA3603" s="63"/>
    </row>
    <row r="3604" spans="1:27" s="71" customFormat="1" ht="23.5" customHeight="1" x14ac:dyDescent="0.35">
      <c r="A3604" s="62">
        <v>46204</v>
      </c>
      <c r="B3604" s="63" t="s">
        <v>445</v>
      </c>
      <c r="C3604" s="64" t="s">
        <v>17</v>
      </c>
      <c r="D3604" s="64" t="s">
        <v>37</v>
      </c>
      <c r="E3604" s="64" t="s">
        <v>5806</v>
      </c>
      <c r="F3604" s="64" t="str">
        <f t="shared" si="140"/>
        <v>1</v>
      </c>
      <c r="G3604" s="85" t="s">
        <v>3033</v>
      </c>
      <c r="H3604" s="63" t="s">
        <v>6398</v>
      </c>
      <c r="I3604" s="64" t="s">
        <v>493</v>
      </c>
      <c r="J3604" s="63" t="s">
        <v>66</v>
      </c>
      <c r="K3604" s="64" t="s">
        <v>243</v>
      </c>
      <c r="L3604" s="64" t="s">
        <v>239</v>
      </c>
      <c r="M3604" s="100"/>
      <c r="N3604" s="100"/>
      <c r="O3604" s="66">
        <f t="shared" si="141"/>
        <v>24</v>
      </c>
      <c r="P3604" s="67">
        <v>0.1</v>
      </c>
      <c r="Q3604" s="68">
        <v>36</v>
      </c>
      <c r="R3604" s="68"/>
      <c r="S3604" s="68">
        <f t="shared" si="142"/>
        <v>3.6</v>
      </c>
      <c r="T3604" s="69" t="s">
        <v>547</v>
      </c>
      <c r="U3604" s="63" t="s">
        <v>52</v>
      </c>
      <c r="V3604" s="63"/>
      <c r="W3604" s="63"/>
      <c r="X3604" s="63"/>
      <c r="Y3604" s="63"/>
      <c r="Z3604" s="63"/>
      <c r="AA3604" s="63"/>
    </row>
    <row r="3605" spans="1:27" s="71" customFormat="1" ht="23.5" customHeight="1" x14ac:dyDescent="0.35">
      <c r="A3605" s="62">
        <v>46204</v>
      </c>
      <c r="B3605" s="63" t="s">
        <v>445</v>
      </c>
      <c r="C3605" s="64" t="s">
        <v>17</v>
      </c>
      <c r="D3605" s="64" t="s">
        <v>37</v>
      </c>
      <c r="E3605" s="64" t="s">
        <v>712</v>
      </c>
      <c r="F3605" s="64" t="str">
        <f t="shared" si="140"/>
        <v>2</v>
      </c>
      <c r="G3605" s="72" t="s">
        <v>2279</v>
      </c>
      <c r="H3605" s="63" t="s">
        <v>6399</v>
      </c>
      <c r="I3605" s="64" t="s">
        <v>493</v>
      </c>
      <c r="J3605" s="63" t="s">
        <v>66</v>
      </c>
      <c r="K3605" s="64" t="s">
        <v>243</v>
      </c>
      <c r="L3605" s="64" t="s">
        <v>239</v>
      </c>
      <c r="M3605" s="100"/>
      <c r="N3605" s="100"/>
      <c r="O3605" s="66">
        <f t="shared" si="141"/>
        <v>24</v>
      </c>
      <c r="P3605" s="67">
        <v>0.1</v>
      </c>
      <c r="Q3605" s="68">
        <v>46</v>
      </c>
      <c r="R3605" s="68"/>
      <c r="S3605" s="68">
        <f t="shared" si="142"/>
        <v>4.6000000000000005</v>
      </c>
      <c r="T3605" s="69" t="s">
        <v>547</v>
      </c>
      <c r="U3605" s="63" t="s">
        <v>52</v>
      </c>
      <c r="V3605" s="63"/>
      <c r="W3605" s="63"/>
      <c r="X3605" s="63"/>
      <c r="Y3605" s="63"/>
      <c r="Z3605" s="63"/>
      <c r="AA3605" s="63"/>
    </row>
    <row r="3606" spans="1:27" s="71" customFormat="1" ht="23.5" customHeight="1" x14ac:dyDescent="0.35">
      <c r="A3606" s="62">
        <v>46204</v>
      </c>
      <c r="B3606" s="63" t="s">
        <v>445</v>
      </c>
      <c r="C3606" s="64" t="s">
        <v>17</v>
      </c>
      <c r="D3606" s="64" t="s">
        <v>37</v>
      </c>
      <c r="E3606" s="64" t="s">
        <v>5868</v>
      </c>
      <c r="F3606" s="64" t="str">
        <f t="shared" si="140"/>
        <v>2</v>
      </c>
      <c r="G3606" s="72" t="s">
        <v>2320</v>
      </c>
      <c r="H3606" s="63" t="s">
        <v>6400</v>
      </c>
      <c r="I3606" s="64" t="s">
        <v>493</v>
      </c>
      <c r="J3606" s="63" t="s">
        <v>66</v>
      </c>
      <c r="K3606" s="64" t="s">
        <v>243</v>
      </c>
      <c r="L3606" s="64" t="s">
        <v>239</v>
      </c>
      <c r="M3606" s="100"/>
      <c r="N3606" s="100"/>
      <c r="O3606" s="66">
        <f t="shared" si="141"/>
        <v>24</v>
      </c>
      <c r="P3606" s="67">
        <v>0.1</v>
      </c>
      <c r="Q3606" s="68">
        <v>26</v>
      </c>
      <c r="R3606" s="68"/>
      <c r="S3606" s="68">
        <f t="shared" si="142"/>
        <v>2.6</v>
      </c>
      <c r="T3606" s="69" t="s">
        <v>547</v>
      </c>
      <c r="U3606" s="63" t="s">
        <v>52</v>
      </c>
      <c r="V3606" s="63"/>
      <c r="W3606" s="63"/>
      <c r="X3606" s="63"/>
      <c r="Y3606" s="63"/>
      <c r="Z3606" s="63"/>
      <c r="AA3606" s="63"/>
    </row>
    <row r="3607" spans="1:27" s="71" customFormat="1" ht="23.5" customHeight="1" x14ac:dyDescent="0.35">
      <c r="A3607" s="62">
        <v>46204</v>
      </c>
      <c r="B3607" s="63" t="s">
        <v>445</v>
      </c>
      <c r="C3607" s="64" t="s">
        <v>17</v>
      </c>
      <c r="D3607" s="64" t="s">
        <v>37</v>
      </c>
      <c r="E3607" s="64" t="s">
        <v>5829</v>
      </c>
      <c r="F3607" s="64" t="str">
        <f t="shared" si="140"/>
        <v>2</v>
      </c>
      <c r="G3607" s="72" t="s">
        <v>3313</v>
      </c>
      <c r="H3607" s="63" t="s">
        <v>6401</v>
      </c>
      <c r="I3607" s="64" t="s">
        <v>493</v>
      </c>
      <c r="J3607" s="63" t="s">
        <v>66</v>
      </c>
      <c r="K3607" s="64" t="s">
        <v>243</v>
      </c>
      <c r="L3607" s="64" t="s">
        <v>239</v>
      </c>
      <c r="M3607" s="100"/>
      <c r="N3607" s="100"/>
      <c r="O3607" s="66">
        <f t="shared" si="141"/>
        <v>24</v>
      </c>
      <c r="P3607" s="67">
        <v>0.5</v>
      </c>
      <c r="Q3607" s="68">
        <v>9</v>
      </c>
      <c r="R3607" s="68"/>
      <c r="S3607" s="68">
        <f t="shared" si="142"/>
        <v>4.5</v>
      </c>
      <c r="T3607" s="69" t="s">
        <v>547</v>
      </c>
      <c r="U3607" s="63" t="s">
        <v>52</v>
      </c>
      <c r="V3607" s="63"/>
      <c r="W3607" s="63"/>
      <c r="X3607" s="63"/>
      <c r="Y3607" s="63"/>
      <c r="Z3607" s="63"/>
      <c r="AA3607" s="63"/>
    </row>
    <row r="3608" spans="1:27" s="71" customFormat="1" ht="23.5" customHeight="1" x14ac:dyDescent="0.35">
      <c r="A3608" s="62">
        <v>46204</v>
      </c>
      <c r="B3608" s="63" t="s">
        <v>445</v>
      </c>
      <c r="C3608" s="64" t="s">
        <v>17</v>
      </c>
      <c r="D3608" s="64" t="s">
        <v>37</v>
      </c>
      <c r="E3608" s="64" t="s">
        <v>5829</v>
      </c>
      <c r="F3608" s="64" t="str">
        <f t="shared" si="140"/>
        <v>2</v>
      </c>
      <c r="G3608" s="72" t="s">
        <v>6402</v>
      </c>
      <c r="H3608" s="63" t="s">
        <v>6403</v>
      </c>
      <c r="I3608" s="64" t="s">
        <v>493</v>
      </c>
      <c r="J3608" s="63" t="s">
        <v>66</v>
      </c>
      <c r="K3608" s="64" t="s">
        <v>243</v>
      </c>
      <c r="L3608" s="64" t="s">
        <v>239</v>
      </c>
      <c r="M3608" s="100"/>
      <c r="N3608" s="100"/>
      <c r="O3608" s="66">
        <f t="shared" si="141"/>
        <v>24</v>
      </c>
      <c r="P3608" s="67">
        <v>0.33</v>
      </c>
      <c r="Q3608" s="68">
        <v>9</v>
      </c>
      <c r="R3608" s="68"/>
      <c r="S3608" s="68">
        <f t="shared" si="142"/>
        <v>2.97</v>
      </c>
      <c r="T3608" s="69" t="s">
        <v>547</v>
      </c>
      <c r="U3608" s="63" t="s">
        <v>52</v>
      </c>
      <c r="V3608" s="63"/>
      <c r="W3608" s="63"/>
      <c r="X3608" s="63"/>
      <c r="Y3608" s="63"/>
      <c r="Z3608" s="63"/>
      <c r="AA3608" s="63"/>
    </row>
    <row r="3609" spans="1:27" s="71" customFormat="1" ht="23.5" customHeight="1" x14ac:dyDescent="0.35">
      <c r="A3609" s="62">
        <v>46204</v>
      </c>
      <c r="B3609" s="63" t="s">
        <v>34</v>
      </c>
      <c r="C3609" s="64" t="s">
        <v>17</v>
      </c>
      <c r="D3609" s="64" t="s">
        <v>19</v>
      </c>
      <c r="E3609" s="64" t="s">
        <v>6396</v>
      </c>
      <c r="F3609" s="64" t="str">
        <f t="shared" si="140"/>
        <v>1</v>
      </c>
      <c r="G3609" s="72" t="s">
        <v>1653</v>
      </c>
      <c r="H3609" s="63" t="s">
        <v>6404</v>
      </c>
      <c r="I3609" s="64" t="s">
        <v>493</v>
      </c>
      <c r="J3609" s="63" t="s">
        <v>66</v>
      </c>
      <c r="K3609" s="64" t="s">
        <v>243</v>
      </c>
      <c r="L3609" s="64" t="s">
        <v>239</v>
      </c>
      <c r="M3609" s="100"/>
      <c r="N3609" s="100"/>
      <c r="O3609" s="66">
        <f t="shared" si="141"/>
        <v>24</v>
      </c>
      <c r="P3609" s="67">
        <v>0.8</v>
      </c>
      <c r="Q3609" s="68">
        <v>16</v>
      </c>
      <c r="R3609" s="68"/>
      <c r="S3609" s="68">
        <f t="shared" si="142"/>
        <v>12.8</v>
      </c>
      <c r="T3609" s="69" t="s">
        <v>547</v>
      </c>
      <c r="U3609" s="63" t="s">
        <v>52</v>
      </c>
      <c r="V3609" s="63"/>
      <c r="W3609" s="63"/>
      <c r="X3609" s="63"/>
      <c r="Y3609" s="63"/>
      <c r="Z3609" s="63"/>
      <c r="AA3609" s="63"/>
    </row>
    <row r="3610" spans="1:27" s="71" customFormat="1" ht="23.5" customHeight="1" x14ac:dyDescent="0.35">
      <c r="A3610" s="62">
        <v>46204</v>
      </c>
      <c r="B3610" s="63" t="s">
        <v>34</v>
      </c>
      <c r="C3610" s="64" t="s">
        <v>17</v>
      </c>
      <c r="D3610" s="64" t="s">
        <v>19</v>
      </c>
      <c r="E3610" s="64" t="s">
        <v>6397</v>
      </c>
      <c r="F3610" s="64" t="str">
        <f t="shared" si="140"/>
        <v>1</v>
      </c>
      <c r="G3610" s="72" t="s">
        <v>6405</v>
      </c>
      <c r="H3610" s="63" t="s">
        <v>6406</v>
      </c>
      <c r="I3610" s="64" t="s">
        <v>493</v>
      </c>
      <c r="J3610" s="63" t="s">
        <v>66</v>
      </c>
      <c r="K3610" s="64" t="s">
        <v>243</v>
      </c>
      <c r="L3610" s="64" t="s">
        <v>239</v>
      </c>
      <c r="M3610" s="100"/>
      <c r="N3610" s="100"/>
      <c r="O3610" s="66">
        <f t="shared" si="141"/>
        <v>24</v>
      </c>
      <c r="P3610" s="67">
        <v>0.8</v>
      </c>
      <c r="Q3610" s="68">
        <v>5</v>
      </c>
      <c r="R3610" s="68"/>
      <c r="S3610" s="68">
        <f t="shared" si="142"/>
        <v>4</v>
      </c>
      <c r="T3610" s="69" t="s">
        <v>547</v>
      </c>
      <c r="U3610" s="63" t="s">
        <v>52</v>
      </c>
      <c r="V3610" s="63"/>
      <c r="W3610" s="63"/>
      <c r="X3610" s="63"/>
      <c r="Y3610" s="63"/>
      <c r="Z3610" s="63"/>
      <c r="AA3610" s="63"/>
    </row>
    <row r="3611" spans="1:27" s="71" customFormat="1" ht="23.5" customHeight="1" x14ac:dyDescent="0.35">
      <c r="A3611" s="62">
        <v>46204</v>
      </c>
      <c r="B3611" s="63" t="s">
        <v>34</v>
      </c>
      <c r="C3611" s="64" t="s">
        <v>17</v>
      </c>
      <c r="D3611" s="64" t="s">
        <v>19</v>
      </c>
      <c r="E3611" s="64" t="s">
        <v>5979</v>
      </c>
      <c r="F3611" s="64" t="str">
        <f t="shared" si="140"/>
        <v>2</v>
      </c>
      <c r="G3611" s="72">
        <v>108930826</v>
      </c>
      <c r="H3611" s="63" t="s">
        <v>6407</v>
      </c>
      <c r="I3611" s="64" t="s">
        <v>493</v>
      </c>
      <c r="J3611" s="63" t="s">
        <v>66</v>
      </c>
      <c r="K3611" s="64" t="s">
        <v>243</v>
      </c>
      <c r="L3611" s="64" t="s">
        <v>239</v>
      </c>
      <c r="M3611" s="100"/>
      <c r="N3611" s="100"/>
      <c r="O3611" s="66">
        <f t="shared" si="141"/>
        <v>24</v>
      </c>
      <c r="P3611" s="67">
        <v>0.5</v>
      </c>
      <c r="Q3611" s="68">
        <v>9</v>
      </c>
      <c r="R3611" s="68"/>
      <c r="S3611" s="68">
        <f t="shared" si="142"/>
        <v>4.5</v>
      </c>
      <c r="T3611" s="69" t="s">
        <v>547</v>
      </c>
      <c r="U3611" s="63" t="s">
        <v>52</v>
      </c>
      <c r="V3611" s="63"/>
      <c r="W3611" s="63"/>
      <c r="X3611" s="63"/>
      <c r="Y3611" s="63"/>
      <c r="Z3611" s="63"/>
      <c r="AA3611" s="63"/>
    </row>
    <row r="3612" spans="1:27" s="71" customFormat="1" ht="23.5" customHeight="1" x14ac:dyDescent="0.35">
      <c r="A3612" s="62">
        <v>46204</v>
      </c>
      <c r="B3612" s="63" t="s">
        <v>34</v>
      </c>
      <c r="C3612" s="64" t="s">
        <v>17</v>
      </c>
      <c r="D3612" s="64" t="s">
        <v>19</v>
      </c>
      <c r="E3612" s="64" t="s">
        <v>5980</v>
      </c>
      <c r="F3612" s="64" t="str">
        <f t="shared" si="140"/>
        <v>2</v>
      </c>
      <c r="G3612" s="72" t="s">
        <v>4398</v>
      </c>
      <c r="H3612" s="63" t="s">
        <v>6408</v>
      </c>
      <c r="I3612" s="64" t="s">
        <v>493</v>
      </c>
      <c r="J3612" s="63" t="s">
        <v>66</v>
      </c>
      <c r="K3612" s="64" t="s">
        <v>243</v>
      </c>
      <c r="L3612" s="64" t="s">
        <v>239</v>
      </c>
      <c r="M3612" s="100"/>
      <c r="N3612" s="100"/>
      <c r="O3612" s="66">
        <f t="shared" si="141"/>
        <v>24</v>
      </c>
      <c r="P3612" s="67">
        <v>0.25</v>
      </c>
      <c r="Q3612" s="68">
        <v>9</v>
      </c>
      <c r="R3612" s="68"/>
      <c r="S3612" s="68">
        <f t="shared" si="142"/>
        <v>2.25</v>
      </c>
      <c r="T3612" s="69" t="s">
        <v>547</v>
      </c>
      <c r="U3612" s="63" t="s">
        <v>52</v>
      </c>
      <c r="V3612" s="63"/>
      <c r="W3612" s="63"/>
      <c r="X3612" s="63"/>
      <c r="Y3612" s="63"/>
      <c r="Z3612" s="63"/>
      <c r="AA3612" s="63"/>
    </row>
    <row r="3613" spans="1:27" s="71" customFormat="1" ht="23.5" customHeight="1" x14ac:dyDescent="0.35">
      <c r="A3613" s="62">
        <v>46204</v>
      </c>
      <c r="B3613" s="63" t="s">
        <v>34</v>
      </c>
      <c r="C3613" s="64" t="s">
        <v>17</v>
      </c>
      <c r="D3613" s="64" t="s">
        <v>19</v>
      </c>
      <c r="E3613" s="64" t="s">
        <v>5980</v>
      </c>
      <c r="F3613" s="64" t="str">
        <f t="shared" si="140"/>
        <v>2</v>
      </c>
      <c r="G3613" s="72" t="s">
        <v>6409</v>
      </c>
      <c r="H3613" s="63" t="s">
        <v>6410</v>
      </c>
      <c r="I3613" s="64" t="s">
        <v>493</v>
      </c>
      <c r="J3613" s="63" t="s">
        <v>66</v>
      </c>
      <c r="K3613" s="64" t="s">
        <v>243</v>
      </c>
      <c r="L3613" s="64" t="s">
        <v>239</v>
      </c>
      <c r="M3613" s="100"/>
      <c r="N3613" s="100"/>
      <c r="O3613" s="66">
        <f t="shared" si="141"/>
        <v>24</v>
      </c>
      <c r="P3613" s="67">
        <v>0.25</v>
      </c>
      <c r="Q3613" s="68">
        <v>9</v>
      </c>
      <c r="R3613" s="68"/>
      <c r="S3613" s="68">
        <f t="shared" si="142"/>
        <v>2.25</v>
      </c>
      <c r="T3613" s="69" t="s">
        <v>547</v>
      </c>
      <c r="U3613" s="63" t="s">
        <v>52</v>
      </c>
      <c r="V3613" s="63"/>
      <c r="W3613" s="63"/>
      <c r="X3613" s="63"/>
      <c r="Y3613" s="63"/>
      <c r="Z3613" s="63"/>
      <c r="AA3613" s="63"/>
    </row>
    <row r="3614" spans="1:27" s="71" customFormat="1" ht="23.5" customHeight="1" x14ac:dyDescent="0.35">
      <c r="A3614" s="62">
        <v>46204</v>
      </c>
      <c r="B3614" s="63" t="s">
        <v>445</v>
      </c>
      <c r="C3614" s="64" t="s">
        <v>18</v>
      </c>
      <c r="D3614" s="64" t="s">
        <v>37</v>
      </c>
      <c r="E3614" s="64" t="s">
        <v>395</v>
      </c>
      <c r="F3614" s="64" t="str">
        <f t="shared" si="140"/>
        <v>2</v>
      </c>
      <c r="G3614" s="72" t="s">
        <v>4044</v>
      </c>
      <c r="H3614" s="63" t="s">
        <v>6411</v>
      </c>
      <c r="I3614" s="64" t="s">
        <v>493</v>
      </c>
      <c r="J3614" s="63" t="s">
        <v>66</v>
      </c>
      <c r="K3614" s="64" t="s">
        <v>243</v>
      </c>
      <c r="L3614" s="64" t="s">
        <v>239</v>
      </c>
      <c r="M3614" s="100"/>
      <c r="N3614" s="100"/>
      <c r="O3614" s="66">
        <f t="shared" si="141"/>
        <v>24</v>
      </c>
      <c r="P3614" s="67">
        <v>0.1</v>
      </c>
      <c r="Q3614" s="68">
        <v>23</v>
      </c>
      <c r="R3614" s="68"/>
      <c r="S3614" s="68">
        <f t="shared" si="142"/>
        <v>2.3000000000000003</v>
      </c>
      <c r="T3614" s="69" t="s">
        <v>547</v>
      </c>
      <c r="U3614" s="63" t="s">
        <v>52</v>
      </c>
      <c r="V3614" s="63"/>
      <c r="W3614" s="63"/>
      <c r="X3614" s="63"/>
      <c r="Y3614" s="63"/>
      <c r="Z3614" s="63"/>
      <c r="AA3614" s="63"/>
    </row>
    <row r="3615" spans="1:27" s="71" customFormat="1" ht="23.5" customHeight="1" x14ac:dyDescent="0.35">
      <c r="A3615" s="62">
        <v>46204</v>
      </c>
      <c r="B3615" s="63" t="s">
        <v>445</v>
      </c>
      <c r="C3615" s="64" t="s">
        <v>18</v>
      </c>
      <c r="D3615" s="64" t="s">
        <v>37</v>
      </c>
      <c r="E3615" s="64" t="s">
        <v>900</v>
      </c>
      <c r="F3615" s="64" t="str">
        <f t="shared" si="140"/>
        <v>1</v>
      </c>
      <c r="G3615" s="72">
        <v>159200003</v>
      </c>
      <c r="H3615" s="63" t="s">
        <v>6412</v>
      </c>
      <c r="I3615" s="64" t="s">
        <v>493</v>
      </c>
      <c r="J3615" s="63" t="s">
        <v>66</v>
      </c>
      <c r="K3615" s="64" t="s">
        <v>243</v>
      </c>
      <c r="L3615" s="64" t="s">
        <v>239</v>
      </c>
      <c r="M3615" s="100"/>
      <c r="N3615" s="100"/>
      <c r="O3615" s="66">
        <f t="shared" si="141"/>
        <v>24</v>
      </c>
      <c r="P3615" s="67">
        <v>0.1</v>
      </c>
      <c r="Q3615" s="68">
        <v>15</v>
      </c>
      <c r="R3615" s="68"/>
      <c r="S3615" s="68">
        <f t="shared" si="142"/>
        <v>1.5</v>
      </c>
      <c r="T3615" s="69" t="s">
        <v>547</v>
      </c>
      <c r="U3615" s="63" t="s">
        <v>52</v>
      </c>
      <c r="V3615" s="63"/>
      <c r="W3615" s="63"/>
      <c r="X3615" s="63"/>
      <c r="Y3615" s="63"/>
      <c r="Z3615" s="63"/>
      <c r="AA3615" s="63"/>
    </row>
    <row r="3616" spans="1:27" s="71" customFormat="1" ht="23.5" customHeight="1" x14ac:dyDescent="0.35">
      <c r="A3616" s="62">
        <v>46204</v>
      </c>
      <c r="B3616" s="63" t="s">
        <v>445</v>
      </c>
      <c r="C3616" s="64" t="s">
        <v>18</v>
      </c>
      <c r="D3616" s="64" t="s">
        <v>37</v>
      </c>
      <c r="E3616" s="64" t="s">
        <v>1535</v>
      </c>
      <c r="F3616" s="64" t="str">
        <f t="shared" si="140"/>
        <v>1</v>
      </c>
      <c r="G3616" s="72">
        <v>161030007</v>
      </c>
      <c r="H3616" s="63" t="s">
        <v>6413</v>
      </c>
      <c r="I3616" s="64" t="s">
        <v>493</v>
      </c>
      <c r="J3616" s="63" t="s">
        <v>66</v>
      </c>
      <c r="K3616" s="64" t="s">
        <v>243</v>
      </c>
      <c r="L3616" s="64" t="s">
        <v>239</v>
      </c>
      <c r="M3616" s="100"/>
      <c r="N3616" s="100"/>
      <c r="O3616" s="66">
        <f t="shared" si="141"/>
        <v>24</v>
      </c>
      <c r="P3616" s="67">
        <v>0.1</v>
      </c>
      <c r="Q3616" s="68">
        <v>17</v>
      </c>
      <c r="R3616" s="68"/>
      <c r="S3616" s="68">
        <f t="shared" si="142"/>
        <v>1.7000000000000002</v>
      </c>
      <c r="T3616" s="69" t="s">
        <v>547</v>
      </c>
      <c r="U3616" s="63" t="s">
        <v>52</v>
      </c>
      <c r="V3616" s="63"/>
      <c r="W3616" s="63"/>
      <c r="X3616" s="63"/>
      <c r="Y3616" s="63"/>
      <c r="Z3616" s="63"/>
      <c r="AA3616" s="63"/>
    </row>
    <row r="3617" spans="1:27" s="71" customFormat="1" ht="23.5" customHeight="1" x14ac:dyDescent="0.35">
      <c r="A3617" s="62">
        <v>46204</v>
      </c>
      <c r="B3617" s="63" t="s">
        <v>445</v>
      </c>
      <c r="C3617" s="64" t="s">
        <v>18</v>
      </c>
      <c r="D3617" s="64" t="s">
        <v>37</v>
      </c>
      <c r="E3617" s="64" t="s">
        <v>339</v>
      </c>
      <c r="F3617" s="64" t="str">
        <f t="shared" si="140"/>
        <v>1</v>
      </c>
      <c r="G3617" s="72">
        <v>290061297</v>
      </c>
      <c r="H3617" s="63" t="s">
        <v>6414</v>
      </c>
      <c r="I3617" s="64" t="s">
        <v>493</v>
      </c>
      <c r="J3617" s="63" t="s">
        <v>66</v>
      </c>
      <c r="K3617" s="64" t="s">
        <v>243</v>
      </c>
      <c r="L3617" s="64" t="s">
        <v>239</v>
      </c>
      <c r="M3617" s="100"/>
      <c r="N3617" s="100"/>
      <c r="O3617" s="66">
        <f t="shared" si="141"/>
        <v>24</v>
      </c>
      <c r="P3617" s="67">
        <v>0.1</v>
      </c>
      <c r="Q3617" s="68">
        <v>6</v>
      </c>
      <c r="R3617" s="68"/>
      <c r="S3617" s="68">
        <f t="shared" si="142"/>
        <v>0.60000000000000009</v>
      </c>
      <c r="T3617" s="69" t="s">
        <v>547</v>
      </c>
      <c r="U3617" s="63" t="s">
        <v>52</v>
      </c>
      <c r="V3617" s="63"/>
      <c r="W3617" s="63"/>
      <c r="X3617" s="63"/>
      <c r="Y3617" s="63"/>
      <c r="Z3617" s="63"/>
      <c r="AA3617" s="63"/>
    </row>
    <row r="3618" spans="1:27" s="71" customFormat="1" ht="23.5" customHeight="1" x14ac:dyDescent="0.35">
      <c r="A3618" s="62">
        <v>46204</v>
      </c>
      <c r="B3618" s="63" t="s">
        <v>445</v>
      </c>
      <c r="C3618" s="64" t="s">
        <v>18</v>
      </c>
      <c r="D3618" s="64" t="s">
        <v>37</v>
      </c>
      <c r="E3618" s="64" t="s">
        <v>339</v>
      </c>
      <c r="F3618" s="64" t="str">
        <f t="shared" si="140"/>
        <v>1</v>
      </c>
      <c r="G3618" s="72">
        <v>319066001</v>
      </c>
      <c r="H3618" s="63" t="s">
        <v>6415</v>
      </c>
      <c r="I3618" s="64" t="s">
        <v>493</v>
      </c>
      <c r="J3618" s="63" t="s">
        <v>66</v>
      </c>
      <c r="K3618" s="64" t="s">
        <v>243</v>
      </c>
      <c r="L3618" s="64" t="s">
        <v>239</v>
      </c>
      <c r="M3618" s="100"/>
      <c r="N3618" s="100"/>
      <c r="O3618" s="66">
        <f t="shared" si="141"/>
        <v>24</v>
      </c>
      <c r="P3618" s="67">
        <v>0.1</v>
      </c>
      <c r="Q3618" s="68">
        <v>6</v>
      </c>
      <c r="R3618" s="68"/>
      <c r="S3618" s="68">
        <f t="shared" si="142"/>
        <v>0.60000000000000009</v>
      </c>
      <c r="T3618" s="69" t="s">
        <v>547</v>
      </c>
      <c r="U3618" s="63" t="s">
        <v>52</v>
      </c>
      <c r="V3618" s="63"/>
      <c r="W3618" s="63"/>
      <c r="X3618" s="63"/>
      <c r="Y3618" s="63"/>
      <c r="Z3618" s="63"/>
      <c r="AA3618" s="63"/>
    </row>
    <row r="3619" spans="1:27" s="71" customFormat="1" ht="23.5" customHeight="1" x14ac:dyDescent="0.35">
      <c r="A3619" s="62">
        <v>46204</v>
      </c>
      <c r="B3619" s="63" t="s">
        <v>445</v>
      </c>
      <c r="C3619" s="64" t="s">
        <v>18</v>
      </c>
      <c r="D3619" s="64" t="s">
        <v>37</v>
      </c>
      <c r="E3619" s="64" t="s">
        <v>339</v>
      </c>
      <c r="F3619" s="64" t="str">
        <f t="shared" si="140"/>
        <v>1</v>
      </c>
      <c r="G3619" s="72">
        <v>319127001</v>
      </c>
      <c r="H3619" s="63" t="s">
        <v>6416</v>
      </c>
      <c r="I3619" s="64" t="s">
        <v>493</v>
      </c>
      <c r="J3619" s="63" t="s">
        <v>66</v>
      </c>
      <c r="K3619" s="64" t="s">
        <v>243</v>
      </c>
      <c r="L3619" s="64" t="s">
        <v>239</v>
      </c>
      <c r="M3619" s="100"/>
      <c r="N3619" s="100"/>
      <c r="O3619" s="66">
        <f t="shared" si="141"/>
        <v>24</v>
      </c>
      <c r="P3619" s="67">
        <v>0.1</v>
      </c>
      <c r="Q3619" s="68">
        <v>6</v>
      </c>
      <c r="R3619" s="68"/>
      <c r="S3619" s="68">
        <f t="shared" si="142"/>
        <v>0.60000000000000009</v>
      </c>
      <c r="T3619" s="69" t="s">
        <v>547</v>
      </c>
      <c r="U3619" s="63" t="s">
        <v>52</v>
      </c>
      <c r="V3619" s="63"/>
      <c r="W3619" s="63"/>
      <c r="X3619" s="63"/>
      <c r="Y3619" s="63"/>
      <c r="Z3619" s="63"/>
      <c r="AA3619" s="63"/>
    </row>
    <row r="3620" spans="1:27" s="71" customFormat="1" ht="23.5" customHeight="1" x14ac:dyDescent="0.35">
      <c r="A3620" s="62">
        <v>46204</v>
      </c>
      <c r="B3620" s="63" t="s">
        <v>445</v>
      </c>
      <c r="C3620" s="64" t="s">
        <v>18</v>
      </c>
      <c r="D3620" s="64" t="s">
        <v>37</v>
      </c>
      <c r="E3620" s="64" t="s">
        <v>1148</v>
      </c>
      <c r="F3620" s="64" t="str">
        <f t="shared" si="140"/>
        <v>2</v>
      </c>
      <c r="G3620" s="72">
        <v>290188004</v>
      </c>
      <c r="H3620" s="63" t="s">
        <v>6417</v>
      </c>
      <c r="I3620" s="64" t="s">
        <v>493</v>
      </c>
      <c r="J3620" s="63" t="s">
        <v>66</v>
      </c>
      <c r="K3620" s="64" t="s">
        <v>243</v>
      </c>
      <c r="L3620" s="64" t="s">
        <v>239</v>
      </c>
      <c r="M3620" s="100"/>
      <c r="N3620" s="100"/>
      <c r="O3620" s="66">
        <f t="shared" si="141"/>
        <v>24</v>
      </c>
      <c r="P3620" s="67">
        <v>0.1</v>
      </c>
      <c r="Q3620" s="68">
        <v>1</v>
      </c>
      <c r="R3620" s="68"/>
      <c r="S3620" s="68">
        <f t="shared" si="142"/>
        <v>0.1</v>
      </c>
      <c r="T3620" s="69" t="s">
        <v>547</v>
      </c>
      <c r="U3620" s="63" t="s">
        <v>52</v>
      </c>
      <c r="V3620" s="63"/>
      <c r="W3620" s="63"/>
      <c r="X3620" s="63"/>
      <c r="Y3620" s="63"/>
      <c r="Z3620" s="63"/>
      <c r="AA3620" s="63"/>
    </row>
    <row r="3621" spans="1:27" s="71" customFormat="1" ht="23.5" customHeight="1" x14ac:dyDescent="0.35">
      <c r="A3621" s="62">
        <v>46204</v>
      </c>
      <c r="B3621" s="63" t="s">
        <v>445</v>
      </c>
      <c r="C3621" s="64" t="s">
        <v>18</v>
      </c>
      <c r="D3621" s="64" t="s">
        <v>37</v>
      </c>
      <c r="E3621" s="64" t="s">
        <v>335</v>
      </c>
      <c r="F3621" s="64" t="str">
        <f t="shared" si="140"/>
        <v>1</v>
      </c>
      <c r="G3621" s="72">
        <v>305681015</v>
      </c>
      <c r="H3621" s="63" t="s">
        <v>6418</v>
      </c>
      <c r="I3621" s="64" t="s">
        <v>493</v>
      </c>
      <c r="J3621" s="63" t="s">
        <v>66</v>
      </c>
      <c r="K3621" s="64" t="s">
        <v>243</v>
      </c>
      <c r="L3621" s="64" t="s">
        <v>239</v>
      </c>
      <c r="M3621" s="100"/>
      <c r="N3621" s="100"/>
      <c r="O3621" s="66">
        <f t="shared" si="141"/>
        <v>24</v>
      </c>
      <c r="P3621" s="67">
        <v>0.1</v>
      </c>
      <c r="Q3621" s="68">
        <v>9</v>
      </c>
      <c r="R3621" s="68"/>
      <c r="S3621" s="68">
        <f t="shared" si="142"/>
        <v>0.9</v>
      </c>
      <c r="T3621" s="69" t="s">
        <v>547</v>
      </c>
      <c r="U3621" s="63" t="s">
        <v>52</v>
      </c>
      <c r="V3621" s="63"/>
      <c r="W3621" s="63"/>
      <c r="X3621" s="63"/>
      <c r="Y3621" s="63"/>
      <c r="Z3621" s="63"/>
      <c r="AA3621" s="63"/>
    </row>
    <row r="3622" spans="1:27" s="71" customFormat="1" ht="23.5" customHeight="1" x14ac:dyDescent="0.35">
      <c r="A3622" s="62">
        <v>46204</v>
      </c>
      <c r="B3622" s="63" t="s">
        <v>445</v>
      </c>
      <c r="C3622" s="64" t="s">
        <v>18</v>
      </c>
      <c r="D3622" s="64" t="s">
        <v>37</v>
      </c>
      <c r="E3622" s="64" t="s">
        <v>1536</v>
      </c>
      <c r="F3622" s="64" t="str">
        <f t="shared" si="140"/>
        <v>1</v>
      </c>
      <c r="G3622" s="72">
        <v>159344004</v>
      </c>
      <c r="H3622" s="63" t="s">
        <v>6419</v>
      </c>
      <c r="I3622" s="64" t="s">
        <v>493</v>
      </c>
      <c r="J3622" s="63" t="s">
        <v>66</v>
      </c>
      <c r="K3622" s="64" t="s">
        <v>243</v>
      </c>
      <c r="L3622" s="64" t="s">
        <v>239</v>
      </c>
      <c r="M3622" s="100"/>
      <c r="N3622" s="100"/>
      <c r="O3622" s="66">
        <f t="shared" si="141"/>
        <v>24</v>
      </c>
      <c r="P3622" s="67">
        <v>0.1</v>
      </c>
      <c r="Q3622" s="68">
        <v>19</v>
      </c>
      <c r="R3622" s="68"/>
      <c r="S3622" s="68">
        <f t="shared" si="142"/>
        <v>1.9000000000000001</v>
      </c>
      <c r="T3622" s="69" t="s">
        <v>547</v>
      </c>
      <c r="U3622" s="63" t="s">
        <v>52</v>
      </c>
      <c r="V3622" s="63"/>
      <c r="W3622" s="63"/>
      <c r="X3622" s="63"/>
      <c r="Y3622" s="63"/>
      <c r="Z3622" s="63"/>
      <c r="AA3622" s="63"/>
    </row>
    <row r="3623" spans="1:27" s="71" customFormat="1" ht="23.5" customHeight="1" x14ac:dyDescent="0.35">
      <c r="A3623" s="62">
        <v>46204</v>
      </c>
      <c r="B3623" s="63" t="s">
        <v>445</v>
      </c>
      <c r="C3623" s="64" t="s">
        <v>18</v>
      </c>
      <c r="D3623" s="64" t="s">
        <v>37</v>
      </c>
      <c r="E3623" s="64" t="s">
        <v>429</v>
      </c>
      <c r="F3623" s="64" t="str">
        <f t="shared" si="140"/>
        <v>2</v>
      </c>
      <c r="G3623" s="72" t="s">
        <v>5766</v>
      </c>
      <c r="H3623" s="63" t="s">
        <v>6420</v>
      </c>
      <c r="I3623" s="64" t="s">
        <v>493</v>
      </c>
      <c r="J3623" s="63" t="s">
        <v>66</v>
      </c>
      <c r="K3623" s="64" t="s">
        <v>243</v>
      </c>
      <c r="L3623" s="64" t="s">
        <v>239</v>
      </c>
      <c r="M3623" s="100"/>
      <c r="N3623" s="100"/>
      <c r="O3623" s="66">
        <f t="shared" si="141"/>
        <v>24</v>
      </c>
      <c r="P3623" s="67">
        <v>0.1</v>
      </c>
      <c r="Q3623" s="68">
        <v>21</v>
      </c>
      <c r="R3623" s="68"/>
      <c r="S3623" s="68">
        <f t="shared" si="142"/>
        <v>2.1</v>
      </c>
      <c r="T3623" s="69" t="s">
        <v>547</v>
      </c>
      <c r="U3623" s="63" t="s">
        <v>52</v>
      </c>
      <c r="V3623" s="63"/>
      <c r="W3623" s="63"/>
      <c r="X3623" s="63"/>
      <c r="Y3623" s="63"/>
      <c r="Z3623" s="63"/>
      <c r="AA3623" s="63"/>
    </row>
    <row r="3624" spans="1:27" s="71" customFormat="1" ht="23.5" customHeight="1" x14ac:dyDescent="0.35">
      <c r="A3624" s="62">
        <v>46204</v>
      </c>
      <c r="B3624" s="63" t="s">
        <v>445</v>
      </c>
      <c r="C3624" s="64" t="s">
        <v>18</v>
      </c>
      <c r="D3624" s="64" t="s">
        <v>37</v>
      </c>
      <c r="E3624" s="64" t="s">
        <v>3457</v>
      </c>
      <c r="F3624" s="64" t="str">
        <f t="shared" si="140"/>
        <v>2</v>
      </c>
      <c r="G3624" s="72">
        <v>159264016</v>
      </c>
      <c r="H3624" s="63" t="s">
        <v>6421</v>
      </c>
      <c r="I3624" s="64" t="s">
        <v>493</v>
      </c>
      <c r="J3624" s="63" t="s">
        <v>66</v>
      </c>
      <c r="K3624" s="64" t="s">
        <v>243</v>
      </c>
      <c r="L3624" s="64" t="s">
        <v>239</v>
      </c>
      <c r="M3624" s="100"/>
      <c r="N3624" s="100"/>
      <c r="O3624" s="66">
        <f t="shared" si="141"/>
        <v>24</v>
      </c>
      <c r="P3624" s="67">
        <v>0.1</v>
      </c>
      <c r="Q3624" s="68">
        <v>17</v>
      </c>
      <c r="R3624" s="68"/>
      <c r="S3624" s="68">
        <f t="shared" si="142"/>
        <v>1.7000000000000002</v>
      </c>
      <c r="T3624" s="69" t="s">
        <v>547</v>
      </c>
      <c r="U3624" s="63" t="s">
        <v>52</v>
      </c>
      <c r="V3624" s="63"/>
      <c r="W3624" s="63"/>
      <c r="X3624" s="63"/>
      <c r="Y3624" s="63"/>
      <c r="Z3624" s="63"/>
      <c r="AA3624" s="63"/>
    </row>
    <row r="3625" spans="1:27" s="71" customFormat="1" ht="23.5" customHeight="1" x14ac:dyDescent="0.35">
      <c r="A3625" s="62">
        <v>46204</v>
      </c>
      <c r="B3625" s="63" t="s">
        <v>34</v>
      </c>
      <c r="C3625" s="64" t="s">
        <v>17</v>
      </c>
      <c r="D3625" s="64" t="s">
        <v>19</v>
      </c>
      <c r="E3625" s="64" t="s">
        <v>5832</v>
      </c>
      <c r="F3625" s="64" t="str">
        <f t="shared" si="140"/>
        <v>2</v>
      </c>
      <c r="G3625" s="72">
        <v>108930506</v>
      </c>
      <c r="H3625" s="63" t="s">
        <v>6422</v>
      </c>
      <c r="I3625" s="64" t="s">
        <v>480</v>
      </c>
      <c r="J3625" s="63" t="s">
        <v>6423</v>
      </c>
      <c r="K3625" s="64" t="s">
        <v>273</v>
      </c>
      <c r="L3625" s="64" t="s">
        <v>268</v>
      </c>
      <c r="M3625" s="100">
        <v>0.1388888888888889</v>
      </c>
      <c r="N3625" s="100">
        <v>0.22569444444444445</v>
      </c>
      <c r="O3625" s="66">
        <f t="shared" si="141"/>
        <v>8.6805555555555552E-2</v>
      </c>
      <c r="P3625" s="67">
        <v>2.08</v>
      </c>
      <c r="Q3625" s="68">
        <v>13</v>
      </c>
      <c r="R3625" s="68"/>
      <c r="S3625" s="68">
        <f t="shared" si="142"/>
        <v>27.04</v>
      </c>
      <c r="T3625" s="69" t="s">
        <v>30</v>
      </c>
      <c r="U3625" s="63" t="s">
        <v>30</v>
      </c>
      <c r="V3625" s="63"/>
      <c r="W3625" s="63" t="s">
        <v>1045</v>
      </c>
      <c r="X3625" s="63" t="s">
        <v>548</v>
      </c>
      <c r="Y3625" s="63"/>
      <c r="Z3625" s="63"/>
      <c r="AA3625" s="63">
        <v>2026070001</v>
      </c>
    </row>
    <row r="3626" spans="1:27" s="71" customFormat="1" ht="23.5" customHeight="1" x14ac:dyDescent="0.35">
      <c r="A3626" s="62">
        <v>46204</v>
      </c>
      <c r="B3626" s="63" t="s">
        <v>445</v>
      </c>
      <c r="C3626" s="64" t="s">
        <v>18</v>
      </c>
      <c r="D3626" s="64" t="s">
        <v>37</v>
      </c>
      <c r="E3626" s="64" t="s">
        <v>323</v>
      </c>
      <c r="F3626" s="64" t="str">
        <f t="shared" si="140"/>
        <v>1</v>
      </c>
      <c r="G3626" s="72" t="s">
        <v>6424</v>
      </c>
      <c r="H3626" s="63" t="s">
        <v>6425</v>
      </c>
      <c r="I3626" s="64" t="s">
        <v>480</v>
      </c>
      <c r="J3626" s="63" t="s">
        <v>6426</v>
      </c>
      <c r="K3626" s="64" t="s">
        <v>273</v>
      </c>
      <c r="L3626" s="64" t="s">
        <v>268</v>
      </c>
      <c r="M3626" s="100">
        <v>0.3125</v>
      </c>
      <c r="N3626" s="100">
        <v>0.6875</v>
      </c>
      <c r="O3626" s="66">
        <f t="shared" si="141"/>
        <v>0.375</v>
      </c>
      <c r="P3626" s="67">
        <v>9</v>
      </c>
      <c r="Q3626" s="68">
        <v>19</v>
      </c>
      <c r="R3626" s="68"/>
      <c r="S3626" s="68">
        <f t="shared" si="142"/>
        <v>171</v>
      </c>
      <c r="T3626" s="69" t="s">
        <v>30</v>
      </c>
      <c r="U3626" s="63" t="s">
        <v>30</v>
      </c>
      <c r="V3626" s="63"/>
      <c r="W3626" s="63">
        <v>930011748</v>
      </c>
      <c r="X3626" s="63" t="s">
        <v>1946</v>
      </c>
      <c r="Y3626" s="63"/>
      <c r="Z3626" s="63"/>
      <c r="AA3626" s="63">
        <v>2026070002</v>
      </c>
    </row>
    <row r="3627" spans="1:27" s="71" customFormat="1" ht="23.5" customHeight="1" x14ac:dyDescent="0.35">
      <c r="A3627" s="62">
        <v>46204</v>
      </c>
      <c r="B3627" s="63" t="s">
        <v>445</v>
      </c>
      <c r="C3627" s="64" t="s">
        <v>18</v>
      </c>
      <c r="D3627" s="64" t="s">
        <v>37</v>
      </c>
      <c r="E3627" s="64" t="s">
        <v>261</v>
      </c>
      <c r="F3627" s="64" t="str">
        <f t="shared" si="140"/>
        <v>2</v>
      </c>
      <c r="G3627" s="72" t="s">
        <v>1508</v>
      </c>
      <c r="H3627" s="63" t="s">
        <v>6427</v>
      </c>
      <c r="I3627" s="64" t="s">
        <v>490</v>
      </c>
      <c r="J3627" s="63" t="s">
        <v>5092</v>
      </c>
      <c r="K3627" s="64" t="s">
        <v>281</v>
      </c>
      <c r="L3627" s="64" t="s">
        <v>268</v>
      </c>
      <c r="M3627" s="100">
        <v>0.85416666666666663</v>
      </c>
      <c r="N3627" s="100">
        <v>0.88888888888888884</v>
      </c>
      <c r="O3627" s="66">
        <f t="shared" si="141"/>
        <v>3.472222222222221E-2</v>
      </c>
      <c r="P3627" s="67">
        <v>0.8</v>
      </c>
      <c r="Q3627" s="68">
        <v>30</v>
      </c>
      <c r="R3627" s="68"/>
      <c r="S3627" s="68">
        <f t="shared" si="142"/>
        <v>24</v>
      </c>
      <c r="T3627" s="69" t="s">
        <v>52</v>
      </c>
      <c r="U3627" s="63" t="s">
        <v>52</v>
      </c>
      <c r="V3627" s="63"/>
      <c r="W3627" s="63"/>
      <c r="X3627" s="63"/>
      <c r="Y3627" s="63"/>
      <c r="Z3627" s="63"/>
      <c r="AA3627" s="63">
        <v>2026070003</v>
      </c>
    </row>
    <row r="3628" spans="1:27" s="71" customFormat="1" ht="23.5" customHeight="1" x14ac:dyDescent="0.35">
      <c r="A3628" s="62">
        <v>46204</v>
      </c>
      <c r="B3628" s="63" t="s">
        <v>445</v>
      </c>
      <c r="C3628" s="64" t="s">
        <v>18</v>
      </c>
      <c r="D3628" s="64" t="s">
        <v>37</v>
      </c>
      <c r="E3628" s="64" t="s">
        <v>261</v>
      </c>
      <c r="F3628" s="64" t="str">
        <f t="shared" si="140"/>
        <v>2</v>
      </c>
      <c r="G3628" s="72" t="s">
        <v>1508</v>
      </c>
      <c r="H3628" s="63" t="s">
        <v>6427</v>
      </c>
      <c r="I3628" s="64" t="s">
        <v>490</v>
      </c>
      <c r="J3628" s="63" t="s">
        <v>5092</v>
      </c>
      <c r="K3628" s="64" t="s">
        <v>281</v>
      </c>
      <c r="L3628" s="64" t="s">
        <v>268</v>
      </c>
      <c r="M3628" s="100">
        <v>0.91666666666666663</v>
      </c>
      <c r="N3628" s="100">
        <v>0.93055555555555558</v>
      </c>
      <c r="O3628" s="66">
        <f t="shared" si="141"/>
        <v>1.3888888888888951E-2</v>
      </c>
      <c r="P3628" s="67">
        <v>0.17</v>
      </c>
      <c r="Q3628" s="68">
        <v>30</v>
      </c>
      <c r="R3628" s="68"/>
      <c r="S3628" s="68">
        <f t="shared" si="142"/>
        <v>5.1000000000000005</v>
      </c>
      <c r="T3628" s="69" t="s">
        <v>52</v>
      </c>
      <c r="U3628" s="63" t="s">
        <v>52</v>
      </c>
      <c r="V3628" s="63"/>
      <c r="W3628" s="63"/>
      <c r="X3628" s="63"/>
      <c r="Y3628" s="63"/>
      <c r="Z3628" s="63"/>
      <c r="AA3628" s="63">
        <v>2026070004</v>
      </c>
    </row>
    <row r="3629" spans="1:27" s="71" customFormat="1" ht="23.5" customHeight="1" x14ac:dyDescent="0.35">
      <c r="A3629" s="62">
        <v>46204</v>
      </c>
      <c r="B3629" s="63" t="s">
        <v>34</v>
      </c>
      <c r="C3629" s="64" t="s">
        <v>18</v>
      </c>
      <c r="D3629" s="64" t="s">
        <v>19</v>
      </c>
      <c r="E3629" s="64" t="s">
        <v>4364</v>
      </c>
      <c r="F3629" s="64" t="str">
        <f t="shared" si="140"/>
        <v>1</v>
      </c>
      <c r="G3629" s="72">
        <v>130597401</v>
      </c>
      <c r="H3629" s="63" t="s">
        <v>6428</v>
      </c>
      <c r="I3629" s="64" t="s">
        <v>490</v>
      </c>
      <c r="J3629" s="63" t="s">
        <v>4740</v>
      </c>
      <c r="K3629" s="64" t="s">
        <v>281</v>
      </c>
      <c r="L3629" s="64" t="s">
        <v>268</v>
      </c>
      <c r="M3629" s="100">
        <v>0.3125</v>
      </c>
      <c r="N3629" s="100">
        <v>0.3298611111111111</v>
      </c>
      <c r="O3629" s="66">
        <f t="shared" si="141"/>
        <v>1.7361111111111105E-2</v>
      </c>
      <c r="P3629" s="67">
        <v>0.4</v>
      </c>
      <c r="Q3629" s="68">
        <v>6</v>
      </c>
      <c r="R3629" s="68"/>
      <c r="S3629" s="68">
        <f t="shared" si="142"/>
        <v>2.4000000000000004</v>
      </c>
      <c r="T3629" s="69" t="s">
        <v>52</v>
      </c>
      <c r="U3629" s="63" t="s">
        <v>52</v>
      </c>
      <c r="V3629" s="63"/>
      <c r="W3629" s="63"/>
      <c r="X3629" s="63"/>
      <c r="Y3629" s="63"/>
      <c r="Z3629" s="63"/>
      <c r="AA3629" s="63">
        <v>2026070005</v>
      </c>
    </row>
    <row r="3630" spans="1:27" s="71" customFormat="1" ht="23.5" customHeight="1" x14ac:dyDescent="0.35">
      <c r="A3630" s="62">
        <v>46204</v>
      </c>
      <c r="B3630" s="63" t="s">
        <v>34</v>
      </c>
      <c r="C3630" s="64" t="s">
        <v>18</v>
      </c>
      <c r="D3630" s="64" t="s">
        <v>19</v>
      </c>
      <c r="E3630" s="64" t="s">
        <v>1543</v>
      </c>
      <c r="F3630" s="64" t="str">
        <f t="shared" si="140"/>
        <v>1</v>
      </c>
      <c r="G3630" s="72">
        <v>130868002</v>
      </c>
      <c r="H3630" s="63" t="s">
        <v>6385</v>
      </c>
      <c r="I3630" s="64" t="s">
        <v>490</v>
      </c>
      <c r="J3630" s="63" t="s">
        <v>5289</v>
      </c>
      <c r="K3630" s="64" t="s">
        <v>281</v>
      </c>
      <c r="L3630" s="64" t="s">
        <v>268</v>
      </c>
      <c r="M3630" s="100">
        <v>0.36805555555555558</v>
      </c>
      <c r="N3630" s="100">
        <v>0.3888888888888889</v>
      </c>
      <c r="O3630" s="66">
        <f t="shared" si="141"/>
        <v>2.0833333333333315E-2</v>
      </c>
      <c r="P3630" s="67">
        <v>0.5</v>
      </c>
      <c r="Q3630" s="68">
        <v>6</v>
      </c>
      <c r="R3630" s="68"/>
      <c r="S3630" s="68">
        <f t="shared" si="142"/>
        <v>3</v>
      </c>
      <c r="T3630" s="69" t="s">
        <v>52</v>
      </c>
      <c r="U3630" s="63" t="s">
        <v>52</v>
      </c>
      <c r="V3630" s="63"/>
      <c r="W3630" s="63"/>
      <c r="X3630" s="63"/>
      <c r="Y3630" s="63"/>
      <c r="Z3630" s="63"/>
      <c r="AA3630" s="63">
        <v>2026070006</v>
      </c>
    </row>
    <row r="3631" spans="1:27" s="71" customFormat="1" ht="23.5" customHeight="1" x14ac:dyDescent="0.35">
      <c r="A3631" s="62">
        <v>46204</v>
      </c>
      <c r="B3631" s="63" t="s">
        <v>34</v>
      </c>
      <c r="C3631" s="64" t="s">
        <v>18</v>
      </c>
      <c r="D3631" s="64" t="s">
        <v>19</v>
      </c>
      <c r="E3631" s="64" t="s">
        <v>354</v>
      </c>
      <c r="F3631" s="64" t="str">
        <f t="shared" si="140"/>
        <v>1</v>
      </c>
      <c r="G3631" s="72">
        <v>130597250</v>
      </c>
      <c r="H3631" s="63" t="s">
        <v>6429</v>
      </c>
      <c r="I3631" s="64" t="s">
        <v>490</v>
      </c>
      <c r="J3631" s="63" t="s">
        <v>4840</v>
      </c>
      <c r="K3631" s="64" t="s">
        <v>281</v>
      </c>
      <c r="L3631" s="64" t="s">
        <v>268</v>
      </c>
      <c r="M3631" s="100">
        <v>0.47569444444444442</v>
      </c>
      <c r="N3631" s="100">
        <v>0.49652777777777779</v>
      </c>
      <c r="O3631" s="66">
        <f t="shared" si="141"/>
        <v>2.083333333333337E-2</v>
      </c>
      <c r="P3631" s="67">
        <v>0.5</v>
      </c>
      <c r="Q3631" s="68">
        <v>8</v>
      </c>
      <c r="R3631" s="68"/>
      <c r="S3631" s="68">
        <f t="shared" si="142"/>
        <v>4</v>
      </c>
      <c r="T3631" s="69" t="s">
        <v>52</v>
      </c>
      <c r="U3631" s="63" t="s">
        <v>52</v>
      </c>
      <c r="V3631" s="63"/>
      <c r="W3631" s="63"/>
      <c r="X3631" s="63"/>
      <c r="Y3631" s="63"/>
      <c r="Z3631" s="63"/>
      <c r="AA3631" s="63">
        <v>2026070007</v>
      </c>
    </row>
    <row r="3632" spans="1:27" s="71" customFormat="1" ht="23.5" customHeight="1" x14ac:dyDescent="0.35">
      <c r="A3632" s="62">
        <v>46204</v>
      </c>
      <c r="B3632" s="63" t="s">
        <v>445</v>
      </c>
      <c r="C3632" s="64" t="s">
        <v>18</v>
      </c>
      <c r="D3632" s="64" t="s">
        <v>37</v>
      </c>
      <c r="E3632" s="64" t="s">
        <v>1536</v>
      </c>
      <c r="F3632" s="64" t="str">
        <f t="shared" si="140"/>
        <v>1</v>
      </c>
      <c r="G3632" s="72">
        <v>159344004</v>
      </c>
      <c r="H3632" s="63" t="s">
        <v>6419</v>
      </c>
      <c r="I3632" s="64" t="s">
        <v>490</v>
      </c>
      <c r="J3632" s="63" t="s">
        <v>5092</v>
      </c>
      <c r="K3632" s="64" t="s">
        <v>281</v>
      </c>
      <c r="L3632" s="64" t="s">
        <v>268</v>
      </c>
      <c r="M3632" s="100">
        <v>0.41666666666666669</v>
      </c>
      <c r="N3632" s="100">
        <v>0.45833333333333331</v>
      </c>
      <c r="O3632" s="66">
        <f t="shared" si="141"/>
        <v>4.166666666666663E-2</v>
      </c>
      <c r="P3632" s="67">
        <v>1</v>
      </c>
      <c r="Q3632" s="68">
        <v>19</v>
      </c>
      <c r="R3632" s="68"/>
      <c r="S3632" s="68">
        <f t="shared" si="142"/>
        <v>19</v>
      </c>
      <c r="T3632" s="69" t="s">
        <v>52</v>
      </c>
      <c r="U3632" s="63" t="s">
        <v>52</v>
      </c>
      <c r="V3632" s="63"/>
      <c r="W3632" s="63"/>
      <c r="X3632" s="63"/>
      <c r="Y3632" s="63"/>
      <c r="Z3632" s="63"/>
      <c r="AA3632" s="63">
        <v>2026070008</v>
      </c>
    </row>
    <row r="3633" spans="1:27" s="71" customFormat="1" ht="23.5" customHeight="1" x14ac:dyDescent="0.35">
      <c r="A3633" s="62">
        <v>46205</v>
      </c>
      <c r="B3633" s="63" t="s">
        <v>445</v>
      </c>
      <c r="C3633" s="64" t="s">
        <v>17</v>
      </c>
      <c r="D3633" s="64" t="s">
        <v>37</v>
      </c>
      <c r="E3633" s="64" t="s">
        <v>5806</v>
      </c>
      <c r="F3633" s="64" t="str">
        <f t="shared" si="140"/>
        <v>1</v>
      </c>
      <c r="G3633" s="72" t="s">
        <v>2282</v>
      </c>
      <c r="H3633" s="63" t="s">
        <v>6448</v>
      </c>
      <c r="I3633" s="64" t="s">
        <v>493</v>
      </c>
      <c r="J3633" s="63" t="s">
        <v>66</v>
      </c>
      <c r="K3633" s="64" t="s">
        <v>243</v>
      </c>
      <c r="L3633" s="64" t="s">
        <v>239</v>
      </c>
      <c r="M3633" s="100"/>
      <c r="N3633" s="100"/>
      <c r="O3633" s="66">
        <f t="shared" si="141"/>
        <v>24</v>
      </c>
      <c r="P3633" s="67">
        <v>0.1</v>
      </c>
      <c r="Q3633" s="68">
        <v>18</v>
      </c>
      <c r="R3633" s="68"/>
      <c r="S3633" s="68">
        <f t="shared" si="142"/>
        <v>1.8</v>
      </c>
      <c r="T3633" s="69" t="s">
        <v>547</v>
      </c>
      <c r="U3633" s="63" t="s">
        <v>52</v>
      </c>
      <c r="V3633" s="63"/>
      <c r="W3633" s="63"/>
      <c r="X3633" s="63"/>
      <c r="Y3633" s="63"/>
      <c r="Z3633" s="63"/>
      <c r="AA3633" s="63"/>
    </row>
    <row r="3634" spans="1:27" s="71" customFormat="1" ht="23.5" customHeight="1" x14ac:dyDescent="0.35">
      <c r="A3634" s="62">
        <v>46205</v>
      </c>
      <c r="B3634" s="63" t="s">
        <v>445</v>
      </c>
      <c r="C3634" s="64" t="s">
        <v>17</v>
      </c>
      <c r="D3634" s="64" t="s">
        <v>37</v>
      </c>
      <c r="E3634" s="64" t="s">
        <v>5806</v>
      </c>
      <c r="F3634" s="64" t="str">
        <f t="shared" ref="F3634:F3697" si="143">IF(RIGHT(E3634,1)="D","1","2")</f>
        <v>1</v>
      </c>
      <c r="G3634" s="72" t="s">
        <v>2392</v>
      </c>
      <c r="H3634" s="63" t="s">
        <v>6449</v>
      </c>
      <c r="I3634" s="64" t="s">
        <v>493</v>
      </c>
      <c r="J3634" s="63" t="s">
        <v>66</v>
      </c>
      <c r="K3634" s="64" t="s">
        <v>243</v>
      </c>
      <c r="L3634" s="64" t="s">
        <v>239</v>
      </c>
      <c r="M3634" s="100"/>
      <c r="N3634" s="100"/>
      <c r="O3634" s="66">
        <f t="shared" ref="O3634:O3697" si="144">IF(N3634-M3634&gt;0,N3634-M3634,N3634-M3634+24)</f>
        <v>24</v>
      </c>
      <c r="P3634" s="67">
        <v>0.33</v>
      </c>
      <c r="Q3634" s="68">
        <v>18</v>
      </c>
      <c r="R3634" s="68"/>
      <c r="S3634" s="68">
        <f t="shared" ref="S3634:S3697" si="145">P3634*Q3634</f>
        <v>5.94</v>
      </c>
      <c r="T3634" s="69" t="s">
        <v>547</v>
      </c>
      <c r="U3634" s="63" t="s">
        <v>52</v>
      </c>
      <c r="V3634" s="63"/>
      <c r="W3634" s="63"/>
      <c r="X3634" s="63"/>
      <c r="Y3634" s="63"/>
      <c r="Z3634" s="63"/>
      <c r="AA3634" s="63"/>
    </row>
    <row r="3635" spans="1:27" s="71" customFormat="1" ht="23.5" customHeight="1" x14ac:dyDescent="0.35">
      <c r="A3635" s="62">
        <v>46205</v>
      </c>
      <c r="B3635" s="63" t="s">
        <v>445</v>
      </c>
      <c r="C3635" s="64" t="s">
        <v>17</v>
      </c>
      <c r="D3635" s="64" t="s">
        <v>37</v>
      </c>
      <c r="E3635" s="64" t="s">
        <v>5978</v>
      </c>
      <c r="F3635" s="64" t="str">
        <f t="shared" si="143"/>
        <v>1</v>
      </c>
      <c r="G3635" s="72" t="s">
        <v>4477</v>
      </c>
      <c r="H3635" s="63" t="s">
        <v>6450</v>
      </c>
      <c r="I3635" s="64" t="s">
        <v>493</v>
      </c>
      <c r="J3635" s="63" t="s">
        <v>66</v>
      </c>
      <c r="K3635" s="64" t="s">
        <v>243</v>
      </c>
      <c r="L3635" s="64" t="s">
        <v>239</v>
      </c>
      <c r="M3635" s="100"/>
      <c r="N3635" s="100"/>
      <c r="O3635" s="66">
        <f t="shared" si="144"/>
        <v>24</v>
      </c>
      <c r="P3635" s="67">
        <v>0.1</v>
      </c>
      <c r="Q3635" s="68">
        <v>20</v>
      </c>
      <c r="R3635" s="68"/>
      <c r="S3635" s="68">
        <f t="shared" si="145"/>
        <v>2</v>
      </c>
      <c r="T3635" s="69" t="s">
        <v>547</v>
      </c>
      <c r="U3635" s="63" t="s">
        <v>52</v>
      </c>
      <c r="V3635" s="63"/>
      <c r="W3635" s="63"/>
      <c r="X3635" s="63"/>
      <c r="Y3635" s="63"/>
      <c r="Z3635" s="63"/>
      <c r="AA3635" s="63"/>
    </row>
    <row r="3636" spans="1:27" s="71" customFormat="1" ht="23.5" customHeight="1" x14ac:dyDescent="0.35">
      <c r="A3636" s="62">
        <v>46205</v>
      </c>
      <c r="B3636" s="63" t="s">
        <v>445</v>
      </c>
      <c r="C3636" s="64" t="s">
        <v>17</v>
      </c>
      <c r="D3636" s="64" t="s">
        <v>37</v>
      </c>
      <c r="E3636" s="64" t="s">
        <v>5807</v>
      </c>
      <c r="F3636" s="64" t="str">
        <f t="shared" si="143"/>
        <v>2</v>
      </c>
      <c r="G3636" s="72" t="s">
        <v>3204</v>
      </c>
      <c r="H3636" s="63" t="s">
        <v>6451</v>
      </c>
      <c r="I3636" s="64" t="s">
        <v>493</v>
      </c>
      <c r="J3636" s="63" t="s">
        <v>66</v>
      </c>
      <c r="K3636" s="64" t="s">
        <v>243</v>
      </c>
      <c r="L3636" s="64" t="s">
        <v>239</v>
      </c>
      <c r="M3636" s="100"/>
      <c r="N3636" s="100"/>
      <c r="O3636" s="66">
        <f t="shared" si="144"/>
        <v>24</v>
      </c>
      <c r="P3636" s="67">
        <v>0.5</v>
      </c>
      <c r="Q3636" s="68">
        <v>24</v>
      </c>
      <c r="R3636" s="68"/>
      <c r="S3636" s="68">
        <f t="shared" si="145"/>
        <v>12</v>
      </c>
      <c r="T3636" s="69" t="s">
        <v>547</v>
      </c>
      <c r="U3636" s="63" t="s">
        <v>52</v>
      </c>
      <c r="V3636" s="63"/>
      <c r="W3636" s="63"/>
      <c r="X3636" s="63"/>
      <c r="Y3636" s="63"/>
      <c r="Z3636" s="63"/>
      <c r="AA3636" s="63"/>
    </row>
    <row r="3637" spans="1:27" s="71" customFormat="1" ht="23.5" customHeight="1" x14ac:dyDescent="0.35">
      <c r="A3637" s="62">
        <v>46205</v>
      </c>
      <c r="B3637" s="63" t="s">
        <v>445</v>
      </c>
      <c r="C3637" s="64" t="s">
        <v>17</v>
      </c>
      <c r="D3637" s="64" t="s">
        <v>37</v>
      </c>
      <c r="E3637" s="64" t="s">
        <v>5807</v>
      </c>
      <c r="F3637" s="64" t="str">
        <f t="shared" si="143"/>
        <v>2</v>
      </c>
      <c r="G3637" s="72" t="s">
        <v>1403</v>
      </c>
      <c r="H3637" s="63" t="s">
        <v>6452</v>
      </c>
      <c r="I3637" s="64" t="s">
        <v>493</v>
      </c>
      <c r="J3637" s="63" t="s">
        <v>66</v>
      </c>
      <c r="K3637" s="64" t="s">
        <v>243</v>
      </c>
      <c r="L3637" s="64" t="s">
        <v>239</v>
      </c>
      <c r="M3637" s="100"/>
      <c r="N3637" s="100"/>
      <c r="O3637" s="66">
        <f t="shared" si="144"/>
        <v>24</v>
      </c>
      <c r="P3637" s="67">
        <v>0.42</v>
      </c>
      <c r="Q3637" s="68">
        <v>24</v>
      </c>
      <c r="R3637" s="68"/>
      <c r="S3637" s="68">
        <f t="shared" si="145"/>
        <v>10.08</v>
      </c>
      <c r="T3637" s="69" t="s">
        <v>547</v>
      </c>
      <c r="U3637" s="63" t="s">
        <v>52</v>
      </c>
      <c r="V3637" s="63"/>
      <c r="W3637" s="63"/>
      <c r="X3637" s="63"/>
      <c r="Y3637" s="63"/>
      <c r="Z3637" s="63"/>
      <c r="AA3637" s="63"/>
    </row>
    <row r="3638" spans="1:27" s="71" customFormat="1" ht="23.5" customHeight="1" x14ac:dyDescent="0.35">
      <c r="A3638" s="62">
        <v>46205</v>
      </c>
      <c r="B3638" s="63" t="s">
        <v>445</v>
      </c>
      <c r="C3638" s="64" t="s">
        <v>17</v>
      </c>
      <c r="D3638" s="64" t="s">
        <v>37</v>
      </c>
      <c r="E3638" s="64" t="s">
        <v>5868</v>
      </c>
      <c r="F3638" s="64" t="str">
        <f t="shared" si="143"/>
        <v>2</v>
      </c>
      <c r="G3638" s="72" t="s">
        <v>3079</v>
      </c>
      <c r="H3638" s="63" t="s">
        <v>6453</v>
      </c>
      <c r="I3638" s="64" t="s">
        <v>493</v>
      </c>
      <c r="J3638" s="63" t="s">
        <v>66</v>
      </c>
      <c r="K3638" s="64" t="s">
        <v>243</v>
      </c>
      <c r="L3638" s="64" t="s">
        <v>239</v>
      </c>
      <c r="M3638" s="100"/>
      <c r="N3638" s="100"/>
      <c r="O3638" s="66">
        <f t="shared" si="144"/>
        <v>24</v>
      </c>
      <c r="P3638" s="67">
        <v>0.1</v>
      </c>
      <c r="Q3638" s="68">
        <v>19</v>
      </c>
      <c r="R3638" s="68"/>
      <c r="S3638" s="68">
        <f t="shared" si="145"/>
        <v>1.9000000000000001</v>
      </c>
      <c r="T3638" s="69" t="s">
        <v>547</v>
      </c>
      <c r="U3638" s="63" t="s">
        <v>52</v>
      </c>
      <c r="V3638" s="63"/>
      <c r="W3638" s="63"/>
      <c r="X3638" s="63"/>
      <c r="Y3638" s="63"/>
      <c r="Z3638" s="63"/>
      <c r="AA3638" s="63"/>
    </row>
    <row r="3639" spans="1:27" s="71" customFormat="1" ht="23.5" customHeight="1" x14ac:dyDescent="0.35">
      <c r="A3639" s="62">
        <v>46205</v>
      </c>
      <c r="B3639" s="63" t="s">
        <v>445</v>
      </c>
      <c r="C3639" s="64" t="s">
        <v>17</v>
      </c>
      <c r="D3639" s="64" t="s">
        <v>37</v>
      </c>
      <c r="E3639" s="64" t="s">
        <v>1301</v>
      </c>
      <c r="F3639" s="64" t="str">
        <f t="shared" si="143"/>
        <v>2</v>
      </c>
      <c r="G3639" s="72" t="s">
        <v>1072</v>
      </c>
      <c r="H3639" s="63" t="s">
        <v>6454</v>
      </c>
      <c r="I3639" s="64" t="s">
        <v>493</v>
      </c>
      <c r="J3639" s="63" t="s">
        <v>66</v>
      </c>
      <c r="K3639" s="64" t="s">
        <v>243</v>
      </c>
      <c r="L3639" s="64" t="s">
        <v>239</v>
      </c>
      <c r="M3639" s="100"/>
      <c r="N3639" s="100"/>
      <c r="O3639" s="66">
        <f t="shared" si="144"/>
        <v>24</v>
      </c>
      <c r="P3639" s="67">
        <v>0.1</v>
      </c>
      <c r="Q3639" s="68">
        <v>27</v>
      </c>
      <c r="R3639" s="68"/>
      <c r="S3639" s="68">
        <f t="shared" si="145"/>
        <v>2.7</v>
      </c>
      <c r="T3639" s="69" t="s">
        <v>547</v>
      </c>
      <c r="U3639" s="63" t="s">
        <v>52</v>
      </c>
      <c r="V3639" s="63"/>
      <c r="W3639" s="63"/>
      <c r="X3639" s="63"/>
      <c r="Y3639" s="63"/>
      <c r="Z3639" s="63"/>
      <c r="AA3639" s="63"/>
    </row>
    <row r="3640" spans="1:27" s="71" customFormat="1" ht="23.5" customHeight="1" x14ac:dyDescent="0.35">
      <c r="A3640" s="62">
        <v>46205</v>
      </c>
      <c r="B3640" s="63" t="s">
        <v>34</v>
      </c>
      <c r="C3640" s="64" t="s">
        <v>17</v>
      </c>
      <c r="D3640" s="64" t="s">
        <v>19</v>
      </c>
      <c r="E3640" s="64" t="s">
        <v>6445</v>
      </c>
      <c r="F3640" s="64" t="str">
        <f t="shared" si="143"/>
        <v>1</v>
      </c>
      <c r="G3640" s="72">
        <v>130597184</v>
      </c>
      <c r="H3640" s="63" t="s">
        <v>5986</v>
      </c>
      <c r="I3640" s="64" t="s">
        <v>493</v>
      </c>
      <c r="J3640" s="63" t="s">
        <v>66</v>
      </c>
      <c r="K3640" s="64" t="s">
        <v>243</v>
      </c>
      <c r="L3640" s="64" t="s">
        <v>239</v>
      </c>
      <c r="M3640" s="100"/>
      <c r="N3640" s="100"/>
      <c r="O3640" s="66">
        <f t="shared" si="144"/>
        <v>24</v>
      </c>
      <c r="P3640" s="67">
        <v>0.5</v>
      </c>
      <c r="Q3640" s="68">
        <v>15</v>
      </c>
      <c r="R3640" s="68"/>
      <c r="S3640" s="68">
        <f t="shared" si="145"/>
        <v>7.5</v>
      </c>
      <c r="T3640" s="69" t="s">
        <v>547</v>
      </c>
      <c r="U3640" s="63" t="s">
        <v>52</v>
      </c>
      <c r="V3640" s="63"/>
      <c r="W3640" s="63"/>
      <c r="X3640" s="63"/>
      <c r="Y3640" s="63"/>
      <c r="Z3640" s="63"/>
      <c r="AA3640" s="63"/>
    </row>
    <row r="3641" spans="1:27" s="71" customFormat="1" ht="23.5" customHeight="1" x14ac:dyDescent="0.35">
      <c r="A3641" s="62">
        <v>46205</v>
      </c>
      <c r="B3641" s="63" t="s">
        <v>34</v>
      </c>
      <c r="C3641" s="64" t="s">
        <v>17</v>
      </c>
      <c r="D3641" s="64" t="s">
        <v>19</v>
      </c>
      <c r="E3641" s="64" t="s">
        <v>5905</v>
      </c>
      <c r="F3641" s="64" t="str">
        <f t="shared" si="143"/>
        <v>2</v>
      </c>
      <c r="G3641" s="72">
        <v>130597185</v>
      </c>
      <c r="H3641" s="63" t="s">
        <v>6455</v>
      </c>
      <c r="I3641" s="64" t="s">
        <v>493</v>
      </c>
      <c r="J3641" s="63" t="s">
        <v>66</v>
      </c>
      <c r="K3641" s="64" t="s">
        <v>243</v>
      </c>
      <c r="L3641" s="64" t="s">
        <v>239</v>
      </c>
      <c r="M3641" s="100"/>
      <c r="N3641" s="100"/>
      <c r="O3641" s="66">
        <f t="shared" si="144"/>
        <v>24</v>
      </c>
      <c r="P3641" s="67">
        <v>0.33</v>
      </c>
      <c r="Q3641" s="68">
        <v>13</v>
      </c>
      <c r="R3641" s="68"/>
      <c r="S3641" s="68">
        <f t="shared" si="145"/>
        <v>4.29</v>
      </c>
      <c r="T3641" s="69" t="s">
        <v>547</v>
      </c>
      <c r="U3641" s="63" t="s">
        <v>52</v>
      </c>
      <c r="V3641" s="63"/>
      <c r="W3641" s="63"/>
      <c r="X3641" s="63"/>
      <c r="Y3641" s="63"/>
      <c r="Z3641" s="63"/>
      <c r="AA3641" s="63"/>
    </row>
    <row r="3642" spans="1:27" s="71" customFormat="1" ht="23.5" customHeight="1" x14ac:dyDescent="0.35">
      <c r="A3642" s="62">
        <v>46205</v>
      </c>
      <c r="B3642" s="63" t="s">
        <v>34</v>
      </c>
      <c r="C3642" s="64" t="s">
        <v>17</v>
      </c>
      <c r="D3642" s="64" t="s">
        <v>19</v>
      </c>
      <c r="E3642" s="64" t="s">
        <v>6446</v>
      </c>
      <c r="F3642" s="64" t="str">
        <f t="shared" si="143"/>
        <v>1</v>
      </c>
      <c r="G3642" s="72">
        <v>108930808</v>
      </c>
      <c r="H3642" s="63" t="s">
        <v>6456</v>
      </c>
      <c r="I3642" s="64" t="s">
        <v>493</v>
      </c>
      <c r="J3642" s="63" t="s">
        <v>66</v>
      </c>
      <c r="K3642" s="64" t="s">
        <v>243</v>
      </c>
      <c r="L3642" s="64" t="s">
        <v>239</v>
      </c>
      <c r="M3642" s="100"/>
      <c r="N3642" s="100"/>
      <c r="O3642" s="66">
        <f t="shared" si="144"/>
        <v>24</v>
      </c>
      <c r="P3642" s="67">
        <v>0.75</v>
      </c>
      <c r="Q3642" s="68">
        <v>17</v>
      </c>
      <c r="R3642" s="68"/>
      <c r="S3642" s="68">
        <f t="shared" si="145"/>
        <v>12.75</v>
      </c>
      <c r="T3642" s="69" t="s">
        <v>547</v>
      </c>
      <c r="U3642" s="63" t="s">
        <v>52</v>
      </c>
      <c r="V3642" s="63"/>
      <c r="W3642" s="63"/>
      <c r="X3642" s="63"/>
      <c r="Y3642" s="63"/>
      <c r="Z3642" s="63"/>
      <c r="AA3642" s="63"/>
    </row>
    <row r="3643" spans="1:27" s="71" customFormat="1" ht="23.5" customHeight="1" x14ac:dyDescent="0.35">
      <c r="A3643" s="62">
        <v>46205</v>
      </c>
      <c r="B3643" s="63" t="s">
        <v>445</v>
      </c>
      <c r="C3643" s="64" t="s">
        <v>17</v>
      </c>
      <c r="D3643" s="64" t="s">
        <v>37</v>
      </c>
      <c r="E3643" s="64" t="s">
        <v>5750</v>
      </c>
      <c r="F3643" s="64" t="str">
        <f t="shared" si="143"/>
        <v>1</v>
      </c>
      <c r="G3643" s="72" t="s">
        <v>3208</v>
      </c>
      <c r="H3643" s="63" t="s">
        <v>6457</v>
      </c>
      <c r="I3643" s="64" t="s">
        <v>493</v>
      </c>
      <c r="J3643" s="63" t="s">
        <v>66</v>
      </c>
      <c r="K3643" s="64" t="s">
        <v>243</v>
      </c>
      <c r="L3643" s="64" t="s">
        <v>239</v>
      </c>
      <c r="M3643" s="100"/>
      <c r="N3643" s="100"/>
      <c r="O3643" s="66">
        <f t="shared" si="144"/>
        <v>24</v>
      </c>
      <c r="P3643" s="67">
        <v>0.5</v>
      </c>
      <c r="Q3643" s="68">
        <v>8</v>
      </c>
      <c r="R3643" s="68"/>
      <c r="S3643" s="68">
        <f t="shared" si="145"/>
        <v>4</v>
      </c>
      <c r="T3643" s="69" t="s">
        <v>547</v>
      </c>
      <c r="U3643" s="63" t="s">
        <v>52</v>
      </c>
      <c r="V3643" s="63"/>
      <c r="W3643" s="63"/>
      <c r="X3643" s="63"/>
      <c r="Y3643" s="63"/>
      <c r="Z3643" s="63"/>
      <c r="AA3643" s="63"/>
    </row>
    <row r="3644" spans="1:27" s="71" customFormat="1" ht="23.5" customHeight="1" x14ac:dyDescent="0.35">
      <c r="A3644" s="62">
        <v>46205</v>
      </c>
      <c r="B3644" s="63" t="s">
        <v>445</v>
      </c>
      <c r="C3644" s="64" t="s">
        <v>17</v>
      </c>
      <c r="D3644" s="64" t="s">
        <v>37</v>
      </c>
      <c r="E3644" s="64" t="s">
        <v>5751</v>
      </c>
      <c r="F3644" s="64" t="str">
        <f t="shared" si="143"/>
        <v>2</v>
      </c>
      <c r="G3644" s="72" t="s">
        <v>3343</v>
      </c>
      <c r="H3644" s="63" t="s">
        <v>6458</v>
      </c>
      <c r="I3644" s="64" t="s">
        <v>493</v>
      </c>
      <c r="J3644" s="63" t="s">
        <v>66</v>
      </c>
      <c r="K3644" s="64" t="s">
        <v>243</v>
      </c>
      <c r="L3644" s="64" t="s">
        <v>239</v>
      </c>
      <c r="M3644" s="100"/>
      <c r="N3644" s="100"/>
      <c r="O3644" s="66">
        <f t="shared" si="144"/>
        <v>24</v>
      </c>
      <c r="P3644" s="67">
        <v>0.5</v>
      </c>
      <c r="Q3644" s="68">
        <v>8</v>
      </c>
      <c r="R3644" s="68"/>
      <c r="S3644" s="68">
        <f t="shared" si="145"/>
        <v>4</v>
      </c>
      <c r="T3644" s="69" t="s">
        <v>547</v>
      </c>
      <c r="U3644" s="63" t="s">
        <v>52</v>
      </c>
      <c r="V3644" s="63"/>
      <c r="W3644" s="63"/>
      <c r="X3644" s="63"/>
      <c r="Y3644" s="63"/>
      <c r="Z3644" s="63"/>
      <c r="AA3644" s="63"/>
    </row>
    <row r="3645" spans="1:27" s="71" customFormat="1" ht="23.5" customHeight="1" x14ac:dyDescent="0.35">
      <c r="A3645" s="62">
        <v>46205</v>
      </c>
      <c r="B3645" s="63" t="s">
        <v>445</v>
      </c>
      <c r="C3645" s="64" t="s">
        <v>17</v>
      </c>
      <c r="D3645" s="64" t="s">
        <v>37</v>
      </c>
      <c r="E3645" s="64" t="s">
        <v>5829</v>
      </c>
      <c r="F3645" s="64" t="str">
        <f t="shared" si="143"/>
        <v>2</v>
      </c>
      <c r="G3645" s="72" t="s">
        <v>3092</v>
      </c>
      <c r="H3645" s="63" t="s">
        <v>6459</v>
      </c>
      <c r="I3645" s="64" t="s">
        <v>493</v>
      </c>
      <c r="J3645" s="63" t="s">
        <v>66</v>
      </c>
      <c r="K3645" s="64" t="s">
        <v>243</v>
      </c>
      <c r="L3645" s="64" t="s">
        <v>239</v>
      </c>
      <c r="M3645" s="100"/>
      <c r="N3645" s="100"/>
      <c r="O3645" s="66">
        <f t="shared" si="144"/>
        <v>24</v>
      </c>
      <c r="P3645" s="67">
        <v>0.5</v>
      </c>
      <c r="Q3645" s="68">
        <v>8</v>
      </c>
      <c r="R3645" s="68"/>
      <c r="S3645" s="68">
        <f t="shared" si="145"/>
        <v>4</v>
      </c>
      <c r="T3645" s="69" t="s">
        <v>547</v>
      </c>
      <c r="U3645" s="63" t="s">
        <v>52</v>
      </c>
      <c r="V3645" s="63"/>
      <c r="W3645" s="63"/>
      <c r="X3645" s="63"/>
      <c r="Y3645" s="63"/>
      <c r="Z3645" s="63"/>
      <c r="AA3645" s="63"/>
    </row>
    <row r="3646" spans="1:27" s="71" customFormat="1" ht="23.5" customHeight="1" x14ac:dyDescent="0.35">
      <c r="A3646" s="62">
        <v>46205</v>
      </c>
      <c r="B3646" s="63" t="s">
        <v>445</v>
      </c>
      <c r="C3646" s="64" t="s">
        <v>18</v>
      </c>
      <c r="D3646" s="64" t="s">
        <v>37</v>
      </c>
      <c r="E3646" s="64" t="s">
        <v>1535</v>
      </c>
      <c r="F3646" s="64" t="str">
        <f t="shared" si="143"/>
        <v>1</v>
      </c>
      <c r="G3646" s="72" t="s">
        <v>6460</v>
      </c>
      <c r="H3646" s="63" t="s">
        <v>6461</v>
      </c>
      <c r="I3646" s="64" t="s">
        <v>493</v>
      </c>
      <c r="J3646" s="63" t="s">
        <v>66</v>
      </c>
      <c r="K3646" s="64" t="s">
        <v>243</v>
      </c>
      <c r="L3646" s="64" t="s">
        <v>239</v>
      </c>
      <c r="M3646" s="100"/>
      <c r="N3646" s="100"/>
      <c r="O3646" s="66">
        <f t="shared" si="144"/>
        <v>24</v>
      </c>
      <c r="P3646" s="67">
        <v>0.1</v>
      </c>
      <c r="Q3646" s="68">
        <v>17</v>
      </c>
      <c r="R3646" s="68"/>
      <c r="S3646" s="68">
        <f t="shared" si="145"/>
        <v>1.7000000000000002</v>
      </c>
      <c r="T3646" s="69" t="s">
        <v>547</v>
      </c>
      <c r="U3646" s="63" t="s">
        <v>52</v>
      </c>
      <c r="V3646" s="63"/>
      <c r="W3646" s="63"/>
      <c r="X3646" s="63"/>
      <c r="Y3646" s="63"/>
      <c r="Z3646" s="63"/>
      <c r="AA3646" s="63"/>
    </row>
    <row r="3647" spans="1:27" s="71" customFormat="1" ht="23.5" customHeight="1" x14ac:dyDescent="0.35">
      <c r="A3647" s="62">
        <v>46205</v>
      </c>
      <c r="B3647" s="63" t="s">
        <v>445</v>
      </c>
      <c r="C3647" s="64" t="s">
        <v>18</v>
      </c>
      <c r="D3647" s="64" t="s">
        <v>37</v>
      </c>
      <c r="E3647" s="64" t="s">
        <v>599</v>
      </c>
      <c r="F3647" s="64" t="str">
        <f t="shared" si="143"/>
        <v>1</v>
      </c>
      <c r="G3647" s="72" t="s">
        <v>471</v>
      </c>
      <c r="H3647" s="63" t="s">
        <v>6462</v>
      </c>
      <c r="I3647" s="64" t="s">
        <v>493</v>
      </c>
      <c r="J3647" s="63" t="s">
        <v>66</v>
      </c>
      <c r="K3647" s="64" t="s">
        <v>243</v>
      </c>
      <c r="L3647" s="64" t="s">
        <v>239</v>
      </c>
      <c r="M3647" s="100"/>
      <c r="N3647" s="100"/>
      <c r="O3647" s="66">
        <f t="shared" si="144"/>
        <v>24</v>
      </c>
      <c r="P3647" s="67">
        <v>0.1</v>
      </c>
      <c r="Q3647" s="68">
        <v>18</v>
      </c>
      <c r="R3647" s="68"/>
      <c r="S3647" s="68">
        <f t="shared" si="145"/>
        <v>1.8</v>
      </c>
      <c r="T3647" s="69" t="s">
        <v>547</v>
      </c>
      <c r="U3647" s="63" t="s">
        <v>52</v>
      </c>
      <c r="V3647" s="63"/>
      <c r="W3647" s="63"/>
      <c r="X3647" s="63"/>
      <c r="Y3647" s="63"/>
      <c r="Z3647" s="63"/>
      <c r="AA3647" s="63"/>
    </row>
    <row r="3648" spans="1:27" s="71" customFormat="1" ht="23.5" customHeight="1" x14ac:dyDescent="0.35">
      <c r="A3648" s="62">
        <v>46205</v>
      </c>
      <c r="B3648" s="63" t="s">
        <v>445</v>
      </c>
      <c r="C3648" s="64" t="s">
        <v>18</v>
      </c>
      <c r="D3648" s="64" t="s">
        <v>37</v>
      </c>
      <c r="E3648" s="64" t="s">
        <v>815</v>
      </c>
      <c r="F3648" s="64" t="str">
        <f t="shared" si="143"/>
        <v>1</v>
      </c>
      <c r="G3648" s="72">
        <v>292086005</v>
      </c>
      <c r="H3648" s="63" t="s">
        <v>6463</v>
      </c>
      <c r="I3648" s="64" t="s">
        <v>493</v>
      </c>
      <c r="J3648" s="63" t="s">
        <v>66</v>
      </c>
      <c r="K3648" s="64" t="s">
        <v>243</v>
      </c>
      <c r="L3648" s="64" t="s">
        <v>239</v>
      </c>
      <c r="M3648" s="100"/>
      <c r="N3648" s="100"/>
      <c r="O3648" s="66">
        <f t="shared" si="144"/>
        <v>24</v>
      </c>
      <c r="P3648" s="67">
        <v>0.1</v>
      </c>
      <c r="Q3648" s="68">
        <v>1</v>
      </c>
      <c r="R3648" s="68"/>
      <c r="S3648" s="68">
        <f t="shared" si="145"/>
        <v>0.1</v>
      </c>
      <c r="T3648" s="69" t="s">
        <v>547</v>
      </c>
      <c r="U3648" s="63" t="s">
        <v>52</v>
      </c>
      <c r="V3648" s="63"/>
      <c r="W3648" s="63"/>
      <c r="X3648" s="63"/>
      <c r="Y3648" s="63"/>
      <c r="Z3648" s="63"/>
      <c r="AA3648" s="63"/>
    </row>
    <row r="3649" spans="1:27" s="71" customFormat="1" ht="23.5" customHeight="1" x14ac:dyDescent="0.35">
      <c r="A3649" s="62">
        <v>46205</v>
      </c>
      <c r="B3649" s="63" t="s">
        <v>445</v>
      </c>
      <c r="C3649" s="64" t="s">
        <v>18</v>
      </c>
      <c r="D3649" s="64" t="s">
        <v>37</v>
      </c>
      <c r="E3649" s="64" t="s">
        <v>554</v>
      </c>
      <c r="F3649" s="64" t="str">
        <f t="shared" si="143"/>
        <v>1</v>
      </c>
      <c r="G3649" s="72">
        <v>109476012</v>
      </c>
      <c r="H3649" s="63" t="s">
        <v>6464</v>
      </c>
      <c r="I3649" s="64" t="s">
        <v>493</v>
      </c>
      <c r="J3649" s="63" t="s">
        <v>66</v>
      </c>
      <c r="K3649" s="64" t="s">
        <v>243</v>
      </c>
      <c r="L3649" s="64" t="s">
        <v>239</v>
      </c>
      <c r="M3649" s="100"/>
      <c r="N3649" s="100"/>
      <c r="O3649" s="66">
        <f t="shared" si="144"/>
        <v>24</v>
      </c>
      <c r="P3649" s="67">
        <v>0.1</v>
      </c>
      <c r="Q3649" s="68">
        <v>18</v>
      </c>
      <c r="R3649" s="68"/>
      <c r="S3649" s="68">
        <f t="shared" si="145"/>
        <v>1.8</v>
      </c>
      <c r="T3649" s="69" t="s">
        <v>547</v>
      </c>
      <c r="U3649" s="63" t="s">
        <v>52</v>
      </c>
      <c r="V3649" s="63"/>
      <c r="W3649" s="63"/>
      <c r="X3649" s="63"/>
      <c r="Y3649" s="63"/>
      <c r="Z3649" s="63"/>
      <c r="AA3649" s="63"/>
    </row>
    <row r="3650" spans="1:27" s="71" customFormat="1" ht="23.5" customHeight="1" x14ac:dyDescent="0.35">
      <c r="A3650" s="62">
        <v>46205</v>
      </c>
      <c r="B3650" s="63" t="s">
        <v>445</v>
      </c>
      <c r="C3650" s="64" t="s">
        <v>18</v>
      </c>
      <c r="D3650" s="64" t="s">
        <v>37</v>
      </c>
      <c r="E3650" s="64" t="s">
        <v>2563</v>
      </c>
      <c r="F3650" s="64" t="str">
        <f t="shared" si="143"/>
        <v>1</v>
      </c>
      <c r="G3650" s="72" t="s">
        <v>4729</v>
      </c>
      <c r="H3650" s="63" t="s">
        <v>6465</v>
      </c>
      <c r="I3650" s="64" t="s">
        <v>493</v>
      </c>
      <c r="J3650" s="63" t="s">
        <v>66</v>
      </c>
      <c r="K3650" s="64" t="s">
        <v>243</v>
      </c>
      <c r="L3650" s="64" t="s">
        <v>239</v>
      </c>
      <c r="M3650" s="100"/>
      <c r="N3650" s="100"/>
      <c r="O3650" s="66">
        <f t="shared" si="144"/>
        <v>24</v>
      </c>
      <c r="P3650" s="67">
        <v>0.1</v>
      </c>
      <c r="Q3650" s="68">
        <v>20</v>
      </c>
      <c r="R3650" s="68"/>
      <c r="S3650" s="68">
        <f t="shared" si="145"/>
        <v>2</v>
      </c>
      <c r="T3650" s="69" t="s">
        <v>547</v>
      </c>
      <c r="U3650" s="63" t="s">
        <v>52</v>
      </c>
      <c r="V3650" s="63"/>
      <c r="W3650" s="63"/>
      <c r="X3650" s="63"/>
      <c r="Y3650" s="63"/>
      <c r="Z3650" s="63"/>
      <c r="AA3650" s="63"/>
    </row>
    <row r="3651" spans="1:27" s="71" customFormat="1" ht="23.5" customHeight="1" x14ac:dyDescent="0.35">
      <c r="A3651" s="62">
        <v>46205</v>
      </c>
      <c r="B3651" s="63" t="s">
        <v>34</v>
      </c>
      <c r="C3651" s="64" t="s">
        <v>18</v>
      </c>
      <c r="D3651" s="64" t="s">
        <v>19</v>
      </c>
      <c r="E3651" s="64" t="s">
        <v>6447</v>
      </c>
      <c r="F3651" s="64" t="str">
        <f t="shared" si="143"/>
        <v>2</v>
      </c>
      <c r="G3651" s="72">
        <v>130597390</v>
      </c>
      <c r="H3651" s="63" t="s">
        <v>6466</v>
      </c>
      <c r="I3651" s="64" t="s">
        <v>490</v>
      </c>
      <c r="J3651" s="63" t="s">
        <v>6468</v>
      </c>
      <c r="K3651" s="64" t="s">
        <v>281</v>
      </c>
      <c r="L3651" s="64" t="s">
        <v>268</v>
      </c>
      <c r="M3651" s="100">
        <v>0.82291666666666663</v>
      </c>
      <c r="N3651" s="100">
        <v>0.85763888888888884</v>
      </c>
      <c r="O3651" s="66">
        <f t="shared" si="144"/>
        <v>3.472222222222221E-2</v>
      </c>
      <c r="P3651" s="67">
        <v>0.75</v>
      </c>
      <c r="Q3651" s="68">
        <v>8</v>
      </c>
      <c r="R3651" s="68"/>
      <c r="S3651" s="68">
        <f t="shared" si="145"/>
        <v>6</v>
      </c>
      <c r="T3651" s="69" t="s">
        <v>52</v>
      </c>
      <c r="U3651" s="63" t="s">
        <v>52</v>
      </c>
      <c r="V3651" s="63"/>
      <c r="W3651" s="63"/>
      <c r="X3651" s="63"/>
      <c r="Y3651" s="63"/>
      <c r="Z3651" s="63"/>
      <c r="AA3651" s="63">
        <v>2026070009</v>
      </c>
    </row>
    <row r="3652" spans="1:27" s="71" customFormat="1" ht="23.5" customHeight="1" x14ac:dyDescent="0.35">
      <c r="A3652" s="62">
        <v>46205</v>
      </c>
      <c r="B3652" s="63" t="s">
        <v>445</v>
      </c>
      <c r="C3652" s="64" t="s">
        <v>17</v>
      </c>
      <c r="D3652" s="64" t="s">
        <v>37</v>
      </c>
      <c r="E3652" s="64" t="s">
        <v>5807</v>
      </c>
      <c r="F3652" s="64" t="str">
        <f t="shared" si="143"/>
        <v>2</v>
      </c>
      <c r="G3652" s="72" t="s">
        <v>3204</v>
      </c>
      <c r="H3652" s="63" t="s">
        <v>6451</v>
      </c>
      <c r="I3652" s="64" t="s">
        <v>480</v>
      </c>
      <c r="J3652" s="63" t="s">
        <v>6467</v>
      </c>
      <c r="K3652" s="64" t="s">
        <v>273</v>
      </c>
      <c r="L3652" s="64" t="s">
        <v>268</v>
      </c>
      <c r="M3652" s="100">
        <v>0.25</v>
      </c>
      <c r="N3652" s="100">
        <v>0.3125</v>
      </c>
      <c r="O3652" s="66">
        <f t="shared" si="144"/>
        <v>6.25E-2</v>
      </c>
      <c r="P3652" s="67">
        <v>1.5</v>
      </c>
      <c r="Q3652" s="68">
        <v>24</v>
      </c>
      <c r="R3652" s="68"/>
      <c r="S3652" s="68">
        <f t="shared" si="145"/>
        <v>36</v>
      </c>
      <c r="T3652" s="69" t="s">
        <v>30</v>
      </c>
      <c r="U3652" s="63" t="s">
        <v>30</v>
      </c>
      <c r="V3652" s="63"/>
      <c r="W3652" s="63">
        <v>528547005</v>
      </c>
      <c r="X3652" s="63" t="s">
        <v>548</v>
      </c>
      <c r="Y3652" s="63"/>
      <c r="Z3652" s="63"/>
      <c r="AA3652" s="63">
        <v>2026070010</v>
      </c>
    </row>
    <row r="3653" spans="1:27" s="71" customFormat="1" ht="23.5" customHeight="1" x14ac:dyDescent="0.35">
      <c r="A3653" s="62">
        <v>46206</v>
      </c>
      <c r="B3653" s="63" t="s">
        <v>445</v>
      </c>
      <c r="C3653" s="64" t="s">
        <v>17</v>
      </c>
      <c r="D3653" s="64" t="s">
        <v>37</v>
      </c>
      <c r="E3653" s="64" t="s">
        <v>712</v>
      </c>
      <c r="F3653" s="64" t="str">
        <f t="shared" si="143"/>
        <v>2</v>
      </c>
      <c r="G3653" s="72" t="s">
        <v>1042</v>
      </c>
      <c r="H3653" s="63" t="s">
        <v>6481</v>
      </c>
      <c r="I3653" s="64" t="s">
        <v>493</v>
      </c>
      <c r="J3653" s="63" t="s">
        <v>66</v>
      </c>
      <c r="K3653" s="64" t="s">
        <v>243</v>
      </c>
      <c r="L3653" s="64" t="s">
        <v>239</v>
      </c>
      <c r="M3653" s="100"/>
      <c r="N3653" s="100"/>
      <c r="O3653" s="66">
        <f t="shared" si="144"/>
        <v>24</v>
      </c>
      <c r="P3653" s="67">
        <v>0.1</v>
      </c>
      <c r="Q3653" s="68">
        <v>30</v>
      </c>
      <c r="R3653" s="68"/>
      <c r="S3653" s="68">
        <f t="shared" si="145"/>
        <v>3</v>
      </c>
      <c r="T3653" s="69" t="s">
        <v>547</v>
      </c>
      <c r="U3653" s="63" t="s">
        <v>52</v>
      </c>
      <c r="V3653" s="63"/>
      <c r="W3653" s="63"/>
      <c r="X3653" s="63"/>
      <c r="Y3653" s="63"/>
      <c r="Z3653" s="63"/>
      <c r="AA3653" s="63"/>
    </row>
    <row r="3654" spans="1:27" s="71" customFormat="1" ht="23.5" customHeight="1" x14ac:dyDescent="0.35">
      <c r="A3654" s="62">
        <v>46206</v>
      </c>
      <c r="B3654" s="63" t="s">
        <v>445</v>
      </c>
      <c r="C3654" s="64" t="s">
        <v>17</v>
      </c>
      <c r="D3654" s="64" t="s">
        <v>37</v>
      </c>
      <c r="E3654" s="64" t="s">
        <v>5978</v>
      </c>
      <c r="F3654" s="64" t="str">
        <f t="shared" si="143"/>
        <v>1</v>
      </c>
      <c r="G3654" s="72" t="s">
        <v>6482</v>
      </c>
      <c r="H3654" s="63" t="s">
        <v>6483</v>
      </c>
      <c r="I3654" s="64" t="s">
        <v>493</v>
      </c>
      <c r="J3654" s="63" t="s">
        <v>66</v>
      </c>
      <c r="K3654" s="64" t="s">
        <v>243</v>
      </c>
      <c r="L3654" s="64" t="s">
        <v>239</v>
      </c>
      <c r="M3654" s="100"/>
      <c r="N3654" s="100"/>
      <c r="O3654" s="66">
        <f t="shared" si="144"/>
        <v>24</v>
      </c>
      <c r="P3654" s="67">
        <v>0.1</v>
      </c>
      <c r="Q3654" s="68">
        <v>20</v>
      </c>
      <c r="R3654" s="68"/>
      <c r="S3654" s="68">
        <f t="shared" si="145"/>
        <v>2</v>
      </c>
      <c r="T3654" s="69" t="s">
        <v>547</v>
      </c>
      <c r="U3654" s="63" t="s">
        <v>52</v>
      </c>
      <c r="V3654" s="63"/>
      <c r="W3654" s="63"/>
      <c r="X3654" s="63"/>
      <c r="Y3654" s="63"/>
      <c r="Z3654" s="63"/>
      <c r="AA3654" s="63"/>
    </row>
    <row r="3655" spans="1:27" s="71" customFormat="1" ht="23.5" customHeight="1" x14ac:dyDescent="0.35">
      <c r="A3655" s="62">
        <v>46206</v>
      </c>
      <c r="B3655" s="63" t="s">
        <v>445</v>
      </c>
      <c r="C3655" s="64" t="s">
        <v>17</v>
      </c>
      <c r="D3655" s="64" t="s">
        <v>37</v>
      </c>
      <c r="E3655" s="64" t="s">
        <v>5868</v>
      </c>
      <c r="F3655" s="64" t="str">
        <f t="shared" si="143"/>
        <v>2</v>
      </c>
      <c r="G3655" s="72" t="s">
        <v>6484</v>
      </c>
      <c r="H3655" s="63" t="s">
        <v>6485</v>
      </c>
      <c r="I3655" s="64" t="s">
        <v>493</v>
      </c>
      <c r="J3655" s="63" t="s">
        <v>66</v>
      </c>
      <c r="K3655" s="64" t="s">
        <v>243</v>
      </c>
      <c r="L3655" s="64" t="s">
        <v>239</v>
      </c>
      <c r="M3655" s="100"/>
      <c r="N3655" s="100"/>
      <c r="O3655" s="66">
        <f t="shared" si="144"/>
        <v>24</v>
      </c>
      <c r="P3655" s="67">
        <v>0.1</v>
      </c>
      <c r="Q3655" s="68">
        <v>21</v>
      </c>
      <c r="R3655" s="68"/>
      <c r="S3655" s="68">
        <f t="shared" si="145"/>
        <v>2.1</v>
      </c>
      <c r="T3655" s="69" t="s">
        <v>547</v>
      </c>
      <c r="U3655" s="63" t="s">
        <v>52</v>
      </c>
      <c r="V3655" s="63"/>
      <c r="W3655" s="63"/>
      <c r="X3655" s="63"/>
      <c r="Y3655" s="63"/>
      <c r="Z3655" s="63"/>
      <c r="AA3655" s="63"/>
    </row>
    <row r="3656" spans="1:27" s="71" customFormat="1" ht="23.5" customHeight="1" x14ac:dyDescent="0.35">
      <c r="A3656" s="62">
        <v>46206</v>
      </c>
      <c r="B3656" s="63" t="s">
        <v>34</v>
      </c>
      <c r="C3656" s="64" t="s">
        <v>17</v>
      </c>
      <c r="D3656" s="64" t="s">
        <v>19</v>
      </c>
      <c r="E3656" s="64" t="s">
        <v>6480</v>
      </c>
      <c r="F3656" s="64" t="str">
        <f t="shared" si="143"/>
        <v>2</v>
      </c>
      <c r="G3656" s="72" t="s">
        <v>1826</v>
      </c>
      <c r="H3656" s="63" t="s">
        <v>6486</v>
      </c>
      <c r="I3656" s="64" t="s">
        <v>493</v>
      </c>
      <c r="J3656" s="63" t="s">
        <v>66</v>
      </c>
      <c r="K3656" s="64" t="s">
        <v>243</v>
      </c>
      <c r="L3656" s="64" t="s">
        <v>239</v>
      </c>
      <c r="M3656" s="100"/>
      <c r="N3656" s="100"/>
      <c r="O3656" s="66">
        <f t="shared" si="144"/>
        <v>24</v>
      </c>
      <c r="P3656" s="67">
        <v>0.33</v>
      </c>
      <c r="Q3656" s="68">
        <v>13</v>
      </c>
      <c r="R3656" s="68"/>
      <c r="S3656" s="68">
        <f t="shared" si="145"/>
        <v>4.29</v>
      </c>
      <c r="T3656" s="69" t="s">
        <v>547</v>
      </c>
      <c r="U3656" s="63" t="s">
        <v>52</v>
      </c>
      <c r="V3656" s="63"/>
      <c r="W3656" s="63"/>
      <c r="X3656" s="63"/>
      <c r="Y3656" s="63"/>
      <c r="Z3656" s="63"/>
      <c r="AA3656" s="63"/>
    </row>
    <row r="3657" spans="1:27" s="71" customFormat="1" ht="23.5" customHeight="1" x14ac:dyDescent="0.35">
      <c r="A3657" s="62">
        <v>46206</v>
      </c>
      <c r="B3657" s="63" t="s">
        <v>445</v>
      </c>
      <c r="C3657" s="64" t="s">
        <v>17</v>
      </c>
      <c r="D3657" s="64" t="s">
        <v>37</v>
      </c>
      <c r="E3657" s="64" t="s">
        <v>6088</v>
      </c>
      <c r="F3657" s="64" t="str">
        <f t="shared" si="143"/>
        <v>1</v>
      </c>
      <c r="G3657" s="72" t="s">
        <v>6487</v>
      </c>
      <c r="H3657" s="63" t="s">
        <v>6488</v>
      </c>
      <c r="I3657" s="64" t="s">
        <v>493</v>
      </c>
      <c r="J3657" s="63" t="s">
        <v>66</v>
      </c>
      <c r="K3657" s="64" t="s">
        <v>243</v>
      </c>
      <c r="L3657" s="64" t="s">
        <v>239</v>
      </c>
      <c r="M3657" s="100"/>
      <c r="N3657" s="100"/>
      <c r="O3657" s="66">
        <f t="shared" si="144"/>
        <v>24</v>
      </c>
      <c r="P3657" s="67">
        <v>0.5</v>
      </c>
      <c r="Q3657" s="68">
        <v>7</v>
      </c>
      <c r="R3657" s="68"/>
      <c r="S3657" s="68">
        <f t="shared" si="145"/>
        <v>3.5</v>
      </c>
      <c r="T3657" s="69" t="s">
        <v>547</v>
      </c>
      <c r="U3657" s="63" t="s">
        <v>52</v>
      </c>
      <c r="V3657" s="63"/>
      <c r="W3657" s="63"/>
      <c r="X3657" s="63"/>
      <c r="Y3657" s="63"/>
      <c r="Z3657" s="63"/>
      <c r="AA3657" s="63"/>
    </row>
    <row r="3658" spans="1:27" s="71" customFormat="1" ht="23.5" customHeight="1" x14ac:dyDescent="0.35">
      <c r="A3658" s="62">
        <v>46206</v>
      </c>
      <c r="B3658" s="63" t="s">
        <v>445</v>
      </c>
      <c r="C3658" s="64" t="s">
        <v>17</v>
      </c>
      <c r="D3658" s="64" t="s">
        <v>37</v>
      </c>
      <c r="E3658" s="64" t="s">
        <v>5750</v>
      </c>
      <c r="F3658" s="64" t="str">
        <f t="shared" si="143"/>
        <v>1</v>
      </c>
      <c r="G3658" s="72" t="s">
        <v>3053</v>
      </c>
      <c r="H3658" s="63" t="s">
        <v>6489</v>
      </c>
      <c r="I3658" s="64" t="s">
        <v>493</v>
      </c>
      <c r="J3658" s="63" t="s">
        <v>66</v>
      </c>
      <c r="K3658" s="64" t="s">
        <v>243</v>
      </c>
      <c r="L3658" s="64" t="s">
        <v>239</v>
      </c>
      <c r="M3658" s="100"/>
      <c r="N3658" s="100"/>
      <c r="O3658" s="66">
        <f t="shared" si="144"/>
        <v>24</v>
      </c>
      <c r="P3658" s="67">
        <v>0.5</v>
      </c>
      <c r="Q3658" s="68">
        <v>7</v>
      </c>
      <c r="R3658" s="68"/>
      <c r="S3658" s="68">
        <f t="shared" si="145"/>
        <v>3.5</v>
      </c>
      <c r="T3658" s="69" t="s">
        <v>547</v>
      </c>
      <c r="U3658" s="63" t="s">
        <v>52</v>
      </c>
      <c r="V3658" s="63"/>
      <c r="W3658" s="63"/>
      <c r="X3658" s="63"/>
      <c r="Y3658" s="63"/>
      <c r="Z3658" s="63"/>
      <c r="AA3658" s="63"/>
    </row>
    <row r="3659" spans="1:27" s="71" customFormat="1" ht="23.5" customHeight="1" x14ac:dyDescent="0.35">
      <c r="A3659" s="62">
        <v>46206</v>
      </c>
      <c r="B3659" s="63" t="s">
        <v>445</v>
      </c>
      <c r="C3659" s="64" t="s">
        <v>17</v>
      </c>
      <c r="D3659" s="64" t="s">
        <v>37</v>
      </c>
      <c r="E3659" s="64" t="s">
        <v>5829</v>
      </c>
      <c r="F3659" s="64" t="str">
        <f t="shared" si="143"/>
        <v>2</v>
      </c>
      <c r="G3659" s="72" t="s">
        <v>3188</v>
      </c>
      <c r="H3659" s="63" t="s">
        <v>6490</v>
      </c>
      <c r="I3659" s="64" t="s">
        <v>493</v>
      </c>
      <c r="J3659" s="63" t="s">
        <v>66</v>
      </c>
      <c r="K3659" s="64" t="s">
        <v>243</v>
      </c>
      <c r="L3659" s="64" t="s">
        <v>239</v>
      </c>
      <c r="M3659" s="100"/>
      <c r="N3659" s="100"/>
      <c r="O3659" s="66">
        <f t="shared" si="144"/>
        <v>24</v>
      </c>
      <c r="P3659" s="67">
        <v>0.5</v>
      </c>
      <c r="Q3659" s="68">
        <v>6</v>
      </c>
      <c r="R3659" s="68"/>
      <c r="S3659" s="68">
        <f t="shared" si="145"/>
        <v>3</v>
      </c>
      <c r="T3659" s="69" t="s">
        <v>547</v>
      </c>
      <c r="U3659" s="63" t="s">
        <v>52</v>
      </c>
      <c r="V3659" s="63"/>
      <c r="W3659" s="63"/>
      <c r="X3659" s="63"/>
      <c r="Y3659" s="63"/>
      <c r="Z3659" s="63"/>
      <c r="AA3659" s="63"/>
    </row>
    <row r="3660" spans="1:27" s="71" customFormat="1" ht="23.5" customHeight="1" x14ac:dyDescent="0.35">
      <c r="A3660" s="62">
        <v>46206</v>
      </c>
      <c r="B3660" s="63" t="s">
        <v>445</v>
      </c>
      <c r="C3660" s="64" t="s">
        <v>18</v>
      </c>
      <c r="D3660" s="64" t="s">
        <v>37</v>
      </c>
      <c r="E3660" s="64" t="s">
        <v>395</v>
      </c>
      <c r="F3660" s="64" t="str">
        <f t="shared" si="143"/>
        <v>2</v>
      </c>
      <c r="G3660" s="72" t="s">
        <v>6491</v>
      </c>
      <c r="H3660" s="63" t="s">
        <v>6492</v>
      </c>
      <c r="I3660" s="64" t="s">
        <v>493</v>
      </c>
      <c r="J3660" s="63" t="s">
        <v>66</v>
      </c>
      <c r="K3660" s="64" t="s">
        <v>243</v>
      </c>
      <c r="L3660" s="64" t="s">
        <v>239</v>
      </c>
      <c r="M3660" s="100"/>
      <c r="N3660" s="100"/>
      <c r="O3660" s="66">
        <f t="shared" si="144"/>
        <v>24</v>
      </c>
      <c r="P3660" s="67">
        <v>0.1</v>
      </c>
      <c r="Q3660" s="68">
        <v>27</v>
      </c>
      <c r="R3660" s="68"/>
      <c r="S3660" s="68">
        <f t="shared" si="145"/>
        <v>2.7</v>
      </c>
      <c r="T3660" s="69" t="s">
        <v>547</v>
      </c>
      <c r="U3660" s="63" t="s">
        <v>52</v>
      </c>
      <c r="V3660" s="63"/>
      <c r="W3660" s="63"/>
      <c r="X3660" s="63"/>
      <c r="Y3660" s="63"/>
      <c r="Z3660" s="63"/>
      <c r="AA3660" s="63"/>
    </row>
    <row r="3661" spans="1:27" s="71" customFormat="1" ht="23.5" customHeight="1" x14ac:dyDescent="0.35">
      <c r="A3661" s="62">
        <v>46206</v>
      </c>
      <c r="B3661" s="63" t="s">
        <v>445</v>
      </c>
      <c r="C3661" s="64" t="s">
        <v>18</v>
      </c>
      <c r="D3661" s="64" t="s">
        <v>37</v>
      </c>
      <c r="E3661" s="64" t="s">
        <v>815</v>
      </c>
      <c r="F3661" s="64" t="str">
        <f t="shared" si="143"/>
        <v>1</v>
      </c>
      <c r="G3661" s="72">
        <v>291102002</v>
      </c>
      <c r="H3661" s="63" t="s">
        <v>6493</v>
      </c>
      <c r="I3661" s="64" t="s">
        <v>493</v>
      </c>
      <c r="J3661" s="63" t="s">
        <v>66</v>
      </c>
      <c r="K3661" s="64" t="s">
        <v>243</v>
      </c>
      <c r="L3661" s="64" t="s">
        <v>239</v>
      </c>
      <c r="M3661" s="100"/>
      <c r="N3661" s="100"/>
      <c r="O3661" s="66">
        <f t="shared" si="144"/>
        <v>24</v>
      </c>
      <c r="P3661" s="67">
        <v>0.1</v>
      </c>
      <c r="Q3661" s="68">
        <v>3</v>
      </c>
      <c r="R3661" s="68"/>
      <c r="S3661" s="68">
        <f t="shared" si="145"/>
        <v>0.30000000000000004</v>
      </c>
      <c r="T3661" s="69" t="s">
        <v>547</v>
      </c>
      <c r="U3661" s="63" t="s">
        <v>52</v>
      </c>
      <c r="V3661" s="63"/>
      <c r="W3661" s="63"/>
      <c r="X3661" s="63"/>
      <c r="Y3661" s="63"/>
      <c r="Z3661" s="63"/>
      <c r="AA3661" s="63"/>
    </row>
    <row r="3662" spans="1:27" s="71" customFormat="1" ht="23.5" customHeight="1" x14ac:dyDescent="0.35">
      <c r="A3662" s="62">
        <v>46206</v>
      </c>
      <c r="B3662" s="63" t="s">
        <v>445</v>
      </c>
      <c r="C3662" s="64" t="s">
        <v>18</v>
      </c>
      <c r="D3662" s="64" t="s">
        <v>37</v>
      </c>
      <c r="E3662" s="64" t="s">
        <v>615</v>
      </c>
      <c r="F3662" s="64" t="str">
        <f t="shared" si="143"/>
        <v>1</v>
      </c>
      <c r="G3662" s="72">
        <v>306527006</v>
      </c>
      <c r="H3662" s="63" t="s">
        <v>6494</v>
      </c>
      <c r="I3662" s="64" t="s">
        <v>493</v>
      </c>
      <c r="J3662" s="63" t="s">
        <v>66</v>
      </c>
      <c r="K3662" s="64" t="s">
        <v>243</v>
      </c>
      <c r="L3662" s="64" t="s">
        <v>239</v>
      </c>
      <c r="M3662" s="100"/>
      <c r="N3662" s="100"/>
      <c r="O3662" s="66">
        <f t="shared" si="144"/>
        <v>24</v>
      </c>
      <c r="P3662" s="67">
        <v>0.1</v>
      </c>
      <c r="Q3662" s="68">
        <v>10</v>
      </c>
      <c r="R3662" s="68"/>
      <c r="S3662" s="68">
        <f t="shared" si="145"/>
        <v>1</v>
      </c>
      <c r="T3662" s="69" t="s">
        <v>547</v>
      </c>
      <c r="U3662" s="63" t="s">
        <v>52</v>
      </c>
      <c r="V3662" s="63"/>
      <c r="W3662" s="63"/>
      <c r="X3662" s="63"/>
      <c r="Y3662" s="63"/>
      <c r="Z3662" s="63"/>
      <c r="AA3662" s="63"/>
    </row>
    <row r="3663" spans="1:27" s="71" customFormat="1" ht="23.5" customHeight="1" x14ac:dyDescent="0.35">
      <c r="A3663" s="62">
        <v>46206</v>
      </c>
      <c r="B3663" s="63" t="s">
        <v>445</v>
      </c>
      <c r="C3663" s="64" t="s">
        <v>18</v>
      </c>
      <c r="D3663" s="64" t="s">
        <v>37</v>
      </c>
      <c r="E3663" s="64" t="s">
        <v>996</v>
      </c>
      <c r="F3663" s="64" t="str">
        <f t="shared" si="143"/>
        <v>2</v>
      </c>
      <c r="G3663" s="72">
        <v>300003120</v>
      </c>
      <c r="H3663" s="63" t="s">
        <v>6495</v>
      </c>
      <c r="I3663" s="64" t="s">
        <v>493</v>
      </c>
      <c r="J3663" s="63" t="s">
        <v>66</v>
      </c>
      <c r="K3663" s="64" t="s">
        <v>243</v>
      </c>
      <c r="L3663" s="64" t="s">
        <v>239</v>
      </c>
      <c r="M3663" s="100"/>
      <c r="N3663" s="100"/>
      <c r="O3663" s="66">
        <f t="shared" si="144"/>
        <v>24</v>
      </c>
      <c r="P3663" s="67">
        <v>0.1</v>
      </c>
      <c r="Q3663" s="68">
        <v>3</v>
      </c>
      <c r="R3663" s="68"/>
      <c r="S3663" s="68">
        <f t="shared" si="145"/>
        <v>0.30000000000000004</v>
      </c>
      <c r="T3663" s="69" t="s">
        <v>547</v>
      </c>
      <c r="U3663" s="63" t="s">
        <v>52</v>
      </c>
      <c r="V3663" s="63"/>
      <c r="W3663" s="63"/>
      <c r="X3663" s="63"/>
      <c r="Y3663" s="63"/>
      <c r="Z3663" s="63"/>
      <c r="AA3663" s="63"/>
    </row>
    <row r="3664" spans="1:27" s="71" customFormat="1" ht="23.5" customHeight="1" x14ac:dyDescent="0.35">
      <c r="A3664" s="62">
        <v>46206</v>
      </c>
      <c r="B3664" s="63" t="s">
        <v>445</v>
      </c>
      <c r="C3664" s="64" t="s">
        <v>18</v>
      </c>
      <c r="D3664" s="64" t="s">
        <v>37</v>
      </c>
      <c r="E3664" s="64" t="s">
        <v>335</v>
      </c>
      <c r="F3664" s="64" t="str">
        <f t="shared" si="143"/>
        <v>1</v>
      </c>
      <c r="G3664" s="72">
        <v>230868002</v>
      </c>
      <c r="H3664" s="63" t="s">
        <v>6496</v>
      </c>
      <c r="I3664" s="64" t="s">
        <v>493</v>
      </c>
      <c r="J3664" s="63" t="s">
        <v>66</v>
      </c>
      <c r="K3664" s="64" t="s">
        <v>243</v>
      </c>
      <c r="L3664" s="64" t="s">
        <v>239</v>
      </c>
      <c r="M3664" s="100"/>
      <c r="N3664" s="100"/>
      <c r="O3664" s="66">
        <f t="shared" si="144"/>
        <v>24</v>
      </c>
      <c r="P3664" s="67">
        <v>0.1</v>
      </c>
      <c r="Q3664" s="68">
        <v>10</v>
      </c>
      <c r="R3664" s="68"/>
      <c r="S3664" s="68">
        <f t="shared" si="145"/>
        <v>1</v>
      </c>
      <c r="T3664" s="69" t="s">
        <v>547</v>
      </c>
      <c r="U3664" s="63" t="s">
        <v>52</v>
      </c>
      <c r="V3664" s="63"/>
      <c r="W3664" s="63"/>
      <c r="X3664" s="63"/>
      <c r="Y3664" s="63"/>
      <c r="Z3664" s="63"/>
      <c r="AA3664" s="63"/>
    </row>
    <row r="3665" spans="1:27" s="71" customFormat="1" ht="23.5" customHeight="1" x14ac:dyDescent="0.35">
      <c r="A3665" s="62">
        <v>46206</v>
      </c>
      <c r="B3665" s="63" t="s">
        <v>445</v>
      </c>
      <c r="C3665" s="64" t="s">
        <v>18</v>
      </c>
      <c r="D3665" s="64" t="s">
        <v>37</v>
      </c>
      <c r="E3665" s="64" t="s">
        <v>554</v>
      </c>
      <c r="F3665" s="64" t="str">
        <f t="shared" si="143"/>
        <v>1</v>
      </c>
      <c r="G3665" s="72" t="s">
        <v>2853</v>
      </c>
      <c r="H3665" s="63" t="s">
        <v>6497</v>
      </c>
      <c r="I3665" s="64" t="s">
        <v>493</v>
      </c>
      <c r="J3665" s="63" t="s">
        <v>66</v>
      </c>
      <c r="K3665" s="64" t="s">
        <v>243</v>
      </c>
      <c r="L3665" s="64" t="s">
        <v>239</v>
      </c>
      <c r="M3665" s="100"/>
      <c r="N3665" s="100"/>
      <c r="O3665" s="66">
        <f t="shared" si="144"/>
        <v>24</v>
      </c>
      <c r="P3665" s="67">
        <v>0.75</v>
      </c>
      <c r="Q3665" s="68">
        <v>17</v>
      </c>
      <c r="R3665" s="68"/>
      <c r="S3665" s="68">
        <f t="shared" si="145"/>
        <v>12.75</v>
      </c>
      <c r="T3665" s="69" t="s">
        <v>547</v>
      </c>
      <c r="U3665" s="63" t="s">
        <v>52</v>
      </c>
      <c r="V3665" s="63"/>
      <c r="W3665" s="63"/>
      <c r="X3665" s="63"/>
      <c r="Y3665" s="63"/>
      <c r="Z3665" s="63"/>
      <c r="AA3665" s="63"/>
    </row>
    <row r="3666" spans="1:27" s="71" customFormat="1" ht="23.5" customHeight="1" x14ac:dyDescent="0.35">
      <c r="A3666" s="62">
        <v>46206</v>
      </c>
      <c r="B3666" s="63" t="s">
        <v>445</v>
      </c>
      <c r="C3666" s="64" t="s">
        <v>18</v>
      </c>
      <c r="D3666" s="64" t="s">
        <v>37</v>
      </c>
      <c r="E3666" s="64" t="s">
        <v>2224</v>
      </c>
      <c r="F3666" s="64" t="str">
        <f t="shared" si="143"/>
        <v>2</v>
      </c>
      <c r="G3666" s="72" t="s">
        <v>1977</v>
      </c>
      <c r="H3666" s="63" t="s">
        <v>6498</v>
      </c>
      <c r="I3666" s="64" t="s">
        <v>493</v>
      </c>
      <c r="J3666" s="63" t="s">
        <v>66</v>
      </c>
      <c r="K3666" s="64" t="s">
        <v>243</v>
      </c>
      <c r="L3666" s="64" t="s">
        <v>239</v>
      </c>
      <c r="M3666" s="100"/>
      <c r="N3666" s="100"/>
      <c r="O3666" s="66">
        <f t="shared" si="144"/>
        <v>24</v>
      </c>
      <c r="P3666" s="67">
        <v>0.33</v>
      </c>
      <c r="Q3666" s="68">
        <v>23</v>
      </c>
      <c r="R3666" s="68"/>
      <c r="S3666" s="68">
        <f t="shared" si="145"/>
        <v>7.5900000000000007</v>
      </c>
      <c r="T3666" s="69" t="s">
        <v>547</v>
      </c>
      <c r="U3666" s="63" t="s">
        <v>52</v>
      </c>
      <c r="V3666" s="63"/>
      <c r="W3666" s="63"/>
      <c r="X3666" s="63"/>
      <c r="Y3666" s="63"/>
      <c r="Z3666" s="63"/>
      <c r="AA3666" s="63"/>
    </row>
    <row r="3667" spans="1:27" s="71" customFormat="1" ht="23.5" customHeight="1" x14ac:dyDescent="0.35">
      <c r="A3667" s="62">
        <v>46206</v>
      </c>
      <c r="B3667" s="63" t="s">
        <v>445</v>
      </c>
      <c r="C3667" s="64" t="s">
        <v>18</v>
      </c>
      <c r="D3667" s="64" t="s">
        <v>37</v>
      </c>
      <c r="E3667" s="64" t="s">
        <v>326</v>
      </c>
      <c r="F3667" s="64" t="str">
        <f t="shared" si="143"/>
        <v>2</v>
      </c>
      <c r="G3667" s="72" t="s">
        <v>6499</v>
      </c>
      <c r="H3667" s="63" t="s">
        <v>6500</v>
      </c>
      <c r="I3667" s="64" t="s">
        <v>493</v>
      </c>
      <c r="J3667" s="63" t="s">
        <v>66</v>
      </c>
      <c r="K3667" s="64" t="s">
        <v>243</v>
      </c>
      <c r="L3667" s="64" t="s">
        <v>239</v>
      </c>
      <c r="M3667" s="100"/>
      <c r="N3667" s="100"/>
      <c r="O3667" s="66">
        <f t="shared" si="144"/>
        <v>24</v>
      </c>
      <c r="P3667" s="67">
        <v>0.1</v>
      </c>
      <c r="Q3667" s="68">
        <v>30</v>
      </c>
      <c r="R3667" s="68"/>
      <c r="S3667" s="68">
        <f t="shared" si="145"/>
        <v>3</v>
      </c>
      <c r="T3667" s="69" t="s">
        <v>547</v>
      </c>
      <c r="U3667" s="63" t="s">
        <v>52</v>
      </c>
      <c r="V3667" s="63"/>
      <c r="W3667" s="63"/>
      <c r="X3667" s="63"/>
      <c r="Y3667" s="63"/>
      <c r="Z3667" s="63"/>
      <c r="AA3667" s="63"/>
    </row>
    <row r="3668" spans="1:27" s="71" customFormat="1" ht="23.5" customHeight="1" x14ac:dyDescent="0.35">
      <c r="A3668" s="62">
        <v>46206</v>
      </c>
      <c r="B3668" s="63" t="s">
        <v>34</v>
      </c>
      <c r="C3668" s="64" t="s">
        <v>18</v>
      </c>
      <c r="D3668" s="64" t="s">
        <v>19</v>
      </c>
      <c r="E3668" s="64" t="s">
        <v>5917</v>
      </c>
      <c r="F3668" s="64" t="str">
        <f t="shared" si="143"/>
        <v>2</v>
      </c>
      <c r="G3668" s="72">
        <v>130597197</v>
      </c>
      <c r="H3668" s="63" t="s">
        <v>6501</v>
      </c>
      <c r="I3668" s="64" t="s">
        <v>490</v>
      </c>
      <c r="J3668" s="63" t="s">
        <v>6468</v>
      </c>
      <c r="K3668" s="64" t="s">
        <v>281</v>
      </c>
      <c r="L3668" s="64" t="s">
        <v>268</v>
      </c>
      <c r="M3668" s="100">
        <v>0.14097222222222222</v>
      </c>
      <c r="N3668" s="100">
        <v>0.16666666666666666</v>
      </c>
      <c r="O3668" s="66">
        <f t="shared" si="144"/>
        <v>2.5694444444444436E-2</v>
      </c>
      <c r="P3668" s="67">
        <v>0.6</v>
      </c>
      <c r="Q3668" s="68">
        <v>9</v>
      </c>
      <c r="R3668" s="68"/>
      <c r="S3668" s="68">
        <f t="shared" si="145"/>
        <v>5.3999999999999995</v>
      </c>
      <c r="T3668" s="69" t="s">
        <v>52</v>
      </c>
      <c r="U3668" s="63" t="s">
        <v>52</v>
      </c>
      <c r="V3668" s="63"/>
      <c r="W3668" s="63"/>
      <c r="X3668" s="63"/>
      <c r="Y3668" s="63"/>
      <c r="Z3668" s="63"/>
      <c r="AA3668" s="63">
        <v>2026070011</v>
      </c>
    </row>
    <row r="3669" spans="1:27" s="71" customFormat="1" ht="23.5" customHeight="1" x14ac:dyDescent="0.35">
      <c r="A3669" s="62">
        <v>46206</v>
      </c>
      <c r="B3669" s="63" t="s">
        <v>34</v>
      </c>
      <c r="C3669" s="64" t="s">
        <v>18</v>
      </c>
      <c r="D3669" s="64" t="s">
        <v>19</v>
      </c>
      <c r="E3669" s="64" t="s">
        <v>6178</v>
      </c>
      <c r="F3669" s="64" t="str">
        <f t="shared" si="143"/>
        <v>2</v>
      </c>
      <c r="G3669" s="72" t="s">
        <v>6146</v>
      </c>
      <c r="H3669" s="63" t="s">
        <v>6502</v>
      </c>
      <c r="I3669" s="64" t="s">
        <v>490</v>
      </c>
      <c r="J3669" s="63" t="s">
        <v>4840</v>
      </c>
      <c r="K3669" s="64" t="s">
        <v>281</v>
      </c>
      <c r="L3669" s="64" t="s">
        <v>268</v>
      </c>
      <c r="M3669" s="100">
        <v>0.8125</v>
      </c>
      <c r="N3669" s="100">
        <v>0.84375</v>
      </c>
      <c r="O3669" s="66">
        <f t="shared" si="144"/>
        <v>3.125E-2</v>
      </c>
      <c r="P3669" s="67">
        <v>0.75</v>
      </c>
      <c r="Q3669" s="68">
        <v>11</v>
      </c>
      <c r="R3669" s="68"/>
      <c r="S3669" s="68">
        <f t="shared" si="145"/>
        <v>8.25</v>
      </c>
      <c r="T3669" s="69" t="s">
        <v>52</v>
      </c>
      <c r="U3669" s="63" t="s">
        <v>52</v>
      </c>
      <c r="V3669" s="63"/>
      <c r="W3669" s="63"/>
      <c r="X3669" s="63"/>
      <c r="Y3669" s="63"/>
      <c r="Z3669" s="63"/>
      <c r="AA3669" s="63">
        <v>2026070012</v>
      </c>
    </row>
    <row r="3670" spans="1:27" s="71" customFormat="1" ht="23.5" customHeight="1" x14ac:dyDescent="0.35">
      <c r="A3670" s="62">
        <v>46206</v>
      </c>
      <c r="B3670" s="63" t="s">
        <v>34</v>
      </c>
      <c r="C3670" s="64" t="s">
        <v>18</v>
      </c>
      <c r="D3670" s="64" t="s">
        <v>19</v>
      </c>
      <c r="E3670" s="64" t="s">
        <v>1543</v>
      </c>
      <c r="F3670" s="64" t="str">
        <f t="shared" si="143"/>
        <v>1</v>
      </c>
      <c r="G3670" s="72">
        <v>130868002</v>
      </c>
      <c r="H3670" s="63" t="s">
        <v>6503</v>
      </c>
      <c r="I3670" s="64" t="s">
        <v>490</v>
      </c>
      <c r="J3670" s="63" t="s">
        <v>6386</v>
      </c>
      <c r="K3670" s="64" t="s">
        <v>281</v>
      </c>
      <c r="L3670" s="64" t="s">
        <v>268</v>
      </c>
      <c r="M3670" s="100">
        <v>0.34722222222222221</v>
      </c>
      <c r="N3670" s="100">
        <v>0.3611111111111111</v>
      </c>
      <c r="O3670" s="66">
        <f t="shared" si="144"/>
        <v>1.3888888888888895E-2</v>
      </c>
      <c r="P3670" s="67">
        <v>0.34</v>
      </c>
      <c r="Q3670" s="68">
        <v>6</v>
      </c>
      <c r="R3670" s="68"/>
      <c r="S3670" s="68">
        <f t="shared" si="145"/>
        <v>2.04</v>
      </c>
      <c r="T3670" s="69" t="s">
        <v>52</v>
      </c>
      <c r="U3670" s="63" t="s">
        <v>52</v>
      </c>
      <c r="V3670" s="63"/>
      <c r="W3670" s="63"/>
      <c r="X3670" s="63"/>
      <c r="Y3670" s="63"/>
      <c r="Z3670" s="63"/>
      <c r="AA3670" s="63">
        <v>2026070013</v>
      </c>
    </row>
    <row r="3671" spans="1:27" s="71" customFormat="1" ht="23.5" customHeight="1" x14ac:dyDescent="0.35">
      <c r="A3671" s="62">
        <v>46207</v>
      </c>
      <c r="B3671" s="63" t="s">
        <v>445</v>
      </c>
      <c r="C3671" s="64" t="s">
        <v>17</v>
      </c>
      <c r="D3671" s="64" t="s">
        <v>37</v>
      </c>
      <c r="E3671" s="64" t="s">
        <v>712</v>
      </c>
      <c r="F3671" s="64" t="str">
        <f t="shared" si="143"/>
        <v>2</v>
      </c>
      <c r="G3671" s="72" t="s">
        <v>1003</v>
      </c>
      <c r="H3671" s="63" t="s">
        <v>6507</v>
      </c>
      <c r="I3671" s="64" t="s">
        <v>493</v>
      </c>
      <c r="J3671" s="63" t="s">
        <v>66</v>
      </c>
      <c r="K3671" s="64" t="s">
        <v>243</v>
      </c>
      <c r="L3671" s="64" t="s">
        <v>239</v>
      </c>
      <c r="M3671" s="100"/>
      <c r="N3671" s="100"/>
      <c r="O3671" s="66">
        <f t="shared" si="144"/>
        <v>24</v>
      </c>
      <c r="P3671" s="67">
        <v>0.1</v>
      </c>
      <c r="Q3671" s="68">
        <v>21</v>
      </c>
      <c r="R3671" s="68"/>
      <c r="S3671" s="68">
        <f t="shared" si="145"/>
        <v>2.1</v>
      </c>
      <c r="T3671" s="69" t="s">
        <v>547</v>
      </c>
      <c r="U3671" s="63" t="s">
        <v>52</v>
      </c>
      <c r="V3671" s="63"/>
      <c r="W3671" s="63"/>
      <c r="X3671" s="63"/>
      <c r="Y3671" s="63"/>
      <c r="Z3671" s="63"/>
      <c r="AA3671" s="63"/>
    </row>
    <row r="3672" spans="1:27" s="71" customFormat="1" ht="23.5" customHeight="1" x14ac:dyDescent="0.35">
      <c r="A3672" s="62">
        <v>46207</v>
      </c>
      <c r="B3672" s="63" t="s">
        <v>445</v>
      </c>
      <c r="C3672" s="64" t="s">
        <v>17</v>
      </c>
      <c r="D3672" s="64" t="s">
        <v>37</v>
      </c>
      <c r="E3672" s="64" t="s">
        <v>5978</v>
      </c>
      <c r="F3672" s="64" t="str">
        <f t="shared" si="143"/>
        <v>1</v>
      </c>
      <c r="G3672" s="72" t="s">
        <v>1572</v>
      </c>
      <c r="H3672" s="63" t="s">
        <v>6508</v>
      </c>
      <c r="I3672" s="64" t="s">
        <v>493</v>
      </c>
      <c r="J3672" s="63" t="s">
        <v>66</v>
      </c>
      <c r="K3672" s="64" t="s">
        <v>243</v>
      </c>
      <c r="L3672" s="64" t="s">
        <v>239</v>
      </c>
      <c r="M3672" s="100"/>
      <c r="N3672" s="100"/>
      <c r="O3672" s="66">
        <f t="shared" si="144"/>
        <v>24</v>
      </c>
      <c r="P3672" s="67">
        <v>0.1</v>
      </c>
      <c r="Q3672" s="68">
        <v>26</v>
      </c>
      <c r="R3672" s="68"/>
      <c r="S3672" s="68">
        <f t="shared" si="145"/>
        <v>2.6</v>
      </c>
      <c r="T3672" s="69" t="s">
        <v>547</v>
      </c>
      <c r="U3672" s="63" t="s">
        <v>52</v>
      </c>
      <c r="V3672" s="63"/>
      <c r="W3672" s="63"/>
      <c r="X3672" s="63"/>
      <c r="Y3672" s="63"/>
      <c r="Z3672" s="63"/>
      <c r="AA3672" s="63"/>
    </row>
    <row r="3673" spans="1:27" s="71" customFormat="1" ht="23.5" customHeight="1" x14ac:dyDescent="0.35">
      <c r="A3673" s="62">
        <v>46207</v>
      </c>
      <c r="B3673" s="63" t="s">
        <v>445</v>
      </c>
      <c r="C3673" s="64" t="s">
        <v>17</v>
      </c>
      <c r="D3673" s="64" t="s">
        <v>37</v>
      </c>
      <c r="E3673" s="64" t="s">
        <v>5868</v>
      </c>
      <c r="F3673" s="64" t="str">
        <f t="shared" si="143"/>
        <v>2</v>
      </c>
      <c r="G3673" s="72" t="s">
        <v>2320</v>
      </c>
      <c r="H3673" s="63" t="s">
        <v>6509</v>
      </c>
      <c r="I3673" s="64" t="s">
        <v>493</v>
      </c>
      <c r="J3673" s="63" t="s">
        <v>66</v>
      </c>
      <c r="K3673" s="64" t="s">
        <v>243</v>
      </c>
      <c r="L3673" s="64" t="s">
        <v>239</v>
      </c>
      <c r="M3673" s="100"/>
      <c r="N3673" s="100"/>
      <c r="O3673" s="66">
        <f t="shared" si="144"/>
        <v>24</v>
      </c>
      <c r="P3673" s="67">
        <v>0.1</v>
      </c>
      <c r="Q3673" s="68">
        <v>24</v>
      </c>
      <c r="R3673" s="68"/>
      <c r="S3673" s="68">
        <f t="shared" si="145"/>
        <v>2.4000000000000004</v>
      </c>
      <c r="T3673" s="69" t="s">
        <v>547</v>
      </c>
      <c r="U3673" s="63" t="s">
        <v>52</v>
      </c>
      <c r="V3673" s="63"/>
      <c r="W3673" s="63"/>
      <c r="X3673" s="63"/>
      <c r="Y3673" s="63"/>
      <c r="Z3673" s="63"/>
      <c r="AA3673" s="63"/>
    </row>
    <row r="3674" spans="1:27" s="71" customFormat="1" ht="23.5" customHeight="1" x14ac:dyDescent="0.35">
      <c r="A3674" s="62">
        <v>46207</v>
      </c>
      <c r="B3674" s="63" t="s">
        <v>445</v>
      </c>
      <c r="C3674" s="64" t="s">
        <v>17</v>
      </c>
      <c r="D3674" s="64" t="s">
        <v>37</v>
      </c>
      <c r="E3674" s="64" t="s">
        <v>5868</v>
      </c>
      <c r="F3674" s="64" t="str">
        <f t="shared" si="143"/>
        <v>2</v>
      </c>
      <c r="G3674" s="72" t="s">
        <v>6510</v>
      </c>
      <c r="H3674" s="63" t="s">
        <v>6511</v>
      </c>
      <c r="I3674" s="64" t="s">
        <v>493</v>
      </c>
      <c r="J3674" s="63" t="s">
        <v>66</v>
      </c>
      <c r="K3674" s="64" t="s">
        <v>243</v>
      </c>
      <c r="L3674" s="64" t="s">
        <v>239</v>
      </c>
      <c r="M3674" s="100"/>
      <c r="N3674" s="100"/>
      <c r="O3674" s="66">
        <f t="shared" si="144"/>
        <v>24</v>
      </c>
      <c r="P3674" s="67">
        <v>0.1</v>
      </c>
      <c r="Q3674" s="68">
        <v>24</v>
      </c>
      <c r="R3674" s="68"/>
      <c r="S3674" s="68">
        <f t="shared" si="145"/>
        <v>2.4000000000000004</v>
      </c>
      <c r="T3674" s="69" t="s">
        <v>547</v>
      </c>
      <c r="U3674" s="63" t="s">
        <v>52</v>
      </c>
      <c r="V3674" s="63"/>
      <c r="W3674" s="63"/>
      <c r="X3674" s="63"/>
      <c r="Y3674" s="63"/>
      <c r="Z3674" s="63"/>
      <c r="AA3674" s="63"/>
    </row>
    <row r="3675" spans="1:27" s="71" customFormat="1" ht="23.5" customHeight="1" x14ac:dyDescent="0.35">
      <c r="A3675" s="62">
        <v>46207</v>
      </c>
      <c r="B3675" s="63" t="s">
        <v>445</v>
      </c>
      <c r="C3675" s="64" t="s">
        <v>17</v>
      </c>
      <c r="D3675" s="64" t="s">
        <v>37</v>
      </c>
      <c r="E3675" s="64" t="s">
        <v>6088</v>
      </c>
      <c r="F3675" s="64" t="str">
        <f t="shared" si="143"/>
        <v>1</v>
      </c>
      <c r="G3675" s="72" t="s">
        <v>3311</v>
      </c>
      <c r="H3675" s="63" t="s">
        <v>6512</v>
      </c>
      <c r="I3675" s="64" t="s">
        <v>493</v>
      </c>
      <c r="J3675" s="63" t="s">
        <v>66</v>
      </c>
      <c r="K3675" s="64" t="s">
        <v>243</v>
      </c>
      <c r="L3675" s="64" t="s">
        <v>239</v>
      </c>
      <c r="M3675" s="100"/>
      <c r="N3675" s="100"/>
      <c r="O3675" s="66">
        <f t="shared" si="144"/>
        <v>24</v>
      </c>
      <c r="P3675" s="67">
        <v>0.23</v>
      </c>
      <c r="Q3675" s="68">
        <v>9</v>
      </c>
      <c r="R3675" s="68"/>
      <c r="S3675" s="68">
        <f t="shared" si="145"/>
        <v>2.0700000000000003</v>
      </c>
      <c r="T3675" s="69" t="s">
        <v>547</v>
      </c>
      <c r="U3675" s="63" t="s">
        <v>52</v>
      </c>
      <c r="V3675" s="63"/>
      <c r="W3675" s="63"/>
      <c r="X3675" s="63"/>
      <c r="Y3675" s="63"/>
      <c r="Z3675" s="63"/>
      <c r="AA3675" s="63"/>
    </row>
    <row r="3676" spans="1:27" s="71" customFormat="1" ht="23.5" customHeight="1" x14ac:dyDescent="0.35">
      <c r="A3676" s="62">
        <v>46207</v>
      </c>
      <c r="B3676" s="63" t="s">
        <v>445</v>
      </c>
      <c r="C3676" s="64" t="s">
        <v>17</v>
      </c>
      <c r="D3676" s="64" t="s">
        <v>37</v>
      </c>
      <c r="E3676" s="64" t="s">
        <v>5750</v>
      </c>
      <c r="F3676" s="64" t="str">
        <f t="shared" si="143"/>
        <v>1</v>
      </c>
      <c r="G3676" s="72" t="s">
        <v>4234</v>
      </c>
      <c r="H3676" s="63" t="s">
        <v>6513</v>
      </c>
      <c r="I3676" s="64" t="s">
        <v>493</v>
      </c>
      <c r="J3676" s="63" t="s">
        <v>66</v>
      </c>
      <c r="K3676" s="64" t="s">
        <v>243</v>
      </c>
      <c r="L3676" s="64" t="s">
        <v>239</v>
      </c>
      <c r="M3676" s="100"/>
      <c r="N3676" s="100"/>
      <c r="O3676" s="66">
        <f t="shared" si="144"/>
        <v>24</v>
      </c>
      <c r="P3676" s="67">
        <v>0.18</v>
      </c>
      <c r="Q3676" s="68">
        <v>7</v>
      </c>
      <c r="R3676" s="68"/>
      <c r="S3676" s="68">
        <f t="shared" si="145"/>
        <v>1.26</v>
      </c>
      <c r="T3676" s="69" t="s">
        <v>547</v>
      </c>
      <c r="U3676" s="63" t="s">
        <v>52</v>
      </c>
      <c r="V3676" s="63"/>
      <c r="W3676" s="63"/>
      <c r="X3676" s="63"/>
      <c r="Y3676" s="63"/>
      <c r="Z3676" s="63"/>
      <c r="AA3676" s="63"/>
    </row>
    <row r="3677" spans="1:27" s="71" customFormat="1" ht="23.5" customHeight="1" x14ac:dyDescent="0.35">
      <c r="A3677" s="62">
        <v>46207</v>
      </c>
      <c r="B3677" s="63" t="s">
        <v>445</v>
      </c>
      <c r="C3677" s="64" t="s">
        <v>17</v>
      </c>
      <c r="D3677" s="64" t="s">
        <v>37</v>
      </c>
      <c r="E3677" s="64" t="s">
        <v>5750</v>
      </c>
      <c r="F3677" s="64" t="str">
        <f t="shared" si="143"/>
        <v>1</v>
      </c>
      <c r="G3677" s="72" t="s">
        <v>6514</v>
      </c>
      <c r="H3677" s="63" t="s">
        <v>6515</v>
      </c>
      <c r="I3677" s="64" t="s">
        <v>493</v>
      </c>
      <c r="J3677" s="63" t="s">
        <v>66</v>
      </c>
      <c r="K3677" s="64" t="s">
        <v>243</v>
      </c>
      <c r="L3677" s="64" t="s">
        <v>239</v>
      </c>
      <c r="M3677" s="100"/>
      <c r="N3677" s="100"/>
      <c r="O3677" s="66">
        <f t="shared" si="144"/>
        <v>24</v>
      </c>
      <c r="P3677" s="67">
        <v>0.2</v>
      </c>
      <c r="Q3677" s="68">
        <v>7</v>
      </c>
      <c r="R3677" s="68"/>
      <c r="S3677" s="68">
        <f t="shared" si="145"/>
        <v>1.4000000000000001</v>
      </c>
      <c r="T3677" s="69" t="s">
        <v>547</v>
      </c>
      <c r="U3677" s="63" t="s">
        <v>52</v>
      </c>
      <c r="V3677" s="63"/>
      <c r="W3677" s="63"/>
      <c r="X3677" s="63"/>
      <c r="Y3677" s="63"/>
      <c r="Z3677" s="63"/>
      <c r="AA3677" s="63"/>
    </row>
    <row r="3678" spans="1:27" s="71" customFormat="1" ht="23.5" customHeight="1" x14ac:dyDescent="0.35">
      <c r="A3678" s="62">
        <v>46207</v>
      </c>
      <c r="B3678" s="63" t="s">
        <v>445</v>
      </c>
      <c r="C3678" s="64" t="s">
        <v>17</v>
      </c>
      <c r="D3678" s="64" t="s">
        <v>37</v>
      </c>
      <c r="E3678" s="64" t="s">
        <v>5750</v>
      </c>
      <c r="F3678" s="64" t="str">
        <f t="shared" si="143"/>
        <v>1</v>
      </c>
      <c r="G3678" s="72" t="s">
        <v>4873</v>
      </c>
      <c r="H3678" s="63" t="s">
        <v>6516</v>
      </c>
      <c r="I3678" s="64" t="s">
        <v>493</v>
      </c>
      <c r="J3678" s="63" t="s">
        <v>66</v>
      </c>
      <c r="K3678" s="64" t="s">
        <v>243</v>
      </c>
      <c r="L3678" s="64" t="s">
        <v>239</v>
      </c>
      <c r="M3678" s="100"/>
      <c r="N3678" s="100"/>
      <c r="O3678" s="66">
        <f t="shared" si="144"/>
        <v>24</v>
      </c>
      <c r="P3678" s="67">
        <v>0.18</v>
      </c>
      <c r="Q3678" s="68">
        <v>7</v>
      </c>
      <c r="R3678" s="68"/>
      <c r="S3678" s="68">
        <f t="shared" si="145"/>
        <v>1.26</v>
      </c>
      <c r="T3678" s="69" t="s">
        <v>547</v>
      </c>
      <c r="U3678" s="63" t="s">
        <v>52</v>
      </c>
      <c r="V3678" s="63"/>
      <c r="W3678" s="63"/>
      <c r="X3678" s="63"/>
      <c r="Y3678" s="63"/>
      <c r="Z3678" s="63"/>
      <c r="AA3678" s="63"/>
    </row>
    <row r="3679" spans="1:27" s="71" customFormat="1" ht="23.5" customHeight="1" x14ac:dyDescent="0.35">
      <c r="A3679" s="62">
        <v>46207</v>
      </c>
      <c r="B3679" s="63" t="s">
        <v>445</v>
      </c>
      <c r="C3679" s="64" t="s">
        <v>17</v>
      </c>
      <c r="D3679" s="64" t="s">
        <v>37</v>
      </c>
      <c r="E3679" s="64" t="s">
        <v>5751</v>
      </c>
      <c r="F3679" s="64" t="str">
        <f t="shared" si="143"/>
        <v>2</v>
      </c>
      <c r="G3679" s="72" t="s">
        <v>4934</v>
      </c>
      <c r="H3679" s="63" t="s">
        <v>6517</v>
      </c>
      <c r="I3679" s="64" t="s">
        <v>493</v>
      </c>
      <c r="J3679" s="63" t="s">
        <v>66</v>
      </c>
      <c r="K3679" s="64" t="s">
        <v>243</v>
      </c>
      <c r="L3679" s="64" t="s">
        <v>239</v>
      </c>
      <c r="M3679" s="100"/>
      <c r="N3679" s="100"/>
      <c r="O3679" s="66">
        <f t="shared" si="144"/>
        <v>24</v>
      </c>
      <c r="P3679" s="67">
        <v>0.5</v>
      </c>
      <c r="Q3679" s="68">
        <v>8</v>
      </c>
      <c r="R3679" s="68"/>
      <c r="S3679" s="68">
        <f t="shared" si="145"/>
        <v>4</v>
      </c>
      <c r="T3679" s="69" t="s">
        <v>547</v>
      </c>
      <c r="U3679" s="63" t="s">
        <v>52</v>
      </c>
      <c r="V3679" s="63"/>
      <c r="W3679" s="63"/>
      <c r="X3679" s="63"/>
      <c r="Y3679" s="63"/>
      <c r="Z3679" s="63"/>
      <c r="AA3679" s="63"/>
    </row>
    <row r="3680" spans="1:27" s="71" customFormat="1" ht="23.5" customHeight="1" x14ac:dyDescent="0.35">
      <c r="A3680" s="62">
        <v>46207</v>
      </c>
      <c r="B3680" s="63" t="s">
        <v>445</v>
      </c>
      <c r="C3680" s="64" t="s">
        <v>18</v>
      </c>
      <c r="D3680" s="64" t="s">
        <v>37</v>
      </c>
      <c r="E3680" s="64" t="s">
        <v>244</v>
      </c>
      <c r="F3680" s="64" t="str">
        <f t="shared" si="143"/>
        <v>2</v>
      </c>
      <c r="G3680" s="72" t="s">
        <v>827</v>
      </c>
      <c r="H3680" s="63" t="s">
        <v>6518</v>
      </c>
      <c r="I3680" s="64" t="s">
        <v>493</v>
      </c>
      <c r="J3680" s="63" t="s">
        <v>66</v>
      </c>
      <c r="K3680" s="64" t="s">
        <v>243</v>
      </c>
      <c r="L3680" s="64" t="s">
        <v>239</v>
      </c>
      <c r="M3680" s="100"/>
      <c r="N3680" s="100"/>
      <c r="O3680" s="66">
        <f t="shared" si="144"/>
        <v>24</v>
      </c>
      <c r="P3680" s="67">
        <v>0.1</v>
      </c>
      <c r="Q3680" s="68">
        <v>31</v>
      </c>
      <c r="R3680" s="68"/>
      <c r="S3680" s="68">
        <f t="shared" si="145"/>
        <v>3.1</v>
      </c>
      <c r="T3680" s="69" t="s">
        <v>547</v>
      </c>
      <c r="U3680" s="63" t="s">
        <v>52</v>
      </c>
      <c r="V3680" s="63"/>
      <c r="W3680" s="63"/>
      <c r="X3680" s="63"/>
      <c r="Y3680" s="63"/>
      <c r="Z3680" s="63"/>
      <c r="AA3680" s="63"/>
    </row>
    <row r="3681" spans="1:27" s="71" customFormat="1" ht="23.5" customHeight="1" x14ac:dyDescent="0.35">
      <c r="A3681" s="62">
        <v>46207</v>
      </c>
      <c r="B3681" s="63" t="s">
        <v>445</v>
      </c>
      <c r="C3681" s="64" t="s">
        <v>18</v>
      </c>
      <c r="D3681" s="64" t="s">
        <v>37</v>
      </c>
      <c r="E3681" s="64" t="s">
        <v>240</v>
      </c>
      <c r="F3681" s="64" t="str">
        <f t="shared" si="143"/>
        <v>2</v>
      </c>
      <c r="G3681" s="72" t="s">
        <v>5272</v>
      </c>
      <c r="H3681" s="63" t="s">
        <v>6519</v>
      </c>
      <c r="I3681" s="64" t="s">
        <v>493</v>
      </c>
      <c r="J3681" s="63" t="s">
        <v>66</v>
      </c>
      <c r="K3681" s="64" t="s">
        <v>243</v>
      </c>
      <c r="L3681" s="64" t="s">
        <v>239</v>
      </c>
      <c r="M3681" s="100"/>
      <c r="N3681" s="100"/>
      <c r="O3681" s="66">
        <f t="shared" si="144"/>
        <v>24</v>
      </c>
      <c r="P3681" s="67">
        <v>0.2</v>
      </c>
      <c r="Q3681" s="68">
        <v>22</v>
      </c>
      <c r="R3681" s="68"/>
      <c r="S3681" s="68">
        <f t="shared" si="145"/>
        <v>4.4000000000000004</v>
      </c>
      <c r="T3681" s="69" t="s">
        <v>547</v>
      </c>
      <c r="U3681" s="63" t="s">
        <v>52</v>
      </c>
      <c r="V3681" s="63"/>
      <c r="W3681" s="63"/>
      <c r="X3681" s="63"/>
      <c r="Y3681" s="63"/>
      <c r="Z3681" s="63"/>
      <c r="AA3681" s="63"/>
    </row>
    <row r="3682" spans="1:27" s="71" customFormat="1" ht="23.5" customHeight="1" x14ac:dyDescent="0.35">
      <c r="A3682" s="62">
        <v>46207</v>
      </c>
      <c r="B3682" s="63" t="s">
        <v>445</v>
      </c>
      <c r="C3682" s="64" t="s">
        <v>18</v>
      </c>
      <c r="D3682" s="64" t="s">
        <v>37</v>
      </c>
      <c r="E3682" s="64" t="s">
        <v>615</v>
      </c>
      <c r="F3682" s="64" t="str">
        <f t="shared" si="143"/>
        <v>1</v>
      </c>
      <c r="G3682" s="72">
        <v>312980004</v>
      </c>
      <c r="H3682" s="63" t="s">
        <v>6520</v>
      </c>
      <c r="I3682" s="64" t="s">
        <v>493</v>
      </c>
      <c r="J3682" s="63" t="s">
        <v>66</v>
      </c>
      <c r="K3682" s="64" t="s">
        <v>243</v>
      </c>
      <c r="L3682" s="64" t="s">
        <v>239</v>
      </c>
      <c r="M3682" s="100"/>
      <c r="N3682" s="100"/>
      <c r="O3682" s="66">
        <f t="shared" si="144"/>
        <v>24</v>
      </c>
      <c r="P3682" s="67">
        <v>0.2</v>
      </c>
      <c r="Q3682" s="68">
        <v>3</v>
      </c>
      <c r="R3682" s="68"/>
      <c r="S3682" s="68">
        <f t="shared" si="145"/>
        <v>0.60000000000000009</v>
      </c>
      <c r="T3682" s="69" t="s">
        <v>547</v>
      </c>
      <c r="U3682" s="63" t="s">
        <v>52</v>
      </c>
      <c r="V3682" s="63"/>
      <c r="W3682" s="63"/>
      <c r="X3682" s="63"/>
      <c r="Y3682" s="63"/>
      <c r="Z3682" s="63"/>
      <c r="AA3682" s="63"/>
    </row>
    <row r="3683" spans="1:27" s="71" customFormat="1" ht="23.5" customHeight="1" x14ac:dyDescent="0.35">
      <c r="A3683" s="62">
        <v>46207</v>
      </c>
      <c r="B3683" s="63" t="s">
        <v>445</v>
      </c>
      <c r="C3683" s="64" t="s">
        <v>18</v>
      </c>
      <c r="D3683" s="64" t="s">
        <v>37</v>
      </c>
      <c r="E3683" s="64" t="s">
        <v>899</v>
      </c>
      <c r="F3683" s="64" t="str">
        <f t="shared" si="143"/>
        <v>1</v>
      </c>
      <c r="G3683" s="72">
        <v>317279003</v>
      </c>
      <c r="H3683" s="63" t="s">
        <v>6521</v>
      </c>
      <c r="I3683" s="64" t="s">
        <v>493</v>
      </c>
      <c r="J3683" s="63" t="s">
        <v>66</v>
      </c>
      <c r="K3683" s="64" t="s">
        <v>243</v>
      </c>
      <c r="L3683" s="64" t="s">
        <v>239</v>
      </c>
      <c r="M3683" s="100"/>
      <c r="N3683" s="100"/>
      <c r="O3683" s="66">
        <f t="shared" si="144"/>
        <v>24</v>
      </c>
      <c r="P3683" s="67">
        <v>0.1</v>
      </c>
      <c r="Q3683" s="68">
        <v>5</v>
      </c>
      <c r="R3683" s="68"/>
      <c r="S3683" s="68">
        <f t="shared" si="145"/>
        <v>0.5</v>
      </c>
      <c r="T3683" s="69" t="s">
        <v>547</v>
      </c>
      <c r="U3683" s="63" t="s">
        <v>52</v>
      </c>
      <c r="V3683" s="63"/>
      <c r="W3683" s="63"/>
      <c r="X3683" s="63"/>
      <c r="Y3683" s="63"/>
      <c r="Z3683" s="63"/>
      <c r="AA3683" s="63"/>
    </row>
    <row r="3684" spans="1:27" s="71" customFormat="1" ht="23.5" customHeight="1" x14ac:dyDescent="0.35">
      <c r="A3684" s="62">
        <v>46207</v>
      </c>
      <c r="B3684" s="63" t="s">
        <v>445</v>
      </c>
      <c r="C3684" s="64" t="s">
        <v>18</v>
      </c>
      <c r="D3684" s="64" t="s">
        <v>37</v>
      </c>
      <c r="E3684" s="64" t="s">
        <v>258</v>
      </c>
      <c r="F3684" s="64" t="str">
        <f t="shared" si="143"/>
        <v>1</v>
      </c>
      <c r="G3684" s="72" t="s">
        <v>830</v>
      </c>
      <c r="H3684" s="63" t="s">
        <v>6522</v>
      </c>
      <c r="I3684" s="64" t="s">
        <v>493</v>
      </c>
      <c r="J3684" s="63" t="s">
        <v>66</v>
      </c>
      <c r="K3684" s="64" t="s">
        <v>243</v>
      </c>
      <c r="L3684" s="64" t="s">
        <v>239</v>
      </c>
      <c r="M3684" s="100"/>
      <c r="N3684" s="100"/>
      <c r="O3684" s="66">
        <f t="shared" si="144"/>
        <v>24</v>
      </c>
      <c r="P3684" s="67">
        <v>0.1</v>
      </c>
      <c r="Q3684" s="68">
        <v>30</v>
      </c>
      <c r="R3684" s="68"/>
      <c r="S3684" s="68">
        <f t="shared" si="145"/>
        <v>3</v>
      </c>
      <c r="T3684" s="69" t="s">
        <v>547</v>
      </c>
      <c r="U3684" s="63" t="s">
        <v>52</v>
      </c>
      <c r="V3684" s="63"/>
      <c r="W3684" s="63"/>
      <c r="X3684" s="63"/>
      <c r="Y3684" s="63"/>
      <c r="Z3684" s="63"/>
      <c r="AA3684" s="63"/>
    </row>
    <row r="3685" spans="1:27" s="71" customFormat="1" ht="23.5" customHeight="1" x14ac:dyDescent="0.35">
      <c r="A3685" s="62">
        <v>46207</v>
      </c>
      <c r="B3685" s="63" t="s">
        <v>445</v>
      </c>
      <c r="C3685" s="64" t="s">
        <v>18</v>
      </c>
      <c r="D3685" s="64" t="s">
        <v>37</v>
      </c>
      <c r="E3685" s="64" t="s">
        <v>544</v>
      </c>
      <c r="F3685" s="64" t="str">
        <f t="shared" si="143"/>
        <v>1</v>
      </c>
      <c r="G3685" s="72" t="s">
        <v>390</v>
      </c>
      <c r="H3685" s="63" t="s">
        <v>6523</v>
      </c>
      <c r="I3685" s="64" t="s">
        <v>493</v>
      </c>
      <c r="J3685" s="63" t="s">
        <v>66</v>
      </c>
      <c r="K3685" s="64" t="s">
        <v>243</v>
      </c>
      <c r="L3685" s="64" t="s">
        <v>239</v>
      </c>
      <c r="M3685" s="100"/>
      <c r="N3685" s="100"/>
      <c r="O3685" s="66">
        <f t="shared" si="144"/>
        <v>24</v>
      </c>
      <c r="P3685" s="67">
        <v>0.1</v>
      </c>
      <c r="Q3685" s="68">
        <v>17</v>
      </c>
      <c r="R3685" s="68"/>
      <c r="S3685" s="68">
        <f t="shared" si="145"/>
        <v>1.7000000000000002</v>
      </c>
      <c r="T3685" s="69" t="s">
        <v>547</v>
      </c>
      <c r="U3685" s="63" t="s">
        <v>52</v>
      </c>
      <c r="V3685" s="63"/>
      <c r="W3685" s="63"/>
      <c r="X3685" s="63"/>
      <c r="Y3685" s="63"/>
      <c r="Z3685" s="63"/>
      <c r="AA3685" s="63"/>
    </row>
    <row r="3686" spans="1:27" s="71" customFormat="1" ht="23.5" customHeight="1" x14ac:dyDescent="0.35">
      <c r="A3686" s="62">
        <v>46207</v>
      </c>
      <c r="B3686" s="63" t="s">
        <v>445</v>
      </c>
      <c r="C3686" s="64" t="s">
        <v>18</v>
      </c>
      <c r="D3686" s="64" t="s">
        <v>37</v>
      </c>
      <c r="E3686" s="64" t="s">
        <v>1536</v>
      </c>
      <c r="F3686" s="64" t="str">
        <f t="shared" si="143"/>
        <v>1</v>
      </c>
      <c r="G3686" s="72" t="s">
        <v>6524</v>
      </c>
      <c r="H3686" s="63" t="s">
        <v>6525</v>
      </c>
      <c r="I3686" s="64" t="s">
        <v>493</v>
      </c>
      <c r="J3686" s="63" t="s">
        <v>66</v>
      </c>
      <c r="K3686" s="64" t="s">
        <v>243</v>
      </c>
      <c r="L3686" s="64" t="s">
        <v>239</v>
      </c>
      <c r="M3686" s="100"/>
      <c r="N3686" s="100"/>
      <c r="O3686" s="66">
        <f t="shared" si="144"/>
        <v>24</v>
      </c>
      <c r="P3686" s="67">
        <v>0.1</v>
      </c>
      <c r="Q3686" s="68">
        <v>22</v>
      </c>
      <c r="R3686" s="68"/>
      <c r="S3686" s="68">
        <f t="shared" si="145"/>
        <v>2.2000000000000002</v>
      </c>
      <c r="T3686" s="69" t="s">
        <v>547</v>
      </c>
      <c r="U3686" s="63" t="s">
        <v>52</v>
      </c>
      <c r="V3686" s="63"/>
      <c r="W3686" s="63"/>
      <c r="X3686" s="63"/>
      <c r="Y3686" s="63"/>
      <c r="Z3686" s="63"/>
      <c r="AA3686" s="63"/>
    </row>
    <row r="3687" spans="1:27" s="71" customFormat="1" ht="23.5" customHeight="1" x14ac:dyDescent="0.35">
      <c r="A3687" s="62">
        <v>46207</v>
      </c>
      <c r="B3687" s="63" t="s">
        <v>445</v>
      </c>
      <c r="C3687" s="64" t="s">
        <v>18</v>
      </c>
      <c r="D3687" s="64" t="s">
        <v>37</v>
      </c>
      <c r="E3687" s="64" t="s">
        <v>1532</v>
      </c>
      <c r="F3687" s="64" t="str">
        <f t="shared" si="143"/>
        <v>1</v>
      </c>
      <c r="G3687" s="72" t="s">
        <v>770</v>
      </c>
      <c r="H3687" s="63" t="s">
        <v>6526</v>
      </c>
      <c r="I3687" s="64" t="s">
        <v>493</v>
      </c>
      <c r="J3687" s="63" t="s">
        <v>66</v>
      </c>
      <c r="K3687" s="64" t="s">
        <v>243</v>
      </c>
      <c r="L3687" s="64" t="s">
        <v>239</v>
      </c>
      <c r="M3687" s="100"/>
      <c r="N3687" s="100"/>
      <c r="O3687" s="66">
        <f t="shared" si="144"/>
        <v>24</v>
      </c>
      <c r="P3687" s="67">
        <v>0.1</v>
      </c>
      <c r="Q3687" s="68">
        <v>10</v>
      </c>
      <c r="R3687" s="68"/>
      <c r="S3687" s="68">
        <f t="shared" si="145"/>
        <v>1</v>
      </c>
      <c r="T3687" s="69" t="s">
        <v>547</v>
      </c>
      <c r="U3687" s="63" t="s">
        <v>52</v>
      </c>
      <c r="V3687" s="63"/>
      <c r="W3687" s="63"/>
      <c r="X3687" s="63"/>
      <c r="Y3687" s="63"/>
      <c r="Z3687" s="63"/>
      <c r="AA3687" s="63"/>
    </row>
    <row r="3688" spans="1:27" s="71" customFormat="1" ht="23.5" customHeight="1" x14ac:dyDescent="0.35">
      <c r="A3688" s="62">
        <v>46207</v>
      </c>
      <c r="B3688" s="63" t="s">
        <v>445</v>
      </c>
      <c r="C3688" s="64" t="s">
        <v>18</v>
      </c>
      <c r="D3688" s="64" t="s">
        <v>37</v>
      </c>
      <c r="E3688" s="64" t="s">
        <v>1536</v>
      </c>
      <c r="F3688" s="64" t="str">
        <f t="shared" si="143"/>
        <v>1</v>
      </c>
      <c r="G3688" s="72" t="s">
        <v>6524</v>
      </c>
      <c r="H3688" s="63" t="s">
        <v>6525</v>
      </c>
      <c r="I3688" s="64" t="s">
        <v>490</v>
      </c>
      <c r="J3688" s="63" t="s">
        <v>4181</v>
      </c>
      <c r="K3688" s="64" t="s">
        <v>281</v>
      </c>
      <c r="L3688" s="64" t="s">
        <v>268</v>
      </c>
      <c r="M3688" s="100">
        <v>0.3125</v>
      </c>
      <c r="N3688" s="100">
        <v>0.35416666666666669</v>
      </c>
      <c r="O3688" s="66">
        <f t="shared" si="144"/>
        <v>4.1666666666666685E-2</v>
      </c>
      <c r="P3688" s="67">
        <v>1</v>
      </c>
      <c r="Q3688" s="68">
        <v>22</v>
      </c>
      <c r="R3688" s="68"/>
      <c r="S3688" s="68">
        <f t="shared" si="145"/>
        <v>22</v>
      </c>
      <c r="T3688" s="69" t="s">
        <v>52</v>
      </c>
      <c r="U3688" s="63" t="s">
        <v>52</v>
      </c>
      <c r="V3688" s="63"/>
      <c r="W3688" s="63"/>
      <c r="X3688" s="63"/>
      <c r="Y3688" s="63"/>
      <c r="Z3688" s="63"/>
      <c r="AA3688" s="63">
        <v>2026070014</v>
      </c>
    </row>
    <row r="3689" spans="1:27" s="71" customFormat="1" ht="23.5" customHeight="1" x14ac:dyDescent="0.35">
      <c r="A3689" s="62">
        <v>46207</v>
      </c>
      <c r="B3689" s="63" t="s">
        <v>34</v>
      </c>
      <c r="C3689" s="64" t="s">
        <v>18</v>
      </c>
      <c r="D3689" s="64" t="s">
        <v>19</v>
      </c>
      <c r="E3689" s="64" t="s">
        <v>5919</v>
      </c>
      <c r="F3689" s="64" t="str">
        <f t="shared" si="143"/>
        <v>2</v>
      </c>
      <c r="G3689" s="72">
        <v>130597401</v>
      </c>
      <c r="H3689" s="63" t="s">
        <v>6527</v>
      </c>
      <c r="I3689" s="64" t="s">
        <v>490</v>
      </c>
      <c r="J3689" s="63" t="s">
        <v>6528</v>
      </c>
      <c r="K3689" s="64" t="s">
        <v>281</v>
      </c>
      <c r="L3689" s="64" t="s">
        <v>268</v>
      </c>
      <c r="M3689" s="100">
        <v>3.2638888888888891E-2</v>
      </c>
      <c r="N3689" s="100">
        <v>6.3888888888888884E-2</v>
      </c>
      <c r="O3689" s="66">
        <f t="shared" si="144"/>
        <v>3.1249999999999993E-2</v>
      </c>
      <c r="P3689" s="67">
        <v>0.75</v>
      </c>
      <c r="Q3689" s="68">
        <v>7</v>
      </c>
      <c r="R3689" s="68"/>
      <c r="S3689" s="68">
        <f t="shared" si="145"/>
        <v>5.25</v>
      </c>
      <c r="T3689" s="69" t="s">
        <v>52</v>
      </c>
      <c r="U3689" s="63" t="s">
        <v>52</v>
      </c>
      <c r="V3689" s="63"/>
      <c r="W3689" s="63"/>
      <c r="X3689" s="63"/>
      <c r="Y3689" s="63"/>
      <c r="Z3689" s="63"/>
      <c r="AA3689" s="63">
        <v>2026070015</v>
      </c>
    </row>
    <row r="3690" spans="1:27" s="71" customFormat="1" ht="23.5" customHeight="1" x14ac:dyDescent="0.35">
      <c r="A3690" s="62">
        <v>46207</v>
      </c>
      <c r="B3690" s="63" t="s">
        <v>445</v>
      </c>
      <c r="C3690" s="64" t="s">
        <v>17</v>
      </c>
      <c r="D3690" s="64" t="s">
        <v>37</v>
      </c>
      <c r="E3690" s="64" t="s">
        <v>5978</v>
      </c>
      <c r="F3690" s="64" t="str">
        <f t="shared" si="143"/>
        <v>1</v>
      </c>
      <c r="G3690" s="72" t="s">
        <v>1572</v>
      </c>
      <c r="H3690" s="63" t="s">
        <v>6508</v>
      </c>
      <c r="I3690" s="64" t="s">
        <v>480</v>
      </c>
      <c r="J3690" s="63" t="s">
        <v>6529</v>
      </c>
      <c r="K3690" s="64" t="s">
        <v>273</v>
      </c>
      <c r="L3690" s="64" t="s">
        <v>268</v>
      </c>
      <c r="M3690" s="100">
        <v>0.52777777777777779</v>
      </c>
      <c r="N3690" s="100">
        <v>0.56944444444444442</v>
      </c>
      <c r="O3690" s="66">
        <f t="shared" si="144"/>
        <v>4.166666666666663E-2</v>
      </c>
      <c r="P3690" s="67">
        <v>1</v>
      </c>
      <c r="Q3690" s="68">
        <v>26</v>
      </c>
      <c r="R3690" s="68"/>
      <c r="S3690" s="68">
        <f t="shared" si="145"/>
        <v>26</v>
      </c>
      <c r="T3690" s="69" t="s">
        <v>30</v>
      </c>
      <c r="U3690" s="63" t="s">
        <v>30</v>
      </c>
      <c r="V3690" s="63"/>
      <c r="W3690" s="63">
        <v>530455007</v>
      </c>
      <c r="X3690" s="63" t="s">
        <v>1907</v>
      </c>
      <c r="Y3690" s="63"/>
      <c r="Z3690" s="63"/>
      <c r="AA3690" s="63">
        <v>2026070016</v>
      </c>
    </row>
    <row r="3691" spans="1:27" s="71" customFormat="1" ht="23.5" customHeight="1" x14ac:dyDescent="0.35">
      <c r="A3691" s="62">
        <v>46208</v>
      </c>
      <c r="B3691" s="63" t="s">
        <v>34</v>
      </c>
      <c r="C3691" s="64" t="s">
        <v>17</v>
      </c>
      <c r="D3691" s="64" t="s">
        <v>19</v>
      </c>
      <c r="E3691" s="64" t="s">
        <v>5569</v>
      </c>
      <c r="F3691" s="64" t="str">
        <f t="shared" si="143"/>
        <v>1</v>
      </c>
      <c r="G3691" s="72">
        <v>130879003</v>
      </c>
      <c r="H3691" s="63" t="s">
        <v>6531</v>
      </c>
      <c r="I3691" s="64" t="s">
        <v>493</v>
      </c>
      <c r="J3691" s="63" t="s">
        <v>66</v>
      </c>
      <c r="K3691" s="64" t="s">
        <v>243</v>
      </c>
      <c r="L3691" s="64" t="s">
        <v>239</v>
      </c>
      <c r="M3691" s="100"/>
      <c r="N3691" s="100"/>
      <c r="O3691" s="66">
        <f t="shared" si="144"/>
        <v>24</v>
      </c>
      <c r="P3691" s="67">
        <v>0.25</v>
      </c>
      <c r="Q3691" s="68">
        <v>20</v>
      </c>
      <c r="R3691" s="68"/>
      <c r="S3691" s="68">
        <f t="shared" si="145"/>
        <v>5</v>
      </c>
      <c r="T3691" s="69" t="s">
        <v>547</v>
      </c>
      <c r="U3691" s="63" t="s">
        <v>52</v>
      </c>
      <c r="V3691" s="63"/>
      <c r="W3691" s="63"/>
      <c r="X3691" s="63"/>
      <c r="Y3691" s="63"/>
      <c r="Z3691" s="63"/>
      <c r="AA3691" s="63"/>
    </row>
    <row r="3692" spans="1:27" s="71" customFormat="1" ht="23.5" customHeight="1" x14ac:dyDescent="0.35">
      <c r="A3692" s="62">
        <v>46208</v>
      </c>
      <c r="B3692" s="63" t="s">
        <v>445</v>
      </c>
      <c r="C3692" s="64" t="s">
        <v>18</v>
      </c>
      <c r="D3692" s="64" t="s">
        <v>37</v>
      </c>
      <c r="E3692" s="64" t="s">
        <v>554</v>
      </c>
      <c r="F3692" s="64" t="str">
        <f t="shared" si="143"/>
        <v>1</v>
      </c>
      <c r="G3692" s="72" t="s">
        <v>5741</v>
      </c>
      <c r="H3692" s="63" t="s">
        <v>6532</v>
      </c>
      <c r="I3692" s="64" t="s">
        <v>493</v>
      </c>
      <c r="J3692" s="63" t="s">
        <v>66</v>
      </c>
      <c r="K3692" s="64" t="s">
        <v>243</v>
      </c>
      <c r="L3692" s="64" t="s">
        <v>239</v>
      </c>
      <c r="M3692" s="100"/>
      <c r="N3692" s="100"/>
      <c r="O3692" s="66">
        <f t="shared" si="144"/>
        <v>24</v>
      </c>
      <c r="P3692" s="67">
        <v>0.1</v>
      </c>
      <c r="Q3692" s="68">
        <v>25</v>
      </c>
      <c r="R3692" s="68"/>
      <c r="S3692" s="68">
        <f t="shared" si="145"/>
        <v>2.5</v>
      </c>
      <c r="T3692" s="69" t="s">
        <v>547</v>
      </c>
      <c r="U3692" s="63" t="s">
        <v>52</v>
      </c>
      <c r="V3692" s="63"/>
      <c r="W3692" s="63"/>
      <c r="X3692" s="63"/>
      <c r="Y3692" s="63"/>
      <c r="Z3692" s="63"/>
      <c r="AA3692" s="63"/>
    </row>
    <row r="3693" spans="1:27" s="71" customFormat="1" ht="23.5" customHeight="1" x14ac:dyDescent="0.35">
      <c r="A3693" s="62">
        <v>46208</v>
      </c>
      <c r="B3693" s="63" t="s">
        <v>445</v>
      </c>
      <c r="C3693" s="64" t="s">
        <v>18</v>
      </c>
      <c r="D3693" s="64" t="s">
        <v>37</v>
      </c>
      <c r="E3693" s="64" t="s">
        <v>2671</v>
      </c>
      <c r="F3693" s="64" t="str">
        <f t="shared" si="143"/>
        <v>1</v>
      </c>
      <c r="G3693" s="72">
        <v>159304006</v>
      </c>
      <c r="H3693" s="63" t="s">
        <v>6533</v>
      </c>
      <c r="I3693" s="64" t="s">
        <v>493</v>
      </c>
      <c r="J3693" s="63" t="s">
        <v>66</v>
      </c>
      <c r="K3693" s="64" t="s">
        <v>243</v>
      </c>
      <c r="L3693" s="64" t="s">
        <v>239</v>
      </c>
      <c r="M3693" s="100"/>
      <c r="N3693" s="100"/>
      <c r="O3693" s="66">
        <f t="shared" si="144"/>
        <v>24</v>
      </c>
      <c r="P3693" s="67">
        <v>0.1</v>
      </c>
      <c r="Q3693" s="68">
        <v>22</v>
      </c>
      <c r="R3693" s="68"/>
      <c r="S3693" s="68">
        <f t="shared" si="145"/>
        <v>2.2000000000000002</v>
      </c>
      <c r="T3693" s="69" t="s">
        <v>547</v>
      </c>
      <c r="U3693" s="63" t="s">
        <v>52</v>
      </c>
      <c r="V3693" s="63"/>
      <c r="W3693" s="63"/>
      <c r="X3693" s="63"/>
      <c r="Y3693" s="63"/>
      <c r="Z3693" s="63"/>
      <c r="AA3693" s="63"/>
    </row>
    <row r="3694" spans="1:27" s="71" customFormat="1" ht="23.5" customHeight="1" x14ac:dyDescent="0.35">
      <c r="A3694" s="62">
        <v>46208</v>
      </c>
      <c r="B3694" s="63" t="s">
        <v>445</v>
      </c>
      <c r="C3694" s="64" t="s">
        <v>18</v>
      </c>
      <c r="D3694" s="64" t="s">
        <v>37</v>
      </c>
      <c r="E3694" s="64" t="s">
        <v>2224</v>
      </c>
      <c r="F3694" s="64" t="str">
        <f t="shared" si="143"/>
        <v>2</v>
      </c>
      <c r="G3694" s="72" t="s">
        <v>1469</v>
      </c>
      <c r="H3694" s="63" t="s">
        <v>6534</v>
      </c>
      <c r="I3694" s="64" t="s">
        <v>493</v>
      </c>
      <c r="J3694" s="63" t="s">
        <v>66</v>
      </c>
      <c r="K3694" s="64" t="s">
        <v>243</v>
      </c>
      <c r="L3694" s="64" t="s">
        <v>239</v>
      </c>
      <c r="M3694" s="100"/>
      <c r="N3694" s="100"/>
      <c r="O3694" s="66">
        <f t="shared" si="144"/>
        <v>24</v>
      </c>
      <c r="P3694" s="67">
        <v>0.32</v>
      </c>
      <c r="Q3694" s="68">
        <v>24</v>
      </c>
      <c r="R3694" s="68"/>
      <c r="S3694" s="68">
        <f t="shared" si="145"/>
        <v>7.68</v>
      </c>
      <c r="T3694" s="69" t="s">
        <v>547</v>
      </c>
      <c r="U3694" s="63" t="s">
        <v>52</v>
      </c>
      <c r="V3694" s="63"/>
      <c r="W3694" s="63"/>
      <c r="X3694" s="63"/>
      <c r="Y3694" s="63"/>
      <c r="Z3694" s="63"/>
      <c r="AA3694" s="63"/>
    </row>
    <row r="3695" spans="1:27" s="71" customFormat="1" ht="23.5" customHeight="1" x14ac:dyDescent="0.35">
      <c r="A3695" s="62">
        <v>46208</v>
      </c>
      <c r="B3695" s="63" t="s">
        <v>445</v>
      </c>
      <c r="C3695" s="64" t="s">
        <v>18</v>
      </c>
      <c r="D3695" s="64" t="s">
        <v>37</v>
      </c>
      <c r="E3695" s="64" t="s">
        <v>2224</v>
      </c>
      <c r="F3695" s="64" t="str">
        <f t="shared" si="143"/>
        <v>2</v>
      </c>
      <c r="G3695" s="72" t="s">
        <v>6272</v>
      </c>
      <c r="H3695" s="63" t="s">
        <v>6535</v>
      </c>
      <c r="I3695" s="64" t="s">
        <v>493</v>
      </c>
      <c r="J3695" s="63" t="s">
        <v>66</v>
      </c>
      <c r="K3695" s="64" t="s">
        <v>243</v>
      </c>
      <c r="L3695" s="64" t="s">
        <v>239</v>
      </c>
      <c r="M3695" s="100"/>
      <c r="N3695" s="100"/>
      <c r="O3695" s="66">
        <f t="shared" si="144"/>
        <v>24</v>
      </c>
      <c r="P3695" s="67">
        <v>0.33</v>
      </c>
      <c r="Q3695" s="68">
        <v>24</v>
      </c>
      <c r="R3695" s="68"/>
      <c r="S3695" s="68">
        <f t="shared" si="145"/>
        <v>7.92</v>
      </c>
      <c r="T3695" s="69" t="s">
        <v>547</v>
      </c>
      <c r="U3695" s="63" t="s">
        <v>52</v>
      </c>
      <c r="V3695" s="63"/>
      <c r="W3695" s="63"/>
      <c r="X3695" s="63"/>
      <c r="Y3695" s="63"/>
      <c r="Z3695" s="63"/>
      <c r="AA3695" s="63"/>
    </row>
    <row r="3696" spans="1:27" s="71" customFormat="1" ht="23.5" customHeight="1" x14ac:dyDescent="0.35">
      <c r="A3696" s="62">
        <v>46208</v>
      </c>
      <c r="B3696" s="63" t="s">
        <v>34</v>
      </c>
      <c r="C3696" s="64" t="s">
        <v>18</v>
      </c>
      <c r="D3696" s="64" t="s">
        <v>19</v>
      </c>
      <c r="E3696" s="64" t="s">
        <v>1548</v>
      </c>
      <c r="F3696" s="64" t="str">
        <f t="shared" si="143"/>
        <v>1</v>
      </c>
      <c r="G3696" s="72">
        <v>130429427</v>
      </c>
      <c r="H3696" s="63" t="s">
        <v>6536</v>
      </c>
      <c r="I3696" s="64" t="s">
        <v>490</v>
      </c>
      <c r="J3696" s="63" t="s">
        <v>2223</v>
      </c>
      <c r="K3696" s="64" t="s">
        <v>281</v>
      </c>
      <c r="L3696" s="64" t="s">
        <v>268</v>
      </c>
      <c r="M3696" s="100">
        <v>0.56597222222222221</v>
      </c>
      <c r="N3696" s="100">
        <v>0.63888888888888884</v>
      </c>
      <c r="O3696" s="66">
        <f t="shared" si="144"/>
        <v>7.291666666666663E-2</v>
      </c>
      <c r="P3696" s="67">
        <v>1.75</v>
      </c>
      <c r="Q3696" s="68">
        <v>15</v>
      </c>
      <c r="R3696" s="68"/>
      <c r="S3696" s="68">
        <f t="shared" si="145"/>
        <v>26.25</v>
      </c>
      <c r="T3696" s="69" t="s">
        <v>52</v>
      </c>
      <c r="U3696" s="63" t="s">
        <v>52</v>
      </c>
      <c r="V3696" s="63"/>
      <c r="W3696" s="63"/>
      <c r="X3696" s="63"/>
      <c r="Y3696" s="63"/>
      <c r="Z3696" s="63"/>
      <c r="AA3696" s="63">
        <v>2026070017</v>
      </c>
    </row>
    <row r="3697" spans="1:27" s="71" customFormat="1" ht="23.5" customHeight="1" x14ac:dyDescent="0.35">
      <c r="A3697" s="62">
        <v>46209</v>
      </c>
      <c r="B3697" s="63" t="s">
        <v>445</v>
      </c>
      <c r="C3697" s="64" t="s">
        <v>17</v>
      </c>
      <c r="D3697" s="64" t="s">
        <v>37</v>
      </c>
      <c r="E3697" s="64" t="s">
        <v>5751</v>
      </c>
      <c r="F3697" s="64" t="str">
        <f t="shared" si="143"/>
        <v>2</v>
      </c>
      <c r="G3697" s="72" t="s">
        <v>6547</v>
      </c>
      <c r="H3697" s="63" t="s">
        <v>6548</v>
      </c>
      <c r="I3697" s="64" t="s">
        <v>493</v>
      </c>
      <c r="J3697" s="63" t="s">
        <v>66</v>
      </c>
      <c r="K3697" s="64" t="s">
        <v>243</v>
      </c>
      <c r="L3697" s="64" t="s">
        <v>239</v>
      </c>
      <c r="M3697" s="100"/>
      <c r="N3697" s="100"/>
      <c r="O3697" s="66">
        <f t="shared" si="144"/>
        <v>24</v>
      </c>
      <c r="P3697" s="67">
        <v>0.5</v>
      </c>
      <c r="Q3697" s="68">
        <v>7</v>
      </c>
      <c r="R3697" s="68"/>
      <c r="S3697" s="68">
        <f t="shared" si="145"/>
        <v>3.5</v>
      </c>
      <c r="T3697" s="69" t="s">
        <v>547</v>
      </c>
      <c r="U3697" s="63" t="s">
        <v>52</v>
      </c>
      <c r="V3697" s="63"/>
      <c r="W3697" s="63"/>
      <c r="X3697" s="63"/>
      <c r="Y3697" s="63"/>
      <c r="Z3697" s="63"/>
      <c r="AA3697" s="63"/>
    </row>
    <row r="3698" spans="1:27" s="71" customFormat="1" ht="23.5" customHeight="1" x14ac:dyDescent="0.35">
      <c r="A3698" s="62">
        <v>46209</v>
      </c>
      <c r="B3698" s="63" t="s">
        <v>445</v>
      </c>
      <c r="C3698" s="64" t="s">
        <v>17</v>
      </c>
      <c r="D3698" s="64" t="s">
        <v>37</v>
      </c>
      <c r="E3698" s="64" t="s">
        <v>5866</v>
      </c>
      <c r="F3698" s="64" t="str">
        <f t="shared" ref="F3698:F3761" si="146">IF(RIGHT(E3698,1)="D","1","2")</f>
        <v>2</v>
      </c>
      <c r="G3698" s="72" t="s">
        <v>4684</v>
      </c>
      <c r="H3698" s="63" t="s">
        <v>6549</v>
      </c>
      <c r="I3698" s="64" t="s">
        <v>493</v>
      </c>
      <c r="J3698" s="63" t="s">
        <v>66</v>
      </c>
      <c r="K3698" s="64" t="s">
        <v>243</v>
      </c>
      <c r="L3698" s="64" t="s">
        <v>239</v>
      </c>
      <c r="M3698" s="100"/>
      <c r="N3698" s="100"/>
      <c r="O3698" s="66">
        <f t="shared" ref="O3698:O3761" si="147">IF(N3698-M3698&gt;0,N3698-M3698,N3698-M3698+24)</f>
        <v>24</v>
      </c>
      <c r="P3698" s="67">
        <v>0.1</v>
      </c>
      <c r="Q3698" s="68">
        <v>25</v>
      </c>
      <c r="R3698" s="68"/>
      <c r="S3698" s="68">
        <f t="shared" ref="S3698:S3761" si="148">P3698*Q3698</f>
        <v>2.5</v>
      </c>
      <c r="T3698" s="69" t="s">
        <v>547</v>
      </c>
      <c r="U3698" s="63" t="s">
        <v>52</v>
      </c>
      <c r="V3698" s="63"/>
      <c r="W3698" s="63"/>
      <c r="X3698" s="63"/>
      <c r="Y3698" s="63"/>
      <c r="Z3698" s="63"/>
      <c r="AA3698" s="63"/>
    </row>
    <row r="3699" spans="1:27" s="71" customFormat="1" ht="23.5" customHeight="1" x14ac:dyDescent="0.35">
      <c r="A3699" s="62">
        <v>46209</v>
      </c>
      <c r="B3699" s="63" t="s">
        <v>445</v>
      </c>
      <c r="C3699" s="64" t="s">
        <v>17</v>
      </c>
      <c r="D3699" s="64" t="s">
        <v>37</v>
      </c>
      <c r="E3699" s="64" t="s">
        <v>712</v>
      </c>
      <c r="F3699" s="64" t="str">
        <f t="shared" si="146"/>
        <v>2</v>
      </c>
      <c r="G3699" s="72" t="s">
        <v>811</v>
      </c>
      <c r="H3699" s="63" t="s">
        <v>6550</v>
      </c>
      <c r="I3699" s="64" t="s">
        <v>493</v>
      </c>
      <c r="J3699" s="63" t="s">
        <v>66</v>
      </c>
      <c r="K3699" s="64" t="s">
        <v>243</v>
      </c>
      <c r="L3699" s="64" t="s">
        <v>239</v>
      </c>
      <c r="M3699" s="100"/>
      <c r="N3699" s="100"/>
      <c r="O3699" s="66">
        <f t="shared" si="147"/>
        <v>24</v>
      </c>
      <c r="P3699" s="67">
        <v>0.1</v>
      </c>
      <c r="Q3699" s="68">
        <v>26</v>
      </c>
      <c r="R3699" s="68"/>
      <c r="S3699" s="68">
        <f t="shared" si="148"/>
        <v>2.6</v>
      </c>
      <c r="T3699" s="69" t="s">
        <v>547</v>
      </c>
      <c r="U3699" s="63" t="s">
        <v>52</v>
      </c>
      <c r="V3699" s="63"/>
      <c r="W3699" s="63"/>
      <c r="X3699" s="63"/>
      <c r="Y3699" s="63"/>
      <c r="Z3699" s="63"/>
      <c r="AA3699" s="63"/>
    </row>
    <row r="3700" spans="1:27" s="71" customFormat="1" ht="23.5" customHeight="1" x14ac:dyDescent="0.35">
      <c r="A3700" s="62">
        <v>46209</v>
      </c>
      <c r="B3700" s="63" t="s">
        <v>34</v>
      </c>
      <c r="C3700" s="64" t="s">
        <v>17</v>
      </c>
      <c r="D3700" s="64" t="s">
        <v>19</v>
      </c>
      <c r="E3700" s="64" t="s">
        <v>6546</v>
      </c>
      <c r="F3700" s="64" t="str">
        <f t="shared" si="146"/>
        <v>1</v>
      </c>
      <c r="G3700" s="72" t="s">
        <v>761</v>
      </c>
      <c r="H3700" s="63" t="s">
        <v>6551</v>
      </c>
      <c r="I3700" s="64" t="s">
        <v>493</v>
      </c>
      <c r="J3700" s="63" t="s">
        <v>66</v>
      </c>
      <c r="K3700" s="64" t="s">
        <v>243</v>
      </c>
      <c r="L3700" s="64" t="s">
        <v>239</v>
      </c>
      <c r="M3700" s="100"/>
      <c r="N3700" s="100"/>
      <c r="O3700" s="66">
        <f t="shared" si="147"/>
        <v>24</v>
      </c>
      <c r="P3700" s="67">
        <v>0.33</v>
      </c>
      <c r="Q3700" s="68">
        <v>11</v>
      </c>
      <c r="R3700" s="68"/>
      <c r="S3700" s="68">
        <f t="shared" si="148"/>
        <v>3.6300000000000003</v>
      </c>
      <c r="T3700" s="69" t="s">
        <v>547</v>
      </c>
      <c r="U3700" s="63" t="s">
        <v>52</v>
      </c>
      <c r="V3700" s="63"/>
      <c r="W3700" s="63"/>
      <c r="X3700" s="63"/>
      <c r="Y3700" s="63"/>
      <c r="Z3700" s="63"/>
      <c r="AA3700" s="63"/>
    </row>
    <row r="3701" spans="1:27" s="71" customFormat="1" ht="23.5" customHeight="1" x14ac:dyDescent="0.35">
      <c r="A3701" s="62">
        <v>46209</v>
      </c>
      <c r="B3701" s="63" t="s">
        <v>445</v>
      </c>
      <c r="C3701" s="64" t="s">
        <v>17</v>
      </c>
      <c r="D3701" s="64" t="s">
        <v>37</v>
      </c>
      <c r="E3701" s="64" t="s">
        <v>5749</v>
      </c>
      <c r="F3701" s="64" t="str">
        <f t="shared" si="146"/>
        <v>1</v>
      </c>
      <c r="G3701" s="72" t="s">
        <v>4319</v>
      </c>
      <c r="H3701" s="63" t="s">
        <v>6552</v>
      </c>
      <c r="I3701" s="64" t="s">
        <v>493</v>
      </c>
      <c r="J3701" s="63" t="s">
        <v>66</v>
      </c>
      <c r="K3701" s="64" t="s">
        <v>243</v>
      </c>
      <c r="L3701" s="64" t="s">
        <v>239</v>
      </c>
      <c r="M3701" s="100"/>
      <c r="N3701" s="100"/>
      <c r="O3701" s="66">
        <f t="shared" si="147"/>
        <v>24</v>
      </c>
      <c r="P3701" s="67">
        <v>0.1</v>
      </c>
      <c r="Q3701" s="68">
        <v>24</v>
      </c>
      <c r="R3701" s="68"/>
      <c r="S3701" s="68">
        <f t="shared" si="148"/>
        <v>2.4000000000000004</v>
      </c>
      <c r="T3701" s="69" t="s">
        <v>547</v>
      </c>
      <c r="U3701" s="63" t="s">
        <v>52</v>
      </c>
      <c r="V3701" s="63"/>
      <c r="W3701" s="63"/>
      <c r="X3701" s="63"/>
      <c r="Y3701" s="63"/>
      <c r="Z3701" s="63"/>
      <c r="AA3701" s="63"/>
    </row>
    <row r="3702" spans="1:27" s="71" customFormat="1" ht="23.5" customHeight="1" x14ac:dyDescent="0.35">
      <c r="A3702" s="62">
        <v>46209</v>
      </c>
      <c r="B3702" s="63" t="s">
        <v>445</v>
      </c>
      <c r="C3702" s="64" t="s">
        <v>18</v>
      </c>
      <c r="D3702" s="64" t="s">
        <v>37</v>
      </c>
      <c r="E3702" s="64" t="s">
        <v>638</v>
      </c>
      <c r="F3702" s="64" t="str">
        <f t="shared" si="146"/>
        <v>2</v>
      </c>
      <c r="G3702" s="72" t="s">
        <v>6555</v>
      </c>
      <c r="H3702" s="63" t="s">
        <v>6556</v>
      </c>
      <c r="I3702" s="64" t="s">
        <v>493</v>
      </c>
      <c r="J3702" s="63" t="s">
        <v>66</v>
      </c>
      <c r="K3702" s="64" t="s">
        <v>243</v>
      </c>
      <c r="L3702" s="64" t="s">
        <v>239</v>
      </c>
      <c r="M3702" s="100"/>
      <c r="N3702" s="100"/>
      <c r="O3702" s="66">
        <f t="shared" si="147"/>
        <v>24</v>
      </c>
      <c r="P3702" s="67">
        <v>0.8</v>
      </c>
      <c r="Q3702" s="68">
        <v>21</v>
      </c>
      <c r="R3702" s="68"/>
      <c r="S3702" s="68">
        <f t="shared" si="148"/>
        <v>16.8</v>
      </c>
      <c r="T3702" s="69" t="s">
        <v>547</v>
      </c>
      <c r="U3702" s="63" t="s">
        <v>52</v>
      </c>
      <c r="V3702" s="63"/>
      <c r="W3702" s="63"/>
      <c r="X3702" s="63"/>
      <c r="Y3702" s="63"/>
      <c r="Z3702" s="63"/>
      <c r="AA3702" s="63"/>
    </row>
    <row r="3703" spans="1:27" s="71" customFormat="1" ht="23.5" customHeight="1" x14ac:dyDescent="0.35">
      <c r="A3703" s="62">
        <v>46209</v>
      </c>
      <c r="B3703" s="63" t="s">
        <v>445</v>
      </c>
      <c r="C3703" s="64" t="s">
        <v>18</v>
      </c>
      <c r="D3703" s="64" t="s">
        <v>37</v>
      </c>
      <c r="E3703" s="64" t="s">
        <v>1837</v>
      </c>
      <c r="F3703" s="64" t="str">
        <f t="shared" si="146"/>
        <v>2</v>
      </c>
      <c r="G3703" s="72" t="s">
        <v>5618</v>
      </c>
      <c r="H3703" s="63" t="s">
        <v>6557</v>
      </c>
      <c r="I3703" s="64" t="s">
        <v>493</v>
      </c>
      <c r="J3703" s="63" t="s">
        <v>66</v>
      </c>
      <c r="K3703" s="64" t="s">
        <v>243</v>
      </c>
      <c r="L3703" s="64" t="s">
        <v>239</v>
      </c>
      <c r="M3703" s="100"/>
      <c r="N3703" s="100"/>
      <c r="O3703" s="66">
        <f t="shared" si="147"/>
        <v>24</v>
      </c>
      <c r="P3703" s="67">
        <v>0.1</v>
      </c>
      <c r="Q3703" s="68">
        <v>30</v>
      </c>
      <c r="R3703" s="68"/>
      <c r="S3703" s="68">
        <f t="shared" si="148"/>
        <v>3</v>
      </c>
      <c r="T3703" s="69" t="s">
        <v>547</v>
      </c>
      <c r="U3703" s="63" t="s">
        <v>52</v>
      </c>
      <c r="V3703" s="63"/>
      <c r="W3703" s="63"/>
      <c r="X3703" s="63"/>
      <c r="Y3703" s="63"/>
      <c r="Z3703" s="63"/>
      <c r="AA3703" s="63"/>
    </row>
    <row r="3704" spans="1:27" s="71" customFormat="1" ht="23.5" customHeight="1" x14ac:dyDescent="0.35">
      <c r="A3704" s="62">
        <v>46209</v>
      </c>
      <c r="B3704" s="63" t="s">
        <v>445</v>
      </c>
      <c r="C3704" s="64" t="s">
        <v>18</v>
      </c>
      <c r="D3704" s="64" t="s">
        <v>37</v>
      </c>
      <c r="E3704" s="64" t="s">
        <v>752</v>
      </c>
      <c r="F3704" s="64" t="str">
        <f t="shared" si="146"/>
        <v>2</v>
      </c>
      <c r="G3704" s="72">
        <v>315630004</v>
      </c>
      <c r="H3704" s="63" t="s">
        <v>6558</v>
      </c>
      <c r="I3704" s="64" t="s">
        <v>493</v>
      </c>
      <c r="J3704" s="63" t="s">
        <v>66</v>
      </c>
      <c r="K3704" s="64" t="s">
        <v>243</v>
      </c>
      <c r="L3704" s="64" t="s">
        <v>239</v>
      </c>
      <c r="M3704" s="100"/>
      <c r="N3704" s="100"/>
      <c r="O3704" s="66">
        <f t="shared" si="147"/>
        <v>24</v>
      </c>
      <c r="P3704" s="67">
        <v>0.1</v>
      </c>
      <c r="Q3704" s="68">
        <v>5</v>
      </c>
      <c r="R3704" s="68"/>
      <c r="S3704" s="68">
        <f t="shared" si="148"/>
        <v>0.5</v>
      </c>
      <c r="T3704" s="69" t="s">
        <v>547</v>
      </c>
      <c r="U3704" s="63" t="s">
        <v>52</v>
      </c>
      <c r="V3704" s="63"/>
      <c r="W3704" s="63"/>
      <c r="X3704" s="63"/>
      <c r="Y3704" s="63"/>
      <c r="Z3704" s="63"/>
      <c r="AA3704" s="63"/>
    </row>
    <row r="3705" spans="1:27" s="71" customFormat="1" ht="23.5" customHeight="1" x14ac:dyDescent="0.35">
      <c r="A3705" s="62">
        <v>46209</v>
      </c>
      <c r="B3705" s="63" t="s">
        <v>445</v>
      </c>
      <c r="C3705" s="64" t="s">
        <v>18</v>
      </c>
      <c r="D3705" s="64" t="s">
        <v>37</v>
      </c>
      <c r="E3705" s="64" t="s">
        <v>320</v>
      </c>
      <c r="F3705" s="64" t="str">
        <f t="shared" si="146"/>
        <v>1</v>
      </c>
      <c r="G3705" s="72" t="s">
        <v>4731</v>
      </c>
      <c r="H3705" s="63" t="s">
        <v>6559</v>
      </c>
      <c r="I3705" s="64" t="s">
        <v>493</v>
      </c>
      <c r="J3705" s="63" t="s">
        <v>66</v>
      </c>
      <c r="K3705" s="64" t="s">
        <v>243</v>
      </c>
      <c r="L3705" s="64" t="s">
        <v>239</v>
      </c>
      <c r="M3705" s="100"/>
      <c r="N3705" s="100"/>
      <c r="O3705" s="66">
        <f t="shared" si="147"/>
        <v>24</v>
      </c>
      <c r="P3705" s="67">
        <v>0.75</v>
      </c>
      <c r="Q3705" s="68">
        <v>19</v>
      </c>
      <c r="R3705" s="68"/>
      <c r="S3705" s="68">
        <f t="shared" si="148"/>
        <v>14.25</v>
      </c>
      <c r="T3705" s="69" t="s">
        <v>547</v>
      </c>
      <c r="U3705" s="63" t="s">
        <v>52</v>
      </c>
      <c r="V3705" s="63"/>
      <c r="W3705" s="63"/>
      <c r="X3705" s="63"/>
      <c r="Y3705" s="63"/>
      <c r="Z3705" s="63"/>
      <c r="AA3705" s="63"/>
    </row>
    <row r="3706" spans="1:27" s="71" customFormat="1" ht="23.5" customHeight="1" x14ac:dyDescent="0.35">
      <c r="A3706" s="62">
        <v>46209</v>
      </c>
      <c r="B3706" s="63" t="s">
        <v>445</v>
      </c>
      <c r="C3706" s="64" t="s">
        <v>18</v>
      </c>
      <c r="D3706" s="64" t="s">
        <v>37</v>
      </c>
      <c r="E3706" s="64" t="s">
        <v>2103</v>
      </c>
      <c r="F3706" s="64" t="str">
        <f t="shared" si="146"/>
        <v>1</v>
      </c>
      <c r="G3706" s="72" t="s">
        <v>392</v>
      </c>
      <c r="H3706" s="63" t="s">
        <v>6144</v>
      </c>
      <c r="I3706" s="64" t="s">
        <v>493</v>
      </c>
      <c r="J3706" s="63" t="s">
        <v>66</v>
      </c>
      <c r="K3706" s="64" t="s">
        <v>243</v>
      </c>
      <c r="L3706" s="64" t="s">
        <v>239</v>
      </c>
      <c r="M3706" s="100"/>
      <c r="N3706" s="100"/>
      <c r="O3706" s="66">
        <f t="shared" si="147"/>
        <v>24</v>
      </c>
      <c r="P3706" s="67">
        <v>0.1</v>
      </c>
      <c r="Q3706" s="68">
        <v>16</v>
      </c>
      <c r="R3706" s="68"/>
      <c r="S3706" s="68">
        <f t="shared" si="148"/>
        <v>1.6</v>
      </c>
      <c r="T3706" s="69" t="s">
        <v>547</v>
      </c>
      <c r="U3706" s="63" t="s">
        <v>52</v>
      </c>
      <c r="V3706" s="63"/>
      <c r="W3706" s="63"/>
      <c r="X3706" s="63"/>
      <c r="Y3706" s="63"/>
      <c r="Z3706" s="63"/>
      <c r="AA3706" s="63"/>
    </row>
    <row r="3707" spans="1:27" s="71" customFormat="1" ht="23.5" customHeight="1" x14ac:dyDescent="0.35">
      <c r="A3707" s="62">
        <v>46209</v>
      </c>
      <c r="B3707" s="63" t="s">
        <v>445</v>
      </c>
      <c r="C3707" s="64" t="s">
        <v>17</v>
      </c>
      <c r="D3707" s="64" t="s">
        <v>37</v>
      </c>
      <c r="E3707" s="64" t="s">
        <v>6088</v>
      </c>
      <c r="F3707" s="64" t="str">
        <f>IF(RIGHT(E3707,1)="D","1","2")</f>
        <v>1</v>
      </c>
      <c r="G3707" s="72" t="s">
        <v>5758</v>
      </c>
      <c r="H3707" s="63" t="s">
        <v>6553</v>
      </c>
      <c r="I3707" s="64" t="s">
        <v>480</v>
      </c>
      <c r="J3707" s="63" t="s">
        <v>6554</v>
      </c>
      <c r="K3707" s="64" t="s">
        <v>273</v>
      </c>
      <c r="L3707" s="64" t="s">
        <v>268</v>
      </c>
      <c r="M3707" s="100">
        <v>0.70833333333333337</v>
      </c>
      <c r="N3707" s="100">
        <v>0.79166666666666663</v>
      </c>
      <c r="O3707" s="66">
        <f>IF(N3707-M3707&gt;0,N3707-M3707,N3707-M3707+24)</f>
        <v>8.3333333333333259E-2</v>
      </c>
      <c r="P3707" s="67">
        <v>2</v>
      </c>
      <c r="Q3707" s="68">
        <v>9</v>
      </c>
      <c r="R3707" s="68"/>
      <c r="S3707" s="68">
        <f>P3707*Q3707</f>
        <v>18</v>
      </c>
      <c r="T3707" s="69" t="s">
        <v>27</v>
      </c>
      <c r="U3707" s="63" t="s">
        <v>30</v>
      </c>
      <c r="V3707" s="63"/>
      <c r="W3707" s="63">
        <v>921288006</v>
      </c>
      <c r="X3707" s="63" t="s">
        <v>6573</v>
      </c>
      <c r="Y3707" s="63"/>
      <c r="Z3707" s="63"/>
      <c r="AA3707" s="63">
        <v>2026070018</v>
      </c>
    </row>
    <row r="3708" spans="1:27" s="71" customFormat="1" ht="23.5" customHeight="1" x14ac:dyDescent="0.35">
      <c r="A3708" s="62">
        <v>46209</v>
      </c>
      <c r="B3708" s="63" t="s">
        <v>445</v>
      </c>
      <c r="C3708" s="64" t="s">
        <v>18</v>
      </c>
      <c r="D3708" s="64" t="s">
        <v>37</v>
      </c>
      <c r="E3708" s="64" t="s">
        <v>680</v>
      </c>
      <c r="F3708" s="64" t="str">
        <f t="shared" si="146"/>
        <v>2</v>
      </c>
      <c r="G3708" s="72">
        <v>316292011</v>
      </c>
      <c r="H3708" s="63" t="s">
        <v>6560</v>
      </c>
      <c r="I3708" s="64" t="s">
        <v>480</v>
      </c>
      <c r="J3708" s="63" t="s">
        <v>6561</v>
      </c>
      <c r="K3708" s="64" t="s">
        <v>273</v>
      </c>
      <c r="L3708" s="64" t="s">
        <v>268</v>
      </c>
      <c r="M3708" s="100">
        <v>0.91666666666666663</v>
      </c>
      <c r="N3708" s="100">
        <v>0.25</v>
      </c>
      <c r="O3708" s="66">
        <f t="shared" si="147"/>
        <v>23.333333333333332</v>
      </c>
      <c r="P3708" s="67">
        <v>8</v>
      </c>
      <c r="Q3708" s="68">
        <v>11</v>
      </c>
      <c r="R3708" s="68"/>
      <c r="S3708" s="68">
        <f t="shared" si="148"/>
        <v>88</v>
      </c>
      <c r="T3708" s="69" t="s">
        <v>30</v>
      </c>
      <c r="U3708" s="63" t="s">
        <v>30</v>
      </c>
      <c r="V3708" s="63"/>
      <c r="W3708" s="63">
        <v>681963001</v>
      </c>
      <c r="X3708" s="63" t="s">
        <v>6574</v>
      </c>
      <c r="Y3708" s="63"/>
      <c r="Z3708" s="63"/>
      <c r="AA3708" s="63">
        <v>2026070019</v>
      </c>
    </row>
    <row r="3709" spans="1:27" s="71" customFormat="1" ht="23.5" customHeight="1" x14ac:dyDescent="0.35">
      <c r="A3709" s="62">
        <v>46209</v>
      </c>
      <c r="B3709" s="63" t="s">
        <v>445</v>
      </c>
      <c r="C3709" s="64" t="s">
        <v>18</v>
      </c>
      <c r="D3709" s="64" t="s">
        <v>37</v>
      </c>
      <c r="E3709" s="64" t="s">
        <v>2563</v>
      </c>
      <c r="F3709" s="64" t="str">
        <f t="shared" si="146"/>
        <v>1</v>
      </c>
      <c r="G3709" s="72" t="s">
        <v>6562</v>
      </c>
      <c r="H3709" s="63" t="s">
        <v>6563</v>
      </c>
      <c r="I3709" s="64" t="s">
        <v>480</v>
      </c>
      <c r="J3709" s="63" t="s">
        <v>6564</v>
      </c>
      <c r="K3709" s="64" t="s">
        <v>273</v>
      </c>
      <c r="L3709" s="64" t="s">
        <v>268</v>
      </c>
      <c r="M3709" s="100">
        <v>0.3125</v>
      </c>
      <c r="N3709" s="100">
        <v>0.64583333333333337</v>
      </c>
      <c r="O3709" s="66">
        <f t="shared" si="147"/>
        <v>0.33333333333333337</v>
      </c>
      <c r="P3709" s="67">
        <v>8</v>
      </c>
      <c r="Q3709" s="68">
        <v>19</v>
      </c>
      <c r="R3709" s="68"/>
      <c r="S3709" s="68">
        <f t="shared" si="148"/>
        <v>152</v>
      </c>
      <c r="T3709" s="69" t="s">
        <v>30</v>
      </c>
      <c r="U3709" s="63" t="s">
        <v>30</v>
      </c>
      <c r="V3709" s="63"/>
      <c r="W3709" s="63">
        <v>640925006</v>
      </c>
      <c r="X3709" s="63" t="s">
        <v>6575</v>
      </c>
      <c r="Y3709" s="63"/>
      <c r="Z3709" s="63"/>
      <c r="AA3709" s="63">
        <v>2026070020</v>
      </c>
    </row>
    <row r="3710" spans="1:27" s="71" customFormat="1" ht="23.5" customHeight="1" x14ac:dyDescent="0.35">
      <c r="A3710" s="62">
        <v>46209</v>
      </c>
      <c r="B3710" s="63" t="s">
        <v>34</v>
      </c>
      <c r="C3710" s="64" t="s">
        <v>18</v>
      </c>
      <c r="D3710" s="64" t="s">
        <v>19</v>
      </c>
      <c r="E3710" s="64" t="s">
        <v>1542</v>
      </c>
      <c r="F3710" s="64" t="str">
        <f t="shared" si="146"/>
        <v>1</v>
      </c>
      <c r="G3710" s="72">
        <v>130514052</v>
      </c>
      <c r="H3710" s="63" t="s">
        <v>6565</v>
      </c>
      <c r="I3710" s="64" t="s">
        <v>490</v>
      </c>
      <c r="J3710" s="63" t="s">
        <v>6566</v>
      </c>
      <c r="K3710" s="64" t="s">
        <v>281</v>
      </c>
      <c r="L3710" s="64" t="s">
        <v>268</v>
      </c>
      <c r="M3710" s="100">
        <v>0.6875</v>
      </c>
      <c r="N3710" s="100">
        <v>0.8125</v>
      </c>
      <c r="O3710" s="66">
        <f t="shared" si="147"/>
        <v>0.125</v>
      </c>
      <c r="P3710" s="67">
        <v>3</v>
      </c>
      <c r="Q3710" s="68">
        <v>6</v>
      </c>
      <c r="R3710" s="68"/>
      <c r="S3710" s="68">
        <f t="shared" si="148"/>
        <v>18</v>
      </c>
      <c r="T3710" s="69" t="s">
        <v>52</v>
      </c>
      <c r="U3710" s="63" t="s">
        <v>52</v>
      </c>
      <c r="V3710" s="63"/>
      <c r="W3710" s="63"/>
      <c r="X3710" s="63"/>
      <c r="Y3710" s="63"/>
      <c r="Z3710" s="63"/>
      <c r="AA3710" s="63">
        <v>2026070021</v>
      </c>
    </row>
    <row r="3711" spans="1:27" s="71" customFormat="1" ht="23.5" customHeight="1" x14ac:dyDescent="0.35">
      <c r="A3711" s="62">
        <v>46209</v>
      </c>
      <c r="B3711" s="63" t="s">
        <v>34</v>
      </c>
      <c r="C3711" s="64" t="s">
        <v>18</v>
      </c>
      <c r="D3711" s="64" t="s">
        <v>19</v>
      </c>
      <c r="E3711" s="64" t="s">
        <v>5919</v>
      </c>
      <c r="F3711" s="64" t="str">
        <f t="shared" si="146"/>
        <v>2</v>
      </c>
      <c r="G3711" s="72">
        <v>130514052</v>
      </c>
      <c r="H3711" s="63" t="s">
        <v>6565</v>
      </c>
      <c r="I3711" s="64" t="s">
        <v>490</v>
      </c>
      <c r="J3711" s="63" t="s">
        <v>6567</v>
      </c>
      <c r="K3711" s="64" t="s">
        <v>281</v>
      </c>
      <c r="L3711" s="64" t="s">
        <v>268</v>
      </c>
      <c r="M3711" s="100">
        <v>0.12847222222222221</v>
      </c>
      <c r="N3711" s="100">
        <v>0.19097222222222221</v>
      </c>
      <c r="O3711" s="66">
        <f t="shared" si="147"/>
        <v>6.25E-2</v>
      </c>
      <c r="P3711" s="67">
        <v>1.5</v>
      </c>
      <c r="Q3711" s="68">
        <v>6</v>
      </c>
      <c r="R3711" s="68"/>
      <c r="S3711" s="68">
        <f t="shared" si="148"/>
        <v>9</v>
      </c>
      <c r="T3711" s="69" t="s">
        <v>52</v>
      </c>
      <c r="U3711" s="63" t="s">
        <v>52</v>
      </c>
      <c r="V3711" s="63"/>
      <c r="W3711" s="63"/>
      <c r="X3711" s="63"/>
      <c r="Y3711" s="63"/>
      <c r="Z3711" s="63"/>
      <c r="AA3711" s="63">
        <v>2026070022</v>
      </c>
    </row>
    <row r="3712" spans="1:27" s="71" customFormat="1" ht="23.5" customHeight="1" x14ac:dyDescent="0.35">
      <c r="A3712" s="62">
        <v>46209</v>
      </c>
      <c r="B3712" s="63" t="s">
        <v>34</v>
      </c>
      <c r="C3712" s="64" t="s">
        <v>18</v>
      </c>
      <c r="D3712" s="64" t="s">
        <v>19</v>
      </c>
      <c r="E3712" s="64" t="s">
        <v>5921</v>
      </c>
      <c r="F3712" s="64" t="str">
        <f t="shared" si="146"/>
        <v>2</v>
      </c>
      <c r="G3712" s="72">
        <v>130868002</v>
      </c>
      <c r="H3712" s="63" t="s">
        <v>6568</v>
      </c>
      <c r="I3712" s="64" t="s">
        <v>490</v>
      </c>
      <c r="J3712" s="63" t="s">
        <v>6569</v>
      </c>
      <c r="K3712" s="64" t="s">
        <v>281</v>
      </c>
      <c r="L3712" s="64" t="s">
        <v>268</v>
      </c>
      <c r="M3712" s="100">
        <v>0.91388888888888886</v>
      </c>
      <c r="N3712" s="100">
        <v>0.92638888888888893</v>
      </c>
      <c r="O3712" s="66">
        <f t="shared" si="147"/>
        <v>1.2500000000000067E-2</v>
      </c>
      <c r="P3712" s="67">
        <v>0.3</v>
      </c>
      <c r="Q3712" s="68">
        <v>6</v>
      </c>
      <c r="R3712" s="68"/>
      <c r="S3712" s="68">
        <f t="shared" si="148"/>
        <v>1.7999999999999998</v>
      </c>
      <c r="T3712" s="69" t="s">
        <v>52</v>
      </c>
      <c r="U3712" s="63" t="s">
        <v>52</v>
      </c>
      <c r="V3712" s="63"/>
      <c r="W3712" s="63"/>
      <c r="X3712" s="63"/>
      <c r="Y3712" s="63"/>
      <c r="Z3712" s="63"/>
      <c r="AA3712" s="63">
        <v>2026070023</v>
      </c>
    </row>
    <row r="3713" spans="1:27" s="71" customFormat="1" ht="23.5" customHeight="1" x14ac:dyDescent="0.35">
      <c r="A3713" s="62">
        <v>46210</v>
      </c>
      <c r="B3713" s="63" t="s">
        <v>445</v>
      </c>
      <c r="C3713" s="64" t="s">
        <v>17</v>
      </c>
      <c r="D3713" s="64" t="s">
        <v>37</v>
      </c>
      <c r="E3713" s="64" t="s">
        <v>5750</v>
      </c>
      <c r="F3713" s="64" t="str">
        <f t="shared" si="146"/>
        <v>1</v>
      </c>
      <c r="G3713" s="72" t="s">
        <v>4064</v>
      </c>
      <c r="H3713" s="63" t="s">
        <v>6577</v>
      </c>
      <c r="I3713" s="64" t="s">
        <v>493</v>
      </c>
      <c r="J3713" s="63" t="s">
        <v>66</v>
      </c>
      <c r="K3713" s="64" t="s">
        <v>243</v>
      </c>
      <c r="L3713" s="64" t="s">
        <v>239</v>
      </c>
      <c r="M3713" s="100"/>
      <c r="N3713" s="100"/>
      <c r="O3713" s="66">
        <f t="shared" si="147"/>
        <v>24</v>
      </c>
      <c r="P3713" s="67">
        <v>0.22</v>
      </c>
      <c r="Q3713" s="68">
        <v>9</v>
      </c>
      <c r="R3713" s="68"/>
      <c r="S3713" s="68">
        <f t="shared" si="148"/>
        <v>1.98</v>
      </c>
      <c r="T3713" s="69" t="s">
        <v>547</v>
      </c>
      <c r="U3713" s="63" t="s">
        <v>52</v>
      </c>
      <c r="V3713" s="63"/>
      <c r="W3713" s="63"/>
      <c r="X3713" s="63"/>
      <c r="Y3713" s="63"/>
      <c r="Z3713" s="63"/>
      <c r="AA3713" s="63"/>
    </row>
    <row r="3714" spans="1:27" s="71" customFormat="1" ht="23.5" customHeight="1" x14ac:dyDescent="0.35">
      <c r="A3714" s="62">
        <v>46210</v>
      </c>
      <c r="B3714" s="63" t="s">
        <v>445</v>
      </c>
      <c r="C3714" s="64" t="s">
        <v>17</v>
      </c>
      <c r="D3714" s="64" t="s">
        <v>37</v>
      </c>
      <c r="E3714" s="64" t="s">
        <v>5750</v>
      </c>
      <c r="F3714" s="64" t="str">
        <f t="shared" si="146"/>
        <v>1</v>
      </c>
      <c r="G3714" s="72" t="s">
        <v>3420</v>
      </c>
      <c r="H3714" s="63" t="s">
        <v>6578</v>
      </c>
      <c r="I3714" s="64" t="s">
        <v>493</v>
      </c>
      <c r="J3714" s="63" t="s">
        <v>66</v>
      </c>
      <c r="K3714" s="64" t="s">
        <v>243</v>
      </c>
      <c r="L3714" s="64" t="s">
        <v>239</v>
      </c>
      <c r="M3714" s="100"/>
      <c r="N3714" s="100"/>
      <c r="O3714" s="66">
        <f t="shared" si="147"/>
        <v>24</v>
      </c>
      <c r="P3714" s="67">
        <v>0.5</v>
      </c>
      <c r="Q3714" s="68">
        <v>9</v>
      </c>
      <c r="R3714" s="68"/>
      <c r="S3714" s="68">
        <f t="shared" si="148"/>
        <v>4.5</v>
      </c>
      <c r="T3714" s="69" t="s">
        <v>547</v>
      </c>
      <c r="U3714" s="63" t="s">
        <v>52</v>
      </c>
      <c r="V3714" s="63"/>
      <c r="W3714" s="63"/>
      <c r="X3714" s="63"/>
      <c r="Y3714" s="63"/>
      <c r="Z3714" s="63"/>
      <c r="AA3714" s="63"/>
    </row>
    <row r="3715" spans="1:27" s="71" customFormat="1" ht="23.5" customHeight="1" x14ac:dyDescent="0.35">
      <c r="A3715" s="62">
        <v>46210</v>
      </c>
      <c r="B3715" s="63" t="s">
        <v>445</v>
      </c>
      <c r="C3715" s="64" t="s">
        <v>17</v>
      </c>
      <c r="D3715" s="64" t="s">
        <v>37</v>
      </c>
      <c r="E3715" s="64" t="s">
        <v>5900</v>
      </c>
      <c r="F3715" s="64" t="str">
        <f t="shared" si="146"/>
        <v>2</v>
      </c>
      <c r="G3715" s="72" t="s">
        <v>3202</v>
      </c>
      <c r="H3715" s="63" t="s">
        <v>6579</v>
      </c>
      <c r="I3715" s="64" t="s">
        <v>493</v>
      </c>
      <c r="J3715" s="63" t="s">
        <v>66</v>
      </c>
      <c r="K3715" s="64" t="s">
        <v>243</v>
      </c>
      <c r="L3715" s="64" t="s">
        <v>239</v>
      </c>
      <c r="M3715" s="100"/>
      <c r="N3715" s="100"/>
      <c r="O3715" s="66">
        <f t="shared" si="147"/>
        <v>24</v>
      </c>
      <c r="P3715" s="67">
        <v>0.1</v>
      </c>
      <c r="Q3715" s="68">
        <v>24</v>
      </c>
      <c r="R3715" s="68"/>
      <c r="S3715" s="68">
        <f t="shared" si="148"/>
        <v>2.4000000000000004</v>
      </c>
      <c r="T3715" s="69" t="s">
        <v>547</v>
      </c>
      <c r="U3715" s="63" t="s">
        <v>52</v>
      </c>
      <c r="V3715" s="63"/>
      <c r="W3715" s="63"/>
      <c r="X3715" s="63"/>
      <c r="Y3715" s="63"/>
      <c r="Z3715" s="63"/>
      <c r="AA3715" s="63"/>
    </row>
    <row r="3716" spans="1:27" s="71" customFormat="1" ht="23.5" customHeight="1" x14ac:dyDescent="0.35">
      <c r="A3716" s="62">
        <v>46210</v>
      </c>
      <c r="B3716" s="63" t="s">
        <v>445</v>
      </c>
      <c r="C3716" s="64" t="s">
        <v>17</v>
      </c>
      <c r="D3716" s="64" t="s">
        <v>37</v>
      </c>
      <c r="E3716" s="64" t="s">
        <v>2563</v>
      </c>
      <c r="F3716" s="64" t="str">
        <f t="shared" si="146"/>
        <v>1</v>
      </c>
      <c r="G3716" s="72" t="s">
        <v>696</v>
      </c>
      <c r="H3716" s="63" t="s">
        <v>6580</v>
      </c>
      <c r="I3716" s="64" t="s">
        <v>493</v>
      </c>
      <c r="J3716" s="63" t="s">
        <v>66</v>
      </c>
      <c r="K3716" s="64" t="s">
        <v>243</v>
      </c>
      <c r="L3716" s="64" t="s">
        <v>239</v>
      </c>
      <c r="M3716" s="100"/>
      <c r="N3716" s="100"/>
      <c r="O3716" s="66">
        <f t="shared" si="147"/>
        <v>24</v>
      </c>
      <c r="P3716" s="67">
        <v>0.33</v>
      </c>
      <c r="Q3716" s="68">
        <v>28</v>
      </c>
      <c r="R3716" s="68"/>
      <c r="S3716" s="68">
        <f t="shared" si="148"/>
        <v>9.24</v>
      </c>
      <c r="T3716" s="69" t="s">
        <v>547</v>
      </c>
      <c r="U3716" s="63" t="s">
        <v>52</v>
      </c>
      <c r="V3716" s="63"/>
      <c r="W3716" s="63"/>
      <c r="X3716" s="63"/>
      <c r="Y3716" s="63"/>
      <c r="Z3716" s="63"/>
      <c r="AA3716" s="63"/>
    </row>
    <row r="3717" spans="1:27" s="71" customFormat="1" ht="23.5" customHeight="1" x14ac:dyDescent="0.35">
      <c r="A3717" s="62">
        <v>46210</v>
      </c>
      <c r="B3717" s="63" t="s">
        <v>445</v>
      </c>
      <c r="C3717" s="64" t="s">
        <v>17</v>
      </c>
      <c r="D3717" s="64" t="s">
        <v>37</v>
      </c>
      <c r="E3717" s="64" t="s">
        <v>5900</v>
      </c>
      <c r="F3717" s="64" t="str">
        <f t="shared" si="146"/>
        <v>2</v>
      </c>
      <c r="G3717" s="72" t="s">
        <v>1556</v>
      </c>
      <c r="H3717" s="63" t="s">
        <v>6581</v>
      </c>
      <c r="I3717" s="64" t="s">
        <v>493</v>
      </c>
      <c r="J3717" s="63" t="s">
        <v>66</v>
      </c>
      <c r="K3717" s="64" t="s">
        <v>243</v>
      </c>
      <c r="L3717" s="64" t="s">
        <v>239</v>
      </c>
      <c r="M3717" s="100"/>
      <c r="N3717" s="100"/>
      <c r="O3717" s="66">
        <f t="shared" si="147"/>
        <v>24</v>
      </c>
      <c r="P3717" s="67">
        <v>0.5</v>
      </c>
      <c r="Q3717" s="68">
        <v>24</v>
      </c>
      <c r="R3717" s="68"/>
      <c r="S3717" s="68">
        <f t="shared" si="148"/>
        <v>12</v>
      </c>
      <c r="T3717" s="69" t="s">
        <v>547</v>
      </c>
      <c r="U3717" s="63" t="s">
        <v>52</v>
      </c>
      <c r="V3717" s="63"/>
      <c r="W3717" s="63"/>
      <c r="X3717" s="63"/>
      <c r="Y3717" s="63"/>
      <c r="Z3717" s="63"/>
      <c r="AA3717" s="63"/>
    </row>
    <row r="3718" spans="1:27" s="71" customFormat="1" ht="23.5" customHeight="1" x14ac:dyDescent="0.35">
      <c r="A3718" s="62">
        <v>46210</v>
      </c>
      <c r="B3718" s="63" t="s">
        <v>445</v>
      </c>
      <c r="C3718" s="64" t="s">
        <v>17</v>
      </c>
      <c r="D3718" s="64" t="s">
        <v>37</v>
      </c>
      <c r="E3718" s="64" t="s">
        <v>5978</v>
      </c>
      <c r="F3718" s="64" t="str">
        <f t="shared" si="146"/>
        <v>1</v>
      </c>
      <c r="G3718" s="72" t="s">
        <v>871</v>
      </c>
      <c r="H3718" s="63" t="s">
        <v>6582</v>
      </c>
      <c r="I3718" s="64" t="s">
        <v>493</v>
      </c>
      <c r="J3718" s="63" t="s">
        <v>66</v>
      </c>
      <c r="K3718" s="64" t="s">
        <v>243</v>
      </c>
      <c r="L3718" s="64" t="s">
        <v>239</v>
      </c>
      <c r="M3718" s="100"/>
      <c r="N3718" s="100"/>
      <c r="O3718" s="66">
        <f t="shared" si="147"/>
        <v>24</v>
      </c>
      <c r="P3718" s="67">
        <v>0.1</v>
      </c>
      <c r="Q3718" s="68">
        <v>28</v>
      </c>
      <c r="R3718" s="68"/>
      <c r="S3718" s="68">
        <f t="shared" si="148"/>
        <v>2.8000000000000003</v>
      </c>
      <c r="T3718" s="69" t="s">
        <v>547</v>
      </c>
      <c r="U3718" s="63" t="s">
        <v>52</v>
      </c>
      <c r="V3718" s="63"/>
      <c r="W3718" s="63"/>
      <c r="X3718" s="63"/>
      <c r="Y3718" s="63"/>
      <c r="Z3718" s="63"/>
      <c r="AA3718" s="63"/>
    </row>
    <row r="3719" spans="1:27" s="71" customFormat="1" ht="23.5" customHeight="1" x14ac:dyDescent="0.35">
      <c r="A3719" s="62">
        <v>46210</v>
      </c>
      <c r="B3719" s="63" t="s">
        <v>445</v>
      </c>
      <c r="C3719" s="64" t="s">
        <v>17</v>
      </c>
      <c r="D3719" s="64" t="s">
        <v>37</v>
      </c>
      <c r="E3719" s="64" t="s">
        <v>5901</v>
      </c>
      <c r="F3719" s="64" t="str">
        <f t="shared" si="146"/>
        <v>1</v>
      </c>
      <c r="G3719" s="72" t="s">
        <v>3079</v>
      </c>
      <c r="H3719" s="63" t="s">
        <v>6583</v>
      </c>
      <c r="I3719" s="64" t="s">
        <v>493</v>
      </c>
      <c r="J3719" s="63" t="s">
        <v>66</v>
      </c>
      <c r="K3719" s="64" t="s">
        <v>243</v>
      </c>
      <c r="L3719" s="64" t="s">
        <v>239</v>
      </c>
      <c r="M3719" s="100"/>
      <c r="N3719" s="100"/>
      <c r="O3719" s="66">
        <f t="shared" si="147"/>
        <v>24</v>
      </c>
      <c r="P3719" s="67">
        <v>0.1</v>
      </c>
      <c r="Q3719" s="68">
        <v>26</v>
      </c>
      <c r="R3719" s="68"/>
      <c r="S3719" s="68">
        <f t="shared" si="148"/>
        <v>2.6</v>
      </c>
      <c r="T3719" s="69" t="s">
        <v>547</v>
      </c>
      <c r="U3719" s="63" t="s">
        <v>52</v>
      </c>
      <c r="V3719" s="63"/>
      <c r="W3719" s="63"/>
      <c r="X3719" s="63"/>
      <c r="Y3719" s="63"/>
      <c r="Z3719" s="63"/>
      <c r="AA3719" s="63"/>
    </row>
    <row r="3720" spans="1:27" s="71" customFormat="1" ht="23.5" customHeight="1" x14ac:dyDescent="0.35">
      <c r="A3720" s="62">
        <v>46210</v>
      </c>
      <c r="B3720" s="63" t="s">
        <v>445</v>
      </c>
      <c r="C3720" s="64" t="s">
        <v>17</v>
      </c>
      <c r="D3720" s="64" t="s">
        <v>37</v>
      </c>
      <c r="E3720" s="64" t="s">
        <v>5751</v>
      </c>
      <c r="F3720" s="64" t="str">
        <f t="shared" si="146"/>
        <v>2</v>
      </c>
      <c r="G3720" s="72" t="s">
        <v>6584</v>
      </c>
      <c r="H3720" s="63" t="s">
        <v>6585</v>
      </c>
      <c r="I3720" s="64" t="s">
        <v>493</v>
      </c>
      <c r="J3720" s="63" t="s">
        <v>66</v>
      </c>
      <c r="K3720" s="64" t="s">
        <v>243</v>
      </c>
      <c r="L3720" s="64" t="s">
        <v>239</v>
      </c>
      <c r="M3720" s="100"/>
      <c r="N3720" s="100"/>
      <c r="O3720" s="66">
        <f t="shared" si="147"/>
        <v>24</v>
      </c>
      <c r="P3720" s="67">
        <v>0.25</v>
      </c>
      <c r="Q3720" s="68">
        <v>10</v>
      </c>
      <c r="R3720" s="68"/>
      <c r="S3720" s="68">
        <f t="shared" si="148"/>
        <v>2.5</v>
      </c>
      <c r="T3720" s="69" t="s">
        <v>547</v>
      </c>
      <c r="U3720" s="63" t="s">
        <v>52</v>
      </c>
      <c r="V3720" s="63"/>
      <c r="W3720" s="63"/>
      <c r="X3720" s="63"/>
      <c r="Y3720" s="63"/>
      <c r="Z3720" s="63"/>
      <c r="AA3720" s="63"/>
    </row>
    <row r="3721" spans="1:27" s="71" customFormat="1" ht="23.5" customHeight="1" x14ac:dyDescent="0.35">
      <c r="A3721" s="62">
        <v>46210</v>
      </c>
      <c r="B3721" s="63" t="s">
        <v>445</v>
      </c>
      <c r="C3721" s="64" t="s">
        <v>17</v>
      </c>
      <c r="D3721" s="64" t="s">
        <v>37</v>
      </c>
      <c r="E3721" s="64" t="s">
        <v>6088</v>
      </c>
      <c r="F3721" s="64" t="str">
        <f t="shared" si="146"/>
        <v>1</v>
      </c>
      <c r="G3721" s="72" t="s">
        <v>3343</v>
      </c>
      <c r="H3721" s="63" t="s">
        <v>6586</v>
      </c>
      <c r="I3721" s="64" t="s">
        <v>493</v>
      </c>
      <c r="J3721" s="63" t="s">
        <v>66</v>
      </c>
      <c r="K3721" s="64" t="s">
        <v>243</v>
      </c>
      <c r="L3721" s="64" t="s">
        <v>239</v>
      </c>
      <c r="M3721" s="100"/>
      <c r="N3721" s="100"/>
      <c r="O3721" s="66">
        <f t="shared" si="147"/>
        <v>24</v>
      </c>
      <c r="P3721" s="67">
        <v>0.22</v>
      </c>
      <c r="Q3721" s="68">
        <v>8</v>
      </c>
      <c r="R3721" s="68"/>
      <c r="S3721" s="68">
        <f t="shared" si="148"/>
        <v>1.76</v>
      </c>
      <c r="T3721" s="69" t="s">
        <v>547</v>
      </c>
      <c r="U3721" s="63" t="s">
        <v>52</v>
      </c>
      <c r="V3721" s="63"/>
      <c r="W3721" s="63"/>
      <c r="X3721" s="63"/>
      <c r="Y3721" s="63"/>
      <c r="Z3721" s="63"/>
      <c r="AA3721" s="63"/>
    </row>
    <row r="3722" spans="1:27" s="71" customFormat="1" ht="23.5" customHeight="1" x14ac:dyDescent="0.35">
      <c r="A3722" s="62">
        <v>46210</v>
      </c>
      <c r="B3722" s="63" t="s">
        <v>445</v>
      </c>
      <c r="C3722" s="64" t="s">
        <v>17</v>
      </c>
      <c r="D3722" s="64" t="s">
        <v>37</v>
      </c>
      <c r="E3722" s="64" t="s">
        <v>5750</v>
      </c>
      <c r="F3722" s="64" t="str">
        <f t="shared" si="146"/>
        <v>1</v>
      </c>
      <c r="G3722" s="72" t="s">
        <v>3397</v>
      </c>
      <c r="H3722" s="63" t="s">
        <v>6587</v>
      </c>
      <c r="I3722" s="64" t="s">
        <v>493</v>
      </c>
      <c r="J3722" s="63" t="s">
        <v>66</v>
      </c>
      <c r="K3722" s="64" t="s">
        <v>243</v>
      </c>
      <c r="L3722" s="64" t="s">
        <v>239</v>
      </c>
      <c r="M3722" s="100"/>
      <c r="N3722" s="100"/>
      <c r="O3722" s="66">
        <f t="shared" si="147"/>
        <v>24</v>
      </c>
      <c r="P3722" s="67">
        <v>0.5</v>
      </c>
      <c r="Q3722" s="68">
        <v>9</v>
      </c>
      <c r="R3722" s="68"/>
      <c r="S3722" s="68">
        <f t="shared" si="148"/>
        <v>4.5</v>
      </c>
      <c r="T3722" s="69" t="s">
        <v>547</v>
      </c>
      <c r="U3722" s="63" t="s">
        <v>52</v>
      </c>
      <c r="V3722" s="63"/>
      <c r="W3722" s="63"/>
      <c r="X3722" s="63"/>
      <c r="Y3722" s="63"/>
      <c r="Z3722" s="63"/>
      <c r="AA3722" s="63"/>
    </row>
    <row r="3723" spans="1:27" s="71" customFormat="1" ht="23.5" customHeight="1" x14ac:dyDescent="0.35">
      <c r="A3723" s="62">
        <v>46210</v>
      </c>
      <c r="B3723" s="63" t="s">
        <v>445</v>
      </c>
      <c r="C3723" s="64" t="s">
        <v>17</v>
      </c>
      <c r="D3723" s="64" t="s">
        <v>37</v>
      </c>
      <c r="E3723" s="64" t="s">
        <v>292</v>
      </c>
      <c r="F3723" s="64" t="str">
        <f t="shared" si="146"/>
        <v>2</v>
      </c>
      <c r="G3723" s="72" t="s">
        <v>944</v>
      </c>
      <c r="H3723" s="63" t="s">
        <v>6588</v>
      </c>
      <c r="I3723" s="64" t="s">
        <v>493</v>
      </c>
      <c r="J3723" s="63" t="s">
        <v>66</v>
      </c>
      <c r="K3723" s="64" t="s">
        <v>243</v>
      </c>
      <c r="L3723" s="64" t="s">
        <v>239</v>
      </c>
      <c r="M3723" s="100"/>
      <c r="N3723" s="100"/>
      <c r="O3723" s="66">
        <f t="shared" si="147"/>
        <v>24</v>
      </c>
      <c r="P3723" s="67">
        <v>0.1</v>
      </c>
      <c r="Q3723" s="68">
        <v>21</v>
      </c>
      <c r="R3723" s="68"/>
      <c r="S3723" s="68">
        <f t="shared" si="148"/>
        <v>2.1</v>
      </c>
      <c r="T3723" s="69" t="s">
        <v>547</v>
      </c>
      <c r="U3723" s="63" t="s">
        <v>52</v>
      </c>
      <c r="V3723" s="63"/>
      <c r="W3723" s="63"/>
      <c r="X3723" s="63"/>
      <c r="Y3723" s="63"/>
      <c r="Z3723" s="63"/>
      <c r="AA3723" s="63"/>
    </row>
    <row r="3724" spans="1:27" s="71" customFormat="1" ht="23.5" customHeight="1" x14ac:dyDescent="0.35">
      <c r="A3724" s="62">
        <v>46210</v>
      </c>
      <c r="B3724" s="63" t="s">
        <v>34</v>
      </c>
      <c r="C3724" s="64" t="s">
        <v>17</v>
      </c>
      <c r="D3724" s="64" t="s">
        <v>19</v>
      </c>
      <c r="E3724" s="64" t="s">
        <v>6576</v>
      </c>
      <c r="F3724" s="64" t="str">
        <f t="shared" si="146"/>
        <v>1</v>
      </c>
      <c r="G3724" s="72" t="s">
        <v>765</v>
      </c>
      <c r="H3724" s="63" t="s">
        <v>6589</v>
      </c>
      <c r="I3724" s="64" t="s">
        <v>493</v>
      </c>
      <c r="J3724" s="63" t="s">
        <v>66</v>
      </c>
      <c r="K3724" s="64" t="s">
        <v>243</v>
      </c>
      <c r="L3724" s="64" t="s">
        <v>239</v>
      </c>
      <c r="M3724" s="100"/>
      <c r="N3724" s="100"/>
      <c r="O3724" s="66">
        <f t="shared" si="147"/>
        <v>24</v>
      </c>
      <c r="P3724" s="67">
        <v>0.5</v>
      </c>
      <c r="Q3724" s="68">
        <v>14</v>
      </c>
      <c r="R3724" s="68"/>
      <c r="S3724" s="68">
        <f t="shared" si="148"/>
        <v>7</v>
      </c>
      <c r="T3724" s="69" t="s">
        <v>547</v>
      </c>
      <c r="U3724" s="63" t="s">
        <v>52</v>
      </c>
      <c r="V3724" s="63"/>
      <c r="W3724" s="63"/>
      <c r="X3724" s="63"/>
      <c r="Y3724" s="63"/>
      <c r="Z3724" s="63"/>
      <c r="AA3724" s="63"/>
    </row>
    <row r="3725" spans="1:27" s="71" customFormat="1" ht="23.5" customHeight="1" x14ac:dyDescent="0.35">
      <c r="A3725" s="62">
        <v>46210</v>
      </c>
      <c r="B3725" s="63" t="s">
        <v>445</v>
      </c>
      <c r="C3725" s="64" t="s">
        <v>18</v>
      </c>
      <c r="D3725" s="64" t="s">
        <v>37</v>
      </c>
      <c r="E3725" s="64" t="s">
        <v>386</v>
      </c>
      <c r="F3725" s="64" t="str">
        <f t="shared" si="146"/>
        <v>1</v>
      </c>
      <c r="G3725" s="72" t="s">
        <v>6590</v>
      </c>
      <c r="H3725" s="63" t="s">
        <v>6591</v>
      </c>
      <c r="I3725" s="64" t="s">
        <v>493</v>
      </c>
      <c r="J3725" s="63" t="s">
        <v>66</v>
      </c>
      <c r="K3725" s="64" t="s">
        <v>243</v>
      </c>
      <c r="L3725" s="64" t="s">
        <v>239</v>
      </c>
      <c r="M3725" s="100"/>
      <c r="N3725" s="100"/>
      <c r="O3725" s="66">
        <f t="shared" si="147"/>
        <v>24</v>
      </c>
      <c r="P3725" s="67">
        <v>0.1</v>
      </c>
      <c r="Q3725" s="68">
        <v>23</v>
      </c>
      <c r="R3725" s="68"/>
      <c r="S3725" s="68">
        <f t="shared" si="148"/>
        <v>2.3000000000000003</v>
      </c>
      <c r="T3725" s="69" t="s">
        <v>547</v>
      </c>
      <c r="U3725" s="63" t="s">
        <v>52</v>
      </c>
      <c r="V3725" s="63"/>
      <c r="W3725" s="63"/>
      <c r="X3725" s="63"/>
      <c r="Y3725" s="63"/>
      <c r="Z3725" s="63"/>
      <c r="AA3725" s="63"/>
    </row>
    <row r="3726" spans="1:27" s="71" customFormat="1" ht="23.5" customHeight="1" x14ac:dyDescent="0.35">
      <c r="A3726" s="62">
        <v>46210</v>
      </c>
      <c r="B3726" s="63" t="s">
        <v>445</v>
      </c>
      <c r="C3726" s="64" t="s">
        <v>18</v>
      </c>
      <c r="D3726" s="64" t="s">
        <v>37</v>
      </c>
      <c r="E3726" s="64" t="s">
        <v>2063</v>
      </c>
      <c r="F3726" s="64" t="str">
        <f t="shared" si="146"/>
        <v>2</v>
      </c>
      <c r="G3726" s="72" t="s">
        <v>2110</v>
      </c>
      <c r="H3726" s="63" t="s">
        <v>6592</v>
      </c>
      <c r="I3726" s="64" t="s">
        <v>493</v>
      </c>
      <c r="J3726" s="63" t="s">
        <v>66</v>
      </c>
      <c r="K3726" s="64" t="s">
        <v>243</v>
      </c>
      <c r="L3726" s="64" t="s">
        <v>239</v>
      </c>
      <c r="M3726" s="100"/>
      <c r="N3726" s="100"/>
      <c r="O3726" s="66">
        <f t="shared" si="147"/>
        <v>24</v>
      </c>
      <c r="P3726" s="67">
        <v>0.1</v>
      </c>
      <c r="Q3726" s="68">
        <v>23</v>
      </c>
      <c r="R3726" s="68"/>
      <c r="S3726" s="68">
        <f t="shared" si="148"/>
        <v>2.3000000000000003</v>
      </c>
      <c r="T3726" s="69" t="s">
        <v>547</v>
      </c>
      <c r="U3726" s="63" t="s">
        <v>52</v>
      </c>
      <c r="V3726" s="63"/>
      <c r="W3726" s="63"/>
      <c r="X3726" s="63"/>
      <c r="Y3726" s="63"/>
      <c r="Z3726" s="63"/>
      <c r="AA3726" s="63"/>
    </row>
    <row r="3727" spans="1:27" s="71" customFormat="1" ht="23.5" customHeight="1" x14ac:dyDescent="0.35">
      <c r="A3727" s="62">
        <v>46210</v>
      </c>
      <c r="B3727" s="63" t="s">
        <v>445</v>
      </c>
      <c r="C3727" s="64" t="s">
        <v>18</v>
      </c>
      <c r="D3727" s="64" t="s">
        <v>37</v>
      </c>
      <c r="E3727" s="64" t="s">
        <v>638</v>
      </c>
      <c r="F3727" s="64" t="str">
        <f t="shared" si="146"/>
        <v>2</v>
      </c>
      <c r="G3727" s="72" t="s">
        <v>2891</v>
      </c>
      <c r="H3727" s="63" t="s">
        <v>6593</v>
      </c>
      <c r="I3727" s="64" t="s">
        <v>493</v>
      </c>
      <c r="J3727" s="63" t="s">
        <v>66</v>
      </c>
      <c r="K3727" s="64" t="s">
        <v>243</v>
      </c>
      <c r="L3727" s="64" t="s">
        <v>239</v>
      </c>
      <c r="M3727" s="100"/>
      <c r="N3727" s="100"/>
      <c r="O3727" s="66">
        <f t="shared" si="147"/>
        <v>24</v>
      </c>
      <c r="P3727" s="67">
        <v>0.1</v>
      </c>
      <c r="Q3727" s="68">
        <v>10</v>
      </c>
      <c r="R3727" s="68"/>
      <c r="S3727" s="68">
        <f t="shared" si="148"/>
        <v>1</v>
      </c>
      <c r="T3727" s="69" t="s">
        <v>547</v>
      </c>
      <c r="U3727" s="63" t="s">
        <v>52</v>
      </c>
      <c r="V3727" s="63"/>
      <c r="W3727" s="63"/>
      <c r="X3727" s="63"/>
      <c r="Y3727" s="63"/>
      <c r="Z3727" s="63"/>
      <c r="AA3727" s="63"/>
    </row>
    <row r="3728" spans="1:27" s="71" customFormat="1" ht="23.5" customHeight="1" x14ac:dyDescent="0.35">
      <c r="A3728" s="62">
        <v>46210</v>
      </c>
      <c r="B3728" s="63" t="s">
        <v>445</v>
      </c>
      <c r="C3728" s="64" t="s">
        <v>18</v>
      </c>
      <c r="D3728" s="64" t="s">
        <v>37</v>
      </c>
      <c r="E3728" s="64" t="s">
        <v>1535</v>
      </c>
      <c r="F3728" s="64" t="str">
        <f t="shared" si="146"/>
        <v>1</v>
      </c>
      <c r="G3728" s="72" t="s">
        <v>2403</v>
      </c>
      <c r="H3728" s="63" t="s">
        <v>6594</v>
      </c>
      <c r="I3728" s="64" t="s">
        <v>493</v>
      </c>
      <c r="J3728" s="63" t="s">
        <v>66</v>
      </c>
      <c r="K3728" s="64" t="s">
        <v>243</v>
      </c>
      <c r="L3728" s="64" t="s">
        <v>239</v>
      </c>
      <c r="M3728" s="100"/>
      <c r="N3728" s="100"/>
      <c r="O3728" s="66">
        <f t="shared" si="147"/>
        <v>24</v>
      </c>
      <c r="P3728" s="67">
        <v>0.1</v>
      </c>
      <c r="Q3728" s="68">
        <v>26</v>
      </c>
      <c r="R3728" s="68"/>
      <c r="S3728" s="68">
        <f t="shared" si="148"/>
        <v>2.6</v>
      </c>
      <c r="T3728" s="69" t="s">
        <v>547</v>
      </c>
      <c r="U3728" s="63" t="s">
        <v>52</v>
      </c>
      <c r="V3728" s="63"/>
      <c r="W3728" s="63"/>
      <c r="X3728" s="63"/>
      <c r="Y3728" s="63"/>
      <c r="Z3728" s="63"/>
      <c r="AA3728" s="63"/>
    </row>
    <row r="3729" spans="1:27" s="71" customFormat="1" ht="23.5" customHeight="1" x14ac:dyDescent="0.35">
      <c r="A3729" s="62">
        <v>46210</v>
      </c>
      <c r="B3729" s="63" t="s">
        <v>445</v>
      </c>
      <c r="C3729" s="64" t="s">
        <v>18</v>
      </c>
      <c r="D3729" s="64" t="s">
        <v>37</v>
      </c>
      <c r="E3729" s="64" t="s">
        <v>752</v>
      </c>
      <c r="F3729" s="64" t="str">
        <f t="shared" si="146"/>
        <v>2</v>
      </c>
      <c r="G3729" s="72">
        <v>318125009</v>
      </c>
      <c r="H3729" s="63" t="s">
        <v>6595</v>
      </c>
      <c r="I3729" s="64" t="s">
        <v>493</v>
      </c>
      <c r="J3729" s="63" t="s">
        <v>66</v>
      </c>
      <c r="K3729" s="64" t="s">
        <v>243</v>
      </c>
      <c r="L3729" s="64" t="s">
        <v>239</v>
      </c>
      <c r="M3729" s="100"/>
      <c r="N3729" s="100"/>
      <c r="O3729" s="66">
        <f t="shared" si="147"/>
        <v>24</v>
      </c>
      <c r="P3729" s="67">
        <v>0.1</v>
      </c>
      <c r="Q3729" s="68">
        <v>4</v>
      </c>
      <c r="R3729" s="68"/>
      <c r="S3729" s="68">
        <f t="shared" si="148"/>
        <v>0.4</v>
      </c>
      <c r="T3729" s="69" t="s">
        <v>547</v>
      </c>
      <c r="U3729" s="63" t="s">
        <v>52</v>
      </c>
      <c r="V3729" s="63"/>
      <c r="W3729" s="63"/>
      <c r="X3729" s="63"/>
      <c r="Y3729" s="63"/>
      <c r="Z3729" s="63"/>
      <c r="AA3729" s="63"/>
    </row>
    <row r="3730" spans="1:27" s="71" customFormat="1" ht="23.5" customHeight="1" x14ac:dyDescent="0.35">
      <c r="A3730" s="62">
        <v>46210</v>
      </c>
      <c r="B3730" s="63" t="s">
        <v>445</v>
      </c>
      <c r="C3730" s="64" t="s">
        <v>18</v>
      </c>
      <c r="D3730" s="64" t="s">
        <v>37</v>
      </c>
      <c r="E3730" s="64" t="s">
        <v>1148</v>
      </c>
      <c r="F3730" s="64" t="str">
        <f t="shared" si="146"/>
        <v>2</v>
      </c>
      <c r="G3730" s="72">
        <v>230747006</v>
      </c>
      <c r="H3730" s="63" t="s">
        <v>6596</v>
      </c>
      <c r="I3730" s="64" t="s">
        <v>493</v>
      </c>
      <c r="J3730" s="63" t="s">
        <v>66</v>
      </c>
      <c r="K3730" s="64" t="s">
        <v>243</v>
      </c>
      <c r="L3730" s="64" t="s">
        <v>239</v>
      </c>
      <c r="M3730" s="100"/>
      <c r="N3730" s="100"/>
      <c r="O3730" s="66">
        <f t="shared" si="147"/>
        <v>24</v>
      </c>
      <c r="P3730" s="67">
        <v>0.1</v>
      </c>
      <c r="Q3730" s="68">
        <v>4</v>
      </c>
      <c r="R3730" s="68"/>
      <c r="S3730" s="68">
        <f t="shared" si="148"/>
        <v>0.4</v>
      </c>
      <c r="T3730" s="69" t="s">
        <v>547</v>
      </c>
      <c r="U3730" s="63" t="s">
        <v>52</v>
      </c>
      <c r="V3730" s="63"/>
      <c r="W3730" s="63"/>
      <c r="X3730" s="63"/>
      <c r="Y3730" s="63"/>
      <c r="Z3730" s="63"/>
      <c r="AA3730" s="63"/>
    </row>
    <row r="3731" spans="1:27" s="71" customFormat="1" ht="23.5" customHeight="1" x14ac:dyDescent="0.35">
      <c r="A3731" s="62">
        <v>46210</v>
      </c>
      <c r="B3731" s="63" t="s">
        <v>445</v>
      </c>
      <c r="C3731" s="64" t="s">
        <v>18</v>
      </c>
      <c r="D3731" s="64" t="s">
        <v>37</v>
      </c>
      <c r="E3731" s="64" t="s">
        <v>258</v>
      </c>
      <c r="F3731" s="64" t="str">
        <f t="shared" si="146"/>
        <v>1</v>
      </c>
      <c r="G3731" s="72" t="s">
        <v>6597</v>
      </c>
      <c r="H3731" s="63" t="s">
        <v>6598</v>
      </c>
      <c r="I3731" s="64" t="s">
        <v>493</v>
      </c>
      <c r="J3731" s="63" t="s">
        <v>66</v>
      </c>
      <c r="K3731" s="64" t="s">
        <v>243</v>
      </c>
      <c r="L3731" s="64" t="s">
        <v>239</v>
      </c>
      <c r="M3731" s="100"/>
      <c r="N3731" s="100"/>
      <c r="O3731" s="66">
        <f t="shared" si="147"/>
        <v>24</v>
      </c>
      <c r="P3731" s="67">
        <v>0.1</v>
      </c>
      <c r="Q3731" s="68">
        <v>23</v>
      </c>
      <c r="R3731" s="68"/>
      <c r="S3731" s="68">
        <f t="shared" si="148"/>
        <v>2.3000000000000003</v>
      </c>
      <c r="T3731" s="69" t="s">
        <v>547</v>
      </c>
      <c r="U3731" s="63" t="s">
        <v>52</v>
      </c>
      <c r="V3731" s="63"/>
      <c r="W3731" s="63"/>
      <c r="X3731" s="63"/>
      <c r="Y3731" s="63"/>
      <c r="Z3731" s="63"/>
      <c r="AA3731" s="63"/>
    </row>
    <row r="3732" spans="1:27" s="71" customFormat="1" ht="23.5" customHeight="1" x14ac:dyDescent="0.35">
      <c r="A3732" s="62">
        <v>46210</v>
      </c>
      <c r="B3732" s="63" t="s">
        <v>445</v>
      </c>
      <c r="C3732" s="64" t="s">
        <v>18</v>
      </c>
      <c r="D3732" s="64" t="s">
        <v>37</v>
      </c>
      <c r="E3732" s="64" t="s">
        <v>2224</v>
      </c>
      <c r="F3732" s="64" t="str">
        <f t="shared" si="146"/>
        <v>2</v>
      </c>
      <c r="G3732" s="72" t="s">
        <v>854</v>
      </c>
      <c r="H3732" s="63" t="s">
        <v>6599</v>
      </c>
      <c r="I3732" s="64" t="s">
        <v>493</v>
      </c>
      <c r="J3732" s="63" t="s">
        <v>66</v>
      </c>
      <c r="K3732" s="64" t="s">
        <v>243</v>
      </c>
      <c r="L3732" s="64" t="s">
        <v>239</v>
      </c>
      <c r="M3732" s="100"/>
      <c r="N3732" s="100"/>
      <c r="O3732" s="66">
        <f t="shared" si="147"/>
        <v>24</v>
      </c>
      <c r="P3732" s="67">
        <v>0.1</v>
      </c>
      <c r="Q3732" s="68">
        <v>19</v>
      </c>
      <c r="R3732" s="68"/>
      <c r="S3732" s="68">
        <f t="shared" si="148"/>
        <v>1.9000000000000001</v>
      </c>
      <c r="T3732" s="69" t="s">
        <v>547</v>
      </c>
      <c r="U3732" s="63" t="s">
        <v>52</v>
      </c>
      <c r="V3732" s="63"/>
      <c r="W3732" s="63"/>
      <c r="X3732" s="63"/>
      <c r="Y3732" s="63"/>
      <c r="Z3732" s="63"/>
      <c r="AA3732" s="63"/>
    </row>
    <row r="3733" spans="1:27" s="71" customFormat="1" ht="23.5" customHeight="1" x14ac:dyDescent="0.35">
      <c r="A3733" s="62">
        <v>46210</v>
      </c>
      <c r="B3733" s="63" t="s">
        <v>445</v>
      </c>
      <c r="C3733" s="64" t="s">
        <v>18</v>
      </c>
      <c r="D3733" s="64" t="s">
        <v>37</v>
      </c>
      <c r="E3733" s="64" t="s">
        <v>323</v>
      </c>
      <c r="F3733" s="64" t="str">
        <f t="shared" si="146"/>
        <v>1</v>
      </c>
      <c r="G3733" s="72" t="s">
        <v>6600</v>
      </c>
      <c r="H3733" s="63" t="s">
        <v>6601</v>
      </c>
      <c r="I3733" s="64" t="s">
        <v>493</v>
      </c>
      <c r="J3733" s="63" t="s">
        <v>66</v>
      </c>
      <c r="K3733" s="64" t="s">
        <v>243</v>
      </c>
      <c r="L3733" s="64" t="s">
        <v>239</v>
      </c>
      <c r="M3733" s="100"/>
      <c r="N3733" s="100"/>
      <c r="O3733" s="66">
        <f t="shared" si="147"/>
        <v>24</v>
      </c>
      <c r="P3733" s="67">
        <v>0.1</v>
      </c>
      <c r="Q3733" s="68">
        <v>20</v>
      </c>
      <c r="R3733" s="68"/>
      <c r="S3733" s="68">
        <f t="shared" si="148"/>
        <v>2</v>
      </c>
      <c r="T3733" s="69" t="s">
        <v>547</v>
      </c>
      <c r="U3733" s="63" t="s">
        <v>52</v>
      </c>
      <c r="V3733" s="63"/>
      <c r="W3733" s="63"/>
      <c r="X3733" s="63"/>
      <c r="Y3733" s="63"/>
      <c r="Z3733" s="63"/>
      <c r="AA3733" s="63"/>
    </row>
    <row r="3734" spans="1:27" s="71" customFormat="1" ht="23.5" customHeight="1" x14ac:dyDescent="0.35">
      <c r="A3734" s="62">
        <v>46210</v>
      </c>
      <c r="B3734" s="63" t="s">
        <v>445</v>
      </c>
      <c r="C3734" s="64" t="s">
        <v>18</v>
      </c>
      <c r="D3734" s="64" t="s">
        <v>37</v>
      </c>
      <c r="E3734" s="64" t="s">
        <v>1324</v>
      </c>
      <c r="F3734" s="64" t="str">
        <f t="shared" si="146"/>
        <v>1</v>
      </c>
      <c r="G3734" s="72">
        <v>161021003</v>
      </c>
      <c r="H3734" s="63" t="s">
        <v>6602</v>
      </c>
      <c r="I3734" s="64" t="s">
        <v>493</v>
      </c>
      <c r="J3734" s="63" t="s">
        <v>66</v>
      </c>
      <c r="K3734" s="64" t="s">
        <v>243</v>
      </c>
      <c r="L3734" s="64" t="s">
        <v>239</v>
      </c>
      <c r="M3734" s="100"/>
      <c r="N3734" s="100"/>
      <c r="O3734" s="66">
        <f t="shared" si="147"/>
        <v>24</v>
      </c>
      <c r="P3734" s="67">
        <v>0.1</v>
      </c>
      <c r="Q3734" s="68">
        <v>5</v>
      </c>
      <c r="R3734" s="68"/>
      <c r="S3734" s="68">
        <f t="shared" si="148"/>
        <v>0.5</v>
      </c>
      <c r="T3734" s="69" t="s">
        <v>547</v>
      </c>
      <c r="U3734" s="63" t="s">
        <v>52</v>
      </c>
      <c r="V3734" s="63"/>
      <c r="W3734" s="63"/>
      <c r="X3734" s="63"/>
      <c r="Y3734" s="63"/>
      <c r="Z3734" s="63"/>
      <c r="AA3734" s="63"/>
    </row>
    <row r="3735" spans="1:27" s="71" customFormat="1" ht="23.5" customHeight="1" x14ac:dyDescent="0.35">
      <c r="A3735" s="62">
        <v>46210</v>
      </c>
      <c r="B3735" s="63" t="s">
        <v>445</v>
      </c>
      <c r="C3735" s="64" t="s">
        <v>18</v>
      </c>
      <c r="D3735" s="64" t="s">
        <v>37</v>
      </c>
      <c r="E3735" s="64" t="s">
        <v>386</v>
      </c>
      <c r="F3735" s="64" t="str">
        <f t="shared" si="146"/>
        <v>1</v>
      </c>
      <c r="G3735" s="72" t="s">
        <v>6590</v>
      </c>
      <c r="H3735" s="63" t="s">
        <v>6591</v>
      </c>
      <c r="I3735" s="64" t="s">
        <v>482</v>
      </c>
      <c r="J3735" s="63" t="s">
        <v>6603</v>
      </c>
      <c r="K3735" s="64" t="s">
        <v>2580</v>
      </c>
      <c r="L3735" s="64" t="s">
        <v>268</v>
      </c>
      <c r="M3735" s="100">
        <v>0.3125</v>
      </c>
      <c r="N3735" s="100">
        <v>0.39583333333333331</v>
      </c>
      <c r="O3735" s="66">
        <f t="shared" si="147"/>
        <v>8.3333333333333315E-2</v>
      </c>
      <c r="P3735" s="67">
        <v>2</v>
      </c>
      <c r="Q3735" s="68">
        <v>23</v>
      </c>
      <c r="R3735" s="68"/>
      <c r="S3735" s="68">
        <f t="shared" si="148"/>
        <v>46</v>
      </c>
      <c r="T3735" s="69" t="s">
        <v>65</v>
      </c>
      <c r="U3735" s="63" t="s">
        <v>65</v>
      </c>
      <c r="V3735" s="63"/>
      <c r="W3735" s="63">
        <v>541461002</v>
      </c>
      <c r="X3735" s="63" t="s">
        <v>548</v>
      </c>
      <c r="Y3735" s="63"/>
      <c r="Z3735" s="63"/>
      <c r="AA3735" s="63">
        <v>2026070025</v>
      </c>
    </row>
    <row r="3736" spans="1:27" s="71" customFormat="1" ht="23.5" customHeight="1" x14ac:dyDescent="0.35">
      <c r="A3736" s="62">
        <v>46210</v>
      </c>
      <c r="B3736" s="63" t="s">
        <v>445</v>
      </c>
      <c r="C3736" s="64" t="s">
        <v>18</v>
      </c>
      <c r="D3736" s="64" t="s">
        <v>37</v>
      </c>
      <c r="E3736" s="64" t="s">
        <v>1535</v>
      </c>
      <c r="F3736" s="64" t="str">
        <f t="shared" si="146"/>
        <v>1</v>
      </c>
      <c r="G3736" s="72" t="s">
        <v>2403</v>
      </c>
      <c r="H3736" s="63" t="s">
        <v>6594</v>
      </c>
      <c r="I3736" s="64" t="s">
        <v>485</v>
      </c>
      <c r="J3736" s="63" t="s">
        <v>6720</v>
      </c>
      <c r="K3736" s="64" t="s">
        <v>281</v>
      </c>
      <c r="L3736" s="64" t="s">
        <v>268</v>
      </c>
      <c r="M3736" s="100">
        <v>0.58333333333333337</v>
      </c>
      <c r="N3736" s="100">
        <v>0.61458333333333337</v>
      </c>
      <c r="O3736" s="66">
        <f t="shared" si="147"/>
        <v>3.125E-2</v>
      </c>
      <c r="P3736" s="67">
        <v>0.75</v>
      </c>
      <c r="Q3736" s="68">
        <v>26</v>
      </c>
      <c r="R3736" s="68"/>
      <c r="S3736" s="68">
        <f t="shared" si="148"/>
        <v>19.5</v>
      </c>
      <c r="T3736" s="69" t="s">
        <v>27</v>
      </c>
      <c r="U3736" s="63" t="s">
        <v>52</v>
      </c>
      <c r="V3736" s="63"/>
      <c r="W3736" s="63"/>
      <c r="X3736" s="63"/>
      <c r="Y3736" s="63"/>
      <c r="Z3736" s="63" t="s">
        <v>6722</v>
      </c>
      <c r="AA3736" s="63">
        <v>2026070026</v>
      </c>
    </row>
    <row r="3737" spans="1:27" s="71" customFormat="1" ht="23.5" customHeight="1" x14ac:dyDescent="0.35">
      <c r="A3737" s="62">
        <v>46210</v>
      </c>
      <c r="B3737" s="63" t="s">
        <v>445</v>
      </c>
      <c r="C3737" s="64" t="s">
        <v>18</v>
      </c>
      <c r="D3737" s="64" t="s">
        <v>37</v>
      </c>
      <c r="E3737" s="64" t="s">
        <v>1535</v>
      </c>
      <c r="F3737" s="64" t="str">
        <f t="shared" ref="F3737" si="149">IF(RIGHT(E3737,1)="D","1","2")</f>
        <v>1</v>
      </c>
      <c r="G3737" s="72" t="s">
        <v>2403</v>
      </c>
      <c r="H3737" s="63" t="s">
        <v>6594</v>
      </c>
      <c r="I3737" s="64" t="s">
        <v>485</v>
      </c>
      <c r="J3737" s="63" t="s">
        <v>6721</v>
      </c>
      <c r="K3737" s="64" t="s">
        <v>267</v>
      </c>
      <c r="L3737" s="64" t="s">
        <v>268</v>
      </c>
      <c r="M3737" s="100">
        <v>0.61458333333333337</v>
      </c>
      <c r="N3737" s="100">
        <v>0.64583333333333337</v>
      </c>
      <c r="O3737" s="66">
        <f t="shared" ref="O3737" si="150">IF(N3737-M3737&gt;0,N3737-M3737,N3737-M3737+24)</f>
        <v>3.125E-2</v>
      </c>
      <c r="P3737" s="67">
        <v>0.75</v>
      </c>
      <c r="Q3737" s="68">
        <v>26</v>
      </c>
      <c r="R3737" s="68"/>
      <c r="S3737" s="68">
        <f t="shared" ref="S3737" si="151">P3737*Q3737</f>
        <v>19.5</v>
      </c>
      <c r="T3737" s="69" t="s">
        <v>27</v>
      </c>
      <c r="U3737" s="63" t="s">
        <v>198</v>
      </c>
      <c r="V3737" s="63"/>
      <c r="W3737" s="63"/>
      <c r="X3737" s="63"/>
      <c r="Y3737" s="63"/>
      <c r="Z3737" s="63" t="s">
        <v>6722</v>
      </c>
      <c r="AA3737" s="63">
        <v>2026070026</v>
      </c>
    </row>
    <row r="3738" spans="1:27" s="71" customFormat="1" ht="23.5" customHeight="1" x14ac:dyDescent="0.35">
      <c r="A3738" s="62">
        <v>46210</v>
      </c>
      <c r="B3738" s="63" t="s">
        <v>445</v>
      </c>
      <c r="C3738" s="64" t="s">
        <v>18</v>
      </c>
      <c r="D3738" s="64" t="s">
        <v>37</v>
      </c>
      <c r="E3738" s="64" t="s">
        <v>2063</v>
      </c>
      <c r="F3738" s="64" t="str">
        <f t="shared" si="146"/>
        <v>2</v>
      </c>
      <c r="G3738" s="72" t="s">
        <v>2110</v>
      </c>
      <c r="H3738" s="63" t="s">
        <v>6592</v>
      </c>
      <c r="I3738" s="64" t="s">
        <v>490</v>
      </c>
      <c r="J3738" s="63" t="s">
        <v>6604</v>
      </c>
      <c r="K3738" s="64" t="s">
        <v>281</v>
      </c>
      <c r="L3738" s="64" t="s">
        <v>268</v>
      </c>
      <c r="M3738" s="100">
        <v>0.94791666666666663</v>
      </c>
      <c r="N3738" s="100">
        <v>0.97916666666666663</v>
      </c>
      <c r="O3738" s="66">
        <f t="shared" si="147"/>
        <v>3.125E-2</v>
      </c>
      <c r="P3738" s="67">
        <v>0.75</v>
      </c>
      <c r="Q3738" s="68">
        <v>23</v>
      </c>
      <c r="R3738" s="68"/>
      <c r="S3738" s="68">
        <f t="shared" si="148"/>
        <v>17.25</v>
      </c>
      <c r="T3738" s="69" t="s">
        <v>52</v>
      </c>
      <c r="U3738" s="63" t="s">
        <v>52</v>
      </c>
      <c r="V3738" s="63"/>
      <c r="W3738" s="63"/>
      <c r="X3738" s="63"/>
      <c r="Y3738" s="63"/>
      <c r="Z3738" s="63"/>
      <c r="AA3738" s="63">
        <v>2026070027</v>
      </c>
    </row>
    <row r="3739" spans="1:27" s="71" customFormat="1" ht="23.5" customHeight="1" x14ac:dyDescent="0.35">
      <c r="A3739" s="62">
        <v>46210</v>
      </c>
      <c r="B3739" s="63" t="s">
        <v>34</v>
      </c>
      <c r="C3739" s="64" t="s">
        <v>18</v>
      </c>
      <c r="D3739" s="64" t="s">
        <v>19</v>
      </c>
      <c r="E3739" s="64" t="s">
        <v>1550</v>
      </c>
      <c r="F3739" s="64" t="str">
        <f t="shared" si="146"/>
        <v>1</v>
      </c>
      <c r="G3739" s="72">
        <v>130597289</v>
      </c>
      <c r="H3739" s="63" t="s">
        <v>6605</v>
      </c>
      <c r="I3739" s="64" t="s">
        <v>490</v>
      </c>
      <c r="J3739" s="63" t="s">
        <v>6606</v>
      </c>
      <c r="K3739" s="64" t="s">
        <v>281</v>
      </c>
      <c r="L3739" s="64" t="s">
        <v>268</v>
      </c>
      <c r="M3739" s="100">
        <v>0.59722222222222221</v>
      </c>
      <c r="N3739" s="100">
        <v>0.6118055555555556</v>
      </c>
      <c r="O3739" s="66">
        <f t="shared" si="147"/>
        <v>1.4583333333333393E-2</v>
      </c>
      <c r="P3739" s="67">
        <v>0.35</v>
      </c>
      <c r="Q3739" s="68">
        <v>9</v>
      </c>
      <c r="R3739" s="68"/>
      <c r="S3739" s="68">
        <f t="shared" si="148"/>
        <v>3.15</v>
      </c>
      <c r="T3739" s="69" t="s">
        <v>52</v>
      </c>
      <c r="U3739" s="63" t="s">
        <v>52</v>
      </c>
      <c r="V3739" s="63"/>
      <c r="W3739" s="63"/>
      <c r="X3739" s="63"/>
      <c r="Y3739" s="63"/>
      <c r="Z3739" s="63"/>
      <c r="AA3739" s="63">
        <v>2026070028</v>
      </c>
    </row>
    <row r="3740" spans="1:27" s="71" customFormat="1" ht="23.5" customHeight="1" x14ac:dyDescent="0.35">
      <c r="A3740" s="62">
        <v>46210</v>
      </c>
      <c r="B3740" s="63" t="s">
        <v>34</v>
      </c>
      <c r="C3740" s="64" t="s">
        <v>18</v>
      </c>
      <c r="D3740" s="64" t="s">
        <v>19</v>
      </c>
      <c r="E3740" s="64" t="s">
        <v>5830</v>
      </c>
      <c r="F3740" s="64" t="str">
        <f t="shared" si="146"/>
        <v>2</v>
      </c>
      <c r="G3740" s="72">
        <v>130597289</v>
      </c>
      <c r="H3740" s="63" t="s">
        <v>6605</v>
      </c>
      <c r="I3740" s="64" t="s">
        <v>490</v>
      </c>
      <c r="J3740" s="63" t="s">
        <v>6607</v>
      </c>
      <c r="K3740" s="64" t="s">
        <v>281</v>
      </c>
      <c r="L3740" s="64" t="s">
        <v>268</v>
      </c>
      <c r="M3740" s="100">
        <v>0</v>
      </c>
      <c r="N3740" s="100">
        <v>2.0833333333333332E-2</v>
      </c>
      <c r="O3740" s="66">
        <f t="shared" si="147"/>
        <v>2.0833333333333332E-2</v>
      </c>
      <c r="P3740" s="67">
        <v>0.5</v>
      </c>
      <c r="Q3740" s="68">
        <v>8</v>
      </c>
      <c r="R3740" s="68"/>
      <c r="S3740" s="68">
        <f t="shared" si="148"/>
        <v>4</v>
      </c>
      <c r="T3740" s="69" t="s">
        <v>52</v>
      </c>
      <c r="U3740" s="63" t="s">
        <v>52</v>
      </c>
      <c r="V3740" s="63"/>
      <c r="W3740" s="63"/>
      <c r="X3740" s="63"/>
      <c r="Y3740" s="63"/>
      <c r="Z3740" s="63"/>
      <c r="AA3740" s="63">
        <v>2026070029</v>
      </c>
    </row>
    <row r="3741" spans="1:27" s="71" customFormat="1" ht="23.5" customHeight="1" x14ac:dyDescent="0.35">
      <c r="A3741" s="62">
        <v>46211</v>
      </c>
      <c r="B3741" s="63" t="s">
        <v>445</v>
      </c>
      <c r="C3741" s="64" t="s">
        <v>17</v>
      </c>
      <c r="D3741" s="64" t="s">
        <v>37</v>
      </c>
      <c r="E3741" s="64" t="s">
        <v>6088</v>
      </c>
      <c r="F3741" s="64" t="str">
        <f t="shared" si="146"/>
        <v>1</v>
      </c>
      <c r="G3741" s="72" t="s">
        <v>4086</v>
      </c>
      <c r="H3741" s="63" t="s">
        <v>6622</v>
      </c>
      <c r="I3741" s="64" t="s">
        <v>493</v>
      </c>
      <c r="J3741" s="63" t="s">
        <v>66</v>
      </c>
      <c r="K3741" s="64" t="s">
        <v>243</v>
      </c>
      <c r="L3741" s="64" t="s">
        <v>239</v>
      </c>
      <c r="M3741" s="100"/>
      <c r="N3741" s="100"/>
      <c r="O3741" s="66">
        <f t="shared" si="147"/>
        <v>24</v>
      </c>
      <c r="P3741" s="67">
        <v>0.5</v>
      </c>
      <c r="Q3741" s="68">
        <v>8</v>
      </c>
      <c r="R3741" s="68"/>
      <c r="S3741" s="68">
        <f t="shared" si="148"/>
        <v>4</v>
      </c>
      <c r="T3741" s="69" t="s">
        <v>547</v>
      </c>
      <c r="U3741" s="63" t="s">
        <v>52</v>
      </c>
      <c r="V3741" s="63"/>
      <c r="W3741" s="63"/>
      <c r="X3741" s="63"/>
      <c r="Y3741" s="63"/>
      <c r="Z3741" s="63"/>
      <c r="AA3741" s="63"/>
    </row>
    <row r="3742" spans="1:27" s="71" customFormat="1" ht="23.5" customHeight="1" x14ac:dyDescent="0.35">
      <c r="A3742" s="62">
        <v>46211</v>
      </c>
      <c r="B3742" s="63" t="s">
        <v>445</v>
      </c>
      <c r="C3742" s="64" t="s">
        <v>17</v>
      </c>
      <c r="D3742" s="64" t="s">
        <v>37</v>
      </c>
      <c r="E3742" s="64" t="s">
        <v>1690</v>
      </c>
      <c r="F3742" s="64" t="str">
        <f t="shared" si="146"/>
        <v>2</v>
      </c>
      <c r="G3742" s="72" t="s">
        <v>910</v>
      </c>
      <c r="H3742" s="63" t="s">
        <v>6623</v>
      </c>
      <c r="I3742" s="64" t="s">
        <v>493</v>
      </c>
      <c r="J3742" s="63" t="s">
        <v>66</v>
      </c>
      <c r="K3742" s="64" t="s">
        <v>243</v>
      </c>
      <c r="L3742" s="64" t="s">
        <v>239</v>
      </c>
      <c r="M3742" s="100"/>
      <c r="N3742" s="100"/>
      <c r="O3742" s="66">
        <f t="shared" si="147"/>
        <v>24</v>
      </c>
      <c r="P3742" s="67">
        <v>0.1</v>
      </c>
      <c r="Q3742" s="68">
        <v>1</v>
      </c>
      <c r="R3742" s="68"/>
      <c r="S3742" s="68">
        <f t="shared" si="148"/>
        <v>0.1</v>
      </c>
      <c r="T3742" s="69" t="s">
        <v>547</v>
      </c>
      <c r="U3742" s="63" t="s">
        <v>52</v>
      </c>
      <c r="V3742" s="63"/>
      <c r="W3742" s="63"/>
      <c r="X3742" s="63"/>
      <c r="Y3742" s="63"/>
      <c r="Z3742" s="63"/>
      <c r="AA3742" s="63"/>
    </row>
    <row r="3743" spans="1:27" s="71" customFormat="1" ht="23.5" customHeight="1" x14ac:dyDescent="0.35">
      <c r="A3743" s="62">
        <v>46211</v>
      </c>
      <c r="B3743" s="63" t="s">
        <v>445</v>
      </c>
      <c r="C3743" s="64" t="s">
        <v>17</v>
      </c>
      <c r="D3743" s="64" t="s">
        <v>37</v>
      </c>
      <c r="E3743" s="64" t="s">
        <v>292</v>
      </c>
      <c r="F3743" s="64" t="str">
        <f t="shared" si="146"/>
        <v>2</v>
      </c>
      <c r="G3743" s="72" t="s">
        <v>6624</v>
      </c>
      <c r="H3743" s="63" t="s">
        <v>6625</v>
      </c>
      <c r="I3743" s="64" t="s">
        <v>493</v>
      </c>
      <c r="J3743" s="63" t="s">
        <v>66</v>
      </c>
      <c r="K3743" s="64" t="s">
        <v>243</v>
      </c>
      <c r="L3743" s="64" t="s">
        <v>239</v>
      </c>
      <c r="M3743" s="100"/>
      <c r="N3743" s="100"/>
      <c r="O3743" s="66">
        <f t="shared" si="147"/>
        <v>24</v>
      </c>
      <c r="P3743" s="67">
        <v>0.1</v>
      </c>
      <c r="Q3743" s="68">
        <v>37</v>
      </c>
      <c r="R3743" s="68"/>
      <c r="S3743" s="68">
        <f t="shared" si="148"/>
        <v>3.7</v>
      </c>
      <c r="T3743" s="69" t="s">
        <v>547</v>
      </c>
      <c r="U3743" s="63" t="s">
        <v>52</v>
      </c>
      <c r="V3743" s="63"/>
      <c r="W3743" s="63"/>
      <c r="X3743" s="63"/>
      <c r="Y3743" s="63"/>
      <c r="Z3743" s="63"/>
      <c r="AA3743" s="63"/>
    </row>
    <row r="3744" spans="1:27" s="71" customFormat="1" ht="23.5" customHeight="1" x14ac:dyDescent="0.35">
      <c r="A3744" s="62">
        <v>46211</v>
      </c>
      <c r="B3744" s="63" t="s">
        <v>445</v>
      </c>
      <c r="C3744" s="64" t="s">
        <v>17</v>
      </c>
      <c r="D3744" s="64" t="s">
        <v>37</v>
      </c>
      <c r="E3744" s="64" t="s">
        <v>5750</v>
      </c>
      <c r="F3744" s="64" t="str">
        <f t="shared" si="146"/>
        <v>1</v>
      </c>
      <c r="G3744" s="72" t="s">
        <v>3956</v>
      </c>
      <c r="H3744" s="63" t="s">
        <v>6626</v>
      </c>
      <c r="I3744" s="64" t="s">
        <v>493</v>
      </c>
      <c r="J3744" s="63" t="s">
        <v>66</v>
      </c>
      <c r="K3744" s="64" t="s">
        <v>243</v>
      </c>
      <c r="L3744" s="64" t="s">
        <v>239</v>
      </c>
      <c r="M3744" s="100"/>
      <c r="N3744" s="100"/>
      <c r="O3744" s="66">
        <f t="shared" si="147"/>
        <v>24</v>
      </c>
      <c r="P3744" s="67">
        <v>0.22</v>
      </c>
      <c r="Q3744" s="68">
        <v>9</v>
      </c>
      <c r="R3744" s="68"/>
      <c r="S3744" s="68">
        <f t="shared" si="148"/>
        <v>1.98</v>
      </c>
      <c r="T3744" s="69" t="s">
        <v>547</v>
      </c>
      <c r="U3744" s="63" t="s">
        <v>52</v>
      </c>
      <c r="V3744" s="63"/>
      <c r="W3744" s="63"/>
      <c r="X3744" s="63"/>
      <c r="Y3744" s="63"/>
      <c r="Z3744" s="63"/>
      <c r="AA3744" s="63"/>
    </row>
    <row r="3745" spans="1:27" s="71" customFormat="1" ht="23.5" customHeight="1" x14ac:dyDescent="0.35">
      <c r="A3745" s="62">
        <v>46211</v>
      </c>
      <c r="B3745" s="63" t="s">
        <v>445</v>
      </c>
      <c r="C3745" s="64" t="s">
        <v>17</v>
      </c>
      <c r="D3745" s="64" t="s">
        <v>37</v>
      </c>
      <c r="E3745" s="64" t="s">
        <v>6088</v>
      </c>
      <c r="F3745" s="64" t="str">
        <f t="shared" si="146"/>
        <v>1</v>
      </c>
      <c r="G3745" s="72" t="s">
        <v>3467</v>
      </c>
      <c r="H3745" s="63" t="s">
        <v>6627</v>
      </c>
      <c r="I3745" s="64" t="s">
        <v>493</v>
      </c>
      <c r="J3745" s="63" t="s">
        <v>66</v>
      </c>
      <c r="K3745" s="64" t="s">
        <v>243</v>
      </c>
      <c r="L3745" s="64" t="s">
        <v>239</v>
      </c>
      <c r="M3745" s="100"/>
      <c r="N3745" s="100"/>
      <c r="O3745" s="66">
        <f t="shared" si="147"/>
        <v>24</v>
      </c>
      <c r="P3745" s="67">
        <v>0.33</v>
      </c>
      <c r="Q3745" s="68">
        <v>8</v>
      </c>
      <c r="R3745" s="68"/>
      <c r="S3745" s="68">
        <f t="shared" si="148"/>
        <v>2.64</v>
      </c>
      <c r="T3745" s="69" t="s">
        <v>547</v>
      </c>
      <c r="U3745" s="63" t="s">
        <v>52</v>
      </c>
      <c r="V3745" s="63"/>
      <c r="W3745" s="63"/>
      <c r="X3745" s="63"/>
      <c r="Y3745" s="63"/>
      <c r="Z3745" s="63"/>
      <c r="AA3745" s="63"/>
    </row>
    <row r="3746" spans="1:27" s="71" customFormat="1" ht="23.5" customHeight="1" x14ac:dyDescent="0.35">
      <c r="A3746" s="62">
        <v>46211</v>
      </c>
      <c r="B3746" s="63" t="s">
        <v>445</v>
      </c>
      <c r="C3746" s="64" t="s">
        <v>17</v>
      </c>
      <c r="D3746" s="64" t="s">
        <v>37</v>
      </c>
      <c r="E3746" s="64" t="s">
        <v>5750</v>
      </c>
      <c r="F3746" s="64" t="str">
        <f t="shared" si="146"/>
        <v>1</v>
      </c>
      <c r="G3746" s="72" t="s">
        <v>3236</v>
      </c>
      <c r="H3746" s="63" t="s">
        <v>6628</v>
      </c>
      <c r="I3746" s="64" t="s">
        <v>493</v>
      </c>
      <c r="J3746" s="63" t="s">
        <v>66</v>
      </c>
      <c r="K3746" s="64" t="s">
        <v>243</v>
      </c>
      <c r="L3746" s="64" t="s">
        <v>239</v>
      </c>
      <c r="M3746" s="100"/>
      <c r="N3746" s="100"/>
      <c r="O3746" s="66">
        <f t="shared" si="147"/>
        <v>24</v>
      </c>
      <c r="P3746" s="67">
        <v>0.5</v>
      </c>
      <c r="Q3746" s="68">
        <v>9</v>
      </c>
      <c r="R3746" s="68"/>
      <c r="S3746" s="68">
        <f t="shared" si="148"/>
        <v>4.5</v>
      </c>
      <c r="T3746" s="69" t="s">
        <v>547</v>
      </c>
      <c r="U3746" s="63" t="s">
        <v>52</v>
      </c>
      <c r="V3746" s="63"/>
      <c r="W3746" s="63"/>
      <c r="X3746" s="63"/>
      <c r="Y3746" s="63"/>
      <c r="Z3746" s="63"/>
      <c r="AA3746" s="63"/>
    </row>
    <row r="3747" spans="1:27" s="71" customFormat="1" ht="23.5" customHeight="1" x14ac:dyDescent="0.35">
      <c r="A3747" s="62">
        <v>46211</v>
      </c>
      <c r="B3747" s="63" t="s">
        <v>445</v>
      </c>
      <c r="C3747" s="64" t="s">
        <v>18</v>
      </c>
      <c r="D3747" s="64" t="s">
        <v>37</v>
      </c>
      <c r="E3747" s="64" t="s">
        <v>815</v>
      </c>
      <c r="F3747" s="64" t="str">
        <f t="shared" si="146"/>
        <v>1</v>
      </c>
      <c r="G3747" s="72">
        <v>315267001</v>
      </c>
      <c r="H3747" s="63" t="s">
        <v>6629</v>
      </c>
      <c r="I3747" s="64" t="s">
        <v>493</v>
      </c>
      <c r="J3747" s="63" t="s">
        <v>66</v>
      </c>
      <c r="K3747" s="64" t="s">
        <v>243</v>
      </c>
      <c r="L3747" s="64" t="s">
        <v>239</v>
      </c>
      <c r="M3747" s="100"/>
      <c r="N3747" s="100"/>
      <c r="O3747" s="66">
        <f t="shared" si="147"/>
        <v>24</v>
      </c>
      <c r="P3747" s="67">
        <v>0.1</v>
      </c>
      <c r="Q3747" s="68">
        <v>4</v>
      </c>
      <c r="R3747" s="68"/>
      <c r="S3747" s="68">
        <f t="shared" si="148"/>
        <v>0.4</v>
      </c>
      <c r="T3747" s="69" t="s">
        <v>547</v>
      </c>
      <c r="U3747" s="63" t="s">
        <v>52</v>
      </c>
      <c r="V3747" s="63"/>
      <c r="W3747" s="63"/>
      <c r="X3747" s="63"/>
      <c r="Y3747" s="63"/>
      <c r="Z3747" s="63"/>
      <c r="AA3747" s="63"/>
    </row>
    <row r="3748" spans="1:27" s="71" customFormat="1" ht="23.5" customHeight="1" x14ac:dyDescent="0.35">
      <c r="A3748" s="62">
        <v>46211</v>
      </c>
      <c r="B3748" s="63" t="s">
        <v>445</v>
      </c>
      <c r="C3748" s="64" t="s">
        <v>18</v>
      </c>
      <c r="D3748" s="64" t="s">
        <v>37</v>
      </c>
      <c r="E3748" s="64" t="s">
        <v>615</v>
      </c>
      <c r="F3748" s="64" t="str">
        <f t="shared" si="146"/>
        <v>1</v>
      </c>
      <c r="G3748" s="72">
        <v>315289004</v>
      </c>
      <c r="H3748" s="63" t="s">
        <v>6630</v>
      </c>
      <c r="I3748" s="64" t="s">
        <v>493</v>
      </c>
      <c r="J3748" s="63" t="s">
        <v>66</v>
      </c>
      <c r="K3748" s="64" t="s">
        <v>243</v>
      </c>
      <c r="L3748" s="64" t="s">
        <v>239</v>
      </c>
      <c r="M3748" s="100"/>
      <c r="N3748" s="100"/>
      <c r="O3748" s="66">
        <f t="shared" si="147"/>
        <v>24</v>
      </c>
      <c r="P3748" s="67">
        <v>0.1</v>
      </c>
      <c r="Q3748" s="68">
        <v>7</v>
      </c>
      <c r="R3748" s="68"/>
      <c r="S3748" s="68">
        <f t="shared" si="148"/>
        <v>0.70000000000000007</v>
      </c>
      <c r="T3748" s="69" t="s">
        <v>547</v>
      </c>
      <c r="U3748" s="63" t="s">
        <v>52</v>
      </c>
      <c r="V3748" s="63"/>
      <c r="W3748" s="63"/>
      <c r="X3748" s="63"/>
      <c r="Y3748" s="63"/>
      <c r="Z3748" s="63"/>
      <c r="AA3748" s="63"/>
    </row>
    <row r="3749" spans="1:27" s="71" customFormat="1" ht="23.5" customHeight="1" x14ac:dyDescent="0.35">
      <c r="A3749" s="62">
        <v>46211</v>
      </c>
      <c r="B3749" s="63" t="s">
        <v>445</v>
      </c>
      <c r="C3749" s="64" t="s">
        <v>18</v>
      </c>
      <c r="D3749" s="64" t="s">
        <v>37</v>
      </c>
      <c r="E3749" s="64" t="s">
        <v>1302</v>
      </c>
      <c r="F3749" s="64" t="str">
        <f t="shared" si="146"/>
        <v>2</v>
      </c>
      <c r="G3749" s="72" t="s">
        <v>6631</v>
      </c>
      <c r="H3749" s="63" t="s">
        <v>6632</v>
      </c>
      <c r="I3749" s="64" t="s">
        <v>493</v>
      </c>
      <c r="J3749" s="63" t="s">
        <v>66</v>
      </c>
      <c r="K3749" s="64" t="s">
        <v>243</v>
      </c>
      <c r="L3749" s="64" t="s">
        <v>239</v>
      </c>
      <c r="M3749" s="100"/>
      <c r="N3749" s="100"/>
      <c r="O3749" s="66">
        <f t="shared" si="147"/>
        <v>24</v>
      </c>
      <c r="P3749" s="67">
        <v>0.1</v>
      </c>
      <c r="Q3749" s="68">
        <v>16</v>
      </c>
      <c r="R3749" s="68"/>
      <c r="S3749" s="68">
        <f t="shared" si="148"/>
        <v>1.6</v>
      </c>
      <c r="T3749" s="69" t="s">
        <v>547</v>
      </c>
      <c r="U3749" s="63" t="s">
        <v>52</v>
      </c>
      <c r="V3749" s="63"/>
      <c r="W3749" s="63"/>
      <c r="X3749" s="63"/>
      <c r="Y3749" s="63"/>
      <c r="Z3749" s="63"/>
      <c r="AA3749" s="63"/>
    </row>
    <row r="3750" spans="1:27" s="71" customFormat="1" ht="23.5" customHeight="1" x14ac:dyDescent="0.35">
      <c r="A3750" s="62">
        <v>46211</v>
      </c>
      <c r="B3750" s="63" t="s">
        <v>445</v>
      </c>
      <c r="C3750" s="64" t="s">
        <v>18</v>
      </c>
      <c r="D3750" s="64" t="s">
        <v>37</v>
      </c>
      <c r="E3750" s="64" t="s">
        <v>2671</v>
      </c>
      <c r="F3750" s="64" t="str">
        <f t="shared" si="146"/>
        <v>1</v>
      </c>
      <c r="G3750" s="72" t="s">
        <v>5495</v>
      </c>
      <c r="H3750" s="63" t="s">
        <v>6633</v>
      </c>
      <c r="I3750" s="64" t="s">
        <v>493</v>
      </c>
      <c r="J3750" s="63" t="s">
        <v>66</v>
      </c>
      <c r="K3750" s="64" t="s">
        <v>243</v>
      </c>
      <c r="L3750" s="64" t="s">
        <v>239</v>
      </c>
      <c r="M3750" s="100"/>
      <c r="N3750" s="100"/>
      <c r="O3750" s="66">
        <f t="shared" si="147"/>
        <v>24</v>
      </c>
      <c r="P3750" s="67">
        <v>0.1</v>
      </c>
      <c r="Q3750" s="68">
        <v>25</v>
      </c>
      <c r="R3750" s="68"/>
      <c r="S3750" s="68">
        <f t="shared" si="148"/>
        <v>2.5</v>
      </c>
      <c r="T3750" s="69" t="s">
        <v>547</v>
      </c>
      <c r="U3750" s="63" t="s">
        <v>52</v>
      </c>
      <c r="V3750" s="63"/>
      <c r="W3750" s="63"/>
      <c r="X3750" s="63"/>
      <c r="Y3750" s="63"/>
      <c r="Z3750" s="63"/>
      <c r="AA3750" s="63"/>
    </row>
    <row r="3751" spans="1:27" s="71" customFormat="1" ht="23.5" customHeight="1" x14ac:dyDescent="0.35">
      <c r="A3751" s="62">
        <v>46211</v>
      </c>
      <c r="B3751" s="63" t="s">
        <v>445</v>
      </c>
      <c r="C3751" s="64" t="s">
        <v>18</v>
      </c>
      <c r="D3751" s="64" t="s">
        <v>37</v>
      </c>
      <c r="E3751" s="64" t="s">
        <v>1301</v>
      </c>
      <c r="F3751" s="64" t="str">
        <f t="shared" si="146"/>
        <v>2</v>
      </c>
      <c r="G3751" s="72">
        <v>106383013</v>
      </c>
      <c r="H3751" s="63" t="s">
        <v>6634</v>
      </c>
      <c r="I3751" s="64" t="s">
        <v>493</v>
      </c>
      <c r="J3751" s="63" t="s">
        <v>66</v>
      </c>
      <c r="K3751" s="64" t="s">
        <v>243</v>
      </c>
      <c r="L3751" s="64" t="s">
        <v>239</v>
      </c>
      <c r="M3751" s="100"/>
      <c r="N3751" s="100"/>
      <c r="O3751" s="66">
        <f t="shared" si="147"/>
        <v>24</v>
      </c>
      <c r="P3751" s="67">
        <v>0.1</v>
      </c>
      <c r="Q3751" s="68">
        <v>23</v>
      </c>
      <c r="R3751" s="68"/>
      <c r="S3751" s="68">
        <f t="shared" si="148"/>
        <v>2.3000000000000003</v>
      </c>
      <c r="T3751" s="69" t="s">
        <v>547</v>
      </c>
      <c r="U3751" s="63" t="s">
        <v>52</v>
      </c>
      <c r="V3751" s="63"/>
      <c r="W3751" s="63"/>
      <c r="X3751" s="63"/>
      <c r="Y3751" s="63"/>
      <c r="Z3751" s="63"/>
      <c r="AA3751" s="63"/>
    </row>
    <row r="3752" spans="1:27" s="71" customFormat="1" ht="23.5" customHeight="1" x14ac:dyDescent="0.35">
      <c r="A3752" s="62">
        <v>46211</v>
      </c>
      <c r="B3752" s="63" t="s">
        <v>445</v>
      </c>
      <c r="C3752" s="64" t="s">
        <v>17</v>
      </c>
      <c r="D3752" s="64" t="s">
        <v>37</v>
      </c>
      <c r="E3752" s="64" t="s">
        <v>6620</v>
      </c>
      <c r="F3752" s="64" t="str">
        <f t="shared" si="146"/>
        <v>2</v>
      </c>
      <c r="G3752" s="72" t="s">
        <v>6624</v>
      </c>
      <c r="H3752" s="63" t="s">
        <v>6625</v>
      </c>
      <c r="I3752" s="64" t="s">
        <v>490</v>
      </c>
      <c r="J3752" s="63" t="s">
        <v>4052</v>
      </c>
      <c r="K3752" s="64" t="s">
        <v>281</v>
      </c>
      <c r="L3752" s="64" t="s">
        <v>268</v>
      </c>
      <c r="M3752" s="100">
        <v>0.91666666666666663</v>
      </c>
      <c r="N3752" s="100">
        <v>0.95833333333333337</v>
      </c>
      <c r="O3752" s="66">
        <f t="shared" si="147"/>
        <v>4.1666666666666741E-2</v>
      </c>
      <c r="P3752" s="67">
        <v>1</v>
      </c>
      <c r="Q3752" s="68">
        <v>37</v>
      </c>
      <c r="R3752" s="68"/>
      <c r="S3752" s="68">
        <f t="shared" si="148"/>
        <v>37</v>
      </c>
      <c r="T3752" s="69" t="s">
        <v>52</v>
      </c>
      <c r="U3752" s="63" t="s">
        <v>52</v>
      </c>
      <c r="V3752" s="63"/>
      <c r="W3752" s="63"/>
      <c r="X3752" s="63"/>
      <c r="Y3752" s="63"/>
      <c r="Z3752" s="63"/>
      <c r="AA3752" s="63">
        <v>2026070030</v>
      </c>
    </row>
    <row r="3753" spans="1:27" s="71" customFormat="1" ht="23.5" customHeight="1" x14ac:dyDescent="0.35">
      <c r="A3753" s="62">
        <v>46211</v>
      </c>
      <c r="B3753" s="63" t="s">
        <v>34</v>
      </c>
      <c r="C3753" s="64" t="s">
        <v>18</v>
      </c>
      <c r="D3753" s="64" t="s">
        <v>19</v>
      </c>
      <c r="E3753" s="64" t="s">
        <v>6621</v>
      </c>
      <c r="F3753" s="64" t="str">
        <f t="shared" si="146"/>
        <v>2</v>
      </c>
      <c r="G3753" s="72">
        <v>130597380</v>
      </c>
      <c r="H3753" s="63" t="s">
        <v>6635</v>
      </c>
      <c r="I3753" s="64" t="s">
        <v>490</v>
      </c>
      <c r="J3753" s="63" t="s">
        <v>1710</v>
      </c>
      <c r="K3753" s="64" t="s">
        <v>281</v>
      </c>
      <c r="L3753" s="64" t="s">
        <v>268</v>
      </c>
      <c r="M3753" s="100">
        <v>0.8125</v>
      </c>
      <c r="N3753" s="100">
        <v>0.84722222222222221</v>
      </c>
      <c r="O3753" s="66">
        <f t="shared" si="147"/>
        <v>3.472222222222221E-2</v>
      </c>
      <c r="P3753" s="67">
        <v>0.85</v>
      </c>
      <c r="Q3753" s="68">
        <v>9</v>
      </c>
      <c r="R3753" s="68"/>
      <c r="S3753" s="68">
        <f t="shared" si="148"/>
        <v>7.6499999999999995</v>
      </c>
      <c r="T3753" s="69" t="s">
        <v>52</v>
      </c>
      <c r="U3753" s="63" t="s">
        <v>52</v>
      </c>
      <c r="V3753" s="63"/>
      <c r="W3753" s="63"/>
      <c r="X3753" s="63"/>
      <c r="Y3753" s="63"/>
      <c r="Z3753" s="63"/>
      <c r="AA3753" s="63">
        <v>2026070031</v>
      </c>
    </row>
    <row r="3754" spans="1:27" s="71" customFormat="1" ht="23.5" customHeight="1" x14ac:dyDescent="0.35">
      <c r="A3754" s="62">
        <v>46212</v>
      </c>
      <c r="B3754" s="63" t="s">
        <v>445</v>
      </c>
      <c r="C3754" s="64" t="s">
        <v>17</v>
      </c>
      <c r="D3754" s="64" t="s">
        <v>37</v>
      </c>
      <c r="E3754" s="64" t="s">
        <v>5806</v>
      </c>
      <c r="F3754" s="64" t="str">
        <f t="shared" si="146"/>
        <v>1</v>
      </c>
      <c r="G3754" s="72" t="s">
        <v>2194</v>
      </c>
      <c r="H3754" s="63" t="s">
        <v>5937</v>
      </c>
      <c r="I3754" s="64" t="s">
        <v>493</v>
      </c>
      <c r="J3754" s="63" t="s">
        <v>66</v>
      </c>
      <c r="K3754" s="64" t="s">
        <v>243</v>
      </c>
      <c r="L3754" s="64" t="s">
        <v>239</v>
      </c>
      <c r="M3754" s="100"/>
      <c r="N3754" s="100"/>
      <c r="O3754" s="66">
        <f t="shared" si="147"/>
        <v>24</v>
      </c>
      <c r="P3754" s="67">
        <v>0.1</v>
      </c>
      <c r="Q3754" s="68">
        <v>29</v>
      </c>
      <c r="R3754" s="68"/>
      <c r="S3754" s="68">
        <f t="shared" si="148"/>
        <v>2.9000000000000004</v>
      </c>
      <c r="T3754" s="69" t="s">
        <v>547</v>
      </c>
      <c r="U3754" s="63" t="s">
        <v>52</v>
      </c>
      <c r="V3754" s="63"/>
      <c r="W3754" s="63"/>
      <c r="X3754" s="63"/>
      <c r="Y3754" s="63"/>
      <c r="Z3754" s="63"/>
      <c r="AA3754" s="63"/>
    </row>
    <row r="3755" spans="1:27" s="71" customFormat="1" ht="23.5" customHeight="1" x14ac:dyDescent="0.35">
      <c r="A3755" s="62">
        <v>46212</v>
      </c>
      <c r="B3755" s="63" t="s">
        <v>445</v>
      </c>
      <c r="C3755" s="64" t="s">
        <v>17</v>
      </c>
      <c r="D3755" s="64" t="s">
        <v>37</v>
      </c>
      <c r="E3755" s="64" t="s">
        <v>5900</v>
      </c>
      <c r="F3755" s="64" t="str">
        <f t="shared" si="146"/>
        <v>2</v>
      </c>
      <c r="G3755" s="72" t="s">
        <v>3231</v>
      </c>
      <c r="H3755" s="63" t="s">
        <v>6644</v>
      </c>
      <c r="I3755" s="64" t="s">
        <v>493</v>
      </c>
      <c r="J3755" s="63" t="s">
        <v>66</v>
      </c>
      <c r="K3755" s="64" t="s">
        <v>243</v>
      </c>
      <c r="L3755" s="64" t="s">
        <v>239</v>
      </c>
      <c r="M3755" s="100"/>
      <c r="N3755" s="100"/>
      <c r="O3755" s="66">
        <f t="shared" si="147"/>
        <v>24</v>
      </c>
      <c r="P3755" s="67">
        <v>0.1</v>
      </c>
      <c r="Q3755" s="68">
        <v>26</v>
      </c>
      <c r="R3755" s="68"/>
      <c r="S3755" s="68">
        <f t="shared" si="148"/>
        <v>2.6</v>
      </c>
      <c r="T3755" s="69" t="s">
        <v>547</v>
      </c>
      <c r="U3755" s="63" t="s">
        <v>52</v>
      </c>
      <c r="V3755" s="63"/>
      <c r="W3755" s="63"/>
      <c r="X3755" s="63"/>
      <c r="Y3755" s="63"/>
      <c r="Z3755" s="63"/>
      <c r="AA3755" s="63"/>
    </row>
    <row r="3756" spans="1:27" s="71" customFormat="1" ht="23.5" customHeight="1" x14ac:dyDescent="0.35">
      <c r="A3756" s="62">
        <v>46212</v>
      </c>
      <c r="B3756" s="63" t="s">
        <v>34</v>
      </c>
      <c r="C3756" s="64" t="s">
        <v>17</v>
      </c>
      <c r="D3756" s="64" t="s">
        <v>19</v>
      </c>
      <c r="E3756" s="64" t="s">
        <v>5905</v>
      </c>
      <c r="F3756" s="64" t="str">
        <f t="shared" si="146"/>
        <v>2</v>
      </c>
      <c r="G3756" s="72">
        <v>130597401</v>
      </c>
      <c r="H3756" s="63" t="s">
        <v>6645</v>
      </c>
      <c r="I3756" s="64" t="s">
        <v>493</v>
      </c>
      <c r="J3756" s="63" t="s">
        <v>66</v>
      </c>
      <c r="K3756" s="64" t="s">
        <v>243</v>
      </c>
      <c r="L3756" s="64" t="s">
        <v>239</v>
      </c>
      <c r="M3756" s="100"/>
      <c r="N3756" s="100"/>
      <c r="O3756" s="66">
        <f t="shared" si="147"/>
        <v>24</v>
      </c>
      <c r="P3756" s="67">
        <v>0.5</v>
      </c>
      <c r="Q3756" s="68">
        <v>11</v>
      </c>
      <c r="R3756" s="68"/>
      <c r="S3756" s="68">
        <f t="shared" si="148"/>
        <v>5.5</v>
      </c>
      <c r="T3756" s="69" t="s">
        <v>547</v>
      </c>
      <c r="U3756" s="63" t="s">
        <v>52</v>
      </c>
      <c r="V3756" s="63"/>
      <c r="W3756" s="63"/>
      <c r="X3756" s="63"/>
      <c r="Y3756" s="63"/>
      <c r="Z3756" s="63"/>
      <c r="AA3756" s="63"/>
    </row>
    <row r="3757" spans="1:27" s="71" customFormat="1" ht="23.5" customHeight="1" x14ac:dyDescent="0.35">
      <c r="A3757" s="62">
        <v>46212</v>
      </c>
      <c r="B3757" s="63" t="s">
        <v>34</v>
      </c>
      <c r="C3757" s="64" t="s">
        <v>17</v>
      </c>
      <c r="D3757" s="64" t="s">
        <v>19</v>
      </c>
      <c r="E3757" s="64" t="s">
        <v>6546</v>
      </c>
      <c r="F3757" s="64" t="str">
        <f t="shared" si="146"/>
        <v>1</v>
      </c>
      <c r="G3757" s="72" t="s">
        <v>761</v>
      </c>
      <c r="H3757" s="63" t="s">
        <v>6551</v>
      </c>
      <c r="I3757" s="64" t="s">
        <v>493</v>
      </c>
      <c r="J3757" s="63" t="s">
        <v>66</v>
      </c>
      <c r="K3757" s="64" t="s">
        <v>243</v>
      </c>
      <c r="L3757" s="64" t="s">
        <v>239</v>
      </c>
      <c r="M3757" s="100"/>
      <c r="N3757" s="100"/>
      <c r="O3757" s="66">
        <f t="shared" si="147"/>
        <v>24</v>
      </c>
      <c r="P3757" s="67">
        <v>0.5</v>
      </c>
      <c r="Q3757" s="68">
        <v>12</v>
      </c>
      <c r="R3757" s="68"/>
      <c r="S3757" s="68">
        <f t="shared" si="148"/>
        <v>6</v>
      </c>
      <c r="T3757" s="69" t="s">
        <v>547</v>
      </c>
      <c r="U3757" s="63" t="s">
        <v>52</v>
      </c>
      <c r="V3757" s="63"/>
      <c r="W3757" s="63"/>
      <c r="X3757" s="63"/>
      <c r="Y3757" s="63"/>
      <c r="Z3757" s="63"/>
      <c r="AA3757" s="63"/>
    </row>
    <row r="3758" spans="1:27" s="71" customFormat="1" ht="23.5" customHeight="1" x14ac:dyDescent="0.35">
      <c r="A3758" s="62">
        <v>46212</v>
      </c>
      <c r="B3758" s="63" t="s">
        <v>445</v>
      </c>
      <c r="C3758" s="64" t="s">
        <v>17</v>
      </c>
      <c r="D3758" s="64" t="s">
        <v>37</v>
      </c>
      <c r="E3758" s="64" t="s">
        <v>6088</v>
      </c>
      <c r="F3758" s="64" t="str">
        <f t="shared" si="146"/>
        <v>1</v>
      </c>
      <c r="G3758" s="72" t="s">
        <v>3311</v>
      </c>
      <c r="H3758" s="63" t="s">
        <v>6646</v>
      </c>
      <c r="I3758" s="64" t="s">
        <v>493</v>
      </c>
      <c r="J3758" s="63" t="s">
        <v>66</v>
      </c>
      <c r="K3758" s="64" t="s">
        <v>243</v>
      </c>
      <c r="L3758" s="64" t="s">
        <v>239</v>
      </c>
      <c r="M3758" s="100"/>
      <c r="N3758" s="100"/>
      <c r="O3758" s="66">
        <f t="shared" si="147"/>
        <v>24</v>
      </c>
      <c r="P3758" s="67">
        <v>0.5</v>
      </c>
      <c r="Q3758" s="68">
        <v>9</v>
      </c>
      <c r="R3758" s="68"/>
      <c r="S3758" s="68">
        <f t="shared" si="148"/>
        <v>4.5</v>
      </c>
      <c r="T3758" s="69" t="s">
        <v>547</v>
      </c>
      <c r="U3758" s="63" t="s">
        <v>52</v>
      </c>
      <c r="V3758" s="63"/>
      <c r="W3758" s="63"/>
      <c r="X3758" s="63"/>
      <c r="Y3758" s="63"/>
      <c r="Z3758" s="63"/>
      <c r="AA3758" s="63"/>
    </row>
    <row r="3759" spans="1:27" s="71" customFormat="1" ht="23.5" customHeight="1" x14ac:dyDescent="0.35">
      <c r="A3759" s="62">
        <v>46212</v>
      </c>
      <c r="B3759" s="63" t="s">
        <v>445</v>
      </c>
      <c r="C3759" s="64" t="s">
        <v>18</v>
      </c>
      <c r="D3759" s="64" t="s">
        <v>37</v>
      </c>
      <c r="E3759" s="64" t="s">
        <v>2063</v>
      </c>
      <c r="F3759" s="64" t="str">
        <f t="shared" si="146"/>
        <v>2</v>
      </c>
      <c r="G3759" s="72" t="s">
        <v>2549</v>
      </c>
      <c r="H3759" s="63" t="s">
        <v>6647</v>
      </c>
      <c r="I3759" s="64" t="s">
        <v>493</v>
      </c>
      <c r="J3759" s="63" t="s">
        <v>66</v>
      </c>
      <c r="K3759" s="64" t="s">
        <v>243</v>
      </c>
      <c r="L3759" s="64" t="s">
        <v>239</v>
      </c>
      <c r="M3759" s="100"/>
      <c r="N3759" s="100"/>
      <c r="O3759" s="66">
        <f t="shared" si="147"/>
        <v>24</v>
      </c>
      <c r="P3759" s="67">
        <v>0.1</v>
      </c>
      <c r="Q3759" s="68">
        <v>20</v>
      </c>
      <c r="R3759" s="68"/>
      <c r="S3759" s="68">
        <f t="shared" si="148"/>
        <v>2</v>
      </c>
      <c r="T3759" s="69" t="s">
        <v>547</v>
      </c>
      <c r="U3759" s="63" t="s">
        <v>52</v>
      </c>
      <c r="V3759" s="63"/>
      <c r="W3759" s="63"/>
      <c r="X3759" s="63"/>
      <c r="Y3759" s="63"/>
      <c r="Z3759" s="63"/>
      <c r="AA3759" s="63"/>
    </row>
    <row r="3760" spans="1:27" s="71" customFormat="1" ht="23.5" customHeight="1" x14ac:dyDescent="0.35">
      <c r="A3760" s="62">
        <v>46212</v>
      </c>
      <c r="B3760" s="63" t="s">
        <v>445</v>
      </c>
      <c r="C3760" s="64" t="s">
        <v>18</v>
      </c>
      <c r="D3760" s="64" t="s">
        <v>37</v>
      </c>
      <c r="E3760" s="64" t="s">
        <v>252</v>
      </c>
      <c r="F3760" s="64" t="str">
        <f t="shared" si="146"/>
        <v>2</v>
      </c>
      <c r="G3760" s="72" t="s">
        <v>6648</v>
      </c>
      <c r="H3760" s="63" t="s">
        <v>6649</v>
      </c>
      <c r="I3760" s="64" t="s">
        <v>493</v>
      </c>
      <c r="J3760" s="63" t="s">
        <v>66</v>
      </c>
      <c r="K3760" s="64" t="s">
        <v>243</v>
      </c>
      <c r="L3760" s="64" t="s">
        <v>239</v>
      </c>
      <c r="M3760" s="100"/>
      <c r="N3760" s="100"/>
      <c r="O3760" s="66">
        <f t="shared" si="147"/>
        <v>24</v>
      </c>
      <c r="P3760" s="67">
        <v>0.2</v>
      </c>
      <c r="Q3760" s="68">
        <v>21</v>
      </c>
      <c r="R3760" s="68"/>
      <c r="S3760" s="68">
        <f t="shared" si="148"/>
        <v>4.2</v>
      </c>
      <c r="T3760" s="69" t="s">
        <v>547</v>
      </c>
      <c r="U3760" s="63" t="s">
        <v>52</v>
      </c>
      <c r="V3760" s="63"/>
      <c r="W3760" s="63"/>
      <c r="X3760" s="63"/>
      <c r="Y3760" s="63"/>
      <c r="Z3760" s="63"/>
      <c r="AA3760" s="63"/>
    </row>
    <row r="3761" spans="1:27" s="71" customFormat="1" ht="23.5" customHeight="1" x14ac:dyDescent="0.35">
      <c r="A3761" s="62">
        <v>46212</v>
      </c>
      <c r="B3761" s="63" t="s">
        <v>445</v>
      </c>
      <c r="C3761" s="64" t="s">
        <v>18</v>
      </c>
      <c r="D3761" s="64" t="s">
        <v>37</v>
      </c>
      <c r="E3761" s="64" t="s">
        <v>599</v>
      </c>
      <c r="F3761" s="64" t="str">
        <f t="shared" si="146"/>
        <v>1</v>
      </c>
      <c r="G3761" s="72" t="s">
        <v>253</v>
      </c>
      <c r="H3761" s="63" t="s">
        <v>6650</v>
      </c>
      <c r="I3761" s="64" t="s">
        <v>493</v>
      </c>
      <c r="J3761" s="63" t="s">
        <v>66</v>
      </c>
      <c r="K3761" s="64" t="s">
        <v>243</v>
      </c>
      <c r="L3761" s="64" t="s">
        <v>239</v>
      </c>
      <c r="M3761" s="100"/>
      <c r="N3761" s="100"/>
      <c r="O3761" s="66">
        <f t="shared" si="147"/>
        <v>24</v>
      </c>
      <c r="P3761" s="67">
        <v>0.1</v>
      </c>
      <c r="Q3761" s="68">
        <v>23</v>
      </c>
      <c r="R3761" s="68"/>
      <c r="S3761" s="68">
        <f t="shared" si="148"/>
        <v>2.3000000000000003</v>
      </c>
      <c r="T3761" s="69" t="s">
        <v>547</v>
      </c>
      <c r="U3761" s="63" t="s">
        <v>52</v>
      </c>
      <c r="V3761" s="63"/>
      <c r="W3761" s="63"/>
      <c r="X3761" s="63"/>
      <c r="Y3761" s="63"/>
      <c r="Z3761" s="63"/>
      <c r="AA3761" s="63"/>
    </row>
    <row r="3762" spans="1:27" s="71" customFormat="1" ht="23.5" customHeight="1" x14ac:dyDescent="0.35">
      <c r="A3762" s="62">
        <v>46212</v>
      </c>
      <c r="B3762" s="63" t="s">
        <v>445</v>
      </c>
      <c r="C3762" s="64" t="s">
        <v>18</v>
      </c>
      <c r="D3762" s="64" t="s">
        <v>37</v>
      </c>
      <c r="E3762" s="64" t="s">
        <v>639</v>
      </c>
      <c r="F3762" s="64" t="str">
        <f t="shared" ref="F3762:F3825" si="152">IF(RIGHT(E3762,1)="D","1","2")</f>
        <v>1</v>
      </c>
      <c r="G3762" s="72" t="s">
        <v>6651</v>
      </c>
      <c r="H3762" s="63" t="s">
        <v>6652</v>
      </c>
      <c r="I3762" s="64" t="s">
        <v>493</v>
      </c>
      <c r="J3762" s="63" t="s">
        <v>66</v>
      </c>
      <c r="K3762" s="64" t="s">
        <v>243</v>
      </c>
      <c r="L3762" s="64" t="s">
        <v>239</v>
      </c>
      <c r="M3762" s="100"/>
      <c r="N3762" s="100"/>
      <c r="O3762" s="66">
        <f t="shared" ref="O3762:O3825" si="153">IF(N3762-M3762&gt;0,N3762-M3762,N3762-M3762+24)</f>
        <v>24</v>
      </c>
      <c r="P3762" s="67">
        <v>0.1</v>
      </c>
      <c r="Q3762" s="68">
        <v>5</v>
      </c>
      <c r="R3762" s="68"/>
      <c r="S3762" s="68">
        <f t="shared" ref="S3762:S3825" si="154">P3762*Q3762</f>
        <v>0.5</v>
      </c>
      <c r="T3762" s="69" t="s">
        <v>547</v>
      </c>
      <c r="U3762" s="63" t="s">
        <v>52</v>
      </c>
      <c r="V3762" s="63"/>
      <c r="W3762" s="63"/>
      <c r="X3762" s="63"/>
      <c r="Y3762" s="63"/>
      <c r="Z3762" s="63"/>
      <c r="AA3762" s="63"/>
    </row>
    <row r="3763" spans="1:27" s="71" customFormat="1" ht="23.5" customHeight="1" x14ac:dyDescent="0.35">
      <c r="A3763" s="62">
        <v>46212</v>
      </c>
      <c r="B3763" s="63" t="s">
        <v>445</v>
      </c>
      <c r="C3763" s="64" t="s">
        <v>18</v>
      </c>
      <c r="D3763" s="64" t="s">
        <v>37</v>
      </c>
      <c r="E3763" s="64" t="s">
        <v>899</v>
      </c>
      <c r="F3763" s="64" t="str">
        <f t="shared" si="152"/>
        <v>1</v>
      </c>
      <c r="G3763" s="72" t="s">
        <v>6653</v>
      </c>
      <c r="H3763" s="63" t="s">
        <v>6654</v>
      </c>
      <c r="I3763" s="64" t="s">
        <v>493</v>
      </c>
      <c r="J3763" s="63" t="s">
        <v>66</v>
      </c>
      <c r="K3763" s="64" t="s">
        <v>243</v>
      </c>
      <c r="L3763" s="64" t="s">
        <v>239</v>
      </c>
      <c r="M3763" s="100"/>
      <c r="N3763" s="100"/>
      <c r="O3763" s="66">
        <f t="shared" si="153"/>
        <v>24</v>
      </c>
      <c r="P3763" s="67">
        <v>0.1</v>
      </c>
      <c r="Q3763" s="68">
        <v>8</v>
      </c>
      <c r="R3763" s="68"/>
      <c r="S3763" s="68">
        <f t="shared" si="154"/>
        <v>0.8</v>
      </c>
      <c r="T3763" s="69" t="s">
        <v>547</v>
      </c>
      <c r="U3763" s="63" t="s">
        <v>52</v>
      </c>
      <c r="V3763" s="63"/>
      <c r="W3763" s="63"/>
      <c r="X3763" s="63"/>
      <c r="Y3763" s="63"/>
      <c r="Z3763" s="63"/>
      <c r="AA3763" s="63"/>
    </row>
    <row r="3764" spans="1:27" s="71" customFormat="1" ht="23.5" customHeight="1" x14ac:dyDescent="0.35">
      <c r="A3764" s="62">
        <v>46212</v>
      </c>
      <c r="B3764" s="63" t="s">
        <v>445</v>
      </c>
      <c r="C3764" s="64" t="s">
        <v>18</v>
      </c>
      <c r="D3764" s="64" t="s">
        <v>37</v>
      </c>
      <c r="E3764" s="64" t="s">
        <v>429</v>
      </c>
      <c r="F3764" s="64" t="str">
        <f t="shared" si="152"/>
        <v>2</v>
      </c>
      <c r="G3764" s="72" t="s">
        <v>4702</v>
      </c>
      <c r="H3764" s="63" t="s">
        <v>6655</v>
      </c>
      <c r="I3764" s="64" t="s">
        <v>493</v>
      </c>
      <c r="J3764" s="63" t="s">
        <v>66</v>
      </c>
      <c r="K3764" s="64" t="s">
        <v>243</v>
      </c>
      <c r="L3764" s="64" t="s">
        <v>239</v>
      </c>
      <c r="M3764" s="100"/>
      <c r="N3764" s="100"/>
      <c r="O3764" s="66">
        <f t="shared" si="153"/>
        <v>24</v>
      </c>
      <c r="P3764" s="67">
        <v>0.1</v>
      </c>
      <c r="Q3764" s="68">
        <v>21</v>
      </c>
      <c r="R3764" s="68"/>
      <c r="S3764" s="68">
        <f t="shared" si="154"/>
        <v>2.1</v>
      </c>
      <c r="T3764" s="69" t="s">
        <v>547</v>
      </c>
      <c r="U3764" s="63" t="s">
        <v>52</v>
      </c>
      <c r="V3764" s="63"/>
      <c r="W3764" s="63"/>
      <c r="X3764" s="63"/>
      <c r="Y3764" s="63"/>
      <c r="Z3764" s="63"/>
      <c r="AA3764" s="63"/>
    </row>
    <row r="3765" spans="1:27" s="71" customFormat="1" ht="23.5" customHeight="1" x14ac:dyDescent="0.35">
      <c r="A3765" s="62">
        <v>46212</v>
      </c>
      <c r="B3765" s="63" t="s">
        <v>445</v>
      </c>
      <c r="C3765" s="64" t="s">
        <v>18</v>
      </c>
      <c r="D3765" s="64" t="s">
        <v>37</v>
      </c>
      <c r="E3765" s="64" t="s">
        <v>261</v>
      </c>
      <c r="F3765" s="64" t="str">
        <f t="shared" si="152"/>
        <v>2</v>
      </c>
      <c r="G3765" s="72" t="s">
        <v>3886</v>
      </c>
      <c r="H3765" s="63" t="s">
        <v>6656</v>
      </c>
      <c r="I3765" s="64" t="s">
        <v>493</v>
      </c>
      <c r="J3765" s="63" t="s">
        <v>66</v>
      </c>
      <c r="K3765" s="64" t="s">
        <v>243</v>
      </c>
      <c r="L3765" s="64" t="s">
        <v>239</v>
      </c>
      <c r="M3765" s="100"/>
      <c r="N3765" s="100"/>
      <c r="O3765" s="66">
        <f t="shared" si="153"/>
        <v>24</v>
      </c>
      <c r="P3765" s="67">
        <v>0.1</v>
      </c>
      <c r="Q3765" s="68">
        <v>28</v>
      </c>
      <c r="R3765" s="68"/>
      <c r="S3765" s="68">
        <f t="shared" si="154"/>
        <v>2.8000000000000003</v>
      </c>
      <c r="T3765" s="69" t="s">
        <v>547</v>
      </c>
      <c r="U3765" s="63" t="s">
        <v>52</v>
      </c>
      <c r="V3765" s="63"/>
      <c r="W3765" s="63"/>
      <c r="X3765" s="63"/>
      <c r="Y3765" s="63"/>
      <c r="Z3765" s="63"/>
      <c r="AA3765" s="63"/>
    </row>
    <row r="3766" spans="1:27" s="71" customFormat="1" ht="23.5" customHeight="1" x14ac:dyDescent="0.35">
      <c r="A3766" s="62">
        <v>46212</v>
      </c>
      <c r="B3766" s="63" t="s">
        <v>445</v>
      </c>
      <c r="C3766" s="64" t="s">
        <v>18</v>
      </c>
      <c r="D3766" s="64" t="s">
        <v>37</v>
      </c>
      <c r="E3766" s="64" t="s">
        <v>1302</v>
      </c>
      <c r="F3766" s="64" t="str">
        <f t="shared" si="152"/>
        <v>2</v>
      </c>
      <c r="G3766" s="72" t="s">
        <v>770</v>
      </c>
      <c r="H3766" s="63" t="s">
        <v>6657</v>
      </c>
      <c r="I3766" s="64" t="s">
        <v>493</v>
      </c>
      <c r="J3766" s="63" t="s">
        <v>66</v>
      </c>
      <c r="K3766" s="64" t="s">
        <v>243</v>
      </c>
      <c r="L3766" s="64" t="s">
        <v>239</v>
      </c>
      <c r="M3766" s="100"/>
      <c r="N3766" s="100"/>
      <c r="O3766" s="66">
        <f t="shared" si="153"/>
        <v>24</v>
      </c>
      <c r="P3766" s="67">
        <v>0.1</v>
      </c>
      <c r="Q3766" s="68">
        <v>9</v>
      </c>
      <c r="R3766" s="68"/>
      <c r="S3766" s="68">
        <f t="shared" si="154"/>
        <v>0.9</v>
      </c>
      <c r="T3766" s="69" t="s">
        <v>547</v>
      </c>
      <c r="U3766" s="63" t="s">
        <v>52</v>
      </c>
      <c r="V3766" s="63"/>
      <c r="W3766" s="63"/>
      <c r="X3766" s="63"/>
      <c r="Y3766" s="63"/>
      <c r="Z3766" s="63"/>
      <c r="AA3766" s="63"/>
    </row>
    <row r="3767" spans="1:27" s="71" customFormat="1" ht="23.5" customHeight="1" x14ac:dyDescent="0.35">
      <c r="A3767" s="62">
        <v>46212</v>
      </c>
      <c r="B3767" s="63" t="s">
        <v>445</v>
      </c>
      <c r="C3767" s="64" t="s">
        <v>18</v>
      </c>
      <c r="D3767" s="64" t="s">
        <v>37</v>
      </c>
      <c r="E3767" s="64" t="s">
        <v>2671</v>
      </c>
      <c r="F3767" s="64" t="str">
        <f t="shared" si="152"/>
        <v>1</v>
      </c>
      <c r="G3767" s="72" t="s">
        <v>1007</v>
      </c>
      <c r="H3767" s="63" t="s">
        <v>6658</v>
      </c>
      <c r="I3767" s="64" t="s">
        <v>493</v>
      </c>
      <c r="J3767" s="63" t="s">
        <v>66</v>
      </c>
      <c r="K3767" s="64" t="s">
        <v>243</v>
      </c>
      <c r="L3767" s="64" t="s">
        <v>239</v>
      </c>
      <c r="M3767" s="100"/>
      <c r="N3767" s="100"/>
      <c r="O3767" s="66">
        <f t="shared" si="153"/>
        <v>24</v>
      </c>
      <c r="P3767" s="67">
        <v>0.8</v>
      </c>
      <c r="Q3767" s="68">
        <v>18</v>
      </c>
      <c r="R3767" s="68"/>
      <c r="S3767" s="68">
        <f t="shared" si="154"/>
        <v>14.4</v>
      </c>
      <c r="T3767" s="69" t="s">
        <v>547</v>
      </c>
      <c r="U3767" s="63" t="s">
        <v>52</v>
      </c>
      <c r="V3767" s="63"/>
      <c r="W3767" s="63"/>
      <c r="X3767" s="63"/>
      <c r="Y3767" s="63"/>
      <c r="Z3767" s="63"/>
      <c r="AA3767" s="63"/>
    </row>
    <row r="3768" spans="1:27" s="71" customFormat="1" ht="23.5" customHeight="1" x14ac:dyDescent="0.35">
      <c r="A3768" s="62">
        <v>46212</v>
      </c>
      <c r="B3768" s="63" t="s">
        <v>34</v>
      </c>
      <c r="C3768" s="64" t="s">
        <v>18</v>
      </c>
      <c r="D3768" s="64" t="s">
        <v>19</v>
      </c>
      <c r="E3768" s="64" t="s">
        <v>5916</v>
      </c>
      <c r="F3768" s="64" t="str">
        <f t="shared" si="152"/>
        <v>2</v>
      </c>
      <c r="G3768" s="72">
        <v>130868014</v>
      </c>
      <c r="H3768" s="63" t="s">
        <v>6659</v>
      </c>
      <c r="I3768" s="64" t="s">
        <v>493</v>
      </c>
      <c r="J3768" s="63" t="s">
        <v>66</v>
      </c>
      <c r="K3768" s="64" t="s">
        <v>243</v>
      </c>
      <c r="L3768" s="64" t="s">
        <v>239</v>
      </c>
      <c r="M3768" s="100"/>
      <c r="N3768" s="100"/>
      <c r="O3768" s="66">
        <f t="shared" si="153"/>
        <v>24</v>
      </c>
      <c r="P3768" s="67">
        <v>0.5</v>
      </c>
      <c r="Q3768" s="68">
        <v>6.5</v>
      </c>
      <c r="R3768" s="68"/>
      <c r="S3768" s="68">
        <f t="shared" si="154"/>
        <v>3.25</v>
      </c>
      <c r="T3768" s="69" t="s">
        <v>547</v>
      </c>
      <c r="U3768" s="63" t="s">
        <v>52</v>
      </c>
      <c r="V3768" s="63"/>
      <c r="W3768" s="63"/>
      <c r="X3768" s="63"/>
      <c r="Y3768" s="63"/>
      <c r="Z3768" s="63"/>
      <c r="AA3768" s="63"/>
    </row>
    <row r="3769" spans="1:27" s="71" customFormat="1" ht="23.5" customHeight="1" x14ac:dyDescent="0.35">
      <c r="A3769" s="62">
        <v>46212</v>
      </c>
      <c r="B3769" s="63" t="s">
        <v>34</v>
      </c>
      <c r="C3769" s="64" t="s">
        <v>18</v>
      </c>
      <c r="D3769" s="64" t="s">
        <v>19</v>
      </c>
      <c r="E3769" s="64" t="s">
        <v>5902</v>
      </c>
      <c r="F3769" s="64" t="str">
        <f t="shared" si="152"/>
        <v>2</v>
      </c>
      <c r="G3769" s="72">
        <v>130597395</v>
      </c>
      <c r="H3769" s="63" t="s">
        <v>6660</v>
      </c>
      <c r="I3769" s="64" t="s">
        <v>493</v>
      </c>
      <c r="J3769" s="63" t="s">
        <v>66</v>
      </c>
      <c r="K3769" s="64" t="s">
        <v>243</v>
      </c>
      <c r="L3769" s="64" t="s">
        <v>239</v>
      </c>
      <c r="M3769" s="100"/>
      <c r="N3769" s="100"/>
      <c r="O3769" s="66">
        <f t="shared" si="153"/>
        <v>24</v>
      </c>
      <c r="P3769" s="67">
        <v>0.5</v>
      </c>
      <c r="Q3769" s="68">
        <v>11</v>
      </c>
      <c r="R3769" s="68"/>
      <c r="S3769" s="68">
        <f t="shared" si="154"/>
        <v>5.5</v>
      </c>
      <c r="T3769" s="69" t="s">
        <v>547</v>
      </c>
      <c r="U3769" s="63" t="s">
        <v>52</v>
      </c>
      <c r="V3769" s="63"/>
      <c r="W3769" s="63"/>
      <c r="X3769" s="63"/>
      <c r="Y3769" s="63"/>
      <c r="Z3769" s="63"/>
      <c r="AA3769" s="63"/>
    </row>
    <row r="3770" spans="1:27" s="71" customFormat="1" ht="23.5" customHeight="1" x14ac:dyDescent="0.35">
      <c r="A3770" s="62">
        <v>46212</v>
      </c>
      <c r="B3770" s="63" t="s">
        <v>445</v>
      </c>
      <c r="C3770" s="64" t="s">
        <v>18</v>
      </c>
      <c r="D3770" s="64" t="s">
        <v>37</v>
      </c>
      <c r="E3770" s="64" t="s">
        <v>607</v>
      </c>
      <c r="F3770" s="64" t="str">
        <f t="shared" si="152"/>
        <v>1</v>
      </c>
      <c r="G3770" s="72" t="s">
        <v>6661</v>
      </c>
      <c r="H3770" s="63" t="s">
        <v>6662</v>
      </c>
      <c r="I3770" s="64" t="s">
        <v>493</v>
      </c>
      <c r="J3770" s="63" t="s">
        <v>66</v>
      </c>
      <c r="K3770" s="64" t="s">
        <v>243</v>
      </c>
      <c r="L3770" s="64" t="s">
        <v>239</v>
      </c>
      <c r="M3770" s="100"/>
      <c r="N3770" s="100"/>
      <c r="O3770" s="66">
        <f t="shared" si="153"/>
        <v>24</v>
      </c>
      <c r="P3770" s="67">
        <v>0.1</v>
      </c>
      <c r="Q3770" s="68">
        <v>4</v>
      </c>
      <c r="R3770" s="68"/>
      <c r="S3770" s="68">
        <f t="shared" si="154"/>
        <v>0.4</v>
      </c>
      <c r="T3770" s="69" t="s">
        <v>547</v>
      </c>
      <c r="U3770" s="63" t="s">
        <v>52</v>
      </c>
      <c r="V3770" s="63"/>
      <c r="W3770" s="63"/>
      <c r="X3770" s="63"/>
      <c r="Y3770" s="63"/>
      <c r="Z3770" s="63"/>
      <c r="AA3770" s="63"/>
    </row>
    <row r="3771" spans="1:27" s="71" customFormat="1" ht="23.5" customHeight="1" x14ac:dyDescent="0.35">
      <c r="A3771" s="62">
        <v>46212</v>
      </c>
      <c r="B3771" s="63" t="s">
        <v>445</v>
      </c>
      <c r="C3771" s="64" t="s">
        <v>18</v>
      </c>
      <c r="D3771" s="64" t="s">
        <v>37</v>
      </c>
      <c r="E3771" s="64" t="s">
        <v>2063</v>
      </c>
      <c r="F3771" s="64" t="str">
        <f t="shared" si="152"/>
        <v>2</v>
      </c>
      <c r="G3771" s="72" t="s">
        <v>2549</v>
      </c>
      <c r="H3771" s="63" t="s">
        <v>6647</v>
      </c>
      <c r="I3771" s="64" t="s">
        <v>490</v>
      </c>
      <c r="J3771" s="63" t="s">
        <v>4052</v>
      </c>
      <c r="K3771" s="64" t="s">
        <v>281</v>
      </c>
      <c r="L3771" s="64" t="s">
        <v>268</v>
      </c>
      <c r="M3771" s="100">
        <v>4.8611111111111112E-2</v>
      </c>
      <c r="N3771" s="100">
        <v>7.6388888888888895E-2</v>
      </c>
      <c r="O3771" s="66">
        <f t="shared" si="153"/>
        <v>2.7777777777777783E-2</v>
      </c>
      <c r="P3771" s="67">
        <v>0.67</v>
      </c>
      <c r="Q3771" s="68">
        <v>20</v>
      </c>
      <c r="R3771" s="68"/>
      <c r="S3771" s="68">
        <f t="shared" si="154"/>
        <v>13.4</v>
      </c>
      <c r="T3771" s="69" t="s">
        <v>52</v>
      </c>
      <c r="U3771" s="63" t="s">
        <v>52</v>
      </c>
      <c r="V3771" s="63"/>
      <c r="W3771" s="63"/>
      <c r="X3771" s="63"/>
      <c r="Y3771" s="63"/>
      <c r="Z3771" s="63"/>
      <c r="AA3771" s="63">
        <v>2026070032</v>
      </c>
    </row>
    <row r="3772" spans="1:27" s="71" customFormat="1" ht="23.5" customHeight="1" x14ac:dyDescent="0.35">
      <c r="A3772" s="62">
        <v>46212</v>
      </c>
      <c r="B3772" s="63" t="s">
        <v>34</v>
      </c>
      <c r="C3772" s="64" t="s">
        <v>18</v>
      </c>
      <c r="D3772" s="64" t="s">
        <v>19</v>
      </c>
      <c r="E3772" s="64" t="s">
        <v>1547</v>
      </c>
      <c r="F3772" s="64" t="str">
        <f t="shared" si="152"/>
        <v>1</v>
      </c>
      <c r="G3772" s="72">
        <v>130597382</v>
      </c>
      <c r="H3772" s="63" t="s">
        <v>6663</v>
      </c>
      <c r="I3772" s="64" t="s">
        <v>490</v>
      </c>
      <c r="J3772" s="63" t="s">
        <v>5289</v>
      </c>
      <c r="K3772" s="64" t="s">
        <v>281</v>
      </c>
      <c r="L3772" s="64" t="s">
        <v>268</v>
      </c>
      <c r="M3772" s="100">
        <v>0.66666666666666663</v>
      </c>
      <c r="N3772" s="100">
        <v>0.6875</v>
      </c>
      <c r="O3772" s="66">
        <f t="shared" si="153"/>
        <v>2.083333333333337E-2</v>
      </c>
      <c r="P3772" s="67">
        <v>0.5</v>
      </c>
      <c r="Q3772" s="68">
        <v>8</v>
      </c>
      <c r="R3772" s="68"/>
      <c r="S3772" s="68">
        <f t="shared" si="154"/>
        <v>4</v>
      </c>
      <c r="T3772" s="69" t="s">
        <v>52</v>
      </c>
      <c r="U3772" s="63" t="s">
        <v>52</v>
      </c>
      <c r="V3772" s="63"/>
      <c r="W3772" s="63"/>
      <c r="X3772" s="63"/>
      <c r="Y3772" s="63"/>
      <c r="Z3772" s="63"/>
      <c r="AA3772" s="63">
        <v>2026070033</v>
      </c>
    </row>
    <row r="3773" spans="1:27" s="71" customFormat="1" ht="23.5" customHeight="1" x14ac:dyDescent="0.35">
      <c r="A3773" s="62">
        <v>46212</v>
      </c>
      <c r="B3773" s="63" t="s">
        <v>445</v>
      </c>
      <c r="C3773" s="64" t="s">
        <v>18</v>
      </c>
      <c r="D3773" s="64" t="s">
        <v>37</v>
      </c>
      <c r="E3773" s="64" t="s">
        <v>1067</v>
      </c>
      <c r="F3773" s="64" t="str">
        <f t="shared" si="152"/>
        <v>1</v>
      </c>
      <c r="G3773" s="72" t="s">
        <v>6664</v>
      </c>
      <c r="H3773" s="63" t="s">
        <v>6665</v>
      </c>
      <c r="I3773" s="64" t="s">
        <v>480</v>
      </c>
      <c r="J3773" s="63" t="s">
        <v>6666</v>
      </c>
      <c r="K3773" s="64" t="s">
        <v>273</v>
      </c>
      <c r="L3773" s="64" t="s">
        <v>268</v>
      </c>
      <c r="M3773" s="100">
        <v>0.3125</v>
      </c>
      <c r="N3773" s="100">
        <v>0.47916666666666669</v>
      </c>
      <c r="O3773" s="66">
        <f t="shared" si="153"/>
        <v>0.16666666666666669</v>
      </c>
      <c r="P3773" s="67">
        <v>4</v>
      </c>
      <c r="Q3773" s="68">
        <v>13</v>
      </c>
      <c r="R3773" s="68"/>
      <c r="S3773" s="68">
        <f t="shared" si="154"/>
        <v>52</v>
      </c>
      <c r="T3773" s="69" t="s">
        <v>30</v>
      </c>
      <c r="U3773" s="63" t="s">
        <v>30</v>
      </c>
      <c r="V3773" s="63"/>
      <c r="W3773" s="63">
        <v>910006971</v>
      </c>
      <c r="X3773" s="63" t="s">
        <v>4776</v>
      </c>
      <c r="Y3773" s="63"/>
      <c r="Z3773" s="63"/>
      <c r="AA3773" s="63">
        <v>2026070034</v>
      </c>
    </row>
    <row r="3774" spans="1:27" s="71" customFormat="1" ht="23.5" customHeight="1" x14ac:dyDescent="0.35">
      <c r="A3774" s="62">
        <v>46212</v>
      </c>
      <c r="B3774" s="63" t="s">
        <v>445</v>
      </c>
      <c r="C3774" s="64" t="s">
        <v>18</v>
      </c>
      <c r="D3774" s="64" t="s">
        <v>37</v>
      </c>
      <c r="E3774" s="64" t="s">
        <v>1067</v>
      </c>
      <c r="F3774" s="64" t="str">
        <f t="shared" si="152"/>
        <v>1</v>
      </c>
      <c r="G3774" s="72" t="s">
        <v>6664</v>
      </c>
      <c r="H3774" s="63" t="s">
        <v>6665</v>
      </c>
      <c r="I3774" s="64" t="s">
        <v>480</v>
      </c>
      <c r="J3774" s="63" t="s">
        <v>6667</v>
      </c>
      <c r="K3774" s="64" t="s">
        <v>273</v>
      </c>
      <c r="L3774" s="64" t="s">
        <v>268</v>
      </c>
      <c r="M3774" s="100">
        <v>0.47916666666666669</v>
      </c>
      <c r="N3774" s="100">
        <v>0.64583333333333337</v>
      </c>
      <c r="O3774" s="66">
        <f t="shared" si="153"/>
        <v>0.16666666666666669</v>
      </c>
      <c r="P3774" s="67">
        <v>4</v>
      </c>
      <c r="Q3774" s="68">
        <v>13</v>
      </c>
      <c r="R3774" s="68"/>
      <c r="S3774" s="68">
        <f t="shared" si="154"/>
        <v>52</v>
      </c>
      <c r="T3774" s="69" t="s">
        <v>3106</v>
      </c>
      <c r="U3774" s="63" t="s">
        <v>3106</v>
      </c>
      <c r="V3774" s="63"/>
      <c r="W3774" s="63">
        <v>100737011</v>
      </c>
      <c r="X3774" s="63" t="s">
        <v>6668</v>
      </c>
      <c r="Y3774" s="63"/>
      <c r="Z3774" s="63"/>
      <c r="AA3774" s="63">
        <v>2026070035</v>
      </c>
    </row>
    <row r="3775" spans="1:27" s="71" customFormat="1" ht="23.5" customHeight="1" x14ac:dyDescent="0.35">
      <c r="A3775" s="62">
        <v>46213</v>
      </c>
      <c r="B3775" s="63" t="s">
        <v>445</v>
      </c>
      <c r="C3775" s="64" t="s">
        <v>17</v>
      </c>
      <c r="D3775" s="64" t="s">
        <v>37</v>
      </c>
      <c r="E3775" s="64" t="s">
        <v>5806</v>
      </c>
      <c r="F3775" s="64" t="str">
        <f t="shared" si="152"/>
        <v>1</v>
      </c>
      <c r="G3775" s="72" t="s">
        <v>681</v>
      </c>
      <c r="H3775" s="63" t="s">
        <v>6683</v>
      </c>
      <c r="I3775" s="64" t="s">
        <v>493</v>
      </c>
      <c r="J3775" s="63" t="s">
        <v>66</v>
      </c>
      <c r="K3775" s="64" t="s">
        <v>243</v>
      </c>
      <c r="L3775" s="64" t="s">
        <v>239</v>
      </c>
      <c r="M3775" s="100"/>
      <c r="N3775" s="100"/>
      <c r="O3775" s="66">
        <f t="shared" si="153"/>
        <v>24</v>
      </c>
      <c r="P3775" s="67">
        <v>0.5</v>
      </c>
      <c r="Q3775" s="68">
        <v>21</v>
      </c>
      <c r="R3775" s="68"/>
      <c r="S3775" s="68">
        <f t="shared" si="154"/>
        <v>10.5</v>
      </c>
      <c r="T3775" s="69" t="s">
        <v>547</v>
      </c>
      <c r="U3775" s="63" t="s">
        <v>52</v>
      </c>
      <c r="V3775" s="63"/>
      <c r="W3775" s="63"/>
      <c r="X3775" s="63"/>
      <c r="Y3775" s="63"/>
      <c r="Z3775" s="63"/>
      <c r="AA3775" s="63"/>
    </row>
    <row r="3776" spans="1:27" s="71" customFormat="1" ht="23.5" customHeight="1" x14ac:dyDescent="0.35">
      <c r="A3776" s="62">
        <v>46213</v>
      </c>
      <c r="B3776" s="63" t="s">
        <v>445</v>
      </c>
      <c r="C3776" s="64" t="s">
        <v>17</v>
      </c>
      <c r="D3776" s="64" t="s">
        <v>37</v>
      </c>
      <c r="E3776" s="64" t="s">
        <v>712</v>
      </c>
      <c r="F3776" s="64" t="str">
        <f t="shared" si="152"/>
        <v>2</v>
      </c>
      <c r="G3776" s="72" t="s">
        <v>2067</v>
      </c>
      <c r="H3776" s="63" t="s">
        <v>6684</v>
      </c>
      <c r="I3776" s="64" t="s">
        <v>493</v>
      </c>
      <c r="J3776" s="63" t="s">
        <v>66</v>
      </c>
      <c r="K3776" s="64" t="s">
        <v>243</v>
      </c>
      <c r="L3776" s="64" t="s">
        <v>239</v>
      </c>
      <c r="M3776" s="100"/>
      <c r="N3776" s="100"/>
      <c r="O3776" s="66">
        <f t="shared" si="153"/>
        <v>24</v>
      </c>
      <c r="P3776" s="67">
        <v>0.1</v>
      </c>
      <c r="Q3776" s="68">
        <v>19</v>
      </c>
      <c r="R3776" s="68"/>
      <c r="S3776" s="68">
        <f t="shared" si="154"/>
        <v>1.9000000000000001</v>
      </c>
      <c r="T3776" s="69" t="s">
        <v>547</v>
      </c>
      <c r="U3776" s="63" t="s">
        <v>52</v>
      </c>
      <c r="V3776" s="63"/>
      <c r="W3776" s="63"/>
      <c r="X3776" s="63"/>
      <c r="Y3776" s="63"/>
      <c r="Z3776" s="63"/>
      <c r="AA3776" s="63"/>
    </row>
    <row r="3777" spans="1:27" s="71" customFormat="1" ht="23.5" customHeight="1" x14ac:dyDescent="0.35">
      <c r="A3777" s="62">
        <v>46213</v>
      </c>
      <c r="B3777" s="63" t="s">
        <v>445</v>
      </c>
      <c r="C3777" s="64" t="s">
        <v>17</v>
      </c>
      <c r="D3777" s="64" t="s">
        <v>37</v>
      </c>
      <c r="E3777" s="64" t="s">
        <v>2563</v>
      </c>
      <c r="F3777" s="64" t="str">
        <f t="shared" si="152"/>
        <v>1</v>
      </c>
      <c r="G3777" s="72" t="s">
        <v>2800</v>
      </c>
      <c r="H3777" s="63" t="s">
        <v>6685</v>
      </c>
      <c r="I3777" s="64" t="s">
        <v>493</v>
      </c>
      <c r="J3777" s="63" t="s">
        <v>66</v>
      </c>
      <c r="K3777" s="64" t="s">
        <v>243</v>
      </c>
      <c r="L3777" s="64" t="s">
        <v>239</v>
      </c>
      <c r="M3777" s="100"/>
      <c r="N3777" s="100"/>
      <c r="O3777" s="66">
        <f t="shared" si="153"/>
        <v>24</v>
      </c>
      <c r="P3777" s="67">
        <v>0.1</v>
      </c>
      <c r="Q3777" s="68">
        <v>25</v>
      </c>
      <c r="R3777" s="68"/>
      <c r="S3777" s="68">
        <f t="shared" si="154"/>
        <v>2.5</v>
      </c>
      <c r="T3777" s="69" t="s">
        <v>547</v>
      </c>
      <c r="U3777" s="63" t="s">
        <v>52</v>
      </c>
      <c r="V3777" s="63"/>
      <c r="W3777" s="63"/>
      <c r="X3777" s="63"/>
      <c r="Y3777" s="63"/>
      <c r="Z3777" s="63"/>
      <c r="AA3777" s="63"/>
    </row>
    <row r="3778" spans="1:27" s="71" customFormat="1" ht="23.5" customHeight="1" x14ac:dyDescent="0.35">
      <c r="A3778" s="62">
        <v>46213</v>
      </c>
      <c r="B3778" s="63" t="s">
        <v>34</v>
      </c>
      <c r="C3778" s="64" t="s">
        <v>17</v>
      </c>
      <c r="D3778" s="64" t="s">
        <v>19</v>
      </c>
      <c r="E3778" s="64" t="s">
        <v>6682</v>
      </c>
      <c r="F3778" s="64" t="str">
        <f t="shared" si="152"/>
        <v>1</v>
      </c>
      <c r="G3778" s="72">
        <v>130597401</v>
      </c>
      <c r="H3778" s="63" t="s">
        <v>6686</v>
      </c>
      <c r="I3778" s="64" t="s">
        <v>493</v>
      </c>
      <c r="J3778" s="63" t="s">
        <v>66</v>
      </c>
      <c r="K3778" s="64" t="s">
        <v>243</v>
      </c>
      <c r="L3778" s="64" t="s">
        <v>239</v>
      </c>
      <c r="M3778" s="100"/>
      <c r="N3778" s="100"/>
      <c r="O3778" s="66">
        <f t="shared" si="153"/>
        <v>24</v>
      </c>
      <c r="P3778" s="67">
        <v>0.33</v>
      </c>
      <c r="Q3778" s="68">
        <v>9</v>
      </c>
      <c r="R3778" s="68"/>
      <c r="S3778" s="68">
        <f t="shared" si="154"/>
        <v>2.97</v>
      </c>
      <c r="T3778" s="69" t="s">
        <v>547</v>
      </c>
      <c r="U3778" s="63" t="s">
        <v>52</v>
      </c>
      <c r="V3778" s="63"/>
      <c r="W3778" s="63"/>
      <c r="X3778" s="63"/>
      <c r="Y3778" s="63"/>
      <c r="Z3778" s="63"/>
      <c r="AA3778" s="63"/>
    </row>
    <row r="3779" spans="1:27" s="71" customFormat="1" ht="23.5" customHeight="1" x14ac:dyDescent="0.35">
      <c r="A3779" s="62">
        <v>46213</v>
      </c>
      <c r="B3779" s="63" t="s">
        <v>34</v>
      </c>
      <c r="C3779" s="64" t="s">
        <v>17</v>
      </c>
      <c r="D3779" s="64" t="s">
        <v>19</v>
      </c>
      <c r="E3779" s="64" t="s">
        <v>6324</v>
      </c>
      <c r="F3779" s="64" t="str">
        <f t="shared" si="152"/>
        <v>1</v>
      </c>
      <c r="G3779" s="72" t="s">
        <v>3608</v>
      </c>
      <c r="H3779" s="63" t="s">
        <v>6687</v>
      </c>
      <c r="I3779" s="64" t="s">
        <v>493</v>
      </c>
      <c r="J3779" s="63" t="s">
        <v>66</v>
      </c>
      <c r="K3779" s="64" t="s">
        <v>243</v>
      </c>
      <c r="L3779" s="64" t="s">
        <v>239</v>
      </c>
      <c r="M3779" s="100"/>
      <c r="N3779" s="100"/>
      <c r="O3779" s="66">
        <f t="shared" si="153"/>
        <v>24</v>
      </c>
      <c r="P3779" s="67">
        <v>0.33</v>
      </c>
      <c r="Q3779" s="68">
        <v>14</v>
      </c>
      <c r="R3779" s="68"/>
      <c r="S3779" s="68">
        <f t="shared" si="154"/>
        <v>4.62</v>
      </c>
      <c r="T3779" s="69" t="s">
        <v>547</v>
      </c>
      <c r="U3779" s="63" t="s">
        <v>52</v>
      </c>
      <c r="V3779" s="63"/>
      <c r="W3779" s="63"/>
      <c r="X3779" s="63"/>
      <c r="Y3779" s="63"/>
      <c r="Z3779" s="63"/>
      <c r="AA3779" s="63"/>
    </row>
    <row r="3780" spans="1:27" s="71" customFormat="1" ht="23.5" customHeight="1" x14ac:dyDescent="0.35">
      <c r="A3780" s="62">
        <v>46213</v>
      </c>
      <c r="B3780" s="63" t="s">
        <v>34</v>
      </c>
      <c r="C3780" s="64" t="s">
        <v>17</v>
      </c>
      <c r="D3780" s="64" t="s">
        <v>19</v>
      </c>
      <c r="E3780" s="64" t="s">
        <v>6324</v>
      </c>
      <c r="F3780" s="64" t="str">
        <f t="shared" si="152"/>
        <v>1</v>
      </c>
      <c r="G3780" s="72" t="s">
        <v>1826</v>
      </c>
      <c r="H3780" s="63" t="s">
        <v>6688</v>
      </c>
      <c r="I3780" s="64" t="s">
        <v>493</v>
      </c>
      <c r="J3780" s="63" t="s">
        <v>66</v>
      </c>
      <c r="K3780" s="64" t="s">
        <v>243</v>
      </c>
      <c r="L3780" s="64" t="s">
        <v>239</v>
      </c>
      <c r="M3780" s="100"/>
      <c r="N3780" s="100"/>
      <c r="O3780" s="66">
        <f t="shared" si="153"/>
        <v>24</v>
      </c>
      <c r="P3780" s="67">
        <v>0.33</v>
      </c>
      <c r="Q3780" s="68">
        <v>14</v>
      </c>
      <c r="R3780" s="68"/>
      <c r="S3780" s="68">
        <f t="shared" si="154"/>
        <v>4.62</v>
      </c>
      <c r="T3780" s="69" t="s">
        <v>547</v>
      </c>
      <c r="U3780" s="63" t="s">
        <v>52</v>
      </c>
      <c r="V3780" s="63"/>
      <c r="W3780" s="63"/>
      <c r="X3780" s="63"/>
      <c r="Y3780" s="63"/>
      <c r="Z3780" s="63"/>
      <c r="AA3780" s="63"/>
    </row>
    <row r="3781" spans="1:27" s="71" customFormat="1" ht="23.5" customHeight="1" x14ac:dyDescent="0.35">
      <c r="A3781" s="62">
        <v>46213</v>
      </c>
      <c r="B3781" s="63" t="s">
        <v>34</v>
      </c>
      <c r="C3781" s="64" t="s">
        <v>17</v>
      </c>
      <c r="D3781" s="64" t="s">
        <v>19</v>
      </c>
      <c r="E3781" s="64" t="s">
        <v>5569</v>
      </c>
      <c r="F3781" s="64" t="str">
        <f t="shared" si="152"/>
        <v>1</v>
      </c>
      <c r="G3781" s="72">
        <v>130879002</v>
      </c>
      <c r="H3781" s="63" t="s">
        <v>6689</v>
      </c>
      <c r="I3781" s="64" t="s">
        <v>493</v>
      </c>
      <c r="J3781" s="63" t="s">
        <v>66</v>
      </c>
      <c r="K3781" s="64" t="s">
        <v>243</v>
      </c>
      <c r="L3781" s="64" t="s">
        <v>239</v>
      </c>
      <c r="M3781" s="100"/>
      <c r="N3781" s="100"/>
      <c r="O3781" s="66">
        <f t="shared" si="153"/>
        <v>24</v>
      </c>
      <c r="P3781" s="67">
        <v>0.5</v>
      </c>
      <c r="Q3781" s="68">
        <v>15</v>
      </c>
      <c r="R3781" s="68"/>
      <c r="S3781" s="68">
        <f t="shared" si="154"/>
        <v>7.5</v>
      </c>
      <c r="T3781" s="69" t="s">
        <v>547</v>
      </c>
      <c r="U3781" s="63" t="s">
        <v>52</v>
      </c>
      <c r="V3781" s="63"/>
      <c r="W3781" s="63"/>
      <c r="X3781" s="63"/>
      <c r="Y3781" s="63"/>
      <c r="Z3781" s="63"/>
      <c r="AA3781" s="63"/>
    </row>
    <row r="3782" spans="1:27" s="71" customFormat="1" ht="23.5" customHeight="1" x14ac:dyDescent="0.35">
      <c r="A3782" s="62">
        <v>46213</v>
      </c>
      <c r="B3782" s="63" t="s">
        <v>445</v>
      </c>
      <c r="C3782" s="64" t="s">
        <v>17</v>
      </c>
      <c r="D3782" s="64" t="s">
        <v>37</v>
      </c>
      <c r="E3782" s="64" t="s">
        <v>6088</v>
      </c>
      <c r="F3782" s="64" t="str">
        <f t="shared" si="152"/>
        <v>1</v>
      </c>
      <c r="G3782" s="72" t="s">
        <v>6690</v>
      </c>
      <c r="H3782" s="63" t="s">
        <v>6691</v>
      </c>
      <c r="I3782" s="64" t="s">
        <v>493</v>
      </c>
      <c r="J3782" s="63" t="s">
        <v>66</v>
      </c>
      <c r="K3782" s="64" t="s">
        <v>243</v>
      </c>
      <c r="L3782" s="64" t="s">
        <v>239</v>
      </c>
      <c r="M3782" s="100"/>
      <c r="N3782" s="100"/>
      <c r="O3782" s="66">
        <f t="shared" si="153"/>
        <v>24</v>
      </c>
      <c r="P3782" s="67">
        <v>0.5</v>
      </c>
      <c r="Q3782" s="68">
        <v>9</v>
      </c>
      <c r="R3782" s="68"/>
      <c r="S3782" s="68">
        <f t="shared" si="154"/>
        <v>4.5</v>
      </c>
      <c r="T3782" s="69" t="s">
        <v>547</v>
      </c>
      <c r="U3782" s="63" t="s">
        <v>52</v>
      </c>
      <c r="V3782" s="63"/>
      <c r="W3782" s="63"/>
      <c r="X3782" s="63"/>
      <c r="Y3782" s="63"/>
      <c r="Z3782" s="63"/>
      <c r="AA3782" s="63"/>
    </row>
    <row r="3783" spans="1:27" s="71" customFormat="1" ht="23.5" customHeight="1" x14ac:dyDescent="0.35">
      <c r="A3783" s="62">
        <v>46213</v>
      </c>
      <c r="B3783" s="63" t="s">
        <v>445</v>
      </c>
      <c r="C3783" s="64" t="s">
        <v>17</v>
      </c>
      <c r="D3783" s="64" t="s">
        <v>37</v>
      </c>
      <c r="E3783" s="64" t="s">
        <v>5750</v>
      </c>
      <c r="F3783" s="64" t="str">
        <f t="shared" si="152"/>
        <v>1</v>
      </c>
      <c r="G3783" s="72" t="s">
        <v>3309</v>
      </c>
      <c r="H3783" s="63" t="s">
        <v>6692</v>
      </c>
      <c r="I3783" s="64" t="s">
        <v>493</v>
      </c>
      <c r="J3783" s="63" t="s">
        <v>66</v>
      </c>
      <c r="K3783" s="64" t="s">
        <v>243</v>
      </c>
      <c r="L3783" s="64" t="s">
        <v>239</v>
      </c>
      <c r="M3783" s="100"/>
      <c r="N3783" s="100"/>
      <c r="O3783" s="66">
        <f t="shared" si="153"/>
        <v>24</v>
      </c>
      <c r="P3783" s="67">
        <v>0.33</v>
      </c>
      <c r="Q3783" s="68">
        <v>8</v>
      </c>
      <c r="R3783" s="68"/>
      <c r="S3783" s="68">
        <f t="shared" si="154"/>
        <v>2.64</v>
      </c>
      <c r="T3783" s="69" t="s">
        <v>547</v>
      </c>
      <c r="U3783" s="63" t="s">
        <v>52</v>
      </c>
      <c r="V3783" s="63"/>
      <c r="W3783" s="63"/>
      <c r="X3783" s="63"/>
      <c r="Y3783" s="63"/>
      <c r="Z3783" s="63"/>
      <c r="AA3783" s="63"/>
    </row>
    <row r="3784" spans="1:27" s="71" customFormat="1" ht="23.5" customHeight="1" x14ac:dyDescent="0.35">
      <c r="A3784" s="62">
        <v>46213</v>
      </c>
      <c r="B3784" s="63" t="s">
        <v>445</v>
      </c>
      <c r="C3784" s="64" t="s">
        <v>17</v>
      </c>
      <c r="D3784" s="64" t="s">
        <v>37</v>
      </c>
      <c r="E3784" s="64" t="s">
        <v>5750</v>
      </c>
      <c r="F3784" s="64" t="str">
        <f t="shared" si="152"/>
        <v>1</v>
      </c>
      <c r="G3784" s="72" t="s">
        <v>3397</v>
      </c>
      <c r="H3784" s="63" t="s">
        <v>6693</v>
      </c>
      <c r="I3784" s="64" t="s">
        <v>493</v>
      </c>
      <c r="J3784" s="63" t="s">
        <v>66</v>
      </c>
      <c r="K3784" s="64" t="s">
        <v>243</v>
      </c>
      <c r="L3784" s="64" t="s">
        <v>239</v>
      </c>
      <c r="M3784" s="100"/>
      <c r="N3784" s="100"/>
      <c r="O3784" s="66">
        <f t="shared" si="153"/>
        <v>24</v>
      </c>
      <c r="P3784" s="67">
        <v>0.5</v>
      </c>
      <c r="Q3784" s="68">
        <v>8</v>
      </c>
      <c r="R3784" s="68"/>
      <c r="S3784" s="68">
        <f t="shared" si="154"/>
        <v>4</v>
      </c>
      <c r="T3784" s="69" t="s">
        <v>547</v>
      </c>
      <c r="U3784" s="63" t="s">
        <v>52</v>
      </c>
      <c r="V3784" s="63"/>
      <c r="W3784" s="63"/>
      <c r="X3784" s="63"/>
      <c r="Y3784" s="63"/>
      <c r="Z3784" s="63"/>
      <c r="AA3784" s="63"/>
    </row>
    <row r="3785" spans="1:27" s="71" customFormat="1" ht="23.5" customHeight="1" x14ac:dyDescent="0.35">
      <c r="A3785" s="62">
        <v>46213</v>
      </c>
      <c r="B3785" s="63" t="s">
        <v>445</v>
      </c>
      <c r="C3785" s="64" t="s">
        <v>17</v>
      </c>
      <c r="D3785" s="64" t="s">
        <v>37</v>
      </c>
      <c r="E3785" s="64" t="s">
        <v>5750</v>
      </c>
      <c r="F3785" s="64" t="str">
        <f t="shared" si="152"/>
        <v>1</v>
      </c>
      <c r="G3785" s="72" t="s">
        <v>4372</v>
      </c>
      <c r="H3785" s="63" t="s">
        <v>6694</v>
      </c>
      <c r="I3785" s="64" t="s">
        <v>493</v>
      </c>
      <c r="J3785" s="63" t="s">
        <v>66</v>
      </c>
      <c r="K3785" s="64" t="s">
        <v>243</v>
      </c>
      <c r="L3785" s="64" t="s">
        <v>239</v>
      </c>
      <c r="M3785" s="100"/>
      <c r="N3785" s="100"/>
      <c r="O3785" s="66">
        <f t="shared" si="153"/>
        <v>24</v>
      </c>
      <c r="P3785" s="67">
        <v>0.33</v>
      </c>
      <c r="Q3785" s="68">
        <v>8</v>
      </c>
      <c r="R3785" s="68"/>
      <c r="S3785" s="68">
        <f t="shared" si="154"/>
        <v>2.64</v>
      </c>
      <c r="T3785" s="69" t="s">
        <v>547</v>
      </c>
      <c r="U3785" s="63" t="s">
        <v>52</v>
      </c>
      <c r="V3785" s="63"/>
      <c r="W3785" s="63"/>
      <c r="X3785" s="63"/>
      <c r="Y3785" s="63"/>
      <c r="Z3785" s="63"/>
      <c r="AA3785" s="63"/>
    </row>
    <row r="3786" spans="1:27" s="71" customFormat="1" ht="23.5" customHeight="1" x14ac:dyDescent="0.35">
      <c r="A3786" s="62">
        <v>46213</v>
      </c>
      <c r="B3786" s="63" t="s">
        <v>445</v>
      </c>
      <c r="C3786" s="64" t="s">
        <v>18</v>
      </c>
      <c r="D3786" s="64" t="s">
        <v>37</v>
      </c>
      <c r="E3786" s="64" t="s">
        <v>240</v>
      </c>
      <c r="F3786" s="64" t="str">
        <f t="shared" si="152"/>
        <v>2</v>
      </c>
      <c r="G3786" s="72" t="s">
        <v>1908</v>
      </c>
      <c r="H3786" s="63" t="s">
        <v>6695</v>
      </c>
      <c r="I3786" s="64" t="s">
        <v>493</v>
      </c>
      <c r="J3786" s="63" t="s">
        <v>66</v>
      </c>
      <c r="K3786" s="64" t="s">
        <v>243</v>
      </c>
      <c r="L3786" s="64" t="s">
        <v>239</v>
      </c>
      <c r="M3786" s="100"/>
      <c r="N3786" s="100"/>
      <c r="O3786" s="66">
        <f t="shared" si="153"/>
        <v>24</v>
      </c>
      <c r="P3786" s="67">
        <v>0.1</v>
      </c>
      <c r="Q3786" s="68">
        <v>12</v>
      </c>
      <c r="R3786" s="68"/>
      <c r="S3786" s="68">
        <f t="shared" si="154"/>
        <v>1.2000000000000002</v>
      </c>
      <c r="T3786" s="69" t="s">
        <v>547</v>
      </c>
      <c r="U3786" s="63" t="s">
        <v>52</v>
      </c>
      <c r="V3786" s="63"/>
      <c r="W3786" s="63"/>
      <c r="X3786" s="63"/>
      <c r="Y3786" s="63"/>
      <c r="Z3786" s="63"/>
      <c r="AA3786" s="63"/>
    </row>
    <row r="3787" spans="1:27" s="71" customFormat="1" ht="23.5" customHeight="1" x14ac:dyDescent="0.35">
      <c r="A3787" s="62">
        <v>46213</v>
      </c>
      <c r="B3787" s="63" t="s">
        <v>445</v>
      </c>
      <c r="C3787" s="64" t="s">
        <v>18</v>
      </c>
      <c r="D3787" s="64" t="s">
        <v>37</v>
      </c>
      <c r="E3787" s="64" t="s">
        <v>1441</v>
      </c>
      <c r="F3787" s="64" t="str">
        <f t="shared" si="152"/>
        <v>2</v>
      </c>
      <c r="G3787" s="72" t="s">
        <v>6696</v>
      </c>
      <c r="H3787" s="63" t="s">
        <v>6697</v>
      </c>
      <c r="I3787" s="64" t="s">
        <v>493</v>
      </c>
      <c r="J3787" s="63" t="s">
        <v>66</v>
      </c>
      <c r="K3787" s="64" t="s">
        <v>243</v>
      </c>
      <c r="L3787" s="64" t="s">
        <v>239</v>
      </c>
      <c r="M3787" s="100"/>
      <c r="N3787" s="100"/>
      <c r="O3787" s="66">
        <f t="shared" si="153"/>
        <v>24</v>
      </c>
      <c r="P3787" s="67">
        <v>0.33</v>
      </c>
      <c r="Q3787" s="68">
        <v>19</v>
      </c>
      <c r="R3787" s="68"/>
      <c r="S3787" s="68">
        <f t="shared" si="154"/>
        <v>6.2700000000000005</v>
      </c>
      <c r="T3787" s="69" t="s">
        <v>547</v>
      </c>
      <c r="U3787" s="63" t="s">
        <v>52</v>
      </c>
      <c r="V3787" s="63"/>
      <c r="W3787" s="63"/>
      <c r="X3787" s="63"/>
      <c r="Y3787" s="63"/>
      <c r="Z3787" s="63"/>
      <c r="AA3787" s="63"/>
    </row>
    <row r="3788" spans="1:27" s="71" customFormat="1" ht="23.5" customHeight="1" x14ac:dyDescent="0.35">
      <c r="A3788" s="62">
        <v>46213</v>
      </c>
      <c r="B3788" s="63" t="s">
        <v>445</v>
      </c>
      <c r="C3788" s="64" t="s">
        <v>18</v>
      </c>
      <c r="D3788" s="64" t="s">
        <v>37</v>
      </c>
      <c r="E3788" s="64" t="s">
        <v>339</v>
      </c>
      <c r="F3788" s="64" t="str">
        <f t="shared" si="152"/>
        <v>1</v>
      </c>
      <c r="G3788" s="72">
        <v>319328002</v>
      </c>
      <c r="H3788" s="63" t="s">
        <v>6698</v>
      </c>
      <c r="I3788" s="64" t="s">
        <v>493</v>
      </c>
      <c r="J3788" s="63" t="s">
        <v>66</v>
      </c>
      <c r="K3788" s="64" t="s">
        <v>243</v>
      </c>
      <c r="L3788" s="64" t="s">
        <v>239</v>
      </c>
      <c r="M3788" s="100"/>
      <c r="N3788" s="100"/>
      <c r="O3788" s="66">
        <f t="shared" si="153"/>
        <v>24</v>
      </c>
      <c r="P3788" s="67">
        <v>0.1</v>
      </c>
      <c r="Q3788" s="68">
        <v>8</v>
      </c>
      <c r="R3788" s="68"/>
      <c r="S3788" s="68">
        <f t="shared" si="154"/>
        <v>0.8</v>
      </c>
      <c r="T3788" s="69" t="s">
        <v>547</v>
      </c>
      <c r="U3788" s="63" t="s">
        <v>52</v>
      </c>
      <c r="V3788" s="63"/>
      <c r="W3788" s="63"/>
      <c r="X3788" s="63"/>
      <c r="Y3788" s="63"/>
      <c r="Z3788" s="63"/>
      <c r="AA3788" s="63"/>
    </row>
    <row r="3789" spans="1:27" s="71" customFormat="1" ht="23.5" customHeight="1" x14ac:dyDescent="0.35">
      <c r="A3789" s="62">
        <v>46213</v>
      </c>
      <c r="B3789" s="63" t="s">
        <v>445</v>
      </c>
      <c r="C3789" s="64" t="s">
        <v>18</v>
      </c>
      <c r="D3789" s="64" t="s">
        <v>37</v>
      </c>
      <c r="E3789" s="64" t="s">
        <v>339</v>
      </c>
      <c r="F3789" s="64" t="str">
        <f t="shared" si="152"/>
        <v>1</v>
      </c>
      <c r="G3789" s="72">
        <v>319328007</v>
      </c>
      <c r="H3789" s="63" t="s">
        <v>6699</v>
      </c>
      <c r="I3789" s="64" t="s">
        <v>493</v>
      </c>
      <c r="J3789" s="63" t="s">
        <v>66</v>
      </c>
      <c r="K3789" s="64" t="s">
        <v>243</v>
      </c>
      <c r="L3789" s="64" t="s">
        <v>239</v>
      </c>
      <c r="M3789" s="100"/>
      <c r="N3789" s="100"/>
      <c r="O3789" s="66">
        <f t="shared" si="153"/>
        <v>24</v>
      </c>
      <c r="P3789" s="67">
        <v>0.1</v>
      </c>
      <c r="Q3789" s="68">
        <v>8</v>
      </c>
      <c r="R3789" s="68"/>
      <c r="S3789" s="68">
        <f t="shared" si="154"/>
        <v>0.8</v>
      </c>
      <c r="T3789" s="69" t="s">
        <v>547</v>
      </c>
      <c r="U3789" s="63" t="s">
        <v>52</v>
      </c>
      <c r="V3789" s="63"/>
      <c r="W3789" s="63"/>
      <c r="X3789" s="63"/>
      <c r="Y3789" s="63"/>
      <c r="Z3789" s="63"/>
      <c r="AA3789" s="63"/>
    </row>
    <row r="3790" spans="1:27" s="71" customFormat="1" ht="23.5" customHeight="1" x14ac:dyDescent="0.35">
      <c r="A3790" s="62">
        <v>46213</v>
      </c>
      <c r="B3790" s="63" t="s">
        <v>445</v>
      </c>
      <c r="C3790" s="64" t="s">
        <v>18</v>
      </c>
      <c r="D3790" s="64" t="s">
        <v>37</v>
      </c>
      <c r="E3790" s="64" t="s">
        <v>339</v>
      </c>
      <c r="F3790" s="64" t="str">
        <f t="shared" si="152"/>
        <v>1</v>
      </c>
      <c r="G3790" s="72">
        <v>319328009</v>
      </c>
      <c r="H3790" s="63" t="s">
        <v>6700</v>
      </c>
      <c r="I3790" s="64" t="s">
        <v>493</v>
      </c>
      <c r="J3790" s="63" t="s">
        <v>66</v>
      </c>
      <c r="K3790" s="64" t="s">
        <v>243</v>
      </c>
      <c r="L3790" s="64" t="s">
        <v>239</v>
      </c>
      <c r="M3790" s="100"/>
      <c r="N3790" s="100"/>
      <c r="O3790" s="66">
        <f t="shared" si="153"/>
        <v>24</v>
      </c>
      <c r="P3790" s="67">
        <v>0.1</v>
      </c>
      <c r="Q3790" s="68">
        <v>8</v>
      </c>
      <c r="R3790" s="68"/>
      <c r="S3790" s="68">
        <f t="shared" si="154"/>
        <v>0.8</v>
      </c>
      <c r="T3790" s="69" t="s">
        <v>547</v>
      </c>
      <c r="U3790" s="63" t="s">
        <v>52</v>
      </c>
      <c r="V3790" s="63"/>
      <c r="W3790" s="63"/>
      <c r="X3790" s="63"/>
      <c r="Y3790" s="63"/>
      <c r="Z3790" s="63"/>
      <c r="AA3790" s="63"/>
    </row>
    <row r="3791" spans="1:27" s="71" customFormat="1" ht="23.5" customHeight="1" x14ac:dyDescent="0.35">
      <c r="A3791" s="62">
        <v>46213</v>
      </c>
      <c r="B3791" s="63" t="s">
        <v>445</v>
      </c>
      <c r="C3791" s="64" t="s">
        <v>18</v>
      </c>
      <c r="D3791" s="64" t="s">
        <v>37</v>
      </c>
      <c r="E3791" s="64" t="s">
        <v>615</v>
      </c>
      <c r="F3791" s="64" t="str">
        <f t="shared" si="152"/>
        <v>1</v>
      </c>
      <c r="G3791" s="72">
        <v>312980004</v>
      </c>
      <c r="H3791" s="63" t="s">
        <v>6701</v>
      </c>
      <c r="I3791" s="64" t="s">
        <v>493</v>
      </c>
      <c r="J3791" s="63" t="s">
        <v>66</v>
      </c>
      <c r="K3791" s="64" t="s">
        <v>243</v>
      </c>
      <c r="L3791" s="64" t="s">
        <v>239</v>
      </c>
      <c r="M3791" s="100"/>
      <c r="N3791" s="100"/>
      <c r="O3791" s="66">
        <f t="shared" si="153"/>
        <v>24</v>
      </c>
      <c r="P3791" s="67">
        <v>0.1</v>
      </c>
      <c r="Q3791" s="68">
        <v>4</v>
      </c>
      <c r="R3791" s="68"/>
      <c r="S3791" s="68">
        <f t="shared" si="154"/>
        <v>0.4</v>
      </c>
      <c r="T3791" s="69" t="s">
        <v>547</v>
      </c>
      <c r="U3791" s="63" t="s">
        <v>52</v>
      </c>
      <c r="V3791" s="63"/>
      <c r="W3791" s="63"/>
      <c r="X3791" s="63"/>
      <c r="Y3791" s="63"/>
      <c r="Z3791" s="63"/>
      <c r="AA3791" s="63"/>
    </row>
    <row r="3792" spans="1:27" s="71" customFormat="1" ht="23.5" customHeight="1" x14ac:dyDescent="0.35">
      <c r="A3792" s="62">
        <v>46213</v>
      </c>
      <c r="B3792" s="63" t="s">
        <v>445</v>
      </c>
      <c r="C3792" s="64" t="s">
        <v>18</v>
      </c>
      <c r="D3792" s="64" t="s">
        <v>37</v>
      </c>
      <c r="E3792" s="64" t="s">
        <v>615</v>
      </c>
      <c r="F3792" s="64" t="str">
        <f t="shared" si="152"/>
        <v>1</v>
      </c>
      <c r="G3792" s="72">
        <v>319349013</v>
      </c>
      <c r="H3792" s="63" t="s">
        <v>6702</v>
      </c>
      <c r="I3792" s="64" t="s">
        <v>493</v>
      </c>
      <c r="J3792" s="63" t="s">
        <v>66</v>
      </c>
      <c r="K3792" s="64" t="s">
        <v>243</v>
      </c>
      <c r="L3792" s="64" t="s">
        <v>239</v>
      </c>
      <c r="M3792" s="100"/>
      <c r="N3792" s="100"/>
      <c r="O3792" s="66">
        <f t="shared" si="153"/>
        <v>24</v>
      </c>
      <c r="P3792" s="67">
        <v>0.1</v>
      </c>
      <c r="Q3792" s="68">
        <v>4</v>
      </c>
      <c r="R3792" s="68"/>
      <c r="S3792" s="68">
        <f t="shared" si="154"/>
        <v>0.4</v>
      </c>
      <c r="T3792" s="69" t="s">
        <v>547</v>
      </c>
      <c r="U3792" s="63" t="s">
        <v>52</v>
      </c>
      <c r="V3792" s="63"/>
      <c r="W3792" s="63"/>
      <c r="X3792" s="63"/>
      <c r="Y3792" s="63"/>
      <c r="Z3792" s="63"/>
      <c r="AA3792" s="63"/>
    </row>
    <row r="3793" spans="1:27" s="71" customFormat="1" ht="23.5" customHeight="1" x14ac:dyDescent="0.35">
      <c r="A3793" s="62">
        <v>46213</v>
      </c>
      <c r="B3793" s="63" t="s">
        <v>445</v>
      </c>
      <c r="C3793" s="64" t="s">
        <v>18</v>
      </c>
      <c r="D3793" s="64" t="s">
        <v>37</v>
      </c>
      <c r="E3793" s="64" t="s">
        <v>335</v>
      </c>
      <c r="F3793" s="64" t="str">
        <f t="shared" si="152"/>
        <v>1</v>
      </c>
      <c r="G3793" s="72">
        <v>313165004</v>
      </c>
      <c r="H3793" s="63" t="s">
        <v>6703</v>
      </c>
      <c r="I3793" s="64" t="s">
        <v>493</v>
      </c>
      <c r="J3793" s="63" t="s">
        <v>66</v>
      </c>
      <c r="K3793" s="64" t="s">
        <v>243</v>
      </c>
      <c r="L3793" s="64" t="s">
        <v>239</v>
      </c>
      <c r="M3793" s="100"/>
      <c r="N3793" s="100"/>
      <c r="O3793" s="66">
        <f t="shared" si="153"/>
        <v>24</v>
      </c>
      <c r="P3793" s="67">
        <v>0.1</v>
      </c>
      <c r="Q3793" s="68">
        <v>9</v>
      </c>
      <c r="R3793" s="68"/>
      <c r="S3793" s="68">
        <f t="shared" si="154"/>
        <v>0.9</v>
      </c>
      <c r="T3793" s="69" t="s">
        <v>547</v>
      </c>
      <c r="U3793" s="63" t="s">
        <v>52</v>
      </c>
      <c r="V3793" s="63"/>
      <c r="W3793" s="63"/>
      <c r="X3793" s="63"/>
      <c r="Y3793" s="63"/>
      <c r="Z3793" s="63"/>
      <c r="AA3793" s="63"/>
    </row>
    <row r="3794" spans="1:27" s="71" customFormat="1" ht="23.5" customHeight="1" x14ac:dyDescent="0.35">
      <c r="A3794" s="62">
        <v>46213</v>
      </c>
      <c r="B3794" s="63" t="s">
        <v>445</v>
      </c>
      <c r="C3794" s="64" t="s">
        <v>18</v>
      </c>
      <c r="D3794" s="64" t="s">
        <v>37</v>
      </c>
      <c r="E3794" s="64" t="s">
        <v>2816</v>
      </c>
      <c r="F3794" s="64" t="str">
        <f t="shared" si="152"/>
        <v>1</v>
      </c>
      <c r="G3794" s="72" t="s">
        <v>1286</v>
      </c>
      <c r="H3794" s="63" t="s">
        <v>6704</v>
      </c>
      <c r="I3794" s="64" t="s">
        <v>493</v>
      </c>
      <c r="J3794" s="63" t="s">
        <v>66</v>
      </c>
      <c r="K3794" s="64" t="s">
        <v>243</v>
      </c>
      <c r="L3794" s="64" t="s">
        <v>239</v>
      </c>
      <c r="M3794" s="100"/>
      <c r="N3794" s="100"/>
      <c r="O3794" s="66">
        <f t="shared" si="153"/>
        <v>24</v>
      </c>
      <c r="P3794" s="67">
        <v>0.1</v>
      </c>
      <c r="Q3794" s="68">
        <v>20</v>
      </c>
      <c r="R3794" s="68"/>
      <c r="S3794" s="68">
        <f t="shared" si="154"/>
        <v>2</v>
      </c>
      <c r="T3794" s="69" t="s">
        <v>547</v>
      </c>
      <c r="U3794" s="63" t="s">
        <v>52</v>
      </c>
      <c r="V3794" s="63"/>
      <c r="W3794" s="63"/>
      <c r="X3794" s="63"/>
      <c r="Y3794" s="63"/>
      <c r="Z3794" s="63"/>
      <c r="AA3794" s="63"/>
    </row>
    <row r="3795" spans="1:27" s="71" customFormat="1" ht="23.5" customHeight="1" x14ac:dyDescent="0.35">
      <c r="A3795" s="62">
        <v>46213</v>
      </c>
      <c r="B3795" s="63" t="s">
        <v>445</v>
      </c>
      <c r="C3795" s="64" t="s">
        <v>18</v>
      </c>
      <c r="D3795" s="64" t="s">
        <v>37</v>
      </c>
      <c r="E3795" s="64" t="s">
        <v>544</v>
      </c>
      <c r="F3795" s="64" t="str">
        <f t="shared" si="152"/>
        <v>1</v>
      </c>
      <c r="G3795" s="72" t="s">
        <v>5616</v>
      </c>
      <c r="H3795" s="63" t="s">
        <v>6705</v>
      </c>
      <c r="I3795" s="64" t="s">
        <v>493</v>
      </c>
      <c r="J3795" s="63" t="s">
        <v>66</v>
      </c>
      <c r="K3795" s="64" t="s">
        <v>243</v>
      </c>
      <c r="L3795" s="64" t="s">
        <v>239</v>
      </c>
      <c r="M3795" s="100"/>
      <c r="N3795" s="100"/>
      <c r="O3795" s="66">
        <f t="shared" si="153"/>
        <v>24</v>
      </c>
      <c r="P3795" s="67">
        <v>0.75</v>
      </c>
      <c r="Q3795" s="68">
        <v>25</v>
      </c>
      <c r="R3795" s="68"/>
      <c r="S3795" s="68">
        <f t="shared" si="154"/>
        <v>18.75</v>
      </c>
      <c r="T3795" s="69" t="s">
        <v>547</v>
      </c>
      <c r="U3795" s="63" t="s">
        <v>52</v>
      </c>
      <c r="V3795" s="63"/>
      <c r="W3795" s="63"/>
      <c r="X3795" s="63"/>
      <c r="Y3795" s="63"/>
      <c r="Z3795" s="63"/>
      <c r="AA3795" s="63"/>
    </row>
    <row r="3796" spans="1:27" s="71" customFormat="1" ht="23.5" customHeight="1" x14ac:dyDescent="0.35">
      <c r="A3796" s="62">
        <v>46213</v>
      </c>
      <c r="B3796" s="63" t="s">
        <v>445</v>
      </c>
      <c r="C3796" s="64" t="s">
        <v>18</v>
      </c>
      <c r="D3796" s="64" t="s">
        <v>37</v>
      </c>
      <c r="E3796" s="64" t="s">
        <v>553</v>
      </c>
      <c r="F3796" s="64" t="str">
        <f t="shared" si="152"/>
        <v>1</v>
      </c>
      <c r="G3796" s="72" t="s">
        <v>6102</v>
      </c>
      <c r="H3796" s="63" t="s">
        <v>6706</v>
      </c>
      <c r="I3796" s="64" t="s">
        <v>493</v>
      </c>
      <c r="J3796" s="63" t="s">
        <v>66</v>
      </c>
      <c r="K3796" s="64" t="s">
        <v>243</v>
      </c>
      <c r="L3796" s="64" t="s">
        <v>239</v>
      </c>
      <c r="M3796" s="100"/>
      <c r="N3796" s="100"/>
      <c r="O3796" s="66">
        <f t="shared" si="153"/>
        <v>24</v>
      </c>
      <c r="P3796" s="67">
        <v>0.1</v>
      </c>
      <c r="Q3796" s="68">
        <v>26</v>
      </c>
      <c r="R3796" s="68"/>
      <c r="S3796" s="68">
        <f t="shared" si="154"/>
        <v>2.6</v>
      </c>
      <c r="T3796" s="69" t="s">
        <v>547</v>
      </c>
      <c r="U3796" s="63" t="s">
        <v>52</v>
      </c>
      <c r="V3796" s="63"/>
      <c r="W3796" s="63"/>
      <c r="X3796" s="63"/>
      <c r="Y3796" s="63"/>
      <c r="Z3796" s="63"/>
      <c r="AA3796" s="63"/>
    </row>
    <row r="3797" spans="1:27" s="71" customFormat="1" ht="23.5" customHeight="1" x14ac:dyDescent="0.35">
      <c r="A3797" s="62">
        <v>46213</v>
      </c>
      <c r="B3797" s="63" t="s">
        <v>445</v>
      </c>
      <c r="C3797" s="64" t="s">
        <v>18</v>
      </c>
      <c r="D3797" s="64" t="s">
        <v>37</v>
      </c>
      <c r="E3797" s="64" t="s">
        <v>1689</v>
      </c>
      <c r="F3797" s="64" t="str">
        <f t="shared" si="152"/>
        <v>2</v>
      </c>
      <c r="G3797" s="72" t="s">
        <v>4957</v>
      </c>
      <c r="H3797" s="63" t="s">
        <v>6707</v>
      </c>
      <c r="I3797" s="64" t="s">
        <v>493</v>
      </c>
      <c r="J3797" s="63" t="s">
        <v>66</v>
      </c>
      <c r="K3797" s="64" t="s">
        <v>243</v>
      </c>
      <c r="L3797" s="64" t="s">
        <v>239</v>
      </c>
      <c r="M3797" s="100"/>
      <c r="N3797" s="100"/>
      <c r="O3797" s="66">
        <f t="shared" si="153"/>
        <v>24</v>
      </c>
      <c r="P3797" s="67">
        <v>0.1</v>
      </c>
      <c r="Q3797" s="68">
        <v>8</v>
      </c>
      <c r="R3797" s="68"/>
      <c r="S3797" s="68">
        <f t="shared" si="154"/>
        <v>0.8</v>
      </c>
      <c r="T3797" s="69" t="s">
        <v>547</v>
      </c>
      <c r="U3797" s="63" t="s">
        <v>52</v>
      </c>
      <c r="V3797" s="63"/>
      <c r="W3797" s="63"/>
      <c r="X3797" s="63"/>
      <c r="Y3797" s="63"/>
      <c r="Z3797" s="63"/>
      <c r="AA3797" s="63"/>
    </row>
    <row r="3798" spans="1:27" s="71" customFormat="1" ht="23.5" customHeight="1" x14ac:dyDescent="0.35">
      <c r="A3798" s="62">
        <v>46213</v>
      </c>
      <c r="B3798" s="63" t="s">
        <v>445</v>
      </c>
      <c r="C3798" s="64" t="s">
        <v>18</v>
      </c>
      <c r="D3798" s="64" t="s">
        <v>37</v>
      </c>
      <c r="E3798" s="64" t="s">
        <v>1690</v>
      </c>
      <c r="F3798" s="64" t="str">
        <f t="shared" si="152"/>
        <v>2</v>
      </c>
      <c r="G3798" s="72" t="s">
        <v>1852</v>
      </c>
      <c r="H3798" s="63" t="s">
        <v>6708</v>
      </c>
      <c r="I3798" s="64" t="s">
        <v>493</v>
      </c>
      <c r="J3798" s="63" t="s">
        <v>66</v>
      </c>
      <c r="K3798" s="64" t="s">
        <v>243</v>
      </c>
      <c r="L3798" s="64" t="s">
        <v>239</v>
      </c>
      <c r="M3798" s="100"/>
      <c r="N3798" s="100"/>
      <c r="O3798" s="66">
        <f t="shared" si="153"/>
        <v>24</v>
      </c>
      <c r="P3798" s="67">
        <v>0.8</v>
      </c>
      <c r="Q3798" s="68">
        <v>24</v>
      </c>
      <c r="R3798" s="68"/>
      <c r="S3798" s="68">
        <f t="shared" si="154"/>
        <v>19.200000000000003</v>
      </c>
      <c r="T3798" s="69" t="s">
        <v>547</v>
      </c>
      <c r="U3798" s="63" t="s">
        <v>52</v>
      </c>
      <c r="V3798" s="63"/>
      <c r="W3798" s="63"/>
      <c r="X3798" s="63"/>
      <c r="Y3798" s="63"/>
      <c r="Z3798" s="63"/>
      <c r="AA3798" s="63"/>
    </row>
    <row r="3799" spans="1:27" s="71" customFormat="1" ht="23.5" customHeight="1" x14ac:dyDescent="0.35">
      <c r="A3799" s="62">
        <v>46213</v>
      </c>
      <c r="B3799" s="63" t="s">
        <v>445</v>
      </c>
      <c r="C3799" s="64" t="s">
        <v>18</v>
      </c>
      <c r="D3799" s="64" t="s">
        <v>37</v>
      </c>
      <c r="E3799" s="64" t="s">
        <v>1772</v>
      </c>
      <c r="F3799" s="64" t="str">
        <f t="shared" si="152"/>
        <v>2</v>
      </c>
      <c r="G3799" s="72" t="s">
        <v>3510</v>
      </c>
      <c r="H3799" s="63" t="s">
        <v>6709</v>
      </c>
      <c r="I3799" s="64" t="s">
        <v>493</v>
      </c>
      <c r="J3799" s="63" t="s">
        <v>66</v>
      </c>
      <c r="K3799" s="64" t="s">
        <v>243</v>
      </c>
      <c r="L3799" s="64" t="s">
        <v>239</v>
      </c>
      <c r="M3799" s="100"/>
      <c r="N3799" s="100"/>
      <c r="O3799" s="66">
        <f t="shared" si="153"/>
        <v>24</v>
      </c>
      <c r="P3799" s="67">
        <v>0.1</v>
      </c>
      <c r="Q3799" s="68">
        <v>26</v>
      </c>
      <c r="R3799" s="68"/>
      <c r="S3799" s="68">
        <f t="shared" si="154"/>
        <v>2.6</v>
      </c>
      <c r="T3799" s="69" t="s">
        <v>547</v>
      </c>
      <c r="U3799" s="63" t="s">
        <v>52</v>
      </c>
      <c r="V3799" s="63"/>
      <c r="W3799" s="63"/>
      <c r="X3799" s="63"/>
      <c r="Y3799" s="63"/>
      <c r="Z3799" s="63"/>
      <c r="AA3799" s="63"/>
    </row>
    <row r="3800" spans="1:27" s="71" customFormat="1" ht="23.5" customHeight="1" x14ac:dyDescent="0.35">
      <c r="A3800" s="62">
        <v>46213</v>
      </c>
      <c r="B3800" s="63" t="s">
        <v>445</v>
      </c>
      <c r="C3800" s="64" t="s">
        <v>18</v>
      </c>
      <c r="D3800" s="64" t="s">
        <v>37</v>
      </c>
      <c r="E3800" s="64" t="s">
        <v>2671</v>
      </c>
      <c r="F3800" s="64" t="str">
        <f t="shared" si="152"/>
        <v>1</v>
      </c>
      <c r="G3800" s="72" t="s">
        <v>2605</v>
      </c>
      <c r="H3800" s="63" t="s">
        <v>6710</v>
      </c>
      <c r="I3800" s="64" t="s">
        <v>493</v>
      </c>
      <c r="J3800" s="63" t="s">
        <v>66</v>
      </c>
      <c r="K3800" s="64" t="s">
        <v>243</v>
      </c>
      <c r="L3800" s="64" t="s">
        <v>239</v>
      </c>
      <c r="M3800" s="100"/>
      <c r="N3800" s="100"/>
      <c r="O3800" s="66">
        <f t="shared" si="153"/>
        <v>24</v>
      </c>
      <c r="P3800" s="67">
        <v>1</v>
      </c>
      <c r="Q3800" s="68">
        <v>21</v>
      </c>
      <c r="R3800" s="68"/>
      <c r="S3800" s="68">
        <f t="shared" si="154"/>
        <v>21</v>
      </c>
      <c r="T3800" s="69" t="s">
        <v>547</v>
      </c>
      <c r="U3800" s="63" t="s">
        <v>52</v>
      </c>
      <c r="V3800" s="63"/>
      <c r="W3800" s="63"/>
      <c r="X3800" s="63"/>
      <c r="Y3800" s="63"/>
      <c r="Z3800" s="63"/>
      <c r="AA3800" s="63"/>
    </row>
    <row r="3801" spans="1:27" s="71" customFormat="1" ht="23.5" customHeight="1" x14ac:dyDescent="0.35">
      <c r="A3801" s="62">
        <v>46213</v>
      </c>
      <c r="B3801" s="63" t="s">
        <v>445</v>
      </c>
      <c r="C3801" s="64" t="s">
        <v>18</v>
      </c>
      <c r="D3801" s="64" t="s">
        <v>37</v>
      </c>
      <c r="E3801" s="64" t="s">
        <v>2563</v>
      </c>
      <c r="F3801" s="64" t="str">
        <f t="shared" si="152"/>
        <v>1</v>
      </c>
      <c r="G3801" s="72" t="s">
        <v>515</v>
      </c>
      <c r="H3801" s="63" t="s">
        <v>6711</v>
      </c>
      <c r="I3801" s="64" t="s">
        <v>493</v>
      </c>
      <c r="J3801" s="63" t="s">
        <v>66</v>
      </c>
      <c r="K3801" s="64" t="s">
        <v>243</v>
      </c>
      <c r="L3801" s="64" t="s">
        <v>239</v>
      </c>
      <c r="M3801" s="100"/>
      <c r="N3801" s="100"/>
      <c r="O3801" s="66">
        <f t="shared" si="153"/>
        <v>24</v>
      </c>
      <c r="P3801" s="67">
        <v>0.1</v>
      </c>
      <c r="Q3801" s="68">
        <v>19</v>
      </c>
      <c r="R3801" s="68"/>
      <c r="S3801" s="68">
        <f t="shared" si="154"/>
        <v>1.9000000000000001</v>
      </c>
      <c r="T3801" s="69" t="s">
        <v>547</v>
      </c>
      <c r="U3801" s="63" t="s">
        <v>52</v>
      </c>
      <c r="V3801" s="63"/>
      <c r="W3801" s="63"/>
      <c r="X3801" s="63"/>
      <c r="Y3801" s="63"/>
      <c r="Z3801" s="63"/>
      <c r="AA3801" s="63"/>
    </row>
    <row r="3802" spans="1:27" s="71" customFormat="1" ht="23.5" customHeight="1" x14ac:dyDescent="0.35">
      <c r="A3802" s="62">
        <v>46213</v>
      </c>
      <c r="B3802" s="63" t="s">
        <v>34</v>
      </c>
      <c r="C3802" s="64" t="s">
        <v>18</v>
      </c>
      <c r="D3802" s="64" t="s">
        <v>19</v>
      </c>
      <c r="E3802" s="64" t="s">
        <v>5922</v>
      </c>
      <c r="F3802" s="64" t="str">
        <f t="shared" si="152"/>
        <v>2</v>
      </c>
      <c r="G3802" s="72">
        <v>130868001</v>
      </c>
      <c r="H3802" s="63" t="s">
        <v>6712</v>
      </c>
      <c r="I3802" s="64" t="s">
        <v>493</v>
      </c>
      <c r="J3802" s="63" t="s">
        <v>66</v>
      </c>
      <c r="K3802" s="64" t="s">
        <v>243</v>
      </c>
      <c r="L3802" s="64" t="s">
        <v>239</v>
      </c>
      <c r="M3802" s="100"/>
      <c r="N3802" s="100"/>
      <c r="O3802" s="66">
        <f t="shared" si="153"/>
        <v>24</v>
      </c>
      <c r="P3802" s="67">
        <v>0.5</v>
      </c>
      <c r="Q3802" s="68">
        <v>7</v>
      </c>
      <c r="R3802" s="68"/>
      <c r="S3802" s="68">
        <f t="shared" si="154"/>
        <v>3.5</v>
      </c>
      <c r="T3802" s="69" t="s">
        <v>547</v>
      </c>
      <c r="U3802" s="63" t="s">
        <v>52</v>
      </c>
      <c r="V3802" s="63"/>
      <c r="W3802" s="63"/>
      <c r="X3802" s="63"/>
      <c r="Y3802" s="63"/>
      <c r="Z3802" s="63"/>
      <c r="AA3802" s="63"/>
    </row>
    <row r="3803" spans="1:27" s="71" customFormat="1" ht="23.5" customHeight="1" x14ac:dyDescent="0.35">
      <c r="A3803" s="62">
        <v>46213</v>
      </c>
      <c r="B3803" s="63" t="s">
        <v>34</v>
      </c>
      <c r="C3803" s="64" t="s">
        <v>18</v>
      </c>
      <c r="D3803" s="64" t="s">
        <v>19</v>
      </c>
      <c r="E3803" s="64" t="s">
        <v>5921</v>
      </c>
      <c r="F3803" s="64" t="str">
        <f t="shared" si="152"/>
        <v>2</v>
      </c>
      <c r="G3803" s="72">
        <v>130868002</v>
      </c>
      <c r="H3803" s="63" t="s">
        <v>6713</v>
      </c>
      <c r="I3803" s="64" t="s">
        <v>493</v>
      </c>
      <c r="J3803" s="63" t="s">
        <v>66</v>
      </c>
      <c r="K3803" s="64" t="s">
        <v>243</v>
      </c>
      <c r="L3803" s="64" t="s">
        <v>239</v>
      </c>
      <c r="M3803" s="100"/>
      <c r="N3803" s="100"/>
      <c r="O3803" s="66">
        <f t="shared" si="153"/>
        <v>24</v>
      </c>
      <c r="P3803" s="67">
        <v>0.5</v>
      </c>
      <c r="Q3803" s="68">
        <v>6.5</v>
      </c>
      <c r="R3803" s="68"/>
      <c r="S3803" s="68">
        <f t="shared" si="154"/>
        <v>3.25</v>
      </c>
      <c r="T3803" s="69" t="s">
        <v>547</v>
      </c>
      <c r="U3803" s="63" t="s">
        <v>52</v>
      </c>
      <c r="V3803" s="63"/>
      <c r="W3803" s="63"/>
      <c r="X3803" s="63"/>
      <c r="Y3803" s="63"/>
      <c r="Z3803" s="63"/>
      <c r="AA3803" s="63"/>
    </row>
    <row r="3804" spans="1:27" s="71" customFormat="1" ht="23.5" customHeight="1" x14ac:dyDescent="0.35">
      <c r="A3804" s="62">
        <v>46213</v>
      </c>
      <c r="B3804" s="63" t="s">
        <v>445</v>
      </c>
      <c r="C3804" s="64" t="s">
        <v>18</v>
      </c>
      <c r="D3804" s="64" t="s">
        <v>37</v>
      </c>
      <c r="E3804" s="64" t="s">
        <v>607</v>
      </c>
      <c r="F3804" s="64" t="str">
        <f t="shared" si="152"/>
        <v>1</v>
      </c>
      <c r="G3804" s="72">
        <v>206686004</v>
      </c>
      <c r="H3804" s="63" t="s">
        <v>6714</v>
      </c>
      <c r="I3804" s="64" t="s">
        <v>493</v>
      </c>
      <c r="J3804" s="63" t="s">
        <v>66</v>
      </c>
      <c r="K3804" s="64" t="s">
        <v>243</v>
      </c>
      <c r="L3804" s="64" t="s">
        <v>239</v>
      </c>
      <c r="M3804" s="100"/>
      <c r="N3804" s="100"/>
      <c r="O3804" s="66">
        <f t="shared" si="153"/>
        <v>24</v>
      </c>
      <c r="P3804" s="67">
        <v>0.1</v>
      </c>
      <c r="Q3804" s="68">
        <v>3</v>
      </c>
      <c r="R3804" s="68"/>
      <c r="S3804" s="68">
        <f t="shared" si="154"/>
        <v>0.30000000000000004</v>
      </c>
      <c r="T3804" s="69" t="s">
        <v>547</v>
      </c>
      <c r="U3804" s="63" t="s">
        <v>52</v>
      </c>
      <c r="V3804" s="63"/>
      <c r="W3804" s="63"/>
      <c r="X3804" s="63"/>
      <c r="Y3804" s="63"/>
      <c r="Z3804" s="63"/>
      <c r="AA3804" s="63"/>
    </row>
    <row r="3805" spans="1:27" s="71" customFormat="1" ht="23.5" customHeight="1" x14ac:dyDescent="0.35">
      <c r="A3805" s="62">
        <v>46213</v>
      </c>
      <c r="B3805" s="63" t="s">
        <v>445</v>
      </c>
      <c r="C3805" s="64" t="s">
        <v>18</v>
      </c>
      <c r="D3805" s="64" t="s">
        <v>37</v>
      </c>
      <c r="E3805" s="64" t="s">
        <v>607</v>
      </c>
      <c r="F3805" s="64" t="str">
        <f t="shared" si="152"/>
        <v>1</v>
      </c>
      <c r="G3805" s="72">
        <v>206686005</v>
      </c>
      <c r="H3805" s="63" t="s">
        <v>6715</v>
      </c>
      <c r="I3805" s="64" t="s">
        <v>493</v>
      </c>
      <c r="J3805" s="63" t="s">
        <v>66</v>
      </c>
      <c r="K3805" s="64" t="s">
        <v>243</v>
      </c>
      <c r="L3805" s="64" t="s">
        <v>239</v>
      </c>
      <c r="M3805" s="100"/>
      <c r="N3805" s="100"/>
      <c r="O3805" s="66">
        <f t="shared" si="153"/>
        <v>24</v>
      </c>
      <c r="P3805" s="67">
        <v>0.1</v>
      </c>
      <c r="Q3805" s="68">
        <v>3</v>
      </c>
      <c r="R3805" s="68"/>
      <c r="S3805" s="68">
        <f t="shared" si="154"/>
        <v>0.30000000000000004</v>
      </c>
      <c r="T3805" s="69" t="s">
        <v>547</v>
      </c>
      <c r="U3805" s="63" t="s">
        <v>52</v>
      </c>
      <c r="V3805" s="63"/>
      <c r="W3805" s="63"/>
      <c r="X3805" s="63"/>
      <c r="Y3805" s="63"/>
      <c r="Z3805" s="63"/>
      <c r="AA3805" s="63"/>
    </row>
    <row r="3806" spans="1:27" s="71" customFormat="1" ht="23.5" customHeight="1" x14ac:dyDescent="0.35">
      <c r="A3806" s="62">
        <v>46213</v>
      </c>
      <c r="B3806" s="63" t="s">
        <v>445</v>
      </c>
      <c r="C3806" s="64" t="s">
        <v>18</v>
      </c>
      <c r="D3806" s="64" t="s">
        <v>37</v>
      </c>
      <c r="E3806" s="64" t="s">
        <v>1690</v>
      </c>
      <c r="F3806" s="64" t="str">
        <f t="shared" si="152"/>
        <v>2</v>
      </c>
      <c r="G3806" s="72" t="s">
        <v>1852</v>
      </c>
      <c r="H3806" s="63" t="s">
        <v>6708</v>
      </c>
      <c r="I3806" s="64" t="s">
        <v>480</v>
      </c>
      <c r="J3806" s="63" t="s">
        <v>6716</v>
      </c>
      <c r="K3806" s="64" t="s">
        <v>273</v>
      </c>
      <c r="L3806" s="64" t="s">
        <v>268</v>
      </c>
      <c r="M3806" s="100">
        <v>0.125</v>
      </c>
      <c r="N3806" s="100">
        <v>0.25</v>
      </c>
      <c r="O3806" s="66">
        <f t="shared" si="153"/>
        <v>0.125</v>
      </c>
      <c r="P3806" s="67">
        <v>3</v>
      </c>
      <c r="Q3806" s="68">
        <v>24</v>
      </c>
      <c r="R3806" s="68"/>
      <c r="S3806" s="68">
        <f t="shared" si="154"/>
        <v>72</v>
      </c>
      <c r="T3806" s="69" t="s">
        <v>30</v>
      </c>
      <c r="U3806" s="69" t="s">
        <v>30</v>
      </c>
      <c r="V3806" s="63"/>
      <c r="W3806" s="63">
        <v>543598001</v>
      </c>
      <c r="X3806" s="63" t="s">
        <v>6718</v>
      </c>
      <c r="Y3806" s="63"/>
      <c r="Z3806" s="63"/>
      <c r="AA3806" s="63">
        <v>2026070036</v>
      </c>
    </row>
    <row r="3807" spans="1:27" s="71" customFormat="1" ht="23.5" customHeight="1" x14ac:dyDescent="0.35">
      <c r="A3807" s="62">
        <v>46213</v>
      </c>
      <c r="B3807" s="63" t="s">
        <v>34</v>
      </c>
      <c r="C3807" s="64" t="s">
        <v>18</v>
      </c>
      <c r="D3807" s="64" t="s">
        <v>19</v>
      </c>
      <c r="E3807" s="64" t="s">
        <v>6621</v>
      </c>
      <c r="F3807" s="64" t="str">
        <f t="shared" si="152"/>
        <v>2</v>
      </c>
      <c r="G3807" s="72">
        <v>130868002</v>
      </c>
      <c r="H3807" s="63" t="s">
        <v>6717</v>
      </c>
      <c r="I3807" s="64" t="s">
        <v>490</v>
      </c>
      <c r="J3807" s="63" t="s">
        <v>5173</v>
      </c>
      <c r="K3807" s="64" t="s">
        <v>281</v>
      </c>
      <c r="L3807" s="64" t="s">
        <v>268</v>
      </c>
      <c r="M3807" s="100">
        <v>0.86111111111111116</v>
      </c>
      <c r="N3807" s="100">
        <v>0.92361111111111116</v>
      </c>
      <c r="O3807" s="66">
        <f t="shared" si="153"/>
        <v>6.25E-2</v>
      </c>
      <c r="P3807" s="67">
        <v>1.5</v>
      </c>
      <c r="Q3807" s="68">
        <v>7</v>
      </c>
      <c r="R3807" s="68"/>
      <c r="S3807" s="68">
        <f t="shared" si="154"/>
        <v>10.5</v>
      </c>
      <c r="T3807" s="69" t="s">
        <v>52</v>
      </c>
      <c r="U3807" s="63" t="s">
        <v>52</v>
      </c>
      <c r="V3807" s="63"/>
      <c r="W3807" s="63"/>
      <c r="X3807" s="63"/>
      <c r="Y3807" s="63"/>
      <c r="Z3807" s="63"/>
      <c r="AA3807" s="63">
        <v>2026070037</v>
      </c>
    </row>
    <row r="3808" spans="1:27" s="71" customFormat="1" ht="23.5" customHeight="1" x14ac:dyDescent="0.35">
      <c r="A3808" s="62">
        <v>46214</v>
      </c>
      <c r="B3808" s="63" t="s">
        <v>445</v>
      </c>
      <c r="C3808" s="64" t="s">
        <v>17</v>
      </c>
      <c r="D3808" s="64" t="s">
        <v>37</v>
      </c>
      <c r="E3808" s="64" t="s">
        <v>5866</v>
      </c>
      <c r="F3808" s="64" t="str">
        <f t="shared" si="152"/>
        <v>2</v>
      </c>
      <c r="G3808" s="72" t="s">
        <v>1019</v>
      </c>
      <c r="H3808" s="63" t="s">
        <v>6729</v>
      </c>
      <c r="I3808" s="64" t="s">
        <v>493</v>
      </c>
      <c r="J3808" s="63" t="s">
        <v>66</v>
      </c>
      <c r="K3808" s="64" t="s">
        <v>243</v>
      </c>
      <c r="L3808" s="64" t="s">
        <v>239</v>
      </c>
      <c r="M3808" s="100"/>
      <c r="N3808" s="100"/>
      <c r="O3808" s="66">
        <f t="shared" si="153"/>
        <v>24</v>
      </c>
      <c r="P3808" s="67">
        <v>0.1</v>
      </c>
      <c r="Q3808" s="68">
        <v>24</v>
      </c>
      <c r="R3808" s="68"/>
      <c r="S3808" s="68">
        <f t="shared" si="154"/>
        <v>2.4000000000000004</v>
      </c>
      <c r="T3808" s="69" t="s">
        <v>547</v>
      </c>
      <c r="U3808" s="63" t="s">
        <v>52</v>
      </c>
      <c r="V3808" s="63"/>
      <c r="W3808" s="63"/>
      <c r="X3808" s="63"/>
      <c r="Y3808" s="63"/>
      <c r="Z3808" s="63"/>
      <c r="AA3808" s="63"/>
    </row>
    <row r="3809" spans="1:27" s="71" customFormat="1" ht="23.5" customHeight="1" x14ac:dyDescent="0.35">
      <c r="A3809" s="62">
        <v>46214</v>
      </c>
      <c r="B3809" s="63" t="s">
        <v>445</v>
      </c>
      <c r="C3809" s="64" t="s">
        <v>17</v>
      </c>
      <c r="D3809" s="64" t="s">
        <v>37</v>
      </c>
      <c r="E3809" s="64" t="s">
        <v>5978</v>
      </c>
      <c r="F3809" s="64" t="str">
        <f t="shared" si="152"/>
        <v>1</v>
      </c>
      <c r="G3809" s="72" t="s">
        <v>3033</v>
      </c>
      <c r="H3809" s="63" t="s">
        <v>6730</v>
      </c>
      <c r="I3809" s="64" t="s">
        <v>493</v>
      </c>
      <c r="J3809" s="63" t="s">
        <v>66</v>
      </c>
      <c r="K3809" s="64" t="s">
        <v>243</v>
      </c>
      <c r="L3809" s="64" t="s">
        <v>239</v>
      </c>
      <c r="M3809" s="100"/>
      <c r="N3809" s="100"/>
      <c r="O3809" s="66">
        <f t="shared" si="153"/>
        <v>24</v>
      </c>
      <c r="P3809" s="67">
        <v>0.1</v>
      </c>
      <c r="Q3809" s="68">
        <v>36</v>
      </c>
      <c r="R3809" s="68"/>
      <c r="S3809" s="68">
        <f t="shared" si="154"/>
        <v>3.6</v>
      </c>
      <c r="T3809" s="69" t="s">
        <v>547</v>
      </c>
      <c r="U3809" s="63" t="s">
        <v>52</v>
      </c>
      <c r="V3809" s="63"/>
      <c r="W3809" s="63"/>
      <c r="X3809" s="63"/>
      <c r="Y3809" s="63"/>
      <c r="Z3809" s="63"/>
      <c r="AA3809" s="63"/>
    </row>
    <row r="3810" spans="1:27" s="71" customFormat="1" ht="23.5" customHeight="1" x14ac:dyDescent="0.35">
      <c r="A3810" s="62">
        <v>46214</v>
      </c>
      <c r="B3810" s="63" t="s">
        <v>445</v>
      </c>
      <c r="C3810" s="64" t="s">
        <v>17</v>
      </c>
      <c r="D3810" s="64" t="s">
        <v>37</v>
      </c>
      <c r="E3810" s="64" t="s">
        <v>5900</v>
      </c>
      <c r="F3810" s="64" t="str">
        <f t="shared" si="152"/>
        <v>2</v>
      </c>
      <c r="G3810" s="72" t="s">
        <v>1777</v>
      </c>
      <c r="H3810" s="63" t="s">
        <v>6731</v>
      </c>
      <c r="I3810" s="64" t="s">
        <v>493</v>
      </c>
      <c r="J3810" s="63" t="s">
        <v>66</v>
      </c>
      <c r="K3810" s="64" t="s">
        <v>243</v>
      </c>
      <c r="L3810" s="64" t="s">
        <v>239</v>
      </c>
      <c r="M3810" s="100"/>
      <c r="N3810" s="100"/>
      <c r="O3810" s="66">
        <f t="shared" si="153"/>
        <v>24</v>
      </c>
      <c r="P3810" s="67">
        <v>0.1</v>
      </c>
      <c r="Q3810" s="68">
        <v>48</v>
      </c>
      <c r="R3810" s="68"/>
      <c r="S3810" s="68">
        <f t="shared" si="154"/>
        <v>4.8000000000000007</v>
      </c>
      <c r="T3810" s="69" t="s">
        <v>547</v>
      </c>
      <c r="U3810" s="63" t="s">
        <v>52</v>
      </c>
      <c r="V3810" s="63"/>
      <c r="W3810" s="63"/>
      <c r="X3810" s="63"/>
      <c r="Y3810" s="63"/>
      <c r="Z3810" s="63"/>
      <c r="AA3810" s="63"/>
    </row>
    <row r="3811" spans="1:27" s="71" customFormat="1" ht="23.5" customHeight="1" x14ac:dyDescent="0.35">
      <c r="A3811" s="62">
        <v>46214</v>
      </c>
      <c r="B3811" s="63" t="s">
        <v>445</v>
      </c>
      <c r="C3811" s="64" t="s">
        <v>17</v>
      </c>
      <c r="D3811" s="64" t="s">
        <v>37</v>
      </c>
      <c r="E3811" s="64" t="s">
        <v>5749</v>
      </c>
      <c r="F3811" s="64" t="str">
        <f t="shared" si="152"/>
        <v>1</v>
      </c>
      <c r="G3811" s="72" t="s">
        <v>287</v>
      </c>
      <c r="H3811" s="63" t="s">
        <v>6732</v>
      </c>
      <c r="I3811" s="64" t="s">
        <v>493</v>
      </c>
      <c r="J3811" s="63" t="s">
        <v>66</v>
      </c>
      <c r="K3811" s="64" t="s">
        <v>243</v>
      </c>
      <c r="L3811" s="64" t="s">
        <v>239</v>
      </c>
      <c r="M3811" s="100"/>
      <c r="N3811" s="100"/>
      <c r="O3811" s="66">
        <f t="shared" si="153"/>
        <v>24</v>
      </c>
      <c r="P3811" s="67">
        <v>0.1</v>
      </c>
      <c r="Q3811" s="68">
        <v>22</v>
      </c>
      <c r="R3811" s="68"/>
      <c r="S3811" s="68">
        <f t="shared" si="154"/>
        <v>2.2000000000000002</v>
      </c>
      <c r="T3811" s="69" t="s">
        <v>547</v>
      </c>
      <c r="U3811" s="63" t="s">
        <v>52</v>
      </c>
      <c r="V3811" s="63"/>
      <c r="W3811" s="63"/>
      <c r="X3811" s="63"/>
      <c r="Y3811" s="63"/>
      <c r="Z3811" s="63"/>
      <c r="AA3811" s="63"/>
    </row>
    <row r="3812" spans="1:27" s="71" customFormat="1" ht="23.5" customHeight="1" x14ac:dyDescent="0.35">
      <c r="A3812" s="62">
        <v>46214</v>
      </c>
      <c r="B3812" s="63" t="s">
        <v>445</v>
      </c>
      <c r="C3812" s="64" t="s">
        <v>17</v>
      </c>
      <c r="D3812" s="64" t="s">
        <v>37</v>
      </c>
      <c r="E3812" s="64" t="s">
        <v>292</v>
      </c>
      <c r="F3812" s="64" t="str">
        <f t="shared" si="152"/>
        <v>2</v>
      </c>
      <c r="G3812" s="72" t="s">
        <v>1060</v>
      </c>
      <c r="H3812" s="63" t="s">
        <v>6733</v>
      </c>
      <c r="I3812" s="64" t="s">
        <v>493</v>
      </c>
      <c r="J3812" s="63" t="s">
        <v>66</v>
      </c>
      <c r="K3812" s="64" t="s">
        <v>243</v>
      </c>
      <c r="L3812" s="64" t="s">
        <v>239</v>
      </c>
      <c r="M3812" s="100"/>
      <c r="N3812" s="100"/>
      <c r="O3812" s="66">
        <f t="shared" si="153"/>
        <v>24</v>
      </c>
      <c r="P3812" s="67">
        <v>0.1</v>
      </c>
      <c r="Q3812" s="68">
        <v>27</v>
      </c>
      <c r="R3812" s="68"/>
      <c r="S3812" s="68">
        <f t="shared" si="154"/>
        <v>2.7</v>
      </c>
      <c r="T3812" s="69" t="s">
        <v>547</v>
      </c>
      <c r="U3812" s="63" t="s">
        <v>52</v>
      </c>
      <c r="V3812" s="63"/>
      <c r="W3812" s="63"/>
      <c r="X3812" s="63"/>
      <c r="Y3812" s="63"/>
      <c r="Z3812" s="63"/>
      <c r="AA3812" s="63"/>
    </row>
    <row r="3813" spans="1:27" s="71" customFormat="1" ht="23.5" customHeight="1" x14ac:dyDescent="0.35">
      <c r="A3813" s="62">
        <v>46214</v>
      </c>
      <c r="B3813" s="63" t="s">
        <v>445</v>
      </c>
      <c r="C3813" s="64" t="s">
        <v>17</v>
      </c>
      <c r="D3813" s="64" t="s">
        <v>37</v>
      </c>
      <c r="E3813" s="64" t="s">
        <v>2563</v>
      </c>
      <c r="F3813" s="64" t="str">
        <f t="shared" si="152"/>
        <v>1</v>
      </c>
      <c r="G3813" s="72" t="s">
        <v>1013</v>
      </c>
      <c r="H3813" s="63" t="s">
        <v>6734</v>
      </c>
      <c r="I3813" s="64" t="s">
        <v>493</v>
      </c>
      <c r="J3813" s="63" t="s">
        <v>66</v>
      </c>
      <c r="K3813" s="64" t="s">
        <v>243</v>
      </c>
      <c r="L3813" s="64" t="s">
        <v>239</v>
      </c>
      <c r="M3813" s="100"/>
      <c r="N3813" s="100"/>
      <c r="O3813" s="66">
        <f t="shared" si="153"/>
        <v>24</v>
      </c>
      <c r="P3813" s="67">
        <v>0.1</v>
      </c>
      <c r="Q3813" s="68">
        <v>25</v>
      </c>
      <c r="R3813" s="68"/>
      <c r="S3813" s="68">
        <f t="shared" si="154"/>
        <v>2.5</v>
      </c>
      <c r="T3813" s="69" t="s">
        <v>547</v>
      </c>
      <c r="U3813" s="63" t="s">
        <v>52</v>
      </c>
      <c r="V3813" s="63"/>
      <c r="W3813" s="63"/>
      <c r="X3813" s="63"/>
      <c r="Y3813" s="63"/>
      <c r="Z3813" s="63"/>
      <c r="AA3813" s="63"/>
    </row>
    <row r="3814" spans="1:27" s="71" customFormat="1" ht="23.5" customHeight="1" x14ac:dyDescent="0.35">
      <c r="A3814" s="62">
        <v>46214</v>
      </c>
      <c r="B3814" s="63" t="s">
        <v>34</v>
      </c>
      <c r="C3814" s="64" t="s">
        <v>17</v>
      </c>
      <c r="D3814" s="64" t="s">
        <v>19</v>
      </c>
      <c r="E3814" s="64" t="s">
        <v>6324</v>
      </c>
      <c r="F3814" s="64" t="str">
        <f t="shared" si="152"/>
        <v>1</v>
      </c>
      <c r="G3814" s="72" t="s">
        <v>2946</v>
      </c>
      <c r="H3814" s="63" t="s">
        <v>6735</v>
      </c>
      <c r="I3814" s="64" t="s">
        <v>493</v>
      </c>
      <c r="J3814" s="63" t="s">
        <v>66</v>
      </c>
      <c r="K3814" s="64" t="s">
        <v>243</v>
      </c>
      <c r="L3814" s="64" t="s">
        <v>239</v>
      </c>
      <c r="M3814" s="100"/>
      <c r="N3814" s="100"/>
      <c r="O3814" s="66">
        <f t="shared" si="153"/>
        <v>24</v>
      </c>
      <c r="P3814" s="67">
        <v>0.33</v>
      </c>
      <c r="Q3814" s="68">
        <v>12</v>
      </c>
      <c r="R3814" s="68"/>
      <c r="S3814" s="68">
        <f t="shared" si="154"/>
        <v>3.96</v>
      </c>
      <c r="T3814" s="69" t="s">
        <v>547</v>
      </c>
      <c r="U3814" s="63" t="s">
        <v>52</v>
      </c>
      <c r="V3814" s="63"/>
      <c r="W3814" s="63"/>
      <c r="X3814" s="63"/>
      <c r="Y3814" s="63"/>
      <c r="Z3814" s="63"/>
      <c r="AA3814" s="63"/>
    </row>
    <row r="3815" spans="1:27" s="71" customFormat="1" ht="23.5" customHeight="1" x14ac:dyDescent="0.35">
      <c r="A3815" s="62">
        <v>46214</v>
      </c>
      <c r="B3815" s="63" t="s">
        <v>34</v>
      </c>
      <c r="C3815" s="64" t="s">
        <v>17</v>
      </c>
      <c r="D3815" s="64" t="s">
        <v>19</v>
      </c>
      <c r="E3815" s="64" t="s">
        <v>6480</v>
      </c>
      <c r="F3815" s="64" t="str">
        <f t="shared" si="152"/>
        <v>2</v>
      </c>
      <c r="G3815" s="72" t="s">
        <v>4205</v>
      </c>
      <c r="H3815" s="63" t="s">
        <v>6736</v>
      </c>
      <c r="I3815" s="64" t="s">
        <v>493</v>
      </c>
      <c r="J3815" s="63" t="s">
        <v>66</v>
      </c>
      <c r="K3815" s="64" t="s">
        <v>243</v>
      </c>
      <c r="L3815" s="64" t="s">
        <v>239</v>
      </c>
      <c r="M3815" s="100"/>
      <c r="N3815" s="100"/>
      <c r="O3815" s="66">
        <f t="shared" si="153"/>
        <v>24</v>
      </c>
      <c r="P3815" s="67">
        <v>0.5</v>
      </c>
      <c r="Q3815" s="68">
        <v>12</v>
      </c>
      <c r="R3815" s="68"/>
      <c r="S3815" s="68">
        <f t="shared" si="154"/>
        <v>6</v>
      </c>
      <c r="T3815" s="69" t="s">
        <v>547</v>
      </c>
      <c r="U3815" s="63" t="s">
        <v>52</v>
      </c>
      <c r="V3815" s="63"/>
      <c r="W3815" s="63"/>
      <c r="X3815" s="63"/>
      <c r="Y3815" s="63"/>
      <c r="Z3815" s="63"/>
      <c r="AA3815" s="63"/>
    </row>
    <row r="3816" spans="1:27" s="71" customFormat="1" ht="23.5" customHeight="1" x14ac:dyDescent="0.35">
      <c r="A3816" s="62">
        <v>46214</v>
      </c>
      <c r="B3816" s="63" t="s">
        <v>34</v>
      </c>
      <c r="C3816" s="64" t="s">
        <v>17</v>
      </c>
      <c r="D3816" s="64" t="s">
        <v>19</v>
      </c>
      <c r="E3816" s="64" t="s">
        <v>6727</v>
      </c>
      <c r="F3816" s="64" t="str">
        <f t="shared" si="152"/>
        <v>1</v>
      </c>
      <c r="G3816" s="72">
        <v>130597049</v>
      </c>
      <c r="H3816" s="63" t="s">
        <v>6737</v>
      </c>
      <c r="I3816" s="64" t="s">
        <v>493</v>
      </c>
      <c r="J3816" s="63" t="s">
        <v>66</v>
      </c>
      <c r="K3816" s="64" t="s">
        <v>243</v>
      </c>
      <c r="L3816" s="64" t="s">
        <v>239</v>
      </c>
      <c r="M3816" s="100"/>
      <c r="N3816" s="100"/>
      <c r="O3816" s="66">
        <f t="shared" si="153"/>
        <v>24</v>
      </c>
      <c r="P3816" s="67">
        <v>0.5</v>
      </c>
      <c r="Q3816" s="68">
        <v>12</v>
      </c>
      <c r="R3816" s="68"/>
      <c r="S3816" s="68">
        <f t="shared" si="154"/>
        <v>6</v>
      </c>
      <c r="T3816" s="69" t="s">
        <v>547</v>
      </c>
      <c r="U3816" s="63" t="s">
        <v>52</v>
      </c>
      <c r="V3816" s="63"/>
      <c r="W3816" s="63"/>
      <c r="X3816" s="63"/>
      <c r="Y3816" s="63"/>
      <c r="Z3816" s="63"/>
      <c r="AA3816" s="63"/>
    </row>
    <row r="3817" spans="1:27" s="71" customFormat="1" ht="23.5" customHeight="1" x14ac:dyDescent="0.35">
      <c r="A3817" s="62">
        <v>46214</v>
      </c>
      <c r="B3817" s="63" t="s">
        <v>34</v>
      </c>
      <c r="C3817" s="64" t="s">
        <v>17</v>
      </c>
      <c r="D3817" s="64" t="s">
        <v>19</v>
      </c>
      <c r="E3817" s="64" t="s">
        <v>6728</v>
      </c>
      <c r="F3817" s="64" t="str">
        <f t="shared" si="152"/>
        <v>2</v>
      </c>
      <c r="G3817" s="72" t="s">
        <v>1005</v>
      </c>
      <c r="H3817" s="63" t="s">
        <v>6738</v>
      </c>
      <c r="I3817" s="64" t="s">
        <v>493</v>
      </c>
      <c r="J3817" s="63" t="s">
        <v>66</v>
      </c>
      <c r="K3817" s="64" t="s">
        <v>243</v>
      </c>
      <c r="L3817" s="64" t="s">
        <v>239</v>
      </c>
      <c r="M3817" s="100"/>
      <c r="N3817" s="100"/>
      <c r="O3817" s="66">
        <f t="shared" si="153"/>
        <v>24</v>
      </c>
      <c r="P3817" s="67">
        <v>0.5</v>
      </c>
      <c r="Q3817" s="68">
        <v>15</v>
      </c>
      <c r="R3817" s="68"/>
      <c r="S3817" s="68">
        <f t="shared" si="154"/>
        <v>7.5</v>
      </c>
      <c r="T3817" s="69" t="s">
        <v>547</v>
      </c>
      <c r="U3817" s="63" t="s">
        <v>52</v>
      </c>
      <c r="V3817" s="63"/>
      <c r="W3817" s="63"/>
      <c r="X3817" s="63"/>
      <c r="Y3817" s="63"/>
      <c r="Z3817" s="63"/>
      <c r="AA3817" s="63"/>
    </row>
    <row r="3818" spans="1:27" s="71" customFormat="1" ht="23.5" customHeight="1" x14ac:dyDescent="0.35">
      <c r="A3818" s="62">
        <v>46214</v>
      </c>
      <c r="B3818" s="63" t="s">
        <v>445</v>
      </c>
      <c r="C3818" s="64" t="s">
        <v>18</v>
      </c>
      <c r="D3818" s="64" t="s">
        <v>37</v>
      </c>
      <c r="E3818" s="64" t="s">
        <v>1541</v>
      </c>
      <c r="F3818" s="64" t="str">
        <f t="shared" si="152"/>
        <v>1</v>
      </c>
      <c r="G3818" s="72" t="s">
        <v>6739</v>
      </c>
      <c r="H3818" s="63" t="s">
        <v>6740</v>
      </c>
      <c r="I3818" s="64" t="s">
        <v>493</v>
      </c>
      <c r="J3818" s="63" t="s">
        <v>66</v>
      </c>
      <c r="K3818" s="64" t="s">
        <v>243</v>
      </c>
      <c r="L3818" s="64" t="s">
        <v>239</v>
      </c>
      <c r="M3818" s="100"/>
      <c r="N3818" s="100"/>
      <c r="O3818" s="66">
        <f t="shared" si="153"/>
        <v>24</v>
      </c>
      <c r="P3818" s="67">
        <v>0.1</v>
      </c>
      <c r="Q3818" s="68">
        <v>30</v>
      </c>
      <c r="R3818" s="68"/>
      <c r="S3818" s="68">
        <f t="shared" si="154"/>
        <v>3</v>
      </c>
      <c r="T3818" s="69" t="s">
        <v>547</v>
      </c>
      <c r="U3818" s="63" t="s">
        <v>52</v>
      </c>
      <c r="V3818" s="63"/>
      <c r="W3818" s="63"/>
      <c r="X3818" s="63"/>
      <c r="Y3818" s="63"/>
      <c r="Z3818" s="63"/>
      <c r="AA3818" s="63"/>
    </row>
    <row r="3819" spans="1:27" s="71" customFormat="1" ht="23.5" customHeight="1" x14ac:dyDescent="0.35">
      <c r="A3819" s="62">
        <v>46214</v>
      </c>
      <c r="B3819" s="63" t="s">
        <v>445</v>
      </c>
      <c r="C3819" s="64" t="s">
        <v>18</v>
      </c>
      <c r="D3819" s="64" t="s">
        <v>37</v>
      </c>
      <c r="E3819" s="64" t="s">
        <v>386</v>
      </c>
      <c r="F3819" s="64" t="str">
        <f t="shared" si="152"/>
        <v>1</v>
      </c>
      <c r="G3819" s="72" t="s">
        <v>4406</v>
      </c>
      <c r="H3819" s="63" t="s">
        <v>6741</v>
      </c>
      <c r="I3819" s="64" t="s">
        <v>493</v>
      </c>
      <c r="J3819" s="63" t="s">
        <v>66</v>
      </c>
      <c r="K3819" s="64" t="s">
        <v>243</v>
      </c>
      <c r="L3819" s="64" t="s">
        <v>239</v>
      </c>
      <c r="M3819" s="100"/>
      <c r="N3819" s="100"/>
      <c r="O3819" s="66">
        <f t="shared" si="153"/>
        <v>24</v>
      </c>
      <c r="P3819" s="67">
        <v>0.1</v>
      </c>
      <c r="Q3819" s="68">
        <v>19</v>
      </c>
      <c r="R3819" s="68"/>
      <c r="S3819" s="68">
        <f t="shared" si="154"/>
        <v>1.9000000000000001</v>
      </c>
      <c r="T3819" s="69" t="s">
        <v>547</v>
      </c>
      <c r="U3819" s="63" t="s">
        <v>52</v>
      </c>
      <c r="V3819" s="63"/>
      <c r="W3819" s="63"/>
      <c r="X3819" s="63"/>
      <c r="Y3819" s="63"/>
      <c r="Z3819" s="63"/>
      <c r="AA3819" s="63"/>
    </row>
    <row r="3820" spans="1:27" s="71" customFormat="1" ht="23.5" customHeight="1" x14ac:dyDescent="0.35">
      <c r="A3820" s="62">
        <v>46214</v>
      </c>
      <c r="B3820" s="63" t="s">
        <v>445</v>
      </c>
      <c r="C3820" s="64" t="s">
        <v>18</v>
      </c>
      <c r="D3820" s="64" t="s">
        <v>37</v>
      </c>
      <c r="E3820" s="64" t="s">
        <v>2063</v>
      </c>
      <c r="F3820" s="64" t="str">
        <f t="shared" si="152"/>
        <v>2</v>
      </c>
      <c r="G3820" s="72" t="s">
        <v>4582</v>
      </c>
      <c r="H3820" s="63" t="s">
        <v>6742</v>
      </c>
      <c r="I3820" s="64" t="s">
        <v>493</v>
      </c>
      <c r="J3820" s="63" t="s">
        <v>66</v>
      </c>
      <c r="K3820" s="64" t="s">
        <v>243</v>
      </c>
      <c r="L3820" s="64" t="s">
        <v>239</v>
      </c>
      <c r="M3820" s="100"/>
      <c r="N3820" s="100"/>
      <c r="O3820" s="66">
        <f t="shared" si="153"/>
        <v>24</v>
      </c>
      <c r="P3820" s="67">
        <v>0.1</v>
      </c>
      <c r="Q3820" s="68">
        <v>22</v>
      </c>
      <c r="R3820" s="68"/>
      <c r="S3820" s="68">
        <f t="shared" si="154"/>
        <v>2.2000000000000002</v>
      </c>
      <c r="T3820" s="69" t="s">
        <v>547</v>
      </c>
      <c r="U3820" s="63" t="s">
        <v>52</v>
      </c>
      <c r="V3820" s="63"/>
      <c r="W3820" s="63"/>
      <c r="X3820" s="63"/>
      <c r="Y3820" s="63"/>
      <c r="Z3820" s="63"/>
      <c r="AA3820" s="63"/>
    </row>
    <row r="3821" spans="1:27" s="71" customFormat="1" ht="23.5" customHeight="1" x14ac:dyDescent="0.35">
      <c r="A3821" s="62">
        <v>46214</v>
      </c>
      <c r="B3821" s="63" t="s">
        <v>445</v>
      </c>
      <c r="C3821" s="64" t="s">
        <v>18</v>
      </c>
      <c r="D3821" s="64" t="s">
        <v>37</v>
      </c>
      <c r="E3821" s="64" t="s">
        <v>1837</v>
      </c>
      <c r="F3821" s="64" t="str">
        <f t="shared" si="152"/>
        <v>2</v>
      </c>
      <c r="G3821" s="72" t="s">
        <v>2399</v>
      </c>
      <c r="H3821" s="63" t="s">
        <v>6743</v>
      </c>
      <c r="I3821" s="64" t="s">
        <v>493</v>
      </c>
      <c r="J3821" s="63" t="s">
        <v>66</v>
      </c>
      <c r="K3821" s="64" t="s">
        <v>243</v>
      </c>
      <c r="L3821" s="64" t="s">
        <v>239</v>
      </c>
      <c r="M3821" s="100"/>
      <c r="N3821" s="100"/>
      <c r="O3821" s="66">
        <f t="shared" si="153"/>
        <v>24</v>
      </c>
      <c r="P3821" s="67">
        <v>0.1</v>
      </c>
      <c r="Q3821" s="68">
        <v>21</v>
      </c>
      <c r="R3821" s="68"/>
      <c r="S3821" s="68">
        <f t="shared" si="154"/>
        <v>2.1</v>
      </c>
      <c r="T3821" s="69" t="s">
        <v>547</v>
      </c>
      <c r="U3821" s="63" t="s">
        <v>52</v>
      </c>
      <c r="V3821" s="63"/>
      <c r="W3821" s="63"/>
      <c r="X3821" s="63"/>
      <c r="Y3821" s="63"/>
      <c r="Z3821" s="63"/>
      <c r="AA3821" s="63"/>
    </row>
    <row r="3822" spans="1:27" s="71" customFormat="1" ht="23.5" customHeight="1" x14ac:dyDescent="0.35">
      <c r="A3822" s="62">
        <v>46214</v>
      </c>
      <c r="B3822" s="63" t="s">
        <v>445</v>
      </c>
      <c r="C3822" s="64" t="s">
        <v>18</v>
      </c>
      <c r="D3822" s="64" t="s">
        <v>37</v>
      </c>
      <c r="E3822" s="64" t="s">
        <v>1441</v>
      </c>
      <c r="F3822" s="64" t="str">
        <f t="shared" si="152"/>
        <v>2</v>
      </c>
      <c r="G3822" s="72" t="s">
        <v>2573</v>
      </c>
      <c r="H3822" s="63" t="s">
        <v>6744</v>
      </c>
      <c r="I3822" s="64" t="s">
        <v>493</v>
      </c>
      <c r="J3822" s="63" t="s">
        <v>66</v>
      </c>
      <c r="K3822" s="64" t="s">
        <v>243</v>
      </c>
      <c r="L3822" s="64" t="s">
        <v>239</v>
      </c>
      <c r="M3822" s="100"/>
      <c r="N3822" s="100"/>
      <c r="O3822" s="66">
        <f t="shared" si="153"/>
        <v>24</v>
      </c>
      <c r="P3822" s="67">
        <v>0.1</v>
      </c>
      <c r="Q3822" s="68">
        <v>20</v>
      </c>
      <c r="R3822" s="68"/>
      <c r="S3822" s="68">
        <f t="shared" si="154"/>
        <v>2</v>
      </c>
      <c r="T3822" s="69" t="s">
        <v>547</v>
      </c>
      <c r="U3822" s="63" t="s">
        <v>52</v>
      </c>
      <c r="V3822" s="63"/>
      <c r="W3822" s="63"/>
      <c r="X3822" s="63"/>
      <c r="Y3822" s="63"/>
      <c r="Z3822" s="63"/>
      <c r="AA3822" s="63"/>
    </row>
    <row r="3823" spans="1:27" s="71" customFormat="1" ht="23.5" customHeight="1" x14ac:dyDescent="0.35">
      <c r="A3823" s="62">
        <v>46214</v>
      </c>
      <c r="B3823" s="63" t="s">
        <v>445</v>
      </c>
      <c r="C3823" s="64" t="s">
        <v>18</v>
      </c>
      <c r="D3823" s="64" t="s">
        <v>37</v>
      </c>
      <c r="E3823" s="64" t="s">
        <v>639</v>
      </c>
      <c r="F3823" s="64" t="str">
        <f t="shared" si="152"/>
        <v>1</v>
      </c>
      <c r="G3823" s="72">
        <v>305681015</v>
      </c>
      <c r="H3823" s="63" t="s">
        <v>6745</v>
      </c>
      <c r="I3823" s="64" t="s">
        <v>493</v>
      </c>
      <c r="J3823" s="63" t="s">
        <v>66</v>
      </c>
      <c r="K3823" s="64" t="s">
        <v>243</v>
      </c>
      <c r="L3823" s="64" t="s">
        <v>239</v>
      </c>
      <c r="M3823" s="100"/>
      <c r="N3823" s="100"/>
      <c r="O3823" s="66">
        <f t="shared" si="153"/>
        <v>24</v>
      </c>
      <c r="P3823" s="67">
        <v>0.1</v>
      </c>
      <c r="Q3823" s="68">
        <v>8</v>
      </c>
      <c r="R3823" s="68"/>
      <c r="S3823" s="68">
        <f t="shared" si="154"/>
        <v>0.8</v>
      </c>
      <c r="T3823" s="69" t="s">
        <v>547</v>
      </c>
      <c r="U3823" s="63" t="s">
        <v>52</v>
      </c>
      <c r="V3823" s="63"/>
      <c r="W3823" s="63"/>
      <c r="X3823" s="63"/>
      <c r="Y3823" s="63"/>
      <c r="Z3823" s="63"/>
      <c r="AA3823" s="63"/>
    </row>
    <row r="3824" spans="1:27" s="71" customFormat="1" ht="23.5" customHeight="1" x14ac:dyDescent="0.35">
      <c r="A3824" s="62">
        <v>46214</v>
      </c>
      <c r="B3824" s="63" t="s">
        <v>445</v>
      </c>
      <c r="C3824" s="64" t="s">
        <v>18</v>
      </c>
      <c r="D3824" s="64" t="s">
        <v>37</v>
      </c>
      <c r="E3824" s="64" t="s">
        <v>615</v>
      </c>
      <c r="F3824" s="64" t="str">
        <f t="shared" si="152"/>
        <v>1</v>
      </c>
      <c r="G3824" s="72">
        <v>312982004</v>
      </c>
      <c r="H3824" s="63" t="s">
        <v>6746</v>
      </c>
      <c r="I3824" s="64" t="s">
        <v>493</v>
      </c>
      <c r="J3824" s="63" t="s">
        <v>66</v>
      </c>
      <c r="K3824" s="64" t="s">
        <v>243</v>
      </c>
      <c r="L3824" s="64" t="s">
        <v>239</v>
      </c>
      <c r="M3824" s="100"/>
      <c r="N3824" s="100"/>
      <c r="O3824" s="66">
        <f t="shared" si="153"/>
        <v>24</v>
      </c>
      <c r="P3824" s="67">
        <v>0.1</v>
      </c>
      <c r="Q3824" s="68">
        <v>4</v>
      </c>
      <c r="R3824" s="68"/>
      <c r="S3824" s="68">
        <f t="shared" si="154"/>
        <v>0.4</v>
      </c>
      <c r="T3824" s="69" t="s">
        <v>547</v>
      </c>
      <c r="U3824" s="63" t="s">
        <v>52</v>
      </c>
      <c r="V3824" s="63"/>
      <c r="W3824" s="63"/>
      <c r="X3824" s="63"/>
      <c r="Y3824" s="63"/>
      <c r="Z3824" s="63"/>
      <c r="AA3824" s="63"/>
    </row>
    <row r="3825" spans="1:27" s="71" customFormat="1" ht="23.5" customHeight="1" x14ac:dyDescent="0.35">
      <c r="A3825" s="62">
        <v>46214</v>
      </c>
      <c r="B3825" s="63" t="s">
        <v>445</v>
      </c>
      <c r="C3825" s="64" t="s">
        <v>18</v>
      </c>
      <c r="D3825" s="64" t="s">
        <v>37</v>
      </c>
      <c r="E3825" s="64" t="s">
        <v>899</v>
      </c>
      <c r="F3825" s="64" t="str">
        <f t="shared" si="152"/>
        <v>1</v>
      </c>
      <c r="G3825" s="72">
        <v>315295003</v>
      </c>
      <c r="H3825" s="63" t="s">
        <v>6747</v>
      </c>
      <c r="I3825" s="64" t="s">
        <v>493</v>
      </c>
      <c r="J3825" s="63" t="s">
        <v>66</v>
      </c>
      <c r="K3825" s="64" t="s">
        <v>243</v>
      </c>
      <c r="L3825" s="64" t="s">
        <v>239</v>
      </c>
      <c r="M3825" s="100"/>
      <c r="N3825" s="100"/>
      <c r="O3825" s="66">
        <f t="shared" si="153"/>
        <v>24</v>
      </c>
      <c r="P3825" s="67">
        <v>0.1</v>
      </c>
      <c r="Q3825" s="68">
        <v>4</v>
      </c>
      <c r="R3825" s="68"/>
      <c r="S3825" s="68">
        <f t="shared" si="154"/>
        <v>0.4</v>
      </c>
      <c r="T3825" s="69" t="s">
        <v>547</v>
      </c>
      <c r="U3825" s="63" t="s">
        <v>52</v>
      </c>
      <c r="V3825" s="63"/>
      <c r="W3825" s="63"/>
      <c r="X3825" s="63"/>
      <c r="Y3825" s="63"/>
      <c r="Z3825" s="63"/>
      <c r="AA3825" s="63"/>
    </row>
    <row r="3826" spans="1:27" s="71" customFormat="1" ht="23.5" customHeight="1" x14ac:dyDescent="0.35">
      <c r="A3826" s="62">
        <v>46214</v>
      </c>
      <c r="B3826" s="63" t="s">
        <v>445</v>
      </c>
      <c r="C3826" s="64" t="s">
        <v>18</v>
      </c>
      <c r="D3826" s="64" t="s">
        <v>37</v>
      </c>
      <c r="E3826" s="64" t="s">
        <v>996</v>
      </c>
      <c r="F3826" s="64" t="str">
        <f t="shared" ref="F3826:F3889" si="155">IF(RIGHT(E3826,1)="D","1","2")</f>
        <v>2</v>
      </c>
      <c r="G3826" s="72">
        <v>317279007</v>
      </c>
      <c r="H3826" s="63" t="s">
        <v>6748</v>
      </c>
      <c r="I3826" s="64" t="s">
        <v>493</v>
      </c>
      <c r="J3826" s="63" t="s">
        <v>66</v>
      </c>
      <c r="K3826" s="64" t="s">
        <v>243</v>
      </c>
      <c r="L3826" s="64" t="s">
        <v>239</v>
      </c>
      <c r="M3826" s="100"/>
      <c r="N3826" s="100"/>
      <c r="O3826" s="66">
        <f t="shared" ref="O3826:O3889" si="156">IF(N3826-M3826&gt;0,N3826-M3826,N3826-M3826+24)</f>
        <v>24</v>
      </c>
      <c r="P3826" s="67">
        <v>0.1</v>
      </c>
      <c r="Q3826" s="68">
        <v>2</v>
      </c>
      <c r="R3826" s="68"/>
      <c r="S3826" s="68">
        <f t="shared" ref="S3826:S3889" si="157">P3826*Q3826</f>
        <v>0.2</v>
      </c>
      <c r="T3826" s="69" t="s">
        <v>547</v>
      </c>
      <c r="U3826" s="63" t="s">
        <v>52</v>
      </c>
      <c r="V3826" s="63"/>
      <c r="W3826" s="63"/>
      <c r="X3826" s="63"/>
      <c r="Y3826" s="63"/>
      <c r="Z3826" s="63"/>
      <c r="AA3826" s="63"/>
    </row>
    <row r="3827" spans="1:27" s="71" customFormat="1" ht="23.5" customHeight="1" x14ac:dyDescent="0.35">
      <c r="A3827" s="62">
        <v>46214</v>
      </c>
      <c r="B3827" s="63" t="s">
        <v>445</v>
      </c>
      <c r="C3827" s="64" t="s">
        <v>18</v>
      </c>
      <c r="D3827" s="64" t="s">
        <v>37</v>
      </c>
      <c r="E3827" s="64" t="s">
        <v>335</v>
      </c>
      <c r="F3827" s="64" t="str">
        <f t="shared" si="155"/>
        <v>1</v>
      </c>
      <c r="G3827" s="72">
        <v>319158003</v>
      </c>
      <c r="H3827" s="63" t="s">
        <v>6749</v>
      </c>
      <c r="I3827" s="64" t="s">
        <v>493</v>
      </c>
      <c r="J3827" s="63" t="s">
        <v>66</v>
      </c>
      <c r="K3827" s="64" t="s">
        <v>243</v>
      </c>
      <c r="L3827" s="64" t="s">
        <v>239</v>
      </c>
      <c r="M3827" s="100"/>
      <c r="N3827" s="100"/>
      <c r="O3827" s="66">
        <f t="shared" si="156"/>
        <v>24</v>
      </c>
      <c r="P3827" s="67">
        <v>0.1</v>
      </c>
      <c r="Q3827" s="68">
        <v>9</v>
      </c>
      <c r="R3827" s="68"/>
      <c r="S3827" s="68">
        <f t="shared" si="157"/>
        <v>0.9</v>
      </c>
      <c r="T3827" s="69" t="s">
        <v>547</v>
      </c>
      <c r="U3827" s="63" t="s">
        <v>52</v>
      </c>
      <c r="V3827" s="63"/>
      <c r="W3827" s="63"/>
      <c r="X3827" s="63"/>
      <c r="Y3827" s="63"/>
      <c r="Z3827" s="63"/>
      <c r="AA3827" s="63"/>
    </row>
    <row r="3828" spans="1:27" s="71" customFormat="1" ht="23.5" customHeight="1" x14ac:dyDescent="0.35">
      <c r="A3828" s="62">
        <v>46214</v>
      </c>
      <c r="B3828" s="63" t="s">
        <v>445</v>
      </c>
      <c r="C3828" s="64" t="s">
        <v>18</v>
      </c>
      <c r="D3828" s="64" t="s">
        <v>37</v>
      </c>
      <c r="E3828" s="64" t="s">
        <v>2064</v>
      </c>
      <c r="F3828" s="64" t="str">
        <f t="shared" si="155"/>
        <v>2</v>
      </c>
      <c r="G3828" s="72">
        <v>109448011</v>
      </c>
      <c r="H3828" s="63" t="s">
        <v>6750</v>
      </c>
      <c r="I3828" s="64" t="s">
        <v>493</v>
      </c>
      <c r="J3828" s="63" t="s">
        <v>66</v>
      </c>
      <c r="K3828" s="64" t="s">
        <v>243</v>
      </c>
      <c r="L3828" s="64" t="s">
        <v>239</v>
      </c>
      <c r="M3828" s="100"/>
      <c r="N3828" s="100"/>
      <c r="O3828" s="66">
        <f t="shared" si="156"/>
        <v>24</v>
      </c>
      <c r="P3828" s="67">
        <v>0.8</v>
      </c>
      <c r="Q3828" s="68">
        <v>18</v>
      </c>
      <c r="R3828" s="68"/>
      <c r="S3828" s="68">
        <f t="shared" si="157"/>
        <v>14.4</v>
      </c>
      <c r="T3828" s="69" t="s">
        <v>547</v>
      </c>
      <c r="U3828" s="63" t="s">
        <v>52</v>
      </c>
      <c r="V3828" s="63"/>
      <c r="W3828" s="63"/>
      <c r="X3828" s="63"/>
      <c r="Y3828" s="63"/>
      <c r="Z3828" s="63"/>
      <c r="AA3828" s="63"/>
    </row>
    <row r="3829" spans="1:27" s="71" customFormat="1" ht="23.5" customHeight="1" x14ac:dyDescent="0.35">
      <c r="A3829" s="62">
        <v>46214</v>
      </c>
      <c r="B3829" s="63" t="s">
        <v>445</v>
      </c>
      <c r="C3829" s="64" t="s">
        <v>18</v>
      </c>
      <c r="D3829" s="64" t="s">
        <v>37</v>
      </c>
      <c r="E3829" s="64" t="s">
        <v>415</v>
      </c>
      <c r="F3829" s="64" t="str">
        <f t="shared" si="155"/>
        <v>2</v>
      </c>
      <c r="G3829" s="72" t="s">
        <v>1408</v>
      </c>
      <c r="H3829" s="63" t="s">
        <v>6751</v>
      </c>
      <c r="I3829" s="64" t="s">
        <v>493</v>
      </c>
      <c r="J3829" s="63" t="s">
        <v>66</v>
      </c>
      <c r="K3829" s="64" t="s">
        <v>243</v>
      </c>
      <c r="L3829" s="64" t="s">
        <v>239</v>
      </c>
      <c r="M3829" s="100"/>
      <c r="N3829" s="100"/>
      <c r="O3829" s="66">
        <f t="shared" si="156"/>
        <v>24</v>
      </c>
      <c r="P3829" s="67">
        <v>0.1</v>
      </c>
      <c r="Q3829" s="68">
        <v>9</v>
      </c>
      <c r="R3829" s="68"/>
      <c r="S3829" s="68">
        <f t="shared" si="157"/>
        <v>0.9</v>
      </c>
      <c r="T3829" s="69" t="s">
        <v>547</v>
      </c>
      <c r="U3829" s="63" t="s">
        <v>52</v>
      </c>
      <c r="V3829" s="63"/>
      <c r="W3829" s="63"/>
      <c r="X3829" s="63"/>
      <c r="Y3829" s="63"/>
      <c r="Z3829" s="63"/>
      <c r="AA3829" s="63"/>
    </row>
    <row r="3830" spans="1:27" s="71" customFormat="1" ht="23.5" customHeight="1" x14ac:dyDescent="0.35">
      <c r="A3830" s="62">
        <v>46214</v>
      </c>
      <c r="B3830" s="63" t="s">
        <v>445</v>
      </c>
      <c r="C3830" s="64" t="s">
        <v>18</v>
      </c>
      <c r="D3830" s="64" t="s">
        <v>37</v>
      </c>
      <c r="E3830" s="64" t="s">
        <v>1772</v>
      </c>
      <c r="F3830" s="64" t="str">
        <f t="shared" si="155"/>
        <v>2</v>
      </c>
      <c r="G3830" s="72" t="s">
        <v>3169</v>
      </c>
      <c r="H3830" s="63" t="s">
        <v>6752</v>
      </c>
      <c r="I3830" s="64" t="s">
        <v>493</v>
      </c>
      <c r="J3830" s="63" t="s">
        <v>66</v>
      </c>
      <c r="K3830" s="64" t="s">
        <v>243</v>
      </c>
      <c r="L3830" s="64" t="s">
        <v>239</v>
      </c>
      <c r="M3830" s="100"/>
      <c r="N3830" s="100"/>
      <c r="O3830" s="66">
        <f t="shared" si="156"/>
        <v>24</v>
      </c>
      <c r="P3830" s="67">
        <v>0.1</v>
      </c>
      <c r="Q3830" s="68">
        <v>23</v>
      </c>
      <c r="R3830" s="68"/>
      <c r="S3830" s="68">
        <f t="shared" si="157"/>
        <v>2.3000000000000003</v>
      </c>
      <c r="T3830" s="69" t="s">
        <v>547</v>
      </c>
      <c r="U3830" s="63" t="s">
        <v>52</v>
      </c>
      <c r="V3830" s="63"/>
      <c r="W3830" s="63"/>
      <c r="X3830" s="63"/>
      <c r="Y3830" s="63"/>
      <c r="Z3830" s="63"/>
      <c r="AA3830" s="63"/>
    </row>
    <row r="3831" spans="1:27" s="71" customFormat="1" ht="23.5" customHeight="1" x14ac:dyDescent="0.35">
      <c r="A3831" s="62">
        <v>46214</v>
      </c>
      <c r="B3831" s="63" t="s">
        <v>445</v>
      </c>
      <c r="C3831" s="64" t="s">
        <v>18</v>
      </c>
      <c r="D3831" s="64" t="s">
        <v>37</v>
      </c>
      <c r="E3831" s="64" t="s">
        <v>3457</v>
      </c>
      <c r="F3831" s="64" t="str">
        <f t="shared" si="155"/>
        <v>2</v>
      </c>
      <c r="G3831" s="72" t="s">
        <v>2547</v>
      </c>
      <c r="H3831" s="63" t="s">
        <v>6753</v>
      </c>
      <c r="I3831" s="64" t="s">
        <v>493</v>
      </c>
      <c r="J3831" s="63" t="s">
        <v>66</v>
      </c>
      <c r="K3831" s="64" t="s">
        <v>243</v>
      </c>
      <c r="L3831" s="64" t="s">
        <v>239</v>
      </c>
      <c r="M3831" s="100"/>
      <c r="N3831" s="100"/>
      <c r="O3831" s="66">
        <f t="shared" si="156"/>
        <v>24</v>
      </c>
      <c r="P3831" s="67">
        <v>0.1</v>
      </c>
      <c r="Q3831" s="68">
        <v>20</v>
      </c>
      <c r="R3831" s="68"/>
      <c r="S3831" s="68">
        <f t="shared" si="157"/>
        <v>2</v>
      </c>
      <c r="T3831" s="69" t="s">
        <v>547</v>
      </c>
      <c r="U3831" s="63" t="s">
        <v>52</v>
      </c>
      <c r="V3831" s="63"/>
      <c r="W3831" s="63"/>
      <c r="X3831" s="63"/>
      <c r="Y3831" s="63"/>
      <c r="Z3831" s="63"/>
      <c r="AA3831" s="63"/>
    </row>
    <row r="3832" spans="1:27" s="71" customFormat="1" ht="23.5" customHeight="1" x14ac:dyDescent="0.35">
      <c r="A3832" s="62">
        <v>46214</v>
      </c>
      <c r="B3832" s="63" t="s">
        <v>34</v>
      </c>
      <c r="C3832" s="64" t="s">
        <v>18</v>
      </c>
      <c r="D3832" s="64" t="s">
        <v>19</v>
      </c>
      <c r="E3832" s="64" t="s">
        <v>5913</v>
      </c>
      <c r="F3832" s="64" t="str">
        <f t="shared" si="155"/>
        <v>2</v>
      </c>
      <c r="G3832" s="72">
        <v>130597339</v>
      </c>
      <c r="H3832" s="63" t="s">
        <v>6754</v>
      </c>
      <c r="I3832" s="64" t="s">
        <v>493</v>
      </c>
      <c r="J3832" s="63" t="s">
        <v>66</v>
      </c>
      <c r="K3832" s="64" t="s">
        <v>243</v>
      </c>
      <c r="L3832" s="64" t="s">
        <v>239</v>
      </c>
      <c r="M3832" s="100"/>
      <c r="N3832" s="100"/>
      <c r="O3832" s="66">
        <f t="shared" si="156"/>
        <v>24</v>
      </c>
      <c r="P3832" s="67">
        <v>0.5</v>
      </c>
      <c r="Q3832" s="68">
        <v>8</v>
      </c>
      <c r="R3832" s="68"/>
      <c r="S3832" s="68">
        <f t="shared" si="157"/>
        <v>4</v>
      </c>
      <c r="T3832" s="69" t="s">
        <v>547</v>
      </c>
      <c r="U3832" s="63" t="s">
        <v>52</v>
      </c>
      <c r="V3832" s="63"/>
      <c r="W3832" s="63"/>
      <c r="X3832" s="63"/>
      <c r="Y3832" s="63"/>
      <c r="Z3832" s="63"/>
      <c r="AA3832" s="63"/>
    </row>
    <row r="3833" spans="1:27" s="71" customFormat="1" ht="23.5" customHeight="1" x14ac:dyDescent="0.35">
      <c r="A3833" s="62">
        <v>46214</v>
      </c>
      <c r="B3833" s="63" t="s">
        <v>445</v>
      </c>
      <c r="C3833" s="64" t="s">
        <v>17</v>
      </c>
      <c r="D3833" s="64" t="s">
        <v>37</v>
      </c>
      <c r="E3833" s="64" t="s">
        <v>292</v>
      </c>
      <c r="F3833" s="64" t="str">
        <f t="shared" si="155"/>
        <v>2</v>
      </c>
      <c r="G3833" s="72" t="s">
        <v>1060</v>
      </c>
      <c r="H3833" s="63" t="s">
        <v>6733</v>
      </c>
      <c r="I3833" s="64" t="s">
        <v>480</v>
      </c>
      <c r="J3833" s="63" t="s">
        <v>6755</v>
      </c>
      <c r="K3833" s="64" t="s">
        <v>273</v>
      </c>
      <c r="L3833" s="64" t="s">
        <v>268</v>
      </c>
      <c r="M3833" s="100">
        <v>0.9375</v>
      </c>
      <c r="N3833" s="100">
        <v>6.25E-2</v>
      </c>
      <c r="O3833" s="66">
        <f t="shared" si="156"/>
        <v>23.125</v>
      </c>
      <c r="P3833" s="67">
        <v>3</v>
      </c>
      <c r="Q3833" s="68">
        <v>7</v>
      </c>
      <c r="R3833" s="68"/>
      <c r="S3833" s="68">
        <f t="shared" si="157"/>
        <v>21</v>
      </c>
      <c r="T3833" s="69" t="s">
        <v>27</v>
      </c>
      <c r="U3833" s="63" t="s">
        <v>30</v>
      </c>
      <c r="V3833" s="63"/>
      <c r="W3833" s="63">
        <v>537189002</v>
      </c>
      <c r="X3833" s="63" t="s">
        <v>6352</v>
      </c>
      <c r="Y3833" s="63"/>
      <c r="Z3833" s="63"/>
      <c r="AA3833" s="63">
        <v>2026070038</v>
      </c>
    </row>
    <row r="3834" spans="1:27" s="71" customFormat="1" ht="23.5" customHeight="1" x14ac:dyDescent="0.35">
      <c r="A3834" s="62">
        <v>46214</v>
      </c>
      <c r="B3834" s="63" t="s">
        <v>445</v>
      </c>
      <c r="C3834" s="64" t="s">
        <v>18</v>
      </c>
      <c r="D3834" s="64" t="s">
        <v>37</v>
      </c>
      <c r="E3834" s="64" t="s">
        <v>1535</v>
      </c>
      <c r="F3834" s="64" t="str">
        <f t="shared" si="155"/>
        <v>1</v>
      </c>
      <c r="G3834" s="72" t="s">
        <v>1852</v>
      </c>
      <c r="H3834" s="63" t="s">
        <v>6708</v>
      </c>
      <c r="I3834" s="64" t="s">
        <v>480</v>
      </c>
      <c r="J3834" s="63" t="s">
        <v>6716</v>
      </c>
      <c r="K3834" s="64" t="s">
        <v>273</v>
      </c>
      <c r="L3834" s="64" t="s">
        <v>268</v>
      </c>
      <c r="M3834" s="100">
        <v>0.3125</v>
      </c>
      <c r="N3834" s="100">
        <v>0.64583333333333337</v>
      </c>
      <c r="O3834" s="66">
        <f t="shared" si="156"/>
        <v>0.33333333333333337</v>
      </c>
      <c r="P3834" s="67">
        <v>8</v>
      </c>
      <c r="Q3834" s="68">
        <v>21</v>
      </c>
      <c r="R3834" s="68"/>
      <c r="S3834" s="68">
        <f t="shared" si="157"/>
        <v>168</v>
      </c>
      <c r="T3834" s="69" t="s">
        <v>27</v>
      </c>
      <c r="U3834" s="63" t="s">
        <v>30</v>
      </c>
      <c r="V3834" s="63"/>
      <c r="W3834" s="63">
        <v>543598001</v>
      </c>
      <c r="X3834" s="63" t="s">
        <v>6207</v>
      </c>
      <c r="Y3834" s="63"/>
      <c r="Z3834" s="63"/>
      <c r="AA3834" s="63">
        <v>2026070039</v>
      </c>
    </row>
    <row r="3835" spans="1:27" s="71" customFormat="1" ht="23.5" customHeight="1" x14ac:dyDescent="0.35">
      <c r="A3835" s="62">
        <v>46214</v>
      </c>
      <c r="B3835" s="63" t="s">
        <v>34</v>
      </c>
      <c r="C3835" s="64" t="s">
        <v>18</v>
      </c>
      <c r="D3835" s="64" t="s">
        <v>19</v>
      </c>
      <c r="E3835" s="64" t="s">
        <v>1539</v>
      </c>
      <c r="F3835" s="64" t="str">
        <f t="shared" si="155"/>
        <v>1</v>
      </c>
      <c r="G3835" s="72">
        <v>130597387</v>
      </c>
      <c r="H3835" s="63" t="s">
        <v>6756</v>
      </c>
      <c r="I3835" s="64" t="s">
        <v>490</v>
      </c>
      <c r="J3835" s="63" t="s">
        <v>6757</v>
      </c>
      <c r="K3835" s="64" t="s">
        <v>281</v>
      </c>
      <c r="L3835" s="64" t="s">
        <v>268</v>
      </c>
      <c r="M3835" s="100">
        <v>0.55902777777777779</v>
      </c>
      <c r="N3835" s="100">
        <v>0.62152777777777779</v>
      </c>
      <c r="O3835" s="66">
        <f t="shared" si="156"/>
        <v>6.25E-2</v>
      </c>
      <c r="P3835" s="67">
        <v>1.5</v>
      </c>
      <c r="Q3835" s="68">
        <v>8</v>
      </c>
      <c r="R3835" s="68"/>
      <c r="S3835" s="68">
        <f t="shared" si="157"/>
        <v>12</v>
      </c>
      <c r="T3835" s="69" t="s">
        <v>52</v>
      </c>
      <c r="U3835" s="63" t="s">
        <v>52</v>
      </c>
      <c r="V3835" s="63"/>
      <c r="W3835" s="63"/>
      <c r="X3835" s="63"/>
      <c r="Y3835" s="63"/>
      <c r="Z3835" s="63"/>
      <c r="AA3835" s="63">
        <v>2026070040</v>
      </c>
    </row>
    <row r="3836" spans="1:27" s="71" customFormat="1" ht="23.5" customHeight="1" x14ac:dyDescent="0.35">
      <c r="A3836" s="62">
        <v>46214</v>
      </c>
      <c r="B3836" s="63" t="s">
        <v>34</v>
      </c>
      <c r="C3836" s="64" t="s">
        <v>18</v>
      </c>
      <c r="D3836" s="64" t="s">
        <v>19</v>
      </c>
      <c r="E3836" s="64" t="s">
        <v>1543</v>
      </c>
      <c r="F3836" s="64" t="str">
        <f t="shared" si="155"/>
        <v>1</v>
      </c>
      <c r="G3836" s="72">
        <v>130868002</v>
      </c>
      <c r="H3836" s="63" t="s">
        <v>6713</v>
      </c>
      <c r="I3836" s="64" t="s">
        <v>490</v>
      </c>
      <c r="J3836" s="63" t="s">
        <v>4052</v>
      </c>
      <c r="K3836" s="64" t="s">
        <v>281</v>
      </c>
      <c r="L3836" s="64" t="s">
        <v>268</v>
      </c>
      <c r="M3836" s="100">
        <v>0.58333333333333337</v>
      </c>
      <c r="N3836" s="100">
        <v>0.64583333333333337</v>
      </c>
      <c r="O3836" s="66">
        <f t="shared" si="156"/>
        <v>6.25E-2</v>
      </c>
      <c r="P3836" s="67">
        <v>1.5</v>
      </c>
      <c r="Q3836" s="68">
        <v>7</v>
      </c>
      <c r="R3836" s="68"/>
      <c r="S3836" s="68">
        <f t="shared" si="157"/>
        <v>10.5</v>
      </c>
      <c r="T3836" s="69" t="s">
        <v>52</v>
      </c>
      <c r="U3836" s="63" t="s">
        <v>52</v>
      </c>
      <c r="V3836" s="63"/>
      <c r="W3836" s="63"/>
      <c r="X3836" s="63"/>
      <c r="Y3836" s="63"/>
      <c r="Z3836" s="63"/>
      <c r="AA3836" s="63">
        <v>2026070041</v>
      </c>
    </row>
    <row r="3837" spans="1:27" s="71" customFormat="1" ht="23.5" customHeight="1" x14ac:dyDescent="0.35">
      <c r="A3837" s="62">
        <v>46214</v>
      </c>
      <c r="B3837" s="63" t="s">
        <v>34</v>
      </c>
      <c r="C3837" s="64" t="s">
        <v>18</v>
      </c>
      <c r="D3837" s="64" t="s">
        <v>19</v>
      </c>
      <c r="E3837" s="64" t="s">
        <v>5921</v>
      </c>
      <c r="F3837" s="64" t="str">
        <f t="shared" si="155"/>
        <v>2</v>
      </c>
      <c r="G3837" s="72">
        <v>130868002</v>
      </c>
      <c r="H3837" s="63" t="s">
        <v>6713</v>
      </c>
      <c r="I3837" s="64" t="s">
        <v>490</v>
      </c>
      <c r="J3837" s="63" t="s">
        <v>2136</v>
      </c>
      <c r="K3837" s="64" t="s">
        <v>281</v>
      </c>
      <c r="L3837" s="64" t="s">
        <v>268</v>
      </c>
      <c r="M3837" s="100">
        <v>6.0416666666666667E-2</v>
      </c>
      <c r="N3837" s="100">
        <v>7.4305555555555555E-2</v>
      </c>
      <c r="O3837" s="66">
        <f t="shared" si="156"/>
        <v>1.3888888888888888E-2</v>
      </c>
      <c r="P3837" s="67">
        <v>0.33</v>
      </c>
      <c r="Q3837" s="68">
        <v>6.5</v>
      </c>
      <c r="R3837" s="68"/>
      <c r="S3837" s="68">
        <f t="shared" si="157"/>
        <v>2.145</v>
      </c>
      <c r="T3837" s="69" t="s">
        <v>52</v>
      </c>
      <c r="U3837" s="63" t="s">
        <v>52</v>
      </c>
      <c r="V3837" s="63"/>
      <c r="W3837" s="63"/>
      <c r="X3837" s="63"/>
      <c r="Y3837" s="63"/>
      <c r="Z3837" s="63"/>
      <c r="AA3837" s="63">
        <v>2026070042</v>
      </c>
    </row>
    <row r="3838" spans="1:27" s="71" customFormat="1" ht="23.5" customHeight="1" x14ac:dyDescent="0.35">
      <c r="A3838" s="62">
        <v>46216</v>
      </c>
      <c r="B3838" s="63" t="s">
        <v>445</v>
      </c>
      <c r="C3838" s="64" t="s">
        <v>17</v>
      </c>
      <c r="D3838" s="64" t="s">
        <v>37</v>
      </c>
      <c r="E3838" s="64" t="s">
        <v>6088</v>
      </c>
      <c r="F3838" s="64" t="str">
        <f t="shared" si="155"/>
        <v>1</v>
      </c>
      <c r="G3838" s="72" t="s">
        <v>3759</v>
      </c>
      <c r="H3838" s="63" t="s">
        <v>6764</v>
      </c>
      <c r="I3838" s="64" t="s">
        <v>493</v>
      </c>
      <c r="J3838" s="63" t="s">
        <v>66</v>
      </c>
      <c r="K3838" s="64" t="s">
        <v>243</v>
      </c>
      <c r="L3838" s="64" t="s">
        <v>239</v>
      </c>
      <c r="M3838" s="100"/>
      <c r="N3838" s="100"/>
      <c r="O3838" s="66">
        <f t="shared" si="156"/>
        <v>24</v>
      </c>
      <c r="P3838" s="67">
        <v>0.8</v>
      </c>
      <c r="Q3838" s="68">
        <v>6</v>
      </c>
      <c r="R3838" s="68"/>
      <c r="S3838" s="68">
        <f t="shared" si="157"/>
        <v>4.8000000000000007</v>
      </c>
      <c r="T3838" s="69" t="s">
        <v>547</v>
      </c>
      <c r="U3838" s="63" t="s">
        <v>52</v>
      </c>
      <c r="V3838" s="63"/>
      <c r="W3838" s="63"/>
      <c r="X3838" s="63"/>
      <c r="Y3838" s="63"/>
      <c r="Z3838" s="63"/>
      <c r="AA3838" s="63"/>
    </row>
    <row r="3839" spans="1:27" s="71" customFormat="1" ht="23.5" customHeight="1" x14ac:dyDescent="0.35">
      <c r="A3839" s="62">
        <v>46216</v>
      </c>
      <c r="B3839" s="63" t="s">
        <v>445</v>
      </c>
      <c r="C3839" s="64" t="s">
        <v>17</v>
      </c>
      <c r="D3839" s="64" t="s">
        <v>37</v>
      </c>
      <c r="E3839" s="64" t="s">
        <v>5866</v>
      </c>
      <c r="F3839" s="64" t="str">
        <f t="shared" si="155"/>
        <v>2</v>
      </c>
      <c r="G3839" s="72" t="s">
        <v>813</v>
      </c>
      <c r="H3839" s="63" t="s">
        <v>6765</v>
      </c>
      <c r="I3839" s="64" t="s">
        <v>493</v>
      </c>
      <c r="J3839" s="63" t="s">
        <v>66</v>
      </c>
      <c r="K3839" s="64" t="s">
        <v>243</v>
      </c>
      <c r="L3839" s="64" t="s">
        <v>239</v>
      </c>
      <c r="M3839" s="100"/>
      <c r="N3839" s="100"/>
      <c r="O3839" s="66">
        <f t="shared" si="156"/>
        <v>24</v>
      </c>
      <c r="P3839" s="67">
        <v>0.1</v>
      </c>
      <c r="Q3839" s="68">
        <v>19</v>
      </c>
      <c r="R3839" s="68"/>
      <c r="S3839" s="68">
        <f t="shared" si="157"/>
        <v>1.9000000000000001</v>
      </c>
      <c r="T3839" s="69" t="s">
        <v>547</v>
      </c>
      <c r="U3839" s="63" t="s">
        <v>52</v>
      </c>
      <c r="V3839" s="63"/>
      <c r="W3839" s="63"/>
      <c r="X3839" s="63"/>
      <c r="Y3839" s="63"/>
      <c r="Z3839" s="63"/>
      <c r="AA3839" s="63"/>
    </row>
    <row r="3840" spans="1:27" s="71" customFormat="1" ht="23.5" customHeight="1" x14ac:dyDescent="0.35">
      <c r="A3840" s="62">
        <v>46216</v>
      </c>
      <c r="B3840" s="63" t="s">
        <v>34</v>
      </c>
      <c r="C3840" s="64" t="s">
        <v>17</v>
      </c>
      <c r="D3840" s="64" t="s">
        <v>19</v>
      </c>
      <c r="E3840" s="64" t="s">
        <v>5569</v>
      </c>
      <c r="F3840" s="64" t="str">
        <f t="shared" si="155"/>
        <v>1</v>
      </c>
      <c r="G3840" s="72">
        <v>130879003</v>
      </c>
      <c r="H3840" s="63" t="s">
        <v>6766</v>
      </c>
      <c r="I3840" s="64" t="s">
        <v>493</v>
      </c>
      <c r="J3840" s="63" t="s">
        <v>66</v>
      </c>
      <c r="K3840" s="64" t="s">
        <v>243</v>
      </c>
      <c r="L3840" s="64" t="s">
        <v>239</v>
      </c>
      <c r="M3840" s="100"/>
      <c r="N3840" s="100"/>
      <c r="O3840" s="66">
        <f t="shared" si="156"/>
        <v>24</v>
      </c>
      <c r="P3840" s="67">
        <v>0.5</v>
      </c>
      <c r="Q3840" s="68">
        <v>15</v>
      </c>
      <c r="R3840" s="68"/>
      <c r="S3840" s="68">
        <f t="shared" si="157"/>
        <v>7.5</v>
      </c>
      <c r="T3840" s="69" t="s">
        <v>547</v>
      </c>
      <c r="U3840" s="63" t="s">
        <v>52</v>
      </c>
      <c r="V3840" s="63"/>
      <c r="W3840" s="63"/>
      <c r="X3840" s="63"/>
      <c r="Y3840" s="63"/>
      <c r="Z3840" s="63"/>
      <c r="AA3840" s="63"/>
    </row>
    <row r="3841" spans="1:27" s="71" customFormat="1" ht="23.5" customHeight="1" x14ac:dyDescent="0.35">
      <c r="A3841" s="62">
        <v>46216</v>
      </c>
      <c r="B3841" s="63" t="s">
        <v>34</v>
      </c>
      <c r="C3841" s="64" t="s">
        <v>17</v>
      </c>
      <c r="D3841" s="64" t="s">
        <v>19</v>
      </c>
      <c r="E3841" s="64" t="s">
        <v>6546</v>
      </c>
      <c r="F3841" s="64" t="str">
        <f t="shared" si="155"/>
        <v>1</v>
      </c>
      <c r="G3841" s="72" t="s">
        <v>3610</v>
      </c>
      <c r="H3841" s="63" t="s">
        <v>6767</v>
      </c>
      <c r="I3841" s="64" t="s">
        <v>493</v>
      </c>
      <c r="J3841" s="63" t="s">
        <v>66</v>
      </c>
      <c r="K3841" s="64" t="s">
        <v>243</v>
      </c>
      <c r="L3841" s="64" t="s">
        <v>239</v>
      </c>
      <c r="M3841" s="100"/>
      <c r="N3841" s="100"/>
      <c r="O3841" s="66">
        <f t="shared" si="156"/>
        <v>24</v>
      </c>
      <c r="P3841" s="67">
        <v>0.33</v>
      </c>
      <c r="Q3841" s="68">
        <v>14</v>
      </c>
      <c r="R3841" s="68"/>
      <c r="S3841" s="68">
        <f t="shared" si="157"/>
        <v>4.62</v>
      </c>
      <c r="T3841" s="69" t="s">
        <v>547</v>
      </c>
      <c r="U3841" s="63" t="s">
        <v>52</v>
      </c>
      <c r="V3841" s="63"/>
      <c r="W3841" s="63"/>
      <c r="X3841" s="63"/>
      <c r="Y3841" s="63"/>
      <c r="Z3841" s="63"/>
      <c r="AA3841" s="63"/>
    </row>
    <row r="3842" spans="1:27" s="71" customFormat="1" ht="23.5" customHeight="1" x14ac:dyDescent="0.35">
      <c r="A3842" s="62">
        <v>46216</v>
      </c>
      <c r="B3842" s="63" t="s">
        <v>34</v>
      </c>
      <c r="C3842" s="64" t="s">
        <v>17</v>
      </c>
      <c r="D3842" s="64" t="s">
        <v>19</v>
      </c>
      <c r="E3842" s="64" t="s">
        <v>6763</v>
      </c>
      <c r="F3842" s="64" t="str">
        <f t="shared" si="155"/>
        <v>2</v>
      </c>
      <c r="G3842" s="72" t="s">
        <v>3610</v>
      </c>
      <c r="H3842" s="63" t="s">
        <v>6767</v>
      </c>
      <c r="I3842" s="64" t="s">
        <v>493</v>
      </c>
      <c r="J3842" s="63" t="s">
        <v>66</v>
      </c>
      <c r="K3842" s="64" t="s">
        <v>243</v>
      </c>
      <c r="L3842" s="64" t="s">
        <v>239</v>
      </c>
      <c r="M3842" s="100"/>
      <c r="N3842" s="100"/>
      <c r="O3842" s="66">
        <f t="shared" si="156"/>
        <v>24</v>
      </c>
      <c r="P3842" s="67">
        <v>0.5</v>
      </c>
      <c r="Q3842" s="68">
        <v>12</v>
      </c>
      <c r="R3842" s="68"/>
      <c r="S3842" s="68">
        <f t="shared" si="157"/>
        <v>6</v>
      </c>
      <c r="T3842" s="69" t="s">
        <v>547</v>
      </c>
      <c r="U3842" s="63" t="s">
        <v>52</v>
      </c>
      <c r="V3842" s="63"/>
      <c r="W3842" s="63"/>
      <c r="X3842" s="63"/>
      <c r="Y3842" s="63"/>
      <c r="Z3842" s="63"/>
      <c r="AA3842" s="63"/>
    </row>
    <row r="3843" spans="1:27" s="71" customFormat="1" ht="23.5" customHeight="1" x14ac:dyDescent="0.35">
      <c r="A3843" s="62">
        <v>46216</v>
      </c>
      <c r="B3843" s="63" t="s">
        <v>445</v>
      </c>
      <c r="C3843" s="64" t="s">
        <v>17</v>
      </c>
      <c r="D3843" s="64" t="s">
        <v>37</v>
      </c>
      <c r="E3843" s="64" t="s">
        <v>6088</v>
      </c>
      <c r="F3843" s="64" t="str">
        <f t="shared" si="155"/>
        <v>1</v>
      </c>
      <c r="G3843" s="72" t="s">
        <v>4868</v>
      </c>
      <c r="H3843" s="63" t="s">
        <v>6768</v>
      </c>
      <c r="I3843" s="64" t="s">
        <v>493</v>
      </c>
      <c r="J3843" s="63" t="s">
        <v>66</v>
      </c>
      <c r="K3843" s="64" t="s">
        <v>243</v>
      </c>
      <c r="L3843" s="64" t="s">
        <v>239</v>
      </c>
      <c r="M3843" s="100"/>
      <c r="N3843" s="100"/>
      <c r="O3843" s="66">
        <f t="shared" si="156"/>
        <v>24</v>
      </c>
      <c r="P3843" s="67">
        <v>0.5</v>
      </c>
      <c r="Q3843" s="68">
        <v>6</v>
      </c>
      <c r="R3843" s="68"/>
      <c r="S3843" s="68">
        <f t="shared" si="157"/>
        <v>3</v>
      </c>
      <c r="T3843" s="69" t="s">
        <v>547</v>
      </c>
      <c r="U3843" s="63" t="s">
        <v>52</v>
      </c>
      <c r="V3843" s="63"/>
      <c r="W3843" s="63"/>
      <c r="X3843" s="63"/>
      <c r="Y3843" s="63"/>
      <c r="Z3843" s="63"/>
      <c r="AA3843" s="63"/>
    </row>
    <row r="3844" spans="1:27" s="71" customFormat="1" ht="23.5" customHeight="1" x14ac:dyDescent="0.35">
      <c r="A3844" s="62">
        <v>46216</v>
      </c>
      <c r="B3844" s="63" t="s">
        <v>445</v>
      </c>
      <c r="C3844" s="64" t="s">
        <v>17</v>
      </c>
      <c r="D3844" s="64" t="s">
        <v>37</v>
      </c>
      <c r="E3844" s="64" t="s">
        <v>5865</v>
      </c>
      <c r="F3844" s="64" t="str">
        <f t="shared" si="155"/>
        <v>2</v>
      </c>
      <c r="G3844" s="72" t="s">
        <v>1208</v>
      </c>
      <c r="H3844" s="63" t="s">
        <v>6769</v>
      </c>
      <c r="I3844" s="64" t="s">
        <v>493</v>
      </c>
      <c r="J3844" s="63" t="s">
        <v>66</v>
      </c>
      <c r="K3844" s="64" t="s">
        <v>243</v>
      </c>
      <c r="L3844" s="64" t="s">
        <v>239</v>
      </c>
      <c r="M3844" s="100"/>
      <c r="N3844" s="100"/>
      <c r="O3844" s="66">
        <f t="shared" si="156"/>
        <v>24</v>
      </c>
      <c r="P3844" s="67">
        <v>0.1</v>
      </c>
      <c r="Q3844" s="68">
        <v>28</v>
      </c>
      <c r="R3844" s="68"/>
      <c r="S3844" s="68">
        <f t="shared" si="157"/>
        <v>2.8000000000000003</v>
      </c>
      <c r="T3844" s="69" t="s">
        <v>547</v>
      </c>
      <c r="U3844" s="63" t="s">
        <v>52</v>
      </c>
      <c r="V3844" s="63"/>
      <c r="W3844" s="63"/>
      <c r="X3844" s="63"/>
      <c r="Y3844" s="63"/>
      <c r="Z3844" s="63"/>
      <c r="AA3844" s="63"/>
    </row>
    <row r="3845" spans="1:27" s="71" customFormat="1" ht="23.5" customHeight="1" x14ac:dyDescent="0.35">
      <c r="A3845" s="62">
        <v>46216</v>
      </c>
      <c r="B3845" s="63" t="s">
        <v>445</v>
      </c>
      <c r="C3845" s="64" t="s">
        <v>18</v>
      </c>
      <c r="D3845" s="64" t="s">
        <v>37</v>
      </c>
      <c r="E3845" s="64" t="s">
        <v>470</v>
      </c>
      <c r="F3845" s="64" t="str">
        <f t="shared" si="155"/>
        <v>1</v>
      </c>
      <c r="G3845" s="72" t="s">
        <v>738</v>
      </c>
      <c r="H3845" s="63" t="s">
        <v>6770</v>
      </c>
      <c r="I3845" s="64" t="s">
        <v>493</v>
      </c>
      <c r="J3845" s="63" t="s">
        <v>66</v>
      </c>
      <c r="K3845" s="64" t="s">
        <v>243</v>
      </c>
      <c r="L3845" s="64" t="s">
        <v>239</v>
      </c>
      <c r="M3845" s="100"/>
      <c r="N3845" s="100"/>
      <c r="O3845" s="66">
        <f t="shared" si="156"/>
        <v>24</v>
      </c>
      <c r="P3845" s="67">
        <v>0.1</v>
      </c>
      <c r="Q3845" s="68">
        <v>20</v>
      </c>
      <c r="R3845" s="68"/>
      <c r="S3845" s="68">
        <f t="shared" si="157"/>
        <v>2</v>
      </c>
      <c r="T3845" s="69" t="s">
        <v>547</v>
      </c>
      <c r="U3845" s="63" t="s">
        <v>52</v>
      </c>
      <c r="V3845" s="63"/>
      <c r="W3845" s="63"/>
      <c r="X3845" s="63"/>
      <c r="Y3845" s="63"/>
      <c r="Z3845" s="63"/>
      <c r="AA3845" s="63"/>
    </row>
    <row r="3846" spans="1:27" s="71" customFormat="1" ht="23.5" customHeight="1" x14ac:dyDescent="0.35">
      <c r="A3846" s="62">
        <v>46216</v>
      </c>
      <c r="B3846" s="63" t="s">
        <v>445</v>
      </c>
      <c r="C3846" s="64" t="s">
        <v>18</v>
      </c>
      <c r="D3846" s="64" t="s">
        <v>37</v>
      </c>
      <c r="E3846" s="64" t="s">
        <v>599</v>
      </c>
      <c r="F3846" s="64" t="str">
        <f t="shared" si="155"/>
        <v>1</v>
      </c>
      <c r="G3846" s="72" t="s">
        <v>6771</v>
      </c>
      <c r="H3846" s="63" t="s">
        <v>6772</v>
      </c>
      <c r="I3846" s="64" t="s">
        <v>493</v>
      </c>
      <c r="J3846" s="63" t="s">
        <v>66</v>
      </c>
      <c r="K3846" s="64" t="s">
        <v>243</v>
      </c>
      <c r="L3846" s="64" t="s">
        <v>239</v>
      </c>
      <c r="M3846" s="100"/>
      <c r="N3846" s="100"/>
      <c r="O3846" s="66">
        <f t="shared" si="156"/>
        <v>24</v>
      </c>
      <c r="P3846" s="67">
        <v>0.1</v>
      </c>
      <c r="Q3846" s="68">
        <v>23</v>
      </c>
      <c r="R3846" s="68"/>
      <c r="S3846" s="68">
        <f t="shared" si="157"/>
        <v>2.3000000000000003</v>
      </c>
      <c r="T3846" s="69" t="s">
        <v>547</v>
      </c>
      <c r="U3846" s="63" t="s">
        <v>52</v>
      </c>
      <c r="V3846" s="63"/>
      <c r="W3846" s="63"/>
      <c r="X3846" s="63"/>
      <c r="Y3846" s="63"/>
      <c r="Z3846" s="63"/>
      <c r="AA3846" s="63"/>
    </row>
    <row r="3847" spans="1:27" s="71" customFormat="1" ht="23.5" customHeight="1" x14ac:dyDescent="0.35">
      <c r="A3847" s="62">
        <v>46216</v>
      </c>
      <c r="B3847" s="63" t="s">
        <v>445</v>
      </c>
      <c r="C3847" s="64" t="s">
        <v>18</v>
      </c>
      <c r="D3847" s="64" t="s">
        <v>37</v>
      </c>
      <c r="E3847" s="64" t="s">
        <v>1052</v>
      </c>
      <c r="F3847" s="64" t="str">
        <f t="shared" si="155"/>
        <v>2</v>
      </c>
      <c r="G3847" s="72" t="s">
        <v>3809</v>
      </c>
      <c r="H3847" s="63" t="s">
        <v>6773</v>
      </c>
      <c r="I3847" s="64" t="s">
        <v>493</v>
      </c>
      <c r="J3847" s="63" t="s">
        <v>66</v>
      </c>
      <c r="K3847" s="64" t="s">
        <v>243</v>
      </c>
      <c r="L3847" s="64" t="s">
        <v>239</v>
      </c>
      <c r="M3847" s="100"/>
      <c r="N3847" s="100"/>
      <c r="O3847" s="66">
        <f t="shared" si="156"/>
        <v>24</v>
      </c>
      <c r="P3847" s="67">
        <v>0.1</v>
      </c>
      <c r="Q3847" s="68">
        <v>22</v>
      </c>
      <c r="R3847" s="68"/>
      <c r="S3847" s="68">
        <f t="shared" si="157"/>
        <v>2.2000000000000002</v>
      </c>
      <c r="T3847" s="69" t="s">
        <v>547</v>
      </c>
      <c r="U3847" s="63" t="s">
        <v>52</v>
      </c>
      <c r="V3847" s="63"/>
      <c r="W3847" s="63"/>
      <c r="X3847" s="63"/>
      <c r="Y3847" s="63"/>
      <c r="Z3847" s="63"/>
      <c r="AA3847" s="63"/>
    </row>
    <row r="3848" spans="1:27" s="71" customFormat="1" ht="23.5" customHeight="1" x14ac:dyDescent="0.35">
      <c r="A3848" s="62">
        <v>46216</v>
      </c>
      <c r="B3848" s="63" t="s">
        <v>445</v>
      </c>
      <c r="C3848" s="64" t="s">
        <v>18</v>
      </c>
      <c r="D3848" s="64" t="s">
        <v>37</v>
      </c>
      <c r="E3848" s="64" t="s">
        <v>1302</v>
      </c>
      <c r="F3848" s="64" t="str">
        <f t="shared" si="155"/>
        <v>2</v>
      </c>
      <c r="G3848" s="72" t="s">
        <v>1408</v>
      </c>
      <c r="H3848" s="63" t="s">
        <v>6774</v>
      </c>
      <c r="I3848" s="64" t="s">
        <v>493</v>
      </c>
      <c r="J3848" s="63" t="s">
        <v>66</v>
      </c>
      <c r="K3848" s="64" t="s">
        <v>243</v>
      </c>
      <c r="L3848" s="64" t="s">
        <v>239</v>
      </c>
      <c r="M3848" s="100"/>
      <c r="N3848" s="100"/>
      <c r="O3848" s="66">
        <f t="shared" si="156"/>
        <v>24</v>
      </c>
      <c r="P3848" s="67">
        <v>0.1</v>
      </c>
      <c r="Q3848" s="68">
        <v>8</v>
      </c>
      <c r="R3848" s="68"/>
      <c r="S3848" s="68">
        <f t="shared" si="157"/>
        <v>0.8</v>
      </c>
      <c r="T3848" s="69" t="s">
        <v>547</v>
      </c>
      <c r="U3848" s="63" t="s">
        <v>52</v>
      </c>
      <c r="V3848" s="63"/>
      <c r="W3848" s="63"/>
      <c r="X3848" s="63"/>
      <c r="Y3848" s="63"/>
      <c r="Z3848" s="63"/>
      <c r="AA3848" s="63"/>
    </row>
    <row r="3849" spans="1:27" s="71" customFormat="1" ht="23.5" customHeight="1" x14ac:dyDescent="0.35">
      <c r="A3849" s="62">
        <v>46216</v>
      </c>
      <c r="B3849" s="63" t="s">
        <v>445</v>
      </c>
      <c r="C3849" s="64" t="s">
        <v>18</v>
      </c>
      <c r="D3849" s="64" t="s">
        <v>37</v>
      </c>
      <c r="E3849" s="64" t="s">
        <v>1772</v>
      </c>
      <c r="F3849" s="64" t="str">
        <f t="shared" si="155"/>
        <v>2</v>
      </c>
      <c r="G3849" s="72">
        <v>161030007</v>
      </c>
      <c r="H3849" s="63" t="s">
        <v>6413</v>
      </c>
      <c r="I3849" s="64" t="s">
        <v>493</v>
      </c>
      <c r="J3849" s="63" t="s">
        <v>66</v>
      </c>
      <c r="K3849" s="64" t="s">
        <v>243</v>
      </c>
      <c r="L3849" s="64" t="s">
        <v>239</v>
      </c>
      <c r="M3849" s="100"/>
      <c r="N3849" s="100"/>
      <c r="O3849" s="66">
        <f t="shared" si="156"/>
        <v>24</v>
      </c>
      <c r="P3849" s="67">
        <v>0.1</v>
      </c>
      <c r="Q3849" s="68">
        <v>27</v>
      </c>
      <c r="R3849" s="68"/>
      <c r="S3849" s="68">
        <f t="shared" si="157"/>
        <v>2.7</v>
      </c>
      <c r="T3849" s="69" t="s">
        <v>547</v>
      </c>
      <c r="U3849" s="63" t="s">
        <v>52</v>
      </c>
      <c r="V3849" s="63"/>
      <c r="W3849" s="63"/>
      <c r="X3849" s="63"/>
      <c r="Y3849" s="63"/>
      <c r="Z3849" s="63"/>
      <c r="AA3849" s="63"/>
    </row>
    <row r="3850" spans="1:27" s="71" customFormat="1" ht="23.5" customHeight="1" x14ac:dyDescent="0.35">
      <c r="A3850" s="62">
        <v>46216</v>
      </c>
      <c r="B3850" s="63" t="s">
        <v>34</v>
      </c>
      <c r="C3850" s="64" t="s">
        <v>18</v>
      </c>
      <c r="D3850" s="64" t="s">
        <v>19</v>
      </c>
      <c r="E3850" s="64" t="s">
        <v>557</v>
      </c>
      <c r="F3850" s="64" t="str">
        <f t="shared" si="155"/>
        <v>2</v>
      </c>
      <c r="G3850" s="72" t="s">
        <v>6053</v>
      </c>
      <c r="H3850" s="63" t="s">
        <v>6775</v>
      </c>
      <c r="I3850" s="64" t="s">
        <v>493</v>
      </c>
      <c r="J3850" s="63" t="s">
        <v>66</v>
      </c>
      <c r="K3850" s="64" t="s">
        <v>243</v>
      </c>
      <c r="L3850" s="64" t="s">
        <v>239</v>
      </c>
      <c r="M3850" s="100"/>
      <c r="N3850" s="100"/>
      <c r="O3850" s="66">
        <f t="shared" si="156"/>
        <v>24</v>
      </c>
      <c r="P3850" s="67">
        <v>0.5</v>
      </c>
      <c r="Q3850" s="68">
        <v>7</v>
      </c>
      <c r="R3850" s="68"/>
      <c r="S3850" s="68">
        <f t="shared" si="157"/>
        <v>3.5</v>
      </c>
      <c r="T3850" s="69" t="s">
        <v>547</v>
      </c>
      <c r="U3850" s="63" t="s">
        <v>52</v>
      </c>
      <c r="V3850" s="63"/>
      <c r="W3850" s="63"/>
      <c r="X3850" s="63"/>
      <c r="Y3850" s="63"/>
      <c r="Z3850" s="63"/>
      <c r="AA3850" s="63"/>
    </row>
    <row r="3851" spans="1:27" s="71" customFormat="1" ht="23.5" customHeight="1" x14ac:dyDescent="0.35">
      <c r="A3851" s="62">
        <v>46216</v>
      </c>
      <c r="B3851" s="63" t="s">
        <v>445</v>
      </c>
      <c r="C3851" s="64" t="s">
        <v>18</v>
      </c>
      <c r="D3851" s="64" t="s">
        <v>37</v>
      </c>
      <c r="E3851" s="64" t="s">
        <v>607</v>
      </c>
      <c r="F3851" s="64" t="str">
        <f t="shared" si="155"/>
        <v>1</v>
      </c>
      <c r="G3851" s="72">
        <v>206474002</v>
      </c>
      <c r="H3851" s="63" t="s">
        <v>6776</v>
      </c>
      <c r="I3851" s="64" t="s">
        <v>493</v>
      </c>
      <c r="J3851" s="63" t="s">
        <v>66</v>
      </c>
      <c r="K3851" s="64" t="s">
        <v>243</v>
      </c>
      <c r="L3851" s="64" t="s">
        <v>239</v>
      </c>
      <c r="M3851" s="100"/>
      <c r="N3851" s="100"/>
      <c r="O3851" s="66">
        <f t="shared" si="156"/>
        <v>24</v>
      </c>
      <c r="P3851" s="67">
        <v>0.1</v>
      </c>
      <c r="Q3851" s="68">
        <v>5</v>
      </c>
      <c r="R3851" s="68"/>
      <c r="S3851" s="68">
        <f t="shared" si="157"/>
        <v>0.5</v>
      </c>
      <c r="T3851" s="69" t="s">
        <v>547</v>
      </c>
      <c r="U3851" s="63" t="s">
        <v>52</v>
      </c>
      <c r="V3851" s="63"/>
      <c r="W3851" s="63"/>
      <c r="X3851" s="63"/>
      <c r="Y3851" s="63"/>
      <c r="Z3851" s="63"/>
      <c r="AA3851" s="63"/>
    </row>
    <row r="3852" spans="1:27" s="71" customFormat="1" ht="23.5" customHeight="1" x14ac:dyDescent="0.35">
      <c r="A3852" s="62">
        <v>46216</v>
      </c>
      <c r="B3852" s="63" t="s">
        <v>445</v>
      </c>
      <c r="C3852" s="64" t="s">
        <v>18</v>
      </c>
      <c r="D3852" s="64" t="s">
        <v>37</v>
      </c>
      <c r="E3852" s="64" t="s">
        <v>607</v>
      </c>
      <c r="F3852" s="64" t="str">
        <f t="shared" si="155"/>
        <v>1</v>
      </c>
      <c r="G3852" s="72">
        <v>206613043</v>
      </c>
      <c r="H3852" s="63" t="s">
        <v>6777</v>
      </c>
      <c r="I3852" s="64" t="s">
        <v>493</v>
      </c>
      <c r="J3852" s="63" t="s">
        <v>66</v>
      </c>
      <c r="K3852" s="64" t="s">
        <v>243</v>
      </c>
      <c r="L3852" s="64" t="s">
        <v>239</v>
      </c>
      <c r="M3852" s="100"/>
      <c r="N3852" s="100"/>
      <c r="O3852" s="66">
        <f t="shared" si="156"/>
        <v>24</v>
      </c>
      <c r="P3852" s="67">
        <v>0.1</v>
      </c>
      <c r="Q3852" s="68">
        <v>5</v>
      </c>
      <c r="R3852" s="68"/>
      <c r="S3852" s="68">
        <f t="shared" si="157"/>
        <v>0.5</v>
      </c>
      <c r="T3852" s="69" t="s">
        <v>547</v>
      </c>
      <c r="U3852" s="63" t="s">
        <v>52</v>
      </c>
      <c r="V3852" s="63"/>
      <c r="W3852" s="63"/>
      <c r="X3852" s="63"/>
      <c r="Y3852" s="63"/>
      <c r="Z3852" s="63"/>
      <c r="AA3852" s="63"/>
    </row>
    <row r="3853" spans="1:27" s="71" customFormat="1" ht="23.5" customHeight="1" x14ac:dyDescent="0.35">
      <c r="A3853" s="62">
        <v>46216</v>
      </c>
      <c r="B3853" s="63" t="s">
        <v>445</v>
      </c>
      <c r="C3853" s="64" t="s">
        <v>18</v>
      </c>
      <c r="D3853" s="64" t="s">
        <v>37</v>
      </c>
      <c r="E3853" s="64" t="s">
        <v>607</v>
      </c>
      <c r="F3853" s="64" t="str">
        <f t="shared" si="155"/>
        <v>1</v>
      </c>
      <c r="G3853" s="72">
        <v>206998001</v>
      </c>
      <c r="H3853" s="63" t="s">
        <v>6778</v>
      </c>
      <c r="I3853" s="64" t="s">
        <v>493</v>
      </c>
      <c r="J3853" s="63" t="s">
        <v>66</v>
      </c>
      <c r="K3853" s="64" t="s">
        <v>243</v>
      </c>
      <c r="L3853" s="64" t="s">
        <v>239</v>
      </c>
      <c r="M3853" s="100"/>
      <c r="N3853" s="100"/>
      <c r="O3853" s="66">
        <f t="shared" si="156"/>
        <v>24</v>
      </c>
      <c r="P3853" s="67">
        <v>0.1</v>
      </c>
      <c r="Q3853" s="68">
        <v>5</v>
      </c>
      <c r="R3853" s="68"/>
      <c r="S3853" s="68">
        <f t="shared" si="157"/>
        <v>0.5</v>
      </c>
      <c r="T3853" s="69" t="s">
        <v>547</v>
      </c>
      <c r="U3853" s="63" t="s">
        <v>52</v>
      </c>
      <c r="V3853" s="63"/>
      <c r="W3853" s="63"/>
      <c r="X3853" s="63"/>
      <c r="Y3853" s="63"/>
      <c r="Z3853" s="63"/>
      <c r="AA3853" s="63"/>
    </row>
    <row r="3854" spans="1:27" s="71" customFormat="1" ht="23.5" customHeight="1" x14ac:dyDescent="0.35">
      <c r="A3854" s="62">
        <v>46216</v>
      </c>
      <c r="B3854" s="63" t="s">
        <v>445</v>
      </c>
      <c r="C3854" s="64" t="s">
        <v>17</v>
      </c>
      <c r="D3854" s="64" t="s">
        <v>37</v>
      </c>
      <c r="E3854" s="64" t="s">
        <v>5806</v>
      </c>
      <c r="F3854" s="64" t="str">
        <f t="shared" si="155"/>
        <v>1</v>
      </c>
      <c r="G3854" s="72" t="s">
        <v>813</v>
      </c>
      <c r="H3854" s="63" t="s">
        <v>6765</v>
      </c>
      <c r="I3854" s="64" t="s">
        <v>480</v>
      </c>
      <c r="J3854" s="63" t="s">
        <v>6779</v>
      </c>
      <c r="K3854" s="64" t="s">
        <v>273</v>
      </c>
      <c r="L3854" s="64" t="s">
        <v>268</v>
      </c>
      <c r="M3854" s="100">
        <v>0.3125</v>
      </c>
      <c r="N3854" s="100">
        <v>0.64583333333333337</v>
      </c>
      <c r="O3854" s="66">
        <f t="shared" si="156"/>
        <v>0.33333333333333337</v>
      </c>
      <c r="P3854" s="67">
        <v>8</v>
      </c>
      <c r="Q3854" s="68">
        <v>5</v>
      </c>
      <c r="R3854" s="68"/>
      <c r="S3854" s="68">
        <f t="shared" si="157"/>
        <v>40</v>
      </c>
      <c r="T3854" s="69" t="s">
        <v>30</v>
      </c>
      <c r="U3854" s="63" t="s">
        <v>30</v>
      </c>
      <c r="V3854" s="63"/>
      <c r="W3854" s="63">
        <v>539111003</v>
      </c>
      <c r="X3854" s="63" t="s">
        <v>5605</v>
      </c>
      <c r="Y3854" s="63"/>
      <c r="Z3854" s="63"/>
      <c r="AA3854" s="63">
        <v>2026070043</v>
      </c>
    </row>
    <row r="3855" spans="1:27" s="71" customFormat="1" ht="23.5" customHeight="1" x14ac:dyDescent="0.35">
      <c r="A3855" s="62">
        <v>46216</v>
      </c>
      <c r="B3855" s="63" t="s">
        <v>445</v>
      </c>
      <c r="C3855" s="64" t="s">
        <v>18</v>
      </c>
      <c r="D3855" s="64" t="s">
        <v>37</v>
      </c>
      <c r="E3855" s="64" t="s">
        <v>389</v>
      </c>
      <c r="F3855" s="64" t="str">
        <f t="shared" si="155"/>
        <v>2</v>
      </c>
      <c r="G3855" s="72" t="s">
        <v>6780</v>
      </c>
      <c r="H3855" s="63" t="s">
        <v>6781</v>
      </c>
      <c r="I3855" s="64" t="s">
        <v>480</v>
      </c>
      <c r="J3855" s="63" t="s">
        <v>6782</v>
      </c>
      <c r="K3855" s="64" t="s">
        <v>273</v>
      </c>
      <c r="L3855" s="64" t="s">
        <v>268</v>
      </c>
      <c r="M3855" s="100">
        <v>0.11458333333333333</v>
      </c>
      <c r="N3855" s="100">
        <v>0.27083333333333331</v>
      </c>
      <c r="O3855" s="66">
        <f t="shared" si="156"/>
        <v>0.15625</v>
      </c>
      <c r="P3855" s="67">
        <v>3.75</v>
      </c>
      <c r="Q3855" s="68">
        <v>8</v>
      </c>
      <c r="R3855" s="68"/>
      <c r="S3855" s="68">
        <f t="shared" si="157"/>
        <v>30</v>
      </c>
      <c r="T3855" s="69" t="s">
        <v>30</v>
      </c>
      <c r="U3855" s="63" t="s">
        <v>30</v>
      </c>
      <c r="V3855" s="63"/>
      <c r="W3855" s="63">
        <v>292092004</v>
      </c>
      <c r="X3855" s="63" t="s">
        <v>6786</v>
      </c>
      <c r="Y3855" s="63"/>
      <c r="Z3855" s="63"/>
      <c r="AA3855" s="63">
        <v>2026070044</v>
      </c>
    </row>
    <row r="3856" spans="1:27" s="71" customFormat="1" ht="23.5" customHeight="1" x14ac:dyDescent="0.35">
      <c r="A3856" s="62">
        <v>46216</v>
      </c>
      <c r="B3856" s="63" t="s">
        <v>34</v>
      </c>
      <c r="C3856" s="64" t="s">
        <v>18</v>
      </c>
      <c r="D3856" s="64" t="s">
        <v>19</v>
      </c>
      <c r="E3856" s="64" t="s">
        <v>5916</v>
      </c>
      <c r="F3856" s="64" t="str">
        <f t="shared" si="155"/>
        <v>2</v>
      </c>
      <c r="G3856" s="72">
        <v>130868014</v>
      </c>
      <c r="H3856" s="63" t="s">
        <v>6783</v>
      </c>
      <c r="I3856" s="64" t="s">
        <v>490</v>
      </c>
      <c r="J3856" s="63" t="s">
        <v>6784</v>
      </c>
      <c r="K3856" s="64" t="s">
        <v>281</v>
      </c>
      <c r="L3856" s="64" t="s">
        <v>268</v>
      </c>
      <c r="M3856" s="100">
        <v>0.89583333333333337</v>
      </c>
      <c r="N3856" s="100">
        <v>0.90625</v>
      </c>
      <c r="O3856" s="66">
        <f t="shared" si="156"/>
        <v>1.041666666666663E-2</v>
      </c>
      <c r="P3856" s="67">
        <v>0.25</v>
      </c>
      <c r="Q3856" s="68">
        <v>7</v>
      </c>
      <c r="R3856" s="68"/>
      <c r="S3856" s="68">
        <f t="shared" si="157"/>
        <v>1.75</v>
      </c>
      <c r="T3856" s="69" t="s">
        <v>52</v>
      </c>
      <c r="U3856" s="63" t="s">
        <v>52</v>
      </c>
      <c r="V3856" s="63"/>
      <c r="W3856" s="63"/>
      <c r="X3856" s="63"/>
      <c r="Y3856" s="63"/>
      <c r="Z3856" s="63"/>
      <c r="AA3856" s="63">
        <v>2026070045</v>
      </c>
    </row>
    <row r="3857" spans="1:27" s="71" customFormat="1" ht="23.5" customHeight="1" x14ac:dyDescent="0.35">
      <c r="A3857" s="62">
        <v>46216</v>
      </c>
      <c r="B3857" s="63" t="s">
        <v>34</v>
      </c>
      <c r="C3857" s="64" t="s">
        <v>18</v>
      </c>
      <c r="D3857" s="64" t="s">
        <v>19</v>
      </c>
      <c r="E3857" s="64" t="s">
        <v>1548</v>
      </c>
      <c r="F3857" s="64" t="str">
        <f t="shared" si="155"/>
        <v>1</v>
      </c>
      <c r="G3857" s="72">
        <v>130690036</v>
      </c>
      <c r="H3857" s="63" t="s">
        <v>6785</v>
      </c>
      <c r="I3857" s="64" t="s">
        <v>490</v>
      </c>
      <c r="J3857" s="63" t="s">
        <v>3657</v>
      </c>
      <c r="K3857" s="64" t="s">
        <v>281</v>
      </c>
      <c r="L3857" s="64" t="s">
        <v>268</v>
      </c>
      <c r="M3857" s="100">
        <v>0.5625</v>
      </c>
      <c r="N3857" s="100">
        <v>0.64583333333333337</v>
      </c>
      <c r="O3857" s="66">
        <f t="shared" si="156"/>
        <v>8.333333333333337E-2</v>
      </c>
      <c r="P3857" s="67">
        <v>2</v>
      </c>
      <c r="Q3857" s="68">
        <v>14</v>
      </c>
      <c r="R3857" s="68"/>
      <c r="S3857" s="68">
        <f t="shared" si="157"/>
        <v>28</v>
      </c>
      <c r="T3857" s="69" t="s">
        <v>52</v>
      </c>
      <c r="U3857" s="63" t="s">
        <v>52</v>
      </c>
      <c r="V3857" s="63"/>
      <c r="W3857" s="63"/>
      <c r="X3857" s="63"/>
      <c r="Y3857" s="63"/>
      <c r="Z3857" s="63"/>
      <c r="AA3857" s="63">
        <v>2026070046</v>
      </c>
    </row>
    <row r="3858" spans="1:27" s="71" customFormat="1" ht="23.5" customHeight="1" x14ac:dyDescent="0.35">
      <c r="A3858" s="62">
        <v>46216</v>
      </c>
      <c r="B3858" s="63" t="s">
        <v>445</v>
      </c>
      <c r="C3858" s="64" t="s">
        <v>18</v>
      </c>
      <c r="D3858" s="64" t="s">
        <v>37</v>
      </c>
      <c r="E3858" s="64" t="s">
        <v>1052</v>
      </c>
      <c r="F3858" s="64" t="str">
        <f t="shared" si="155"/>
        <v>2</v>
      </c>
      <c r="G3858" s="72" t="s">
        <v>3809</v>
      </c>
      <c r="H3858" s="63" t="s">
        <v>6773</v>
      </c>
      <c r="I3858" s="64" t="s">
        <v>490</v>
      </c>
      <c r="J3858" s="63" t="s">
        <v>5092</v>
      </c>
      <c r="K3858" s="64" t="s">
        <v>281</v>
      </c>
      <c r="L3858" s="64" t="s">
        <v>268</v>
      </c>
      <c r="M3858" s="100">
        <v>0.94791666666666663</v>
      </c>
      <c r="N3858" s="100">
        <v>0.97916666666666663</v>
      </c>
      <c r="O3858" s="66">
        <f t="shared" si="156"/>
        <v>3.125E-2</v>
      </c>
      <c r="P3858" s="67">
        <v>0.75</v>
      </c>
      <c r="Q3858" s="68">
        <v>22</v>
      </c>
      <c r="R3858" s="68"/>
      <c r="S3858" s="68">
        <f t="shared" si="157"/>
        <v>16.5</v>
      </c>
      <c r="T3858" s="69" t="s">
        <v>52</v>
      </c>
      <c r="U3858" s="63" t="s">
        <v>52</v>
      </c>
      <c r="V3858" s="63"/>
      <c r="W3858" s="63"/>
      <c r="X3858" s="63"/>
      <c r="Y3858" s="63"/>
      <c r="Z3858" s="63"/>
      <c r="AA3858" s="63">
        <v>2026070047</v>
      </c>
    </row>
    <row r="3859" spans="1:27" s="71" customFormat="1" ht="23.5" customHeight="1" x14ac:dyDescent="0.35">
      <c r="A3859" s="62">
        <v>46217</v>
      </c>
      <c r="B3859" s="63" t="s">
        <v>445</v>
      </c>
      <c r="C3859" s="64" t="s">
        <v>17</v>
      </c>
      <c r="D3859" s="64" t="s">
        <v>37</v>
      </c>
      <c r="E3859" s="64" t="s">
        <v>5866</v>
      </c>
      <c r="F3859" s="64" t="str">
        <f t="shared" si="155"/>
        <v>2</v>
      </c>
      <c r="G3859" s="72" t="s">
        <v>1993</v>
      </c>
      <c r="H3859" s="63" t="s">
        <v>6798</v>
      </c>
      <c r="I3859" s="64" t="s">
        <v>493</v>
      </c>
      <c r="J3859" s="63" t="s">
        <v>66</v>
      </c>
      <c r="K3859" s="64" t="s">
        <v>243</v>
      </c>
      <c r="L3859" s="64" t="s">
        <v>239</v>
      </c>
      <c r="M3859" s="100"/>
      <c r="N3859" s="100"/>
      <c r="O3859" s="66">
        <f t="shared" si="156"/>
        <v>24</v>
      </c>
      <c r="P3859" s="67">
        <v>0.1</v>
      </c>
      <c r="Q3859" s="68">
        <v>21</v>
      </c>
      <c r="R3859" s="68"/>
      <c r="S3859" s="68">
        <f t="shared" si="157"/>
        <v>2.1</v>
      </c>
      <c r="T3859" s="69" t="s">
        <v>547</v>
      </c>
      <c r="U3859" s="63" t="s">
        <v>52</v>
      </c>
      <c r="V3859" s="63"/>
      <c r="W3859" s="63"/>
      <c r="X3859" s="63"/>
      <c r="Y3859" s="63"/>
      <c r="Z3859" s="63"/>
      <c r="AA3859" s="63"/>
    </row>
    <row r="3860" spans="1:27" s="71" customFormat="1" ht="23.5" customHeight="1" x14ac:dyDescent="0.35">
      <c r="A3860" s="62">
        <v>46217</v>
      </c>
      <c r="B3860" s="63" t="s">
        <v>445</v>
      </c>
      <c r="C3860" s="64" t="s">
        <v>17</v>
      </c>
      <c r="D3860" s="64" t="s">
        <v>37</v>
      </c>
      <c r="E3860" s="64" t="s">
        <v>6620</v>
      </c>
      <c r="F3860" s="64" t="str">
        <f t="shared" si="155"/>
        <v>2</v>
      </c>
      <c r="G3860" s="72" t="s">
        <v>2279</v>
      </c>
      <c r="H3860" s="63" t="s">
        <v>6799</v>
      </c>
      <c r="I3860" s="64" t="s">
        <v>493</v>
      </c>
      <c r="J3860" s="63" t="s">
        <v>66</v>
      </c>
      <c r="K3860" s="64" t="s">
        <v>243</v>
      </c>
      <c r="L3860" s="64" t="s">
        <v>239</v>
      </c>
      <c r="M3860" s="100"/>
      <c r="N3860" s="100"/>
      <c r="O3860" s="66">
        <f t="shared" si="156"/>
        <v>24</v>
      </c>
      <c r="P3860" s="67">
        <v>0.1</v>
      </c>
      <c r="Q3860" s="68">
        <v>27</v>
      </c>
      <c r="R3860" s="68"/>
      <c r="S3860" s="68">
        <f t="shared" si="157"/>
        <v>2.7</v>
      </c>
      <c r="T3860" s="69" t="s">
        <v>547</v>
      </c>
      <c r="U3860" s="63" t="s">
        <v>52</v>
      </c>
      <c r="V3860" s="63"/>
      <c r="W3860" s="63"/>
      <c r="X3860" s="63"/>
      <c r="Y3860" s="63"/>
      <c r="Z3860" s="63"/>
      <c r="AA3860" s="63"/>
    </row>
    <row r="3861" spans="1:27" s="71" customFormat="1" ht="23.5" customHeight="1" x14ac:dyDescent="0.35">
      <c r="A3861" s="62">
        <v>46217</v>
      </c>
      <c r="B3861" s="63" t="s">
        <v>445</v>
      </c>
      <c r="C3861" s="64" t="s">
        <v>18</v>
      </c>
      <c r="D3861" s="64" t="s">
        <v>37</v>
      </c>
      <c r="E3861" s="64" t="s">
        <v>599</v>
      </c>
      <c r="F3861" s="64" t="str">
        <f t="shared" si="155"/>
        <v>1</v>
      </c>
      <c r="G3861" s="72" t="s">
        <v>1465</v>
      </c>
      <c r="H3861" s="63" t="s">
        <v>6800</v>
      </c>
      <c r="I3861" s="64" t="s">
        <v>493</v>
      </c>
      <c r="J3861" s="63" t="s">
        <v>66</v>
      </c>
      <c r="K3861" s="64" t="s">
        <v>243</v>
      </c>
      <c r="L3861" s="64" t="s">
        <v>239</v>
      </c>
      <c r="M3861" s="100"/>
      <c r="N3861" s="100"/>
      <c r="O3861" s="66">
        <f t="shared" si="156"/>
        <v>24</v>
      </c>
      <c r="P3861" s="67">
        <v>0.75</v>
      </c>
      <c r="Q3861" s="68">
        <v>23</v>
      </c>
      <c r="R3861" s="68"/>
      <c r="S3861" s="68">
        <f t="shared" si="157"/>
        <v>17.25</v>
      </c>
      <c r="T3861" s="69" t="s">
        <v>547</v>
      </c>
      <c r="U3861" s="63" t="s">
        <v>52</v>
      </c>
      <c r="V3861" s="63"/>
      <c r="W3861" s="63"/>
      <c r="X3861" s="63"/>
      <c r="Y3861" s="63"/>
      <c r="Z3861" s="63"/>
      <c r="AA3861" s="63"/>
    </row>
    <row r="3862" spans="1:27" s="71" customFormat="1" ht="23.5" customHeight="1" x14ac:dyDescent="0.35">
      <c r="A3862" s="62">
        <v>46217</v>
      </c>
      <c r="B3862" s="63" t="s">
        <v>445</v>
      </c>
      <c r="C3862" s="64" t="s">
        <v>18</v>
      </c>
      <c r="D3862" s="64" t="s">
        <v>37</v>
      </c>
      <c r="E3862" s="64" t="s">
        <v>249</v>
      </c>
      <c r="F3862" s="64" t="str">
        <f t="shared" si="155"/>
        <v>2</v>
      </c>
      <c r="G3862" s="72">
        <v>106248033</v>
      </c>
      <c r="H3862" s="63" t="s">
        <v>6801</v>
      </c>
      <c r="I3862" s="64" t="s">
        <v>493</v>
      </c>
      <c r="J3862" s="63" t="s">
        <v>66</v>
      </c>
      <c r="K3862" s="64" t="s">
        <v>243</v>
      </c>
      <c r="L3862" s="64" t="s">
        <v>239</v>
      </c>
      <c r="M3862" s="100"/>
      <c r="N3862" s="100"/>
      <c r="O3862" s="66">
        <f t="shared" si="156"/>
        <v>24</v>
      </c>
      <c r="P3862" s="67">
        <v>0.1</v>
      </c>
      <c r="Q3862" s="68">
        <v>17</v>
      </c>
      <c r="R3862" s="68"/>
      <c r="S3862" s="68">
        <f t="shared" si="157"/>
        <v>1.7000000000000002</v>
      </c>
      <c r="T3862" s="69" t="s">
        <v>547</v>
      </c>
      <c r="U3862" s="63" t="s">
        <v>52</v>
      </c>
      <c r="V3862" s="63"/>
      <c r="W3862" s="63"/>
      <c r="X3862" s="63"/>
      <c r="Y3862" s="63"/>
      <c r="Z3862" s="63"/>
      <c r="AA3862" s="63"/>
    </row>
    <row r="3863" spans="1:27" s="71" customFormat="1" ht="23.5" customHeight="1" x14ac:dyDescent="0.35">
      <c r="A3863" s="62">
        <v>46217</v>
      </c>
      <c r="B3863" s="63" t="s">
        <v>445</v>
      </c>
      <c r="C3863" s="64" t="s">
        <v>18</v>
      </c>
      <c r="D3863" s="64" t="s">
        <v>37</v>
      </c>
      <c r="E3863" s="64" t="s">
        <v>1052</v>
      </c>
      <c r="F3863" s="64" t="str">
        <f t="shared" si="155"/>
        <v>2</v>
      </c>
      <c r="G3863" s="72">
        <v>159230009</v>
      </c>
      <c r="H3863" s="63" t="s">
        <v>6802</v>
      </c>
      <c r="I3863" s="64" t="s">
        <v>493</v>
      </c>
      <c r="J3863" s="63" t="s">
        <v>66</v>
      </c>
      <c r="K3863" s="64" t="s">
        <v>243</v>
      </c>
      <c r="L3863" s="64" t="s">
        <v>239</v>
      </c>
      <c r="M3863" s="100"/>
      <c r="N3863" s="100"/>
      <c r="O3863" s="66">
        <f t="shared" si="156"/>
        <v>24</v>
      </c>
      <c r="P3863" s="67">
        <v>0.33</v>
      </c>
      <c r="Q3863" s="68">
        <v>19</v>
      </c>
      <c r="R3863" s="68"/>
      <c r="S3863" s="68">
        <f t="shared" si="157"/>
        <v>6.2700000000000005</v>
      </c>
      <c r="T3863" s="69" t="s">
        <v>547</v>
      </c>
      <c r="U3863" s="63" t="s">
        <v>52</v>
      </c>
      <c r="V3863" s="63"/>
      <c r="W3863" s="63"/>
      <c r="X3863" s="63"/>
      <c r="Y3863" s="63"/>
      <c r="Z3863" s="63"/>
      <c r="AA3863" s="63"/>
    </row>
    <row r="3864" spans="1:27" s="71" customFormat="1" ht="23.5" customHeight="1" x14ac:dyDescent="0.35">
      <c r="A3864" s="62">
        <v>46217</v>
      </c>
      <c r="B3864" s="63" t="s">
        <v>445</v>
      </c>
      <c r="C3864" s="64" t="s">
        <v>18</v>
      </c>
      <c r="D3864" s="64" t="s">
        <v>37</v>
      </c>
      <c r="E3864" s="64" t="s">
        <v>320</v>
      </c>
      <c r="F3864" s="64" t="str">
        <f t="shared" si="155"/>
        <v>1</v>
      </c>
      <c r="G3864" s="72" t="s">
        <v>6803</v>
      </c>
      <c r="H3864" s="63" t="s">
        <v>6804</v>
      </c>
      <c r="I3864" s="64" t="s">
        <v>493</v>
      </c>
      <c r="J3864" s="63" t="s">
        <v>66</v>
      </c>
      <c r="K3864" s="64" t="s">
        <v>243</v>
      </c>
      <c r="L3864" s="64" t="s">
        <v>239</v>
      </c>
      <c r="M3864" s="100"/>
      <c r="N3864" s="100"/>
      <c r="O3864" s="66">
        <f t="shared" si="156"/>
        <v>24</v>
      </c>
      <c r="P3864" s="67">
        <v>0.75</v>
      </c>
      <c r="Q3864" s="68">
        <v>21</v>
      </c>
      <c r="R3864" s="68"/>
      <c r="S3864" s="68">
        <f t="shared" si="157"/>
        <v>15.75</v>
      </c>
      <c r="T3864" s="69" t="s">
        <v>547</v>
      </c>
      <c r="U3864" s="63" t="s">
        <v>52</v>
      </c>
      <c r="V3864" s="63"/>
      <c r="W3864" s="63"/>
      <c r="X3864" s="63"/>
      <c r="Y3864" s="63"/>
      <c r="Z3864" s="63"/>
      <c r="AA3864" s="63"/>
    </row>
    <row r="3865" spans="1:27" s="71" customFormat="1" ht="23.5" customHeight="1" x14ac:dyDescent="0.35">
      <c r="A3865" s="62">
        <v>46217</v>
      </c>
      <c r="B3865" s="63" t="s">
        <v>445</v>
      </c>
      <c r="C3865" s="64" t="s">
        <v>18</v>
      </c>
      <c r="D3865" s="64" t="s">
        <v>37</v>
      </c>
      <c r="E3865" s="64" t="s">
        <v>553</v>
      </c>
      <c r="F3865" s="64" t="str">
        <f t="shared" si="155"/>
        <v>1</v>
      </c>
      <c r="G3865" s="72" t="s">
        <v>6562</v>
      </c>
      <c r="H3865" s="63" t="s">
        <v>6805</v>
      </c>
      <c r="I3865" s="64" t="s">
        <v>493</v>
      </c>
      <c r="J3865" s="63" t="s">
        <v>66</v>
      </c>
      <c r="K3865" s="64" t="s">
        <v>243</v>
      </c>
      <c r="L3865" s="64" t="s">
        <v>239</v>
      </c>
      <c r="M3865" s="100"/>
      <c r="N3865" s="100"/>
      <c r="O3865" s="66">
        <f t="shared" si="156"/>
        <v>24</v>
      </c>
      <c r="P3865" s="67">
        <v>0.1</v>
      </c>
      <c r="Q3865" s="68">
        <v>21</v>
      </c>
      <c r="R3865" s="68"/>
      <c r="S3865" s="68">
        <f t="shared" si="157"/>
        <v>2.1</v>
      </c>
      <c r="T3865" s="69" t="s">
        <v>547</v>
      </c>
      <c r="U3865" s="63" t="s">
        <v>52</v>
      </c>
      <c r="V3865" s="63"/>
      <c r="W3865" s="63"/>
      <c r="X3865" s="63"/>
      <c r="Y3865" s="63"/>
      <c r="Z3865" s="63"/>
      <c r="AA3865" s="63"/>
    </row>
    <row r="3866" spans="1:27" s="71" customFormat="1" ht="23.5" customHeight="1" x14ac:dyDescent="0.35">
      <c r="A3866" s="62">
        <v>46217</v>
      </c>
      <c r="B3866" s="63" t="s">
        <v>445</v>
      </c>
      <c r="C3866" s="64" t="s">
        <v>18</v>
      </c>
      <c r="D3866" s="64" t="s">
        <v>37</v>
      </c>
      <c r="E3866" s="64" t="s">
        <v>377</v>
      </c>
      <c r="F3866" s="64" t="str">
        <f t="shared" si="155"/>
        <v>1</v>
      </c>
      <c r="G3866" s="72" t="s">
        <v>2429</v>
      </c>
      <c r="H3866" s="63" t="s">
        <v>6806</v>
      </c>
      <c r="I3866" s="64" t="s">
        <v>493</v>
      </c>
      <c r="J3866" s="63" t="s">
        <v>66</v>
      </c>
      <c r="K3866" s="64" t="s">
        <v>243</v>
      </c>
      <c r="L3866" s="64" t="s">
        <v>239</v>
      </c>
      <c r="M3866" s="100"/>
      <c r="N3866" s="100"/>
      <c r="O3866" s="66">
        <f t="shared" si="156"/>
        <v>24</v>
      </c>
      <c r="P3866" s="67">
        <v>0.1</v>
      </c>
      <c r="Q3866" s="68">
        <v>8</v>
      </c>
      <c r="R3866" s="68"/>
      <c r="S3866" s="68">
        <f t="shared" si="157"/>
        <v>0.8</v>
      </c>
      <c r="T3866" s="69" t="s">
        <v>547</v>
      </c>
      <c r="U3866" s="63" t="s">
        <v>52</v>
      </c>
      <c r="V3866" s="63"/>
      <c r="W3866" s="63"/>
      <c r="X3866" s="63"/>
      <c r="Y3866" s="63"/>
      <c r="Z3866" s="63"/>
      <c r="AA3866" s="63"/>
    </row>
    <row r="3867" spans="1:27" s="71" customFormat="1" ht="23.5" customHeight="1" x14ac:dyDescent="0.35">
      <c r="A3867" s="62">
        <v>46217</v>
      </c>
      <c r="B3867" s="63" t="s">
        <v>445</v>
      </c>
      <c r="C3867" s="64" t="s">
        <v>18</v>
      </c>
      <c r="D3867" s="64" t="s">
        <v>37</v>
      </c>
      <c r="E3867" s="64" t="s">
        <v>554</v>
      </c>
      <c r="F3867" s="64" t="str">
        <f t="shared" si="155"/>
        <v>1</v>
      </c>
      <c r="G3867" s="72" t="s">
        <v>3159</v>
      </c>
      <c r="H3867" s="63" t="s">
        <v>6807</v>
      </c>
      <c r="I3867" s="64" t="s">
        <v>493</v>
      </c>
      <c r="J3867" s="63" t="s">
        <v>66</v>
      </c>
      <c r="K3867" s="64" t="s">
        <v>243</v>
      </c>
      <c r="L3867" s="64" t="s">
        <v>239</v>
      </c>
      <c r="M3867" s="100"/>
      <c r="N3867" s="100"/>
      <c r="O3867" s="66">
        <f t="shared" si="156"/>
        <v>24</v>
      </c>
      <c r="P3867" s="67">
        <v>0.1</v>
      </c>
      <c r="Q3867" s="68">
        <v>9</v>
      </c>
      <c r="R3867" s="68"/>
      <c r="S3867" s="68">
        <f t="shared" si="157"/>
        <v>0.9</v>
      </c>
      <c r="T3867" s="69" t="s">
        <v>547</v>
      </c>
      <c r="U3867" s="63" t="s">
        <v>52</v>
      </c>
      <c r="V3867" s="63"/>
      <c r="W3867" s="63"/>
      <c r="X3867" s="63"/>
      <c r="Y3867" s="63"/>
      <c r="Z3867" s="63"/>
      <c r="AA3867" s="63"/>
    </row>
    <row r="3868" spans="1:27" s="71" customFormat="1" ht="23.5" customHeight="1" x14ac:dyDescent="0.35">
      <c r="A3868" s="62">
        <v>46217</v>
      </c>
      <c r="B3868" s="63" t="s">
        <v>445</v>
      </c>
      <c r="C3868" s="64" t="s">
        <v>18</v>
      </c>
      <c r="D3868" s="64" t="s">
        <v>37</v>
      </c>
      <c r="E3868" s="64" t="s">
        <v>1772</v>
      </c>
      <c r="F3868" s="64" t="str">
        <f t="shared" si="155"/>
        <v>2</v>
      </c>
      <c r="G3868" s="72" t="s">
        <v>957</v>
      </c>
      <c r="H3868" s="63" t="s">
        <v>6808</v>
      </c>
      <c r="I3868" s="64" t="s">
        <v>493</v>
      </c>
      <c r="J3868" s="63" t="s">
        <v>66</v>
      </c>
      <c r="K3868" s="64" t="s">
        <v>243</v>
      </c>
      <c r="L3868" s="64" t="s">
        <v>239</v>
      </c>
      <c r="M3868" s="100"/>
      <c r="N3868" s="100"/>
      <c r="O3868" s="66">
        <f t="shared" si="156"/>
        <v>24</v>
      </c>
      <c r="P3868" s="67">
        <v>0.1</v>
      </c>
      <c r="Q3868" s="68">
        <v>28</v>
      </c>
      <c r="R3868" s="68"/>
      <c r="S3868" s="68">
        <f t="shared" si="157"/>
        <v>2.8000000000000003</v>
      </c>
      <c r="T3868" s="69" t="s">
        <v>547</v>
      </c>
      <c r="U3868" s="63" t="s">
        <v>52</v>
      </c>
      <c r="V3868" s="63"/>
      <c r="W3868" s="63"/>
      <c r="X3868" s="63"/>
      <c r="Y3868" s="63"/>
      <c r="Z3868" s="63"/>
      <c r="AA3868" s="63"/>
    </row>
    <row r="3869" spans="1:27" s="71" customFormat="1" ht="23.5" customHeight="1" x14ac:dyDescent="0.35">
      <c r="A3869" s="62">
        <v>46217</v>
      </c>
      <c r="B3869" s="63" t="s">
        <v>445</v>
      </c>
      <c r="C3869" s="64" t="s">
        <v>18</v>
      </c>
      <c r="D3869" s="64" t="s">
        <v>37</v>
      </c>
      <c r="E3869" s="64" t="s">
        <v>1772</v>
      </c>
      <c r="F3869" s="64" t="str">
        <f t="shared" si="155"/>
        <v>2</v>
      </c>
      <c r="G3869" s="72" t="s">
        <v>1696</v>
      </c>
      <c r="H3869" s="63" t="s">
        <v>6809</v>
      </c>
      <c r="I3869" s="64" t="s">
        <v>493</v>
      </c>
      <c r="J3869" s="63" t="s">
        <v>66</v>
      </c>
      <c r="K3869" s="64" t="s">
        <v>243</v>
      </c>
      <c r="L3869" s="64" t="s">
        <v>239</v>
      </c>
      <c r="M3869" s="100"/>
      <c r="N3869" s="100"/>
      <c r="O3869" s="66">
        <f t="shared" si="156"/>
        <v>24</v>
      </c>
      <c r="P3869" s="67">
        <v>0.1</v>
      </c>
      <c r="Q3869" s="68">
        <v>28</v>
      </c>
      <c r="R3869" s="68"/>
      <c r="S3869" s="68">
        <f t="shared" si="157"/>
        <v>2.8000000000000003</v>
      </c>
      <c r="T3869" s="69" t="s">
        <v>547</v>
      </c>
      <c r="U3869" s="63" t="s">
        <v>52</v>
      </c>
      <c r="V3869" s="63"/>
      <c r="W3869" s="63"/>
      <c r="X3869" s="63"/>
      <c r="Y3869" s="63"/>
      <c r="Z3869" s="63"/>
      <c r="AA3869" s="63"/>
    </row>
    <row r="3870" spans="1:27" s="71" customFormat="1" ht="23.5" customHeight="1" x14ac:dyDescent="0.35">
      <c r="A3870" s="62">
        <v>46217</v>
      </c>
      <c r="B3870" s="63" t="s">
        <v>445</v>
      </c>
      <c r="C3870" s="64" t="s">
        <v>18</v>
      </c>
      <c r="D3870" s="64" t="s">
        <v>37</v>
      </c>
      <c r="E3870" s="64" t="s">
        <v>2671</v>
      </c>
      <c r="F3870" s="64" t="str">
        <f t="shared" si="155"/>
        <v>1</v>
      </c>
      <c r="G3870" s="72" t="s">
        <v>6590</v>
      </c>
      <c r="H3870" s="63" t="s">
        <v>6810</v>
      </c>
      <c r="I3870" s="64" t="s">
        <v>493</v>
      </c>
      <c r="J3870" s="63" t="s">
        <v>66</v>
      </c>
      <c r="K3870" s="64" t="s">
        <v>243</v>
      </c>
      <c r="L3870" s="64" t="s">
        <v>239</v>
      </c>
      <c r="M3870" s="100"/>
      <c r="N3870" s="100"/>
      <c r="O3870" s="66">
        <f t="shared" si="156"/>
        <v>24</v>
      </c>
      <c r="P3870" s="67">
        <v>0.1</v>
      </c>
      <c r="Q3870" s="68">
        <v>21</v>
      </c>
      <c r="R3870" s="68"/>
      <c r="S3870" s="68">
        <f t="shared" si="157"/>
        <v>2.1</v>
      </c>
      <c r="T3870" s="69" t="s">
        <v>547</v>
      </c>
      <c r="U3870" s="63" t="s">
        <v>52</v>
      </c>
      <c r="V3870" s="63"/>
      <c r="W3870" s="63"/>
      <c r="X3870" s="63"/>
      <c r="Y3870" s="63"/>
      <c r="Z3870" s="63"/>
      <c r="AA3870" s="63"/>
    </row>
    <row r="3871" spans="1:27" s="71" customFormat="1" ht="23.5" customHeight="1" x14ac:dyDescent="0.35">
      <c r="A3871" s="62">
        <v>46217</v>
      </c>
      <c r="B3871" s="63" t="s">
        <v>445</v>
      </c>
      <c r="C3871" s="64" t="s">
        <v>18</v>
      </c>
      <c r="D3871" s="64" t="s">
        <v>37</v>
      </c>
      <c r="E3871" s="64" t="s">
        <v>840</v>
      </c>
      <c r="F3871" s="64" t="str">
        <f t="shared" si="155"/>
        <v>1</v>
      </c>
      <c r="G3871" s="72" t="s">
        <v>6811</v>
      </c>
      <c r="H3871" s="63" t="s">
        <v>6812</v>
      </c>
      <c r="I3871" s="64" t="s">
        <v>493</v>
      </c>
      <c r="J3871" s="63" t="s">
        <v>66</v>
      </c>
      <c r="K3871" s="64" t="s">
        <v>243</v>
      </c>
      <c r="L3871" s="64" t="s">
        <v>239</v>
      </c>
      <c r="M3871" s="100"/>
      <c r="N3871" s="100"/>
      <c r="O3871" s="66">
        <f t="shared" si="156"/>
        <v>24</v>
      </c>
      <c r="P3871" s="67">
        <v>0.1</v>
      </c>
      <c r="Q3871" s="68">
        <v>23</v>
      </c>
      <c r="R3871" s="68"/>
      <c r="S3871" s="68">
        <f t="shared" si="157"/>
        <v>2.3000000000000003</v>
      </c>
      <c r="T3871" s="69" t="s">
        <v>547</v>
      </c>
      <c r="U3871" s="63" t="s">
        <v>52</v>
      </c>
      <c r="V3871" s="63"/>
      <c r="W3871" s="63"/>
      <c r="X3871" s="63"/>
      <c r="Y3871" s="63"/>
      <c r="Z3871" s="63"/>
      <c r="AA3871" s="63"/>
    </row>
    <row r="3872" spans="1:27" s="71" customFormat="1" ht="23.5" customHeight="1" x14ac:dyDescent="0.35">
      <c r="A3872" s="62">
        <v>46217</v>
      </c>
      <c r="B3872" s="63" t="s">
        <v>445</v>
      </c>
      <c r="C3872" s="64" t="s">
        <v>18</v>
      </c>
      <c r="D3872" s="64" t="s">
        <v>37</v>
      </c>
      <c r="E3872" s="64" t="s">
        <v>840</v>
      </c>
      <c r="F3872" s="64" t="str">
        <f t="shared" si="155"/>
        <v>1</v>
      </c>
      <c r="G3872" s="72">
        <v>159458005</v>
      </c>
      <c r="H3872" s="63" t="s">
        <v>6813</v>
      </c>
      <c r="I3872" s="64" t="s">
        <v>493</v>
      </c>
      <c r="J3872" s="63" t="s">
        <v>66</v>
      </c>
      <c r="K3872" s="64" t="s">
        <v>243</v>
      </c>
      <c r="L3872" s="64" t="s">
        <v>239</v>
      </c>
      <c r="M3872" s="100"/>
      <c r="N3872" s="100"/>
      <c r="O3872" s="66">
        <f t="shared" si="156"/>
        <v>24</v>
      </c>
      <c r="P3872" s="67">
        <v>0.1</v>
      </c>
      <c r="Q3872" s="68">
        <v>23</v>
      </c>
      <c r="R3872" s="68"/>
      <c r="S3872" s="68">
        <f t="shared" si="157"/>
        <v>2.3000000000000003</v>
      </c>
      <c r="T3872" s="69" t="s">
        <v>547</v>
      </c>
      <c r="U3872" s="63" t="s">
        <v>52</v>
      </c>
      <c r="V3872" s="63"/>
      <c r="W3872" s="63"/>
      <c r="X3872" s="63"/>
      <c r="Y3872" s="63"/>
      <c r="Z3872" s="63"/>
      <c r="AA3872" s="63"/>
    </row>
    <row r="3873" spans="1:27" s="71" customFormat="1" ht="23.5" customHeight="1" x14ac:dyDescent="0.35">
      <c r="A3873" s="62">
        <v>46217</v>
      </c>
      <c r="B3873" s="63" t="s">
        <v>445</v>
      </c>
      <c r="C3873" s="64" t="s">
        <v>18</v>
      </c>
      <c r="D3873" s="64" t="s">
        <v>37</v>
      </c>
      <c r="E3873" s="64" t="s">
        <v>323</v>
      </c>
      <c r="F3873" s="64" t="str">
        <f t="shared" si="155"/>
        <v>1</v>
      </c>
      <c r="G3873" s="72">
        <v>159493002</v>
      </c>
      <c r="H3873" s="63" t="s">
        <v>6814</v>
      </c>
      <c r="I3873" s="64" t="s">
        <v>493</v>
      </c>
      <c r="J3873" s="63" t="s">
        <v>66</v>
      </c>
      <c r="K3873" s="64" t="s">
        <v>243</v>
      </c>
      <c r="L3873" s="64" t="s">
        <v>239</v>
      </c>
      <c r="M3873" s="100"/>
      <c r="N3873" s="100"/>
      <c r="O3873" s="66">
        <f t="shared" si="156"/>
        <v>24</v>
      </c>
      <c r="P3873" s="67">
        <v>0.1</v>
      </c>
      <c r="Q3873" s="68">
        <v>26</v>
      </c>
      <c r="R3873" s="68"/>
      <c r="S3873" s="68">
        <f t="shared" si="157"/>
        <v>2.6</v>
      </c>
      <c r="T3873" s="69" t="s">
        <v>547</v>
      </c>
      <c r="U3873" s="63" t="s">
        <v>52</v>
      </c>
      <c r="V3873" s="63"/>
      <c r="W3873" s="63"/>
      <c r="X3873" s="63"/>
      <c r="Y3873" s="63"/>
      <c r="Z3873" s="63"/>
      <c r="AA3873" s="63"/>
    </row>
    <row r="3874" spans="1:27" s="71" customFormat="1" ht="23.5" customHeight="1" x14ac:dyDescent="0.35">
      <c r="A3874" s="62">
        <v>46217</v>
      </c>
      <c r="B3874" s="63" t="s">
        <v>445</v>
      </c>
      <c r="C3874" s="64" t="s">
        <v>17</v>
      </c>
      <c r="D3874" s="64" t="s">
        <v>37</v>
      </c>
      <c r="E3874" s="64" t="s">
        <v>5901</v>
      </c>
      <c r="F3874" s="64" t="str">
        <f t="shared" si="155"/>
        <v>1</v>
      </c>
      <c r="G3874" s="72" t="s">
        <v>4684</v>
      </c>
      <c r="H3874" s="63" t="s">
        <v>6815</v>
      </c>
      <c r="I3874" s="64" t="s">
        <v>490</v>
      </c>
      <c r="J3874" s="63" t="s">
        <v>6816</v>
      </c>
      <c r="K3874" s="64" t="s">
        <v>281</v>
      </c>
      <c r="L3874" s="64" t="s">
        <v>268</v>
      </c>
      <c r="M3874" s="100">
        <v>0.58333333333333337</v>
      </c>
      <c r="N3874" s="100">
        <v>0.60416666666666663</v>
      </c>
      <c r="O3874" s="66">
        <f t="shared" si="156"/>
        <v>2.0833333333333259E-2</v>
      </c>
      <c r="P3874" s="67">
        <v>0.5</v>
      </c>
      <c r="Q3874" s="68">
        <v>30</v>
      </c>
      <c r="R3874" s="68"/>
      <c r="S3874" s="68">
        <f t="shared" si="157"/>
        <v>15</v>
      </c>
      <c r="T3874" s="69" t="s">
        <v>52</v>
      </c>
      <c r="U3874" s="63" t="s">
        <v>52</v>
      </c>
      <c r="V3874" s="63"/>
      <c r="W3874" s="63"/>
      <c r="X3874" s="63"/>
      <c r="Y3874" s="63"/>
      <c r="Z3874" s="63"/>
      <c r="AA3874" s="63">
        <v>2026070048</v>
      </c>
    </row>
    <row r="3875" spans="1:27" s="71" customFormat="1" ht="23.5" customHeight="1" x14ac:dyDescent="0.35">
      <c r="A3875" s="62">
        <v>46217</v>
      </c>
      <c r="B3875" s="63" t="s">
        <v>34</v>
      </c>
      <c r="C3875" s="64" t="s">
        <v>18</v>
      </c>
      <c r="D3875" s="64" t="s">
        <v>19</v>
      </c>
      <c r="E3875" s="64" t="s">
        <v>5920</v>
      </c>
      <c r="F3875" s="64" t="str">
        <f t="shared" si="155"/>
        <v>2</v>
      </c>
      <c r="G3875" s="72">
        <v>130597388</v>
      </c>
      <c r="H3875" s="63" t="s">
        <v>6817</v>
      </c>
      <c r="I3875" s="64" t="s">
        <v>490</v>
      </c>
      <c r="J3875" s="63" t="s">
        <v>5435</v>
      </c>
      <c r="K3875" s="64" t="s">
        <v>281</v>
      </c>
      <c r="L3875" s="64" t="s">
        <v>268</v>
      </c>
      <c r="M3875" s="100">
        <v>0.9</v>
      </c>
      <c r="N3875" s="100">
        <v>0.92083333333333328</v>
      </c>
      <c r="O3875" s="66">
        <f t="shared" si="156"/>
        <v>2.0833333333333259E-2</v>
      </c>
      <c r="P3875" s="67">
        <v>0.5</v>
      </c>
      <c r="Q3875" s="68">
        <v>6</v>
      </c>
      <c r="R3875" s="68"/>
      <c r="S3875" s="68">
        <f t="shared" si="157"/>
        <v>3</v>
      </c>
      <c r="T3875" s="69" t="s">
        <v>52</v>
      </c>
      <c r="U3875" s="63" t="s">
        <v>52</v>
      </c>
      <c r="V3875" s="63"/>
      <c r="W3875" s="63"/>
      <c r="X3875" s="63"/>
      <c r="Y3875" s="63"/>
      <c r="Z3875" s="63"/>
      <c r="AA3875" s="63">
        <v>2026070049</v>
      </c>
    </row>
    <row r="3876" spans="1:27" s="71" customFormat="1" ht="23.5" customHeight="1" x14ac:dyDescent="0.35">
      <c r="A3876" s="62">
        <v>46217</v>
      </c>
      <c r="B3876" s="63" t="s">
        <v>445</v>
      </c>
      <c r="C3876" s="64" t="s">
        <v>18</v>
      </c>
      <c r="D3876" s="64" t="s">
        <v>37</v>
      </c>
      <c r="E3876" s="64" t="s">
        <v>258</v>
      </c>
      <c r="F3876" s="64" t="str">
        <f t="shared" si="155"/>
        <v>1</v>
      </c>
      <c r="G3876" s="72" t="s">
        <v>2203</v>
      </c>
      <c r="H3876" s="63" t="s">
        <v>6818</v>
      </c>
      <c r="I3876" s="64" t="s">
        <v>480</v>
      </c>
      <c r="J3876" s="63" t="s">
        <v>6819</v>
      </c>
      <c r="K3876" s="64" t="s">
        <v>273</v>
      </c>
      <c r="L3876" s="64" t="s">
        <v>268</v>
      </c>
      <c r="M3876" s="100">
        <v>0.54166666666666663</v>
      </c>
      <c r="N3876" s="100">
        <v>0.64583333333333337</v>
      </c>
      <c r="O3876" s="66">
        <f t="shared" si="156"/>
        <v>0.10416666666666674</v>
      </c>
      <c r="P3876" s="67">
        <v>2.5</v>
      </c>
      <c r="Q3876" s="68">
        <v>18</v>
      </c>
      <c r="R3876" s="68"/>
      <c r="S3876" s="68">
        <f t="shared" si="157"/>
        <v>45</v>
      </c>
      <c r="T3876" s="69" t="s">
        <v>27</v>
      </c>
      <c r="U3876" s="63" t="s">
        <v>30</v>
      </c>
      <c r="V3876" s="63"/>
      <c r="W3876" s="63">
        <v>742786002</v>
      </c>
      <c r="X3876" s="63" t="s">
        <v>6823</v>
      </c>
      <c r="Y3876" s="63"/>
      <c r="Z3876" s="63"/>
      <c r="AA3876" s="63">
        <v>2026070050</v>
      </c>
    </row>
    <row r="3877" spans="1:27" s="71" customFormat="1" ht="23.5" customHeight="1" x14ac:dyDescent="0.35">
      <c r="A3877" s="62">
        <v>46217</v>
      </c>
      <c r="B3877" s="63" t="s">
        <v>445</v>
      </c>
      <c r="C3877" s="64" t="s">
        <v>18</v>
      </c>
      <c r="D3877" s="64" t="s">
        <v>37</v>
      </c>
      <c r="E3877" s="64" t="s">
        <v>386</v>
      </c>
      <c r="F3877" s="64" t="str">
        <f t="shared" si="155"/>
        <v>1</v>
      </c>
      <c r="G3877" s="72" t="s">
        <v>6780</v>
      </c>
      <c r="H3877" s="63" t="s">
        <v>6781</v>
      </c>
      <c r="I3877" s="64" t="s">
        <v>480</v>
      </c>
      <c r="J3877" s="63" t="s">
        <v>6820</v>
      </c>
      <c r="K3877" s="64" t="s">
        <v>273</v>
      </c>
      <c r="L3877" s="64" t="s">
        <v>268</v>
      </c>
      <c r="M3877" s="100">
        <v>0.3125</v>
      </c>
      <c r="N3877" s="100">
        <v>0.64583333333333337</v>
      </c>
      <c r="O3877" s="66">
        <f t="shared" si="156"/>
        <v>0.33333333333333337</v>
      </c>
      <c r="P3877" s="67">
        <v>8</v>
      </c>
      <c r="Q3877" s="68">
        <v>4</v>
      </c>
      <c r="R3877" s="68"/>
      <c r="S3877" s="68">
        <f t="shared" si="157"/>
        <v>32</v>
      </c>
      <c r="T3877" s="69" t="s">
        <v>27</v>
      </c>
      <c r="U3877" s="63" t="s">
        <v>30</v>
      </c>
      <c r="V3877" s="63"/>
      <c r="W3877" s="63">
        <v>292092004</v>
      </c>
      <c r="X3877" s="63" t="s">
        <v>6786</v>
      </c>
      <c r="Y3877" s="63"/>
      <c r="Z3877" s="63"/>
      <c r="AA3877" s="63">
        <v>2026070051</v>
      </c>
    </row>
    <row r="3878" spans="1:27" s="71" customFormat="1" ht="23.5" customHeight="1" x14ac:dyDescent="0.35">
      <c r="A3878" s="62">
        <v>46217</v>
      </c>
      <c r="B3878" s="63" t="s">
        <v>445</v>
      </c>
      <c r="C3878" s="64" t="s">
        <v>18</v>
      </c>
      <c r="D3878" s="64" t="s">
        <v>37</v>
      </c>
      <c r="E3878" s="64" t="s">
        <v>815</v>
      </c>
      <c r="F3878" s="64" t="str">
        <f t="shared" si="155"/>
        <v>1</v>
      </c>
      <c r="G3878" s="72">
        <v>305681015</v>
      </c>
      <c r="H3878" s="63" t="s">
        <v>6821</v>
      </c>
      <c r="I3878" s="64" t="s">
        <v>480</v>
      </c>
      <c r="J3878" s="63" t="s">
        <v>6822</v>
      </c>
      <c r="K3878" s="64" t="s">
        <v>273</v>
      </c>
      <c r="L3878" s="64" t="s">
        <v>268</v>
      </c>
      <c r="M3878" s="100">
        <v>0.5</v>
      </c>
      <c r="N3878" s="100">
        <v>0.64583333333333337</v>
      </c>
      <c r="O3878" s="66">
        <f t="shared" si="156"/>
        <v>0.14583333333333337</v>
      </c>
      <c r="P3878" s="67">
        <v>3.5</v>
      </c>
      <c r="Q3878" s="68">
        <v>10</v>
      </c>
      <c r="R3878" s="68"/>
      <c r="S3878" s="68">
        <f t="shared" si="157"/>
        <v>35</v>
      </c>
      <c r="T3878" s="69" t="s">
        <v>27</v>
      </c>
      <c r="U3878" s="63" t="s">
        <v>30</v>
      </c>
      <c r="V3878" s="63"/>
      <c r="W3878" s="63">
        <v>615364001</v>
      </c>
      <c r="X3878" s="63" t="s">
        <v>6824</v>
      </c>
      <c r="Y3878" s="63"/>
      <c r="Z3878" s="63"/>
      <c r="AA3878" s="63">
        <v>2026070052</v>
      </c>
    </row>
    <row r="3879" spans="1:27" s="71" customFormat="1" ht="23.5" customHeight="1" x14ac:dyDescent="0.35">
      <c r="A3879" s="62">
        <v>46218</v>
      </c>
      <c r="B3879" s="63" t="s">
        <v>445</v>
      </c>
      <c r="C3879" s="64" t="s">
        <v>17</v>
      </c>
      <c r="D3879" s="64" t="s">
        <v>37</v>
      </c>
      <c r="E3879" s="64" t="s">
        <v>5806</v>
      </c>
      <c r="F3879" s="64" t="str">
        <f t="shared" si="155"/>
        <v>1</v>
      </c>
      <c r="G3879" s="72" t="s">
        <v>1843</v>
      </c>
      <c r="H3879" s="63" t="s">
        <v>6831</v>
      </c>
      <c r="I3879" s="64" t="s">
        <v>493</v>
      </c>
      <c r="J3879" s="63" t="s">
        <v>66</v>
      </c>
      <c r="K3879" s="64" t="s">
        <v>243</v>
      </c>
      <c r="L3879" s="64" t="s">
        <v>239</v>
      </c>
      <c r="M3879" s="100"/>
      <c r="N3879" s="100"/>
      <c r="O3879" s="66">
        <f t="shared" si="156"/>
        <v>24</v>
      </c>
      <c r="P3879" s="67">
        <v>0.25</v>
      </c>
      <c r="Q3879" s="68">
        <v>39</v>
      </c>
      <c r="R3879" s="68"/>
      <c r="S3879" s="68">
        <f t="shared" si="157"/>
        <v>9.75</v>
      </c>
      <c r="T3879" s="69" t="s">
        <v>547</v>
      </c>
      <c r="U3879" s="63" t="s">
        <v>52</v>
      </c>
      <c r="V3879" s="63"/>
      <c r="W3879" s="63"/>
      <c r="X3879" s="63"/>
      <c r="Y3879" s="63"/>
      <c r="Z3879" s="63"/>
      <c r="AA3879" s="63"/>
    </row>
    <row r="3880" spans="1:27" s="71" customFormat="1" ht="23.5" customHeight="1" x14ac:dyDescent="0.35">
      <c r="A3880" s="62">
        <v>46218</v>
      </c>
      <c r="B3880" s="63" t="s">
        <v>445</v>
      </c>
      <c r="C3880" s="64" t="s">
        <v>17</v>
      </c>
      <c r="D3880" s="64" t="s">
        <v>37</v>
      </c>
      <c r="E3880" s="64" t="s">
        <v>5866</v>
      </c>
      <c r="F3880" s="64" t="str">
        <f t="shared" si="155"/>
        <v>2</v>
      </c>
      <c r="G3880" s="72" t="s">
        <v>369</v>
      </c>
      <c r="H3880" s="63" t="s">
        <v>6832</v>
      </c>
      <c r="I3880" s="64" t="s">
        <v>493</v>
      </c>
      <c r="J3880" s="63" t="s">
        <v>66</v>
      </c>
      <c r="K3880" s="64" t="s">
        <v>243</v>
      </c>
      <c r="L3880" s="64" t="s">
        <v>239</v>
      </c>
      <c r="M3880" s="100"/>
      <c r="N3880" s="100"/>
      <c r="O3880" s="66">
        <f t="shared" si="156"/>
        <v>24</v>
      </c>
      <c r="P3880" s="67">
        <v>0.1</v>
      </c>
      <c r="Q3880" s="68">
        <v>28</v>
      </c>
      <c r="R3880" s="68"/>
      <c r="S3880" s="68">
        <f t="shared" si="157"/>
        <v>2.8000000000000003</v>
      </c>
      <c r="T3880" s="69" t="s">
        <v>547</v>
      </c>
      <c r="U3880" s="63" t="s">
        <v>52</v>
      </c>
      <c r="V3880" s="63"/>
      <c r="W3880" s="63"/>
      <c r="X3880" s="63"/>
      <c r="Y3880" s="63"/>
      <c r="Z3880" s="63"/>
      <c r="AA3880" s="63"/>
    </row>
    <row r="3881" spans="1:27" s="71" customFormat="1" ht="23.5" customHeight="1" x14ac:dyDescent="0.35">
      <c r="A3881" s="62">
        <v>46218</v>
      </c>
      <c r="B3881" s="63" t="s">
        <v>445</v>
      </c>
      <c r="C3881" s="64" t="s">
        <v>17</v>
      </c>
      <c r="D3881" s="64" t="s">
        <v>37</v>
      </c>
      <c r="E3881" s="64" t="s">
        <v>5749</v>
      </c>
      <c r="F3881" s="64" t="str">
        <f t="shared" si="155"/>
        <v>1</v>
      </c>
      <c r="G3881" s="72" t="s">
        <v>270</v>
      </c>
      <c r="H3881" s="63" t="s">
        <v>6833</v>
      </c>
      <c r="I3881" s="64" t="s">
        <v>493</v>
      </c>
      <c r="J3881" s="63" t="s">
        <v>66</v>
      </c>
      <c r="K3881" s="64" t="s">
        <v>243</v>
      </c>
      <c r="L3881" s="64" t="s">
        <v>239</v>
      </c>
      <c r="M3881" s="100"/>
      <c r="N3881" s="100"/>
      <c r="O3881" s="66">
        <f t="shared" si="156"/>
        <v>24</v>
      </c>
      <c r="P3881" s="67">
        <v>0.1</v>
      </c>
      <c r="Q3881" s="68">
        <v>37</v>
      </c>
      <c r="R3881" s="68"/>
      <c r="S3881" s="68">
        <f t="shared" si="157"/>
        <v>3.7</v>
      </c>
      <c r="T3881" s="69" t="s">
        <v>547</v>
      </c>
      <c r="U3881" s="63" t="s">
        <v>52</v>
      </c>
      <c r="V3881" s="63"/>
      <c r="W3881" s="63"/>
      <c r="X3881" s="63"/>
      <c r="Y3881" s="63"/>
      <c r="Z3881" s="63"/>
      <c r="AA3881" s="63"/>
    </row>
    <row r="3882" spans="1:27" s="71" customFormat="1" ht="23.5" customHeight="1" x14ac:dyDescent="0.35">
      <c r="A3882" s="62">
        <v>46218</v>
      </c>
      <c r="B3882" s="63" t="s">
        <v>445</v>
      </c>
      <c r="C3882" s="64" t="s">
        <v>17</v>
      </c>
      <c r="D3882" s="64" t="s">
        <v>37</v>
      </c>
      <c r="E3882" s="64" t="s">
        <v>292</v>
      </c>
      <c r="F3882" s="64" t="str">
        <f t="shared" si="155"/>
        <v>2</v>
      </c>
      <c r="G3882" s="72" t="s">
        <v>1818</v>
      </c>
      <c r="H3882" s="63" t="s">
        <v>6834</v>
      </c>
      <c r="I3882" s="64" t="s">
        <v>493</v>
      </c>
      <c r="J3882" s="63" t="s">
        <v>66</v>
      </c>
      <c r="K3882" s="64" t="s">
        <v>243</v>
      </c>
      <c r="L3882" s="64" t="s">
        <v>239</v>
      </c>
      <c r="M3882" s="100"/>
      <c r="N3882" s="100"/>
      <c r="O3882" s="66">
        <f t="shared" si="156"/>
        <v>24</v>
      </c>
      <c r="P3882" s="67">
        <v>0.1</v>
      </c>
      <c r="Q3882" s="68">
        <v>25</v>
      </c>
      <c r="R3882" s="68"/>
      <c r="S3882" s="68">
        <f t="shared" si="157"/>
        <v>2.5</v>
      </c>
      <c r="T3882" s="69" t="s">
        <v>547</v>
      </c>
      <c r="U3882" s="63" t="s">
        <v>52</v>
      </c>
      <c r="V3882" s="63"/>
      <c r="W3882" s="63"/>
      <c r="X3882" s="63"/>
      <c r="Y3882" s="63"/>
      <c r="Z3882" s="63"/>
      <c r="AA3882" s="63"/>
    </row>
    <row r="3883" spans="1:27" s="71" customFormat="1" ht="23.5" customHeight="1" x14ac:dyDescent="0.35">
      <c r="A3883" s="62">
        <v>46218</v>
      </c>
      <c r="B3883" s="63" t="s">
        <v>34</v>
      </c>
      <c r="C3883" s="64" t="s">
        <v>17</v>
      </c>
      <c r="D3883" s="64" t="s">
        <v>19</v>
      </c>
      <c r="E3883" s="64" t="s">
        <v>5905</v>
      </c>
      <c r="F3883" s="64" t="str">
        <f t="shared" si="155"/>
        <v>2</v>
      </c>
      <c r="G3883" s="72">
        <v>130597184</v>
      </c>
      <c r="H3883" s="63" t="s">
        <v>6835</v>
      </c>
      <c r="I3883" s="64" t="s">
        <v>493</v>
      </c>
      <c r="J3883" s="63" t="s">
        <v>66</v>
      </c>
      <c r="K3883" s="64" t="s">
        <v>243</v>
      </c>
      <c r="L3883" s="64" t="s">
        <v>239</v>
      </c>
      <c r="M3883" s="100"/>
      <c r="N3883" s="100"/>
      <c r="O3883" s="66">
        <f t="shared" si="156"/>
        <v>24</v>
      </c>
      <c r="P3883" s="67">
        <v>0.5</v>
      </c>
      <c r="Q3883" s="68">
        <v>16</v>
      </c>
      <c r="R3883" s="68"/>
      <c r="S3883" s="68">
        <f t="shared" si="157"/>
        <v>8</v>
      </c>
      <c r="T3883" s="69" t="s">
        <v>547</v>
      </c>
      <c r="U3883" s="63" t="s">
        <v>52</v>
      </c>
      <c r="V3883" s="63"/>
      <c r="W3883" s="63"/>
      <c r="X3883" s="63"/>
      <c r="Y3883" s="63"/>
      <c r="Z3883" s="63"/>
      <c r="AA3883" s="63"/>
    </row>
    <row r="3884" spans="1:27" s="71" customFormat="1" ht="23.5" customHeight="1" x14ac:dyDescent="0.35">
      <c r="A3884" s="62">
        <v>46218</v>
      </c>
      <c r="B3884" s="63" t="s">
        <v>34</v>
      </c>
      <c r="C3884" s="64" t="s">
        <v>17</v>
      </c>
      <c r="D3884" s="64" t="s">
        <v>19</v>
      </c>
      <c r="E3884" s="64" t="s">
        <v>5569</v>
      </c>
      <c r="F3884" s="64" t="str">
        <f t="shared" si="155"/>
        <v>1</v>
      </c>
      <c r="G3884" s="72">
        <v>130879003</v>
      </c>
      <c r="H3884" s="63" t="s">
        <v>6836</v>
      </c>
      <c r="I3884" s="64" t="s">
        <v>493</v>
      </c>
      <c r="J3884" s="63" t="s">
        <v>66</v>
      </c>
      <c r="K3884" s="64" t="s">
        <v>243</v>
      </c>
      <c r="L3884" s="64" t="s">
        <v>239</v>
      </c>
      <c r="M3884" s="100"/>
      <c r="N3884" s="100"/>
      <c r="O3884" s="66">
        <f t="shared" si="156"/>
        <v>24</v>
      </c>
      <c r="P3884" s="67">
        <v>0.33</v>
      </c>
      <c r="Q3884" s="68">
        <v>17</v>
      </c>
      <c r="R3884" s="68"/>
      <c r="S3884" s="68">
        <f t="shared" si="157"/>
        <v>5.61</v>
      </c>
      <c r="T3884" s="69" t="s">
        <v>547</v>
      </c>
      <c r="U3884" s="63" t="s">
        <v>52</v>
      </c>
      <c r="V3884" s="63"/>
      <c r="W3884" s="63"/>
      <c r="X3884" s="63"/>
      <c r="Y3884" s="63"/>
      <c r="Z3884" s="63"/>
      <c r="AA3884" s="63"/>
    </row>
    <row r="3885" spans="1:27" s="71" customFormat="1" ht="23.5" customHeight="1" x14ac:dyDescent="0.35">
      <c r="A3885" s="62">
        <v>46218</v>
      </c>
      <c r="B3885" s="63" t="s">
        <v>445</v>
      </c>
      <c r="C3885" s="64" t="s">
        <v>18</v>
      </c>
      <c r="D3885" s="64" t="s">
        <v>37</v>
      </c>
      <c r="E3885" s="64" t="s">
        <v>395</v>
      </c>
      <c r="F3885" s="64" t="str">
        <f t="shared" si="155"/>
        <v>2</v>
      </c>
      <c r="G3885" s="72" t="s">
        <v>6837</v>
      </c>
      <c r="H3885" s="63" t="s">
        <v>6838</v>
      </c>
      <c r="I3885" s="64" t="s">
        <v>493</v>
      </c>
      <c r="J3885" s="63" t="s">
        <v>66</v>
      </c>
      <c r="K3885" s="64" t="s">
        <v>243</v>
      </c>
      <c r="L3885" s="64" t="s">
        <v>239</v>
      </c>
      <c r="M3885" s="100"/>
      <c r="N3885" s="100"/>
      <c r="O3885" s="66">
        <f t="shared" si="156"/>
        <v>24</v>
      </c>
      <c r="P3885" s="67">
        <v>0.1</v>
      </c>
      <c r="Q3885" s="68">
        <v>30</v>
      </c>
      <c r="R3885" s="68"/>
      <c r="S3885" s="68">
        <f t="shared" si="157"/>
        <v>3</v>
      </c>
      <c r="T3885" s="69" t="s">
        <v>547</v>
      </c>
      <c r="U3885" s="63" t="s">
        <v>52</v>
      </c>
      <c r="V3885" s="63"/>
      <c r="W3885" s="63"/>
      <c r="X3885" s="63"/>
      <c r="Y3885" s="63"/>
      <c r="Z3885" s="63"/>
      <c r="AA3885" s="63"/>
    </row>
    <row r="3886" spans="1:27" s="71" customFormat="1" ht="23.5" customHeight="1" x14ac:dyDescent="0.35">
      <c r="A3886" s="62">
        <v>46218</v>
      </c>
      <c r="B3886" s="63" t="s">
        <v>445</v>
      </c>
      <c r="C3886" s="64" t="s">
        <v>18</v>
      </c>
      <c r="D3886" s="64" t="s">
        <v>37</v>
      </c>
      <c r="E3886" s="64" t="s">
        <v>470</v>
      </c>
      <c r="F3886" s="64" t="str">
        <f t="shared" si="155"/>
        <v>1</v>
      </c>
      <c r="G3886" s="72" t="s">
        <v>250</v>
      </c>
      <c r="H3886" s="63" t="s">
        <v>6839</v>
      </c>
      <c r="I3886" s="64" t="s">
        <v>493</v>
      </c>
      <c r="J3886" s="63" t="s">
        <v>66</v>
      </c>
      <c r="K3886" s="64" t="s">
        <v>243</v>
      </c>
      <c r="L3886" s="64" t="s">
        <v>239</v>
      </c>
      <c r="M3886" s="100"/>
      <c r="N3886" s="100"/>
      <c r="O3886" s="66">
        <f t="shared" si="156"/>
        <v>24</v>
      </c>
      <c r="P3886" s="67">
        <v>0.67</v>
      </c>
      <c r="Q3886" s="68">
        <v>21</v>
      </c>
      <c r="R3886" s="68"/>
      <c r="S3886" s="68">
        <f t="shared" si="157"/>
        <v>14.07</v>
      </c>
      <c r="T3886" s="69" t="s">
        <v>547</v>
      </c>
      <c r="U3886" s="63" t="s">
        <v>52</v>
      </c>
      <c r="V3886" s="63"/>
      <c r="W3886" s="63"/>
      <c r="X3886" s="63"/>
      <c r="Y3886" s="63"/>
      <c r="Z3886" s="63"/>
      <c r="AA3886" s="63"/>
    </row>
    <row r="3887" spans="1:27" s="71" customFormat="1" ht="23.5" customHeight="1" x14ac:dyDescent="0.35">
      <c r="A3887" s="62">
        <v>46218</v>
      </c>
      <c r="B3887" s="63" t="s">
        <v>445</v>
      </c>
      <c r="C3887" s="64" t="s">
        <v>18</v>
      </c>
      <c r="D3887" s="64" t="s">
        <v>37</v>
      </c>
      <c r="E3887" s="64" t="s">
        <v>599</v>
      </c>
      <c r="F3887" s="64" t="str">
        <f t="shared" si="155"/>
        <v>1</v>
      </c>
      <c r="G3887" s="72" t="s">
        <v>1218</v>
      </c>
      <c r="H3887" s="63" t="s">
        <v>6840</v>
      </c>
      <c r="I3887" s="64" t="s">
        <v>493</v>
      </c>
      <c r="J3887" s="63" t="s">
        <v>66</v>
      </c>
      <c r="K3887" s="64" t="s">
        <v>243</v>
      </c>
      <c r="L3887" s="64" t="s">
        <v>239</v>
      </c>
      <c r="M3887" s="100"/>
      <c r="N3887" s="100"/>
      <c r="O3887" s="66">
        <f t="shared" si="156"/>
        <v>24</v>
      </c>
      <c r="P3887" s="67">
        <v>0.75</v>
      </c>
      <c r="Q3887" s="68">
        <v>22</v>
      </c>
      <c r="R3887" s="68"/>
      <c r="S3887" s="68">
        <f t="shared" si="157"/>
        <v>16.5</v>
      </c>
      <c r="T3887" s="69" t="s">
        <v>547</v>
      </c>
      <c r="U3887" s="63" t="s">
        <v>52</v>
      </c>
      <c r="V3887" s="63"/>
      <c r="W3887" s="63"/>
      <c r="X3887" s="63"/>
      <c r="Y3887" s="63"/>
      <c r="Z3887" s="63"/>
      <c r="AA3887" s="63"/>
    </row>
    <row r="3888" spans="1:27" s="71" customFormat="1" ht="23.5" customHeight="1" x14ac:dyDescent="0.35">
      <c r="A3888" s="62">
        <v>46218</v>
      </c>
      <c r="B3888" s="63" t="s">
        <v>445</v>
      </c>
      <c r="C3888" s="64" t="s">
        <v>18</v>
      </c>
      <c r="D3888" s="64" t="s">
        <v>37</v>
      </c>
      <c r="E3888" s="64" t="s">
        <v>639</v>
      </c>
      <c r="F3888" s="64" t="str">
        <f t="shared" si="155"/>
        <v>1</v>
      </c>
      <c r="G3888" s="72">
        <v>319349009</v>
      </c>
      <c r="H3888" s="63" t="s">
        <v>6841</v>
      </c>
      <c r="I3888" s="64" t="s">
        <v>493</v>
      </c>
      <c r="J3888" s="63" t="s">
        <v>66</v>
      </c>
      <c r="K3888" s="64" t="s">
        <v>243</v>
      </c>
      <c r="L3888" s="64" t="s">
        <v>239</v>
      </c>
      <c r="M3888" s="100"/>
      <c r="N3888" s="100"/>
      <c r="O3888" s="66">
        <f t="shared" si="156"/>
        <v>24</v>
      </c>
      <c r="P3888" s="67">
        <v>0.1</v>
      </c>
      <c r="Q3888" s="68">
        <v>3</v>
      </c>
      <c r="R3888" s="68"/>
      <c r="S3888" s="68">
        <f t="shared" si="157"/>
        <v>0.30000000000000004</v>
      </c>
      <c r="T3888" s="69" t="s">
        <v>547</v>
      </c>
      <c r="U3888" s="63" t="s">
        <v>52</v>
      </c>
      <c r="V3888" s="63"/>
      <c r="W3888" s="63"/>
      <c r="X3888" s="63"/>
      <c r="Y3888" s="63"/>
      <c r="Z3888" s="63"/>
      <c r="AA3888" s="63"/>
    </row>
    <row r="3889" spans="1:27" s="71" customFormat="1" ht="23.5" customHeight="1" x14ac:dyDescent="0.35">
      <c r="A3889" s="62">
        <v>46218</v>
      </c>
      <c r="B3889" s="63" t="s">
        <v>445</v>
      </c>
      <c r="C3889" s="64" t="s">
        <v>18</v>
      </c>
      <c r="D3889" s="64" t="s">
        <v>37</v>
      </c>
      <c r="E3889" s="64" t="s">
        <v>815</v>
      </c>
      <c r="F3889" s="64" t="str">
        <f t="shared" si="155"/>
        <v>1</v>
      </c>
      <c r="G3889" s="72">
        <v>305681015</v>
      </c>
      <c r="H3889" s="63" t="s">
        <v>6842</v>
      </c>
      <c r="I3889" s="64" t="s">
        <v>493</v>
      </c>
      <c r="J3889" s="63" t="s">
        <v>66</v>
      </c>
      <c r="K3889" s="64" t="s">
        <v>243</v>
      </c>
      <c r="L3889" s="64" t="s">
        <v>239</v>
      </c>
      <c r="M3889" s="100"/>
      <c r="N3889" s="100"/>
      <c r="O3889" s="66">
        <f t="shared" si="156"/>
        <v>24</v>
      </c>
      <c r="P3889" s="67">
        <v>0.1</v>
      </c>
      <c r="Q3889" s="68">
        <v>7</v>
      </c>
      <c r="R3889" s="68"/>
      <c r="S3889" s="68">
        <f t="shared" si="157"/>
        <v>0.70000000000000007</v>
      </c>
      <c r="T3889" s="69" t="s">
        <v>547</v>
      </c>
      <c r="U3889" s="63" t="s">
        <v>52</v>
      </c>
      <c r="V3889" s="63"/>
      <c r="W3889" s="63"/>
      <c r="X3889" s="63"/>
      <c r="Y3889" s="63"/>
      <c r="Z3889" s="63"/>
      <c r="AA3889" s="63"/>
    </row>
    <row r="3890" spans="1:27" s="71" customFormat="1" ht="23.5" customHeight="1" x14ac:dyDescent="0.35">
      <c r="A3890" s="62">
        <v>46218</v>
      </c>
      <c r="B3890" s="63" t="s">
        <v>445</v>
      </c>
      <c r="C3890" s="64" t="s">
        <v>18</v>
      </c>
      <c r="D3890" s="64" t="s">
        <v>37</v>
      </c>
      <c r="E3890" s="64" t="s">
        <v>335</v>
      </c>
      <c r="F3890" s="64" t="str">
        <f t="shared" ref="F3890:F3954" si="158">IF(RIGHT(E3890,1)="D","1","2")</f>
        <v>1</v>
      </c>
      <c r="G3890" s="72">
        <v>318597003</v>
      </c>
      <c r="H3890" s="63" t="s">
        <v>6843</v>
      </c>
      <c r="I3890" s="64" t="s">
        <v>493</v>
      </c>
      <c r="J3890" s="63" t="s">
        <v>66</v>
      </c>
      <c r="K3890" s="64" t="s">
        <v>243</v>
      </c>
      <c r="L3890" s="64" t="s">
        <v>239</v>
      </c>
      <c r="M3890" s="100"/>
      <c r="N3890" s="100"/>
      <c r="O3890" s="66">
        <f t="shared" ref="O3890:O3954" si="159">IF(N3890-M3890&gt;0,N3890-M3890,N3890-M3890+24)</f>
        <v>24</v>
      </c>
      <c r="P3890" s="67">
        <v>0.1</v>
      </c>
      <c r="Q3890" s="68">
        <v>8</v>
      </c>
      <c r="R3890" s="68"/>
      <c r="S3890" s="68">
        <f t="shared" ref="S3890:S3954" si="160">P3890*Q3890</f>
        <v>0.8</v>
      </c>
      <c r="T3890" s="69" t="s">
        <v>547</v>
      </c>
      <c r="U3890" s="63" t="s">
        <v>52</v>
      </c>
      <c r="V3890" s="63"/>
      <c r="W3890" s="63"/>
      <c r="X3890" s="63"/>
      <c r="Y3890" s="63"/>
      <c r="Z3890" s="63"/>
      <c r="AA3890" s="63"/>
    </row>
    <row r="3891" spans="1:27" s="71" customFormat="1" ht="23.5" customHeight="1" x14ac:dyDescent="0.35">
      <c r="A3891" s="62">
        <v>46218</v>
      </c>
      <c r="B3891" s="63" t="s">
        <v>445</v>
      </c>
      <c r="C3891" s="64" t="s">
        <v>18</v>
      </c>
      <c r="D3891" s="64" t="s">
        <v>37</v>
      </c>
      <c r="E3891" s="64" t="s">
        <v>6013</v>
      </c>
      <c r="F3891" s="64" t="str">
        <f t="shared" si="158"/>
        <v>1</v>
      </c>
      <c r="G3891" s="72" t="s">
        <v>241</v>
      </c>
      <c r="H3891" s="63" t="s">
        <v>6844</v>
      </c>
      <c r="I3891" s="64" t="s">
        <v>493</v>
      </c>
      <c r="J3891" s="63" t="s">
        <v>66</v>
      </c>
      <c r="K3891" s="64" t="s">
        <v>243</v>
      </c>
      <c r="L3891" s="64" t="s">
        <v>239</v>
      </c>
      <c r="M3891" s="100"/>
      <c r="N3891" s="100"/>
      <c r="O3891" s="66">
        <f t="shared" si="159"/>
        <v>24</v>
      </c>
      <c r="P3891" s="67">
        <v>0.1</v>
      </c>
      <c r="Q3891" s="68">
        <v>33</v>
      </c>
      <c r="R3891" s="68"/>
      <c r="S3891" s="68">
        <f t="shared" si="160"/>
        <v>3.3000000000000003</v>
      </c>
      <c r="T3891" s="69" t="s">
        <v>547</v>
      </c>
      <c r="U3891" s="63" t="s">
        <v>52</v>
      </c>
      <c r="V3891" s="63"/>
      <c r="W3891" s="63"/>
      <c r="X3891" s="63"/>
      <c r="Y3891" s="63"/>
      <c r="Z3891" s="63"/>
      <c r="AA3891" s="63"/>
    </row>
    <row r="3892" spans="1:27" s="71" customFormat="1" ht="23.5" customHeight="1" x14ac:dyDescent="0.35">
      <c r="A3892" s="62">
        <v>46218</v>
      </c>
      <c r="B3892" s="63" t="s">
        <v>445</v>
      </c>
      <c r="C3892" s="64" t="s">
        <v>18</v>
      </c>
      <c r="D3892" s="64" t="s">
        <v>37</v>
      </c>
      <c r="E3892" s="64" t="s">
        <v>258</v>
      </c>
      <c r="F3892" s="64" t="str">
        <f t="shared" si="158"/>
        <v>1</v>
      </c>
      <c r="G3892" s="72" t="s">
        <v>6845</v>
      </c>
      <c r="H3892" s="63" t="s">
        <v>6846</v>
      </c>
      <c r="I3892" s="64" t="s">
        <v>493</v>
      </c>
      <c r="J3892" s="63" t="s">
        <v>66</v>
      </c>
      <c r="K3892" s="64" t="s">
        <v>243</v>
      </c>
      <c r="L3892" s="64" t="s">
        <v>239</v>
      </c>
      <c r="M3892" s="100"/>
      <c r="N3892" s="100"/>
      <c r="O3892" s="66">
        <f t="shared" si="159"/>
        <v>24</v>
      </c>
      <c r="P3892" s="67">
        <v>0.42</v>
      </c>
      <c r="Q3892" s="68">
        <v>6</v>
      </c>
      <c r="R3892" s="68"/>
      <c r="S3892" s="68">
        <f t="shared" si="160"/>
        <v>2.52</v>
      </c>
      <c r="T3892" s="69" t="s">
        <v>547</v>
      </c>
      <c r="U3892" s="63" t="s">
        <v>52</v>
      </c>
      <c r="V3892" s="63"/>
      <c r="W3892" s="63"/>
      <c r="X3892" s="63"/>
      <c r="Y3892" s="63"/>
      <c r="Z3892" s="63"/>
      <c r="AA3892" s="63"/>
    </row>
    <row r="3893" spans="1:27" s="71" customFormat="1" ht="23.5" customHeight="1" x14ac:dyDescent="0.35">
      <c r="A3893" s="62">
        <v>46218</v>
      </c>
      <c r="B3893" s="63" t="s">
        <v>445</v>
      </c>
      <c r="C3893" s="64" t="s">
        <v>18</v>
      </c>
      <c r="D3893" s="64" t="s">
        <v>37</v>
      </c>
      <c r="E3893" s="64" t="s">
        <v>1052</v>
      </c>
      <c r="F3893" s="64" t="str">
        <f t="shared" si="158"/>
        <v>2</v>
      </c>
      <c r="G3893" s="72" t="s">
        <v>6847</v>
      </c>
      <c r="H3893" s="63" t="s">
        <v>6848</v>
      </c>
      <c r="I3893" s="64" t="s">
        <v>493</v>
      </c>
      <c r="J3893" s="63" t="s">
        <v>66</v>
      </c>
      <c r="K3893" s="64" t="s">
        <v>243</v>
      </c>
      <c r="L3893" s="64" t="s">
        <v>239</v>
      </c>
      <c r="M3893" s="100"/>
      <c r="N3893" s="100"/>
      <c r="O3893" s="66">
        <f t="shared" si="159"/>
        <v>24</v>
      </c>
      <c r="P3893" s="67">
        <v>0.1</v>
      </c>
      <c r="Q3893" s="68">
        <v>19</v>
      </c>
      <c r="R3893" s="68"/>
      <c r="S3893" s="68">
        <f t="shared" si="160"/>
        <v>1.9000000000000001</v>
      </c>
      <c r="T3893" s="69" t="s">
        <v>547</v>
      </c>
      <c r="U3893" s="63" t="s">
        <v>52</v>
      </c>
      <c r="V3893" s="63"/>
      <c r="W3893" s="63"/>
      <c r="X3893" s="63"/>
      <c r="Y3893" s="63"/>
      <c r="Z3893" s="63"/>
      <c r="AA3893" s="63"/>
    </row>
    <row r="3894" spans="1:27" s="71" customFormat="1" ht="23.5" customHeight="1" x14ac:dyDescent="0.35">
      <c r="A3894" s="62">
        <v>46218</v>
      </c>
      <c r="B3894" s="63" t="s">
        <v>445</v>
      </c>
      <c r="C3894" s="64" t="s">
        <v>18</v>
      </c>
      <c r="D3894" s="64" t="s">
        <v>37</v>
      </c>
      <c r="E3894" s="64" t="s">
        <v>2064</v>
      </c>
      <c r="F3894" s="64" t="str">
        <f t="shared" si="158"/>
        <v>2</v>
      </c>
      <c r="G3894" s="72" t="s">
        <v>2710</v>
      </c>
      <c r="H3894" s="63" t="s">
        <v>6849</v>
      </c>
      <c r="I3894" s="64" t="s">
        <v>493</v>
      </c>
      <c r="J3894" s="63" t="s">
        <v>66</v>
      </c>
      <c r="K3894" s="64" t="s">
        <v>243</v>
      </c>
      <c r="L3894" s="64" t="s">
        <v>239</v>
      </c>
      <c r="M3894" s="100"/>
      <c r="N3894" s="100"/>
      <c r="O3894" s="66">
        <f t="shared" si="159"/>
        <v>24</v>
      </c>
      <c r="P3894" s="67">
        <v>0.1</v>
      </c>
      <c r="Q3894" s="68">
        <v>26</v>
      </c>
      <c r="R3894" s="68"/>
      <c r="S3894" s="68">
        <f t="shared" si="160"/>
        <v>2.6</v>
      </c>
      <c r="T3894" s="69" t="s">
        <v>547</v>
      </c>
      <c r="U3894" s="63" t="s">
        <v>52</v>
      </c>
      <c r="V3894" s="63"/>
      <c r="W3894" s="63"/>
      <c r="X3894" s="63"/>
      <c r="Y3894" s="63"/>
      <c r="Z3894" s="63"/>
      <c r="AA3894" s="63"/>
    </row>
    <row r="3895" spans="1:27" s="71" customFormat="1" ht="23.5" customHeight="1" x14ac:dyDescent="0.35">
      <c r="A3895" s="62">
        <v>46218</v>
      </c>
      <c r="B3895" s="63" t="s">
        <v>445</v>
      </c>
      <c r="C3895" s="64" t="s">
        <v>18</v>
      </c>
      <c r="D3895" s="64" t="s">
        <v>37</v>
      </c>
      <c r="E3895" s="64" t="s">
        <v>320</v>
      </c>
      <c r="F3895" s="64" t="str">
        <f t="shared" si="158"/>
        <v>1</v>
      </c>
      <c r="G3895" s="72" t="s">
        <v>1560</v>
      </c>
      <c r="H3895" s="63" t="s">
        <v>6850</v>
      </c>
      <c r="I3895" s="64" t="s">
        <v>493</v>
      </c>
      <c r="J3895" s="63" t="s">
        <v>66</v>
      </c>
      <c r="K3895" s="64" t="s">
        <v>243</v>
      </c>
      <c r="L3895" s="64" t="s">
        <v>239</v>
      </c>
      <c r="M3895" s="100"/>
      <c r="N3895" s="100"/>
      <c r="O3895" s="66">
        <f t="shared" si="159"/>
        <v>24</v>
      </c>
      <c r="P3895" s="67">
        <v>0.1</v>
      </c>
      <c r="Q3895" s="68">
        <v>21</v>
      </c>
      <c r="R3895" s="68"/>
      <c r="S3895" s="68">
        <f t="shared" si="160"/>
        <v>2.1</v>
      </c>
      <c r="T3895" s="69" t="s">
        <v>547</v>
      </c>
      <c r="U3895" s="63" t="s">
        <v>52</v>
      </c>
      <c r="V3895" s="63"/>
      <c r="W3895" s="63"/>
      <c r="X3895" s="63"/>
      <c r="Y3895" s="63"/>
      <c r="Z3895" s="63"/>
      <c r="AA3895" s="63"/>
    </row>
    <row r="3896" spans="1:27" s="71" customFormat="1" ht="23.5" customHeight="1" x14ac:dyDescent="0.35">
      <c r="A3896" s="62">
        <v>46218</v>
      </c>
      <c r="B3896" s="63" t="s">
        <v>445</v>
      </c>
      <c r="C3896" s="64" t="s">
        <v>18</v>
      </c>
      <c r="D3896" s="64" t="s">
        <v>37</v>
      </c>
      <c r="E3896" s="64" t="s">
        <v>323</v>
      </c>
      <c r="F3896" s="64" t="str">
        <f t="shared" si="158"/>
        <v>1</v>
      </c>
      <c r="G3896" s="72" t="s">
        <v>6851</v>
      </c>
      <c r="H3896" s="63" t="s">
        <v>6852</v>
      </c>
      <c r="I3896" s="64" t="s">
        <v>493</v>
      </c>
      <c r="J3896" s="63" t="s">
        <v>66</v>
      </c>
      <c r="K3896" s="64" t="s">
        <v>243</v>
      </c>
      <c r="L3896" s="64" t="s">
        <v>239</v>
      </c>
      <c r="M3896" s="100"/>
      <c r="N3896" s="100"/>
      <c r="O3896" s="66">
        <f t="shared" si="159"/>
        <v>24</v>
      </c>
      <c r="P3896" s="67">
        <v>0.75</v>
      </c>
      <c r="Q3896" s="68">
        <v>21</v>
      </c>
      <c r="R3896" s="68"/>
      <c r="S3896" s="68">
        <f t="shared" si="160"/>
        <v>15.75</v>
      </c>
      <c r="T3896" s="69" t="s">
        <v>547</v>
      </c>
      <c r="U3896" s="63" t="s">
        <v>52</v>
      </c>
      <c r="V3896" s="63"/>
      <c r="W3896" s="63"/>
      <c r="X3896" s="63"/>
      <c r="Y3896" s="63"/>
      <c r="Z3896" s="63"/>
      <c r="AA3896" s="63"/>
    </row>
    <row r="3897" spans="1:27" s="71" customFormat="1" ht="23.5" customHeight="1" x14ac:dyDescent="0.35">
      <c r="A3897" s="62">
        <v>46218</v>
      </c>
      <c r="B3897" s="63" t="s">
        <v>34</v>
      </c>
      <c r="C3897" s="64" t="s">
        <v>17</v>
      </c>
      <c r="D3897" s="64" t="s">
        <v>19</v>
      </c>
      <c r="E3897" s="64" t="s">
        <v>5906</v>
      </c>
      <c r="F3897" s="64" t="str">
        <f t="shared" si="158"/>
        <v>2</v>
      </c>
      <c r="G3897" s="72" t="s">
        <v>401</v>
      </c>
      <c r="H3897" s="63" t="s">
        <v>6853</v>
      </c>
      <c r="I3897" s="64" t="s">
        <v>490</v>
      </c>
      <c r="J3897" s="63" t="s">
        <v>7552</v>
      </c>
      <c r="K3897" s="64" t="s">
        <v>281</v>
      </c>
      <c r="L3897" s="64" t="s">
        <v>268</v>
      </c>
      <c r="M3897" s="100">
        <v>0.2361111111111111</v>
      </c>
      <c r="N3897" s="100">
        <v>0.2638888888888889</v>
      </c>
      <c r="O3897" s="66">
        <f t="shared" si="159"/>
        <v>2.777777777777779E-2</v>
      </c>
      <c r="P3897" s="67">
        <v>0.67</v>
      </c>
      <c r="Q3897" s="68">
        <v>12</v>
      </c>
      <c r="R3897" s="68"/>
      <c r="S3897" s="68">
        <f t="shared" si="160"/>
        <v>8.0400000000000009</v>
      </c>
      <c r="T3897" s="69" t="s">
        <v>52</v>
      </c>
      <c r="U3897" s="63" t="s">
        <v>52</v>
      </c>
      <c r="V3897" s="63"/>
      <c r="W3897" s="63"/>
      <c r="X3897" s="63"/>
      <c r="Y3897" s="63"/>
      <c r="Z3897" s="63"/>
      <c r="AA3897" s="63">
        <v>2026070053</v>
      </c>
    </row>
    <row r="3898" spans="1:27" s="71" customFormat="1" ht="23.5" customHeight="1" x14ac:dyDescent="0.35">
      <c r="A3898" s="62">
        <v>46218</v>
      </c>
      <c r="B3898" s="63" t="s">
        <v>34</v>
      </c>
      <c r="C3898" s="64" t="s">
        <v>18</v>
      </c>
      <c r="D3898" s="64" t="s">
        <v>19</v>
      </c>
      <c r="E3898" s="64" t="s">
        <v>4100</v>
      </c>
      <c r="F3898" s="64" t="str">
        <f t="shared" si="158"/>
        <v>1</v>
      </c>
      <c r="G3898" s="72" t="s">
        <v>6053</v>
      </c>
      <c r="H3898" s="63" t="s">
        <v>6775</v>
      </c>
      <c r="I3898" s="64" t="s">
        <v>490</v>
      </c>
      <c r="J3898" s="63" t="s">
        <v>6854</v>
      </c>
      <c r="K3898" s="64" t="s">
        <v>281</v>
      </c>
      <c r="L3898" s="64" t="s">
        <v>268</v>
      </c>
      <c r="M3898" s="100">
        <v>0.39930555555555558</v>
      </c>
      <c r="N3898" s="100">
        <v>0.46180555555555558</v>
      </c>
      <c r="O3898" s="66">
        <f t="shared" si="159"/>
        <v>6.25E-2</v>
      </c>
      <c r="P3898" s="67">
        <v>1.5</v>
      </c>
      <c r="Q3898" s="68">
        <v>10</v>
      </c>
      <c r="R3898" s="68"/>
      <c r="S3898" s="68">
        <f t="shared" si="160"/>
        <v>15</v>
      </c>
      <c r="T3898" s="69" t="s">
        <v>52</v>
      </c>
      <c r="U3898" s="63" t="s">
        <v>52</v>
      </c>
      <c r="V3898" s="63"/>
      <c r="W3898" s="63"/>
      <c r="X3898" s="63"/>
      <c r="Y3898" s="63"/>
      <c r="Z3898" s="63"/>
      <c r="AA3898" s="63">
        <v>2026070054</v>
      </c>
    </row>
    <row r="3899" spans="1:27" s="71" customFormat="1" ht="23.5" customHeight="1" x14ac:dyDescent="0.35">
      <c r="A3899" s="62">
        <v>46218</v>
      </c>
      <c r="B3899" s="63" t="s">
        <v>445</v>
      </c>
      <c r="C3899" s="64" t="s">
        <v>18</v>
      </c>
      <c r="D3899" s="64" t="s">
        <v>37</v>
      </c>
      <c r="E3899" s="64" t="s">
        <v>244</v>
      </c>
      <c r="F3899" s="64" t="str">
        <f t="shared" si="158"/>
        <v>2</v>
      </c>
      <c r="G3899" s="72">
        <v>109686030</v>
      </c>
      <c r="H3899" s="63" t="s">
        <v>6827</v>
      </c>
      <c r="I3899" s="64" t="s">
        <v>485</v>
      </c>
      <c r="J3899" s="63" t="s">
        <v>6855</v>
      </c>
      <c r="K3899" s="64" t="s">
        <v>7505</v>
      </c>
      <c r="L3899" s="64" t="s">
        <v>268</v>
      </c>
      <c r="M3899" s="100">
        <v>0.91666666666666663</v>
      </c>
      <c r="N3899" s="100">
        <v>8.3333333333333329E-2</v>
      </c>
      <c r="O3899" s="66">
        <f t="shared" si="159"/>
        <v>23.166666666666668</v>
      </c>
      <c r="P3899" s="67">
        <v>2</v>
      </c>
      <c r="Q3899" s="68">
        <v>13</v>
      </c>
      <c r="R3899" s="68"/>
      <c r="S3899" s="68">
        <f t="shared" si="160"/>
        <v>26</v>
      </c>
      <c r="T3899" s="69" t="s">
        <v>126</v>
      </c>
      <c r="U3899" s="63" t="s">
        <v>126</v>
      </c>
      <c r="V3899" s="63"/>
      <c r="W3899" s="63"/>
      <c r="X3899" s="63"/>
      <c r="Y3899" s="63"/>
      <c r="Z3899" s="63"/>
      <c r="AA3899" s="63">
        <v>2026070055</v>
      </c>
    </row>
    <row r="3900" spans="1:27" s="71" customFormat="1" ht="23.5" customHeight="1" x14ac:dyDescent="0.35">
      <c r="A3900" s="62">
        <v>46219</v>
      </c>
      <c r="B3900" s="63" t="s">
        <v>445</v>
      </c>
      <c r="C3900" s="64" t="s">
        <v>17</v>
      </c>
      <c r="D3900" s="64" t="s">
        <v>37</v>
      </c>
      <c r="E3900" s="64" t="s">
        <v>6620</v>
      </c>
      <c r="F3900" s="64" t="str">
        <f t="shared" si="158"/>
        <v>2</v>
      </c>
      <c r="G3900" s="72" t="s">
        <v>3204</v>
      </c>
      <c r="H3900" s="63" t="s">
        <v>6863</v>
      </c>
      <c r="I3900" s="64" t="s">
        <v>493</v>
      </c>
      <c r="J3900" s="63" t="s">
        <v>66</v>
      </c>
      <c r="K3900" s="64" t="s">
        <v>243</v>
      </c>
      <c r="L3900" s="64" t="s">
        <v>239</v>
      </c>
      <c r="M3900" s="100"/>
      <c r="N3900" s="100"/>
      <c r="O3900" s="66">
        <f t="shared" si="159"/>
        <v>24</v>
      </c>
      <c r="P3900" s="67">
        <v>0.66</v>
      </c>
      <c r="Q3900" s="68">
        <v>26</v>
      </c>
      <c r="R3900" s="68"/>
      <c r="S3900" s="68">
        <f t="shared" si="160"/>
        <v>17.16</v>
      </c>
      <c r="T3900" s="69" t="s">
        <v>547</v>
      </c>
      <c r="U3900" s="63" t="s">
        <v>52</v>
      </c>
      <c r="V3900" s="63"/>
      <c r="W3900" s="63"/>
      <c r="X3900" s="63"/>
      <c r="Y3900" s="63"/>
      <c r="Z3900" s="63"/>
      <c r="AA3900" s="63"/>
    </row>
    <row r="3901" spans="1:27" s="71" customFormat="1" ht="23.5" customHeight="1" x14ac:dyDescent="0.35">
      <c r="A3901" s="62">
        <v>46219</v>
      </c>
      <c r="B3901" s="63" t="s">
        <v>445</v>
      </c>
      <c r="C3901" s="64" t="s">
        <v>17</v>
      </c>
      <c r="D3901" s="64" t="s">
        <v>37</v>
      </c>
      <c r="E3901" s="64" t="s">
        <v>6088</v>
      </c>
      <c r="F3901" s="64" t="str">
        <f t="shared" si="158"/>
        <v>1</v>
      </c>
      <c r="G3901" s="72" t="s">
        <v>4234</v>
      </c>
      <c r="H3901" s="63" t="s">
        <v>6864</v>
      </c>
      <c r="I3901" s="64" t="s">
        <v>493</v>
      </c>
      <c r="J3901" s="63" t="s">
        <v>66</v>
      </c>
      <c r="K3901" s="64" t="s">
        <v>243</v>
      </c>
      <c r="L3901" s="64" t="s">
        <v>239</v>
      </c>
      <c r="M3901" s="100"/>
      <c r="N3901" s="100"/>
      <c r="O3901" s="66">
        <f t="shared" si="159"/>
        <v>24</v>
      </c>
      <c r="P3901" s="67">
        <v>0.33</v>
      </c>
      <c r="Q3901" s="68">
        <v>8</v>
      </c>
      <c r="R3901" s="68"/>
      <c r="S3901" s="68">
        <f t="shared" si="160"/>
        <v>2.64</v>
      </c>
      <c r="T3901" s="69" t="s">
        <v>547</v>
      </c>
      <c r="U3901" s="63" t="s">
        <v>52</v>
      </c>
      <c r="V3901" s="63"/>
      <c r="W3901" s="63"/>
      <c r="X3901" s="63"/>
      <c r="Y3901" s="63"/>
      <c r="Z3901" s="63"/>
      <c r="AA3901" s="63"/>
    </row>
    <row r="3902" spans="1:27" s="71" customFormat="1" ht="23.5" customHeight="1" x14ac:dyDescent="0.35">
      <c r="A3902" s="62">
        <v>46219</v>
      </c>
      <c r="B3902" s="63" t="s">
        <v>445</v>
      </c>
      <c r="C3902" s="64" t="s">
        <v>17</v>
      </c>
      <c r="D3902" s="64" t="s">
        <v>37</v>
      </c>
      <c r="E3902" s="64" t="s">
        <v>6088</v>
      </c>
      <c r="F3902" s="64" t="str">
        <f t="shared" si="158"/>
        <v>1</v>
      </c>
      <c r="G3902" s="72" t="s">
        <v>3800</v>
      </c>
      <c r="H3902" s="63" t="s">
        <v>6865</v>
      </c>
      <c r="I3902" s="64" t="s">
        <v>493</v>
      </c>
      <c r="J3902" s="63" t="s">
        <v>66</v>
      </c>
      <c r="K3902" s="64" t="s">
        <v>243</v>
      </c>
      <c r="L3902" s="64" t="s">
        <v>239</v>
      </c>
      <c r="M3902" s="100"/>
      <c r="N3902" s="100"/>
      <c r="O3902" s="66">
        <f t="shared" si="159"/>
        <v>24</v>
      </c>
      <c r="P3902" s="67">
        <v>0.5</v>
      </c>
      <c r="Q3902" s="68">
        <v>8</v>
      </c>
      <c r="R3902" s="68"/>
      <c r="S3902" s="68">
        <f t="shared" si="160"/>
        <v>4</v>
      </c>
      <c r="T3902" s="69" t="s">
        <v>547</v>
      </c>
      <c r="U3902" s="63" t="s">
        <v>52</v>
      </c>
      <c r="V3902" s="63"/>
      <c r="W3902" s="63"/>
      <c r="X3902" s="63"/>
      <c r="Y3902" s="63"/>
      <c r="Z3902" s="63"/>
      <c r="AA3902" s="63"/>
    </row>
    <row r="3903" spans="1:27" s="71" customFormat="1" ht="23.5" customHeight="1" x14ac:dyDescent="0.35">
      <c r="A3903" s="62">
        <v>46219</v>
      </c>
      <c r="B3903" s="63" t="s">
        <v>445</v>
      </c>
      <c r="C3903" s="64" t="s">
        <v>17</v>
      </c>
      <c r="D3903" s="64" t="s">
        <v>37</v>
      </c>
      <c r="E3903" s="64" t="s">
        <v>6088</v>
      </c>
      <c r="F3903" s="64" t="str">
        <f t="shared" si="158"/>
        <v>1</v>
      </c>
      <c r="G3903" s="72" t="s">
        <v>3206</v>
      </c>
      <c r="H3903" s="63" t="s">
        <v>6866</v>
      </c>
      <c r="I3903" s="64" t="s">
        <v>493</v>
      </c>
      <c r="J3903" s="63" t="s">
        <v>66</v>
      </c>
      <c r="K3903" s="64" t="s">
        <v>243</v>
      </c>
      <c r="L3903" s="64" t="s">
        <v>239</v>
      </c>
      <c r="M3903" s="100"/>
      <c r="N3903" s="100"/>
      <c r="O3903" s="66">
        <f t="shared" si="159"/>
        <v>24</v>
      </c>
      <c r="P3903" s="67">
        <v>0.33</v>
      </c>
      <c r="Q3903" s="68">
        <v>8</v>
      </c>
      <c r="R3903" s="68"/>
      <c r="S3903" s="68">
        <f t="shared" si="160"/>
        <v>2.64</v>
      </c>
      <c r="T3903" s="69" t="s">
        <v>547</v>
      </c>
      <c r="U3903" s="63" t="s">
        <v>52</v>
      </c>
      <c r="V3903" s="63"/>
      <c r="W3903" s="63"/>
      <c r="X3903" s="63"/>
      <c r="Y3903" s="63"/>
      <c r="Z3903" s="63"/>
      <c r="AA3903" s="63"/>
    </row>
    <row r="3904" spans="1:27" s="71" customFormat="1" ht="23.5" customHeight="1" x14ac:dyDescent="0.35">
      <c r="A3904" s="62">
        <v>46219</v>
      </c>
      <c r="B3904" s="63" t="s">
        <v>445</v>
      </c>
      <c r="C3904" s="64" t="s">
        <v>18</v>
      </c>
      <c r="D3904" s="64" t="s">
        <v>37</v>
      </c>
      <c r="E3904" s="64" t="s">
        <v>1541</v>
      </c>
      <c r="F3904" s="64" t="str">
        <f t="shared" si="158"/>
        <v>1</v>
      </c>
      <c r="G3904" s="72" t="s">
        <v>875</v>
      </c>
      <c r="H3904" s="63" t="s">
        <v>6867</v>
      </c>
      <c r="I3904" s="64" t="s">
        <v>493</v>
      </c>
      <c r="J3904" s="63" t="s">
        <v>66</v>
      </c>
      <c r="K3904" s="64" t="s">
        <v>243</v>
      </c>
      <c r="L3904" s="64" t="s">
        <v>239</v>
      </c>
      <c r="M3904" s="100"/>
      <c r="N3904" s="100"/>
      <c r="O3904" s="66">
        <f t="shared" si="159"/>
        <v>24</v>
      </c>
      <c r="P3904" s="67">
        <v>0.1</v>
      </c>
      <c r="Q3904" s="68">
        <v>28</v>
      </c>
      <c r="R3904" s="68"/>
      <c r="S3904" s="68">
        <f t="shared" si="160"/>
        <v>2.8000000000000003</v>
      </c>
      <c r="T3904" s="69" t="s">
        <v>547</v>
      </c>
      <c r="U3904" s="63" t="s">
        <v>52</v>
      </c>
      <c r="V3904" s="63"/>
      <c r="W3904" s="63"/>
      <c r="X3904" s="63"/>
      <c r="Y3904" s="63"/>
      <c r="Z3904" s="63"/>
      <c r="AA3904" s="63"/>
    </row>
    <row r="3905" spans="1:27" s="71" customFormat="1" ht="23.5" customHeight="1" x14ac:dyDescent="0.35">
      <c r="A3905" s="62">
        <v>46219</v>
      </c>
      <c r="B3905" s="63" t="s">
        <v>445</v>
      </c>
      <c r="C3905" s="64" t="s">
        <v>18</v>
      </c>
      <c r="D3905" s="64" t="s">
        <v>37</v>
      </c>
      <c r="E3905" s="64" t="s">
        <v>867</v>
      </c>
      <c r="F3905" s="64" t="str">
        <f t="shared" si="158"/>
        <v>1</v>
      </c>
      <c r="G3905" s="72" t="s">
        <v>6868</v>
      </c>
      <c r="H3905" s="63" t="s">
        <v>6869</v>
      </c>
      <c r="I3905" s="64" t="s">
        <v>493</v>
      </c>
      <c r="J3905" s="63" t="s">
        <v>66</v>
      </c>
      <c r="K3905" s="64" t="s">
        <v>243</v>
      </c>
      <c r="L3905" s="64" t="s">
        <v>239</v>
      </c>
      <c r="M3905" s="100"/>
      <c r="N3905" s="100"/>
      <c r="O3905" s="66">
        <f t="shared" si="159"/>
        <v>24</v>
      </c>
      <c r="P3905" s="67">
        <v>0.1</v>
      </c>
      <c r="Q3905" s="68">
        <v>22</v>
      </c>
      <c r="R3905" s="68"/>
      <c r="S3905" s="68">
        <f t="shared" si="160"/>
        <v>2.2000000000000002</v>
      </c>
      <c r="T3905" s="69" t="s">
        <v>547</v>
      </c>
      <c r="U3905" s="63" t="s">
        <v>52</v>
      </c>
      <c r="V3905" s="63"/>
      <c r="W3905" s="63"/>
      <c r="X3905" s="63"/>
      <c r="Y3905" s="63"/>
      <c r="Z3905" s="63"/>
      <c r="AA3905" s="63"/>
    </row>
    <row r="3906" spans="1:27" s="71" customFormat="1" ht="23.5" customHeight="1" x14ac:dyDescent="0.35">
      <c r="A3906" s="62">
        <v>46219</v>
      </c>
      <c r="B3906" s="63" t="s">
        <v>445</v>
      </c>
      <c r="C3906" s="64" t="s">
        <v>18</v>
      </c>
      <c r="D3906" s="64" t="s">
        <v>37</v>
      </c>
      <c r="E3906" s="64" t="s">
        <v>249</v>
      </c>
      <c r="F3906" s="64" t="str">
        <f t="shared" si="158"/>
        <v>2</v>
      </c>
      <c r="G3906" s="72" t="s">
        <v>6339</v>
      </c>
      <c r="H3906" s="63" t="s">
        <v>6870</v>
      </c>
      <c r="I3906" s="64" t="s">
        <v>493</v>
      </c>
      <c r="J3906" s="63" t="s">
        <v>66</v>
      </c>
      <c r="K3906" s="64" t="s">
        <v>243</v>
      </c>
      <c r="L3906" s="64" t="s">
        <v>239</v>
      </c>
      <c r="M3906" s="100"/>
      <c r="N3906" s="100"/>
      <c r="O3906" s="66">
        <f t="shared" si="159"/>
        <v>24</v>
      </c>
      <c r="P3906" s="67">
        <v>0.1</v>
      </c>
      <c r="Q3906" s="68">
        <v>21</v>
      </c>
      <c r="R3906" s="68"/>
      <c r="S3906" s="68">
        <f t="shared" si="160"/>
        <v>2.1</v>
      </c>
      <c r="T3906" s="69" t="s">
        <v>547</v>
      </c>
      <c r="U3906" s="63" t="s">
        <v>52</v>
      </c>
      <c r="V3906" s="63"/>
      <c r="W3906" s="63"/>
      <c r="X3906" s="63"/>
      <c r="Y3906" s="63"/>
      <c r="Z3906" s="63"/>
      <c r="AA3906" s="63"/>
    </row>
    <row r="3907" spans="1:27" s="71" customFormat="1" ht="23.5" customHeight="1" x14ac:dyDescent="0.35">
      <c r="A3907" s="62">
        <v>46219</v>
      </c>
      <c r="B3907" s="63" t="s">
        <v>445</v>
      </c>
      <c r="C3907" s="64" t="s">
        <v>18</v>
      </c>
      <c r="D3907" s="64" t="s">
        <v>37</v>
      </c>
      <c r="E3907" s="64" t="s">
        <v>337</v>
      </c>
      <c r="F3907" s="64" t="str">
        <f t="shared" si="158"/>
        <v>2</v>
      </c>
      <c r="G3907" s="72">
        <v>317339001</v>
      </c>
      <c r="H3907" s="63" t="s">
        <v>6871</v>
      </c>
      <c r="I3907" s="64" t="s">
        <v>493</v>
      </c>
      <c r="J3907" s="63" t="s">
        <v>66</v>
      </c>
      <c r="K3907" s="64" t="s">
        <v>243</v>
      </c>
      <c r="L3907" s="64" t="s">
        <v>239</v>
      </c>
      <c r="M3907" s="100"/>
      <c r="N3907" s="100"/>
      <c r="O3907" s="66">
        <f t="shared" si="159"/>
        <v>24</v>
      </c>
      <c r="P3907" s="67">
        <v>0.1</v>
      </c>
      <c r="Q3907" s="68">
        <v>4</v>
      </c>
      <c r="R3907" s="68"/>
      <c r="S3907" s="68">
        <f t="shared" si="160"/>
        <v>0.4</v>
      </c>
      <c r="T3907" s="69" t="s">
        <v>547</v>
      </c>
      <c r="U3907" s="63" t="s">
        <v>52</v>
      </c>
      <c r="V3907" s="63"/>
      <c r="W3907" s="63"/>
      <c r="X3907" s="63"/>
      <c r="Y3907" s="63"/>
      <c r="Z3907" s="63"/>
      <c r="AA3907" s="63"/>
    </row>
    <row r="3908" spans="1:27" s="71" customFormat="1" ht="23.5" customHeight="1" x14ac:dyDescent="0.35">
      <c r="A3908" s="62">
        <v>46219</v>
      </c>
      <c r="B3908" s="63" t="s">
        <v>445</v>
      </c>
      <c r="C3908" s="64" t="s">
        <v>18</v>
      </c>
      <c r="D3908" s="64" t="s">
        <v>37</v>
      </c>
      <c r="E3908" s="64" t="s">
        <v>1720</v>
      </c>
      <c r="F3908" s="64" t="str">
        <f t="shared" si="158"/>
        <v>2</v>
      </c>
      <c r="G3908" s="72" t="s">
        <v>4768</v>
      </c>
      <c r="H3908" s="63" t="s">
        <v>6872</v>
      </c>
      <c r="I3908" s="64" t="s">
        <v>493</v>
      </c>
      <c r="J3908" s="63" t="s">
        <v>66</v>
      </c>
      <c r="K3908" s="64" t="s">
        <v>243</v>
      </c>
      <c r="L3908" s="64" t="s">
        <v>239</v>
      </c>
      <c r="M3908" s="100"/>
      <c r="N3908" s="100"/>
      <c r="O3908" s="66">
        <f t="shared" si="159"/>
        <v>24</v>
      </c>
      <c r="P3908" s="67">
        <v>0.1</v>
      </c>
      <c r="Q3908" s="68">
        <v>12</v>
      </c>
      <c r="R3908" s="68"/>
      <c r="S3908" s="68">
        <f t="shared" si="160"/>
        <v>1.2000000000000002</v>
      </c>
      <c r="T3908" s="69" t="s">
        <v>547</v>
      </c>
      <c r="U3908" s="63" t="s">
        <v>52</v>
      </c>
      <c r="V3908" s="63"/>
      <c r="W3908" s="63"/>
      <c r="X3908" s="63"/>
      <c r="Y3908" s="63"/>
      <c r="Z3908" s="63"/>
      <c r="AA3908" s="63"/>
    </row>
    <row r="3909" spans="1:27" s="71" customFormat="1" ht="23.5" customHeight="1" x14ac:dyDescent="0.35">
      <c r="A3909" s="62">
        <v>46219</v>
      </c>
      <c r="B3909" s="63" t="s">
        <v>445</v>
      </c>
      <c r="C3909" s="64" t="s">
        <v>18</v>
      </c>
      <c r="D3909" s="64" t="s">
        <v>37</v>
      </c>
      <c r="E3909" s="64" t="s">
        <v>2102</v>
      </c>
      <c r="F3909" s="64" t="str">
        <f t="shared" si="158"/>
        <v>2</v>
      </c>
      <c r="G3909" s="72" t="s">
        <v>3886</v>
      </c>
      <c r="H3909" s="63" t="s">
        <v>6873</v>
      </c>
      <c r="I3909" s="64" t="s">
        <v>493</v>
      </c>
      <c r="J3909" s="63" t="s">
        <v>66</v>
      </c>
      <c r="K3909" s="64" t="s">
        <v>243</v>
      </c>
      <c r="L3909" s="64" t="s">
        <v>239</v>
      </c>
      <c r="M3909" s="100"/>
      <c r="N3909" s="100"/>
      <c r="O3909" s="66">
        <f t="shared" si="159"/>
        <v>24</v>
      </c>
      <c r="P3909" s="67">
        <v>0.1</v>
      </c>
      <c r="Q3909" s="68">
        <v>25</v>
      </c>
      <c r="R3909" s="68"/>
      <c r="S3909" s="68">
        <f t="shared" si="160"/>
        <v>2.5</v>
      </c>
      <c r="T3909" s="69" t="s">
        <v>547</v>
      </c>
      <c r="U3909" s="63" t="s">
        <v>52</v>
      </c>
      <c r="V3909" s="63"/>
      <c r="W3909" s="63"/>
      <c r="X3909" s="63"/>
      <c r="Y3909" s="63"/>
      <c r="Z3909" s="63"/>
      <c r="AA3909" s="63"/>
    </row>
    <row r="3910" spans="1:27" s="71" customFormat="1" ht="23.5" customHeight="1" x14ac:dyDescent="0.35">
      <c r="A3910" s="62">
        <v>46219</v>
      </c>
      <c r="B3910" s="63" t="s">
        <v>445</v>
      </c>
      <c r="C3910" s="64" t="s">
        <v>18</v>
      </c>
      <c r="D3910" s="64" t="s">
        <v>37</v>
      </c>
      <c r="E3910" s="64" t="s">
        <v>382</v>
      </c>
      <c r="F3910" s="64" t="str">
        <f t="shared" si="158"/>
        <v>1</v>
      </c>
      <c r="G3910" s="72" t="s">
        <v>6874</v>
      </c>
      <c r="H3910" s="63" t="s">
        <v>6875</v>
      </c>
      <c r="I3910" s="64" t="s">
        <v>493</v>
      </c>
      <c r="J3910" s="63" t="s">
        <v>66</v>
      </c>
      <c r="K3910" s="64" t="s">
        <v>243</v>
      </c>
      <c r="L3910" s="64" t="s">
        <v>239</v>
      </c>
      <c r="M3910" s="100"/>
      <c r="N3910" s="100"/>
      <c r="O3910" s="66">
        <f t="shared" si="159"/>
        <v>24</v>
      </c>
      <c r="P3910" s="67">
        <v>0.1</v>
      </c>
      <c r="Q3910" s="68">
        <v>28</v>
      </c>
      <c r="R3910" s="68"/>
      <c r="S3910" s="68">
        <f t="shared" si="160"/>
        <v>2.8000000000000003</v>
      </c>
      <c r="T3910" s="69" t="s">
        <v>547</v>
      </c>
      <c r="U3910" s="63" t="s">
        <v>52</v>
      </c>
      <c r="V3910" s="63"/>
      <c r="W3910" s="63"/>
      <c r="X3910" s="63"/>
      <c r="Y3910" s="63"/>
      <c r="Z3910" s="63"/>
      <c r="AA3910" s="63"/>
    </row>
    <row r="3911" spans="1:27" s="71" customFormat="1" ht="23.5" customHeight="1" x14ac:dyDescent="0.35">
      <c r="A3911" s="62">
        <v>46219</v>
      </c>
      <c r="B3911" s="63" t="s">
        <v>445</v>
      </c>
      <c r="C3911" s="64" t="s">
        <v>18</v>
      </c>
      <c r="D3911" s="64" t="s">
        <v>37</v>
      </c>
      <c r="E3911" s="64" t="s">
        <v>1324</v>
      </c>
      <c r="F3911" s="64" t="str">
        <f t="shared" si="158"/>
        <v>1</v>
      </c>
      <c r="G3911" s="72">
        <v>315636002</v>
      </c>
      <c r="H3911" s="63" t="s">
        <v>6876</v>
      </c>
      <c r="I3911" s="64" t="s">
        <v>493</v>
      </c>
      <c r="J3911" s="63" t="s">
        <v>66</v>
      </c>
      <c r="K3911" s="64" t="s">
        <v>243</v>
      </c>
      <c r="L3911" s="64" t="s">
        <v>239</v>
      </c>
      <c r="M3911" s="100"/>
      <c r="N3911" s="100"/>
      <c r="O3911" s="66">
        <f t="shared" si="159"/>
        <v>24</v>
      </c>
      <c r="P3911" s="67">
        <v>0.1</v>
      </c>
      <c r="Q3911" s="68">
        <v>16</v>
      </c>
      <c r="R3911" s="68"/>
      <c r="S3911" s="68">
        <f t="shared" si="160"/>
        <v>1.6</v>
      </c>
      <c r="T3911" s="69" t="s">
        <v>547</v>
      </c>
      <c r="U3911" s="63" t="s">
        <v>52</v>
      </c>
      <c r="V3911" s="63"/>
      <c r="W3911" s="63"/>
      <c r="X3911" s="63"/>
      <c r="Y3911" s="63"/>
      <c r="Z3911" s="63"/>
      <c r="AA3911" s="63"/>
    </row>
    <row r="3912" spans="1:27" s="71" customFormat="1" ht="23.5" customHeight="1" x14ac:dyDescent="0.35">
      <c r="A3912" s="62">
        <v>46219</v>
      </c>
      <c r="B3912" s="63" t="s">
        <v>445</v>
      </c>
      <c r="C3912" s="64" t="s">
        <v>18</v>
      </c>
      <c r="D3912" s="64" t="s">
        <v>37</v>
      </c>
      <c r="E3912" s="64" t="s">
        <v>607</v>
      </c>
      <c r="F3912" s="64" t="str">
        <f t="shared" si="158"/>
        <v>1</v>
      </c>
      <c r="G3912" s="72">
        <v>204204005</v>
      </c>
      <c r="H3912" s="63" t="s">
        <v>6877</v>
      </c>
      <c r="I3912" s="64" t="s">
        <v>493</v>
      </c>
      <c r="J3912" s="63" t="s">
        <v>66</v>
      </c>
      <c r="K3912" s="64" t="s">
        <v>243</v>
      </c>
      <c r="L3912" s="64" t="s">
        <v>239</v>
      </c>
      <c r="M3912" s="100"/>
      <c r="N3912" s="100"/>
      <c r="O3912" s="66">
        <f t="shared" si="159"/>
        <v>24</v>
      </c>
      <c r="P3912" s="67">
        <v>0.1</v>
      </c>
      <c r="Q3912" s="68">
        <v>5</v>
      </c>
      <c r="R3912" s="68"/>
      <c r="S3912" s="68">
        <f t="shared" si="160"/>
        <v>0.5</v>
      </c>
      <c r="T3912" s="69" t="s">
        <v>547</v>
      </c>
      <c r="U3912" s="63" t="s">
        <v>52</v>
      </c>
      <c r="V3912" s="63"/>
      <c r="W3912" s="63"/>
      <c r="X3912" s="63"/>
      <c r="Y3912" s="63"/>
      <c r="Z3912" s="63"/>
      <c r="AA3912" s="63"/>
    </row>
    <row r="3913" spans="1:27" s="71" customFormat="1" ht="23.5" customHeight="1" x14ac:dyDescent="0.35">
      <c r="A3913" s="62">
        <v>46219</v>
      </c>
      <c r="B3913" s="63" t="s">
        <v>445</v>
      </c>
      <c r="C3913" s="64" t="s">
        <v>18</v>
      </c>
      <c r="D3913" s="64" t="s">
        <v>37</v>
      </c>
      <c r="E3913" s="64" t="s">
        <v>607</v>
      </c>
      <c r="F3913" s="64" t="str">
        <f t="shared" si="158"/>
        <v>1</v>
      </c>
      <c r="G3913" s="72">
        <v>206200008</v>
      </c>
      <c r="H3913" s="63" t="s">
        <v>6878</v>
      </c>
      <c r="I3913" s="64" t="s">
        <v>493</v>
      </c>
      <c r="J3913" s="63" t="s">
        <v>66</v>
      </c>
      <c r="K3913" s="64" t="s">
        <v>243</v>
      </c>
      <c r="L3913" s="64" t="s">
        <v>239</v>
      </c>
      <c r="M3913" s="100"/>
      <c r="N3913" s="100"/>
      <c r="O3913" s="66">
        <f t="shared" si="159"/>
        <v>24</v>
      </c>
      <c r="P3913" s="67">
        <v>0.1</v>
      </c>
      <c r="Q3913" s="68">
        <v>5</v>
      </c>
      <c r="R3913" s="68"/>
      <c r="S3913" s="68">
        <f t="shared" si="160"/>
        <v>0.5</v>
      </c>
      <c r="T3913" s="69" t="s">
        <v>547</v>
      </c>
      <c r="U3913" s="63" t="s">
        <v>52</v>
      </c>
      <c r="V3913" s="63"/>
      <c r="W3913" s="63"/>
      <c r="X3913" s="63"/>
      <c r="Y3913" s="63"/>
      <c r="Z3913" s="63"/>
      <c r="AA3913" s="63"/>
    </row>
    <row r="3914" spans="1:27" s="71" customFormat="1" ht="23.5" customHeight="1" x14ac:dyDescent="0.35">
      <c r="A3914" s="62">
        <v>46219</v>
      </c>
      <c r="B3914" s="63" t="s">
        <v>445</v>
      </c>
      <c r="C3914" s="64" t="s">
        <v>17</v>
      </c>
      <c r="D3914" s="64" t="s">
        <v>37</v>
      </c>
      <c r="E3914" s="64" t="s">
        <v>5900</v>
      </c>
      <c r="F3914" s="64" t="str">
        <f t="shared" si="158"/>
        <v>2</v>
      </c>
      <c r="G3914" s="72" t="s">
        <v>4684</v>
      </c>
      <c r="H3914" s="63" t="s">
        <v>6879</v>
      </c>
      <c r="I3914" s="64" t="s">
        <v>482</v>
      </c>
      <c r="J3914" s="63" t="s">
        <v>6880</v>
      </c>
      <c r="K3914" s="64" t="s">
        <v>2580</v>
      </c>
      <c r="L3914" s="64" t="s">
        <v>268</v>
      </c>
      <c r="M3914" s="100">
        <v>0</v>
      </c>
      <c r="N3914" s="100">
        <v>6.25E-2</v>
      </c>
      <c r="O3914" s="66">
        <f t="shared" si="159"/>
        <v>6.25E-2</v>
      </c>
      <c r="P3914" s="67">
        <v>1.5</v>
      </c>
      <c r="Q3914" s="68">
        <v>30</v>
      </c>
      <c r="R3914" s="68"/>
      <c r="S3914" s="68">
        <f t="shared" si="160"/>
        <v>45</v>
      </c>
      <c r="T3914" s="69" t="s">
        <v>65</v>
      </c>
      <c r="U3914" s="63" t="s">
        <v>61</v>
      </c>
      <c r="V3914" s="63"/>
      <c r="W3914" s="63" t="s">
        <v>6888</v>
      </c>
      <c r="X3914" s="63" t="s">
        <v>4776</v>
      </c>
      <c r="Y3914" s="63"/>
      <c r="Z3914" s="63"/>
      <c r="AA3914" s="63">
        <v>2026070056</v>
      </c>
    </row>
    <row r="3915" spans="1:27" s="71" customFormat="1" ht="23.5" customHeight="1" x14ac:dyDescent="0.35">
      <c r="A3915" s="62">
        <v>46219</v>
      </c>
      <c r="B3915" s="63" t="s">
        <v>34</v>
      </c>
      <c r="C3915" s="64" t="s">
        <v>17</v>
      </c>
      <c r="D3915" s="64" t="s">
        <v>19</v>
      </c>
      <c r="E3915" s="64" t="s">
        <v>5905</v>
      </c>
      <c r="F3915" s="64" t="str">
        <f t="shared" si="158"/>
        <v>2</v>
      </c>
      <c r="G3915" s="72">
        <v>130597187</v>
      </c>
      <c r="H3915" s="63" t="s">
        <v>6881</v>
      </c>
      <c r="I3915" s="64" t="s">
        <v>490</v>
      </c>
      <c r="J3915" s="63" t="s">
        <v>1710</v>
      </c>
      <c r="K3915" s="64" t="s">
        <v>281</v>
      </c>
      <c r="L3915" s="64" t="s">
        <v>268</v>
      </c>
      <c r="M3915" s="100">
        <v>0.82638888888888884</v>
      </c>
      <c r="N3915" s="100">
        <v>0.83680555555555558</v>
      </c>
      <c r="O3915" s="66">
        <f t="shared" si="159"/>
        <v>1.0416666666666741E-2</v>
      </c>
      <c r="P3915" s="67">
        <v>0.25</v>
      </c>
      <c r="Q3915" s="68">
        <v>16</v>
      </c>
      <c r="R3915" s="68"/>
      <c r="S3915" s="68">
        <f t="shared" si="160"/>
        <v>4</v>
      </c>
      <c r="T3915" s="69" t="s">
        <v>52</v>
      </c>
      <c r="U3915" s="63" t="s">
        <v>52</v>
      </c>
      <c r="V3915" s="63"/>
      <c r="W3915" s="63"/>
      <c r="X3915" s="63"/>
      <c r="Y3915" s="63"/>
      <c r="Z3915" s="63"/>
      <c r="AA3915" s="63">
        <v>2026070057</v>
      </c>
    </row>
    <row r="3916" spans="1:27" s="71" customFormat="1" ht="23.5" customHeight="1" x14ac:dyDescent="0.35">
      <c r="A3916" s="62">
        <v>46219</v>
      </c>
      <c r="B3916" s="63" t="s">
        <v>445</v>
      </c>
      <c r="C3916" s="64" t="s">
        <v>18</v>
      </c>
      <c r="D3916" s="64" t="s">
        <v>37</v>
      </c>
      <c r="E3916" s="64" t="s">
        <v>1341</v>
      </c>
      <c r="F3916" s="64" t="str">
        <f t="shared" si="158"/>
        <v>1</v>
      </c>
      <c r="G3916" s="72" t="s">
        <v>6882</v>
      </c>
      <c r="H3916" s="63" t="s">
        <v>6883</v>
      </c>
      <c r="I3916" s="64" t="s">
        <v>480</v>
      </c>
      <c r="J3916" s="63" t="s">
        <v>6884</v>
      </c>
      <c r="K3916" s="64" t="s">
        <v>273</v>
      </c>
      <c r="L3916" s="64" t="s">
        <v>268</v>
      </c>
      <c r="M3916" s="100">
        <v>0.3125</v>
      </c>
      <c r="N3916" s="100">
        <v>0.64583333333333337</v>
      </c>
      <c r="O3916" s="66">
        <f t="shared" si="159"/>
        <v>0.33333333333333337</v>
      </c>
      <c r="P3916" s="67">
        <v>8</v>
      </c>
      <c r="Q3916" s="68">
        <v>8</v>
      </c>
      <c r="R3916" s="68"/>
      <c r="S3916" s="68">
        <f t="shared" si="160"/>
        <v>64</v>
      </c>
      <c r="T3916" s="69" t="s">
        <v>30</v>
      </c>
      <c r="U3916" s="63" t="s">
        <v>30</v>
      </c>
      <c r="V3916" s="63"/>
      <c r="W3916" s="63">
        <v>910010465</v>
      </c>
      <c r="X3916" s="63" t="s">
        <v>4776</v>
      </c>
      <c r="Y3916" s="63"/>
      <c r="Z3916" s="63"/>
      <c r="AA3916" s="63">
        <v>2026070058</v>
      </c>
    </row>
    <row r="3917" spans="1:27" s="71" customFormat="1" ht="23.5" customHeight="1" x14ac:dyDescent="0.35">
      <c r="A3917" s="62">
        <v>46219</v>
      </c>
      <c r="B3917" s="63" t="s">
        <v>445</v>
      </c>
      <c r="C3917" s="64" t="s">
        <v>18</v>
      </c>
      <c r="D3917" s="64" t="s">
        <v>37</v>
      </c>
      <c r="E3917" s="64" t="s">
        <v>323</v>
      </c>
      <c r="F3917" s="64" t="str">
        <f t="shared" si="158"/>
        <v>1</v>
      </c>
      <c r="G3917" s="72" t="s">
        <v>6885</v>
      </c>
      <c r="H3917" s="63" t="s">
        <v>6886</v>
      </c>
      <c r="I3917" s="64" t="s">
        <v>480</v>
      </c>
      <c r="J3917" s="63" t="s">
        <v>6887</v>
      </c>
      <c r="K3917" s="64" t="s">
        <v>273</v>
      </c>
      <c r="L3917" s="64" t="s">
        <v>268</v>
      </c>
      <c r="M3917" s="100">
        <v>0.39583333333333331</v>
      </c>
      <c r="N3917" s="100">
        <v>0.47916666666666669</v>
      </c>
      <c r="O3917" s="66">
        <f t="shared" si="159"/>
        <v>8.333333333333337E-2</v>
      </c>
      <c r="P3917" s="67">
        <v>2</v>
      </c>
      <c r="Q3917" s="68">
        <v>30</v>
      </c>
      <c r="R3917" s="68"/>
      <c r="S3917" s="68">
        <f t="shared" si="160"/>
        <v>60</v>
      </c>
      <c r="T3917" s="69" t="s">
        <v>30</v>
      </c>
      <c r="U3917" s="63" t="s">
        <v>30</v>
      </c>
      <c r="V3917" s="63"/>
      <c r="W3917" s="63">
        <v>930020296</v>
      </c>
      <c r="X3917" s="63" t="s">
        <v>1946</v>
      </c>
      <c r="Y3917" s="63"/>
      <c r="Z3917" s="63"/>
      <c r="AA3917" s="63">
        <v>2026070059</v>
      </c>
    </row>
    <row r="3918" spans="1:27" s="71" customFormat="1" ht="23.5" customHeight="1" x14ac:dyDescent="0.35">
      <c r="A3918" s="62">
        <v>46220</v>
      </c>
      <c r="B3918" s="63" t="s">
        <v>445</v>
      </c>
      <c r="C3918" s="64" t="s">
        <v>18</v>
      </c>
      <c r="D3918" s="64" t="s">
        <v>37</v>
      </c>
      <c r="E3918" s="64" t="s">
        <v>1837</v>
      </c>
      <c r="F3918" s="64" t="str">
        <f t="shared" si="158"/>
        <v>2</v>
      </c>
      <c r="G3918" s="72" t="s">
        <v>1970</v>
      </c>
      <c r="H3918" s="63" t="s">
        <v>6896</v>
      </c>
      <c r="I3918" s="64" t="s">
        <v>493</v>
      </c>
      <c r="J3918" s="63" t="s">
        <v>66</v>
      </c>
      <c r="K3918" s="64" t="s">
        <v>243</v>
      </c>
      <c r="L3918" s="64" t="s">
        <v>239</v>
      </c>
      <c r="M3918" s="100"/>
      <c r="N3918" s="100"/>
      <c r="O3918" s="66">
        <f t="shared" si="159"/>
        <v>24</v>
      </c>
      <c r="P3918" s="67">
        <v>0.1</v>
      </c>
      <c r="Q3918" s="68">
        <v>30</v>
      </c>
      <c r="R3918" s="68"/>
      <c r="S3918" s="68">
        <f t="shared" si="160"/>
        <v>3</v>
      </c>
      <c r="T3918" s="69" t="s">
        <v>547</v>
      </c>
      <c r="U3918" s="63" t="s">
        <v>52</v>
      </c>
      <c r="V3918" s="63"/>
      <c r="W3918" s="63"/>
      <c r="X3918" s="63"/>
      <c r="Y3918" s="63"/>
      <c r="Z3918" s="63"/>
      <c r="AA3918" s="63"/>
    </row>
    <row r="3919" spans="1:27" s="71" customFormat="1" ht="23.5" customHeight="1" x14ac:dyDescent="0.35">
      <c r="A3919" s="62">
        <v>46220</v>
      </c>
      <c r="B3919" s="63" t="s">
        <v>445</v>
      </c>
      <c r="C3919" s="64" t="s">
        <v>18</v>
      </c>
      <c r="D3919" s="64" t="s">
        <v>37</v>
      </c>
      <c r="E3919" s="64" t="s">
        <v>1541</v>
      </c>
      <c r="F3919" s="64" t="str">
        <f t="shared" si="158"/>
        <v>1</v>
      </c>
      <c r="G3919" s="72" t="s">
        <v>6491</v>
      </c>
      <c r="H3919" s="63" t="s">
        <v>6897</v>
      </c>
      <c r="I3919" s="64" t="s">
        <v>493</v>
      </c>
      <c r="J3919" s="63" t="s">
        <v>66</v>
      </c>
      <c r="K3919" s="64" t="s">
        <v>243</v>
      </c>
      <c r="L3919" s="64" t="s">
        <v>239</v>
      </c>
      <c r="M3919" s="100"/>
      <c r="N3919" s="100"/>
      <c r="O3919" s="66">
        <f t="shared" si="159"/>
        <v>24</v>
      </c>
      <c r="P3919" s="67">
        <v>0.1</v>
      </c>
      <c r="Q3919" s="68">
        <v>25</v>
      </c>
      <c r="R3919" s="68"/>
      <c r="S3919" s="68">
        <f t="shared" si="160"/>
        <v>2.5</v>
      </c>
      <c r="T3919" s="69" t="s">
        <v>547</v>
      </c>
      <c r="U3919" s="63" t="s">
        <v>52</v>
      </c>
      <c r="V3919" s="63"/>
      <c r="W3919" s="63"/>
      <c r="X3919" s="63"/>
      <c r="Y3919" s="63"/>
      <c r="Z3919" s="63"/>
      <c r="AA3919" s="63"/>
    </row>
    <row r="3920" spans="1:27" s="71" customFormat="1" ht="23.5" customHeight="1" x14ac:dyDescent="0.35">
      <c r="A3920" s="62">
        <v>46220</v>
      </c>
      <c r="B3920" s="63" t="s">
        <v>445</v>
      </c>
      <c r="C3920" s="64" t="s">
        <v>18</v>
      </c>
      <c r="D3920" s="64" t="s">
        <v>37</v>
      </c>
      <c r="E3920" s="64" t="s">
        <v>1532</v>
      </c>
      <c r="F3920" s="64" t="str">
        <f t="shared" si="158"/>
        <v>1</v>
      </c>
      <c r="G3920" s="72" t="s">
        <v>2601</v>
      </c>
      <c r="H3920" s="63" t="s">
        <v>6898</v>
      </c>
      <c r="I3920" s="64" t="s">
        <v>493</v>
      </c>
      <c r="J3920" s="63" t="s">
        <v>66</v>
      </c>
      <c r="K3920" s="64" t="s">
        <v>243</v>
      </c>
      <c r="L3920" s="64" t="s">
        <v>239</v>
      </c>
      <c r="M3920" s="100"/>
      <c r="N3920" s="100"/>
      <c r="O3920" s="66">
        <f t="shared" si="159"/>
        <v>24</v>
      </c>
      <c r="P3920" s="67">
        <v>0.1</v>
      </c>
      <c r="Q3920" s="68">
        <v>7</v>
      </c>
      <c r="R3920" s="68"/>
      <c r="S3920" s="68">
        <f t="shared" si="160"/>
        <v>0.70000000000000007</v>
      </c>
      <c r="T3920" s="69" t="s">
        <v>547</v>
      </c>
      <c r="U3920" s="63" t="s">
        <v>52</v>
      </c>
      <c r="V3920" s="63"/>
      <c r="W3920" s="63"/>
      <c r="X3920" s="63"/>
      <c r="Y3920" s="63"/>
      <c r="Z3920" s="63"/>
      <c r="AA3920" s="63"/>
    </row>
    <row r="3921" spans="1:27" s="71" customFormat="1" ht="23.5" customHeight="1" x14ac:dyDescent="0.35">
      <c r="A3921" s="62">
        <v>46220</v>
      </c>
      <c r="B3921" s="63" t="s">
        <v>445</v>
      </c>
      <c r="C3921" s="64" t="s">
        <v>18</v>
      </c>
      <c r="D3921" s="64" t="s">
        <v>37</v>
      </c>
      <c r="E3921" s="64" t="s">
        <v>751</v>
      </c>
      <c r="F3921" s="64" t="str">
        <f t="shared" si="158"/>
        <v>1</v>
      </c>
      <c r="G3921" s="72" t="s">
        <v>6899</v>
      </c>
      <c r="H3921" s="63" t="s">
        <v>6900</v>
      </c>
      <c r="I3921" s="64" t="s">
        <v>493</v>
      </c>
      <c r="J3921" s="63" t="s">
        <v>66</v>
      </c>
      <c r="K3921" s="64" t="s">
        <v>243</v>
      </c>
      <c r="L3921" s="64" t="s">
        <v>239</v>
      </c>
      <c r="M3921" s="100"/>
      <c r="N3921" s="100"/>
      <c r="O3921" s="66">
        <f t="shared" si="159"/>
        <v>24</v>
      </c>
      <c r="P3921" s="67">
        <v>0.1</v>
      </c>
      <c r="Q3921" s="68">
        <v>12</v>
      </c>
      <c r="R3921" s="68"/>
      <c r="S3921" s="68">
        <f t="shared" si="160"/>
        <v>1.2000000000000002</v>
      </c>
      <c r="T3921" s="69" t="s">
        <v>547</v>
      </c>
      <c r="U3921" s="63" t="s">
        <v>52</v>
      </c>
      <c r="V3921" s="63"/>
      <c r="W3921" s="63"/>
      <c r="X3921" s="63"/>
      <c r="Y3921" s="63"/>
      <c r="Z3921" s="63"/>
      <c r="AA3921" s="63"/>
    </row>
    <row r="3922" spans="1:27" s="71" customFormat="1" ht="23.5" customHeight="1" x14ac:dyDescent="0.35">
      <c r="A3922" s="62">
        <v>46220</v>
      </c>
      <c r="B3922" s="63" t="s">
        <v>445</v>
      </c>
      <c r="C3922" s="64" t="s">
        <v>18</v>
      </c>
      <c r="D3922" s="64" t="s">
        <v>37</v>
      </c>
      <c r="E3922" s="64" t="s">
        <v>2063</v>
      </c>
      <c r="F3922" s="64" t="str">
        <f t="shared" si="158"/>
        <v>2</v>
      </c>
      <c r="G3922" s="72" t="s">
        <v>2006</v>
      </c>
      <c r="H3922" s="63" t="s">
        <v>6901</v>
      </c>
      <c r="I3922" s="64" t="s">
        <v>493</v>
      </c>
      <c r="J3922" s="63" t="s">
        <v>66</v>
      </c>
      <c r="K3922" s="64" t="s">
        <v>243</v>
      </c>
      <c r="L3922" s="64" t="s">
        <v>239</v>
      </c>
      <c r="M3922" s="100"/>
      <c r="N3922" s="100"/>
      <c r="O3922" s="66">
        <f t="shared" si="159"/>
        <v>24</v>
      </c>
      <c r="P3922" s="67">
        <v>0.1</v>
      </c>
      <c r="Q3922" s="68">
        <v>30</v>
      </c>
      <c r="R3922" s="68"/>
      <c r="S3922" s="68">
        <f t="shared" si="160"/>
        <v>3</v>
      </c>
      <c r="T3922" s="69" t="s">
        <v>547</v>
      </c>
      <c r="U3922" s="63" t="s">
        <v>52</v>
      </c>
      <c r="V3922" s="63"/>
      <c r="W3922" s="63"/>
      <c r="X3922" s="63"/>
      <c r="Y3922" s="63"/>
      <c r="Z3922" s="63"/>
      <c r="AA3922" s="63"/>
    </row>
    <row r="3923" spans="1:27" s="71" customFormat="1" ht="23.5" customHeight="1" x14ac:dyDescent="0.35">
      <c r="A3923" s="62">
        <v>46220</v>
      </c>
      <c r="B3923" s="63" t="s">
        <v>445</v>
      </c>
      <c r="C3923" s="64" t="s">
        <v>18</v>
      </c>
      <c r="D3923" s="64" t="s">
        <v>37</v>
      </c>
      <c r="E3923" s="64" t="s">
        <v>1541</v>
      </c>
      <c r="F3923" s="64" t="str">
        <f t="shared" si="158"/>
        <v>1</v>
      </c>
      <c r="G3923" s="72" t="s">
        <v>5553</v>
      </c>
      <c r="H3923" s="63" t="s">
        <v>6902</v>
      </c>
      <c r="I3923" s="64" t="s">
        <v>493</v>
      </c>
      <c r="J3923" s="63" t="s">
        <v>66</v>
      </c>
      <c r="K3923" s="64" t="s">
        <v>243</v>
      </c>
      <c r="L3923" s="64" t="s">
        <v>239</v>
      </c>
      <c r="M3923" s="100"/>
      <c r="N3923" s="100"/>
      <c r="O3923" s="66">
        <f t="shared" si="159"/>
        <v>24</v>
      </c>
      <c r="P3923" s="67">
        <v>0.1</v>
      </c>
      <c r="Q3923" s="68">
        <v>25</v>
      </c>
      <c r="R3923" s="68"/>
      <c r="S3923" s="68">
        <f t="shared" si="160"/>
        <v>2.5</v>
      </c>
      <c r="T3923" s="69" t="s">
        <v>547</v>
      </c>
      <c r="U3923" s="63" t="s">
        <v>52</v>
      </c>
      <c r="V3923" s="63"/>
      <c r="W3923" s="63"/>
      <c r="X3923" s="63"/>
      <c r="Y3923" s="63"/>
      <c r="Z3923" s="63"/>
      <c r="AA3923" s="63"/>
    </row>
    <row r="3924" spans="1:27" s="71" customFormat="1" ht="23.5" customHeight="1" x14ac:dyDescent="0.35">
      <c r="A3924" s="62">
        <v>46220</v>
      </c>
      <c r="B3924" s="63" t="s">
        <v>445</v>
      </c>
      <c r="C3924" s="64" t="s">
        <v>18</v>
      </c>
      <c r="D3924" s="64" t="s">
        <v>37</v>
      </c>
      <c r="E3924" s="64" t="s">
        <v>244</v>
      </c>
      <c r="F3924" s="64" t="str">
        <f t="shared" si="158"/>
        <v>2</v>
      </c>
      <c r="G3924" s="72" t="s">
        <v>3399</v>
      </c>
      <c r="H3924" s="63" t="s">
        <v>6903</v>
      </c>
      <c r="I3924" s="64" t="s">
        <v>493</v>
      </c>
      <c r="J3924" s="63" t="s">
        <v>66</v>
      </c>
      <c r="K3924" s="64" t="s">
        <v>243</v>
      </c>
      <c r="L3924" s="64" t="s">
        <v>239</v>
      </c>
      <c r="M3924" s="100"/>
      <c r="N3924" s="100"/>
      <c r="O3924" s="66">
        <f t="shared" si="159"/>
        <v>24</v>
      </c>
      <c r="P3924" s="67">
        <v>0.1</v>
      </c>
      <c r="Q3924" s="68">
        <v>26</v>
      </c>
      <c r="R3924" s="68"/>
      <c r="S3924" s="68">
        <f t="shared" si="160"/>
        <v>2.6</v>
      </c>
      <c r="T3924" s="69" t="s">
        <v>547</v>
      </c>
      <c r="U3924" s="63" t="s">
        <v>52</v>
      </c>
      <c r="V3924" s="63"/>
      <c r="W3924" s="63"/>
      <c r="X3924" s="63"/>
      <c r="Y3924" s="63"/>
      <c r="Z3924" s="63"/>
      <c r="AA3924" s="63"/>
    </row>
    <row r="3925" spans="1:27" s="71" customFormat="1" ht="23.5" customHeight="1" x14ac:dyDescent="0.35">
      <c r="A3925" s="62">
        <v>46220</v>
      </c>
      <c r="B3925" s="63" t="s">
        <v>445</v>
      </c>
      <c r="C3925" s="64" t="s">
        <v>18</v>
      </c>
      <c r="D3925" s="64" t="s">
        <v>37</v>
      </c>
      <c r="E3925" s="64" t="s">
        <v>2624</v>
      </c>
      <c r="F3925" s="64" t="str">
        <f t="shared" si="158"/>
        <v>2</v>
      </c>
      <c r="G3925" s="72" t="s">
        <v>3929</v>
      </c>
      <c r="H3925" s="63" t="s">
        <v>6904</v>
      </c>
      <c r="I3925" s="64" t="s">
        <v>493</v>
      </c>
      <c r="J3925" s="63" t="s">
        <v>66</v>
      </c>
      <c r="K3925" s="64" t="s">
        <v>243</v>
      </c>
      <c r="L3925" s="64" t="s">
        <v>239</v>
      </c>
      <c r="M3925" s="100"/>
      <c r="N3925" s="100"/>
      <c r="O3925" s="66">
        <f t="shared" si="159"/>
        <v>24</v>
      </c>
      <c r="P3925" s="67">
        <v>0.1</v>
      </c>
      <c r="Q3925" s="68">
        <v>24</v>
      </c>
      <c r="R3925" s="68"/>
      <c r="S3925" s="68">
        <f t="shared" si="160"/>
        <v>2.4000000000000004</v>
      </c>
      <c r="T3925" s="69" t="s">
        <v>547</v>
      </c>
      <c r="U3925" s="63" t="s">
        <v>52</v>
      </c>
      <c r="V3925" s="63"/>
      <c r="W3925" s="63"/>
      <c r="X3925" s="63"/>
      <c r="Y3925" s="63"/>
      <c r="Z3925" s="63"/>
      <c r="AA3925" s="63"/>
    </row>
    <row r="3926" spans="1:27" s="71" customFormat="1" ht="23.5" customHeight="1" x14ac:dyDescent="0.35">
      <c r="A3926" s="62">
        <v>46220</v>
      </c>
      <c r="B3926" s="63" t="s">
        <v>445</v>
      </c>
      <c r="C3926" s="64" t="s">
        <v>18</v>
      </c>
      <c r="D3926" s="64" t="s">
        <v>37</v>
      </c>
      <c r="E3926" s="64" t="s">
        <v>249</v>
      </c>
      <c r="F3926" s="64" t="str">
        <f t="shared" si="158"/>
        <v>2</v>
      </c>
      <c r="G3926" s="72" t="s">
        <v>5766</v>
      </c>
      <c r="H3926" s="63" t="s">
        <v>6905</v>
      </c>
      <c r="I3926" s="64" t="s">
        <v>493</v>
      </c>
      <c r="J3926" s="63" t="s">
        <v>66</v>
      </c>
      <c r="K3926" s="64" t="s">
        <v>243</v>
      </c>
      <c r="L3926" s="64" t="s">
        <v>239</v>
      </c>
      <c r="M3926" s="100"/>
      <c r="N3926" s="100"/>
      <c r="O3926" s="66">
        <f t="shared" si="159"/>
        <v>24</v>
      </c>
      <c r="P3926" s="67">
        <v>0.67</v>
      </c>
      <c r="Q3926" s="68">
        <v>24</v>
      </c>
      <c r="R3926" s="68"/>
      <c r="S3926" s="68">
        <f t="shared" si="160"/>
        <v>16.080000000000002</v>
      </c>
      <c r="T3926" s="69" t="s">
        <v>547</v>
      </c>
      <c r="U3926" s="63" t="s">
        <v>52</v>
      </c>
      <c r="V3926" s="63"/>
      <c r="W3926" s="63"/>
      <c r="X3926" s="63"/>
      <c r="Y3926" s="63"/>
      <c r="Z3926" s="63"/>
      <c r="AA3926" s="63"/>
    </row>
    <row r="3927" spans="1:27" s="71" customFormat="1" ht="23.5" customHeight="1" x14ac:dyDescent="0.35">
      <c r="A3927" s="62">
        <v>46220</v>
      </c>
      <c r="B3927" s="63" t="s">
        <v>445</v>
      </c>
      <c r="C3927" s="64" t="s">
        <v>18</v>
      </c>
      <c r="D3927" s="64" t="s">
        <v>37</v>
      </c>
      <c r="E3927" s="64" t="s">
        <v>320</v>
      </c>
      <c r="F3927" s="64" t="str">
        <f t="shared" si="158"/>
        <v>1</v>
      </c>
      <c r="G3927" s="72" t="s">
        <v>6803</v>
      </c>
      <c r="H3927" s="63" t="s">
        <v>6804</v>
      </c>
      <c r="I3927" s="64" t="s">
        <v>493</v>
      </c>
      <c r="J3927" s="63" t="s">
        <v>66</v>
      </c>
      <c r="K3927" s="64" t="s">
        <v>243</v>
      </c>
      <c r="L3927" s="64" t="s">
        <v>239</v>
      </c>
      <c r="M3927" s="100"/>
      <c r="N3927" s="100"/>
      <c r="O3927" s="66">
        <f t="shared" si="159"/>
        <v>24</v>
      </c>
      <c r="P3927" s="67">
        <v>0.8</v>
      </c>
      <c r="Q3927" s="68">
        <v>22</v>
      </c>
      <c r="R3927" s="68"/>
      <c r="S3927" s="68">
        <f t="shared" si="160"/>
        <v>17.600000000000001</v>
      </c>
      <c r="T3927" s="69" t="s">
        <v>547</v>
      </c>
      <c r="U3927" s="63" t="s">
        <v>52</v>
      </c>
      <c r="V3927" s="63"/>
      <c r="W3927" s="63"/>
      <c r="X3927" s="63"/>
      <c r="Y3927" s="63"/>
      <c r="Z3927" s="63"/>
      <c r="AA3927" s="63"/>
    </row>
    <row r="3928" spans="1:27" s="71" customFormat="1" ht="23.5" customHeight="1" x14ac:dyDescent="0.35">
      <c r="A3928" s="62">
        <v>46220</v>
      </c>
      <c r="B3928" s="63" t="s">
        <v>445</v>
      </c>
      <c r="C3928" s="64" t="s">
        <v>18</v>
      </c>
      <c r="D3928" s="64" t="s">
        <v>37</v>
      </c>
      <c r="E3928" s="64" t="s">
        <v>2563</v>
      </c>
      <c r="F3928" s="64" t="str">
        <f t="shared" si="158"/>
        <v>1</v>
      </c>
      <c r="G3928" s="72" t="s">
        <v>2556</v>
      </c>
      <c r="H3928" s="63" t="s">
        <v>6906</v>
      </c>
      <c r="I3928" s="64" t="s">
        <v>493</v>
      </c>
      <c r="J3928" s="63" t="s">
        <v>66</v>
      </c>
      <c r="K3928" s="64" t="s">
        <v>243</v>
      </c>
      <c r="L3928" s="64" t="s">
        <v>239</v>
      </c>
      <c r="M3928" s="100"/>
      <c r="N3928" s="100"/>
      <c r="O3928" s="66">
        <f t="shared" si="159"/>
        <v>24</v>
      </c>
      <c r="P3928" s="67">
        <v>0.1</v>
      </c>
      <c r="Q3928" s="68">
        <v>19</v>
      </c>
      <c r="R3928" s="68"/>
      <c r="S3928" s="68">
        <f t="shared" si="160"/>
        <v>1.9000000000000001</v>
      </c>
      <c r="T3928" s="69" t="s">
        <v>547</v>
      </c>
      <c r="U3928" s="63" t="s">
        <v>52</v>
      </c>
      <c r="V3928" s="63"/>
      <c r="W3928" s="63"/>
      <c r="X3928" s="63"/>
      <c r="Y3928" s="63"/>
      <c r="Z3928" s="63"/>
      <c r="AA3928" s="63"/>
    </row>
    <row r="3929" spans="1:27" s="71" customFormat="1" ht="23.5" customHeight="1" x14ac:dyDescent="0.35">
      <c r="A3929" s="62">
        <v>46220</v>
      </c>
      <c r="B3929" s="63" t="s">
        <v>445</v>
      </c>
      <c r="C3929" s="64" t="s">
        <v>18</v>
      </c>
      <c r="D3929" s="64" t="s">
        <v>37</v>
      </c>
      <c r="E3929" s="64" t="s">
        <v>840</v>
      </c>
      <c r="F3929" s="64" t="str">
        <f t="shared" si="158"/>
        <v>1</v>
      </c>
      <c r="G3929" s="72" t="s">
        <v>6907</v>
      </c>
      <c r="H3929" s="63" t="s">
        <v>6908</v>
      </c>
      <c r="I3929" s="64" t="s">
        <v>493</v>
      </c>
      <c r="J3929" s="63" t="s">
        <v>66</v>
      </c>
      <c r="K3929" s="64" t="s">
        <v>243</v>
      </c>
      <c r="L3929" s="64" t="s">
        <v>239</v>
      </c>
      <c r="M3929" s="100"/>
      <c r="N3929" s="100"/>
      <c r="O3929" s="66">
        <f t="shared" si="159"/>
        <v>24</v>
      </c>
      <c r="P3929" s="67">
        <v>0.33</v>
      </c>
      <c r="Q3929" s="68">
        <v>22</v>
      </c>
      <c r="R3929" s="68"/>
      <c r="S3929" s="68">
        <f t="shared" si="160"/>
        <v>7.2600000000000007</v>
      </c>
      <c r="T3929" s="69" t="s">
        <v>547</v>
      </c>
      <c r="U3929" s="63" t="s">
        <v>52</v>
      </c>
      <c r="V3929" s="63"/>
      <c r="W3929" s="63"/>
      <c r="X3929" s="63"/>
      <c r="Y3929" s="63"/>
      <c r="Z3929" s="63"/>
      <c r="AA3929" s="63"/>
    </row>
    <row r="3930" spans="1:27" s="71" customFormat="1" ht="23.5" customHeight="1" x14ac:dyDescent="0.35">
      <c r="A3930" s="62">
        <v>46220</v>
      </c>
      <c r="B3930" s="63" t="s">
        <v>445</v>
      </c>
      <c r="C3930" s="64" t="s">
        <v>18</v>
      </c>
      <c r="D3930" s="64" t="s">
        <v>37</v>
      </c>
      <c r="E3930" s="64" t="s">
        <v>994</v>
      </c>
      <c r="F3930" s="64" t="str">
        <f t="shared" si="158"/>
        <v>2</v>
      </c>
      <c r="G3930" s="72">
        <v>106425002</v>
      </c>
      <c r="H3930" s="63" t="s">
        <v>6909</v>
      </c>
      <c r="I3930" s="64" t="s">
        <v>493</v>
      </c>
      <c r="J3930" s="63" t="s">
        <v>66</v>
      </c>
      <c r="K3930" s="64" t="s">
        <v>243</v>
      </c>
      <c r="L3930" s="64" t="s">
        <v>239</v>
      </c>
      <c r="M3930" s="100"/>
      <c r="N3930" s="100"/>
      <c r="O3930" s="66">
        <f t="shared" si="159"/>
        <v>24</v>
      </c>
      <c r="P3930" s="67">
        <v>0.1</v>
      </c>
      <c r="Q3930" s="68">
        <v>26</v>
      </c>
      <c r="R3930" s="68"/>
      <c r="S3930" s="68">
        <f t="shared" si="160"/>
        <v>2.6</v>
      </c>
      <c r="T3930" s="69" t="s">
        <v>547</v>
      </c>
      <c r="U3930" s="63" t="s">
        <v>52</v>
      </c>
      <c r="V3930" s="63"/>
      <c r="W3930" s="63"/>
      <c r="X3930" s="63"/>
      <c r="Y3930" s="63"/>
      <c r="Z3930" s="63"/>
      <c r="AA3930" s="63"/>
    </row>
    <row r="3931" spans="1:27" s="71" customFormat="1" ht="23.5" customHeight="1" x14ac:dyDescent="0.35">
      <c r="A3931" s="62">
        <v>46220</v>
      </c>
      <c r="B3931" s="63" t="s">
        <v>445</v>
      </c>
      <c r="C3931" s="64" t="s">
        <v>18</v>
      </c>
      <c r="D3931" s="64" t="s">
        <v>37</v>
      </c>
      <c r="E3931" s="64" t="s">
        <v>2064</v>
      </c>
      <c r="F3931" s="64" t="str">
        <f t="shared" si="158"/>
        <v>2</v>
      </c>
      <c r="G3931" s="72">
        <v>109627022</v>
      </c>
      <c r="H3931" s="63" t="s">
        <v>6910</v>
      </c>
      <c r="I3931" s="64" t="s">
        <v>493</v>
      </c>
      <c r="J3931" s="63" t="s">
        <v>66</v>
      </c>
      <c r="K3931" s="64" t="s">
        <v>243</v>
      </c>
      <c r="L3931" s="64" t="s">
        <v>239</v>
      </c>
      <c r="M3931" s="100"/>
      <c r="N3931" s="100"/>
      <c r="O3931" s="66">
        <f t="shared" si="159"/>
        <v>24</v>
      </c>
      <c r="P3931" s="67">
        <v>0.1</v>
      </c>
      <c r="Q3931" s="68">
        <v>19</v>
      </c>
      <c r="R3931" s="68"/>
      <c r="S3931" s="68">
        <f t="shared" si="160"/>
        <v>1.9000000000000001</v>
      </c>
      <c r="T3931" s="69" t="s">
        <v>547</v>
      </c>
      <c r="U3931" s="63" t="s">
        <v>52</v>
      </c>
      <c r="V3931" s="63"/>
      <c r="W3931" s="63"/>
      <c r="X3931" s="63"/>
      <c r="Y3931" s="63"/>
      <c r="Z3931" s="63"/>
      <c r="AA3931" s="63"/>
    </row>
    <row r="3932" spans="1:27" s="71" customFormat="1" ht="23.5" customHeight="1" x14ac:dyDescent="0.35">
      <c r="A3932" s="62">
        <v>46220</v>
      </c>
      <c r="B3932" s="63" t="s">
        <v>445</v>
      </c>
      <c r="C3932" s="64" t="s">
        <v>18</v>
      </c>
      <c r="D3932" s="64" t="s">
        <v>37</v>
      </c>
      <c r="E3932" s="64" t="s">
        <v>331</v>
      </c>
      <c r="F3932" s="64" t="str">
        <f t="shared" si="158"/>
        <v>2</v>
      </c>
      <c r="G3932" s="72">
        <v>206163004</v>
      </c>
      <c r="H3932" s="63" t="s">
        <v>6911</v>
      </c>
      <c r="I3932" s="64" t="s">
        <v>493</v>
      </c>
      <c r="J3932" s="63" t="s">
        <v>66</v>
      </c>
      <c r="K3932" s="64" t="s">
        <v>243</v>
      </c>
      <c r="L3932" s="64" t="s">
        <v>239</v>
      </c>
      <c r="M3932" s="100"/>
      <c r="N3932" s="100"/>
      <c r="O3932" s="66">
        <f t="shared" si="159"/>
        <v>24</v>
      </c>
      <c r="P3932" s="67">
        <v>0.1</v>
      </c>
      <c r="Q3932" s="68">
        <v>8</v>
      </c>
      <c r="R3932" s="68"/>
      <c r="S3932" s="68">
        <f t="shared" si="160"/>
        <v>0.8</v>
      </c>
      <c r="T3932" s="69" t="s">
        <v>547</v>
      </c>
      <c r="U3932" s="63" t="s">
        <v>52</v>
      </c>
      <c r="V3932" s="63"/>
      <c r="W3932" s="63"/>
      <c r="X3932" s="63"/>
      <c r="Y3932" s="63"/>
      <c r="Z3932" s="63"/>
      <c r="AA3932" s="63"/>
    </row>
    <row r="3933" spans="1:27" s="71" customFormat="1" ht="23.5" customHeight="1" x14ac:dyDescent="0.35">
      <c r="A3933" s="62">
        <v>46220</v>
      </c>
      <c r="B3933" s="63" t="s">
        <v>445</v>
      </c>
      <c r="C3933" s="64" t="s">
        <v>18</v>
      </c>
      <c r="D3933" s="64" t="s">
        <v>37</v>
      </c>
      <c r="E3933" s="64" t="s">
        <v>607</v>
      </c>
      <c r="F3933" s="64" t="str">
        <f t="shared" si="158"/>
        <v>1</v>
      </c>
      <c r="G3933" s="72">
        <v>206817009</v>
      </c>
      <c r="H3933" s="63" t="s">
        <v>6912</v>
      </c>
      <c r="I3933" s="64" t="s">
        <v>493</v>
      </c>
      <c r="J3933" s="63" t="s">
        <v>66</v>
      </c>
      <c r="K3933" s="64" t="s">
        <v>243</v>
      </c>
      <c r="L3933" s="64" t="s">
        <v>239</v>
      </c>
      <c r="M3933" s="100"/>
      <c r="N3933" s="100"/>
      <c r="O3933" s="66">
        <f t="shared" si="159"/>
        <v>24</v>
      </c>
      <c r="P3933" s="67">
        <v>0.1</v>
      </c>
      <c r="Q3933" s="68">
        <v>1</v>
      </c>
      <c r="R3933" s="68"/>
      <c r="S3933" s="68">
        <f t="shared" si="160"/>
        <v>0.1</v>
      </c>
      <c r="T3933" s="69" t="s">
        <v>547</v>
      </c>
      <c r="U3933" s="63" t="s">
        <v>52</v>
      </c>
      <c r="V3933" s="63"/>
      <c r="W3933" s="63"/>
      <c r="X3933" s="63"/>
      <c r="Y3933" s="63"/>
      <c r="Z3933" s="63"/>
      <c r="AA3933" s="63"/>
    </row>
    <row r="3934" spans="1:27" s="71" customFormat="1" ht="23.5" customHeight="1" x14ac:dyDescent="0.35">
      <c r="A3934" s="62">
        <v>46220</v>
      </c>
      <c r="B3934" s="63" t="s">
        <v>445</v>
      </c>
      <c r="C3934" s="64" t="s">
        <v>18</v>
      </c>
      <c r="D3934" s="64" t="s">
        <v>37</v>
      </c>
      <c r="E3934" s="64" t="s">
        <v>639</v>
      </c>
      <c r="F3934" s="64" t="str">
        <f t="shared" si="158"/>
        <v>1</v>
      </c>
      <c r="G3934" s="72">
        <v>230527007</v>
      </c>
      <c r="H3934" s="63" t="s">
        <v>6913</v>
      </c>
      <c r="I3934" s="64" t="s">
        <v>493</v>
      </c>
      <c r="J3934" s="63" t="s">
        <v>66</v>
      </c>
      <c r="K3934" s="64" t="s">
        <v>243</v>
      </c>
      <c r="L3934" s="64" t="s">
        <v>239</v>
      </c>
      <c r="M3934" s="100"/>
      <c r="N3934" s="100"/>
      <c r="O3934" s="66">
        <f t="shared" si="159"/>
        <v>24</v>
      </c>
      <c r="P3934" s="67">
        <v>0.1</v>
      </c>
      <c r="Q3934" s="68">
        <v>7</v>
      </c>
      <c r="R3934" s="68"/>
      <c r="S3934" s="68">
        <f t="shared" si="160"/>
        <v>0.70000000000000007</v>
      </c>
      <c r="T3934" s="69" t="s">
        <v>547</v>
      </c>
      <c r="U3934" s="63" t="s">
        <v>52</v>
      </c>
      <c r="V3934" s="63"/>
      <c r="W3934" s="63"/>
      <c r="X3934" s="63"/>
      <c r="Y3934" s="63"/>
      <c r="Z3934" s="63"/>
      <c r="AA3934" s="63"/>
    </row>
    <row r="3935" spans="1:27" s="71" customFormat="1" ht="23.5" customHeight="1" x14ac:dyDescent="0.35">
      <c r="A3935" s="62">
        <v>46220</v>
      </c>
      <c r="B3935" s="63" t="s">
        <v>445</v>
      </c>
      <c r="C3935" s="64" t="s">
        <v>18</v>
      </c>
      <c r="D3935" s="64" t="s">
        <v>37</v>
      </c>
      <c r="E3935" s="64" t="s">
        <v>337</v>
      </c>
      <c r="F3935" s="64" t="str">
        <f t="shared" si="158"/>
        <v>2</v>
      </c>
      <c r="G3935" s="72">
        <v>317342003</v>
      </c>
      <c r="H3935" s="63" t="s">
        <v>6914</v>
      </c>
      <c r="I3935" s="64" t="s">
        <v>493</v>
      </c>
      <c r="J3935" s="63" t="s">
        <v>66</v>
      </c>
      <c r="K3935" s="64" t="s">
        <v>243</v>
      </c>
      <c r="L3935" s="64" t="s">
        <v>239</v>
      </c>
      <c r="M3935" s="100"/>
      <c r="N3935" s="100"/>
      <c r="O3935" s="66">
        <f t="shared" si="159"/>
        <v>24</v>
      </c>
      <c r="P3935" s="67">
        <v>0.1</v>
      </c>
      <c r="Q3935" s="68">
        <v>6</v>
      </c>
      <c r="R3935" s="68"/>
      <c r="S3935" s="68">
        <f t="shared" si="160"/>
        <v>0.60000000000000009</v>
      </c>
      <c r="T3935" s="69" t="s">
        <v>547</v>
      </c>
      <c r="U3935" s="63" t="s">
        <v>52</v>
      </c>
      <c r="V3935" s="63"/>
      <c r="W3935" s="63"/>
      <c r="X3935" s="63"/>
      <c r="Y3935" s="63"/>
      <c r="Z3935" s="63"/>
      <c r="AA3935" s="63"/>
    </row>
    <row r="3936" spans="1:27" s="71" customFormat="1" ht="23.5" customHeight="1" x14ac:dyDescent="0.35">
      <c r="A3936" s="62">
        <v>46220</v>
      </c>
      <c r="B3936" s="63" t="s">
        <v>34</v>
      </c>
      <c r="C3936" s="64" t="s">
        <v>17</v>
      </c>
      <c r="D3936" s="64" t="s">
        <v>19</v>
      </c>
      <c r="E3936" s="64" t="s">
        <v>5569</v>
      </c>
      <c r="F3936" s="64" t="str">
        <f t="shared" si="158"/>
        <v>1</v>
      </c>
      <c r="G3936" s="72">
        <v>130878004</v>
      </c>
      <c r="H3936" s="63" t="s">
        <v>6093</v>
      </c>
      <c r="I3936" s="64" t="s">
        <v>493</v>
      </c>
      <c r="J3936" s="63" t="s">
        <v>66</v>
      </c>
      <c r="K3936" s="64" t="s">
        <v>243</v>
      </c>
      <c r="L3936" s="64" t="s">
        <v>239</v>
      </c>
      <c r="M3936" s="100"/>
      <c r="N3936" s="100"/>
      <c r="O3936" s="66">
        <f t="shared" si="159"/>
        <v>24</v>
      </c>
      <c r="P3936" s="67">
        <v>0.5</v>
      </c>
      <c r="Q3936" s="68">
        <v>16</v>
      </c>
      <c r="R3936" s="68"/>
      <c r="S3936" s="68">
        <f t="shared" si="160"/>
        <v>8</v>
      </c>
      <c r="T3936" s="69" t="s">
        <v>547</v>
      </c>
      <c r="U3936" s="63" t="s">
        <v>52</v>
      </c>
      <c r="V3936" s="63"/>
      <c r="W3936" s="63"/>
      <c r="X3936" s="63"/>
      <c r="Y3936" s="63"/>
      <c r="Z3936" s="63"/>
      <c r="AA3936" s="63"/>
    </row>
    <row r="3937" spans="1:27" s="71" customFormat="1" ht="23.5" customHeight="1" x14ac:dyDescent="0.35">
      <c r="A3937" s="62">
        <v>46220</v>
      </c>
      <c r="B3937" s="63" t="s">
        <v>445</v>
      </c>
      <c r="C3937" s="64" t="s">
        <v>17</v>
      </c>
      <c r="D3937" s="64" t="s">
        <v>37</v>
      </c>
      <c r="E3937" s="64" t="s">
        <v>5978</v>
      </c>
      <c r="F3937" s="64" t="str">
        <f t="shared" si="158"/>
        <v>1</v>
      </c>
      <c r="G3937" s="72" t="s">
        <v>6915</v>
      </c>
      <c r="H3937" s="63" t="s">
        <v>6916</v>
      </c>
      <c r="I3937" s="64" t="s">
        <v>493</v>
      </c>
      <c r="J3937" s="63" t="s">
        <v>66</v>
      </c>
      <c r="K3937" s="64" t="s">
        <v>243</v>
      </c>
      <c r="L3937" s="64" t="s">
        <v>239</v>
      </c>
      <c r="M3937" s="100"/>
      <c r="N3937" s="100"/>
      <c r="O3937" s="66">
        <f t="shared" si="159"/>
        <v>24</v>
      </c>
      <c r="P3937" s="67">
        <v>0.33</v>
      </c>
      <c r="Q3937" s="68">
        <v>19</v>
      </c>
      <c r="R3937" s="68"/>
      <c r="S3937" s="68">
        <f t="shared" si="160"/>
        <v>6.2700000000000005</v>
      </c>
      <c r="T3937" s="69" t="s">
        <v>547</v>
      </c>
      <c r="U3937" s="63" t="s">
        <v>52</v>
      </c>
      <c r="V3937" s="63"/>
      <c r="W3937" s="63"/>
      <c r="X3937" s="63"/>
      <c r="Y3937" s="63"/>
      <c r="Z3937" s="63"/>
      <c r="AA3937" s="63"/>
    </row>
    <row r="3938" spans="1:27" s="71" customFormat="1" ht="23.5" customHeight="1" x14ac:dyDescent="0.35">
      <c r="A3938" s="62">
        <v>46220</v>
      </c>
      <c r="B3938" s="63" t="s">
        <v>445</v>
      </c>
      <c r="C3938" s="64" t="s">
        <v>17</v>
      </c>
      <c r="D3938" s="64" t="s">
        <v>37</v>
      </c>
      <c r="E3938" s="64" t="s">
        <v>5749</v>
      </c>
      <c r="F3938" s="64" t="str">
        <f t="shared" si="158"/>
        <v>1</v>
      </c>
      <c r="G3938" s="72" t="s">
        <v>6917</v>
      </c>
      <c r="H3938" s="63" t="s">
        <v>6918</v>
      </c>
      <c r="I3938" s="64" t="s">
        <v>493</v>
      </c>
      <c r="J3938" s="63" t="s">
        <v>66</v>
      </c>
      <c r="K3938" s="64" t="s">
        <v>243</v>
      </c>
      <c r="L3938" s="64" t="s">
        <v>239</v>
      </c>
      <c r="M3938" s="100"/>
      <c r="N3938" s="100"/>
      <c r="O3938" s="66">
        <f t="shared" si="159"/>
        <v>24</v>
      </c>
      <c r="P3938" s="67">
        <v>0.1</v>
      </c>
      <c r="Q3938" s="68">
        <v>28</v>
      </c>
      <c r="R3938" s="68"/>
      <c r="S3938" s="68">
        <f t="shared" si="160"/>
        <v>2.8000000000000003</v>
      </c>
      <c r="T3938" s="69" t="s">
        <v>547</v>
      </c>
      <c r="U3938" s="63" t="s">
        <v>52</v>
      </c>
      <c r="V3938" s="63"/>
      <c r="W3938" s="63"/>
      <c r="X3938" s="63"/>
      <c r="Y3938" s="63"/>
      <c r="Z3938" s="63"/>
      <c r="AA3938" s="63"/>
    </row>
    <row r="3939" spans="1:27" s="71" customFormat="1" ht="23.5" customHeight="1" x14ac:dyDescent="0.35">
      <c r="A3939" s="62">
        <v>46220</v>
      </c>
      <c r="B3939" s="63" t="s">
        <v>445</v>
      </c>
      <c r="C3939" s="64" t="s">
        <v>17</v>
      </c>
      <c r="D3939" s="64" t="s">
        <v>37</v>
      </c>
      <c r="E3939" s="64" t="s">
        <v>712</v>
      </c>
      <c r="F3939" s="64" t="str">
        <f t="shared" si="158"/>
        <v>2</v>
      </c>
      <c r="G3939" s="72" t="s">
        <v>912</v>
      </c>
      <c r="H3939" s="63" t="s">
        <v>6919</v>
      </c>
      <c r="I3939" s="64" t="s">
        <v>493</v>
      </c>
      <c r="J3939" s="63" t="s">
        <v>66</v>
      </c>
      <c r="K3939" s="64" t="s">
        <v>243</v>
      </c>
      <c r="L3939" s="64" t="s">
        <v>239</v>
      </c>
      <c r="M3939" s="100"/>
      <c r="N3939" s="100"/>
      <c r="O3939" s="66">
        <f t="shared" si="159"/>
        <v>24</v>
      </c>
      <c r="P3939" s="67">
        <v>0.8</v>
      </c>
      <c r="Q3939" s="68">
        <v>29</v>
      </c>
      <c r="R3939" s="68"/>
      <c r="S3939" s="68">
        <f t="shared" si="160"/>
        <v>23.200000000000003</v>
      </c>
      <c r="T3939" s="69" t="s">
        <v>547</v>
      </c>
      <c r="U3939" s="63" t="s">
        <v>52</v>
      </c>
      <c r="V3939" s="63"/>
      <c r="W3939" s="63"/>
      <c r="X3939" s="63"/>
      <c r="Y3939" s="63"/>
      <c r="Z3939" s="63"/>
      <c r="AA3939" s="63"/>
    </row>
    <row r="3940" spans="1:27" s="71" customFormat="1" ht="23.5" customHeight="1" x14ac:dyDescent="0.35">
      <c r="A3940" s="62">
        <v>46220</v>
      </c>
      <c r="B3940" s="63" t="s">
        <v>34</v>
      </c>
      <c r="C3940" s="64" t="s">
        <v>17</v>
      </c>
      <c r="D3940" s="64" t="s">
        <v>19</v>
      </c>
      <c r="E3940" s="64" t="s">
        <v>6218</v>
      </c>
      <c r="F3940" s="64" t="str">
        <f t="shared" si="158"/>
        <v>1</v>
      </c>
      <c r="G3940" s="72" t="s">
        <v>2221</v>
      </c>
      <c r="H3940" s="63" t="s">
        <v>6920</v>
      </c>
      <c r="I3940" s="64" t="s">
        <v>493</v>
      </c>
      <c r="J3940" s="63" t="s">
        <v>66</v>
      </c>
      <c r="K3940" s="64" t="s">
        <v>243</v>
      </c>
      <c r="L3940" s="64" t="s">
        <v>239</v>
      </c>
      <c r="M3940" s="100"/>
      <c r="N3940" s="100"/>
      <c r="O3940" s="66">
        <f t="shared" si="159"/>
        <v>24</v>
      </c>
      <c r="P3940" s="67">
        <v>0.5</v>
      </c>
      <c r="Q3940" s="68">
        <v>8</v>
      </c>
      <c r="R3940" s="68"/>
      <c r="S3940" s="68">
        <f t="shared" si="160"/>
        <v>4</v>
      </c>
      <c r="T3940" s="69" t="s">
        <v>547</v>
      </c>
      <c r="U3940" s="63" t="s">
        <v>52</v>
      </c>
      <c r="V3940" s="63"/>
      <c r="W3940" s="63"/>
      <c r="X3940" s="63"/>
      <c r="Y3940" s="63"/>
      <c r="Z3940" s="63"/>
      <c r="AA3940" s="63"/>
    </row>
    <row r="3941" spans="1:27" s="71" customFormat="1" ht="23.5" customHeight="1" x14ac:dyDescent="0.35">
      <c r="A3941" s="62">
        <v>46220</v>
      </c>
      <c r="B3941" s="63" t="s">
        <v>445</v>
      </c>
      <c r="C3941" s="64" t="s">
        <v>17</v>
      </c>
      <c r="D3941" s="64" t="s">
        <v>37</v>
      </c>
      <c r="E3941" s="64" t="s">
        <v>6894</v>
      </c>
      <c r="F3941" s="64" t="str">
        <f t="shared" si="158"/>
        <v>2</v>
      </c>
      <c r="G3941" s="72" t="s">
        <v>6690</v>
      </c>
      <c r="H3941" s="63" t="s">
        <v>6921</v>
      </c>
      <c r="I3941" s="64" t="s">
        <v>493</v>
      </c>
      <c r="J3941" s="63" t="s">
        <v>66</v>
      </c>
      <c r="K3941" s="64" t="s">
        <v>243</v>
      </c>
      <c r="L3941" s="64" t="s">
        <v>239</v>
      </c>
      <c r="M3941" s="100"/>
      <c r="N3941" s="100"/>
      <c r="O3941" s="66">
        <f t="shared" si="159"/>
        <v>24</v>
      </c>
      <c r="P3941" s="67">
        <v>0.5</v>
      </c>
      <c r="Q3941" s="68">
        <v>8</v>
      </c>
      <c r="R3941" s="68"/>
      <c r="S3941" s="68">
        <f t="shared" si="160"/>
        <v>4</v>
      </c>
      <c r="T3941" s="69" t="s">
        <v>547</v>
      </c>
      <c r="U3941" s="63" t="s">
        <v>52</v>
      </c>
      <c r="V3941" s="63"/>
      <c r="W3941" s="63"/>
      <c r="X3941" s="63"/>
      <c r="Y3941" s="63"/>
      <c r="Z3941" s="63"/>
      <c r="AA3941" s="63"/>
    </row>
    <row r="3942" spans="1:27" s="71" customFormat="1" ht="23.5" customHeight="1" x14ac:dyDescent="0.35">
      <c r="A3942" s="62">
        <v>46220</v>
      </c>
      <c r="B3942" s="63" t="s">
        <v>445</v>
      </c>
      <c r="C3942" s="64" t="s">
        <v>17</v>
      </c>
      <c r="D3942" s="64" t="s">
        <v>37</v>
      </c>
      <c r="E3942" s="64" t="s">
        <v>6088</v>
      </c>
      <c r="F3942" s="64" t="str">
        <f t="shared" si="158"/>
        <v>1</v>
      </c>
      <c r="G3942" s="72" t="s">
        <v>3343</v>
      </c>
      <c r="H3942" s="63" t="s">
        <v>6922</v>
      </c>
      <c r="I3942" s="64" t="s">
        <v>493</v>
      </c>
      <c r="J3942" s="63" t="s">
        <v>66</v>
      </c>
      <c r="K3942" s="64" t="s">
        <v>243</v>
      </c>
      <c r="L3942" s="64" t="s">
        <v>239</v>
      </c>
      <c r="M3942" s="100"/>
      <c r="N3942" s="100"/>
      <c r="O3942" s="66">
        <f t="shared" si="159"/>
        <v>24</v>
      </c>
      <c r="P3942" s="67">
        <v>0.5</v>
      </c>
      <c r="Q3942" s="68">
        <v>7</v>
      </c>
      <c r="R3942" s="68"/>
      <c r="S3942" s="68">
        <f t="shared" si="160"/>
        <v>3.5</v>
      </c>
      <c r="T3942" s="69" t="s">
        <v>547</v>
      </c>
      <c r="U3942" s="63" t="s">
        <v>52</v>
      </c>
      <c r="V3942" s="63"/>
      <c r="W3942" s="63"/>
      <c r="X3942" s="63"/>
      <c r="Y3942" s="63"/>
      <c r="Z3942" s="63"/>
      <c r="AA3942" s="63"/>
    </row>
    <row r="3943" spans="1:27" s="71" customFormat="1" ht="23.5" customHeight="1" x14ac:dyDescent="0.35">
      <c r="A3943" s="62">
        <v>46220</v>
      </c>
      <c r="B3943" s="63" t="s">
        <v>445</v>
      </c>
      <c r="C3943" s="64" t="s">
        <v>17</v>
      </c>
      <c r="D3943" s="64" t="s">
        <v>37</v>
      </c>
      <c r="E3943" s="64" t="s">
        <v>5865</v>
      </c>
      <c r="F3943" s="64" t="str">
        <f t="shared" si="158"/>
        <v>2</v>
      </c>
      <c r="G3943" s="72" t="s">
        <v>781</v>
      </c>
      <c r="H3943" s="63" t="s">
        <v>6923</v>
      </c>
      <c r="I3943" s="64" t="s">
        <v>493</v>
      </c>
      <c r="J3943" s="63" t="s">
        <v>66</v>
      </c>
      <c r="K3943" s="64" t="s">
        <v>243</v>
      </c>
      <c r="L3943" s="64" t="s">
        <v>239</v>
      </c>
      <c r="M3943" s="100"/>
      <c r="N3943" s="100"/>
      <c r="O3943" s="66">
        <f t="shared" si="159"/>
        <v>24</v>
      </c>
      <c r="P3943" s="67">
        <v>0.1</v>
      </c>
      <c r="Q3943" s="68">
        <v>28</v>
      </c>
      <c r="R3943" s="68"/>
      <c r="S3943" s="68">
        <f t="shared" si="160"/>
        <v>2.8000000000000003</v>
      </c>
      <c r="T3943" s="69" t="s">
        <v>547</v>
      </c>
      <c r="U3943" s="63" t="s">
        <v>52</v>
      </c>
      <c r="V3943" s="63"/>
      <c r="W3943" s="63"/>
      <c r="X3943" s="63"/>
      <c r="Y3943" s="63"/>
      <c r="Z3943" s="63"/>
      <c r="AA3943" s="63"/>
    </row>
    <row r="3944" spans="1:27" s="71" customFormat="1" ht="23.5" customHeight="1" x14ac:dyDescent="0.35">
      <c r="A3944" s="62">
        <v>46220</v>
      </c>
      <c r="B3944" s="63" t="s">
        <v>34</v>
      </c>
      <c r="C3944" s="64" t="s">
        <v>17</v>
      </c>
      <c r="D3944" s="64" t="s">
        <v>19</v>
      </c>
      <c r="E3944" s="64" t="s">
        <v>6445</v>
      </c>
      <c r="F3944" s="64" t="str">
        <f t="shared" si="158"/>
        <v>1</v>
      </c>
      <c r="G3944" s="72">
        <v>130597184</v>
      </c>
      <c r="H3944" s="63" t="s">
        <v>6924</v>
      </c>
      <c r="I3944" s="64" t="s">
        <v>493</v>
      </c>
      <c r="J3944" s="63" t="s">
        <v>66</v>
      </c>
      <c r="K3944" s="64" t="s">
        <v>243</v>
      </c>
      <c r="L3944" s="64" t="s">
        <v>239</v>
      </c>
      <c r="M3944" s="100"/>
      <c r="N3944" s="100"/>
      <c r="O3944" s="66">
        <f t="shared" si="159"/>
        <v>24</v>
      </c>
      <c r="P3944" s="67">
        <v>0.33</v>
      </c>
      <c r="Q3944" s="68">
        <v>16</v>
      </c>
      <c r="R3944" s="68"/>
      <c r="S3944" s="68">
        <f t="shared" si="160"/>
        <v>5.28</v>
      </c>
      <c r="T3944" s="69" t="s">
        <v>547</v>
      </c>
      <c r="U3944" s="63" t="s">
        <v>52</v>
      </c>
      <c r="V3944" s="63"/>
      <c r="W3944" s="63"/>
      <c r="X3944" s="63"/>
      <c r="Y3944" s="63"/>
      <c r="Z3944" s="63"/>
      <c r="AA3944" s="63"/>
    </row>
    <row r="3945" spans="1:27" s="71" customFormat="1" ht="23.5" customHeight="1" x14ac:dyDescent="0.35">
      <c r="A3945" s="62">
        <v>46220</v>
      </c>
      <c r="B3945" s="63" t="s">
        <v>445</v>
      </c>
      <c r="C3945" s="64" t="s">
        <v>17</v>
      </c>
      <c r="D3945" s="64" t="s">
        <v>37</v>
      </c>
      <c r="E3945" s="64" t="s">
        <v>712</v>
      </c>
      <c r="F3945" s="64" t="str">
        <f t="shared" si="158"/>
        <v>2</v>
      </c>
      <c r="G3945" s="72" t="s">
        <v>912</v>
      </c>
      <c r="H3945" s="63" t="s">
        <v>6919</v>
      </c>
      <c r="I3945" s="64" t="s">
        <v>490</v>
      </c>
      <c r="J3945" s="63" t="s">
        <v>4052</v>
      </c>
      <c r="K3945" s="64" t="s">
        <v>281</v>
      </c>
      <c r="L3945" s="64" t="s">
        <v>268</v>
      </c>
      <c r="M3945" s="100">
        <v>0.95833333333333337</v>
      </c>
      <c r="N3945" s="100">
        <v>0.97916666666666663</v>
      </c>
      <c r="O3945" s="66">
        <f t="shared" si="159"/>
        <v>2.0833333333333259E-2</v>
      </c>
      <c r="P3945" s="67">
        <v>0.5</v>
      </c>
      <c r="Q3945" s="68">
        <v>29</v>
      </c>
      <c r="R3945" s="68"/>
      <c r="S3945" s="68">
        <f t="shared" si="160"/>
        <v>14.5</v>
      </c>
      <c r="T3945" s="69" t="s">
        <v>52</v>
      </c>
      <c r="U3945" s="63" t="s">
        <v>52</v>
      </c>
      <c r="V3945" s="63"/>
      <c r="W3945" s="63"/>
      <c r="X3945" s="63"/>
      <c r="Y3945" s="63"/>
      <c r="Z3945" s="63"/>
      <c r="AA3945" s="63">
        <v>2026070060</v>
      </c>
    </row>
    <row r="3946" spans="1:27" s="71" customFormat="1" ht="23.5" customHeight="1" x14ac:dyDescent="0.35">
      <c r="A3946" s="62">
        <v>46220</v>
      </c>
      <c r="B3946" s="63" t="s">
        <v>34</v>
      </c>
      <c r="C3946" s="64" t="s">
        <v>17</v>
      </c>
      <c r="D3946" s="64" t="s">
        <v>19</v>
      </c>
      <c r="E3946" s="64" t="s">
        <v>6895</v>
      </c>
      <c r="F3946" s="64" t="str">
        <f t="shared" si="158"/>
        <v>1</v>
      </c>
      <c r="G3946" s="72" t="s">
        <v>1846</v>
      </c>
      <c r="H3946" s="63" t="s">
        <v>6925</v>
      </c>
      <c r="I3946" s="64" t="s">
        <v>480</v>
      </c>
      <c r="J3946" s="63" t="s">
        <v>6926</v>
      </c>
      <c r="K3946" s="64" t="s">
        <v>273</v>
      </c>
      <c r="L3946" s="64" t="s">
        <v>268</v>
      </c>
      <c r="M3946" s="100">
        <v>0.3125</v>
      </c>
      <c r="N3946" s="100">
        <v>0.35416666666666669</v>
      </c>
      <c r="O3946" s="66">
        <f t="shared" si="159"/>
        <v>4.1666666666666685E-2</v>
      </c>
      <c r="P3946" s="67">
        <v>1</v>
      </c>
      <c r="Q3946" s="68">
        <v>10</v>
      </c>
      <c r="R3946" s="68"/>
      <c r="S3946" s="68">
        <f t="shared" si="160"/>
        <v>10</v>
      </c>
      <c r="T3946" s="69" t="s">
        <v>30</v>
      </c>
      <c r="U3946" s="63" t="s">
        <v>30</v>
      </c>
      <c r="V3946" s="63"/>
      <c r="W3946" s="63">
        <v>290361168</v>
      </c>
      <c r="X3946" s="63" t="s">
        <v>6927</v>
      </c>
      <c r="Y3946" s="63"/>
      <c r="Z3946" s="63"/>
      <c r="AA3946" s="63">
        <v>2026070061</v>
      </c>
    </row>
    <row r="3947" spans="1:27" s="71" customFormat="1" ht="23.5" customHeight="1" x14ac:dyDescent="0.35">
      <c r="A3947" s="62">
        <v>46220</v>
      </c>
      <c r="B3947" s="63" t="s">
        <v>445</v>
      </c>
      <c r="C3947" s="64" t="s">
        <v>18</v>
      </c>
      <c r="D3947" s="64" t="s">
        <v>37</v>
      </c>
      <c r="E3947" s="64" t="s">
        <v>323</v>
      </c>
      <c r="F3947" s="64" t="str">
        <f t="shared" si="158"/>
        <v>1</v>
      </c>
      <c r="G3947" s="85" t="s">
        <v>6885</v>
      </c>
      <c r="H3947" s="63" t="s">
        <v>6929</v>
      </c>
      <c r="I3947" s="64" t="s">
        <v>480</v>
      </c>
      <c r="J3947" s="63" t="s">
        <v>6930</v>
      </c>
      <c r="K3947" s="64" t="s">
        <v>273</v>
      </c>
      <c r="L3947" s="64" t="s">
        <v>268</v>
      </c>
      <c r="M3947" s="100">
        <v>0.43402777777777779</v>
      </c>
      <c r="N3947" s="100">
        <v>0.46527777777777779</v>
      </c>
      <c r="O3947" s="66">
        <f t="shared" si="159"/>
        <v>3.125E-2</v>
      </c>
      <c r="P3947" s="67">
        <v>0.75</v>
      </c>
      <c r="Q3947" s="68">
        <v>22</v>
      </c>
      <c r="R3947" s="68"/>
      <c r="S3947" s="68">
        <f t="shared" si="160"/>
        <v>16.5</v>
      </c>
      <c r="T3947" s="69" t="s">
        <v>30</v>
      </c>
      <c r="U3947" s="63" t="s">
        <v>30</v>
      </c>
      <c r="V3947" s="63"/>
      <c r="W3947" s="63">
        <v>930020296</v>
      </c>
      <c r="X3947" s="63" t="s">
        <v>1946</v>
      </c>
      <c r="Y3947" s="63"/>
      <c r="Z3947" s="63"/>
      <c r="AA3947" s="63">
        <v>2026070062</v>
      </c>
    </row>
    <row r="3948" spans="1:27" s="71" customFormat="1" ht="23.5" customHeight="1" x14ac:dyDescent="0.35">
      <c r="A3948" s="62">
        <v>46220</v>
      </c>
      <c r="B3948" s="63" t="s">
        <v>445</v>
      </c>
      <c r="C3948" s="64" t="s">
        <v>18</v>
      </c>
      <c r="D3948" s="64" t="s">
        <v>37</v>
      </c>
      <c r="E3948" s="64" t="s">
        <v>840</v>
      </c>
      <c r="F3948" s="64" t="str">
        <f t="shared" si="158"/>
        <v>1</v>
      </c>
      <c r="G3948" s="85">
        <v>159458003</v>
      </c>
      <c r="H3948" s="63" t="s">
        <v>6949</v>
      </c>
      <c r="I3948" s="64" t="s">
        <v>482</v>
      </c>
      <c r="J3948" s="63" t="s">
        <v>6950</v>
      </c>
      <c r="K3948" s="64" t="s">
        <v>2580</v>
      </c>
      <c r="L3948" s="64" t="s">
        <v>268</v>
      </c>
      <c r="M3948" s="100">
        <v>0.3125</v>
      </c>
      <c r="N3948" s="100">
        <v>0.39583333333333331</v>
      </c>
      <c r="O3948" s="66">
        <f t="shared" si="159"/>
        <v>8.3333333333333315E-2</v>
      </c>
      <c r="P3948" s="67">
        <v>2</v>
      </c>
      <c r="Q3948" s="68">
        <v>22</v>
      </c>
      <c r="R3948" s="68"/>
      <c r="S3948" s="68">
        <f t="shared" si="160"/>
        <v>44</v>
      </c>
      <c r="T3948" s="69" t="s">
        <v>65</v>
      </c>
      <c r="U3948" s="63" t="s">
        <v>65</v>
      </c>
      <c r="V3948" s="63"/>
      <c r="W3948" s="63">
        <v>282323001</v>
      </c>
      <c r="X3948" s="63" t="s">
        <v>6951</v>
      </c>
      <c r="Y3948" s="63"/>
      <c r="Z3948" s="63"/>
      <c r="AA3948" s="63">
        <v>2026070063</v>
      </c>
    </row>
    <row r="3949" spans="1:27" s="71" customFormat="1" ht="23.5" customHeight="1" x14ac:dyDescent="0.35">
      <c r="A3949" s="62">
        <v>46221</v>
      </c>
      <c r="B3949" s="63" t="s">
        <v>445</v>
      </c>
      <c r="C3949" s="64" t="s">
        <v>17</v>
      </c>
      <c r="D3949" s="64" t="s">
        <v>37</v>
      </c>
      <c r="E3949" s="64" t="s">
        <v>712</v>
      </c>
      <c r="F3949" s="64" t="str">
        <f t="shared" si="158"/>
        <v>2</v>
      </c>
      <c r="G3949" s="72" t="s">
        <v>811</v>
      </c>
      <c r="H3949" s="63" t="s">
        <v>6931</v>
      </c>
      <c r="I3949" s="64" t="s">
        <v>493</v>
      </c>
      <c r="J3949" s="63" t="s">
        <v>66</v>
      </c>
      <c r="K3949" s="64" t="s">
        <v>243</v>
      </c>
      <c r="L3949" s="64" t="s">
        <v>239</v>
      </c>
      <c r="M3949" s="100"/>
      <c r="N3949" s="100"/>
      <c r="O3949" s="66">
        <f t="shared" si="159"/>
        <v>24</v>
      </c>
      <c r="P3949" s="67">
        <v>0.1</v>
      </c>
      <c r="Q3949" s="68">
        <v>27</v>
      </c>
      <c r="R3949" s="68"/>
      <c r="S3949" s="68">
        <f t="shared" si="160"/>
        <v>2.7</v>
      </c>
      <c r="T3949" s="69" t="s">
        <v>547</v>
      </c>
      <c r="U3949" s="63" t="s">
        <v>52</v>
      </c>
      <c r="V3949" s="63"/>
      <c r="W3949" s="63"/>
      <c r="X3949" s="63"/>
      <c r="Y3949" s="63"/>
      <c r="Z3949" s="63"/>
      <c r="AA3949" s="63"/>
    </row>
    <row r="3950" spans="1:27" s="71" customFormat="1" ht="23.5" customHeight="1" x14ac:dyDescent="0.35">
      <c r="A3950" s="62">
        <v>46221</v>
      </c>
      <c r="B3950" s="63" t="s">
        <v>445</v>
      </c>
      <c r="C3950" s="64" t="s">
        <v>18</v>
      </c>
      <c r="D3950" s="64" t="s">
        <v>37</v>
      </c>
      <c r="E3950" s="64" t="s">
        <v>867</v>
      </c>
      <c r="F3950" s="64" t="str">
        <f t="shared" si="158"/>
        <v>1</v>
      </c>
      <c r="G3950" s="72" t="s">
        <v>3167</v>
      </c>
      <c r="H3950" s="63" t="s">
        <v>6932</v>
      </c>
      <c r="I3950" s="64" t="s">
        <v>493</v>
      </c>
      <c r="J3950" s="63" t="s">
        <v>66</v>
      </c>
      <c r="K3950" s="64" t="s">
        <v>243</v>
      </c>
      <c r="L3950" s="64" t="s">
        <v>239</v>
      </c>
      <c r="M3950" s="100"/>
      <c r="N3950" s="100"/>
      <c r="O3950" s="66">
        <f t="shared" si="159"/>
        <v>24</v>
      </c>
      <c r="P3950" s="67">
        <v>0.1</v>
      </c>
      <c r="Q3950" s="68">
        <v>22</v>
      </c>
      <c r="R3950" s="68"/>
      <c r="S3950" s="68">
        <f t="shared" si="160"/>
        <v>2.2000000000000002</v>
      </c>
      <c r="T3950" s="69" t="s">
        <v>547</v>
      </c>
      <c r="U3950" s="63" t="s">
        <v>52</v>
      </c>
      <c r="V3950" s="63"/>
      <c r="W3950" s="63"/>
      <c r="X3950" s="63"/>
      <c r="Y3950" s="63"/>
      <c r="Z3950" s="63"/>
      <c r="AA3950" s="63"/>
    </row>
    <row r="3951" spans="1:27" s="71" customFormat="1" ht="23.5" customHeight="1" x14ac:dyDescent="0.35">
      <c r="A3951" s="62">
        <v>46221</v>
      </c>
      <c r="B3951" s="63" t="s">
        <v>445</v>
      </c>
      <c r="C3951" s="64" t="s">
        <v>18</v>
      </c>
      <c r="D3951" s="64" t="s">
        <v>37</v>
      </c>
      <c r="E3951" s="64" t="s">
        <v>599</v>
      </c>
      <c r="F3951" s="64" t="str">
        <f t="shared" si="158"/>
        <v>1</v>
      </c>
      <c r="G3951" s="72" t="s">
        <v>4450</v>
      </c>
      <c r="H3951" s="63" t="s">
        <v>6933</v>
      </c>
      <c r="I3951" s="64" t="s">
        <v>493</v>
      </c>
      <c r="J3951" s="63" t="s">
        <v>66</v>
      </c>
      <c r="K3951" s="64" t="s">
        <v>243</v>
      </c>
      <c r="L3951" s="64" t="s">
        <v>239</v>
      </c>
      <c r="M3951" s="100"/>
      <c r="N3951" s="100"/>
      <c r="O3951" s="66">
        <f t="shared" si="159"/>
        <v>24</v>
      </c>
      <c r="P3951" s="67">
        <v>0.67</v>
      </c>
      <c r="Q3951" s="68">
        <v>18</v>
      </c>
      <c r="R3951" s="68"/>
      <c r="S3951" s="68">
        <f t="shared" si="160"/>
        <v>12.06</v>
      </c>
      <c r="T3951" s="69" t="s">
        <v>547</v>
      </c>
      <c r="U3951" s="63" t="s">
        <v>52</v>
      </c>
      <c r="V3951" s="63"/>
      <c r="W3951" s="63"/>
      <c r="X3951" s="63"/>
      <c r="Y3951" s="63"/>
      <c r="Z3951" s="63"/>
      <c r="AA3951" s="63"/>
    </row>
    <row r="3952" spans="1:27" s="71" customFormat="1" ht="23.5" customHeight="1" x14ac:dyDescent="0.35">
      <c r="A3952" s="62">
        <v>46221</v>
      </c>
      <c r="B3952" s="63" t="s">
        <v>445</v>
      </c>
      <c r="C3952" s="64" t="s">
        <v>18</v>
      </c>
      <c r="D3952" s="64" t="s">
        <v>37</v>
      </c>
      <c r="E3952" s="64" t="s">
        <v>815</v>
      </c>
      <c r="F3952" s="64" t="str">
        <f t="shared" si="158"/>
        <v>1</v>
      </c>
      <c r="G3952" s="72">
        <v>319328028</v>
      </c>
      <c r="H3952" s="63" t="s">
        <v>6934</v>
      </c>
      <c r="I3952" s="64" t="s">
        <v>493</v>
      </c>
      <c r="J3952" s="63" t="s">
        <v>66</v>
      </c>
      <c r="K3952" s="64" t="s">
        <v>243</v>
      </c>
      <c r="L3952" s="64" t="s">
        <v>239</v>
      </c>
      <c r="M3952" s="100"/>
      <c r="N3952" s="100"/>
      <c r="O3952" s="66">
        <f t="shared" si="159"/>
        <v>24</v>
      </c>
      <c r="P3952" s="67">
        <v>0.1</v>
      </c>
      <c r="Q3952" s="68">
        <v>7</v>
      </c>
      <c r="R3952" s="68"/>
      <c r="S3952" s="68">
        <f t="shared" si="160"/>
        <v>0.70000000000000007</v>
      </c>
      <c r="T3952" s="69" t="s">
        <v>547</v>
      </c>
      <c r="U3952" s="63" t="s">
        <v>52</v>
      </c>
      <c r="V3952" s="63"/>
      <c r="W3952" s="63"/>
      <c r="X3952" s="63"/>
      <c r="Y3952" s="63"/>
      <c r="Z3952" s="63"/>
      <c r="AA3952" s="63"/>
    </row>
    <row r="3953" spans="1:27" s="71" customFormat="1" ht="23.5" customHeight="1" x14ac:dyDescent="0.35">
      <c r="A3953" s="62">
        <v>46221</v>
      </c>
      <c r="B3953" s="63" t="s">
        <v>445</v>
      </c>
      <c r="C3953" s="64" t="s">
        <v>18</v>
      </c>
      <c r="D3953" s="64" t="s">
        <v>37</v>
      </c>
      <c r="E3953" s="64" t="s">
        <v>1302</v>
      </c>
      <c r="F3953" s="64" t="str">
        <f t="shared" si="158"/>
        <v>2</v>
      </c>
      <c r="G3953" s="72" t="s">
        <v>6935</v>
      </c>
      <c r="H3953" s="63" t="s">
        <v>6936</v>
      </c>
      <c r="I3953" s="64" t="s">
        <v>493</v>
      </c>
      <c r="J3953" s="63" t="s">
        <v>66</v>
      </c>
      <c r="K3953" s="64" t="s">
        <v>243</v>
      </c>
      <c r="L3953" s="64" t="s">
        <v>239</v>
      </c>
      <c r="M3953" s="100"/>
      <c r="N3953" s="100"/>
      <c r="O3953" s="66">
        <f t="shared" si="159"/>
        <v>24</v>
      </c>
      <c r="P3953" s="67">
        <v>0.1</v>
      </c>
      <c r="Q3953" s="68">
        <v>29</v>
      </c>
      <c r="R3953" s="68"/>
      <c r="S3953" s="68">
        <f t="shared" si="160"/>
        <v>2.9000000000000004</v>
      </c>
      <c r="T3953" s="69" t="s">
        <v>547</v>
      </c>
      <c r="U3953" s="63" t="s">
        <v>52</v>
      </c>
      <c r="V3953" s="63"/>
      <c r="W3953" s="63"/>
      <c r="X3953" s="63"/>
      <c r="Y3953" s="63"/>
      <c r="Z3953" s="63"/>
      <c r="AA3953" s="63"/>
    </row>
    <row r="3954" spans="1:27" s="71" customFormat="1" ht="23.5" customHeight="1" x14ac:dyDescent="0.35">
      <c r="A3954" s="62">
        <v>46221</v>
      </c>
      <c r="B3954" s="63" t="s">
        <v>445</v>
      </c>
      <c r="C3954" s="64" t="s">
        <v>18</v>
      </c>
      <c r="D3954" s="64" t="s">
        <v>37</v>
      </c>
      <c r="E3954" s="64" t="s">
        <v>2671</v>
      </c>
      <c r="F3954" s="64" t="str">
        <f t="shared" si="158"/>
        <v>1</v>
      </c>
      <c r="G3954" s="72" t="s">
        <v>2255</v>
      </c>
      <c r="H3954" s="63" t="s">
        <v>6937</v>
      </c>
      <c r="I3954" s="64" t="s">
        <v>493</v>
      </c>
      <c r="J3954" s="63" t="s">
        <v>66</v>
      </c>
      <c r="K3954" s="64" t="s">
        <v>243</v>
      </c>
      <c r="L3954" s="64" t="s">
        <v>239</v>
      </c>
      <c r="M3954" s="100"/>
      <c r="N3954" s="100"/>
      <c r="O3954" s="66">
        <f t="shared" si="159"/>
        <v>24</v>
      </c>
      <c r="P3954" s="67">
        <v>0.1</v>
      </c>
      <c r="Q3954" s="68">
        <v>24</v>
      </c>
      <c r="R3954" s="68"/>
      <c r="S3954" s="68">
        <f t="shared" si="160"/>
        <v>2.4000000000000004</v>
      </c>
      <c r="T3954" s="69" t="s">
        <v>547</v>
      </c>
      <c r="U3954" s="63" t="s">
        <v>52</v>
      </c>
      <c r="V3954" s="63"/>
      <c r="W3954" s="63"/>
      <c r="X3954" s="63"/>
      <c r="Y3954" s="63"/>
      <c r="Z3954" s="63"/>
      <c r="AA3954" s="63"/>
    </row>
    <row r="3955" spans="1:27" s="71" customFormat="1" ht="23.5" customHeight="1" x14ac:dyDescent="0.35">
      <c r="A3955" s="62">
        <v>46221</v>
      </c>
      <c r="B3955" s="63" t="s">
        <v>445</v>
      </c>
      <c r="C3955" s="64" t="s">
        <v>18</v>
      </c>
      <c r="D3955" s="64" t="s">
        <v>37</v>
      </c>
      <c r="E3955" s="64" t="s">
        <v>3457</v>
      </c>
      <c r="F3955" s="64" t="str">
        <f t="shared" ref="F3955:F4018" si="161">IF(RIGHT(E3955,1)="D","1","2")</f>
        <v>2</v>
      </c>
      <c r="G3955" s="72" t="s">
        <v>6938</v>
      </c>
      <c r="H3955" s="63" t="s">
        <v>6939</v>
      </c>
      <c r="I3955" s="64" t="s">
        <v>493</v>
      </c>
      <c r="J3955" s="63" t="s">
        <v>66</v>
      </c>
      <c r="K3955" s="64" t="s">
        <v>243</v>
      </c>
      <c r="L3955" s="64" t="s">
        <v>239</v>
      </c>
      <c r="M3955" s="100"/>
      <c r="N3955" s="100"/>
      <c r="O3955" s="66">
        <f t="shared" ref="O3955:O4018" si="162">IF(N3955-M3955&gt;0,N3955-M3955,N3955-M3955+24)</f>
        <v>24</v>
      </c>
      <c r="P3955" s="67">
        <v>0.1</v>
      </c>
      <c r="Q3955" s="68">
        <v>26</v>
      </c>
      <c r="R3955" s="68"/>
      <c r="S3955" s="68">
        <f t="shared" ref="S3955:S4018" si="163">P3955*Q3955</f>
        <v>2.6</v>
      </c>
      <c r="T3955" s="69" t="s">
        <v>547</v>
      </c>
      <c r="U3955" s="63" t="s">
        <v>52</v>
      </c>
      <c r="V3955" s="63"/>
      <c r="W3955" s="63"/>
      <c r="X3955" s="63"/>
      <c r="Y3955" s="63"/>
      <c r="Z3955" s="63"/>
      <c r="AA3955" s="63"/>
    </row>
    <row r="3956" spans="1:27" s="71" customFormat="1" ht="23.5" customHeight="1" x14ac:dyDescent="0.35">
      <c r="A3956" s="62">
        <v>46221</v>
      </c>
      <c r="B3956" s="63" t="s">
        <v>445</v>
      </c>
      <c r="C3956" s="64" t="s">
        <v>18</v>
      </c>
      <c r="D3956" s="64" t="s">
        <v>37</v>
      </c>
      <c r="E3956" s="64" t="s">
        <v>1301</v>
      </c>
      <c r="F3956" s="64" t="str">
        <f t="shared" si="161"/>
        <v>2</v>
      </c>
      <c r="G3956" s="72" t="s">
        <v>6648</v>
      </c>
      <c r="H3956" s="63" t="s">
        <v>6940</v>
      </c>
      <c r="I3956" s="64" t="s">
        <v>493</v>
      </c>
      <c r="J3956" s="63" t="s">
        <v>66</v>
      </c>
      <c r="K3956" s="64" t="s">
        <v>243</v>
      </c>
      <c r="L3956" s="64" t="s">
        <v>239</v>
      </c>
      <c r="M3956" s="100"/>
      <c r="N3956" s="100"/>
      <c r="O3956" s="66">
        <f t="shared" si="162"/>
        <v>24</v>
      </c>
      <c r="P3956" s="67">
        <v>0.1</v>
      </c>
      <c r="Q3956" s="68">
        <v>21</v>
      </c>
      <c r="R3956" s="68"/>
      <c r="S3956" s="68">
        <f t="shared" si="163"/>
        <v>2.1</v>
      </c>
      <c r="T3956" s="69" t="s">
        <v>547</v>
      </c>
      <c r="U3956" s="63" t="s">
        <v>52</v>
      </c>
      <c r="V3956" s="63"/>
      <c r="W3956" s="63"/>
      <c r="X3956" s="63"/>
      <c r="Y3956" s="63"/>
      <c r="Z3956" s="63"/>
      <c r="AA3956" s="63"/>
    </row>
    <row r="3957" spans="1:27" s="71" customFormat="1" ht="23.5" customHeight="1" x14ac:dyDescent="0.35">
      <c r="A3957" s="62">
        <v>46221</v>
      </c>
      <c r="B3957" s="63" t="s">
        <v>445</v>
      </c>
      <c r="C3957" s="64" t="s">
        <v>18</v>
      </c>
      <c r="D3957" s="64" t="s">
        <v>37</v>
      </c>
      <c r="E3957" s="64" t="s">
        <v>2224</v>
      </c>
      <c r="F3957" s="64" t="str">
        <f t="shared" si="161"/>
        <v>2</v>
      </c>
      <c r="G3957" s="72" t="s">
        <v>6941</v>
      </c>
      <c r="H3957" s="63" t="s">
        <v>6942</v>
      </c>
      <c r="I3957" s="64" t="s">
        <v>493</v>
      </c>
      <c r="J3957" s="63" t="s">
        <v>66</v>
      </c>
      <c r="K3957" s="64" t="s">
        <v>243</v>
      </c>
      <c r="L3957" s="64" t="s">
        <v>239</v>
      </c>
      <c r="M3957" s="100"/>
      <c r="N3957" s="100"/>
      <c r="O3957" s="66">
        <f t="shared" si="162"/>
        <v>24</v>
      </c>
      <c r="P3957" s="67">
        <v>0.33</v>
      </c>
      <c r="Q3957" s="68">
        <v>18</v>
      </c>
      <c r="R3957" s="68"/>
      <c r="S3957" s="68">
        <f t="shared" si="163"/>
        <v>5.94</v>
      </c>
      <c r="T3957" s="69" t="s">
        <v>547</v>
      </c>
      <c r="U3957" s="63" t="s">
        <v>52</v>
      </c>
      <c r="V3957" s="63"/>
      <c r="W3957" s="63"/>
      <c r="X3957" s="63"/>
      <c r="Y3957" s="63"/>
      <c r="Z3957" s="63"/>
      <c r="AA3957" s="63"/>
    </row>
    <row r="3958" spans="1:27" s="71" customFormat="1" ht="23.5" customHeight="1" x14ac:dyDescent="0.35">
      <c r="A3958" s="62">
        <v>46221</v>
      </c>
      <c r="B3958" s="63" t="s">
        <v>34</v>
      </c>
      <c r="C3958" s="64" t="s">
        <v>18</v>
      </c>
      <c r="D3958" s="64" t="s">
        <v>19</v>
      </c>
      <c r="E3958" s="64" t="s">
        <v>6447</v>
      </c>
      <c r="F3958" s="64" t="str">
        <f t="shared" si="161"/>
        <v>2</v>
      </c>
      <c r="G3958" s="72">
        <v>130868002</v>
      </c>
      <c r="H3958" s="63" t="s">
        <v>6943</v>
      </c>
      <c r="I3958" s="64" t="s">
        <v>490</v>
      </c>
      <c r="J3958" s="63" t="s">
        <v>5173</v>
      </c>
      <c r="K3958" s="64" t="s">
        <v>281</v>
      </c>
      <c r="L3958" s="64" t="s">
        <v>268</v>
      </c>
      <c r="M3958" s="100">
        <v>6.25E-2</v>
      </c>
      <c r="N3958" s="100">
        <v>0.125</v>
      </c>
      <c r="O3958" s="66">
        <f t="shared" si="162"/>
        <v>6.25E-2</v>
      </c>
      <c r="P3958" s="67">
        <v>1.5</v>
      </c>
      <c r="Q3958" s="68">
        <v>9</v>
      </c>
      <c r="R3958" s="68"/>
      <c r="S3958" s="68">
        <f t="shared" si="163"/>
        <v>13.5</v>
      </c>
      <c r="T3958" s="69" t="s">
        <v>52</v>
      </c>
      <c r="U3958" s="63" t="s">
        <v>52</v>
      </c>
      <c r="V3958" s="63"/>
      <c r="W3958" s="63"/>
      <c r="X3958" s="63"/>
      <c r="Y3958" s="63"/>
      <c r="Z3958" s="63"/>
      <c r="AA3958" s="63">
        <v>2026070064</v>
      </c>
    </row>
    <row r="3959" spans="1:27" s="71" customFormat="1" ht="23.5" customHeight="1" x14ac:dyDescent="0.35">
      <c r="A3959" s="62">
        <v>46223</v>
      </c>
      <c r="B3959" s="63" t="s">
        <v>445</v>
      </c>
      <c r="C3959" s="64" t="s">
        <v>17</v>
      </c>
      <c r="D3959" s="64" t="s">
        <v>37</v>
      </c>
      <c r="E3959" s="64" t="s">
        <v>5900</v>
      </c>
      <c r="F3959" s="64" t="str">
        <f t="shared" si="161"/>
        <v>2</v>
      </c>
      <c r="G3959" s="72" t="s">
        <v>3536</v>
      </c>
      <c r="H3959" s="63" t="s">
        <v>6964</v>
      </c>
      <c r="I3959" s="64" t="s">
        <v>493</v>
      </c>
      <c r="J3959" s="63" t="s">
        <v>66</v>
      </c>
      <c r="K3959" s="64" t="s">
        <v>243</v>
      </c>
      <c r="L3959" s="64" t="s">
        <v>239</v>
      </c>
      <c r="M3959" s="100"/>
      <c r="N3959" s="100"/>
      <c r="O3959" s="66">
        <f t="shared" si="162"/>
        <v>24</v>
      </c>
      <c r="P3959" s="67">
        <v>0.5</v>
      </c>
      <c r="Q3959" s="68">
        <v>11</v>
      </c>
      <c r="R3959" s="68"/>
      <c r="S3959" s="68">
        <f t="shared" si="163"/>
        <v>5.5</v>
      </c>
      <c r="T3959" s="69" t="s">
        <v>547</v>
      </c>
      <c r="U3959" s="63" t="s">
        <v>52</v>
      </c>
      <c r="V3959" s="63"/>
      <c r="W3959" s="63"/>
      <c r="X3959" s="63"/>
      <c r="Y3959" s="63"/>
      <c r="Z3959" s="63"/>
      <c r="AA3959" s="63"/>
    </row>
    <row r="3960" spans="1:27" s="71" customFormat="1" ht="23.5" customHeight="1" x14ac:dyDescent="0.35">
      <c r="A3960" s="62">
        <v>46223</v>
      </c>
      <c r="B3960" s="63" t="s">
        <v>445</v>
      </c>
      <c r="C3960" s="64" t="s">
        <v>17</v>
      </c>
      <c r="D3960" s="64" t="s">
        <v>37</v>
      </c>
      <c r="E3960" s="64" t="s">
        <v>5807</v>
      </c>
      <c r="F3960" s="64" t="str">
        <f t="shared" si="161"/>
        <v>2</v>
      </c>
      <c r="G3960" s="72" t="s">
        <v>1572</v>
      </c>
      <c r="H3960" s="63" t="s">
        <v>6965</v>
      </c>
      <c r="I3960" s="64" t="s">
        <v>493</v>
      </c>
      <c r="J3960" s="63" t="s">
        <v>66</v>
      </c>
      <c r="K3960" s="64" t="s">
        <v>243</v>
      </c>
      <c r="L3960" s="64" t="s">
        <v>239</v>
      </c>
      <c r="M3960" s="100"/>
      <c r="N3960" s="100"/>
      <c r="O3960" s="66">
        <f t="shared" si="162"/>
        <v>24</v>
      </c>
      <c r="P3960" s="67">
        <v>0.1</v>
      </c>
      <c r="Q3960" s="68">
        <v>26</v>
      </c>
      <c r="R3960" s="68"/>
      <c r="S3960" s="68">
        <f t="shared" si="163"/>
        <v>2.6</v>
      </c>
      <c r="T3960" s="69" t="s">
        <v>547</v>
      </c>
      <c r="U3960" s="63" t="s">
        <v>52</v>
      </c>
      <c r="V3960" s="63"/>
      <c r="W3960" s="63"/>
      <c r="X3960" s="63"/>
      <c r="Y3960" s="63"/>
      <c r="Z3960" s="63"/>
      <c r="AA3960" s="63"/>
    </row>
    <row r="3961" spans="1:27" s="71" customFormat="1" ht="23.5" customHeight="1" x14ac:dyDescent="0.35">
      <c r="A3961" s="62">
        <v>46223</v>
      </c>
      <c r="B3961" s="63" t="s">
        <v>445</v>
      </c>
      <c r="C3961" s="64" t="s">
        <v>17</v>
      </c>
      <c r="D3961" s="64" t="s">
        <v>37</v>
      </c>
      <c r="E3961" s="64" t="s">
        <v>5807</v>
      </c>
      <c r="F3961" s="64" t="str">
        <f t="shared" si="161"/>
        <v>2</v>
      </c>
      <c r="G3961" s="72" t="s">
        <v>908</v>
      </c>
      <c r="H3961" s="63" t="s">
        <v>6966</v>
      </c>
      <c r="I3961" s="64" t="s">
        <v>493</v>
      </c>
      <c r="J3961" s="63" t="s">
        <v>66</v>
      </c>
      <c r="K3961" s="64" t="s">
        <v>243</v>
      </c>
      <c r="L3961" s="64" t="s">
        <v>239</v>
      </c>
      <c r="M3961" s="100"/>
      <c r="N3961" s="100"/>
      <c r="O3961" s="66">
        <f t="shared" si="162"/>
        <v>24</v>
      </c>
      <c r="P3961" s="67">
        <v>0.1</v>
      </c>
      <c r="Q3961" s="68">
        <v>26</v>
      </c>
      <c r="R3961" s="68"/>
      <c r="S3961" s="68">
        <f t="shared" si="163"/>
        <v>2.6</v>
      </c>
      <c r="T3961" s="69" t="s">
        <v>547</v>
      </c>
      <c r="U3961" s="63" t="s">
        <v>52</v>
      </c>
      <c r="V3961" s="63"/>
      <c r="W3961" s="63"/>
      <c r="X3961" s="63"/>
      <c r="Y3961" s="63"/>
      <c r="Z3961" s="63"/>
      <c r="AA3961" s="63"/>
    </row>
    <row r="3962" spans="1:27" s="71" customFormat="1" ht="23.5" customHeight="1" x14ac:dyDescent="0.35">
      <c r="A3962" s="62">
        <v>46223</v>
      </c>
      <c r="B3962" s="63" t="s">
        <v>445</v>
      </c>
      <c r="C3962" s="64" t="s">
        <v>17</v>
      </c>
      <c r="D3962" s="64" t="s">
        <v>37</v>
      </c>
      <c r="E3962" s="64" t="s">
        <v>1301</v>
      </c>
      <c r="F3962" s="64" t="str">
        <f t="shared" si="161"/>
        <v>2</v>
      </c>
      <c r="G3962" s="72" t="s">
        <v>1070</v>
      </c>
      <c r="H3962" s="63" t="s">
        <v>6967</v>
      </c>
      <c r="I3962" s="64" t="s">
        <v>493</v>
      </c>
      <c r="J3962" s="63" t="s">
        <v>66</v>
      </c>
      <c r="K3962" s="64" t="s">
        <v>243</v>
      </c>
      <c r="L3962" s="64" t="s">
        <v>239</v>
      </c>
      <c r="M3962" s="100"/>
      <c r="N3962" s="100"/>
      <c r="O3962" s="66">
        <f t="shared" si="162"/>
        <v>24</v>
      </c>
      <c r="P3962" s="67">
        <v>0.8</v>
      </c>
      <c r="Q3962" s="68">
        <v>29</v>
      </c>
      <c r="R3962" s="68"/>
      <c r="S3962" s="68">
        <f t="shared" si="163"/>
        <v>23.200000000000003</v>
      </c>
      <c r="T3962" s="69" t="s">
        <v>547</v>
      </c>
      <c r="U3962" s="63" t="s">
        <v>52</v>
      </c>
      <c r="V3962" s="63"/>
      <c r="W3962" s="63"/>
      <c r="X3962" s="63"/>
      <c r="Y3962" s="63"/>
      <c r="Z3962" s="63"/>
      <c r="AA3962" s="63"/>
    </row>
    <row r="3963" spans="1:27" s="71" customFormat="1" ht="23.5" customHeight="1" x14ac:dyDescent="0.35">
      <c r="A3963" s="62">
        <v>46223</v>
      </c>
      <c r="B3963" s="63" t="s">
        <v>34</v>
      </c>
      <c r="C3963" s="64" t="s">
        <v>18</v>
      </c>
      <c r="D3963" s="64" t="s">
        <v>19</v>
      </c>
      <c r="E3963" s="64" t="s">
        <v>6217</v>
      </c>
      <c r="F3963" s="64" t="str">
        <f t="shared" si="161"/>
        <v>1</v>
      </c>
      <c r="G3963" s="72" t="s">
        <v>6968</v>
      </c>
      <c r="H3963" s="63" t="s">
        <v>6969</v>
      </c>
      <c r="I3963" s="64" t="s">
        <v>493</v>
      </c>
      <c r="J3963" s="63" t="s">
        <v>66</v>
      </c>
      <c r="K3963" s="64" t="s">
        <v>243</v>
      </c>
      <c r="L3963" s="64" t="s">
        <v>239</v>
      </c>
      <c r="M3963" s="100"/>
      <c r="N3963" s="100"/>
      <c r="O3963" s="66">
        <f t="shared" si="162"/>
        <v>24</v>
      </c>
      <c r="P3963" s="67">
        <v>0.33</v>
      </c>
      <c r="Q3963" s="68">
        <v>12</v>
      </c>
      <c r="R3963" s="68"/>
      <c r="S3963" s="68">
        <f t="shared" si="163"/>
        <v>3.96</v>
      </c>
      <c r="T3963" s="69" t="s">
        <v>547</v>
      </c>
      <c r="U3963" s="63" t="s">
        <v>52</v>
      </c>
      <c r="V3963" s="63"/>
      <c r="W3963" s="63"/>
      <c r="X3963" s="63"/>
      <c r="Y3963" s="63"/>
      <c r="Z3963" s="63"/>
      <c r="AA3963" s="63"/>
    </row>
    <row r="3964" spans="1:27" s="71" customFormat="1" ht="23.5" customHeight="1" x14ac:dyDescent="0.35">
      <c r="A3964" s="62">
        <v>46223</v>
      </c>
      <c r="B3964" s="63" t="s">
        <v>34</v>
      </c>
      <c r="C3964" s="64" t="s">
        <v>18</v>
      </c>
      <c r="D3964" s="64" t="s">
        <v>19</v>
      </c>
      <c r="E3964" s="64" t="s">
        <v>6217</v>
      </c>
      <c r="F3964" s="64" t="str">
        <f t="shared" si="161"/>
        <v>1</v>
      </c>
      <c r="G3964" s="72" t="s">
        <v>401</v>
      </c>
      <c r="H3964" s="63" t="s">
        <v>6970</v>
      </c>
      <c r="I3964" s="64" t="s">
        <v>493</v>
      </c>
      <c r="J3964" s="63" t="s">
        <v>66</v>
      </c>
      <c r="K3964" s="64" t="s">
        <v>243</v>
      </c>
      <c r="L3964" s="64" t="s">
        <v>239</v>
      </c>
      <c r="M3964" s="100"/>
      <c r="N3964" s="100"/>
      <c r="O3964" s="66">
        <f t="shared" si="162"/>
        <v>24</v>
      </c>
      <c r="P3964" s="67">
        <v>0.5</v>
      </c>
      <c r="Q3964" s="68">
        <v>12</v>
      </c>
      <c r="R3964" s="68"/>
      <c r="S3964" s="68">
        <f t="shared" si="163"/>
        <v>6</v>
      </c>
      <c r="T3964" s="69" t="s">
        <v>547</v>
      </c>
      <c r="U3964" s="63" t="s">
        <v>52</v>
      </c>
      <c r="V3964" s="63"/>
      <c r="W3964" s="63"/>
      <c r="X3964" s="63"/>
      <c r="Y3964" s="63"/>
      <c r="Z3964" s="63"/>
      <c r="AA3964" s="63"/>
    </row>
    <row r="3965" spans="1:27" s="71" customFormat="1" ht="23.5" customHeight="1" x14ac:dyDescent="0.35">
      <c r="A3965" s="62">
        <v>46223</v>
      </c>
      <c r="B3965" s="63" t="s">
        <v>34</v>
      </c>
      <c r="C3965" s="64" t="s">
        <v>18</v>
      </c>
      <c r="D3965" s="64" t="s">
        <v>19</v>
      </c>
      <c r="E3965" s="64" t="s">
        <v>6763</v>
      </c>
      <c r="F3965" s="64" t="str">
        <f t="shared" si="161"/>
        <v>2</v>
      </c>
      <c r="G3965" s="72" t="s">
        <v>301</v>
      </c>
      <c r="H3965" s="63" t="s">
        <v>6971</v>
      </c>
      <c r="I3965" s="64" t="s">
        <v>493</v>
      </c>
      <c r="J3965" s="63" t="s">
        <v>66</v>
      </c>
      <c r="K3965" s="64" t="s">
        <v>243</v>
      </c>
      <c r="L3965" s="64" t="s">
        <v>239</v>
      </c>
      <c r="M3965" s="100"/>
      <c r="N3965" s="100"/>
      <c r="O3965" s="66">
        <f t="shared" si="162"/>
        <v>24</v>
      </c>
      <c r="P3965" s="67">
        <v>0.25</v>
      </c>
      <c r="Q3965" s="68">
        <v>12</v>
      </c>
      <c r="R3965" s="68"/>
      <c r="S3965" s="68">
        <f t="shared" si="163"/>
        <v>3</v>
      </c>
      <c r="T3965" s="69" t="s">
        <v>547</v>
      </c>
      <c r="U3965" s="63" t="s">
        <v>52</v>
      </c>
      <c r="V3965" s="63"/>
      <c r="W3965" s="63"/>
      <c r="X3965" s="63"/>
      <c r="Y3965" s="63"/>
      <c r="Z3965" s="63"/>
      <c r="AA3965" s="63"/>
    </row>
    <row r="3966" spans="1:27" s="71" customFormat="1" ht="23.5" customHeight="1" x14ac:dyDescent="0.35">
      <c r="A3966" s="62">
        <v>46223</v>
      </c>
      <c r="B3966" s="63" t="s">
        <v>34</v>
      </c>
      <c r="C3966" s="64" t="s">
        <v>18</v>
      </c>
      <c r="D3966" s="64" t="s">
        <v>19</v>
      </c>
      <c r="E3966" s="64" t="s">
        <v>6123</v>
      </c>
      <c r="F3966" s="64" t="str">
        <f t="shared" si="161"/>
        <v>2</v>
      </c>
      <c r="G3966" s="72">
        <v>130879003</v>
      </c>
      <c r="H3966" s="63" t="s">
        <v>6972</v>
      </c>
      <c r="I3966" s="64" t="s">
        <v>493</v>
      </c>
      <c r="J3966" s="63" t="s">
        <v>66</v>
      </c>
      <c r="K3966" s="64" t="s">
        <v>243</v>
      </c>
      <c r="L3966" s="64" t="s">
        <v>239</v>
      </c>
      <c r="M3966" s="100"/>
      <c r="N3966" s="100"/>
      <c r="O3966" s="66">
        <f t="shared" si="162"/>
        <v>24</v>
      </c>
      <c r="P3966" s="67">
        <v>0.5</v>
      </c>
      <c r="Q3966" s="68">
        <v>16</v>
      </c>
      <c r="R3966" s="68"/>
      <c r="S3966" s="68">
        <f t="shared" si="163"/>
        <v>8</v>
      </c>
      <c r="T3966" s="69" t="s">
        <v>547</v>
      </c>
      <c r="U3966" s="63" t="s">
        <v>52</v>
      </c>
      <c r="V3966" s="63"/>
      <c r="W3966" s="63"/>
      <c r="X3966" s="63"/>
      <c r="Y3966" s="63"/>
      <c r="Z3966" s="63"/>
      <c r="AA3966" s="63"/>
    </row>
    <row r="3967" spans="1:27" s="71" customFormat="1" ht="23.5" customHeight="1" x14ac:dyDescent="0.35">
      <c r="A3967" s="62">
        <v>46223</v>
      </c>
      <c r="B3967" s="63" t="s">
        <v>445</v>
      </c>
      <c r="C3967" s="64" t="s">
        <v>18</v>
      </c>
      <c r="D3967" s="64" t="s">
        <v>37</v>
      </c>
      <c r="E3967" s="64" t="s">
        <v>867</v>
      </c>
      <c r="F3967" s="64" t="str">
        <f t="shared" si="161"/>
        <v>1</v>
      </c>
      <c r="G3967" s="72">
        <v>159245002</v>
      </c>
      <c r="H3967" s="63" t="s">
        <v>6973</v>
      </c>
      <c r="I3967" s="64" t="s">
        <v>493</v>
      </c>
      <c r="J3967" s="63" t="s">
        <v>66</v>
      </c>
      <c r="K3967" s="64" t="s">
        <v>243</v>
      </c>
      <c r="L3967" s="64" t="s">
        <v>239</v>
      </c>
      <c r="M3967" s="100"/>
      <c r="N3967" s="100"/>
      <c r="O3967" s="66">
        <f t="shared" si="162"/>
        <v>24</v>
      </c>
      <c r="P3967" s="67">
        <v>0.1</v>
      </c>
      <c r="Q3967" s="68">
        <v>20</v>
      </c>
      <c r="R3967" s="68"/>
      <c r="S3967" s="68">
        <f t="shared" si="163"/>
        <v>2</v>
      </c>
      <c r="T3967" s="69" t="s">
        <v>547</v>
      </c>
      <c r="U3967" s="63" t="s">
        <v>52</v>
      </c>
      <c r="V3967" s="63"/>
      <c r="W3967" s="63"/>
      <c r="X3967" s="63"/>
      <c r="Y3967" s="63"/>
      <c r="Z3967" s="63"/>
      <c r="AA3967" s="63"/>
    </row>
    <row r="3968" spans="1:27" s="71" customFormat="1" ht="23.5" customHeight="1" x14ac:dyDescent="0.35">
      <c r="A3968" s="62">
        <v>46223</v>
      </c>
      <c r="B3968" s="63" t="s">
        <v>445</v>
      </c>
      <c r="C3968" s="64" t="s">
        <v>18</v>
      </c>
      <c r="D3968" s="64" t="s">
        <v>37</v>
      </c>
      <c r="E3968" s="64" t="s">
        <v>1441</v>
      </c>
      <c r="F3968" s="64" t="str">
        <f t="shared" si="161"/>
        <v>2</v>
      </c>
      <c r="G3968" s="72" t="s">
        <v>4038</v>
      </c>
      <c r="H3968" s="63" t="s">
        <v>6974</v>
      </c>
      <c r="I3968" s="64" t="s">
        <v>493</v>
      </c>
      <c r="J3968" s="63" t="s">
        <v>66</v>
      </c>
      <c r="K3968" s="64" t="s">
        <v>243</v>
      </c>
      <c r="L3968" s="64" t="s">
        <v>239</v>
      </c>
      <c r="M3968" s="100"/>
      <c r="N3968" s="100"/>
      <c r="O3968" s="66">
        <f t="shared" si="162"/>
        <v>24</v>
      </c>
      <c r="P3968" s="67">
        <v>0.1</v>
      </c>
      <c r="Q3968" s="68">
        <v>24</v>
      </c>
      <c r="R3968" s="68"/>
      <c r="S3968" s="68">
        <f t="shared" si="163"/>
        <v>2.4000000000000004</v>
      </c>
      <c r="T3968" s="69" t="s">
        <v>547</v>
      </c>
      <c r="U3968" s="63" t="s">
        <v>52</v>
      </c>
      <c r="V3968" s="63"/>
      <c r="W3968" s="63"/>
      <c r="X3968" s="63"/>
      <c r="Y3968" s="63"/>
      <c r="Z3968" s="63"/>
      <c r="AA3968" s="63"/>
    </row>
    <row r="3969" spans="1:27" s="71" customFormat="1" ht="23.5" customHeight="1" x14ac:dyDescent="0.35">
      <c r="A3969" s="62">
        <v>46223</v>
      </c>
      <c r="B3969" s="63" t="s">
        <v>445</v>
      </c>
      <c r="C3969" s="64" t="s">
        <v>18</v>
      </c>
      <c r="D3969" s="64" t="s">
        <v>37</v>
      </c>
      <c r="E3969" s="64" t="s">
        <v>815</v>
      </c>
      <c r="F3969" s="64" t="str">
        <f t="shared" si="161"/>
        <v>1</v>
      </c>
      <c r="G3969" s="72">
        <v>315262009</v>
      </c>
      <c r="H3969" s="63" t="s">
        <v>6975</v>
      </c>
      <c r="I3969" s="64" t="s">
        <v>493</v>
      </c>
      <c r="J3969" s="63" t="s">
        <v>66</v>
      </c>
      <c r="K3969" s="64" t="s">
        <v>243</v>
      </c>
      <c r="L3969" s="64" t="s">
        <v>239</v>
      </c>
      <c r="M3969" s="100"/>
      <c r="N3969" s="100"/>
      <c r="O3969" s="66">
        <f t="shared" si="162"/>
        <v>24</v>
      </c>
      <c r="P3969" s="67">
        <v>0.1</v>
      </c>
      <c r="Q3969" s="68">
        <v>4</v>
      </c>
      <c r="R3969" s="68"/>
      <c r="S3969" s="68">
        <f t="shared" si="163"/>
        <v>0.4</v>
      </c>
      <c r="T3969" s="69" t="s">
        <v>547</v>
      </c>
      <c r="U3969" s="63" t="s">
        <v>52</v>
      </c>
      <c r="V3969" s="63"/>
      <c r="W3969" s="63"/>
      <c r="X3969" s="63"/>
      <c r="Y3969" s="63"/>
      <c r="Z3969" s="63"/>
      <c r="AA3969" s="63"/>
    </row>
    <row r="3970" spans="1:27" s="71" customFormat="1" ht="23.5" customHeight="1" x14ac:dyDescent="0.35">
      <c r="A3970" s="62">
        <v>46223</v>
      </c>
      <c r="B3970" s="63" t="s">
        <v>445</v>
      </c>
      <c r="C3970" s="64" t="s">
        <v>18</v>
      </c>
      <c r="D3970" s="64" t="s">
        <v>37</v>
      </c>
      <c r="E3970" s="64" t="s">
        <v>899</v>
      </c>
      <c r="F3970" s="64" t="str">
        <f t="shared" si="161"/>
        <v>1</v>
      </c>
      <c r="G3970" s="72">
        <v>305454010</v>
      </c>
      <c r="H3970" s="63" t="s">
        <v>6976</v>
      </c>
      <c r="I3970" s="64" t="s">
        <v>493</v>
      </c>
      <c r="J3970" s="63" t="s">
        <v>66</v>
      </c>
      <c r="K3970" s="64" t="s">
        <v>243</v>
      </c>
      <c r="L3970" s="64" t="s">
        <v>239</v>
      </c>
      <c r="M3970" s="100"/>
      <c r="N3970" s="100"/>
      <c r="O3970" s="66">
        <f t="shared" si="162"/>
        <v>24</v>
      </c>
      <c r="P3970" s="67">
        <v>0.1</v>
      </c>
      <c r="Q3970" s="68">
        <v>7</v>
      </c>
      <c r="R3970" s="68"/>
      <c r="S3970" s="68">
        <f t="shared" si="163"/>
        <v>0.70000000000000007</v>
      </c>
      <c r="T3970" s="69" t="s">
        <v>547</v>
      </c>
      <c r="U3970" s="63" t="s">
        <v>52</v>
      </c>
      <c r="V3970" s="63"/>
      <c r="W3970" s="63"/>
      <c r="X3970" s="63"/>
      <c r="Y3970" s="63"/>
      <c r="Z3970" s="63"/>
      <c r="AA3970" s="63"/>
    </row>
    <row r="3971" spans="1:27" s="71" customFormat="1" ht="23.5" customHeight="1" x14ac:dyDescent="0.35">
      <c r="A3971" s="62">
        <v>46223</v>
      </c>
      <c r="B3971" s="63" t="s">
        <v>445</v>
      </c>
      <c r="C3971" s="64" t="s">
        <v>18</v>
      </c>
      <c r="D3971" s="64" t="s">
        <v>37</v>
      </c>
      <c r="E3971" s="64" t="s">
        <v>1650</v>
      </c>
      <c r="F3971" s="64" t="str">
        <f t="shared" si="161"/>
        <v>2</v>
      </c>
      <c r="G3971" s="72">
        <v>305681015</v>
      </c>
      <c r="H3971" s="63" t="s">
        <v>6977</v>
      </c>
      <c r="I3971" s="64" t="s">
        <v>493</v>
      </c>
      <c r="J3971" s="63" t="s">
        <v>66</v>
      </c>
      <c r="K3971" s="64" t="s">
        <v>243</v>
      </c>
      <c r="L3971" s="64" t="s">
        <v>239</v>
      </c>
      <c r="M3971" s="100"/>
      <c r="N3971" s="100"/>
      <c r="O3971" s="66">
        <f t="shared" si="162"/>
        <v>24</v>
      </c>
      <c r="P3971" s="67">
        <v>0.1</v>
      </c>
      <c r="Q3971" s="68">
        <v>6</v>
      </c>
      <c r="R3971" s="68"/>
      <c r="S3971" s="68">
        <f t="shared" si="163"/>
        <v>0.60000000000000009</v>
      </c>
      <c r="T3971" s="69" t="s">
        <v>547</v>
      </c>
      <c r="U3971" s="63" t="s">
        <v>52</v>
      </c>
      <c r="V3971" s="63"/>
      <c r="W3971" s="63"/>
      <c r="X3971" s="63"/>
      <c r="Y3971" s="63"/>
      <c r="Z3971" s="63"/>
      <c r="AA3971" s="63"/>
    </row>
    <row r="3972" spans="1:27" s="71" customFormat="1" ht="23.5" customHeight="1" x14ac:dyDescent="0.35">
      <c r="A3972" s="62">
        <v>46223</v>
      </c>
      <c r="B3972" s="63" t="s">
        <v>445</v>
      </c>
      <c r="C3972" s="64" t="s">
        <v>18</v>
      </c>
      <c r="D3972" s="64" t="s">
        <v>37</v>
      </c>
      <c r="E3972" s="64" t="s">
        <v>326</v>
      </c>
      <c r="F3972" s="64" t="str">
        <f t="shared" si="161"/>
        <v>2</v>
      </c>
      <c r="G3972" s="72" t="s">
        <v>6040</v>
      </c>
      <c r="H3972" s="63" t="s">
        <v>6978</v>
      </c>
      <c r="I3972" s="64" t="s">
        <v>493</v>
      </c>
      <c r="J3972" s="63" t="s">
        <v>66</v>
      </c>
      <c r="K3972" s="64" t="s">
        <v>243</v>
      </c>
      <c r="L3972" s="64" t="s">
        <v>239</v>
      </c>
      <c r="M3972" s="100"/>
      <c r="N3972" s="100"/>
      <c r="O3972" s="66">
        <f t="shared" si="162"/>
        <v>24</v>
      </c>
      <c r="P3972" s="67">
        <v>0.1</v>
      </c>
      <c r="Q3972" s="68">
        <v>28</v>
      </c>
      <c r="R3972" s="68"/>
      <c r="S3972" s="68">
        <f t="shared" si="163"/>
        <v>2.8000000000000003</v>
      </c>
      <c r="T3972" s="69" t="s">
        <v>547</v>
      </c>
      <c r="U3972" s="63" t="s">
        <v>52</v>
      </c>
      <c r="V3972" s="63"/>
      <c r="W3972" s="63"/>
      <c r="X3972" s="63"/>
      <c r="Y3972" s="63"/>
      <c r="Z3972" s="63"/>
      <c r="AA3972" s="63"/>
    </row>
    <row r="3973" spans="1:27" s="71" customFormat="1" ht="23.5" customHeight="1" x14ac:dyDescent="0.35">
      <c r="A3973" s="62">
        <v>46223</v>
      </c>
      <c r="B3973" s="63" t="s">
        <v>445</v>
      </c>
      <c r="C3973" s="64" t="s">
        <v>18</v>
      </c>
      <c r="D3973" s="64" t="s">
        <v>37</v>
      </c>
      <c r="E3973" s="64" t="s">
        <v>2670</v>
      </c>
      <c r="F3973" s="64" t="str">
        <f t="shared" si="161"/>
        <v>2</v>
      </c>
      <c r="G3973" s="72" t="s">
        <v>1970</v>
      </c>
      <c r="H3973" s="63" t="s">
        <v>6979</v>
      </c>
      <c r="I3973" s="64" t="s">
        <v>480</v>
      </c>
      <c r="J3973" s="63" t="s">
        <v>6980</v>
      </c>
      <c r="K3973" s="64" t="s">
        <v>273</v>
      </c>
      <c r="L3973" s="64" t="s">
        <v>268</v>
      </c>
      <c r="M3973" s="100">
        <v>0.8125</v>
      </c>
      <c r="N3973" s="100">
        <v>0</v>
      </c>
      <c r="O3973" s="66">
        <f t="shared" si="162"/>
        <v>23.1875</v>
      </c>
      <c r="P3973" s="67">
        <v>4.5</v>
      </c>
      <c r="Q3973" s="68">
        <v>8</v>
      </c>
      <c r="R3973" s="68"/>
      <c r="S3973" s="68">
        <f t="shared" si="163"/>
        <v>36</v>
      </c>
      <c r="T3973" s="69" t="s">
        <v>27</v>
      </c>
      <c r="U3973" s="63" t="s">
        <v>30</v>
      </c>
      <c r="V3973" s="63"/>
      <c r="W3973" s="63">
        <v>536136001</v>
      </c>
      <c r="X3973" s="63" t="s">
        <v>548</v>
      </c>
      <c r="Y3973" s="63"/>
      <c r="Z3973" s="63"/>
      <c r="AA3973" s="63">
        <v>2026070065</v>
      </c>
    </row>
    <row r="3974" spans="1:27" s="71" customFormat="1" ht="23.5" customHeight="1" x14ac:dyDescent="0.35">
      <c r="A3974" s="62">
        <v>46223</v>
      </c>
      <c r="B3974" s="63" t="s">
        <v>445</v>
      </c>
      <c r="C3974" s="64" t="s">
        <v>18</v>
      </c>
      <c r="D3974" s="64" t="s">
        <v>37</v>
      </c>
      <c r="E3974" s="64" t="s">
        <v>1492</v>
      </c>
      <c r="F3974" s="64" t="str">
        <f t="shared" si="161"/>
        <v>1</v>
      </c>
      <c r="G3974" s="72" t="s">
        <v>1970</v>
      </c>
      <c r="H3974" s="63" t="s">
        <v>6979</v>
      </c>
      <c r="I3974" s="64" t="s">
        <v>480</v>
      </c>
      <c r="J3974" s="63" t="s">
        <v>6980</v>
      </c>
      <c r="K3974" s="64" t="s">
        <v>273</v>
      </c>
      <c r="L3974" s="64" t="s">
        <v>268</v>
      </c>
      <c r="M3974" s="100">
        <v>0.73958333333333337</v>
      </c>
      <c r="N3974" s="100">
        <v>0.78125</v>
      </c>
      <c r="O3974" s="66">
        <f t="shared" si="162"/>
        <v>4.166666666666663E-2</v>
      </c>
      <c r="P3974" s="67">
        <v>1</v>
      </c>
      <c r="Q3974" s="68">
        <v>20</v>
      </c>
      <c r="R3974" s="68"/>
      <c r="S3974" s="68">
        <f t="shared" si="163"/>
        <v>20</v>
      </c>
      <c r="T3974" s="69" t="s">
        <v>27</v>
      </c>
      <c r="U3974" s="63" t="s">
        <v>30</v>
      </c>
      <c r="V3974" s="63"/>
      <c r="W3974" s="63">
        <v>536136001</v>
      </c>
      <c r="X3974" s="63" t="s">
        <v>548</v>
      </c>
      <c r="Y3974" s="63"/>
      <c r="Z3974" s="63"/>
      <c r="AA3974" s="63">
        <v>2026070066</v>
      </c>
    </row>
    <row r="3975" spans="1:27" s="71" customFormat="1" ht="23.5" customHeight="1" x14ac:dyDescent="0.35">
      <c r="A3975" s="62">
        <v>46224</v>
      </c>
      <c r="B3975" s="63" t="s">
        <v>445</v>
      </c>
      <c r="C3975" s="64" t="s">
        <v>17</v>
      </c>
      <c r="D3975" s="64" t="s">
        <v>37</v>
      </c>
      <c r="E3975" s="64" t="s">
        <v>712</v>
      </c>
      <c r="F3975" s="64" t="str">
        <f t="shared" si="161"/>
        <v>2</v>
      </c>
      <c r="G3975" s="72" t="s">
        <v>290</v>
      </c>
      <c r="H3975" s="63" t="s">
        <v>7013</v>
      </c>
      <c r="I3975" s="64" t="s">
        <v>493</v>
      </c>
      <c r="J3975" s="63" t="s">
        <v>66</v>
      </c>
      <c r="K3975" s="64" t="s">
        <v>243</v>
      </c>
      <c r="L3975" s="64" t="s">
        <v>239</v>
      </c>
      <c r="M3975" s="100"/>
      <c r="N3975" s="100"/>
      <c r="O3975" s="66">
        <f t="shared" si="162"/>
        <v>24</v>
      </c>
      <c r="P3975" s="67">
        <v>0.1</v>
      </c>
      <c r="Q3975" s="68">
        <v>40</v>
      </c>
      <c r="R3975" s="68"/>
      <c r="S3975" s="68">
        <f t="shared" si="163"/>
        <v>4</v>
      </c>
      <c r="T3975" s="69" t="s">
        <v>547</v>
      </c>
      <c r="U3975" s="63" t="s">
        <v>52</v>
      </c>
      <c r="V3975" s="63"/>
      <c r="W3975" s="63"/>
      <c r="X3975" s="63"/>
      <c r="Y3975" s="63"/>
      <c r="Z3975" s="63"/>
      <c r="AA3975" s="63"/>
    </row>
    <row r="3976" spans="1:27" s="71" customFormat="1" ht="23.5" customHeight="1" x14ac:dyDescent="0.35">
      <c r="A3976" s="62">
        <v>46224</v>
      </c>
      <c r="B3976" s="63" t="s">
        <v>445</v>
      </c>
      <c r="C3976" s="64" t="s">
        <v>17</v>
      </c>
      <c r="D3976" s="64" t="s">
        <v>37</v>
      </c>
      <c r="E3976" s="64" t="s">
        <v>5866</v>
      </c>
      <c r="F3976" s="64" t="str">
        <f t="shared" si="161"/>
        <v>2</v>
      </c>
      <c r="G3976" s="72" t="s">
        <v>1843</v>
      </c>
      <c r="H3976" s="63" t="s">
        <v>6831</v>
      </c>
      <c r="I3976" s="64" t="s">
        <v>493</v>
      </c>
      <c r="J3976" s="63" t="s">
        <v>66</v>
      </c>
      <c r="K3976" s="64" t="s">
        <v>243</v>
      </c>
      <c r="L3976" s="64" t="s">
        <v>239</v>
      </c>
      <c r="M3976" s="100"/>
      <c r="N3976" s="100"/>
      <c r="O3976" s="66">
        <f t="shared" si="162"/>
        <v>24</v>
      </c>
      <c r="P3976" s="67">
        <v>0.33</v>
      </c>
      <c r="Q3976" s="68">
        <v>23</v>
      </c>
      <c r="R3976" s="68"/>
      <c r="S3976" s="68">
        <f t="shared" si="163"/>
        <v>7.5900000000000007</v>
      </c>
      <c r="T3976" s="69" t="s">
        <v>547</v>
      </c>
      <c r="U3976" s="63" t="s">
        <v>52</v>
      </c>
      <c r="V3976" s="63"/>
      <c r="W3976" s="63"/>
      <c r="X3976" s="63"/>
      <c r="Y3976" s="63"/>
      <c r="Z3976" s="63"/>
      <c r="AA3976" s="63"/>
    </row>
    <row r="3977" spans="1:27" s="71" customFormat="1" ht="23.5" customHeight="1" x14ac:dyDescent="0.35">
      <c r="A3977" s="62">
        <v>46224</v>
      </c>
      <c r="B3977" s="63" t="s">
        <v>445</v>
      </c>
      <c r="C3977" s="64" t="s">
        <v>17</v>
      </c>
      <c r="D3977" s="64" t="s">
        <v>37</v>
      </c>
      <c r="E3977" s="64" t="s">
        <v>7010</v>
      </c>
      <c r="F3977" s="64" t="str">
        <f t="shared" si="161"/>
        <v>1</v>
      </c>
      <c r="G3977" s="72" t="s">
        <v>3313</v>
      </c>
      <c r="H3977" s="63" t="s">
        <v>7014</v>
      </c>
      <c r="I3977" s="64" t="s">
        <v>493</v>
      </c>
      <c r="J3977" s="63" t="s">
        <v>66</v>
      </c>
      <c r="K3977" s="64" t="s">
        <v>243</v>
      </c>
      <c r="L3977" s="64" t="s">
        <v>239</v>
      </c>
      <c r="M3977" s="100"/>
      <c r="N3977" s="100"/>
      <c r="O3977" s="66">
        <f t="shared" si="162"/>
        <v>24</v>
      </c>
      <c r="P3977" s="67">
        <v>0.67</v>
      </c>
      <c r="Q3977" s="68">
        <v>12</v>
      </c>
      <c r="R3977" s="68"/>
      <c r="S3977" s="68">
        <f t="shared" si="163"/>
        <v>8.0400000000000009</v>
      </c>
      <c r="T3977" s="69" t="s">
        <v>547</v>
      </c>
      <c r="U3977" s="63" t="s">
        <v>52</v>
      </c>
      <c r="V3977" s="63"/>
      <c r="W3977" s="63"/>
      <c r="X3977" s="63"/>
      <c r="Y3977" s="63"/>
      <c r="Z3977" s="63"/>
      <c r="AA3977" s="63"/>
    </row>
    <row r="3978" spans="1:27" s="71" customFormat="1" ht="23.5" customHeight="1" x14ac:dyDescent="0.35">
      <c r="A3978" s="62">
        <v>46224</v>
      </c>
      <c r="B3978" s="63" t="s">
        <v>445</v>
      </c>
      <c r="C3978" s="64" t="s">
        <v>17</v>
      </c>
      <c r="D3978" s="64" t="s">
        <v>37</v>
      </c>
      <c r="E3978" s="64" t="s">
        <v>7010</v>
      </c>
      <c r="F3978" s="64" t="str">
        <f t="shared" si="161"/>
        <v>1</v>
      </c>
      <c r="G3978" s="72" t="s">
        <v>7015</v>
      </c>
      <c r="H3978" s="63" t="s">
        <v>7016</v>
      </c>
      <c r="I3978" s="64" t="s">
        <v>493</v>
      </c>
      <c r="J3978" s="63" t="s">
        <v>66</v>
      </c>
      <c r="K3978" s="64" t="s">
        <v>243</v>
      </c>
      <c r="L3978" s="64" t="s">
        <v>239</v>
      </c>
      <c r="M3978" s="100"/>
      <c r="N3978" s="100"/>
      <c r="O3978" s="66">
        <f t="shared" si="162"/>
        <v>24</v>
      </c>
      <c r="P3978" s="67">
        <v>0.33</v>
      </c>
      <c r="Q3978" s="68">
        <v>12</v>
      </c>
      <c r="R3978" s="68"/>
      <c r="S3978" s="68">
        <f t="shared" si="163"/>
        <v>3.96</v>
      </c>
      <c r="T3978" s="69" t="s">
        <v>547</v>
      </c>
      <c r="U3978" s="63" t="s">
        <v>52</v>
      </c>
      <c r="V3978" s="63"/>
      <c r="W3978" s="63"/>
      <c r="X3978" s="63"/>
      <c r="Y3978" s="63"/>
      <c r="Z3978" s="63"/>
      <c r="AA3978" s="63"/>
    </row>
    <row r="3979" spans="1:27" s="71" customFormat="1" ht="23.5" customHeight="1" x14ac:dyDescent="0.35">
      <c r="A3979" s="62">
        <v>46224</v>
      </c>
      <c r="B3979" s="63" t="s">
        <v>445</v>
      </c>
      <c r="C3979" s="64" t="s">
        <v>17</v>
      </c>
      <c r="D3979" s="64" t="s">
        <v>37</v>
      </c>
      <c r="E3979" s="64" t="s">
        <v>7011</v>
      </c>
      <c r="F3979" s="64" t="str">
        <f t="shared" si="161"/>
        <v>2</v>
      </c>
      <c r="G3979" s="72" t="s">
        <v>5988</v>
      </c>
      <c r="H3979" s="63" t="s">
        <v>7017</v>
      </c>
      <c r="I3979" s="64" t="s">
        <v>493</v>
      </c>
      <c r="J3979" s="63" t="s">
        <v>66</v>
      </c>
      <c r="K3979" s="64" t="s">
        <v>243</v>
      </c>
      <c r="L3979" s="64" t="s">
        <v>239</v>
      </c>
      <c r="M3979" s="100"/>
      <c r="N3979" s="100"/>
      <c r="O3979" s="66">
        <f t="shared" si="162"/>
        <v>24</v>
      </c>
      <c r="P3979" s="67">
        <v>0.33</v>
      </c>
      <c r="Q3979" s="68">
        <v>8</v>
      </c>
      <c r="R3979" s="68"/>
      <c r="S3979" s="68">
        <f t="shared" si="163"/>
        <v>2.64</v>
      </c>
      <c r="T3979" s="69" t="s">
        <v>547</v>
      </c>
      <c r="U3979" s="63" t="s">
        <v>52</v>
      </c>
      <c r="V3979" s="63"/>
      <c r="W3979" s="63"/>
      <c r="X3979" s="63"/>
      <c r="Y3979" s="63"/>
      <c r="Z3979" s="63"/>
      <c r="AA3979" s="63"/>
    </row>
    <row r="3980" spans="1:27" s="71" customFormat="1" ht="23.5" customHeight="1" x14ac:dyDescent="0.35">
      <c r="A3980" s="62">
        <v>46224</v>
      </c>
      <c r="B3980" s="63" t="s">
        <v>445</v>
      </c>
      <c r="C3980" s="64" t="s">
        <v>17</v>
      </c>
      <c r="D3980" s="64" t="s">
        <v>37</v>
      </c>
      <c r="E3980" s="64" t="s">
        <v>7012</v>
      </c>
      <c r="F3980" s="64" t="str">
        <f t="shared" si="161"/>
        <v>1</v>
      </c>
      <c r="G3980" s="72" t="s">
        <v>4975</v>
      </c>
      <c r="H3980" s="63" t="s">
        <v>7018</v>
      </c>
      <c r="I3980" s="64" t="s">
        <v>493</v>
      </c>
      <c r="J3980" s="63" t="s">
        <v>66</v>
      </c>
      <c r="K3980" s="64" t="s">
        <v>243</v>
      </c>
      <c r="L3980" s="64" t="s">
        <v>239</v>
      </c>
      <c r="M3980" s="100"/>
      <c r="N3980" s="100"/>
      <c r="O3980" s="66">
        <f t="shared" si="162"/>
        <v>24</v>
      </c>
      <c r="P3980" s="67">
        <v>0.33</v>
      </c>
      <c r="Q3980" s="68">
        <v>11</v>
      </c>
      <c r="R3980" s="68"/>
      <c r="S3980" s="68">
        <f t="shared" si="163"/>
        <v>3.6300000000000003</v>
      </c>
      <c r="T3980" s="69" t="s">
        <v>547</v>
      </c>
      <c r="U3980" s="63" t="s">
        <v>52</v>
      </c>
      <c r="V3980" s="63"/>
      <c r="W3980" s="63"/>
      <c r="X3980" s="63"/>
      <c r="Y3980" s="63"/>
      <c r="Z3980" s="63"/>
      <c r="AA3980" s="63"/>
    </row>
    <row r="3981" spans="1:27" s="71" customFormat="1" ht="23.5" customHeight="1" x14ac:dyDescent="0.35">
      <c r="A3981" s="62">
        <v>46224</v>
      </c>
      <c r="B3981" s="63" t="s">
        <v>445</v>
      </c>
      <c r="C3981" s="64" t="s">
        <v>17</v>
      </c>
      <c r="D3981" s="64" t="s">
        <v>37</v>
      </c>
      <c r="E3981" s="64" t="s">
        <v>7012</v>
      </c>
      <c r="F3981" s="64" t="str">
        <f t="shared" si="161"/>
        <v>1</v>
      </c>
      <c r="G3981" s="72" t="s">
        <v>6690</v>
      </c>
      <c r="H3981" s="63" t="s">
        <v>7019</v>
      </c>
      <c r="I3981" s="64" t="s">
        <v>493</v>
      </c>
      <c r="J3981" s="63" t="s">
        <v>66</v>
      </c>
      <c r="K3981" s="64" t="s">
        <v>243</v>
      </c>
      <c r="L3981" s="64" t="s">
        <v>239</v>
      </c>
      <c r="M3981" s="100"/>
      <c r="N3981" s="100"/>
      <c r="O3981" s="66">
        <f t="shared" si="162"/>
        <v>24</v>
      </c>
      <c r="P3981" s="67">
        <v>0.33</v>
      </c>
      <c r="Q3981" s="68">
        <v>11</v>
      </c>
      <c r="R3981" s="68"/>
      <c r="S3981" s="68">
        <f t="shared" si="163"/>
        <v>3.6300000000000003</v>
      </c>
      <c r="T3981" s="69" t="s">
        <v>547</v>
      </c>
      <c r="U3981" s="63" t="s">
        <v>52</v>
      </c>
      <c r="V3981" s="63"/>
      <c r="W3981" s="63"/>
      <c r="X3981" s="63"/>
      <c r="Y3981" s="63"/>
      <c r="Z3981" s="63"/>
      <c r="AA3981" s="63"/>
    </row>
    <row r="3982" spans="1:27" s="71" customFormat="1" ht="23.5" customHeight="1" x14ac:dyDescent="0.35">
      <c r="A3982" s="62">
        <v>46224</v>
      </c>
      <c r="B3982" s="63" t="s">
        <v>445</v>
      </c>
      <c r="C3982" s="64" t="s">
        <v>17</v>
      </c>
      <c r="D3982" s="64" t="s">
        <v>37</v>
      </c>
      <c r="E3982" s="64" t="s">
        <v>1301</v>
      </c>
      <c r="F3982" s="64" t="str">
        <f t="shared" si="161"/>
        <v>2</v>
      </c>
      <c r="G3982" s="72" t="s">
        <v>884</v>
      </c>
      <c r="H3982" s="63" t="s">
        <v>7020</v>
      </c>
      <c r="I3982" s="64" t="s">
        <v>493</v>
      </c>
      <c r="J3982" s="63" t="s">
        <v>66</v>
      </c>
      <c r="K3982" s="64" t="s">
        <v>243</v>
      </c>
      <c r="L3982" s="64" t="s">
        <v>239</v>
      </c>
      <c r="M3982" s="100"/>
      <c r="N3982" s="100"/>
      <c r="O3982" s="66">
        <f t="shared" si="162"/>
        <v>24</v>
      </c>
      <c r="P3982" s="67">
        <v>0.1</v>
      </c>
      <c r="Q3982" s="68">
        <v>25</v>
      </c>
      <c r="R3982" s="68"/>
      <c r="S3982" s="68">
        <f t="shared" si="163"/>
        <v>2.5</v>
      </c>
      <c r="T3982" s="69" t="s">
        <v>547</v>
      </c>
      <c r="U3982" s="63" t="s">
        <v>52</v>
      </c>
      <c r="V3982" s="63"/>
      <c r="W3982" s="63"/>
      <c r="X3982" s="63"/>
      <c r="Y3982" s="63"/>
      <c r="Z3982" s="63"/>
      <c r="AA3982" s="63"/>
    </row>
    <row r="3983" spans="1:27" s="71" customFormat="1" ht="23.5" customHeight="1" x14ac:dyDescent="0.35">
      <c r="A3983" s="62">
        <v>46224</v>
      </c>
      <c r="B3983" s="63" t="s">
        <v>445</v>
      </c>
      <c r="C3983" s="64" t="s">
        <v>17</v>
      </c>
      <c r="D3983" s="64" t="s">
        <v>37</v>
      </c>
      <c r="E3983" s="64" t="s">
        <v>6088</v>
      </c>
      <c r="F3983" s="64" t="str">
        <f t="shared" si="161"/>
        <v>1</v>
      </c>
      <c r="G3983" s="72" t="s">
        <v>4086</v>
      </c>
      <c r="H3983" s="63" t="s">
        <v>7021</v>
      </c>
      <c r="I3983" s="64" t="s">
        <v>493</v>
      </c>
      <c r="J3983" s="63" t="s">
        <v>66</v>
      </c>
      <c r="K3983" s="64" t="s">
        <v>243</v>
      </c>
      <c r="L3983" s="64" t="s">
        <v>239</v>
      </c>
      <c r="M3983" s="100"/>
      <c r="N3983" s="100"/>
      <c r="O3983" s="66">
        <f t="shared" si="162"/>
        <v>24</v>
      </c>
      <c r="P3983" s="67">
        <v>0.33</v>
      </c>
      <c r="Q3983" s="68">
        <v>10</v>
      </c>
      <c r="R3983" s="68"/>
      <c r="S3983" s="68">
        <f t="shared" si="163"/>
        <v>3.3000000000000003</v>
      </c>
      <c r="T3983" s="69" t="s">
        <v>547</v>
      </c>
      <c r="U3983" s="63" t="s">
        <v>52</v>
      </c>
      <c r="V3983" s="63"/>
      <c r="W3983" s="63"/>
      <c r="X3983" s="63"/>
      <c r="Y3983" s="63"/>
      <c r="Z3983" s="63"/>
      <c r="AA3983" s="63"/>
    </row>
    <row r="3984" spans="1:27" s="71" customFormat="1" ht="23.5" customHeight="1" x14ac:dyDescent="0.35">
      <c r="A3984" s="62">
        <v>46224</v>
      </c>
      <c r="B3984" s="63" t="s">
        <v>34</v>
      </c>
      <c r="C3984" s="64" t="s">
        <v>17</v>
      </c>
      <c r="D3984" s="64" t="s">
        <v>19</v>
      </c>
      <c r="E3984" s="64" t="s">
        <v>5633</v>
      </c>
      <c r="F3984" s="64" t="str">
        <f t="shared" si="161"/>
        <v>1</v>
      </c>
      <c r="G3984" s="72">
        <v>130597401</v>
      </c>
      <c r="H3984" s="63" t="s">
        <v>7022</v>
      </c>
      <c r="I3984" s="64" t="s">
        <v>493</v>
      </c>
      <c r="J3984" s="63" t="s">
        <v>66</v>
      </c>
      <c r="K3984" s="64" t="s">
        <v>243</v>
      </c>
      <c r="L3984" s="64" t="s">
        <v>239</v>
      </c>
      <c r="M3984" s="100"/>
      <c r="N3984" s="100"/>
      <c r="O3984" s="66">
        <f t="shared" si="162"/>
        <v>24</v>
      </c>
      <c r="P3984" s="67">
        <v>0.3</v>
      </c>
      <c r="Q3984" s="68">
        <v>11</v>
      </c>
      <c r="R3984" s="68"/>
      <c r="S3984" s="68">
        <f t="shared" si="163"/>
        <v>3.3</v>
      </c>
      <c r="T3984" s="69" t="s">
        <v>547</v>
      </c>
      <c r="U3984" s="63" t="s">
        <v>52</v>
      </c>
      <c r="V3984" s="63"/>
      <c r="W3984" s="63"/>
      <c r="X3984" s="63"/>
      <c r="Y3984" s="63"/>
      <c r="Z3984" s="63"/>
      <c r="AA3984" s="63"/>
    </row>
    <row r="3985" spans="1:27" s="71" customFormat="1" ht="23.5" customHeight="1" x14ac:dyDescent="0.35">
      <c r="A3985" s="62">
        <v>46224</v>
      </c>
      <c r="B3985" s="63" t="s">
        <v>445</v>
      </c>
      <c r="C3985" s="64" t="s">
        <v>18</v>
      </c>
      <c r="D3985" s="64" t="s">
        <v>37</v>
      </c>
      <c r="E3985" s="64" t="s">
        <v>900</v>
      </c>
      <c r="F3985" s="64" t="str">
        <f t="shared" si="161"/>
        <v>1</v>
      </c>
      <c r="G3985" s="72" t="s">
        <v>2549</v>
      </c>
      <c r="H3985" s="63" t="s">
        <v>7023</v>
      </c>
      <c r="I3985" s="64" t="s">
        <v>493</v>
      </c>
      <c r="J3985" s="63" t="s">
        <v>66</v>
      </c>
      <c r="K3985" s="64" t="s">
        <v>243</v>
      </c>
      <c r="L3985" s="64" t="s">
        <v>239</v>
      </c>
      <c r="M3985" s="100"/>
      <c r="N3985" s="100"/>
      <c r="O3985" s="66">
        <f t="shared" si="162"/>
        <v>24</v>
      </c>
      <c r="P3985" s="67">
        <v>0.33</v>
      </c>
      <c r="Q3985" s="68">
        <v>13</v>
      </c>
      <c r="R3985" s="68"/>
      <c r="S3985" s="68">
        <f t="shared" si="163"/>
        <v>4.29</v>
      </c>
      <c r="T3985" s="69" t="s">
        <v>547</v>
      </c>
      <c r="U3985" s="63" t="s">
        <v>52</v>
      </c>
      <c r="V3985" s="63"/>
      <c r="W3985" s="63"/>
      <c r="X3985" s="63"/>
      <c r="Y3985" s="63"/>
      <c r="Z3985" s="63"/>
      <c r="AA3985" s="63"/>
    </row>
    <row r="3986" spans="1:27" s="71" customFormat="1" ht="23.5" customHeight="1" x14ac:dyDescent="0.35">
      <c r="A3986" s="62">
        <v>46224</v>
      </c>
      <c r="B3986" s="63" t="s">
        <v>445</v>
      </c>
      <c r="C3986" s="64" t="s">
        <v>18</v>
      </c>
      <c r="D3986" s="64" t="s">
        <v>37</v>
      </c>
      <c r="E3986" s="64" t="s">
        <v>615</v>
      </c>
      <c r="F3986" s="64" t="str">
        <f t="shared" si="161"/>
        <v>1</v>
      </c>
      <c r="G3986" s="72">
        <v>315630005</v>
      </c>
      <c r="H3986" s="63" t="s">
        <v>7024</v>
      </c>
      <c r="I3986" s="64" t="s">
        <v>493</v>
      </c>
      <c r="J3986" s="63" t="s">
        <v>66</v>
      </c>
      <c r="K3986" s="64" t="s">
        <v>243</v>
      </c>
      <c r="L3986" s="64" t="s">
        <v>239</v>
      </c>
      <c r="M3986" s="100"/>
      <c r="N3986" s="100"/>
      <c r="O3986" s="66">
        <f t="shared" si="162"/>
        <v>24</v>
      </c>
      <c r="P3986" s="67">
        <v>0.1</v>
      </c>
      <c r="Q3986" s="68">
        <v>5</v>
      </c>
      <c r="R3986" s="68"/>
      <c r="S3986" s="68">
        <f t="shared" si="163"/>
        <v>0.5</v>
      </c>
      <c r="T3986" s="69" t="s">
        <v>547</v>
      </c>
      <c r="U3986" s="63" t="s">
        <v>52</v>
      </c>
      <c r="V3986" s="63"/>
      <c r="W3986" s="63"/>
      <c r="X3986" s="63"/>
      <c r="Y3986" s="63"/>
      <c r="Z3986" s="63"/>
      <c r="AA3986" s="63"/>
    </row>
    <row r="3987" spans="1:27" s="71" customFormat="1" ht="23.5" customHeight="1" x14ac:dyDescent="0.35">
      <c r="A3987" s="62">
        <v>46224</v>
      </c>
      <c r="B3987" s="63" t="s">
        <v>445</v>
      </c>
      <c r="C3987" s="64" t="s">
        <v>18</v>
      </c>
      <c r="D3987" s="64" t="s">
        <v>37</v>
      </c>
      <c r="E3987" s="64" t="s">
        <v>1148</v>
      </c>
      <c r="F3987" s="64" t="str">
        <f t="shared" si="161"/>
        <v>2</v>
      </c>
      <c r="G3987" s="72">
        <v>315295002</v>
      </c>
      <c r="H3987" s="63" t="s">
        <v>7025</v>
      </c>
      <c r="I3987" s="64" t="s">
        <v>493</v>
      </c>
      <c r="J3987" s="63" t="s">
        <v>66</v>
      </c>
      <c r="K3987" s="64" t="s">
        <v>243</v>
      </c>
      <c r="L3987" s="64" t="s">
        <v>239</v>
      </c>
      <c r="M3987" s="100"/>
      <c r="N3987" s="100"/>
      <c r="O3987" s="66">
        <f t="shared" si="162"/>
        <v>24</v>
      </c>
      <c r="P3987" s="67">
        <v>0.1</v>
      </c>
      <c r="Q3987" s="68">
        <v>5</v>
      </c>
      <c r="R3987" s="68"/>
      <c r="S3987" s="68">
        <f t="shared" si="163"/>
        <v>0.5</v>
      </c>
      <c r="T3987" s="69" t="s">
        <v>547</v>
      </c>
      <c r="U3987" s="63" t="s">
        <v>52</v>
      </c>
      <c r="V3987" s="63"/>
      <c r="W3987" s="63"/>
      <c r="X3987" s="63"/>
      <c r="Y3987" s="63"/>
      <c r="Z3987" s="63"/>
      <c r="AA3987" s="63"/>
    </row>
    <row r="3988" spans="1:27" s="71" customFormat="1" ht="23.5" customHeight="1" x14ac:dyDescent="0.35">
      <c r="A3988" s="62">
        <v>46224</v>
      </c>
      <c r="B3988" s="63" t="s">
        <v>445</v>
      </c>
      <c r="C3988" s="64" t="s">
        <v>18</v>
      </c>
      <c r="D3988" s="64" t="s">
        <v>37</v>
      </c>
      <c r="E3988" s="64" t="s">
        <v>341</v>
      </c>
      <c r="F3988" s="64" t="str">
        <f t="shared" si="161"/>
        <v>1</v>
      </c>
      <c r="G3988" s="72" t="s">
        <v>7026</v>
      </c>
      <c r="H3988" s="63" t="s">
        <v>7027</v>
      </c>
      <c r="I3988" s="64" t="s">
        <v>493</v>
      </c>
      <c r="J3988" s="63" t="s">
        <v>66</v>
      </c>
      <c r="K3988" s="64" t="s">
        <v>243</v>
      </c>
      <c r="L3988" s="64" t="s">
        <v>239</v>
      </c>
      <c r="M3988" s="100"/>
      <c r="N3988" s="100"/>
      <c r="O3988" s="66">
        <f t="shared" si="162"/>
        <v>24</v>
      </c>
      <c r="P3988" s="67">
        <v>0.33</v>
      </c>
      <c r="Q3988" s="68">
        <v>20</v>
      </c>
      <c r="R3988" s="68"/>
      <c r="S3988" s="68">
        <f t="shared" si="163"/>
        <v>6.6000000000000005</v>
      </c>
      <c r="T3988" s="69" t="s">
        <v>547</v>
      </c>
      <c r="U3988" s="63" t="s">
        <v>52</v>
      </c>
      <c r="V3988" s="63"/>
      <c r="W3988" s="63"/>
      <c r="X3988" s="63"/>
      <c r="Y3988" s="63"/>
      <c r="Z3988" s="63"/>
      <c r="AA3988" s="63"/>
    </row>
    <row r="3989" spans="1:27" s="71" customFormat="1" ht="23.5" customHeight="1" x14ac:dyDescent="0.35">
      <c r="A3989" s="62">
        <v>46224</v>
      </c>
      <c r="B3989" s="63" t="s">
        <v>445</v>
      </c>
      <c r="C3989" s="64" t="s">
        <v>18</v>
      </c>
      <c r="D3989" s="64" t="s">
        <v>37</v>
      </c>
      <c r="E3989" s="64" t="s">
        <v>263</v>
      </c>
      <c r="F3989" s="64" t="str">
        <f t="shared" si="161"/>
        <v>2</v>
      </c>
      <c r="G3989" s="72" t="s">
        <v>7028</v>
      </c>
      <c r="H3989" s="63" t="s">
        <v>7029</v>
      </c>
      <c r="I3989" s="64" t="s">
        <v>493</v>
      </c>
      <c r="J3989" s="63" t="s">
        <v>66</v>
      </c>
      <c r="K3989" s="64" t="s">
        <v>243</v>
      </c>
      <c r="L3989" s="64" t="s">
        <v>239</v>
      </c>
      <c r="M3989" s="100"/>
      <c r="N3989" s="100"/>
      <c r="O3989" s="66">
        <f t="shared" si="162"/>
        <v>24</v>
      </c>
      <c r="P3989" s="67">
        <v>0.1</v>
      </c>
      <c r="Q3989" s="68">
        <v>31</v>
      </c>
      <c r="R3989" s="68"/>
      <c r="S3989" s="68">
        <f t="shared" si="163"/>
        <v>3.1</v>
      </c>
      <c r="T3989" s="69" t="s">
        <v>547</v>
      </c>
      <c r="U3989" s="63" t="s">
        <v>52</v>
      </c>
      <c r="V3989" s="63"/>
      <c r="W3989" s="63"/>
      <c r="X3989" s="63"/>
      <c r="Y3989" s="63"/>
      <c r="Z3989" s="63"/>
      <c r="AA3989" s="63"/>
    </row>
    <row r="3990" spans="1:27" s="71" customFormat="1" ht="23.5" customHeight="1" x14ac:dyDescent="0.35">
      <c r="A3990" s="62">
        <v>46224</v>
      </c>
      <c r="B3990" s="63" t="s">
        <v>445</v>
      </c>
      <c r="C3990" s="64" t="s">
        <v>18</v>
      </c>
      <c r="D3990" s="64" t="s">
        <v>37</v>
      </c>
      <c r="E3990" s="64" t="s">
        <v>255</v>
      </c>
      <c r="F3990" s="64" t="str">
        <f t="shared" si="161"/>
        <v>2</v>
      </c>
      <c r="G3990" s="72" t="s">
        <v>6102</v>
      </c>
      <c r="H3990" s="63" t="s">
        <v>7030</v>
      </c>
      <c r="I3990" s="64" t="s">
        <v>493</v>
      </c>
      <c r="J3990" s="63" t="s">
        <v>66</v>
      </c>
      <c r="K3990" s="64" t="s">
        <v>243</v>
      </c>
      <c r="L3990" s="64" t="s">
        <v>239</v>
      </c>
      <c r="M3990" s="100"/>
      <c r="N3990" s="100"/>
      <c r="O3990" s="66">
        <f t="shared" si="162"/>
        <v>24</v>
      </c>
      <c r="P3990" s="67">
        <v>0.1</v>
      </c>
      <c r="Q3990" s="68">
        <v>26</v>
      </c>
      <c r="R3990" s="68"/>
      <c r="S3990" s="68">
        <f t="shared" si="163"/>
        <v>2.6</v>
      </c>
      <c r="T3990" s="69" t="s">
        <v>547</v>
      </c>
      <c r="U3990" s="63" t="s">
        <v>52</v>
      </c>
      <c r="V3990" s="63"/>
      <c r="W3990" s="63"/>
      <c r="X3990" s="63"/>
      <c r="Y3990" s="63"/>
      <c r="Z3990" s="63"/>
      <c r="AA3990" s="63"/>
    </row>
    <row r="3991" spans="1:27" s="71" customFormat="1" ht="23.5" customHeight="1" x14ac:dyDescent="0.35">
      <c r="A3991" s="62">
        <v>46224</v>
      </c>
      <c r="B3991" s="63" t="s">
        <v>445</v>
      </c>
      <c r="C3991" s="64" t="s">
        <v>18</v>
      </c>
      <c r="D3991" s="64" t="s">
        <v>37</v>
      </c>
      <c r="E3991" s="64" t="s">
        <v>2563</v>
      </c>
      <c r="F3991" s="64" t="str">
        <f t="shared" si="161"/>
        <v>1</v>
      </c>
      <c r="G3991" s="72" t="s">
        <v>6648</v>
      </c>
      <c r="H3991" s="63" t="s">
        <v>6940</v>
      </c>
      <c r="I3991" s="64" t="s">
        <v>493</v>
      </c>
      <c r="J3991" s="63" t="s">
        <v>66</v>
      </c>
      <c r="K3991" s="64" t="s">
        <v>243</v>
      </c>
      <c r="L3991" s="64" t="s">
        <v>239</v>
      </c>
      <c r="M3991" s="100"/>
      <c r="N3991" s="100"/>
      <c r="O3991" s="66">
        <f t="shared" si="162"/>
        <v>24</v>
      </c>
      <c r="P3991" s="67">
        <v>0.8</v>
      </c>
      <c r="Q3991" s="68">
        <v>21</v>
      </c>
      <c r="R3991" s="68"/>
      <c r="S3991" s="68">
        <f t="shared" si="163"/>
        <v>16.8</v>
      </c>
      <c r="T3991" s="69" t="s">
        <v>547</v>
      </c>
      <c r="U3991" s="63" t="s">
        <v>52</v>
      </c>
      <c r="V3991" s="63"/>
      <c r="W3991" s="63"/>
      <c r="X3991" s="63"/>
      <c r="Y3991" s="63"/>
      <c r="Z3991" s="63"/>
      <c r="AA3991" s="63"/>
    </row>
    <row r="3992" spans="1:27" s="71" customFormat="1" ht="23.5" customHeight="1" x14ac:dyDescent="0.35">
      <c r="A3992" s="62">
        <v>46224</v>
      </c>
      <c r="B3992" s="63" t="s">
        <v>445</v>
      </c>
      <c r="C3992" s="64" t="s">
        <v>18</v>
      </c>
      <c r="D3992" s="64" t="s">
        <v>37</v>
      </c>
      <c r="E3992" s="64" t="s">
        <v>1301</v>
      </c>
      <c r="F3992" s="64" t="str">
        <f t="shared" si="161"/>
        <v>2</v>
      </c>
      <c r="G3992" s="72" t="s">
        <v>7031</v>
      </c>
      <c r="H3992" s="63" t="s">
        <v>7032</v>
      </c>
      <c r="I3992" s="64" t="s">
        <v>493</v>
      </c>
      <c r="J3992" s="63" t="s">
        <v>66</v>
      </c>
      <c r="K3992" s="64" t="s">
        <v>243</v>
      </c>
      <c r="L3992" s="64" t="s">
        <v>239</v>
      </c>
      <c r="M3992" s="100"/>
      <c r="N3992" s="100"/>
      <c r="O3992" s="66">
        <f t="shared" si="162"/>
        <v>24</v>
      </c>
      <c r="P3992" s="67">
        <v>0.1</v>
      </c>
      <c r="Q3992" s="68">
        <v>12</v>
      </c>
      <c r="R3992" s="68"/>
      <c r="S3992" s="68">
        <f t="shared" si="163"/>
        <v>1.2000000000000002</v>
      </c>
      <c r="T3992" s="69" t="s">
        <v>547</v>
      </c>
      <c r="U3992" s="63" t="s">
        <v>52</v>
      </c>
      <c r="V3992" s="63"/>
      <c r="W3992" s="63"/>
      <c r="X3992" s="63"/>
      <c r="Y3992" s="63"/>
      <c r="Z3992" s="63"/>
      <c r="AA3992" s="63"/>
    </row>
    <row r="3993" spans="1:27" s="71" customFormat="1" ht="23.5" customHeight="1" x14ac:dyDescent="0.35">
      <c r="A3993" s="62">
        <v>46224</v>
      </c>
      <c r="B3993" s="63" t="s">
        <v>445</v>
      </c>
      <c r="C3993" s="64" t="s">
        <v>18</v>
      </c>
      <c r="D3993" s="64" t="s">
        <v>37</v>
      </c>
      <c r="E3993" s="64" t="s">
        <v>2103</v>
      </c>
      <c r="F3993" s="64" t="str">
        <f t="shared" si="161"/>
        <v>1</v>
      </c>
      <c r="G3993" s="72" t="s">
        <v>1698</v>
      </c>
      <c r="H3993" s="63" t="s">
        <v>7033</v>
      </c>
      <c r="I3993" s="64" t="s">
        <v>493</v>
      </c>
      <c r="J3993" s="63" t="s">
        <v>66</v>
      </c>
      <c r="K3993" s="64" t="s">
        <v>243</v>
      </c>
      <c r="L3993" s="64" t="s">
        <v>239</v>
      </c>
      <c r="M3993" s="100"/>
      <c r="N3993" s="100"/>
      <c r="O3993" s="66">
        <f t="shared" si="162"/>
        <v>24</v>
      </c>
      <c r="P3993" s="67">
        <v>0.1</v>
      </c>
      <c r="Q3993" s="68">
        <v>17</v>
      </c>
      <c r="R3993" s="68"/>
      <c r="S3993" s="68">
        <f t="shared" si="163"/>
        <v>1.7000000000000002</v>
      </c>
      <c r="T3993" s="69" t="s">
        <v>547</v>
      </c>
      <c r="U3993" s="63" t="s">
        <v>52</v>
      </c>
      <c r="V3993" s="63"/>
      <c r="W3993" s="63"/>
      <c r="X3993" s="63"/>
      <c r="Y3993" s="63"/>
      <c r="Z3993" s="63"/>
      <c r="AA3993" s="63"/>
    </row>
    <row r="3994" spans="1:27" s="71" customFormat="1" ht="23.5" customHeight="1" x14ac:dyDescent="0.35">
      <c r="A3994" s="62">
        <v>46224</v>
      </c>
      <c r="B3994" s="63" t="s">
        <v>445</v>
      </c>
      <c r="C3994" s="64" t="s">
        <v>18</v>
      </c>
      <c r="D3994" s="64" t="s">
        <v>37</v>
      </c>
      <c r="E3994" s="64" t="s">
        <v>1536</v>
      </c>
      <c r="F3994" s="64" t="str">
        <f t="shared" si="161"/>
        <v>1</v>
      </c>
      <c r="G3994" s="72" t="s">
        <v>1970</v>
      </c>
      <c r="H3994" s="63" t="s">
        <v>6979</v>
      </c>
      <c r="I3994" s="64" t="s">
        <v>480</v>
      </c>
      <c r="J3994" s="63" t="s">
        <v>6980</v>
      </c>
      <c r="K3994" s="64" t="s">
        <v>273</v>
      </c>
      <c r="L3994" s="64" t="s">
        <v>268</v>
      </c>
      <c r="M3994" s="100">
        <v>0.3125</v>
      </c>
      <c r="N3994" s="100">
        <v>0.64583333333333337</v>
      </c>
      <c r="O3994" s="66">
        <f t="shared" si="162"/>
        <v>0.33333333333333337</v>
      </c>
      <c r="P3994" s="67">
        <v>8</v>
      </c>
      <c r="Q3994" s="68">
        <v>8</v>
      </c>
      <c r="R3994" s="68"/>
      <c r="S3994" s="68">
        <f t="shared" si="163"/>
        <v>64</v>
      </c>
      <c r="T3994" s="69" t="s">
        <v>30</v>
      </c>
      <c r="U3994" s="63" t="s">
        <v>30</v>
      </c>
      <c r="V3994" s="63"/>
      <c r="W3994" s="63">
        <v>536136001</v>
      </c>
      <c r="X3994" s="63" t="s">
        <v>548</v>
      </c>
      <c r="Y3994" s="63"/>
      <c r="Z3994" s="63"/>
      <c r="AA3994" s="63">
        <v>2026070068</v>
      </c>
    </row>
    <row r="3995" spans="1:27" s="71" customFormat="1" ht="23.5" customHeight="1" x14ac:dyDescent="0.35">
      <c r="A3995" s="62">
        <v>46224</v>
      </c>
      <c r="B3995" s="63" t="s">
        <v>34</v>
      </c>
      <c r="C3995" s="64" t="s">
        <v>18</v>
      </c>
      <c r="D3995" s="64" t="s">
        <v>19</v>
      </c>
      <c r="E3995" s="64" t="s">
        <v>1545</v>
      </c>
      <c r="F3995" s="64" t="str">
        <f t="shared" si="161"/>
        <v>1</v>
      </c>
      <c r="G3995" s="72">
        <v>130597380</v>
      </c>
      <c r="H3995" s="63" t="s">
        <v>7034</v>
      </c>
      <c r="I3995" s="64" t="s">
        <v>490</v>
      </c>
      <c r="J3995" s="63" t="s">
        <v>2136</v>
      </c>
      <c r="K3995" s="64" t="s">
        <v>281</v>
      </c>
      <c r="L3995" s="64" t="s">
        <v>268</v>
      </c>
      <c r="M3995" s="100">
        <v>0.4201388888888889</v>
      </c>
      <c r="N3995" s="100">
        <v>0.42708333333333331</v>
      </c>
      <c r="O3995" s="66">
        <f t="shared" si="162"/>
        <v>6.9444444444444198E-3</v>
      </c>
      <c r="P3995" s="67">
        <v>0.16</v>
      </c>
      <c r="Q3995" s="68">
        <v>8</v>
      </c>
      <c r="R3995" s="68"/>
      <c r="S3995" s="68">
        <f t="shared" si="163"/>
        <v>1.28</v>
      </c>
      <c r="T3995" s="69" t="s">
        <v>52</v>
      </c>
      <c r="U3995" s="63" t="s">
        <v>52</v>
      </c>
      <c r="V3995" s="63"/>
      <c r="W3995" s="63"/>
      <c r="X3995" s="63"/>
      <c r="Y3995" s="63"/>
      <c r="Z3995" s="63"/>
      <c r="AA3995" s="63">
        <v>2026070069</v>
      </c>
    </row>
    <row r="3996" spans="1:27" s="71" customFormat="1" ht="23.5" customHeight="1" x14ac:dyDescent="0.35">
      <c r="A3996" s="62">
        <v>46225</v>
      </c>
      <c r="B3996" s="63" t="s">
        <v>445</v>
      </c>
      <c r="C3996" s="64" t="s">
        <v>17</v>
      </c>
      <c r="D3996" s="64" t="s">
        <v>37</v>
      </c>
      <c r="E3996" s="64" t="s">
        <v>5806</v>
      </c>
      <c r="F3996" s="64" t="str">
        <f t="shared" si="161"/>
        <v>1</v>
      </c>
      <c r="G3996" s="72" t="s">
        <v>2392</v>
      </c>
      <c r="H3996" s="63" t="s">
        <v>7058</v>
      </c>
      <c r="I3996" s="64" t="s">
        <v>493</v>
      </c>
      <c r="J3996" s="63" t="s">
        <v>66</v>
      </c>
      <c r="K3996" s="64" t="s">
        <v>243</v>
      </c>
      <c r="L3996" s="64" t="s">
        <v>239</v>
      </c>
      <c r="M3996" s="100"/>
      <c r="N3996" s="100"/>
      <c r="O3996" s="66">
        <f t="shared" si="162"/>
        <v>24</v>
      </c>
      <c r="P3996" s="67">
        <v>0.1</v>
      </c>
      <c r="Q3996" s="68">
        <v>38</v>
      </c>
      <c r="R3996" s="68"/>
      <c r="S3996" s="68">
        <f t="shared" si="163"/>
        <v>3.8000000000000003</v>
      </c>
      <c r="T3996" s="69" t="s">
        <v>547</v>
      </c>
      <c r="U3996" s="63" t="s">
        <v>52</v>
      </c>
      <c r="V3996" s="63"/>
      <c r="W3996" s="63"/>
      <c r="X3996" s="63"/>
      <c r="Y3996" s="63"/>
      <c r="Z3996" s="63"/>
      <c r="AA3996" s="63"/>
    </row>
    <row r="3997" spans="1:27" s="71" customFormat="1" ht="23.5" customHeight="1" x14ac:dyDescent="0.35">
      <c r="A3997" s="62">
        <v>46225</v>
      </c>
      <c r="B3997" s="63" t="s">
        <v>445</v>
      </c>
      <c r="C3997" s="64" t="s">
        <v>17</v>
      </c>
      <c r="D3997" s="64" t="s">
        <v>37</v>
      </c>
      <c r="E3997" s="64" t="s">
        <v>6013</v>
      </c>
      <c r="F3997" s="64" t="str">
        <f t="shared" si="161"/>
        <v>1</v>
      </c>
      <c r="G3997" s="72" t="s">
        <v>1072</v>
      </c>
      <c r="H3997" s="63" t="s">
        <v>7059</v>
      </c>
      <c r="I3997" s="64" t="s">
        <v>493</v>
      </c>
      <c r="J3997" s="63" t="s">
        <v>66</v>
      </c>
      <c r="K3997" s="64" t="s">
        <v>243</v>
      </c>
      <c r="L3997" s="64" t="s">
        <v>239</v>
      </c>
      <c r="M3997" s="100"/>
      <c r="N3997" s="100"/>
      <c r="O3997" s="66">
        <f t="shared" si="162"/>
        <v>24</v>
      </c>
      <c r="P3997" s="67">
        <v>0.1</v>
      </c>
      <c r="Q3997" s="68">
        <v>47</v>
      </c>
      <c r="R3997" s="68"/>
      <c r="S3997" s="68">
        <f t="shared" si="163"/>
        <v>4.7</v>
      </c>
      <c r="T3997" s="69" t="s">
        <v>547</v>
      </c>
      <c r="U3997" s="63" t="s">
        <v>52</v>
      </c>
      <c r="V3997" s="63"/>
      <c r="W3997" s="63"/>
      <c r="X3997" s="63"/>
      <c r="Y3997" s="63"/>
      <c r="Z3997" s="63"/>
      <c r="AA3997" s="63"/>
    </row>
    <row r="3998" spans="1:27" s="71" customFormat="1" ht="23.5" customHeight="1" x14ac:dyDescent="0.35">
      <c r="A3998" s="62">
        <v>46225</v>
      </c>
      <c r="B3998" s="63" t="s">
        <v>445</v>
      </c>
      <c r="C3998" s="64" t="s">
        <v>17</v>
      </c>
      <c r="D3998" s="64" t="s">
        <v>37</v>
      </c>
      <c r="E3998" s="64" t="s">
        <v>5807</v>
      </c>
      <c r="F3998" s="64" t="str">
        <f t="shared" si="161"/>
        <v>2</v>
      </c>
      <c r="G3998" s="72" t="s">
        <v>2564</v>
      </c>
      <c r="H3998" s="63" t="s">
        <v>7060</v>
      </c>
      <c r="I3998" s="64" t="s">
        <v>493</v>
      </c>
      <c r="J3998" s="63" t="s">
        <v>66</v>
      </c>
      <c r="K3998" s="64" t="s">
        <v>243</v>
      </c>
      <c r="L3998" s="64" t="s">
        <v>239</v>
      </c>
      <c r="M3998" s="100"/>
      <c r="N3998" s="100"/>
      <c r="O3998" s="66">
        <f t="shared" si="162"/>
        <v>24</v>
      </c>
      <c r="P3998" s="67">
        <v>0.1</v>
      </c>
      <c r="Q3998" s="68">
        <v>28</v>
      </c>
      <c r="R3998" s="68"/>
      <c r="S3998" s="68">
        <f t="shared" si="163"/>
        <v>2.8000000000000003</v>
      </c>
      <c r="T3998" s="69" t="s">
        <v>547</v>
      </c>
      <c r="U3998" s="63" t="s">
        <v>52</v>
      </c>
      <c r="V3998" s="63"/>
      <c r="W3998" s="63"/>
      <c r="X3998" s="63"/>
      <c r="Y3998" s="63"/>
      <c r="Z3998" s="63"/>
      <c r="AA3998" s="63"/>
    </row>
    <row r="3999" spans="1:27" s="71" customFormat="1" ht="23.5" customHeight="1" x14ac:dyDescent="0.35">
      <c r="A3999" s="62">
        <v>46225</v>
      </c>
      <c r="B3999" s="63" t="s">
        <v>445</v>
      </c>
      <c r="C3999" s="64" t="s">
        <v>17</v>
      </c>
      <c r="D3999" s="64" t="s">
        <v>37</v>
      </c>
      <c r="E3999" s="64" t="s">
        <v>5868</v>
      </c>
      <c r="F3999" s="64" t="str">
        <f t="shared" si="161"/>
        <v>2</v>
      </c>
      <c r="G3999" s="72" t="s">
        <v>1331</v>
      </c>
      <c r="H3999" s="63" t="s">
        <v>7061</v>
      </c>
      <c r="I3999" s="64" t="s">
        <v>493</v>
      </c>
      <c r="J3999" s="63" t="s">
        <v>66</v>
      </c>
      <c r="K3999" s="64" t="s">
        <v>243</v>
      </c>
      <c r="L3999" s="64" t="s">
        <v>239</v>
      </c>
      <c r="M3999" s="100"/>
      <c r="N3999" s="100"/>
      <c r="O3999" s="66">
        <f t="shared" si="162"/>
        <v>24</v>
      </c>
      <c r="P3999" s="67">
        <v>0.1</v>
      </c>
      <c r="Q3999" s="68">
        <v>27</v>
      </c>
      <c r="R3999" s="68"/>
      <c r="S3999" s="68">
        <f t="shared" si="163"/>
        <v>2.7</v>
      </c>
      <c r="T3999" s="69" t="s">
        <v>547</v>
      </c>
      <c r="U3999" s="63" t="s">
        <v>52</v>
      </c>
      <c r="V3999" s="63"/>
      <c r="W3999" s="63"/>
      <c r="X3999" s="63"/>
      <c r="Y3999" s="63"/>
      <c r="Z3999" s="63"/>
      <c r="AA3999" s="63"/>
    </row>
    <row r="4000" spans="1:27" s="71" customFormat="1" ht="23.5" customHeight="1" x14ac:dyDescent="0.35">
      <c r="A4000" s="62">
        <v>46225</v>
      </c>
      <c r="B4000" s="63" t="s">
        <v>445</v>
      </c>
      <c r="C4000" s="64" t="s">
        <v>17</v>
      </c>
      <c r="D4000" s="64" t="s">
        <v>37</v>
      </c>
      <c r="E4000" s="64" t="s">
        <v>7057</v>
      </c>
      <c r="F4000" s="64" t="str">
        <f t="shared" si="161"/>
        <v>1</v>
      </c>
      <c r="G4000" s="72" t="s">
        <v>1777</v>
      </c>
      <c r="H4000" s="63" t="s">
        <v>7062</v>
      </c>
      <c r="I4000" s="64" t="s">
        <v>493</v>
      </c>
      <c r="J4000" s="63" t="s">
        <v>66</v>
      </c>
      <c r="K4000" s="64" t="s">
        <v>243</v>
      </c>
      <c r="L4000" s="64" t="s">
        <v>239</v>
      </c>
      <c r="M4000" s="100"/>
      <c r="N4000" s="100"/>
      <c r="O4000" s="66">
        <f t="shared" si="162"/>
        <v>24</v>
      </c>
      <c r="P4000" s="67">
        <v>0.1</v>
      </c>
      <c r="Q4000" s="68">
        <v>22</v>
      </c>
      <c r="R4000" s="68"/>
      <c r="S4000" s="68">
        <f t="shared" si="163"/>
        <v>2.2000000000000002</v>
      </c>
      <c r="T4000" s="69" t="s">
        <v>547</v>
      </c>
      <c r="U4000" s="63" t="s">
        <v>52</v>
      </c>
      <c r="V4000" s="63"/>
      <c r="W4000" s="63"/>
      <c r="X4000" s="63"/>
      <c r="Y4000" s="63"/>
      <c r="Z4000" s="63"/>
      <c r="AA4000" s="63"/>
    </row>
    <row r="4001" spans="1:27" s="71" customFormat="1" ht="23.5" customHeight="1" x14ac:dyDescent="0.35">
      <c r="A4001" s="62">
        <v>46225</v>
      </c>
      <c r="B4001" s="63" t="s">
        <v>445</v>
      </c>
      <c r="C4001" s="64" t="s">
        <v>17</v>
      </c>
      <c r="D4001" s="64" t="s">
        <v>37</v>
      </c>
      <c r="E4001" s="64" t="s">
        <v>6088</v>
      </c>
      <c r="F4001" s="64" t="str">
        <f t="shared" si="161"/>
        <v>1</v>
      </c>
      <c r="G4001" s="72" t="s">
        <v>3311</v>
      </c>
      <c r="H4001" s="63" t="s">
        <v>7063</v>
      </c>
      <c r="I4001" s="64" t="s">
        <v>493</v>
      </c>
      <c r="J4001" s="63" t="s">
        <v>66</v>
      </c>
      <c r="K4001" s="64" t="s">
        <v>243</v>
      </c>
      <c r="L4001" s="64" t="s">
        <v>239</v>
      </c>
      <c r="M4001" s="100"/>
      <c r="N4001" s="100"/>
      <c r="O4001" s="66">
        <f t="shared" si="162"/>
        <v>24</v>
      </c>
      <c r="P4001" s="67">
        <v>0.5</v>
      </c>
      <c r="Q4001" s="68">
        <v>7</v>
      </c>
      <c r="R4001" s="68"/>
      <c r="S4001" s="68">
        <f t="shared" si="163"/>
        <v>3.5</v>
      </c>
      <c r="T4001" s="69" t="s">
        <v>547</v>
      </c>
      <c r="U4001" s="63" t="s">
        <v>52</v>
      </c>
      <c r="V4001" s="63"/>
      <c r="W4001" s="63"/>
      <c r="X4001" s="63"/>
      <c r="Y4001" s="63"/>
      <c r="Z4001" s="63"/>
      <c r="AA4001" s="63"/>
    </row>
    <row r="4002" spans="1:27" s="71" customFormat="1" ht="23.5" customHeight="1" x14ac:dyDescent="0.35">
      <c r="A4002" s="62">
        <v>46225</v>
      </c>
      <c r="B4002" s="63" t="s">
        <v>34</v>
      </c>
      <c r="C4002" s="64" t="s">
        <v>17</v>
      </c>
      <c r="D4002" s="64" t="s">
        <v>19</v>
      </c>
      <c r="E4002" s="64" t="s">
        <v>6682</v>
      </c>
      <c r="F4002" s="64" t="str">
        <f t="shared" si="161"/>
        <v>1</v>
      </c>
      <c r="G4002" s="72">
        <v>130597401</v>
      </c>
      <c r="H4002" s="63" t="s">
        <v>7064</v>
      </c>
      <c r="I4002" s="64" t="s">
        <v>493</v>
      </c>
      <c r="J4002" s="63" t="s">
        <v>66</v>
      </c>
      <c r="K4002" s="64" t="s">
        <v>243</v>
      </c>
      <c r="L4002" s="64" t="s">
        <v>239</v>
      </c>
      <c r="M4002" s="100"/>
      <c r="N4002" s="100"/>
      <c r="O4002" s="66">
        <f t="shared" si="162"/>
        <v>24</v>
      </c>
      <c r="P4002" s="67">
        <v>0.5</v>
      </c>
      <c r="Q4002" s="68">
        <v>30</v>
      </c>
      <c r="R4002" s="68"/>
      <c r="S4002" s="68">
        <f t="shared" si="163"/>
        <v>15</v>
      </c>
      <c r="T4002" s="69" t="s">
        <v>547</v>
      </c>
      <c r="U4002" s="63" t="s">
        <v>52</v>
      </c>
      <c r="V4002" s="63"/>
      <c r="W4002" s="63"/>
      <c r="X4002" s="63"/>
      <c r="Y4002" s="63"/>
      <c r="Z4002" s="63"/>
      <c r="AA4002" s="63"/>
    </row>
    <row r="4003" spans="1:27" s="71" customFormat="1" ht="23.5" customHeight="1" x14ac:dyDescent="0.35">
      <c r="A4003" s="62">
        <v>46225</v>
      </c>
      <c r="B4003" s="63" t="s">
        <v>34</v>
      </c>
      <c r="C4003" s="64" t="s">
        <v>17</v>
      </c>
      <c r="D4003" s="64" t="s">
        <v>19</v>
      </c>
      <c r="E4003" s="64" t="s">
        <v>6445</v>
      </c>
      <c r="F4003" s="64" t="str">
        <f t="shared" si="161"/>
        <v>1</v>
      </c>
      <c r="G4003" s="72">
        <v>130597180</v>
      </c>
      <c r="H4003" s="63" t="s">
        <v>7065</v>
      </c>
      <c r="I4003" s="64" t="s">
        <v>493</v>
      </c>
      <c r="J4003" s="63" t="s">
        <v>66</v>
      </c>
      <c r="K4003" s="64" t="s">
        <v>243</v>
      </c>
      <c r="L4003" s="64" t="s">
        <v>239</v>
      </c>
      <c r="M4003" s="100"/>
      <c r="N4003" s="100"/>
      <c r="O4003" s="66">
        <f t="shared" si="162"/>
        <v>24</v>
      </c>
      <c r="P4003" s="67">
        <v>0.3</v>
      </c>
      <c r="Q4003" s="68">
        <v>15</v>
      </c>
      <c r="R4003" s="68"/>
      <c r="S4003" s="68">
        <f t="shared" si="163"/>
        <v>4.5</v>
      </c>
      <c r="T4003" s="69" t="s">
        <v>547</v>
      </c>
      <c r="U4003" s="63" t="s">
        <v>52</v>
      </c>
      <c r="V4003" s="63"/>
      <c r="W4003" s="63"/>
      <c r="X4003" s="63"/>
      <c r="Y4003" s="63"/>
      <c r="Z4003" s="63"/>
      <c r="AA4003" s="63"/>
    </row>
    <row r="4004" spans="1:27" s="71" customFormat="1" ht="23.5" customHeight="1" x14ac:dyDescent="0.35">
      <c r="A4004" s="62">
        <v>46225</v>
      </c>
      <c r="B4004" s="63" t="s">
        <v>34</v>
      </c>
      <c r="C4004" s="64" t="s">
        <v>17</v>
      </c>
      <c r="D4004" s="64" t="s">
        <v>19</v>
      </c>
      <c r="E4004" s="64" t="s">
        <v>6324</v>
      </c>
      <c r="F4004" s="64" t="str">
        <f t="shared" si="161"/>
        <v>1</v>
      </c>
      <c r="G4004" s="72" t="s">
        <v>2946</v>
      </c>
      <c r="H4004" s="63" t="s">
        <v>7066</v>
      </c>
      <c r="I4004" s="64" t="s">
        <v>493</v>
      </c>
      <c r="J4004" s="63" t="s">
        <v>66</v>
      </c>
      <c r="K4004" s="64" t="s">
        <v>243</v>
      </c>
      <c r="L4004" s="64" t="s">
        <v>239</v>
      </c>
      <c r="M4004" s="100"/>
      <c r="N4004" s="100"/>
      <c r="O4004" s="66">
        <f t="shared" si="162"/>
        <v>24</v>
      </c>
      <c r="P4004" s="67">
        <v>0.5</v>
      </c>
      <c r="Q4004" s="68">
        <v>11</v>
      </c>
      <c r="R4004" s="68"/>
      <c r="S4004" s="68">
        <f t="shared" si="163"/>
        <v>5.5</v>
      </c>
      <c r="T4004" s="69" t="s">
        <v>547</v>
      </c>
      <c r="U4004" s="63" t="s">
        <v>52</v>
      </c>
      <c r="V4004" s="63"/>
      <c r="W4004" s="63"/>
      <c r="X4004" s="63"/>
      <c r="Y4004" s="63"/>
      <c r="Z4004" s="63"/>
      <c r="AA4004" s="63"/>
    </row>
    <row r="4005" spans="1:27" s="71" customFormat="1" ht="23.5" customHeight="1" x14ac:dyDescent="0.35">
      <c r="A4005" s="62">
        <v>46225</v>
      </c>
      <c r="B4005" s="63" t="s">
        <v>445</v>
      </c>
      <c r="C4005" s="64" t="s">
        <v>18</v>
      </c>
      <c r="D4005" s="64" t="s">
        <v>37</v>
      </c>
      <c r="E4005" s="64" t="s">
        <v>395</v>
      </c>
      <c r="F4005" s="64" t="str">
        <f t="shared" si="161"/>
        <v>2</v>
      </c>
      <c r="G4005" s="72" t="s">
        <v>2610</v>
      </c>
      <c r="H4005" s="63" t="s">
        <v>7067</v>
      </c>
      <c r="I4005" s="64" t="s">
        <v>493</v>
      </c>
      <c r="J4005" s="63" t="s">
        <v>66</v>
      </c>
      <c r="K4005" s="64" t="s">
        <v>243</v>
      </c>
      <c r="L4005" s="64" t="s">
        <v>239</v>
      </c>
      <c r="M4005" s="100"/>
      <c r="N4005" s="100"/>
      <c r="O4005" s="66">
        <f t="shared" si="162"/>
        <v>24</v>
      </c>
      <c r="P4005" s="67">
        <v>0.37</v>
      </c>
      <c r="Q4005" s="68">
        <v>28</v>
      </c>
      <c r="R4005" s="68"/>
      <c r="S4005" s="68">
        <f t="shared" si="163"/>
        <v>10.36</v>
      </c>
      <c r="T4005" s="69" t="s">
        <v>547</v>
      </c>
      <c r="U4005" s="63" t="s">
        <v>52</v>
      </c>
      <c r="V4005" s="63"/>
      <c r="W4005" s="63"/>
      <c r="X4005" s="63"/>
      <c r="Y4005" s="63"/>
      <c r="Z4005" s="63"/>
      <c r="AA4005" s="63"/>
    </row>
    <row r="4006" spans="1:27" s="71" customFormat="1" ht="23.5" customHeight="1" x14ac:dyDescent="0.35">
      <c r="A4006" s="62">
        <v>46225</v>
      </c>
      <c r="B4006" s="63" t="s">
        <v>445</v>
      </c>
      <c r="C4006" s="64" t="s">
        <v>18</v>
      </c>
      <c r="D4006" s="64" t="s">
        <v>37</v>
      </c>
      <c r="E4006" s="64" t="s">
        <v>680</v>
      </c>
      <c r="F4006" s="64" t="str">
        <f t="shared" si="161"/>
        <v>2</v>
      </c>
      <c r="G4006" s="72">
        <v>317279009</v>
      </c>
      <c r="H4006" s="63" t="s">
        <v>7068</v>
      </c>
      <c r="I4006" s="64" t="s">
        <v>493</v>
      </c>
      <c r="J4006" s="63" t="s">
        <v>66</v>
      </c>
      <c r="K4006" s="64" t="s">
        <v>243</v>
      </c>
      <c r="L4006" s="64" t="s">
        <v>239</v>
      </c>
      <c r="M4006" s="100"/>
      <c r="N4006" s="100"/>
      <c r="O4006" s="66">
        <f t="shared" si="162"/>
        <v>24</v>
      </c>
      <c r="P4006" s="67">
        <v>0.1</v>
      </c>
      <c r="Q4006" s="68">
        <v>3</v>
      </c>
      <c r="R4006" s="68"/>
      <c r="S4006" s="68">
        <f t="shared" si="163"/>
        <v>0.30000000000000004</v>
      </c>
      <c r="T4006" s="69" t="s">
        <v>547</v>
      </c>
      <c r="U4006" s="63" t="s">
        <v>52</v>
      </c>
      <c r="V4006" s="63"/>
      <c r="W4006" s="63"/>
      <c r="X4006" s="63"/>
      <c r="Y4006" s="63"/>
      <c r="Z4006" s="63"/>
      <c r="AA4006" s="63"/>
    </row>
    <row r="4007" spans="1:27" s="71" customFormat="1" ht="23.5" customHeight="1" x14ac:dyDescent="0.35">
      <c r="A4007" s="62">
        <v>46225</v>
      </c>
      <c r="B4007" s="63" t="s">
        <v>445</v>
      </c>
      <c r="C4007" s="64" t="s">
        <v>18</v>
      </c>
      <c r="D4007" s="64" t="s">
        <v>37</v>
      </c>
      <c r="E4007" s="64" t="s">
        <v>1148</v>
      </c>
      <c r="F4007" s="64" t="str">
        <f t="shared" si="161"/>
        <v>2</v>
      </c>
      <c r="G4007" s="72">
        <v>290061081</v>
      </c>
      <c r="H4007" s="63" t="s">
        <v>7069</v>
      </c>
      <c r="I4007" s="64" t="s">
        <v>493</v>
      </c>
      <c r="J4007" s="63" t="s">
        <v>66</v>
      </c>
      <c r="K4007" s="64" t="s">
        <v>243</v>
      </c>
      <c r="L4007" s="64" t="s">
        <v>239</v>
      </c>
      <c r="M4007" s="100"/>
      <c r="N4007" s="100"/>
      <c r="O4007" s="66">
        <f t="shared" si="162"/>
        <v>24</v>
      </c>
      <c r="P4007" s="67">
        <v>0.1</v>
      </c>
      <c r="Q4007" s="68">
        <v>1</v>
      </c>
      <c r="R4007" s="68"/>
      <c r="S4007" s="68">
        <f t="shared" si="163"/>
        <v>0.1</v>
      </c>
      <c r="T4007" s="69" t="s">
        <v>547</v>
      </c>
      <c r="U4007" s="63" t="s">
        <v>52</v>
      </c>
      <c r="V4007" s="63"/>
      <c r="W4007" s="63"/>
      <c r="X4007" s="63"/>
      <c r="Y4007" s="63"/>
      <c r="Z4007" s="63"/>
      <c r="AA4007" s="63"/>
    </row>
    <row r="4008" spans="1:27" s="71" customFormat="1" ht="23.5" customHeight="1" x14ac:dyDescent="0.35">
      <c r="A4008" s="62">
        <v>46225</v>
      </c>
      <c r="B4008" s="63" t="s">
        <v>445</v>
      </c>
      <c r="C4008" s="64" t="s">
        <v>18</v>
      </c>
      <c r="D4008" s="64" t="s">
        <v>37</v>
      </c>
      <c r="E4008" s="64" t="s">
        <v>341</v>
      </c>
      <c r="F4008" s="64" t="str">
        <f t="shared" si="161"/>
        <v>1</v>
      </c>
      <c r="G4008" s="72">
        <v>159438007</v>
      </c>
      <c r="H4008" s="63" t="s">
        <v>7070</v>
      </c>
      <c r="I4008" s="64" t="s">
        <v>493</v>
      </c>
      <c r="J4008" s="63" t="s">
        <v>66</v>
      </c>
      <c r="K4008" s="64" t="s">
        <v>243</v>
      </c>
      <c r="L4008" s="64" t="s">
        <v>239</v>
      </c>
      <c r="M4008" s="100"/>
      <c r="N4008" s="100"/>
      <c r="O4008" s="66">
        <f t="shared" si="162"/>
        <v>24</v>
      </c>
      <c r="P4008" s="67">
        <v>0.1</v>
      </c>
      <c r="Q4008" s="68">
        <v>17</v>
      </c>
      <c r="R4008" s="68"/>
      <c r="S4008" s="68">
        <f t="shared" si="163"/>
        <v>1.7000000000000002</v>
      </c>
      <c r="T4008" s="69" t="s">
        <v>547</v>
      </c>
      <c r="U4008" s="63" t="s">
        <v>52</v>
      </c>
      <c r="V4008" s="63"/>
      <c r="W4008" s="63"/>
      <c r="X4008" s="63"/>
      <c r="Y4008" s="63"/>
      <c r="Z4008" s="63"/>
      <c r="AA4008" s="63"/>
    </row>
    <row r="4009" spans="1:27" s="71" customFormat="1" ht="23.5" customHeight="1" x14ac:dyDescent="0.35">
      <c r="A4009" s="62">
        <v>46225</v>
      </c>
      <c r="B4009" s="63" t="s">
        <v>445</v>
      </c>
      <c r="C4009" s="64" t="s">
        <v>18</v>
      </c>
      <c r="D4009" s="64" t="s">
        <v>37</v>
      </c>
      <c r="E4009" s="64" t="s">
        <v>1536</v>
      </c>
      <c r="F4009" s="64" t="str">
        <f t="shared" si="161"/>
        <v>1</v>
      </c>
      <c r="G4009" s="72" t="s">
        <v>2299</v>
      </c>
      <c r="H4009" s="63" t="s">
        <v>7071</v>
      </c>
      <c r="I4009" s="64" t="s">
        <v>493</v>
      </c>
      <c r="J4009" s="63" t="s">
        <v>66</v>
      </c>
      <c r="K4009" s="64" t="s">
        <v>243</v>
      </c>
      <c r="L4009" s="64" t="s">
        <v>239</v>
      </c>
      <c r="M4009" s="100"/>
      <c r="N4009" s="100"/>
      <c r="O4009" s="66">
        <f t="shared" si="162"/>
        <v>24</v>
      </c>
      <c r="P4009" s="67">
        <v>0.1</v>
      </c>
      <c r="Q4009" s="68">
        <v>23</v>
      </c>
      <c r="R4009" s="68"/>
      <c r="S4009" s="68">
        <f t="shared" si="163"/>
        <v>2.3000000000000003</v>
      </c>
      <c r="T4009" s="69" t="s">
        <v>547</v>
      </c>
      <c r="U4009" s="63" t="s">
        <v>52</v>
      </c>
      <c r="V4009" s="63"/>
      <c r="W4009" s="63"/>
      <c r="X4009" s="63"/>
      <c r="Y4009" s="63"/>
      <c r="Z4009" s="63"/>
      <c r="AA4009" s="63"/>
    </row>
    <row r="4010" spans="1:27" s="71" customFormat="1" ht="23.5" customHeight="1" x14ac:dyDescent="0.35">
      <c r="A4010" s="62">
        <v>46225</v>
      </c>
      <c r="B4010" s="63" t="s">
        <v>445</v>
      </c>
      <c r="C4010" s="64" t="s">
        <v>18</v>
      </c>
      <c r="D4010" s="64" t="s">
        <v>37</v>
      </c>
      <c r="E4010" s="64" t="s">
        <v>382</v>
      </c>
      <c r="F4010" s="64" t="str">
        <f t="shared" si="161"/>
        <v>1</v>
      </c>
      <c r="G4010" s="72" t="s">
        <v>7072</v>
      </c>
      <c r="H4010" s="63" t="s">
        <v>7073</v>
      </c>
      <c r="I4010" s="64" t="s">
        <v>493</v>
      </c>
      <c r="J4010" s="63" t="s">
        <v>66</v>
      </c>
      <c r="K4010" s="64" t="s">
        <v>243</v>
      </c>
      <c r="L4010" s="64" t="s">
        <v>239</v>
      </c>
      <c r="M4010" s="100"/>
      <c r="N4010" s="100"/>
      <c r="O4010" s="66">
        <f t="shared" si="162"/>
        <v>24</v>
      </c>
      <c r="P4010" s="67">
        <v>0.33</v>
      </c>
      <c r="Q4010" s="68">
        <v>22</v>
      </c>
      <c r="R4010" s="68"/>
      <c r="S4010" s="68">
        <f t="shared" si="163"/>
        <v>7.2600000000000007</v>
      </c>
      <c r="T4010" s="69" t="s">
        <v>547</v>
      </c>
      <c r="U4010" s="63" t="s">
        <v>52</v>
      </c>
      <c r="V4010" s="63"/>
      <c r="W4010" s="63"/>
      <c r="X4010" s="63"/>
      <c r="Y4010" s="63"/>
      <c r="Z4010" s="63"/>
      <c r="AA4010" s="63"/>
    </row>
    <row r="4011" spans="1:27" s="71" customFormat="1" ht="23.5" customHeight="1" x14ac:dyDescent="0.35">
      <c r="A4011" s="62">
        <v>46225</v>
      </c>
      <c r="B4011" s="63" t="s">
        <v>445</v>
      </c>
      <c r="C4011" s="64" t="s">
        <v>18</v>
      </c>
      <c r="D4011" s="64" t="s">
        <v>37</v>
      </c>
      <c r="E4011" s="64" t="s">
        <v>1532</v>
      </c>
      <c r="F4011" s="64" t="str">
        <f t="shared" si="161"/>
        <v>1</v>
      </c>
      <c r="G4011" s="72" t="s">
        <v>5995</v>
      </c>
      <c r="H4011" s="63" t="s">
        <v>7074</v>
      </c>
      <c r="I4011" s="64" t="s">
        <v>493</v>
      </c>
      <c r="J4011" s="63" t="s">
        <v>66</v>
      </c>
      <c r="K4011" s="64" t="s">
        <v>243</v>
      </c>
      <c r="L4011" s="64" t="s">
        <v>239</v>
      </c>
      <c r="M4011" s="100"/>
      <c r="N4011" s="100"/>
      <c r="O4011" s="66">
        <f t="shared" si="162"/>
        <v>24</v>
      </c>
      <c r="P4011" s="67">
        <v>0.1</v>
      </c>
      <c r="Q4011" s="68">
        <v>10</v>
      </c>
      <c r="R4011" s="68"/>
      <c r="S4011" s="68">
        <f t="shared" si="163"/>
        <v>1</v>
      </c>
      <c r="T4011" s="69" t="s">
        <v>547</v>
      </c>
      <c r="U4011" s="63" t="s">
        <v>52</v>
      </c>
      <c r="V4011" s="63"/>
      <c r="W4011" s="63"/>
      <c r="X4011" s="63"/>
      <c r="Y4011" s="63"/>
      <c r="Z4011" s="63"/>
      <c r="AA4011" s="63"/>
    </row>
    <row r="4012" spans="1:27" s="71" customFormat="1" ht="23.5" customHeight="1" x14ac:dyDescent="0.35">
      <c r="A4012" s="62">
        <v>46225</v>
      </c>
      <c r="B4012" s="63" t="s">
        <v>445</v>
      </c>
      <c r="C4012" s="64" t="s">
        <v>18</v>
      </c>
      <c r="D4012" s="64" t="s">
        <v>37</v>
      </c>
      <c r="E4012" s="64" t="s">
        <v>2624</v>
      </c>
      <c r="F4012" s="64" t="str">
        <f t="shared" si="161"/>
        <v>2</v>
      </c>
      <c r="G4012" s="72" t="s">
        <v>2896</v>
      </c>
      <c r="H4012" s="63" t="s">
        <v>7075</v>
      </c>
      <c r="I4012" s="64" t="s">
        <v>493</v>
      </c>
      <c r="J4012" s="63" t="s">
        <v>66</v>
      </c>
      <c r="K4012" s="64" t="s">
        <v>243</v>
      </c>
      <c r="L4012" s="64" t="s">
        <v>239</v>
      </c>
      <c r="M4012" s="100"/>
      <c r="N4012" s="100"/>
      <c r="O4012" s="66">
        <f t="shared" si="162"/>
        <v>24</v>
      </c>
      <c r="P4012" s="67">
        <v>0.1</v>
      </c>
      <c r="Q4012" s="68">
        <v>23</v>
      </c>
      <c r="R4012" s="68"/>
      <c r="S4012" s="68">
        <f t="shared" si="163"/>
        <v>2.3000000000000003</v>
      </c>
      <c r="T4012" s="69" t="s">
        <v>547</v>
      </c>
      <c r="U4012" s="63" t="s">
        <v>52</v>
      </c>
      <c r="V4012" s="63"/>
      <c r="W4012" s="63"/>
      <c r="X4012" s="63"/>
      <c r="Y4012" s="63"/>
      <c r="Z4012" s="63"/>
      <c r="AA4012" s="63"/>
    </row>
    <row r="4013" spans="1:27" s="71" customFormat="1" ht="23.5" customHeight="1" x14ac:dyDescent="0.35">
      <c r="A4013" s="62">
        <v>46225</v>
      </c>
      <c r="B4013" s="63" t="s">
        <v>445</v>
      </c>
      <c r="C4013" s="64" t="s">
        <v>18</v>
      </c>
      <c r="D4013" s="64" t="s">
        <v>37</v>
      </c>
      <c r="E4013" s="64" t="s">
        <v>2224</v>
      </c>
      <c r="F4013" s="64" t="str">
        <f t="shared" si="161"/>
        <v>2</v>
      </c>
      <c r="G4013" s="72" t="s">
        <v>329</v>
      </c>
      <c r="H4013" s="63" t="s">
        <v>7076</v>
      </c>
      <c r="I4013" s="64" t="s">
        <v>493</v>
      </c>
      <c r="J4013" s="63" t="s">
        <v>66</v>
      </c>
      <c r="K4013" s="64" t="s">
        <v>243</v>
      </c>
      <c r="L4013" s="64" t="s">
        <v>239</v>
      </c>
      <c r="M4013" s="100"/>
      <c r="N4013" s="100"/>
      <c r="O4013" s="66">
        <f t="shared" si="162"/>
        <v>24</v>
      </c>
      <c r="P4013" s="67">
        <v>0.1</v>
      </c>
      <c r="Q4013" s="68">
        <v>13</v>
      </c>
      <c r="R4013" s="68"/>
      <c r="S4013" s="68">
        <f t="shared" si="163"/>
        <v>1.3</v>
      </c>
      <c r="T4013" s="69" t="s">
        <v>547</v>
      </c>
      <c r="U4013" s="63" t="s">
        <v>52</v>
      </c>
      <c r="V4013" s="63"/>
      <c r="W4013" s="63"/>
      <c r="X4013" s="63"/>
      <c r="Y4013" s="63"/>
      <c r="Z4013" s="63"/>
      <c r="AA4013" s="63"/>
    </row>
    <row r="4014" spans="1:27" s="71" customFormat="1" ht="23.5" customHeight="1" x14ac:dyDescent="0.35">
      <c r="A4014" s="62">
        <v>46225</v>
      </c>
      <c r="B4014" s="63" t="s">
        <v>445</v>
      </c>
      <c r="C4014" s="64" t="s">
        <v>18</v>
      </c>
      <c r="D4014" s="64" t="s">
        <v>37</v>
      </c>
      <c r="E4014" s="64" t="s">
        <v>607</v>
      </c>
      <c r="F4014" s="64" t="str">
        <f t="shared" si="161"/>
        <v>1</v>
      </c>
      <c r="G4014" s="72">
        <v>204204005</v>
      </c>
      <c r="H4014" s="63" t="s">
        <v>7077</v>
      </c>
      <c r="I4014" s="64" t="s">
        <v>493</v>
      </c>
      <c r="J4014" s="63" t="s">
        <v>66</v>
      </c>
      <c r="K4014" s="64" t="s">
        <v>243</v>
      </c>
      <c r="L4014" s="64" t="s">
        <v>239</v>
      </c>
      <c r="M4014" s="100"/>
      <c r="N4014" s="100"/>
      <c r="O4014" s="66">
        <f t="shared" si="162"/>
        <v>24</v>
      </c>
      <c r="P4014" s="67">
        <v>0.1</v>
      </c>
      <c r="Q4014" s="68">
        <v>4</v>
      </c>
      <c r="R4014" s="68"/>
      <c r="S4014" s="68">
        <f t="shared" si="163"/>
        <v>0.4</v>
      </c>
      <c r="T4014" s="69" t="s">
        <v>547</v>
      </c>
      <c r="U4014" s="63" t="s">
        <v>52</v>
      </c>
      <c r="V4014" s="63"/>
      <c r="W4014" s="63"/>
      <c r="X4014" s="63"/>
      <c r="Y4014" s="63"/>
      <c r="Z4014" s="63"/>
      <c r="AA4014" s="63"/>
    </row>
    <row r="4015" spans="1:27" s="71" customFormat="1" ht="23.5" customHeight="1" x14ac:dyDescent="0.35">
      <c r="A4015" s="62">
        <v>46225</v>
      </c>
      <c r="B4015" s="63" t="s">
        <v>445</v>
      </c>
      <c r="C4015" s="64" t="s">
        <v>18</v>
      </c>
      <c r="D4015" s="64" t="s">
        <v>37</v>
      </c>
      <c r="E4015" s="64" t="s">
        <v>607</v>
      </c>
      <c r="F4015" s="64" t="str">
        <f t="shared" si="161"/>
        <v>1</v>
      </c>
      <c r="G4015" s="72">
        <v>206686005</v>
      </c>
      <c r="H4015" s="63" t="s">
        <v>7078</v>
      </c>
      <c r="I4015" s="64" t="s">
        <v>493</v>
      </c>
      <c r="J4015" s="63" t="s">
        <v>66</v>
      </c>
      <c r="K4015" s="64" t="s">
        <v>243</v>
      </c>
      <c r="L4015" s="64" t="s">
        <v>239</v>
      </c>
      <c r="M4015" s="100"/>
      <c r="N4015" s="100"/>
      <c r="O4015" s="66">
        <f t="shared" si="162"/>
        <v>24</v>
      </c>
      <c r="P4015" s="67">
        <v>0.1</v>
      </c>
      <c r="Q4015" s="68">
        <v>4</v>
      </c>
      <c r="R4015" s="68"/>
      <c r="S4015" s="68">
        <f t="shared" si="163"/>
        <v>0.4</v>
      </c>
      <c r="T4015" s="69" t="s">
        <v>547</v>
      </c>
      <c r="U4015" s="63" t="s">
        <v>52</v>
      </c>
      <c r="V4015" s="63"/>
      <c r="W4015" s="63"/>
      <c r="X4015" s="63"/>
      <c r="Y4015" s="63"/>
      <c r="Z4015" s="63"/>
      <c r="AA4015" s="63"/>
    </row>
    <row r="4016" spans="1:27" s="71" customFormat="1" ht="23.5" customHeight="1" x14ac:dyDescent="0.35">
      <c r="A4016" s="62">
        <v>46225</v>
      </c>
      <c r="B4016" s="63" t="s">
        <v>445</v>
      </c>
      <c r="C4016" s="64" t="s">
        <v>18</v>
      </c>
      <c r="D4016" s="64" t="s">
        <v>37</v>
      </c>
      <c r="E4016" s="64" t="s">
        <v>2670</v>
      </c>
      <c r="F4016" s="64" t="str">
        <f t="shared" si="161"/>
        <v>2</v>
      </c>
      <c r="G4016" s="72" t="s">
        <v>1970</v>
      </c>
      <c r="H4016" s="63" t="s">
        <v>6979</v>
      </c>
      <c r="I4016" s="64" t="s">
        <v>480</v>
      </c>
      <c r="J4016" s="63" t="s">
        <v>6980</v>
      </c>
      <c r="K4016" s="64" t="s">
        <v>273</v>
      </c>
      <c r="L4016" s="64" t="s">
        <v>268</v>
      </c>
      <c r="M4016" s="100">
        <v>0.14583333333333334</v>
      </c>
      <c r="N4016" s="100">
        <v>0.22916666666666666</v>
      </c>
      <c r="O4016" s="66">
        <f t="shared" si="162"/>
        <v>8.3333333333333315E-2</v>
      </c>
      <c r="P4016" s="67">
        <v>2</v>
      </c>
      <c r="Q4016" s="68">
        <v>27</v>
      </c>
      <c r="R4016" s="68"/>
      <c r="S4016" s="68">
        <f t="shared" si="163"/>
        <v>54</v>
      </c>
      <c r="T4016" s="69" t="s">
        <v>27</v>
      </c>
      <c r="U4016" s="63" t="s">
        <v>30</v>
      </c>
      <c r="V4016" s="63"/>
      <c r="W4016" s="63">
        <v>536136001</v>
      </c>
      <c r="X4016" s="63" t="s">
        <v>548</v>
      </c>
      <c r="Y4016" s="63"/>
      <c r="Z4016" s="63"/>
      <c r="AA4016" s="63">
        <v>2026070070</v>
      </c>
    </row>
    <row r="4017" spans="1:27" s="71" customFormat="1" ht="23.5" customHeight="1" x14ac:dyDescent="0.35">
      <c r="A4017" s="62">
        <v>46225</v>
      </c>
      <c r="B4017" s="63" t="s">
        <v>34</v>
      </c>
      <c r="C4017" s="64" t="s">
        <v>18</v>
      </c>
      <c r="D4017" s="64" t="s">
        <v>19</v>
      </c>
      <c r="E4017" s="64" t="s">
        <v>1068</v>
      </c>
      <c r="F4017" s="64" t="str">
        <f t="shared" si="161"/>
        <v>1</v>
      </c>
      <c r="G4017" s="72">
        <v>130597197</v>
      </c>
      <c r="H4017" s="63" t="s">
        <v>7079</v>
      </c>
      <c r="I4017" s="64" t="s">
        <v>490</v>
      </c>
      <c r="J4017" s="63" t="s">
        <v>4743</v>
      </c>
      <c r="K4017" s="64" t="s">
        <v>281</v>
      </c>
      <c r="L4017" s="64" t="s">
        <v>268</v>
      </c>
      <c r="M4017" s="100">
        <v>0.66666666666666663</v>
      </c>
      <c r="N4017" s="100">
        <v>0.68055555555555558</v>
      </c>
      <c r="O4017" s="66">
        <f t="shared" si="162"/>
        <v>1.3888888888888951E-2</v>
      </c>
      <c r="P4017" s="67">
        <v>0.34</v>
      </c>
      <c r="Q4017" s="68">
        <v>8</v>
      </c>
      <c r="R4017" s="68"/>
      <c r="S4017" s="68">
        <f t="shared" si="163"/>
        <v>2.72</v>
      </c>
      <c r="T4017" s="69" t="s">
        <v>52</v>
      </c>
      <c r="U4017" s="63" t="s">
        <v>52</v>
      </c>
      <c r="V4017" s="63"/>
      <c r="W4017" s="63"/>
      <c r="X4017" s="63"/>
      <c r="Y4017" s="63"/>
      <c r="Z4017" s="63"/>
      <c r="AA4017" s="63">
        <v>2026070071</v>
      </c>
    </row>
    <row r="4018" spans="1:27" s="71" customFormat="1" ht="23.5" customHeight="1" x14ac:dyDescent="0.35">
      <c r="A4018" s="62">
        <v>46225</v>
      </c>
      <c r="B4018" s="63" t="s">
        <v>34</v>
      </c>
      <c r="C4018" s="64" t="s">
        <v>18</v>
      </c>
      <c r="D4018" s="64" t="s">
        <v>19</v>
      </c>
      <c r="E4018" s="64" t="s">
        <v>1069</v>
      </c>
      <c r="F4018" s="64" t="str">
        <f t="shared" si="161"/>
        <v>1</v>
      </c>
      <c r="G4018" s="72">
        <v>130597401</v>
      </c>
      <c r="H4018" s="63" t="s">
        <v>7080</v>
      </c>
      <c r="I4018" s="64" t="s">
        <v>490</v>
      </c>
      <c r="J4018" s="63" t="s">
        <v>5092</v>
      </c>
      <c r="K4018" s="64" t="s">
        <v>281</v>
      </c>
      <c r="L4018" s="64" t="s">
        <v>268</v>
      </c>
      <c r="M4018" s="100">
        <v>0.69097222222222221</v>
      </c>
      <c r="N4018" s="100">
        <v>0.70138888888888884</v>
      </c>
      <c r="O4018" s="66">
        <f t="shared" si="162"/>
        <v>1.041666666666663E-2</v>
      </c>
      <c r="P4018" s="67">
        <v>0.25</v>
      </c>
      <c r="Q4018" s="68">
        <v>6</v>
      </c>
      <c r="R4018" s="68"/>
      <c r="S4018" s="68">
        <f t="shared" si="163"/>
        <v>1.5</v>
      </c>
      <c r="T4018" s="69" t="s">
        <v>52</v>
      </c>
      <c r="U4018" s="63" t="s">
        <v>52</v>
      </c>
      <c r="V4018" s="63"/>
      <c r="W4018" s="63"/>
      <c r="X4018" s="63"/>
      <c r="Y4018" s="63"/>
      <c r="Z4018" s="63"/>
      <c r="AA4018" s="63">
        <v>2026070072</v>
      </c>
    </row>
    <row r="4019" spans="1:27" s="71" customFormat="1" ht="23.5" customHeight="1" x14ac:dyDescent="0.35">
      <c r="A4019" s="62">
        <v>46225</v>
      </c>
      <c r="B4019" s="63" t="s">
        <v>34</v>
      </c>
      <c r="C4019" s="64" t="s">
        <v>18</v>
      </c>
      <c r="D4019" s="64" t="s">
        <v>19</v>
      </c>
      <c r="E4019" s="64" t="s">
        <v>436</v>
      </c>
      <c r="F4019" s="64" t="str">
        <f t="shared" ref="F4019:F4082" si="164">IF(RIGHT(E4019,1)="D","1","2")</f>
        <v>1</v>
      </c>
      <c r="G4019" s="72">
        <v>130597382</v>
      </c>
      <c r="H4019" s="63" t="s">
        <v>7081</v>
      </c>
      <c r="I4019" s="64" t="s">
        <v>490</v>
      </c>
      <c r="J4019" s="63" t="s">
        <v>4745</v>
      </c>
      <c r="K4019" s="64" t="s">
        <v>281</v>
      </c>
      <c r="L4019" s="64" t="s">
        <v>268</v>
      </c>
      <c r="M4019" s="100">
        <v>0.33333333333333331</v>
      </c>
      <c r="N4019" s="100">
        <v>0.35902777777777778</v>
      </c>
      <c r="O4019" s="66">
        <f t="shared" ref="O4019:O4082" si="165">IF(N4019-M4019&gt;0,N4019-M4019,N4019-M4019+24)</f>
        <v>2.5694444444444464E-2</v>
      </c>
      <c r="P4019" s="67">
        <v>0.6</v>
      </c>
      <c r="Q4019" s="68">
        <v>9</v>
      </c>
      <c r="R4019" s="68"/>
      <c r="S4019" s="68">
        <f t="shared" ref="S4019:S4082" si="166">P4019*Q4019</f>
        <v>5.3999999999999995</v>
      </c>
      <c r="T4019" s="69" t="s">
        <v>52</v>
      </c>
      <c r="U4019" s="63" t="s">
        <v>52</v>
      </c>
      <c r="V4019" s="63"/>
      <c r="W4019" s="63"/>
      <c r="X4019" s="63"/>
      <c r="Y4019" s="63"/>
      <c r="Z4019" s="63"/>
      <c r="AA4019" s="63">
        <v>2026070073</v>
      </c>
    </row>
    <row r="4020" spans="1:27" s="71" customFormat="1" ht="23.5" customHeight="1" x14ac:dyDescent="0.35">
      <c r="A4020" s="62">
        <v>46226</v>
      </c>
      <c r="B4020" s="63" t="s">
        <v>445</v>
      </c>
      <c r="C4020" s="64" t="s">
        <v>18</v>
      </c>
      <c r="D4020" s="64" t="s">
        <v>37</v>
      </c>
      <c r="E4020" s="64" t="s">
        <v>3457</v>
      </c>
      <c r="F4020" s="64" t="str">
        <f t="shared" si="164"/>
        <v>2</v>
      </c>
      <c r="G4020" s="72" t="s">
        <v>5495</v>
      </c>
      <c r="H4020" s="63" t="s">
        <v>7098</v>
      </c>
      <c r="I4020" s="64" t="s">
        <v>493</v>
      </c>
      <c r="J4020" s="63" t="s">
        <v>66</v>
      </c>
      <c r="K4020" s="64" t="s">
        <v>243</v>
      </c>
      <c r="L4020" s="64" t="s">
        <v>239</v>
      </c>
      <c r="M4020" s="100"/>
      <c r="N4020" s="100"/>
      <c r="O4020" s="66">
        <f t="shared" si="165"/>
        <v>24</v>
      </c>
      <c r="P4020" s="67">
        <v>0.1</v>
      </c>
      <c r="Q4020" s="68">
        <v>20</v>
      </c>
      <c r="R4020" s="68"/>
      <c r="S4020" s="68">
        <f t="shared" si="166"/>
        <v>2</v>
      </c>
      <c r="T4020" s="69" t="s">
        <v>547</v>
      </c>
      <c r="U4020" s="63" t="s">
        <v>52</v>
      </c>
      <c r="V4020" s="63"/>
      <c r="W4020" s="63"/>
      <c r="X4020" s="63"/>
      <c r="Y4020" s="63"/>
      <c r="Z4020" s="63"/>
      <c r="AA4020" s="63"/>
    </row>
    <row r="4021" spans="1:27" s="71" customFormat="1" ht="23.5" customHeight="1" x14ac:dyDescent="0.35">
      <c r="A4021" s="62">
        <v>46226</v>
      </c>
      <c r="B4021" s="63" t="s">
        <v>445</v>
      </c>
      <c r="C4021" s="64" t="s">
        <v>18</v>
      </c>
      <c r="D4021" s="64" t="s">
        <v>37</v>
      </c>
      <c r="E4021" s="64" t="s">
        <v>258</v>
      </c>
      <c r="F4021" s="64" t="str">
        <f t="shared" si="164"/>
        <v>1</v>
      </c>
      <c r="G4021" s="72" t="s">
        <v>2851</v>
      </c>
      <c r="H4021" s="63" t="s">
        <v>7099</v>
      </c>
      <c r="I4021" s="64" t="s">
        <v>493</v>
      </c>
      <c r="J4021" s="63" t="s">
        <v>66</v>
      </c>
      <c r="K4021" s="64" t="s">
        <v>243</v>
      </c>
      <c r="L4021" s="64" t="s">
        <v>239</v>
      </c>
      <c r="M4021" s="100"/>
      <c r="N4021" s="100"/>
      <c r="O4021" s="66">
        <f t="shared" si="165"/>
        <v>24</v>
      </c>
      <c r="P4021" s="67">
        <v>0.33</v>
      </c>
      <c r="Q4021" s="68">
        <v>27</v>
      </c>
      <c r="R4021" s="68"/>
      <c r="S4021" s="68">
        <f t="shared" si="166"/>
        <v>8.91</v>
      </c>
      <c r="T4021" s="69" t="s">
        <v>547</v>
      </c>
      <c r="U4021" s="63" t="s">
        <v>52</v>
      </c>
      <c r="V4021" s="63"/>
      <c r="W4021" s="63"/>
      <c r="X4021" s="63"/>
      <c r="Y4021" s="63"/>
      <c r="Z4021" s="63"/>
      <c r="AA4021" s="63"/>
    </row>
    <row r="4022" spans="1:27" s="71" customFormat="1" ht="23.5" customHeight="1" x14ac:dyDescent="0.35">
      <c r="A4022" s="62">
        <v>46226</v>
      </c>
      <c r="B4022" s="63" t="s">
        <v>445</v>
      </c>
      <c r="C4022" s="64" t="s">
        <v>18</v>
      </c>
      <c r="D4022" s="64" t="s">
        <v>37</v>
      </c>
      <c r="E4022" s="64" t="s">
        <v>1424</v>
      </c>
      <c r="F4022" s="64" t="str">
        <f t="shared" si="164"/>
        <v>2</v>
      </c>
      <c r="G4022" s="72" t="s">
        <v>1030</v>
      </c>
      <c r="H4022" s="63" t="s">
        <v>7100</v>
      </c>
      <c r="I4022" s="64" t="s">
        <v>493</v>
      </c>
      <c r="J4022" s="63" t="s">
        <v>66</v>
      </c>
      <c r="K4022" s="64" t="s">
        <v>243</v>
      </c>
      <c r="L4022" s="64" t="s">
        <v>239</v>
      </c>
      <c r="M4022" s="100"/>
      <c r="N4022" s="100"/>
      <c r="O4022" s="66">
        <f t="shared" si="165"/>
        <v>24</v>
      </c>
      <c r="P4022" s="67">
        <v>0.75</v>
      </c>
      <c r="Q4022" s="68">
        <v>19</v>
      </c>
      <c r="R4022" s="68"/>
      <c r="S4022" s="68">
        <f t="shared" si="166"/>
        <v>14.25</v>
      </c>
      <c r="T4022" s="69" t="s">
        <v>547</v>
      </c>
      <c r="U4022" s="63" t="s">
        <v>52</v>
      </c>
      <c r="V4022" s="63"/>
      <c r="W4022" s="63"/>
      <c r="X4022" s="63"/>
      <c r="Y4022" s="63"/>
      <c r="Z4022" s="63"/>
      <c r="AA4022" s="63"/>
    </row>
    <row r="4023" spans="1:27" s="71" customFormat="1" ht="23.5" customHeight="1" x14ac:dyDescent="0.35">
      <c r="A4023" s="62">
        <v>46226</v>
      </c>
      <c r="B4023" s="63" t="s">
        <v>445</v>
      </c>
      <c r="C4023" s="64" t="s">
        <v>18</v>
      </c>
      <c r="D4023" s="64" t="s">
        <v>37</v>
      </c>
      <c r="E4023" s="64" t="s">
        <v>1301</v>
      </c>
      <c r="F4023" s="64" t="str">
        <f t="shared" si="164"/>
        <v>2</v>
      </c>
      <c r="G4023" s="72" t="s">
        <v>7101</v>
      </c>
      <c r="H4023" s="63" t="s">
        <v>7102</v>
      </c>
      <c r="I4023" s="64" t="s">
        <v>493</v>
      </c>
      <c r="J4023" s="63" t="s">
        <v>66</v>
      </c>
      <c r="K4023" s="64" t="s">
        <v>243</v>
      </c>
      <c r="L4023" s="64" t="s">
        <v>239</v>
      </c>
      <c r="M4023" s="100"/>
      <c r="N4023" s="100"/>
      <c r="O4023" s="66">
        <f t="shared" si="165"/>
        <v>24</v>
      </c>
      <c r="P4023" s="67">
        <v>0.1</v>
      </c>
      <c r="Q4023" s="68">
        <v>23</v>
      </c>
      <c r="R4023" s="68"/>
      <c r="S4023" s="68">
        <f t="shared" si="166"/>
        <v>2.3000000000000003</v>
      </c>
      <c r="T4023" s="69" t="s">
        <v>547</v>
      </c>
      <c r="U4023" s="63" t="s">
        <v>52</v>
      </c>
      <c r="V4023" s="63"/>
      <c r="W4023" s="63"/>
      <c r="X4023" s="63"/>
      <c r="Y4023" s="63"/>
      <c r="Z4023" s="63"/>
      <c r="AA4023" s="63"/>
    </row>
    <row r="4024" spans="1:27" s="71" customFormat="1" ht="23.5" customHeight="1" x14ac:dyDescent="0.35">
      <c r="A4024" s="62">
        <v>46226</v>
      </c>
      <c r="B4024" s="63" t="s">
        <v>445</v>
      </c>
      <c r="C4024" s="64" t="s">
        <v>18</v>
      </c>
      <c r="D4024" s="64" t="s">
        <v>37</v>
      </c>
      <c r="E4024" s="64" t="s">
        <v>258</v>
      </c>
      <c r="F4024" s="64" t="str">
        <f t="shared" si="164"/>
        <v>1</v>
      </c>
      <c r="G4024" s="72" t="s">
        <v>6100</v>
      </c>
      <c r="H4024" s="63" t="s">
        <v>7103</v>
      </c>
      <c r="I4024" s="64" t="s">
        <v>493</v>
      </c>
      <c r="J4024" s="63" t="s">
        <v>66</v>
      </c>
      <c r="K4024" s="64" t="s">
        <v>243</v>
      </c>
      <c r="L4024" s="64" t="s">
        <v>239</v>
      </c>
      <c r="M4024" s="100"/>
      <c r="N4024" s="100"/>
      <c r="O4024" s="66">
        <f t="shared" si="165"/>
        <v>24</v>
      </c>
      <c r="P4024" s="67">
        <v>0.33</v>
      </c>
      <c r="Q4024" s="68">
        <v>27</v>
      </c>
      <c r="R4024" s="68"/>
      <c r="S4024" s="68">
        <f t="shared" si="166"/>
        <v>8.91</v>
      </c>
      <c r="T4024" s="69" t="s">
        <v>547</v>
      </c>
      <c r="U4024" s="63" t="s">
        <v>52</v>
      </c>
      <c r="V4024" s="63"/>
      <c r="W4024" s="63"/>
      <c r="X4024" s="63"/>
      <c r="Y4024" s="63"/>
      <c r="Z4024" s="63"/>
      <c r="AA4024" s="63"/>
    </row>
    <row r="4025" spans="1:27" s="71" customFormat="1" ht="23.5" customHeight="1" x14ac:dyDescent="0.35">
      <c r="A4025" s="62">
        <v>46226</v>
      </c>
      <c r="B4025" s="63" t="s">
        <v>445</v>
      </c>
      <c r="C4025" s="64" t="s">
        <v>18</v>
      </c>
      <c r="D4025" s="64" t="s">
        <v>37</v>
      </c>
      <c r="E4025" s="64" t="s">
        <v>249</v>
      </c>
      <c r="F4025" s="64" t="str">
        <f t="shared" si="164"/>
        <v>2</v>
      </c>
      <c r="G4025" s="72" t="s">
        <v>5882</v>
      </c>
      <c r="H4025" s="63" t="s">
        <v>7104</v>
      </c>
      <c r="I4025" s="64" t="s">
        <v>493</v>
      </c>
      <c r="J4025" s="63" t="s">
        <v>66</v>
      </c>
      <c r="K4025" s="64" t="s">
        <v>243</v>
      </c>
      <c r="L4025" s="64" t="s">
        <v>239</v>
      </c>
      <c r="M4025" s="100"/>
      <c r="N4025" s="100"/>
      <c r="O4025" s="66">
        <f t="shared" si="165"/>
        <v>24</v>
      </c>
      <c r="P4025" s="67">
        <v>0.1</v>
      </c>
      <c r="Q4025" s="68">
        <v>21</v>
      </c>
      <c r="R4025" s="68"/>
      <c r="S4025" s="68">
        <f t="shared" si="166"/>
        <v>2.1</v>
      </c>
      <c r="T4025" s="69" t="s">
        <v>547</v>
      </c>
      <c r="U4025" s="63" t="s">
        <v>52</v>
      </c>
      <c r="V4025" s="63"/>
      <c r="W4025" s="63"/>
      <c r="X4025" s="63"/>
      <c r="Y4025" s="63"/>
      <c r="Z4025" s="63"/>
      <c r="AA4025" s="63"/>
    </row>
    <row r="4026" spans="1:27" s="71" customFormat="1" ht="23.5" customHeight="1" x14ac:dyDescent="0.35">
      <c r="A4026" s="62">
        <v>46226</v>
      </c>
      <c r="B4026" s="63" t="s">
        <v>445</v>
      </c>
      <c r="C4026" s="64" t="s">
        <v>18</v>
      </c>
      <c r="D4026" s="64" t="s">
        <v>37</v>
      </c>
      <c r="E4026" s="64" t="s">
        <v>638</v>
      </c>
      <c r="F4026" s="64" t="str">
        <f t="shared" si="164"/>
        <v>2</v>
      </c>
      <c r="G4026" s="72">
        <v>159202007</v>
      </c>
      <c r="H4026" s="63" t="s">
        <v>7105</v>
      </c>
      <c r="I4026" s="64" t="s">
        <v>493</v>
      </c>
      <c r="J4026" s="63" t="s">
        <v>66</v>
      </c>
      <c r="K4026" s="64" t="s">
        <v>243</v>
      </c>
      <c r="L4026" s="64" t="s">
        <v>239</v>
      </c>
      <c r="M4026" s="100"/>
      <c r="N4026" s="100"/>
      <c r="O4026" s="66">
        <f t="shared" si="165"/>
        <v>24</v>
      </c>
      <c r="P4026" s="67">
        <v>0.1</v>
      </c>
      <c r="Q4026" s="68">
        <v>18</v>
      </c>
      <c r="R4026" s="68"/>
      <c r="S4026" s="68">
        <f t="shared" si="166"/>
        <v>1.8</v>
      </c>
      <c r="T4026" s="69" t="s">
        <v>547</v>
      </c>
      <c r="U4026" s="63" t="s">
        <v>52</v>
      </c>
      <c r="V4026" s="63"/>
      <c r="W4026" s="63"/>
      <c r="X4026" s="63"/>
      <c r="Y4026" s="63"/>
      <c r="Z4026" s="63"/>
      <c r="AA4026" s="63"/>
    </row>
    <row r="4027" spans="1:27" s="71" customFormat="1" ht="23.5" customHeight="1" x14ac:dyDescent="0.35">
      <c r="A4027" s="62">
        <v>46226</v>
      </c>
      <c r="B4027" s="63" t="s">
        <v>445</v>
      </c>
      <c r="C4027" s="64" t="s">
        <v>18</v>
      </c>
      <c r="D4027" s="64" t="s">
        <v>37</v>
      </c>
      <c r="E4027" s="64" t="s">
        <v>899</v>
      </c>
      <c r="F4027" s="64" t="str">
        <f t="shared" si="164"/>
        <v>1</v>
      </c>
      <c r="G4027" s="72">
        <v>230747003</v>
      </c>
      <c r="H4027" s="63" t="s">
        <v>7106</v>
      </c>
      <c r="I4027" s="64" t="s">
        <v>493</v>
      </c>
      <c r="J4027" s="63" t="s">
        <v>66</v>
      </c>
      <c r="K4027" s="64" t="s">
        <v>243</v>
      </c>
      <c r="L4027" s="64" t="s">
        <v>239</v>
      </c>
      <c r="M4027" s="100"/>
      <c r="N4027" s="100"/>
      <c r="O4027" s="66">
        <f t="shared" si="165"/>
        <v>24</v>
      </c>
      <c r="P4027" s="67">
        <v>0.1</v>
      </c>
      <c r="Q4027" s="68">
        <v>4</v>
      </c>
      <c r="R4027" s="68"/>
      <c r="S4027" s="68">
        <f t="shared" si="166"/>
        <v>0.4</v>
      </c>
      <c r="T4027" s="69" t="s">
        <v>547</v>
      </c>
      <c r="U4027" s="63" t="s">
        <v>52</v>
      </c>
      <c r="V4027" s="63"/>
      <c r="W4027" s="63"/>
      <c r="X4027" s="63"/>
      <c r="Y4027" s="63"/>
      <c r="Z4027" s="63"/>
      <c r="AA4027" s="63"/>
    </row>
    <row r="4028" spans="1:27" s="71" customFormat="1" ht="23.5" customHeight="1" x14ac:dyDescent="0.35">
      <c r="A4028" s="62">
        <v>46226</v>
      </c>
      <c r="B4028" s="63" t="s">
        <v>445</v>
      </c>
      <c r="C4028" s="64" t="s">
        <v>18</v>
      </c>
      <c r="D4028" s="64" t="s">
        <v>37</v>
      </c>
      <c r="E4028" s="64" t="s">
        <v>615</v>
      </c>
      <c r="F4028" s="64" t="str">
        <f t="shared" si="164"/>
        <v>1</v>
      </c>
      <c r="G4028" s="72">
        <v>290061296</v>
      </c>
      <c r="H4028" s="63" t="s">
        <v>7107</v>
      </c>
      <c r="I4028" s="64" t="s">
        <v>493</v>
      </c>
      <c r="J4028" s="63" t="s">
        <v>66</v>
      </c>
      <c r="K4028" s="64" t="s">
        <v>243</v>
      </c>
      <c r="L4028" s="64" t="s">
        <v>239</v>
      </c>
      <c r="M4028" s="100"/>
      <c r="N4028" s="100"/>
      <c r="O4028" s="66">
        <f t="shared" si="165"/>
        <v>24</v>
      </c>
      <c r="P4028" s="67">
        <v>0.1</v>
      </c>
      <c r="Q4028" s="68">
        <v>1</v>
      </c>
      <c r="R4028" s="68"/>
      <c r="S4028" s="68">
        <f t="shared" si="166"/>
        <v>0.1</v>
      </c>
      <c r="T4028" s="69" t="s">
        <v>547</v>
      </c>
      <c r="U4028" s="63" t="s">
        <v>52</v>
      </c>
      <c r="V4028" s="63"/>
      <c r="W4028" s="63"/>
      <c r="X4028" s="63"/>
      <c r="Y4028" s="63"/>
      <c r="Z4028" s="63"/>
      <c r="AA4028" s="63"/>
    </row>
    <row r="4029" spans="1:27" s="71" customFormat="1" ht="23.5" customHeight="1" x14ac:dyDescent="0.35">
      <c r="A4029" s="62">
        <v>46226</v>
      </c>
      <c r="B4029" s="63" t="s">
        <v>445</v>
      </c>
      <c r="C4029" s="64" t="s">
        <v>18</v>
      </c>
      <c r="D4029" s="64" t="s">
        <v>37</v>
      </c>
      <c r="E4029" s="64" t="s">
        <v>615</v>
      </c>
      <c r="F4029" s="64" t="str">
        <f t="shared" si="164"/>
        <v>1</v>
      </c>
      <c r="G4029" s="72">
        <v>292086005</v>
      </c>
      <c r="H4029" s="63" t="s">
        <v>7108</v>
      </c>
      <c r="I4029" s="64" t="s">
        <v>493</v>
      </c>
      <c r="J4029" s="63" t="s">
        <v>66</v>
      </c>
      <c r="K4029" s="64" t="s">
        <v>243</v>
      </c>
      <c r="L4029" s="64" t="s">
        <v>239</v>
      </c>
      <c r="M4029" s="100"/>
      <c r="N4029" s="100"/>
      <c r="O4029" s="66">
        <f t="shared" si="165"/>
        <v>24</v>
      </c>
      <c r="P4029" s="67">
        <v>0.1</v>
      </c>
      <c r="Q4029" s="68">
        <v>1</v>
      </c>
      <c r="R4029" s="68"/>
      <c r="S4029" s="68">
        <f t="shared" si="166"/>
        <v>0.1</v>
      </c>
      <c r="T4029" s="69" t="s">
        <v>547</v>
      </c>
      <c r="U4029" s="63" t="s">
        <v>52</v>
      </c>
      <c r="V4029" s="63"/>
      <c r="W4029" s="63"/>
      <c r="X4029" s="63"/>
      <c r="Y4029" s="63"/>
      <c r="Z4029" s="63"/>
      <c r="AA4029" s="63"/>
    </row>
    <row r="4030" spans="1:27" s="71" customFormat="1" ht="23.5" customHeight="1" x14ac:dyDescent="0.35">
      <c r="A4030" s="62">
        <v>46226</v>
      </c>
      <c r="B4030" s="63" t="s">
        <v>445</v>
      </c>
      <c r="C4030" s="64" t="s">
        <v>18</v>
      </c>
      <c r="D4030" s="64" t="s">
        <v>37</v>
      </c>
      <c r="E4030" s="64" t="s">
        <v>615</v>
      </c>
      <c r="F4030" s="64" t="str">
        <f t="shared" si="164"/>
        <v>1</v>
      </c>
      <c r="G4030" s="72">
        <v>292086006</v>
      </c>
      <c r="H4030" s="63" t="s">
        <v>7109</v>
      </c>
      <c r="I4030" s="64" t="s">
        <v>493</v>
      </c>
      <c r="J4030" s="63" t="s">
        <v>66</v>
      </c>
      <c r="K4030" s="64" t="s">
        <v>243</v>
      </c>
      <c r="L4030" s="64" t="s">
        <v>239</v>
      </c>
      <c r="M4030" s="100"/>
      <c r="N4030" s="100"/>
      <c r="O4030" s="66">
        <f t="shared" si="165"/>
        <v>24</v>
      </c>
      <c r="P4030" s="67">
        <v>0.1</v>
      </c>
      <c r="Q4030" s="68">
        <v>1</v>
      </c>
      <c r="R4030" s="68"/>
      <c r="S4030" s="68">
        <f t="shared" si="166"/>
        <v>0.1</v>
      </c>
      <c r="T4030" s="69" t="s">
        <v>547</v>
      </c>
      <c r="U4030" s="63" t="s">
        <v>52</v>
      </c>
      <c r="V4030" s="63"/>
      <c r="W4030" s="63"/>
      <c r="X4030" s="63"/>
      <c r="Y4030" s="63"/>
      <c r="Z4030" s="63"/>
      <c r="AA4030" s="63"/>
    </row>
    <row r="4031" spans="1:27" s="71" customFormat="1" ht="23.5" customHeight="1" x14ac:dyDescent="0.35">
      <c r="A4031" s="62">
        <v>46226</v>
      </c>
      <c r="B4031" s="63" t="s">
        <v>445</v>
      </c>
      <c r="C4031" s="64" t="s">
        <v>18</v>
      </c>
      <c r="D4031" s="64" t="s">
        <v>37</v>
      </c>
      <c r="E4031" s="64" t="s">
        <v>680</v>
      </c>
      <c r="F4031" s="64" t="str">
        <f t="shared" si="164"/>
        <v>2</v>
      </c>
      <c r="G4031" s="72">
        <v>315630004</v>
      </c>
      <c r="H4031" s="63" t="s">
        <v>7110</v>
      </c>
      <c r="I4031" s="64" t="s">
        <v>493</v>
      </c>
      <c r="J4031" s="63" t="s">
        <v>66</v>
      </c>
      <c r="K4031" s="64" t="s">
        <v>243</v>
      </c>
      <c r="L4031" s="64" t="s">
        <v>239</v>
      </c>
      <c r="M4031" s="100"/>
      <c r="N4031" s="100"/>
      <c r="O4031" s="66">
        <f t="shared" si="165"/>
        <v>24</v>
      </c>
      <c r="P4031" s="67">
        <v>0.1</v>
      </c>
      <c r="Q4031" s="68">
        <v>4</v>
      </c>
      <c r="R4031" s="68"/>
      <c r="S4031" s="68">
        <f t="shared" si="166"/>
        <v>0.4</v>
      </c>
      <c r="T4031" s="69" t="s">
        <v>547</v>
      </c>
      <c r="U4031" s="63" t="s">
        <v>52</v>
      </c>
      <c r="V4031" s="63"/>
      <c r="W4031" s="63"/>
      <c r="X4031" s="63"/>
      <c r="Y4031" s="63"/>
      <c r="Z4031" s="63"/>
      <c r="AA4031" s="63"/>
    </row>
    <row r="4032" spans="1:27" s="71" customFormat="1" ht="23.5" customHeight="1" x14ac:dyDescent="0.35">
      <c r="A4032" s="62">
        <v>46226</v>
      </c>
      <c r="B4032" s="63" t="s">
        <v>445</v>
      </c>
      <c r="C4032" s="64" t="s">
        <v>17</v>
      </c>
      <c r="D4032" s="64" t="s">
        <v>37</v>
      </c>
      <c r="E4032" s="64" t="s">
        <v>7096</v>
      </c>
      <c r="F4032" s="64" t="str">
        <f t="shared" si="164"/>
        <v>2</v>
      </c>
      <c r="G4032" s="72" t="s">
        <v>4792</v>
      </c>
      <c r="H4032" s="63" t="s">
        <v>7111</v>
      </c>
      <c r="I4032" s="64" t="s">
        <v>493</v>
      </c>
      <c r="J4032" s="63" t="s">
        <v>66</v>
      </c>
      <c r="K4032" s="64" t="s">
        <v>243</v>
      </c>
      <c r="L4032" s="64" t="s">
        <v>239</v>
      </c>
      <c r="M4032" s="100"/>
      <c r="N4032" s="100"/>
      <c r="O4032" s="66">
        <f t="shared" si="165"/>
        <v>24</v>
      </c>
      <c r="P4032" s="67">
        <v>0.33</v>
      </c>
      <c r="Q4032" s="68">
        <v>8</v>
      </c>
      <c r="R4032" s="68"/>
      <c r="S4032" s="68">
        <f t="shared" si="166"/>
        <v>2.64</v>
      </c>
      <c r="T4032" s="69" t="s">
        <v>547</v>
      </c>
      <c r="U4032" s="63" t="s">
        <v>52</v>
      </c>
      <c r="V4032" s="63"/>
      <c r="W4032" s="63"/>
      <c r="X4032" s="63"/>
      <c r="Y4032" s="63"/>
      <c r="Z4032" s="63"/>
      <c r="AA4032" s="63"/>
    </row>
    <row r="4033" spans="1:27" s="71" customFormat="1" ht="23.5" customHeight="1" x14ac:dyDescent="0.35">
      <c r="A4033" s="62">
        <v>46226</v>
      </c>
      <c r="B4033" s="63" t="s">
        <v>445</v>
      </c>
      <c r="C4033" s="64" t="s">
        <v>17</v>
      </c>
      <c r="D4033" s="64" t="s">
        <v>37</v>
      </c>
      <c r="E4033" s="64" t="s">
        <v>712</v>
      </c>
      <c r="F4033" s="64" t="str">
        <f t="shared" si="164"/>
        <v>2</v>
      </c>
      <c r="G4033" s="72" t="s">
        <v>2279</v>
      </c>
      <c r="H4033" s="63" t="s">
        <v>7112</v>
      </c>
      <c r="I4033" s="64" t="s">
        <v>493</v>
      </c>
      <c r="J4033" s="63" t="s">
        <v>66</v>
      </c>
      <c r="K4033" s="64" t="s">
        <v>243</v>
      </c>
      <c r="L4033" s="64" t="s">
        <v>239</v>
      </c>
      <c r="M4033" s="100"/>
      <c r="N4033" s="100"/>
      <c r="O4033" s="66">
        <f t="shared" si="165"/>
        <v>24</v>
      </c>
      <c r="P4033" s="67">
        <v>0.1</v>
      </c>
      <c r="Q4033" s="68">
        <v>220</v>
      </c>
      <c r="R4033" s="68"/>
      <c r="S4033" s="68">
        <f t="shared" si="166"/>
        <v>22</v>
      </c>
      <c r="T4033" s="69" t="s">
        <v>547</v>
      </c>
      <c r="U4033" s="63" t="s">
        <v>52</v>
      </c>
      <c r="V4033" s="63"/>
      <c r="W4033" s="63"/>
      <c r="X4033" s="63"/>
      <c r="Y4033" s="63"/>
      <c r="Z4033" s="63"/>
      <c r="AA4033" s="63"/>
    </row>
    <row r="4034" spans="1:27" s="71" customFormat="1" ht="23.5" customHeight="1" x14ac:dyDescent="0.35">
      <c r="A4034" s="62">
        <v>46226</v>
      </c>
      <c r="B4034" s="63" t="s">
        <v>34</v>
      </c>
      <c r="C4034" s="64" t="s">
        <v>17</v>
      </c>
      <c r="D4034" s="64" t="s">
        <v>19</v>
      </c>
      <c r="E4034" s="64" t="s">
        <v>6123</v>
      </c>
      <c r="F4034" s="64" t="str">
        <f t="shared" si="164"/>
        <v>2</v>
      </c>
      <c r="G4034" s="72">
        <v>130879001</v>
      </c>
      <c r="H4034" s="63" t="s">
        <v>7113</v>
      </c>
      <c r="I4034" s="64" t="s">
        <v>493</v>
      </c>
      <c r="J4034" s="63" t="s">
        <v>66</v>
      </c>
      <c r="K4034" s="64" t="s">
        <v>243</v>
      </c>
      <c r="L4034" s="64" t="s">
        <v>239</v>
      </c>
      <c r="M4034" s="100"/>
      <c r="N4034" s="100"/>
      <c r="O4034" s="66">
        <f t="shared" si="165"/>
        <v>24</v>
      </c>
      <c r="P4034" s="67">
        <v>0.33</v>
      </c>
      <c r="Q4034" s="68">
        <v>14</v>
      </c>
      <c r="R4034" s="68"/>
      <c r="S4034" s="68">
        <f t="shared" si="166"/>
        <v>4.62</v>
      </c>
      <c r="T4034" s="69" t="s">
        <v>547</v>
      </c>
      <c r="U4034" s="63" t="s">
        <v>52</v>
      </c>
      <c r="V4034" s="63"/>
      <c r="W4034" s="63"/>
      <c r="X4034" s="63"/>
      <c r="Y4034" s="63"/>
      <c r="Z4034" s="63"/>
      <c r="AA4034" s="63"/>
    </row>
    <row r="4035" spans="1:27" s="71" customFormat="1" ht="23.5" customHeight="1" x14ac:dyDescent="0.35">
      <c r="A4035" s="62">
        <v>46226</v>
      </c>
      <c r="B4035" s="63" t="s">
        <v>445</v>
      </c>
      <c r="C4035" s="64" t="s">
        <v>17</v>
      </c>
      <c r="D4035" s="64" t="s">
        <v>37</v>
      </c>
      <c r="E4035" s="64" t="s">
        <v>7010</v>
      </c>
      <c r="F4035" s="64" t="str">
        <f t="shared" si="164"/>
        <v>1</v>
      </c>
      <c r="G4035" s="72" t="s">
        <v>3053</v>
      </c>
      <c r="H4035" s="63" t="s">
        <v>7114</v>
      </c>
      <c r="I4035" s="64" t="s">
        <v>493</v>
      </c>
      <c r="J4035" s="63" t="s">
        <v>66</v>
      </c>
      <c r="K4035" s="64" t="s">
        <v>243</v>
      </c>
      <c r="L4035" s="64" t="s">
        <v>239</v>
      </c>
      <c r="M4035" s="100"/>
      <c r="N4035" s="100"/>
      <c r="O4035" s="66">
        <f t="shared" si="165"/>
        <v>24</v>
      </c>
      <c r="P4035" s="67">
        <v>0.33</v>
      </c>
      <c r="Q4035" s="68">
        <v>8</v>
      </c>
      <c r="R4035" s="68"/>
      <c r="S4035" s="68">
        <f t="shared" si="166"/>
        <v>2.64</v>
      </c>
      <c r="T4035" s="69" t="s">
        <v>547</v>
      </c>
      <c r="U4035" s="63" t="s">
        <v>52</v>
      </c>
      <c r="V4035" s="63"/>
      <c r="W4035" s="63"/>
      <c r="X4035" s="63"/>
      <c r="Y4035" s="63"/>
      <c r="Z4035" s="63"/>
      <c r="AA4035" s="63"/>
    </row>
    <row r="4036" spans="1:27" s="71" customFormat="1" ht="23.5" customHeight="1" x14ac:dyDescent="0.35">
      <c r="A4036" s="62">
        <v>46226</v>
      </c>
      <c r="B4036" s="63" t="s">
        <v>445</v>
      </c>
      <c r="C4036" s="64" t="s">
        <v>17</v>
      </c>
      <c r="D4036" s="64" t="s">
        <v>37</v>
      </c>
      <c r="E4036" s="64" t="s">
        <v>6088</v>
      </c>
      <c r="F4036" s="64" t="str">
        <f t="shared" si="164"/>
        <v>1</v>
      </c>
      <c r="G4036" s="72" t="s">
        <v>5153</v>
      </c>
      <c r="H4036" s="63" t="s">
        <v>7115</v>
      </c>
      <c r="I4036" s="64" t="s">
        <v>493</v>
      </c>
      <c r="J4036" s="63" t="s">
        <v>66</v>
      </c>
      <c r="K4036" s="64" t="s">
        <v>243</v>
      </c>
      <c r="L4036" s="64" t="s">
        <v>239</v>
      </c>
      <c r="M4036" s="100"/>
      <c r="N4036" s="100"/>
      <c r="O4036" s="66">
        <f t="shared" si="165"/>
        <v>24</v>
      </c>
      <c r="P4036" s="67">
        <v>0.33</v>
      </c>
      <c r="Q4036" s="68">
        <v>9</v>
      </c>
      <c r="R4036" s="68"/>
      <c r="S4036" s="68">
        <f t="shared" si="166"/>
        <v>2.97</v>
      </c>
      <c r="T4036" s="69" t="s">
        <v>547</v>
      </c>
      <c r="U4036" s="63" t="s">
        <v>52</v>
      </c>
      <c r="V4036" s="63"/>
      <c r="W4036" s="63"/>
      <c r="X4036" s="63"/>
      <c r="Y4036" s="63"/>
      <c r="Z4036" s="63"/>
      <c r="AA4036" s="63"/>
    </row>
    <row r="4037" spans="1:27" s="71" customFormat="1" ht="23.5" customHeight="1" x14ac:dyDescent="0.35">
      <c r="A4037" s="62">
        <v>46226</v>
      </c>
      <c r="B4037" s="63" t="s">
        <v>445</v>
      </c>
      <c r="C4037" s="64" t="s">
        <v>17</v>
      </c>
      <c r="D4037" s="64" t="s">
        <v>37</v>
      </c>
      <c r="E4037" s="64" t="s">
        <v>1301</v>
      </c>
      <c r="F4037" s="64" t="str">
        <f t="shared" si="164"/>
        <v>2</v>
      </c>
      <c r="G4037" s="72" t="s">
        <v>3999</v>
      </c>
      <c r="H4037" s="63" t="s">
        <v>7116</v>
      </c>
      <c r="I4037" s="64" t="s">
        <v>493</v>
      </c>
      <c r="J4037" s="63" t="s">
        <v>66</v>
      </c>
      <c r="K4037" s="64" t="s">
        <v>243</v>
      </c>
      <c r="L4037" s="64" t="s">
        <v>239</v>
      </c>
      <c r="M4037" s="100"/>
      <c r="N4037" s="100"/>
      <c r="O4037" s="66">
        <f t="shared" si="165"/>
        <v>24</v>
      </c>
      <c r="P4037" s="67">
        <v>0.1</v>
      </c>
      <c r="Q4037" s="68">
        <v>29</v>
      </c>
      <c r="R4037" s="68"/>
      <c r="S4037" s="68">
        <f t="shared" si="166"/>
        <v>2.9000000000000004</v>
      </c>
      <c r="T4037" s="69" t="s">
        <v>547</v>
      </c>
      <c r="U4037" s="63" t="s">
        <v>52</v>
      </c>
      <c r="V4037" s="63"/>
      <c r="W4037" s="63"/>
      <c r="X4037" s="63"/>
      <c r="Y4037" s="63"/>
      <c r="Z4037" s="63"/>
      <c r="AA4037" s="63"/>
    </row>
    <row r="4038" spans="1:27" s="71" customFormat="1" ht="23.5" customHeight="1" x14ac:dyDescent="0.35">
      <c r="A4038" s="62">
        <v>46226</v>
      </c>
      <c r="B4038" s="63" t="s">
        <v>34</v>
      </c>
      <c r="C4038" s="64" t="s">
        <v>17</v>
      </c>
      <c r="D4038" s="64" t="s">
        <v>19</v>
      </c>
      <c r="E4038" s="64" t="s">
        <v>5905</v>
      </c>
      <c r="F4038" s="64" t="str">
        <f t="shared" si="164"/>
        <v>2</v>
      </c>
      <c r="G4038" s="72">
        <v>130597187</v>
      </c>
      <c r="H4038" s="63" t="s">
        <v>7117</v>
      </c>
      <c r="I4038" s="64" t="s">
        <v>493</v>
      </c>
      <c r="J4038" s="63" t="s">
        <v>66</v>
      </c>
      <c r="K4038" s="64" t="s">
        <v>243</v>
      </c>
      <c r="L4038" s="64" t="s">
        <v>239</v>
      </c>
      <c r="M4038" s="100"/>
      <c r="N4038" s="100"/>
      <c r="O4038" s="66">
        <f t="shared" si="165"/>
        <v>24</v>
      </c>
      <c r="P4038" s="67">
        <v>0.33</v>
      </c>
      <c r="Q4038" s="68">
        <v>12</v>
      </c>
      <c r="R4038" s="68"/>
      <c r="S4038" s="68">
        <f t="shared" si="166"/>
        <v>3.96</v>
      </c>
      <c r="T4038" s="69" t="s">
        <v>547</v>
      </c>
      <c r="U4038" s="63" t="s">
        <v>52</v>
      </c>
      <c r="V4038" s="63"/>
      <c r="W4038" s="63"/>
      <c r="X4038" s="63"/>
      <c r="Y4038" s="63"/>
      <c r="Z4038" s="63"/>
      <c r="AA4038" s="63"/>
    </row>
    <row r="4039" spans="1:27" s="71" customFormat="1" ht="23.5" customHeight="1" x14ac:dyDescent="0.35">
      <c r="A4039" s="62">
        <v>46226</v>
      </c>
      <c r="B4039" s="63" t="s">
        <v>445</v>
      </c>
      <c r="C4039" s="64" t="s">
        <v>17</v>
      </c>
      <c r="D4039" s="64" t="s">
        <v>37</v>
      </c>
      <c r="E4039" s="64" t="s">
        <v>7097</v>
      </c>
      <c r="F4039" s="64" t="str">
        <f t="shared" si="164"/>
        <v>1</v>
      </c>
      <c r="G4039" s="72" t="s">
        <v>1403</v>
      </c>
      <c r="H4039" s="63" t="s">
        <v>7118</v>
      </c>
      <c r="I4039" s="64" t="s">
        <v>493</v>
      </c>
      <c r="J4039" s="63" t="s">
        <v>66</v>
      </c>
      <c r="K4039" s="64" t="s">
        <v>243</v>
      </c>
      <c r="L4039" s="64" t="s">
        <v>239</v>
      </c>
      <c r="M4039" s="100"/>
      <c r="N4039" s="100"/>
      <c r="O4039" s="66">
        <f t="shared" si="165"/>
        <v>24</v>
      </c>
      <c r="P4039" s="67">
        <v>0.5</v>
      </c>
      <c r="Q4039" s="68">
        <v>27</v>
      </c>
      <c r="R4039" s="68"/>
      <c r="S4039" s="68">
        <f t="shared" si="166"/>
        <v>13.5</v>
      </c>
      <c r="T4039" s="69" t="s">
        <v>547</v>
      </c>
      <c r="U4039" s="63" t="s">
        <v>52</v>
      </c>
      <c r="V4039" s="63"/>
      <c r="W4039" s="63"/>
      <c r="X4039" s="63"/>
      <c r="Y4039" s="63"/>
      <c r="Z4039" s="63"/>
      <c r="AA4039" s="63"/>
    </row>
    <row r="4040" spans="1:27" s="71" customFormat="1" ht="23.5" customHeight="1" x14ac:dyDescent="0.35">
      <c r="A4040" s="62">
        <v>46226</v>
      </c>
      <c r="B4040" s="63" t="s">
        <v>445</v>
      </c>
      <c r="C4040" s="64" t="s">
        <v>17</v>
      </c>
      <c r="D4040" s="64" t="s">
        <v>37</v>
      </c>
      <c r="E4040" s="64" t="s">
        <v>6013</v>
      </c>
      <c r="F4040" s="64" t="str">
        <f t="shared" si="164"/>
        <v>1</v>
      </c>
      <c r="G4040" s="72" t="s">
        <v>7119</v>
      </c>
      <c r="H4040" s="63" t="s">
        <v>7120</v>
      </c>
      <c r="I4040" s="64" t="s">
        <v>493</v>
      </c>
      <c r="J4040" s="63" t="s">
        <v>66</v>
      </c>
      <c r="K4040" s="64" t="s">
        <v>243</v>
      </c>
      <c r="L4040" s="64" t="s">
        <v>239</v>
      </c>
      <c r="M4040" s="100"/>
      <c r="N4040" s="100"/>
      <c r="O4040" s="66">
        <f t="shared" si="165"/>
        <v>24</v>
      </c>
      <c r="P4040" s="67">
        <v>0.8</v>
      </c>
      <c r="Q4040" s="68">
        <v>26</v>
      </c>
      <c r="R4040" s="68"/>
      <c r="S4040" s="68">
        <f t="shared" si="166"/>
        <v>20.8</v>
      </c>
      <c r="T4040" s="69" t="s">
        <v>547</v>
      </c>
      <c r="U4040" s="63" t="s">
        <v>52</v>
      </c>
      <c r="V4040" s="63"/>
      <c r="W4040" s="63"/>
      <c r="X4040" s="63"/>
      <c r="Y4040" s="63"/>
      <c r="Z4040" s="63"/>
      <c r="AA4040" s="63"/>
    </row>
    <row r="4041" spans="1:27" s="71" customFormat="1" ht="23.5" customHeight="1" x14ac:dyDescent="0.35">
      <c r="A4041" s="62">
        <v>46226</v>
      </c>
      <c r="B4041" s="63" t="s">
        <v>34</v>
      </c>
      <c r="C4041" s="64" t="s">
        <v>17</v>
      </c>
      <c r="D4041" s="64" t="s">
        <v>19</v>
      </c>
      <c r="E4041" s="64" t="s">
        <v>6324</v>
      </c>
      <c r="F4041" s="64" t="str">
        <f t="shared" si="164"/>
        <v>1</v>
      </c>
      <c r="G4041" s="72" t="s">
        <v>4205</v>
      </c>
      <c r="H4041" s="63" t="s">
        <v>7121</v>
      </c>
      <c r="I4041" s="64" t="s">
        <v>493</v>
      </c>
      <c r="J4041" s="63" t="s">
        <v>66</v>
      </c>
      <c r="K4041" s="64" t="s">
        <v>243</v>
      </c>
      <c r="L4041" s="64" t="s">
        <v>239</v>
      </c>
      <c r="M4041" s="100"/>
      <c r="N4041" s="100"/>
      <c r="O4041" s="66">
        <f t="shared" si="165"/>
        <v>24</v>
      </c>
      <c r="P4041" s="67">
        <v>0.5</v>
      </c>
      <c r="Q4041" s="68">
        <v>12</v>
      </c>
      <c r="R4041" s="68"/>
      <c r="S4041" s="68">
        <f t="shared" si="166"/>
        <v>6</v>
      </c>
      <c r="T4041" s="69" t="s">
        <v>547</v>
      </c>
      <c r="U4041" s="63" t="s">
        <v>52</v>
      </c>
      <c r="V4041" s="63"/>
      <c r="W4041" s="63"/>
      <c r="X4041" s="63"/>
      <c r="Y4041" s="63"/>
      <c r="Z4041" s="63"/>
      <c r="AA4041" s="63"/>
    </row>
    <row r="4042" spans="1:27" s="71" customFormat="1" ht="23.5" customHeight="1" x14ac:dyDescent="0.35">
      <c r="A4042" s="62">
        <v>46226</v>
      </c>
      <c r="B4042" s="63" t="s">
        <v>34</v>
      </c>
      <c r="C4042" s="64" t="s">
        <v>17</v>
      </c>
      <c r="D4042" s="64" t="s">
        <v>19</v>
      </c>
      <c r="E4042" s="64" t="s">
        <v>6123</v>
      </c>
      <c r="F4042" s="64" t="str">
        <f t="shared" si="164"/>
        <v>2</v>
      </c>
      <c r="G4042" s="72">
        <v>130879001</v>
      </c>
      <c r="H4042" s="63" t="s">
        <v>7113</v>
      </c>
      <c r="I4042" s="64" t="s">
        <v>700</v>
      </c>
      <c r="J4042" s="63" t="s">
        <v>7122</v>
      </c>
      <c r="K4042" s="64" t="s">
        <v>702</v>
      </c>
      <c r="L4042" s="64" t="s">
        <v>268</v>
      </c>
      <c r="M4042" s="100">
        <v>6.9444444444444441E-3</v>
      </c>
      <c r="N4042" s="100">
        <v>6.25E-2</v>
      </c>
      <c r="O4042" s="66">
        <f t="shared" si="165"/>
        <v>5.5555555555555552E-2</v>
      </c>
      <c r="P4042" s="67">
        <v>1.33</v>
      </c>
      <c r="Q4042" s="68">
        <v>14</v>
      </c>
      <c r="R4042" s="68"/>
      <c r="S4042" s="68">
        <f t="shared" si="166"/>
        <v>18.62</v>
      </c>
      <c r="T4042" s="69" t="s">
        <v>34</v>
      </c>
      <c r="U4042" s="63"/>
      <c r="V4042" s="63"/>
      <c r="W4042" s="63"/>
      <c r="X4042" s="63"/>
      <c r="Y4042" s="63"/>
      <c r="Z4042" s="63"/>
      <c r="AA4042" s="63">
        <v>2026070074</v>
      </c>
    </row>
    <row r="4043" spans="1:27" s="71" customFormat="1" ht="23.5" customHeight="1" x14ac:dyDescent="0.35">
      <c r="A4043" s="62">
        <v>46226</v>
      </c>
      <c r="B4043" s="63" t="s">
        <v>445</v>
      </c>
      <c r="C4043" s="64" t="s">
        <v>17</v>
      </c>
      <c r="D4043" s="64" t="s">
        <v>37</v>
      </c>
      <c r="E4043" s="64" t="s">
        <v>6088</v>
      </c>
      <c r="F4043" s="64" t="str">
        <f t="shared" si="164"/>
        <v>1</v>
      </c>
      <c r="G4043" s="72" t="s">
        <v>6547</v>
      </c>
      <c r="H4043" s="63" t="s">
        <v>7123</v>
      </c>
      <c r="I4043" s="64" t="s">
        <v>490</v>
      </c>
      <c r="J4043" s="63" t="s">
        <v>7124</v>
      </c>
      <c r="K4043" s="64" t="s">
        <v>281</v>
      </c>
      <c r="L4043" s="64" t="s">
        <v>268</v>
      </c>
      <c r="M4043" s="100">
        <v>0.33333333333333331</v>
      </c>
      <c r="N4043" s="100">
        <v>0.35416666666666669</v>
      </c>
      <c r="O4043" s="66">
        <f t="shared" si="165"/>
        <v>2.083333333333337E-2</v>
      </c>
      <c r="P4043" s="67">
        <v>0.5</v>
      </c>
      <c r="Q4043" s="68">
        <v>9</v>
      </c>
      <c r="R4043" s="68"/>
      <c r="S4043" s="68">
        <f t="shared" si="166"/>
        <v>4.5</v>
      </c>
      <c r="T4043" s="69" t="s">
        <v>52</v>
      </c>
      <c r="U4043" s="63" t="s">
        <v>52</v>
      </c>
      <c r="V4043" s="63"/>
      <c r="W4043" s="63"/>
      <c r="X4043" s="63"/>
      <c r="Y4043" s="63"/>
      <c r="Z4043" s="63"/>
      <c r="AA4043" s="63">
        <v>2026070075</v>
      </c>
    </row>
    <row r="4044" spans="1:27" s="71" customFormat="1" ht="23.5" customHeight="1" x14ac:dyDescent="0.35">
      <c r="A4044" s="62">
        <v>46226</v>
      </c>
      <c r="B4044" s="63" t="s">
        <v>445</v>
      </c>
      <c r="C4044" s="64" t="s">
        <v>17</v>
      </c>
      <c r="D4044" s="64" t="s">
        <v>37</v>
      </c>
      <c r="E4044" s="64" t="s">
        <v>6013</v>
      </c>
      <c r="F4044" s="64" t="str">
        <f t="shared" si="164"/>
        <v>1</v>
      </c>
      <c r="G4044" s="72" t="s">
        <v>7119</v>
      </c>
      <c r="H4044" s="63" t="s">
        <v>7120</v>
      </c>
      <c r="I4044" s="64" t="s">
        <v>490</v>
      </c>
      <c r="J4044" s="63" t="s">
        <v>2140</v>
      </c>
      <c r="K4044" s="64" t="s">
        <v>281</v>
      </c>
      <c r="L4044" s="64" t="s">
        <v>268</v>
      </c>
      <c r="M4044" s="100">
        <v>0.375</v>
      </c>
      <c r="N4044" s="100">
        <v>0.39583333333333331</v>
      </c>
      <c r="O4044" s="66">
        <f t="shared" si="165"/>
        <v>2.0833333333333315E-2</v>
      </c>
      <c r="P4044" s="67">
        <v>0.5</v>
      </c>
      <c r="Q4044" s="68">
        <v>26</v>
      </c>
      <c r="R4044" s="68"/>
      <c r="S4044" s="68">
        <f t="shared" si="166"/>
        <v>13</v>
      </c>
      <c r="T4044" s="69" t="s">
        <v>52</v>
      </c>
      <c r="U4044" s="63" t="s">
        <v>52</v>
      </c>
      <c r="V4044" s="63"/>
      <c r="W4044" s="63"/>
      <c r="X4044" s="63"/>
      <c r="Y4044" s="63"/>
      <c r="Z4044" s="63"/>
      <c r="AA4044" s="63">
        <v>2026070077</v>
      </c>
    </row>
    <row r="4045" spans="1:27" s="71" customFormat="1" ht="23.5" customHeight="1" x14ac:dyDescent="0.35">
      <c r="A4045" s="62">
        <v>46226</v>
      </c>
      <c r="B4045" s="63" t="s">
        <v>34</v>
      </c>
      <c r="C4045" s="64" t="s">
        <v>18</v>
      </c>
      <c r="D4045" s="64" t="s">
        <v>19</v>
      </c>
      <c r="E4045" s="64" t="s">
        <v>834</v>
      </c>
      <c r="F4045" s="64" t="str">
        <f t="shared" si="164"/>
        <v>1</v>
      </c>
      <c r="G4045" s="72">
        <v>130597197</v>
      </c>
      <c r="H4045" s="63" t="s">
        <v>7125</v>
      </c>
      <c r="I4045" s="64" t="s">
        <v>490</v>
      </c>
      <c r="J4045" s="63" t="s">
        <v>1710</v>
      </c>
      <c r="K4045" s="64" t="s">
        <v>281</v>
      </c>
      <c r="L4045" s="64" t="s">
        <v>268</v>
      </c>
      <c r="M4045" s="100">
        <v>0.20833333333333334</v>
      </c>
      <c r="N4045" s="100">
        <v>0.22569444444444445</v>
      </c>
      <c r="O4045" s="66">
        <f t="shared" si="165"/>
        <v>1.7361111111111105E-2</v>
      </c>
      <c r="P4045" s="67">
        <v>0.4</v>
      </c>
      <c r="Q4045" s="68">
        <v>9</v>
      </c>
      <c r="R4045" s="68"/>
      <c r="S4045" s="68">
        <f t="shared" si="166"/>
        <v>3.6</v>
      </c>
      <c r="T4045" s="69" t="s">
        <v>52</v>
      </c>
      <c r="U4045" s="63" t="s">
        <v>52</v>
      </c>
      <c r="V4045" s="63"/>
      <c r="W4045" s="63"/>
      <c r="X4045" s="63"/>
      <c r="Y4045" s="63"/>
      <c r="Z4045" s="63"/>
      <c r="AA4045" s="63">
        <v>2026070078</v>
      </c>
    </row>
    <row r="4046" spans="1:27" s="71" customFormat="1" ht="23.5" customHeight="1" x14ac:dyDescent="0.35">
      <c r="A4046" s="62">
        <v>46227</v>
      </c>
      <c r="B4046" s="63" t="s">
        <v>34</v>
      </c>
      <c r="C4046" s="64" t="s">
        <v>17</v>
      </c>
      <c r="D4046" s="64" t="s">
        <v>19</v>
      </c>
      <c r="E4046" s="64" t="s">
        <v>6445</v>
      </c>
      <c r="F4046" s="64" t="str">
        <f t="shared" si="164"/>
        <v>1</v>
      </c>
      <c r="G4046" s="72">
        <v>130597380</v>
      </c>
      <c r="H4046" s="63" t="s">
        <v>7141</v>
      </c>
      <c r="I4046" s="64" t="s">
        <v>493</v>
      </c>
      <c r="J4046" s="63" t="s">
        <v>66</v>
      </c>
      <c r="K4046" s="64" t="s">
        <v>243</v>
      </c>
      <c r="L4046" s="64" t="s">
        <v>239</v>
      </c>
      <c r="M4046" s="100"/>
      <c r="N4046" s="100"/>
      <c r="O4046" s="66">
        <f t="shared" si="165"/>
        <v>24</v>
      </c>
      <c r="P4046" s="67">
        <v>0.25</v>
      </c>
      <c r="Q4046" s="68">
        <v>12</v>
      </c>
      <c r="R4046" s="68"/>
      <c r="S4046" s="68">
        <f t="shared" si="166"/>
        <v>3</v>
      </c>
      <c r="T4046" s="69" t="s">
        <v>547</v>
      </c>
      <c r="U4046" s="63" t="s">
        <v>52</v>
      </c>
      <c r="V4046" s="63"/>
      <c r="W4046" s="63"/>
      <c r="X4046" s="63"/>
      <c r="Y4046" s="63"/>
      <c r="Z4046" s="63"/>
      <c r="AA4046" s="63"/>
    </row>
    <row r="4047" spans="1:27" s="71" customFormat="1" ht="23.5" customHeight="1" x14ac:dyDescent="0.35">
      <c r="A4047" s="62">
        <v>46227</v>
      </c>
      <c r="B4047" s="63" t="s">
        <v>445</v>
      </c>
      <c r="C4047" s="64" t="s">
        <v>17</v>
      </c>
      <c r="D4047" s="64" t="s">
        <v>37</v>
      </c>
      <c r="E4047" s="64" t="s">
        <v>5866</v>
      </c>
      <c r="F4047" s="64" t="str">
        <f t="shared" si="164"/>
        <v>2</v>
      </c>
      <c r="G4047" s="72" t="s">
        <v>7142</v>
      </c>
      <c r="H4047" s="63" t="s">
        <v>7143</v>
      </c>
      <c r="I4047" s="64" t="s">
        <v>493</v>
      </c>
      <c r="J4047" s="63" t="s">
        <v>66</v>
      </c>
      <c r="K4047" s="64" t="s">
        <v>243</v>
      </c>
      <c r="L4047" s="64" t="s">
        <v>239</v>
      </c>
      <c r="M4047" s="100"/>
      <c r="N4047" s="100"/>
      <c r="O4047" s="66">
        <f t="shared" si="165"/>
        <v>24</v>
      </c>
      <c r="P4047" s="67">
        <v>0.1</v>
      </c>
      <c r="Q4047" s="68">
        <v>21</v>
      </c>
      <c r="R4047" s="68"/>
      <c r="S4047" s="68">
        <f t="shared" si="166"/>
        <v>2.1</v>
      </c>
      <c r="T4047" s="69" t="s">
        <v>547</v>
      </c>
      <c r="U4047" s="63" t="s">
        <v>52</v>
      </c>
      <c r="V4047" s="63"/>
      <c r="W4047" s="63"/>
      <c r="X4047" s="63"/>
      <c r="Y4047" s="63"/>
      <c r="Z4047" s="63"/>
      <c r="AA4047" s="63"/>
    </row>
    <row r="4048" spans="1:27" s="71" customFormat="1" ht="23.5" customHeight="1" x14ac:dyDescent="0.35">
      <c r="A4048" s="62">
        <v>46227</v>
      </c>
      <c r="B4048" s="63" t="s">
        <v>445</v>
      </c>
      <c r="C4048" s="64" t="s">
        <v>17</v>
      </c>
      <c r="D4048" s="64" t="s">
        <v>37</v>
      </c>
      <c r="E4048" s="64" t="s">
        <v>7011</v>
      </c>
      <c r="F4048" s="64" t="str">
        <f t="shared" si="164"/>
        <v>2</v>
      </c>
      <c r="G4048" s="72" t="s">
        <v>3602</v>
      </c>
      <c r="H4048" s="63" t="s">
        <v>7144</v>
      </c>
      <c r="I4048" s="64" t="s">
        <v>493</v>
      </c>
      <c r="J4048" s="63" t="s">
        <v>66</v>
      </c>
      <c r="K4048" s="64" t="s">
        <v>243</v>
      </c>
      <c r="L4048" s="64" t="s">
        <v>239</v>
      </c>
      <c r="M4048" s="100"/>
      <c r="N4048" s="100"/>
      <c r="O4048" s="66">
        <f t="shared" si="165"/>
        <v>24</v>
      </c>
      <c r="P4048" s="67">
        <v>0.33</v>
      </c>
      <c r="Q4048" s="68">
        <v>5</v>
      </c>
      <c r="R4048" s="68"/>
      <c r="S4048" s="68">
        <f t="shared" si="166"/>
        <v>1.6500000000000001</v>
      </c>
      <c r="T4048" s="69" t="s">
        <v>547</v>
      </c>
      <c r="U4048" s="63" t="s">
        <v>52</v>
      </c>
      <c r="V4048" s="63"/>
      <c r="W4048" s="63"/>
      <c r="X4048" s="63"/>
      <c r="Y4048" s="63"/>
      <c r="Z4048" s="63"/>
      <c r="AA4048" s="63"/>
    </row>
    <row r="4049" spans="1:27" s="71" customFormat="1" ht="23.5" customHeight="1" x14ac:dyDescent="0.35">
      <c r="A4049" s="62">
        <v>46227</v>
      </c>
      <c r="B4049" s="63" t="s">
        <v>445</v>
      </c>
      <c r="C4049" s="64" t="s">
        <v>17</v>
      </c>
      <c r="D4049" s="64" t="s">
        <v>37</v>
      </c>
      <c r="E4049" s="64" t="s">
        <v>1301</v>
      </c>
      <c r="F4049" s="64" t="str">
        <f t="shared" si="164"/>
        <v>2</v>
      </c>
      <c r="G4049" s="72" t="s">
        <v>2676</v>
      </c>
      <c r="H4049" s="63" t="s">
        <v>7145</v>
      </c>
      <c r="I4049" s="64" t="s">
        <v>493</v>
      </c>
      <c r="J4049" s="63" t="s">
        <v>66</v>
      </c>
      <c r="K4049" s="64" t="s">
        <v>243</v>
      </c>
      <c r="L4049" s="64" t="s">
        <v>239</v>
      </c>
      <c r="M4049" s="100"/>
      <c r="N4049" s="100"/>
      <c r="O4049" s="66">
        <f t="shared" si="165"/>
        <v>24</v>
      </c>
      <c r="P4049" s="67">
        <v>0.1</v>
      </c>
      <c r="Q4049" s="68">
        <v>23</v>
      </c>
      <c r="R4049" s="68"/>
      <c r="S4049" s="68">
        <f t="shared" si="166"/>
        <v>2.3000000000000003</v>
      </c>
      <c r="T4049" s="69" t="s">
        <v>547</v>
      </c>
      <c r="U4049" s="63" t="s">
        <v>52</v>
      </c>
      <c r="V4049" s="63"/>
      <c r="W4049" s="63"/>
      <c r="X4049" s="63"/>
      <c r="Y4049" s="63"/>
      <c r="Z4049" s="63"/>
      <c r="AA4049" s="63"/>
    </row>
    <row r="4050" spans="1:27" s="71" customFormat="1" ht="23.5" customHeight="1" x14ac:dyDescent="0.35">
      <c r="A4050" s="62">
        <v>46227</v>
      </c>
      <c r="B4050" s="63" t="s">
        <v>445</v>
      </c>
      <c r="C4050" s="64" t="s">
        <v>17</v>
      </c>
      <c r="D4050" s="64" t="s">
        <v>37</v>
      </c>
      <c r="E4050" s="64" t="s">
        <v>5807</v>
      </c>
      <c r="F4050" s="64" t="str">
        <f t="shared" si="164"/>
        <v>2</v>
      </c>
      <c r="G4050" s="72" t="s">
        <v>781</v>
      </c>
      <c r="H4050" s="63" t="s">
        <v>7146</v>
      </c>
      <c r="I4050" s="64" t="s">
        <v>493</v>
      </c>
      <c r="J4050" s="63" t="s">
        <v>66</v>
      </c>
      <c r="K4050" s="64" t="s">
        <v>243</v>
      </c>
      <c r="L4050" s="64" t="s">
        <v>239</v>
      </c>
      <c r="M4050" s="100"/>
      <c r="N4050" s="100"/>
      <c r="O4050" s="66">
        <f t="shared" si="165"/>
        <v>24</v>
      </c>
      <c r="P4050" s="67">
        <v>0.1</v>
      </c>
      <c r="Q4050" s="68">
        <v>16</v>
      </c>
      <c r="R4050" s="68"/>
      <c r="S4050" s="68">
        <f t="shared" si="166"/>
        <v>1.6</v>
      </c>
      <c r="T4050" s="69" t="s">
        <v>547</v>
      </c>
      <c r="U4050" s="63" t="s">
        <v>52</v>
      </c>
      <c r="V4050" s="63"/>
      <c r="W4050" s="63"/>
      <c r="X4050" s="63"/>
      <c r="Y4050" s="63"/>
      <c r="Z4050" s="63"/>
      <c r="AA4050" s="63"/>
    </row>
    <row r="4051" spans="1:27" s="71" customFormat="1" ht="23.5" customHeight="1" x14ac:dyDescent="0.35">
      <c r="A4051" s="62">
        <v>46227</v>
      </c>
      <c r="B4051" s="63" t="s">
        <v>445</v>
      </c>
      <c r="C4051" s="64" t="s">
        <v>17</v>
      </c>
      <c r="D4051" s="64" t="s">
        <v>37</v>
      </c>
      <c r="E4051" s="64" t="s">
        <v>7097</v>
      </c>
      <c r="F4051" s="64" t="str">
        <f t="shared" si="164"/>
        <v>1</v>
      </c>
      <c r="G4051" s="72" t="s">
        <v>2198</v>
      </c>
      <c r="H4051" s="63" t="s">
        <v>7147</v>
      </c>
      <c r="I4051" s="64" t="s">
        <v>493</v>
      </c>
      <c r="J4051" s="63" t="s">
        <v>66</v>
      </c>
      <c r="K4051" s="64" t="s">
        <v>243</v>
      </c>
      <c r="L4051" s="64" t="s">
        <v>239</v>
      </c>
      <c r="M4051" s="100"/>
      <c r="N4051" s="100"/>
      <c r="O4051" s="66">
        <f t="shared" si="165"/>
        <v>24</v>
      </c>
      <c r="P4051" s="67">
        <v>0.8</v>
      </c>
      <c r="Q4051" s="68">
        <v>35</v>
      </c>
      <c r="R4051" s="68"/>
      <c r="S4051" s="68">
        <f t="shared" si="166"/>
        <v>28</v>
      </c>
      <c r="T4051" s="69" t="s">
        <v>547</v>
      </c>
      <c r="U4051" s="63" t="s">
        <v>52</v>
      </c>
      <c r="V4051" s="63"/>
      <c r="W4051" s="63"/>
      <c r="X4051" s="63"/>
      <c r="Y4051" s="63"/>
      <c r="Z4051" s="63"/>
      <c r="AA4051" s="63"/>
    </row>
    <row r="4052" spans="1:27" s="71" customFormat="1" ht="23.5" customHeight="1" x14ac:dyDescent="0.35">
      <c r="A4052" s="62">
        <v>46227</v>
      </c>
      <c r="B4052" s="63" t="s">
        <v>445</v>
      </c>
      <c r="C4052" s="64" t="s">
        <v>18</v>
      </c>
      <c r="D4052" s="64" t="s">
        <v>37</v>
      </c>
      <c r="E4052" s="64" t="s">
        <v>386</v>
      </c>
      <c r="F4052" s="64" t="str">
        <f t="shared" si="164"/>
        <v>1</v>
      </c>
      <c r="G4052" s="72">
        <v>109476012</v>
      </c>
      <c r="H4052" s="63" t="s">
        <v>7148</v>
      </c>
      <c r="I4052" s="64" t="s">
        <v>493</v>
      </c>
      <c r="J4052" s="63" t="s">
        <v>66</v>
      </c>
      <c r="K4052" s="64" t="s">
        <v>243</v>
      </c>
      <c r="L4052" s="64" t="s">
        <v>239</v>
      </c>
      <c r="M4052" s="100"/>
      <c r="N4052" s="100"/>
      <c r="O4052" s="66">
        <f t="shared" si="165"/>
        <v>24</v>
      </c>
      <c r="P4052" s="67">
        <v>0.1</v>
      </c>
      <c r="Q4052" s="68">
        <v>18</v>
      </c>
      <c r="R4052" s="68"/>
      <c r="S4052" s="68">
        <f t="shared" si="166"/>
        <v>1.8</v>
      </c>
      <c r="T4052" s="69" t="s">
        <v>547</v>
      </c>
      <c r="U4052" s="63" t="s">
        <v>52</v>
      </c>
      <c r="V4052" s="63"/>
      <c r="W4052" s="63"/>
      <c r="X4052" s="63"/>
      <c r="Y4052" s="63"/>
      <c r="Z4052" s="63"/>
      <c r="AA4052" s="63"/>
    </row>
    <row r="4053" spans="1:27" s="71" customFormat="1" ht="23.5" customHeight="1" x14ac:dyDescent="0.35">
      <c r="A4053" s="62">
        <v>46227</v>
      </c>
      <c r="B4053" s="63" t="s">
        <v>445</v>
      </c>
      <c r="C4053" s="64" t="s">
        <v>18</v>
      </c>
      <c r="D4053" s="64" t="s">
        <v>37</v>
      </c>
      <c r="E4053" s="64" t="s">
        <v>1535</v>
      </c>
      <c r="F4053" s="64" t="str">
        <f t="shared" si="164"/>
        <v>1</v>
      </c>
      <c r="G4053" s="72" t="s">
        <v>312</v>
      </c>
      <c r="H4053" s="63" t="s">
        <v>7149</v>
      </c>
      <c r="I4053" s="64" t="s">
        <v>493</v>
      </c>
      <c r="J4053" s="63" t="s">
        <v>66</v>
      </c>
      <c r="K4053" s="64" t="s">
        <v>243</v>
      </c>
      <c r="L4053" s="64" t="s">
        <v>239</v>
      </c>
      <c r="M4053" s="100"/>
      <c r="N4053" s="100"/>
      <c r="O4053" s="66">
        <f t="shared" si="165"/>
        <v>24</v>
      </c>
      <c r="P4053" s="67">
        <v>0.1</v>
      </c>
      <c r="Q4053" s="68">
        <v>30</v>
      </c>
      <c r="R4053" s="68"/>
      <c r="S4053" s="68">
        <f t="shared" si="166"/>
        <v>3</v>
      </c>
      <c r="T4053" s="69" t="s">
        <v>547</v>
      </c>
      <c r="U4053" s="63" t="s">
        <v>52</v>
      </c>
      <c r="V4053" s="63"/>
      <c r="W4053" s="63"/>
      <c r="X4053" s="63"/>
      <c r="Y4053" s="63"/>
      <c r="Z4053" s="63"/>
      <c r="AA4053" s="63"/>
    </row>
    <row r="4054" spans="1:27" s="71" customFormat="1" ht="23.5" customHeight="1" x14ac:dyDescent="0.35">
      <c r="A4054" s="62">
        <v>46227</v>
      </c>
      <c r="B4054" s="63" t="s">
        <v>445</v>
      </c>
      <c r="C4054" s="64" t="s">
        <v>18</v>
      </c>
      <c r="D4054" s="64" t="s">
        <v>37</v>
      </c>
      <c r="E4054" s="64" t="s">
        <v>751</v>
      </c>
      <c r="F4054" s="64" t="str">
        <f t="shared" si="164"/>
        <v>1</v>
      </c>
      <c r="G4054" s="72">
        <v>313113021</v>
      </c>
      <c r="H4054" s="63" t="s">
        <v>7150</v>
      </c>
      <c r="I4054" s="64" t="s">
        <v>493</v>
      </c>
      <c r="J4054" s="63" t="s">
        <v>66</v>
      </c>
      <c r="K4054" s="64" t="s">
        <v>243</v>
      </c>
      <c r="L4054" s="64" t="s">
        <v>239</v>
      </c>
      <c r="M4054" s="100"/>
      <c r="N4054" s="100"/>
      <c r="O4054" s="66">
        <f t="shared" si="165"/>
        <v>24</v>
      </c>
      <c r="P4054" s="67">
        <v>0.1</v>
      </c>
      <c r="Q4054" s="68">
        <v>18</v>
      </c>
      <c r="R4054" s="68"/>
      <c r="S4054" s="68">
        <f t="shared" si="166"/>
        <v>1.8</v>
      </c>
      <c r="T4054" s="69" t="s">
        <v>547</v>
      </c>
      <c r="U4054" s="63" t="s">
        <v>52</v>
      </c>
      <c r="V4054" s="63"/>
      <c r="W4054" s="63"/>
      <c r="X4054" s="63"/>
      <c r="Y4054" s="63"/>
      <c r="Z4054" s="63"/>
      <c r="AA4054" s="63"/>
    </row>
    <row r="4055" spans="1:27" s="71" customFormat="1" ht="23.5" customHeight="1" x14ac:dyDescent="0.35">
      <c r="A4055" s="62">
        <v>46227</v>
      </c>
      <c r="B4055" s="63" t="s">
        <v>445</v>
      </c>
      <c r="C4055" s="64" t="s">
        <v>18</v>
      </c>
      <c r="D4055" s="64" t="s">
        <v>37</v>
      </c>
      <c r="E4055" s="64" t="s">
        <v>867</v>
      </c>
      <c r="F4055" s="64" t="str">
        <f t="shared" si="164"/>
        <v>1</v>
      </c>
      <c r="G4055" s="72" t="s">
        <v>3085</v>
      </c>
      <c r="H4055" s="63" t="s">
        <v>7151</v>
      </c>
      <c r="I4055" s="64" t="s">
        <v>493</v>
      </c>
      <c r="J4055" s="63" t="s">
        <v>66</v>
      </c>
      <c r="K4055" s="64" t="s">
        <v>243</v>
      </c>
      <c r="L4055" s="64" t="s">
        <v>239</v>
      </c>
      <c r="M4055" s="100"/>
      <c r="N4055" s="100"/>
      <c r="O4055" s="66">
        <f t="shared" si="165"/>
        <v>24</v>
      </c>
      <c r="P4055" s="67">
        <v>0.8</v>
      </c>
      <c r="Q4055" s="68">
        <v>27</v>
      </c>
      <c r="R4055" s="68"/>
      <c r="S4055" s="68">
        <f t="shared" si="166"/>
        <v>21.6</v>
      </c>
      <c r="T4055" s="69" t="s">
        <v>547</v>
      </c>
      <c r="U4055" s="63" t="s">
        <v>52</v>
      </c>
      <c r="V4055" s="63"/>
      <c r="W4055" s="63"/>
      <c r="X4055" s="63"/>
      <c r="Y4055" s="63"/>
      <c r="Z4055" s="63"/>
      <c r="AA4055" s="63"/>
    </row>
    <row r="4056" spans="1:27" s="71" customFormat="1" ht="23.5" customHeight="1" x14ac:dyDescent="0.35">
      <c r="A4056" s="62">
        <v>46227</v>
      </c>
      <c r="B4056" s="63" t="s">
        <v>445</v>
      </c>
      <c r="C4056" s="64" t="s">
        <v>18</v>
      </c>
      <c r="D4056" s="64" t="s">
        <v>37</v>
      </c>
      <c r="E4056" s="64" t="s">
        <v>867</v>
      </c>
      <c r="F4056" s="64" t="str">
        <f t="shared" si="164"/>
        <v>1</v>
      </c>
      <c r="G4056" s="72">
        <v>109910012</v>
      </c>
      <c r="H4056" s="63" t="s">
        <v>7152</v>
      </c>
      <c r="I4056" s="64" t="s">
        <v>493</v>
      </c>
      <c r="J4056" s="63" t="s">
        <v>66</v>
      </c>
      <c r="K4056" s="64" t="s">
        <v>243</v>
      </c>
      <c r="L4056" s="64" t="s">
        <v>239</v>
      </c>
      <c r="M4056" s="100"/>
      <c r="N4056" s="100"/>
      <c r="O4056" s="66">
        <f t="shared" si="165"/>
        <v>24</v>
      </c>
      <c r="P4056" s="67">
        <v>0.1</v>
      </c>
      <c r="Q4056" s="68">
        <v>27</v>
      </c>
      <c r="R4056" s="68"/>
      <c r="S4056" s="68">
        <f t="shared" si="166"/>
        <v>2.7</v>
      </c>
      <c r="T4056" s="69" t="s">
        <v>547</v>
      </c>
      <c r="U4056" s="63" t="s">
        <v>52</v>
      </c>
      <c r="V4056" s="63"/>
      <c r="W4056" s="63"/>
      <c r="X4056" s="63"/>
      <c r="Y4056" s="63"/>
      <c r="Z4056" s="63"/>
      <c r="AA4056" s="63"/>
    </row>
    <row r="4057" spans="1:27" s="71" customFormat="1" ht="23.5" customHeight="1" x14ac:dyDescent="0.35">
      <c r="A4057" s="62">
        <v>46227</v>
      </c>
      <c r="B4057" s="63" t="s">
        <v>445</v>
      </c>
      <c r="C4057" s="64" t="s">
        <v>18</v>
      </c>
      <c r="D4057" s="64" t="s">
        <v>37</v>
      </c>
      <c r="E4057" s="64" t="s">
        <v>1441</v>
      </c>
      <c r="F4057" s="64" t="str">
        <f t="shared" si="164"/>
        <v>2</v>
      </c>
      <c r="G4057" s="72">
        <v>159114017</v>
      </c>
      <c r="H4057" s="63" t="s">
        <v>7153</v>
      </c>
      <c r="I4057" s="64" t="s">
        <v>493</v>
      </c>
      <c r="J4057" s="63" t="s">
        <v>66</v>
      </c>
      <c r="K4057" s="64" t="s">
        <v>243</v>
      </c>
      <c r="L4057" s="64" t="s">
        <v>239</v>
      </c>
      <c r="M4057" s="100"/>
      <c r="N4057" s="100"/>
      <c r="O4057" s="66">
        <f t="shared" si="165"/>
        <v>24</v>
      </c>
      <c r="P4057" s="67">
        <v>0.1</v>
      </c>
      <c r="Q4057" s="68">
        <v>20</v>
      </c>
      <c r="R4057" s="68"/>
      <c r="S4057" s="68">
        <f t="shared" si="166"/>
        <v>2</v>
      </c>
      <c r="T4057" s="69" t="s">
        <v>547</v>
      </c>
      <c r="U4057" s="63" t="s">
        <v>52</v>
      </c>
      <c r="V4057" s="63"/>
      <c r="W4057" s="63"/>
      <c r="X4057" s="63"/>
      <c r="Y4057" s="63"/>
      <c r="Z4057" s="63"/>
      <c r="AA4057" s="63"/>
    </row>
    <row r="4058" spans="1:27" s="71" customFormat="1" ht="23.5" customHeight="1" x14ac:dyDescent="0.35">
      <c r="A4058" s="62">
        <v>46227</v>
      </c>
      <c r="B4058" s="63" t="s">
        <v>445</v>
      </c>
      <c r="C4058" s="64" t="s">
        <v>18</v>
      </c>
      <c r="D4058" s="64" t="s">
        <v>37</v>
      </c>
      <c r="E4058" s="64" t="s">
        <v>337</v>
      </c>
      <c r="F4058" s="64" t="str">
        <f t="shared" si="164"/>
        <v>2</v>
      </c>
      <c r="G4058" s="72">
        <v>315295002</v>
      </c>
      <c r="H4058" s="63" t="s">
        <v>7154</v>
      </c>
      <c r="I4058" s="64" t="s">
        <v>493</v>
      </c>
      <c r="J4058" s="63" t="s">
        <v>66</v>
      </c>
      <c r="K4058" s="64" t="s">
        <v>243</v>
      </c>
      <c r="L4058" s="64" t="s">
        <v>239</v>
      </c>
      <c r="M4058" s="100"/>
      <c r="N4058" s="100"/>
      <c r="O4058" s="66">
        <f t="shared" si="165"/>
        <v>24</v>
      </c>
      <c r="P4058" s="67">
        <v>0.1</v>
      </c>
      <c r="Q4058" s="68">
        <v>7</v>
      </c>
      <c r="R4058" s="68"/>
      <c r="S4058" s="68">
        <f t="shared" si="166"/>
        <v>0.70000000000000007</v>
      </c>
      <c r="T4058" s="69" t="s">
        <v>547</v>
      </c>
      <c r="U4058" s="63" t="s">
        <v>52</v>
      </c>
      <c r="V4058" s="63"/>
      <c r="W4058" s="63"/>
      <c r="X4058" s="63"/>
      <c r="Y4058" s="63"/>
      <c r="Z4058" s="63"/>
      <c r="AA4058" s="63"/>
    </row>
    <row r="4059" spans="1:27" s="71" customFormat="1" ht="23.5" customHeight="1" x14ac:dyDescent="0.35">
      <c r="A4059" s="62">
        <v>46227</v>
      </c>
      <c r="B4059" s="63" t="s">
        <v>445</v>
      </c>
      <c r="C4059" s="64" t="s">
        <v>18</v>
      </c>
      <c r="D4059" s="64" t="s">
        <v>37</v>
      </c>
      <c r="E4059" s="64" t="s">
        <v>615</v>
      </c>
      <c r="F4059" s="64" t="str">
        <f t="shared" si="164"/>
        <v>1</v>
      </c>
      <c r="G4059" s="72">
        <v>230527007</v>
      </c>
      <c r="H4059" s="63" t="s">
        <v>7155</v>
      </c>
      <c r="I4059" s="64" t="s">
        <v>493</v>
      </c>
      <c r="J4059" s="63" t="s">
        <v>66</v>
      </c>
      <c r="K4059" s="64" t="s">
        <v>243</v>
      </c>
      <c r="L4059" s="64" t="s">
        <v>239</v>
      </c>
      <c r="M4059" s="100"/>
      <c r="N4059" s="100"/>
      <c r="O4059" s="66">
        <f t="shared" si="165"/>
        <v>24</v>
      </c>
      <c r="P4059" s="67">
        <v>0.1</v>
      </c>
      <c r="Q4059" s="68">
        <v>8</v>
      </c>
      <c r="R4059" s="68"/>
      <c r="S4059" s="68">
        <f t="shared" si="166"/>
        <v>0.8</v>
      </c>
      <c r="T4059" s="69" t="s">
        <v>547</v>
      </c>
      <c r="U4059" s="63" t="s">
        <v>52</v>
      </c>
      <c r="V4059" s="63"/>
      <c r="W4059" s="63"/>
      <c r="X4059" s="63"/>
      <c r="Y4059" s="63"/>
      <c r="Z4059" s="63"/>
      <c r="AA4059" s="63"/>
    </row>
    <row r="4060" spans="1:27" s="71" customFormat="1" ht="23.5" customHeight="1" x14ac:dyDescent="0.35">
      <c r="A4060" s="62">
        <v>46227</v>
      </c>
      <c r="B4060" s="63" t="s">
        <v>445</v>
      </c>
      <c r="C4060" s="64" t="s">
        <v>18</v>
      </c>
      <c r="D4060" s="64" t="s">
        <v>37</v>
      </c>
      <c r="E4060" s="64" t="s">
        <v>615</v>
      </c>
      <c r="F4060" s="64" t="str">
        <f t="shared" si="164"/>
        <v>1</v>
      </c>
      <c r="G4060" s="72">
        <v>319158003</v>
      </c>
      <c r="H4060" s="63" t="s">
        <v>7156</v>
      </c>
      <c r="I4060" s="64" t="s">
        <v>493</v>
      </c>
      <c r="J4060" s="63" t="s">
        <v>66</v>
      </c>
      <c r="K4060" s="64" t="s">
        <v>243</v>
      </c>
      <c r="L4060" s="64" t="s">
        <v>239</v>
      </c>
      <c r="M4060" s="100"/>
      <c r="N4060" s="100"/>
      <c r="O4060" s="66">
        <f t="shared" si="165"/>
        <v>24</v>
      </c>
      <c r="P4060" s="67">
        <v>0.1</v>
      </c>
      <c r="Q4060" s="68">
        <v>8</v>
      </c>
      <c r="R4060" s="68"/>
      <c r="S4060" s="68">
        <f t="shared" si="166"/>
        <v>0.8</v>
      </c>
      <c r="T4060" s="69" t="s">
        <v>547</v>
      </c>
      <c r="U4060" s="63" t="s">
        <v>52</v>
      </c>
      <c r="V4060" s="63"/>
      <c r="W4060" s="63"/>
      <c r="X4060" s="63"/>
      <c r="Y4060" s="63"/>
      <c r="Z4060" s="63"/>
      <c r="AA4060" s="63"/>
    </row>
    <row r="4061" spans="1:27" s="71" customFormat="1" ht="23.5" customHeight="1" x14ac:dyDescent="0.35">
      <c r="A4061" s="62">
        <v>46227</v>
      </c>
      <c r="B4061" s="63" t="s">
        <v>445</v>
      </c>
      <c r="C4061" s="64" t="s">
        <v>18</v>
      </c>
      <c r="D4061" s="64" t="s">
        <v>37</v>
      </c>
      <c r="E4061" s="64" t="s">
        <v>1148</v>
      </c>
      <c r="F4061" s="64" t="str">
        <f t="shared" si="164"/>
        <v>2</v>
      </c>
      <c r="G4061" s="72">
        <v>317336002</v>
      </c>
      <c r="H4061" s="63" t="s">
        <v>7157</v>
      </c>
      <c r="I4061" s="64" t="s">
        <v>493</v>
      </c>
      <c r="J4061" s="63" t="s">
        <v>66</v>
      </c>
      <c r="K4061" s="64" t="s">
        <v>243</v>
      </c>
      <c r="L4061" s="64" t="s">
        <v>239</v>
      </c>
      <c r="M4061" s="100"/>
      <c r="N4061" s="100"/>
      <c r="O4061" s="66">
        <f t="shared" si="165"/>
        <v>24</v>
      </c>
      <c r="P4061" s="67">
        <v>0.1</v>
      </c>
      <c r="Q4061" s="68">
        <v>7</v>
      </c>
      <c r="R4061" s="68"/>
      <c r="S4061" s="68">
        <f t="shared" si="166"/>
        <v>0.70000000000000007</v>
      </c>
      <c r="T4061" s="69" t="s">
        <v>547</v>
      </c>
      <c r="U4061" s="63" t="s">
        <v>52</v>
      </c>
      <c r="V4061" s="63"/>
      <c r="W4061" s="63"/>
      <c r="X4061" s="63"/>
      <c r="Y4061" s="63"/>
      <c r="Z4061" s="63"/>
      <c r="AA4061" s="63"/>
    </row>
    <row r="4062" spans="1:27" s="71" customFormat="1" ht="23.5" customHeight="1" x14ac:dyDescent="0.35">
      <c r="A4062" s="62">
        <v>46227</v>
      </c>
      <c r="B4062" s="63" t="s">
        <v>445</v>
      </c>
      <c r="C4062" s="64" t="s">
        <v>18</v>
      </c>
      <c r="D4062" s="64" t="s">
        <v>37</v>
      </c>
      <c r="E4062" s="64" t="s">
        <v>899</v>
      </c>
      <c r="F4062" s="64" t="str">
        <f t="shared" si="164"/>
        <v>1</v>
      </c>
      <c r="G4062" s="72">
        <v>317339001</v>
      </c>
      <c r="H4062" s="63" t="s">
        <v>7158</v>
      </c>
      <c r="I4062" s="64" t="s">
        <v>493</v>
      </c>
      <c r="J4062" s="63" t="s">
        <v>66</v>
      </c>
      <c r="K4062" s="64" t="s">
        <v>243</v>
      </c>
      <c r="L4062" s="64" t="s">
        <v>239</v>
      </c>
      <c r="M4062" s="100"/>
      <c r="N4062" s="100"/>
      <c r="O4062" s="66">
        <f t="shared" si="165"/>
        <v>24</v>
      </c>
      <c r="P4062" s="67">
        <v>0.1</v>
      </c>
      <c r="Q4062" s="68">
        <v>5</v>
      </c>
      <c r="R4062" s="68"/>
      <c r="S4062" s="68">
        <f t="shared" si="166"/>
        <v>0.5</v>
      </c>
      <c r="T4062" s="69" t="s">
        <v>547</v>
      </c>
      <c r="U4062" s="63" t="s">
        <v>52</v>
      </c>
      <c r="V4062" s="63"/>
      <c r="W4062" s="63"/>
      <c r="X4062" s="63"/>
      <c r="Y4062" s="63"/>
      <c r="Z4062" s="63"/>
      <c r="AA4062" s="63"/>
    </row>
    <row r="4063" spans="1:27" s="71" customFormat="1" ht="23.5" customHeight="1" x14ac:dyDescent="0.35">
      <c r="A4063" s="62">
        <v>46227</v>
      </c>
      <c r="B4063" s="63" t="s">
        <v>445</v>
      </c>
      <c r="C4063" s="64" t="s">
        <v>18</v>
      </c>
      <c r="D4063" s="64" t="s">
        <v>37</v>
      </c>
      <c r="E4063" s="64" t="s">
        <v>320</v>
      </c>
      <c r="F4063" s="64" t="str">
        <f t="shared" si="164"/>
        <v>1</v>
      </c>
      <c r="G4063" s="72" t="s">
        <v>6562</v>
      </c>
      <c r="H4063" s="63" t="s">
        <v>7159</v>
      </c>
      <c r="I4063" s="64" t="s">
        <v>493</v>
      </c>
      <c r="J4063" s="63" t="s">
        <v>66</v>
      </c>
      <c r="K4063" s="64" t="s">
        <v>243</v>
      </c>
      <c r="L4063" s="64" t="s">
        <v>239</v>
      </c>
      <c r="M4063" s="100"/>
      <c r="N4063" s="100"/>
      <c r="O4063" s="66">
        <f t="shared" si="165"/>
        <v>24</v>
      </c>
      <c r="P4063" s="67">
        <v>0.8</v>
      </c>
      <c r="Q4063" s="68">
        <v>22</v>
      </c>
      <c r="R4063" s="68"/>
      <c r="S4063" s="68">
        <f t="shared" si="166"/>
        <v>17.600000000000001</v>
      </c>
      <c r="T4063" s="69" t="s">
        <v>547</v>
      </c>
      <c r="U4063" s="63" t="s">
        <v>52</v>
      </c>
      <c r="V4063" s="63"/>
      <c r="W4063" s="63"/>
      <c r="X4063" s="63"/>
      <c r="Y4063" s="63"/>
      <c r="Z4063" s="63"/>
      <c r="AA4063" s="63"/>
    </row>
    <row r="4064" spans="1:27" s="71" customFormat="1" ht="23.5" customHeight="1" x14ac:dyDescent="0.35">
      <c r="A4064" s="62">
        <v>46227</v>
      </c>
      <c r="B4064" s="63" t="s">
        <v>445</v>
      </c>
      <c r="C4064" s="64" t="s">
        <v>18</v>
      </c>
      <c r="D4064" s="64" t="s">
        <v>37</v>
      </c>
      <c r="E4064" s="64" t="s">
        <v>553</v>
      </c>
      <c r="F4064" s="64" t="str">
        <f t="shared" si="164"/>
        <v>1</v>
      </c>
      <c r="G4064" s="72" t="s">
        <v>6339</v>
      </c>
      <c r="H4064" s="63" t="s">
        <v>7160</v>
      </c>
      <c r="I4064" s="64" t="s">
        <v>493</v>
      </c>
      <c r="J4064" s="63" t="s">
        <v>66</v>
      </c>
      <c r="K4064" s="64" t="s">
        <v>243</v>
      </c>
      <c r="L4064" s="64" t="s">
        <v>239</v>
      </c>
      <c r="M4064" s="100"/>
      <c r="N4064" s="100"/>
      <c r="O4064" s="66">
        <f t="shared" si="165"/>
        <v>24</v>
      </c>
      <c r="P4064" s="67">
        <v>0.1</v>
      </c>
      <c r="Q4064" s="68">
        <v>23</v>
      </c>
      <c r="R4064" s="68"/>
      <c r="S4064" s="68">
        <f t="shared" si="166"/>
        <v>2.3000000000000003</v>
      </c>
      <c r="T4064" s="69" t="s">
        <v>547</v>
      </c>
      <c r="U4064" s="63" t="s">
        <v>52</v>
      </c>
      <c r="V4064" s="63"/>
      <c r="W4064" s="63"/>
      <c r="X4064" s="63"/>
      <c r="Y4064" s="63"/>
      <c r="Z4064" s="63"/>
      <c r="AA4064" s="63"/>
    </row>
    <row r="4065" spans="1:27" s="71" customFormat="1" ht="23.5" customHeight="1" x14ac:dyDescent="0.35">
      <c r="A4065" s="62">
        <v>46227</v>
      </c>
      <c r="B4065" s="63" t="s">
        <v>445</v>
      </c>
      <c r="C4065" s="64" t="s">
        <v>18</v>
      </c>
      <c r="D4065" s="64" t="s">
        <v>37</v>
      </c>
      <c r="E4065" s="64" t="s">
        <v>317</v>
      </c>
      <c r="F4065" s="64" t="str">
        <f t="shared" si="164"/>
        <v>1</v>
      </c>
      <c r="G4065" s="72" t="s">
        <v>5217</v>
      </c>
      <c r="H4065" s="63" t="s">
        <v>7161</v>
      </c>
      <c r="I4065" s="64" t="s">
        <v>493</v>
      </c>
      <c r="J4065" s="63" t="s">
        <v>66</v>
      </c>
      <c r="K4065" s="64" t="s">
        <v>243</v>
      </c>
      <c r="L4065" s="64" t="s">
        <v>239</v>
      </c>
      <c r="M4065" s="100"/>
      <c r="N4065" s="100"/>
      <c r="O4065" s="66">
        <f t="shared" si="165"/>
        <v>24</v>
      </c>
      <c r="P4065" s="67">
        <v>0.8</v>
      </c>
      <c r="Q4065" s="68">
        <v>13.5</v>
      </c>
      <c r="R4065" s="68"/>
      <c r="S4065" s="68">
        <f t="shared" si="166"/>
        <v>10.8</v>
      </c>
      <c r="T4065" s="69" t="s">
        <v>547</v>
      </c>
      <c r="U4065" s="63" t="s">
        <v>52</v>
      </c>
      <c r="V4065" s="63"/>
      <c r="W4065" s="63"/>
      <c r="X4065" s="63"/>
      <c r="Y4065" s="63"/>
      <c r="Z4065" s="63"/>
      <c r="AA4065" s="63"/>
    </row>
    <row r="4066" spans="1:27" s="71" customFormat="1" ht="23.5" customHeight="1" x14ac:dyDescent="0.35">
      <c r="A4066" s="62">
        <v>46227</v>
      </c>
      <c r="B4066" s="63" t="s">
        <v>445</v>
      </c>
      <c r="C4066" s="64" t="s">
        <v>18</v>
      </c>
      <c r="D4066" s="64" t="s">
        <v>37</v>
      </c>
      <c r="E4066" s="64" t="s">
        <v>2563</v>
      </c>
      <c r="F4066" s="64" t="str">
        <f t="shared" si="164"/>
        <v>1</v>
      </c>
      <c r="G4066" s="72" t="s">
        <v>7162</v>
      </c>
      <c r="H4066" s="63" t="s">
        <v>7163</v>
      </c>
      <c r="I4066" s="64" t="s">
        <v>493</v>
      </c>
      <c r="J4066" s="63" t="s">
        <v>66</v>
      </c>
      <c r="K4066" s="64" t="s">
        <v>243</v>
      </c>
      <c r="L4066" s="64" t="s">
        <v>239</v>
      </c>
      <c r="M4066" s="100"/>
      <c r="N4066" s="100"/>
      <c r="O4066" s="66">
        <f t="shared" si="165"/>
        <v>24</v>
      </c>
      <c r="P4066" s="67">
        <v>0.8</v>
      </c>
      <c r="Q4066" s="68">
        <v>21</v>
      </c>
      <c r="R4066" s="68"/>
      <c r="S4066" s="68">
        <f t="shared" si="166"/>
        <v>16.8</v>
      </c>
      <c r="T4066" s="69" t="s">
        <v>547</v>
      </c>
      <c r="U4066" s="63" t="s">
        <v>52</v>
      </c>
      <c r="V4066" s="63"/>
      <c r="W4066" s="63"/>
      <c r="X4066" s="63"/>
      <c r="Y4066" s="63"/>
      <c r="Z4066" s="63"/>
      <c r="AA4066" s="63"/>
    </row>
    <row r="4067" spans="1:27" s="71" customFormat="1" ht="23.5" customHeight="1" x14ac:dyDescent="0.35">
      <c r="A4067" s="62">
        <v>46227</v>
      </c>
      <c r="B4067" s="63" t="s">
        <v>445</v>
      </c>
      <c r="C4067" s="64" t="s">
        <v>18</v>
      </c>
      <c r="D4067" s="64" t="s">
        <v>37</v>
      </c>
      <c r="E4067" s="64" t="s">
        <v>607</v>
      </c>
      <c r="F4067" s="64" t="str">
        <f t="shared" si="164"/>
        <v>1</v>
      </c>
      <c r="G4067" s="72">
        <v>204580043</v>
      </c>
      <c r="H4067" s="63" t="s">
        <v>7164</v>
      </c>
      <c r="I4067" s="64" t="s">
        <v>493</v>
      </c>
      <c r="J4067" s="63" t="s">
        <v>66</v>
      </c>
      <c r="K4067" s="64" t="s">
        <v>243</v>
      </c>
      <c r="L4067" s="64" t="s">
        <v>239</v>
      </c>
      <c r="M4067" s="100"/>
      <c r="N4067" s="100"/>
      <c r="O4067" s="66">
        <f t="shared" si="165"/>
        <v>24</v>
      </c>
      <c r="P4067" s="67">
        <v>0.1</v>
      </c>
      <c r="Q4067" s="68">
        <v>5</v>
      </c>
      <c r="R4067" s="68"/>
      <c r="S4067" s="68">
        <f t="shared" si="166"/>
        <v>0.5</v>
      </c>
      <c r="T4067" s="69" t="s">
        <v>547</v>
      </c>
      <c r="U4067" s="63" t="s">
        <v>52</v>
      </c>
      <c r="V4067" s="63"/>
      <c r="W4067" s="63"/>
      <c r="X4067" s="63"/>
      <c r="Y4067" s="63"/>
      <c r="Z4067" s="63"/>
      <c r="AA4067" s="63"/>
    </row>
    <row r="4068" spans="1:27" s="71" customFormat="1" ht="23.5" customHeight="1" x14ac:dyDescent="0.35">
      <c r="A4068" s="62">
        <v>46227</v>
      </c>
      <c r="B4068" s="63" t="s">
        <v>445</v>
      </c>
      <c r="C4068" s="64" t="s">
        <v>18</v>
      </c>
      <c r="D4068" s="64" t="s">
        <v>37</v>
      </c>
      <c r="E4068" s="64" t="s">
        <v>607</v>
      </c>
      <c r="F4068" s="64" t="str">
        <f t="shared" si="164"/>
        <v>1</v>
      </c>
      <c r="G4068" s="72">
        <v>206479002</v>
      </c>
      <c r="H4068" s="63" t="s">
        <v>7165</v>
      </c>
      <c r="I4068" s="64" t="s">
        <v>493</v>
      </c>
      <c r="J4068" s="63" t="s">
        <v>66</v>
      </c>
      <c r="K4068" s="64" t="s">
        <v>243</v>
      </c>
      <c r="L4068" s="64" t="s">
        <v>239</v>
      </c>
      <c r="M4068" s="100"/>
      <c r="N4068" s="100"/>
      <c r="O4068" s="66">
        <f t="shared" si="165"/>
        <v>24</v>
      </c>
      <c r="P4068" s="67">
        <v>0.1</v>
      </c>
      <c r="Q4068" s="68">
        <v>5</v>
      </c>
      <c r="R4068" s="68"/>
      <c r="S4068" s="68">
        <f t="shared" si="166"/>
        <v>0.5</v>
      </c>
      <c r="T4068" s="69" t="s">
        <v>547</v>
      </c>
      <c r="U4068" s="63" t="s">
        <v>52</v>
      </c>
      <c r="V4068" s="63"/>
      <c r="W4068" s="63"/>
      <c r="X4068" s="63"/>
      <c r="Y4068" s="63"/>
      <c r="Z4068" s="63"/>
      <c r="AA4068" s="63"/>
    </row>
    <row r="4069" spans="1:27" s="71" customFormat="1" ht="23.5" customHeight="1" x14ac:dyDescent="0.35">
      <c r="A4069" s="62">
        <v>46227</v>
      </c>
      <c r="B4069" s="63" t="s">
        <v>445</v>
      </c>
      <c r="C4069" s="64" t="s">
        <v>18</v>
      </c>
      <c r="D4069" s="64" t="s">
        <v>37</v>
      </c>
      <c r="E4069" s="64" t="s">
        <v>386</v>
      </c>
      <c r="F4069" s="64" t="str">
        <f t="shared" si="164"/>
        <v>1</v>
      </c>
      <c r="G4069" s="72">
        <v>109476012</v>
      </c>
      <c r="H4069" s="63" t="s">
        <v>7148</v>
      </c>
      <c r="I4069" s="64" t="s">
        <v>490</v>
      </c>
      <c r="J4069" s="63" t="s">
        <v>2140</v>
      </c>
      <c r="K4069" s="64" t="s">
        <v>281</v>
      </c>
      <c r="L4069" s="64" t="s">
        <v>268</v>
      </c>
      <c r="M4069" s="100">
        <v>0.34375</v>
      </c>
      <c r="N4069" s="100">
        <v>0.375</v>
      </c>
      <c r="O4069" s="66">
        <f t="shared" si="165"/>
        <v>3.125E-2</v>
      </c>
      <c r="P4069" s="67">
        <v>0.75</v>
      </c>
      <c r="Q4069" s="68">
        <v>18</v>
      </c>
      <c r="R4069" s="68"/>
      <c r="S4069" s="68">
        <f t="shared" si="166"/>
        <v>13.5</v>
      </c>
      <c r="T4069" s="69" t="s">
        <v>52</v>
      </c>
      <c r="U4069" s="63" t="s">
        <v>52</v>
      </c>
      <c r="V4069" s="63"/>
      <c r="W4069" s="63"/>
      <c r="X4069" s="63"/>
      <c r="Y4069" s="63"/>
      <c r="Z4069" s="63"/>
      <c r="AA4069" s="63">
        <v>2026070079</v>
      </c>
    </row>
    <row r="4070" spans="1:27" s="71" customFormat="1" ht="23.5" customHeight="1" x14ac:dyDescent="0.35">
      <c r="A4070" s="62">
        <v>46227</v>
      </c>
      <c r="B4070" s="63" t="s">
        <v>34</v>
      </c>
      <c r="C4070" s="64" t="s">
        <v>18</v>
      </c>
      <c r="D4070" s="64" t="s">
        <v>19</v>
      </c>
      <c r="E4070" s="64" t="s">
        <v>1068</v>
      </c>
      <c r="F4070" s="64" t="str">
        <f t="shared" si="164"/>
        <v>1</v>
      </c>
      <c r="G4070" s="72">
        <v>130597401</v>
      </c>
      <c r="H4070" s="63" t="s">
        <v>7166</v>
      </c>
      <c r="I4070" s="64" t="s">
        <v>490</v>
      </c>
      <c r="J4070" s="63" t="s">
        <v>4840</v>
      </c>
      <c r="K4070" s="64" t="s">
        <v>281</v>
      </c>
      <c r="L4070" s="64" t="s">
        <v>268</v>
      </c>
      <c r="M4070" s="100">
        <v>0.58333333333333337</v>
      </c>
      <c r="N4070" s="100">
        <v>0.62152777777777779</v>
      </c>
      <c r="O4070" s="66">
        <f t="shared" si="165"/>
        <v>3.819444444444442E-2</v>
      </c>
      <c r="P4070" s="67">
        <v>0.88</v>
      </c>
      <c r="Q4070" s="68">
        <v>7</v>
      </c>
      <c r="R4070" s="68"/>
      <c r="S4070" s="68">
        <f t="shared" si="166"/>
        <v>6.16</v>
      </c>
      <c r="T4070" s="69" t="s">
        <v>52</v>
      </c>
      <c r="U4070" s="63" t="s">
        <v>52</v>
      </c>
      <c r="V4070" s="63"/>
      <c r="W4070" s="63"/>
      <c r="X4070" s="63"/>
      <c r="Y4070" s="63"/>
      <c r="Z4070" s="63"/>
      <c r="AA4070" s="63">
        <v>2026070080</v>
      </c>
    </row>
    <row r="4071" spans="1:27" s="71" customFormat="1" ht="23.5" customHeight="1" x14ac:dyDescent="0.35">
      <c r="A4071" s="62">
        <v>46227</v>
      </c>
      <c r="B4071" s="63" t="s">
        <v>34</v>
      </c>
      <c r="C4071" s="64" t="s">
        <v>18</v>
      </c>
      <c r="D4071" s="64" t="s">
        <v>19</v>
      </c>
      <c r="E4071" s="64" t="s">
        <v>356</v>
      </c>
      <c r="F4071" s="64" t="str">
        <f t="shared" si="164"/>
        <v>1</v>
      </c>
      <c r="G4071" s="72">
        <v>130868017</v>
      </c>
      <c r="H4071" s="63" t="s">
        <v>7167</v>
      </c>
      <c r="I4071" s="64" t="s">
        <v>490</v>
      </c>
      <c r="J4071" s="63" t="s">
        <v>4840</v>
      </c>
      <c r="K4071" s="64" t="s">
        <v>281</v>
      </c>
      <c r="L4071" s="64" t="s">
        <v>268</v>
      </c>
      <c r="M4071" s="100">
        <v>0.41666666666666669</v>
      </c>
      <c r="N4071" s="100">
        <v>0.43055555555555558</v>
      </c>
      <c r="O4071" s="66">
        <f t="shared" si="165"/>
        <v>1.3888888888888895E-2</v>
      </c>
      <c r="P4071" s="67">
        <v>0.34</v>
      </c>
      <c r="Q4071" s="68">
        <v>7</v>
      </c>
      <c r="R4071" s="68"/>
      <c r="S4071" s="68">
        <f t="shared" si="166"/>
        <v>2.3800000000000003</v>
      </c>
      <c r="T4071" s="69" t="s">
        <v>52</v>
      </c>
      <c r="U4071" s="63" t="s">
        <v>52</v>
      </c>
      <c r="V4071" s="63"/>
      <c r="W4071" s="63"/>
      <c r="X4071" s="63"/>
      <c r="Y4071" s="63"/>
      <c r="Z4071" s="63"/>
      <c r="AA4071" s="63">
        <v>2026070081</v>
      </c>
    </row>
    <row r="4072" spans="1:27" s="71" customFormat="1" ht="23.5" customHeight="1" x14ac:dyDescent="0.35">
      <c r="A4072" s="62">
        <v>46227</v>
      </c>
      <c r="B4072" s="63" t="s">
        <v>445</v>
      </c>
      <c r="C4072" s="64" t="s">
        <v>17</v>
      </c>
      <c r="D4072" s="64" t="s">
        <v>37</v>
      </c>
      <c r="E4072" s="64" t="s">
        <v>5866</v>
      </c>
      <c r="F4072" s="64" t="str">
        <f t="shared" si="164"/>
        <v>2</v>
      </c>
      <c r="G4072" s="72" t="s">
        <v>6071</v>
      </c>
      <c r="H4072" s="63" t="s">
        <v>7168</v>
      </c>
      <c r="I4072" s="64" t="s">
        <v>480</v>
      </c>
      <c r="J4072" s="63" t="s">
        <v>7169</v>
      </c>
      <c r="K4072" s="64" t="s">
        <v>273</v>
      </c>
      <c r="L4072" s="64" t="s">
        <v>268</v>
      </c>
      <c r="M4072" s="100">
        <v>0.8125</v>
      </c>
      <c r="N4072" s="100">
        <v>0.9375</v>
      </c>
      <c r="O4072" s="66">
        <f t="shared" si="165"/>
        <v>0.125</v>
      </c>
      <c r="P4072" s="67">
        <v>3</v>
      </c>
      <c r="Q4072" s="68">
        <v>21</v>
      </c>
      <c r="R4072" s="68"/>
      <c r="S4072" s="68">
        <f t="shared" si="166"/>
        <v>63</v>
      </c>
      <c r="T4072" s="69" t="s">
        <v>27</v>
      </c>
      <c r="U4072" s="63" t="s">
        <v>30</v>
      </c>
      <c r="V4072" s="63"/>
      <c r="W4072" s="63">
        <v>615873002</v>
      </c>
      <c r="X4072" s="63" t="s">
        <v>7171</v>
      </c>
      <c r="Y4072" s="63"/>
      <c r="Z4072" s="63"/>
      <c r="AA4072" s="63">
        <v>2026070082</v>
      </c>
    </row>
    <row r="4073" spans="1:27" s="71" customFormat="1" ht="23.5" customHeight="1" x14ac:dyDescent="0.35">
      <c r="A4073" s="62">
        <v>46227</v>
      </c>
      <c r="B4073" s="63" t="s">
        <v>445</v>
      </c>
      <c r="C4073" s="64" t="s">
        <v>17</v>
      </c>
      <c r="D4073" s="64" t="s">
        <v>37</v>
      </c>
      <c r="E4073" s="64" t="s">
        <v>6894</v>
      </c>
      <c r="F4073" s="64" t="str">
        <f t="shared" si="164"/>
        <v>2</v>
      </c>
      <c r="G4073" s="72" t="s">
        <v>5153</v>
      </c>
      <c r="H4073" s="63" t="s">
        <v>7115</v>
      </c>
      <c r="I4073" s="64" t="s">
        <v>480</v>
      </c>
      <c r="J4073" s="63" t="s">
        <v>7170</v>
      </c>
      <c r="K4073" s="64" t="s">
        <v>273</v>
      </c>
      <c r="L4073" s="64" t="s">
        <v>268</v>
      </c>
      <c r="M4073" s="100">
        <v>0.97916666666666663</v>
      </c>
      <c r="N4073" s="100">
        <v>2.0833333333333332E-2</v>
      </c>
      <c r="O4073" s="66">
        <f t="shared" si="165"/>
        <v>23.041666666666668</v>
      </c>
      <c r="P4073" s="67">
        <v>1</v>
      </c>
      <c r="Q4073" s="68">
        <v>11</v>
      </c>
      <c r="R4073" s="68"/>
      <c r="S4073" s="68">
        <f t="shared" si="166"/>
        <v>11</v>
      </c>
      <c r="T4073" s="69" t="s">
        <v>30</v>
      </c>
      <c r="U4073" s="63" t="s">
        <v>30</v>
      </c>
      <c r="V4073" s="63"/>
      <c r="W4073" s="63">
        <v>921363001</v>
      </c>
      <c r="X4073" s="63" t="s">
        <v>1946</v>
      </c>
      <c r="Y4073" s="63"/>
      <c r="Z4073" s="63"/>
      <c r="AA4073" s="63">
        <v>2026070083</v>
      </c>
    </row>
    <row r="4074" spans="1:27" s="71" customFormat="1" ht="23.5" customHeight="1" x14ac:dyDescent="0.35">
      <c r="A4074" s="62">
        <v>46228</v>
      </c>
      <c r="B4074" s="63" t="s">
        <v>445</v>
      </c>
      <c r="C4074" s="64" t="s">
        <v>17</v>
      </c>
      <c r="D4074" s="64" t="s">
        <v>37</v>
      </c>
      <c r="E4074" s="64" t="s">
        <v>5978</v>
      </c>
      <c r="F4074" s="64" t="str">
        <f t="shared" si="164"/>
        <v>1</v>
      </c>
      <c r="G4074" s="72" t="s">
        <v>2465</v>
      </c>
      <c r="H4074" s="63" t="s">
        <v>7178</v>
      </c>
      <c r="I4074" s="64" t="s">
        <v>493</v>
      </c>
      <c r="J4074" s="63" t="s">
        <v>66</v>
      </c>
      <c r="K4074" s="64" t="s">
        <v>243</v>
      </c>
      <c r="L4074" s="64" t="s">
        <v>239</v>
      </c>
      <c r="M4074" s="100"/>
      <c r="N4074" s="100"/>
      <c r="O4074" s="66">
        <f t="shared" si="165"/>
        <v>24</v>
      </c>
      <c r="P4074" s="67">
        <v>0.1</v>
      </c>
      <c r="Q4074" s="68">
        <v>36</v>
      </c>
      <c r="R4074" s="68"/>
      <c r="S4074" s="68">
        <f t="shared" si="166"/>
        <v>3.6</v>
      </c>
      <c r="T4074" s="69" t="s">
        <v>547</v>
      </c>
      <c r="U4074" s="63" t="s">
        <v>52</v>
      </c>
      <c r="V4074" s="63"/>
      <c r="W4074" s="63"/>
      <c r="X4074" s="63"/>
      <c r="Y4074" s="63"/>
      <c r="Z4074" s="63"/>
      <c r="AA4074" s="63"/>
    </row>
    <row r="4075" spans="1:27" s="71" customFormat="1" ht="23.5" customHeight="1" x14ac:dyDescent="0.35">
      <c r="A4075" s="62">
        <v>46228</v>
      </c>
      <c r="B4075" s="63" t="s">
        <v>445</v>
      </c>
      <c r="C4075" s="64" t="s">
        <v>17</v>
      </c>
      <c r="D4075" s="64" t="s">
        <v>37</v>
      </c>
      <c r="E4075" s="64" t="s">
        <v>5807</v>
      </c>
      <c r="F4075" s="64" t="str">
        <f t="shared" si="164"/>
        <v>2</v>
      </c>
      <c r="G4075" s="72" t="s">
        <v>7179</v>
      </c>
      <c r="H4075" s="63" t="s">
        <v>7180</v>
      </c>
      <c r="I4075" s="64" t="s">
        <v>493</v>
      </c>
      <c r="J4075" s="63" t="s">
        <v>66</v>
      </c>
      <c r="K4075" s="64" t="s">
        <v>243</v>
      </c>
      <c r="L4075" s="64" t="s">
        <v>239</v>
      </c>
      <c r="M4075" s="100"/>
      <c r="N4075" s="100"/>
      <c r="O4075" s="66">
        <f t="shared" si="165"/>
        <v>24</v>
      </c>
      <c r="P4075" s="67">
        <v>0.1</v>
      </c>
      <c r="Q4075" s="68">
        <v>44</v>
      </c>
      <c r="R4075" s="68"/>
      <c r="S4075" s="68">
        <f t="shared" si="166"/>
        <v>4.4000000000000004</v>
      </c>
      <c r="T4075" s="69" t="s">
        <v>547</v>
      </c>
      <c r="U4075" s="63" t="s">
        <v>52</v>
      </c>
      <c r="V4075" s="63"/>
      <c r="W4075" s="63"/>
      <c r="X4075" s="63"/>
      <c r="Y4075" s="63"/>
      <c r="Z4075" s="63"/>
      <c r="AA4075" s="63"/>
    </row>
    <row r="4076" spans="1:27" s="71" customFormat="1" ht="23.5" customHeight="1" x14ac:dyDescent="0.35">
      <c r="A4076" s="62">
        <v>46228</v>
      </c>
      <c r="B4076" s="63" t="s">
        <v>445</v>
      </c>
      <c r="C4076" s="64" t="s">
        <v>17</v>
      </c>
      <c r="D4076" s="64" t="s">
        <v>37</v>
      </c>
      <c r="E4076" s="64" t="s">
        <v>7097</v>
      </c>
      <c r="F4076" s="64" t="str">
        <f t="shared" si="164"/>
        <v>1</v>
      </c>
      <c r="G4076" s="72" t="s">
        <v>910</v>
      </c>
      <c r="H4076" s="63" t="s">
        <v>7181</v>
      </c>
      <c r="I4076" s="64" t="s">
        <v>493</v>
      </c>
      <c r="J4076" s="63" t="s">
        <v>66</v>
      </c>
      <c r="K4076" s="64" t="s">
        <v>243</v>
      </c>
      <c r="L4076" s="64" t="s">
        <v>239</v>
      </c>
      <c r="M4076" s="100"/>
      <c r="N4076" s="100"/>
      <c r="O4076" s="66">
        <f t="shared" si="165"/>
        <v>24</v>
      </c>
      <c r="P4076" s="67">
        <v>0.1</v>
      </c>
      <c r="Q4076" s="68">
        <v>19</v>
      </c>
      <c r="R4076" s="68"/>
      <c r="S4076" s="68">
        <f t="shared" si="166"/>
        <v>1.9000000000000001</v>
      </c>
      <c r="T4076" s="69" t="s">
        <v>547</v>
      </c>
      <c r="U4076" s="63" t="s">
        <v>52</v>
      </c>
      <c r="V4076" s="63"/>
      <c r="W4076" s="63"/>
      <c r="X4076" s="63"/>
      <c r="Y4076" s="63"/>
      <c r="Z4076" s="63"/>
      <c r="AA4076" s="63"/>
    </row>
    <row r="4077" spans="1:27" s="71" customFormat="1" ht="23.5" customHeight="1" x14ac:dyDescent="0.35">
      <c r="A4077" s="62">
        <v>46228</v>
      </c>
      <c r="B4077" s="63" t="s">
        <v>445</v>
      </c>
      <c r="C4077" s="64" t="s">
        <v>17</v>
      </c>
      <c r="D4077" s="64" t="s">
        <v>37</v>
      </c>
      <c r="E4077" s="64" t="s">
        <v>7097</v>
      </c>
      <c r="F4077" s="64" t="str">
        <f t="shared" si="164"/>
        <v>1</v>
      </c>
      <c r="G4077" s="72" t="s">
        <v>1156</v>
      </c>
      <c r="H4077" s="63" t="s">
        <v>7182</v>
      </c>
      <c r="I4077" s="64" t="s">
        <v>493</v>
      </c>
      <c r="J4077" s="63" t="s">
        <v>66</v>
      </c>
      <c r="K4077" s="64" t="s">
        <v>243</v>
      </c>
      <c r="L4077" s="64" t="s">
        <v>239</v>
      </c>
      <c r="M4077" s="100"/>
      <c r="N4077" s="100"/>
      <c r="O4077" s="66">
        <f t="shared" si="165"/>
        <v>24</v>
      </c>
      <c r="P4077" s="67">
        <v>0.1</v>
      </c>
      <c r="Q4077" s="68">
        <v>19</v>
      </c>
      <c r="R4077" s="68"/>
      <c r="S4077" s="68">
        <f t="shared" si="166"/>
        <v>1.9000000000000001</v>
      </c>
      <c r="T4077" s="69" t="s">
        <v>547</v>
      </c>
      <c r="U4077" s="63" t="s">
        <v>52</v>
      </c>
      <c r="V4077" s="63"/>
      <c r="W4077" s="63"/>
      <c r="X4077" s="63"/>
      <c r="Y4077" s="63"/>
      <c r="Z4077" s="63"/>
      <c r="AA4077" s="63"/>
    </row>
    <row r="4078" spans="1:27" s="71" customFormat="1" ht="23.5" customHeight="1" x14ac:dyDescent="0.35">
      <c r="A4078" s="62">
        <v>46228</v>
      </c>
      <c r="B4078" s="63" t="s">
        <v>445</v>
      </c>
      <c r="C4078" s="64" t="s">
        <v>17</v>
      </c>
      <c r="D4078" s="64" t="s">
        <v>37</v>
      </c>
      <c r="E4078" s="64" t="s">
        <v>7057</v>
      </c>
      <c r="F4078" s="64" t="str">
        <f t="shared" si="164"/>
        <v>1</v>
      </c>
      <c r="G4078" s="72" t="s">
        <v>1447</v>
      </c>
      <c r="H4078" s="63" t="s">
        <v>1448</v>
      </c>
      <c r="I4078" s="64" t="s">
        <v>493</v>
      </c>
      <c r="J4078" s="63" t="s">
        <v>66</v>
      </c>
      <c r="K4078" s="64" t="s">
        <v>243</v>
      </c>
      <c r="L4078" s="64" t="s">
        <v>239</v>
      </c>
      <c r="M4078" s="100"/>
      <c r="N4078" s="100"/>
      <c r="O4078" s="66">
        <f t="shared" si="165"/>
        <v>24</v>
      </c>
      <c r="P4078" s="67">
        <v>0.1</v>
      </c>
      <c r="Q4078" s="68">
        <v>25</v>
      </c>
      <c r="R4078" s="68"/>
      <c r="S4078" s="68">
        <f t="shared" si="166"/>
        <v>2.5</v>
      </c>
      <c r="T4078" s="69" t="s">
        <v>547</v>
      </c>
      <c r="U4078" s="63" t="s">
        <v>52</v>
      </c>
      <c r="V4078" s="63"/>
      <c r="W4078" s="63"/>
      <c r="X4078" s="63"/>
      <c r="Y4078" s="63"/>
      <c r="Z4078" s="63"/>
      <c r="AA4078" s="63"/>
    </row>
    <row r="4079" spans="1:27" s="71" customFormat="1" ht="23.5" customHeight="1" x14ac:dyDescent="0.35">
      <c r="A4079" s="62">
        <v>46228</v>
      </c>
      <c r="B4079" s="63" t="s">
        <v>445</v>
      </c>
      <c r="C4079" s="64" t="s">
        <v>17</v>
      </c>
      <c r="D4079" s="64" t="s">
        <v>37</v>
      </c>
      <c r="E4079" s="64" t="s">
        <v>7057</v>
      </c>
      <c r="F4079" s="64" t="str">
        <f t="shared" si="164"/>
        <v>1</v>
      </c>
      <c r="G4079" s="72" t="s">
        <v>6347</v>
      </c>
      <c r="H4079" s="63" t="s">
        <v>7183</v>
      </c>
      <c r="I4079" s="64" t="s">
        <v>493</v>
      </c>
      <c r="J4079" s="63" t="s">
        <v>66</v>
      </c>
      <c r="K4079" s="64" t="s">
        <v>243</v>
      </c>
      <c r="L4079" s="64" t="s">
        <v>239</v>
      </c>
      <c r="M4079" s="100"/>
      <c r="N4079" s="100"/>
      <c r="O4079" s="66">
        <f t="shared" si="165"/>
        <v>24</v>
      </c>
      <c r="P4079" s="67">
        <v>0.1</v>
      </c>
      <c r="Q4079" s="68">
        <v>25</v>
      </c>
      <c r="R4079" s="68"/>
      <c r="S4079" s="68">
        <f t="shared" si="166"/>
        <v>2.5</v>
      </c>
      <c r="T4079" s="69" t="s">
        <v>547</v>
      </c>
      <c r="U4079" s="63" t="s">
        <v>52</v>
      </c>
      <c r="V4079" s="63"/>
      <c r="W4079" s="63"/>
      <c r="X4079" s="63"/>
      <c r="Y4079" s="63"/>
      <c r="Z4079" s="63"/>
      <c r="AA4079" s="63"/>
    </row>
    <row r="4080" spans="1:27" s="71" customFormat="1" ht="23.5" customHeight="1" x14ac:dyDescent="0.35">
      <c r="A4080" s="62">
        <v>46228</v>
      </c>
      <c r="B4080" s="63" t="s">
        <v>445</v>
      </c>
      <c r="C4080" s="64" t="s">
        <v>17</v>
      </c>
      <c r="D4080" s="64" t="s">
        <v>37</v>
      </c>
      <c r="E4080" s="64" t="s">
        <v>7010</v>
      </c>
      <c r="F4080" s="64" t="str">
        <f t="shared" si="164"/>
        <v>1</v>
      </c>
      <c r="G4080" s="72" t="s">
        <v>7184</v>
      </c>
      <c r="H4080" s="63" t="s">
        <v>7185</v>
      </c>
      <c r="I4080" s="64" t="s">
        <v>493</v>
      </c>
      <c r="J4080" s="63" t="s">
        <v>66</v>
      </c>
      <c r="K4080" s="64" t="s">
        <v>243</v>
      </c>
      <c r="L4080" s="64" t="s">
        <v>239</v>
      </c>
      <c r="M4080" s="100"/>
      <c r="N4080" s="100"/>
      <c r="O4080" s="66">
        <f t="shared" si="165"/>
        <v>24</v>
      </c>
      <c r="P4080" s="67">
        <v>0.33</v>
      </c>
      <c r="Q4080" s="68">
        <v>6</v>
      </c>
      <c r="R4080" s="68"/>
      <c r="S4080" s="68">
        <f t="shared" si="166"/>
        <v>1.98</v>
      </c>
      <c r="T4080" s="69" t="s">
        <v>547</v>
      </c>
      <c r="U4080" s="63" t="s">
        <v>52</v>
      </c>
      <c r="V4080" s="63"/>
      <c r="W4080" s="63"/>
      <c r="X4080" s="63"/>
      <c r="Y4080" s="63"/>
      <c r="Z4080" s="63"/>
      <c r="AA4080" s="63"/>
    </row>
    <row r="4081" spans="1:27" s="71" customFormat="1" ht="23.5" customHeight="1" x14ac:dyDescent="0.35">
      <c r="A4081" s="62">
        <v>46228</v>
      </c>
      <c r="B4081" s="63" t="s">
        <v>445</v>
      </c>
      <c r="C4081" s="64" t="s">
        <v>17</v>
      </c>
      <c r="D4081" s="64" t="s">
        <v>37</v>
      </c>
      <c r="E4081" s="64" t="s">
        <v>7096</v>
      </c>
      <c r="F4081" s="64" t="str">
        <f t="shared" si="164"/>
        <v>2</v>
      </c>
      <c r="G4081" s="72" t="s">
        <v>3307</v>
      </c>
      <c r="H4081" s="63" t="s">
        <v>7186</v>
      </c>
      <c r="I4081" s="64" t="s">
        <v>493</v>
      </c>
      <c r="J4081" s="63" t="s">
        <v>66</v>
      </c>
      <c r="K4081" s="64" t="s">
        <v>243</v>
      </c>
      <c r="L4081" s="64" t="s">
        <v>239</v>
      </c>
      <c r="M4081" s="100"/>
      <c r="N4081" s="100"/>
      <c r="O4081" s="66">
        <f t="shared" si="165"/>
        <v>24</v>
      </c>
      <c r="P4081" s="67">
        <v>0.1</v>
      </c>
      <c r="Q4081" s="68">
        <v>10</v>
      </c>
      <c r="R4081" s="68"/>
      <c r="S4081" s="68">
        <f t="shared" si="166"/>
        <v>1</v>
      </c>
      <c r="T4081" s="69" t="s">
        <v>547</v>
      </c>
      <c r="U4081" s="63" t="s">
        <v>52</v>
      </c>
      <c r="V4081" s="63"/>
      <c r="W4081" s="63"/>
      <c r="X4081" s="63"/>
      <c r="Y4081" s="63"/>
      <c r="Z4081" s="63"/>
      <c r="AA4081" s="63"/>
    </row>
    <row r="4082" spans="1:27" s="71" customFormat="1" ht="23.5" customHeight="1" x14ac:dyDescent="0.35">
      <c r="A4082" s="62">
        <v>46228</v>
      </c>
      <c r="B4082" s="63" t="s">
        <v>34</v>
      </c>
      <c r="C4082" s="64" t="s">
        <v>17</v>
      </c>
      <c r="D4082" s="64" t="s">
        <v>19</v>
      </c>
      <c r="E4082" s="64" t="s">
        <v>6480</v>
      </c>
      <c r="F4082" s="64" t="str">
        <f t="shared" si="164"/>
        <v>2</v>
      </c>
      <c r="G4082" s="72" t="s">
        <v>4205</v>
      </c>
      <c r="H4082" s="63" t="s">
        <v>7187</v>
      </c>
      <c r="I4082" s="64" t="s">
        <v>493</v>
      </c>
      <c r="J4082" s="63" t="s">
        <v>66</v>
      </c>
      <c r="K4082" s="64" t="s">
        <v>243</v>
      </c>
      <c r="L4082" s="64" t="s">
        <v>239</v>
      </c>
      <c r="M4082" s="100"/>
      <c r="N4082" s="100"/>
      <c r="O4082" s="66">
        <f t="shared" si="165"/>
        <v>24</v>
      </c>
      <c r="P4082" s="67">
        <v>0.33</v>
      </c>
      <c r="Q4082" s="68">
        <v>13</v>
      </c>
      <c r="R4082" s="68"/>
      <c r="S4082" s="68">
        <f t="shared" si="166"/>
        <v>4.29</v>
      </c>
      <c r="T4082" s="69" t="s">
        <v>547</v>
      </c>
      <c r="U4082" s="63" t="s">
        <v>52</v>
      </c>
      <c r="V4082" s="63"/>
      <c r="W4082" s="63"/>
      <c r="X4082" s="63"/>
      <c r="Y4082" s="63"/>
      <c r="Z4082" s="63"/>
      <c r="AA4082" s="63"/>
    </row>
    <row r="4083" spans="1:27" s="71" customFormat="1" ht="23.5" customHeight="1" x14ac:dyDescent="0.35">
      <c r="A4083" s="62">
        <v>46228</v>
      </c>
      <c r="B4083" s="63" t="s">
        <v>445</v>
      </c>
      <c r="C4083" s="64" t="s">
        <v>18</v>
      </c>
      <c r="D4083" s="64" t="s">
        <v>37</v>
      </c>
      <c r="E4083" s="64" t="s">
        <v>900</v>
      </c>
      <c r="F4083" s="64" t="str">
        <f t="shared" ref="F4083:F4146" si="167">IF(RIGHT(E4083,1)="D","1","2")</f>
        <v>1</v>
      </c>
      <c r="G4083" s="72" t="s">
        <v>2423</v>
      </c>
      <c r="H4083" s="63" t="s">
        <v>7188</v>
      </c>
      <c r="I4083" s="64" t="s">
        <v>493</v>
      </c>
      <c r="J4083" s="63" t="s">
        <v>66</v>
      </c>
      <c r="K4083" s="64" t="s">
        <v>243</v>
      </c>
      <c r="L4083" s="64" t="s">
        <v>239</v>
      </c>
      <c r="M4083" s="100"/>
      <c r="N4083" s="100"/>
      <c r="O4083" s="66">
        <f t="shared" ref="O4083:O4146" si="168">IF(N4083-M4083&gt;0,N4083-M4083,N4083-M4083+24)</f>
        <v>24</v>
      </c>
      <c r="P4083" s="67">
        <v>0.33</v>
      </c>
      <c r="Q4083" s="68">
        <v>20</v>
      </c>
      <c r="R4083" s="68"/>
      <c r="S4083" s="68">
        <f t="shared" ref="S4083:S4146" si="169">P4083*Q4083</f>
        <v>6.6000000000000005</v>
      </c>
      <c r="T4083" s="69" t="s">
        <v>547</v>
      </c>
      <c r="U4083" s="63" t="s">
        <v>52</v>
      </c>
      <c r="V4083" s="63"/>
      <c r="W4083" s="63"/>
      <c r="X4083" s="63"/>
      <c r="Y4083" s="63"/>
      <c r="Z4083" s="63"/>
      <c r="AA4083" s="63"/>
    </row>
    <row r="4084" spans="1:27" s="71" customFormat="1" ht="23.5" customHeight="1" x14ac:dyDescent="0.35">
      <c r="A4084" s="62">
        <v>46228</v>
      </c>
      <c r="B4084" s="63" t="s">
        <v>445</v>
      </c>
      <c r="C4084" s="64" t="s">
        <v>18</v>
      </c>
      <c r="D4084" s="64" t="s">
        <v>37</v>
      </c>
      <c r="E4084" s="64" t="s">
        <v>752</v>
      </c>
      <c r="F4084" s="64" t="str">
        <f t="shared" si="167"/>
        <v>2</v>
      </c>
      <c r="G4084" s="72">
        <v>319158002</v>
      </c>
      <c r="H4084" s="63" t="s">
        <v>7189</v>
      </c>
      <c r="I4084" s="64" t="s">
        <v>493</v>
      </c>
      <c r="J4084" s="63" t="s">
        <v>66</v>
      </c>
      <c r="K4084" s="64" t="s">
        <v>243</v>
      </c>
      <c r="L4084" s="64" t="s">
        <v>239</v>
      </c>
      <c r="M4084" s="100"/>
      <c r="N4084" s="100"/>
      <c r="O4084" s="66">
        <f t="shared" si="168"/>
        <v>24</v>
      </c>
      <c r="P4084" s="67">
        <v>0.1</v>
      </c>
      <c r="Q4084" s="68">
        <v>5</v>
      </c>
      <c r="R4084" s="68"/>
      <c r="S4084" s="68">
        <f t="shared" si="169"/>
        <v>0.5</v>
      </c>
      <c r="T4084" s="69" t="s">
        <v>547</v>
      </c>
      <c r="U4084" s="63" t="s">
        <v>52</v>
      </c>
      <c r="V4084" s="63"/>
      <c r="W4084" s="63"/>
      <c r="X4084" s="63"/>
      <c r="Y4084" s="63"/>
      <c r="Z4084" s="63"/>
      <c r="AA4084" s="63"/>
    </row>
    <row r="4085" spans="1:27" s="71" customFormat="1" ht="23.5" customHeight="1" x14ac:dyDescent="0.35">
      <c r="A4085" s="62">
        <v>46228</v>
      </c>
      <c r="B4085" s="63" t="s">
        <v>445</v>
      </c>
      <c r="C4085" s="64" t="s">
        <v>18</v>
      </c>
      <c r="D4085" s="64" t="s">
        <v>37</v>
      </c>
      <c r="E4085" s="64" t="s">
        <v>337</v>
      </c>
      <c r="F4085" s="64" t="str">
        <f t="shared" si="167"/>
        <v>2</v>
      </c>
      <c r="G4085" s="72">
        <v>317336001</v>
      </c>
      <c r="H4085" s="63" t="s">
        <v>7190</v>
      </c>
      <c r="I4085" s="64" t="s">
        <v>493</v>
      </c>
      <c r="J4085" s="63" t="s">
        <v>66</v>
      </c>
      <c r="K4085" s="64" t="s">
        <v>243</v>
      </c>
      <c r="L4085" s="64" t="s">
        <v>239</v>
      </c>
      <c r="M4085" s="100"/>
      <c r="N4085" s="100"/>
      <c r="O4085" s="66">
        <f t="shared" si="168"/>
        <v>24</v>
      </c>
      <c r="P4085" s="67">
        <v>0.1</v>
      </c>
      <c r="Q4085" s="68">
        <v>9</v>
      </c>
      <c r="R4085" s="68"/>
      <c r="S4085" s="68">
        <f t="shared" si="169"/>
        <v>0.9</v>
      </c>
      <c r="T4085" s="69" t="s">
        <v>547</v>
      </c>
      <c r="U4085" s="63" t="s">
        <v>52</v>
      </c>
      <c r="V4085" s="63"/>
      <c r="W4085" s="63"/>
      <c r="X4085" s="63"/>
      <c r="Y4085" s="63"/>
      <c r="Z4085" s="63"/>
      <c r="AA4085" s="63"/>
    </row>
    <row r="4086" spans="1:27" s="71" customFormat="1" ht="23.5" customHeight="1" x14ac:dyDescent="0.35">
      <c r="A4086" s="62">
        <v>46228</v>
      </c>
      <c r="B4086" s="63" t="s">
        <v>445</v>
      </c>
      <c r="C4086" s="64" t="s">
        <v>18</v>
      </c>
      <c r="D4086" s="64" t="s">
        <v>37</v>
      </c>
      <c r="E4086" s="64" t="s">
        <v>615</v>
      </c>
      <c r="F4086" s="64" t="str">
        <f t="shared" si="167"/>
        <v>1</v>
      </c>
      <c r="G4086" s="72">
        <v>230747003</v>
      </c>
      <c r="H4086" s="63" t="s">
        <v>7191</v>
      </c>
      <c r="I4086" s="64" t="s">
        <v>493</v>
      </c>
      <c r="J4086" s="63" t="s">
        <v>66</v>
      </c>
      <c r="K4086" s="64" t="s">
        <v>243</v>
      </c>
      <c r="L4086" s="64" t="s">
        <v>239</v>
      </c>
      <c r="M4086" s="100"/>
      <c r="N4086" s="100"/>
      <c r="O4086" s="66">
        <f t="shared" si="168"/>
        <v>24</v>
      </c>
      <c r="P4086" s="67">
        <v>0.1</v>
      </c>
      <c r="Q4086" s="68">
        <v>3</v>
      </c>
      <c r="R4086" s="68"/>
      <c r="S4086" s="68">
        <f t="shared" si="169"/>
        <v>0.30000000000000004</v>
      </c>
      <c r="T4086" s="69" t="s">
        <v>547</v>
      </c>
      <c r="U4086" s="63" t="s">
        <v>52</v>
      </c>
      <c r="V4086" s="63"/>
      <c r="W4086" s="63"/>
      <c r="X4086" s="63"/>
      <c r="Y4086" s="63"/>
      <c r="Z4086" s="63"/>
      <c r="AA4086" s="63"/>
    </row>
    <row r="4087" spans="1:27" s="71" customFormat="1" ht="23.5" customHeight="1" x14ac:dyDescent="0.35">
      <c r="A4087" s="62">
        <v>46228</v>
      </c>
      <c r="B4087" s="63" t="s">
        <v>445</v>
      </c>
      <c r="C4087" s="64" t="s">
        <v>18</v>
      </c>
      <c r="D4087" s="64" t="s">
        <v>37</v>
      </c>
      <c r="E4087" s="64" t="s">
        <v>615</v>
      </c>
      <c r="F4087" s="64" t="str">
        <f t="shared" si="167"/>
        <v>1</v>
      </c>
      <c r="G4087" s="72">
        <v>315630004</v>
      </c>
      <c r="H4087" s="63" t="s">
        <v>7192</v>
      </c>
      <c r="I4087" s="64" t="s">
        <v>493</v>
      </c>
      <c r="J4087" s="63" t="s">
        <v>66</v>
      </c>
      <c r="K4087" s="64" t="s">
        <v>243</v>
      </c>
      <c r="L4087" s="64" t="s">
        <v>239</v>
      </c>
      <c r="M4087" s="100"/>
      <c r="N4087" s="100"/>
      <c r="O4087" s="66">
        <f t="shared" si="168"/>
        <v>24</v>
      </c>
      <c r="P4087" s="67">
        <v>0.1</v>
      </c>
      <c r="Q4087" s="68">
        <v>3</v>
      </c>
      <c r="R4087" s="68"/>
      <c r="S4087" s="68">
        <f t="shared" si="169"/>
        <v>0.30000000000000004</v>
      </c>
      <c r="T4087" s="69" t="s">
        <v>547</v>
      </c>
      <c r="U4087" s="63" t="s">
        <v>52</v>
      </c>
      <c r="V4087" s="63"/>
      <c r="W4087" s="63"/>
      <c r="X4087" s="63"/>
      <c r="Y4087" s="63"/>
      <c r="Z4087" s="63"/>
      <c r="AA4087" s="63"/>
    </row>
    <row r="4088" spans="1:27" s="71" customFormat="1" ht="23.5" customHeight="1" x14ac:dyDescent="0.35">
      <c r="A4088" s="62">
        <v>46228</v>
      </c>
      <c r="B4088" s="63" t="s">
        <v>445</v>
      </c>
      <c r="C4088" s="64" t="s">
        <v>18</v>
      </c>
      <c r="D4088" s="64" t="s">
        <v>37</v>
      </c>
      <c r="E4088" s="64" t="s">
        <v>615</v>
      </c>
      <c r="F4088" s="64" t="str">
        <f t="shared" si="167"/>
        <v>1</v>
      </c>
      <c r="G4088" s="72">
        <v>317279003</v>
      </c>
      <c r="H4088" s="63" t="s">
        <v>7193</v>
      </c>
      <c r="I4088" s="64" t="s">
        <v>493</v>
      </c>
      <c r="J4088" s="63" t="s">
        <v>66</v>
      </c>
      <c r="K4088" s="64" t="s">
        <v>243</v>
      </c>
      <c r="L4088" s="64" t="s">
        <v>239</v>
      </c>
      <c r="M4088" s="100"/>
      <c r="N4088" s="100"/>
      <c r="O4088" s="66">
        <f t="shared" si="168"/>
        <v>24</v>
      </c>
      <c r="P4088" s="67">
        <v>0.1</v>
      </c>
      <c r="Q4088" s="68">
        <v>3</v>
      </c>
      <c r="R4088" s="68"/>
      <c r="S4088" s="68">
        <f t="shared" si="169"/>
        <v>0.30000000000000004</v>
      </c>
      <c r="T4088" s="69" t="s">
        <v>547</v>
      </c>
      <c r="U4088" s="63" t="s">
        <v>52</v>
      </c>
      <c r="V4088" s="63"/>
      <c r="W4088" s="63"/>
      <c r="X4088" s="63"/>
      <c r="Y4088" s="63"/>
      <c r="Z4088" s="63"/>
      <c r="AA4088" s="63"/>
    </row>
    <row r="4089" spans="1:27" s="71" customFormat="1" ht="23.5" customHeight="1" x14ac:dyDescent="0.35">
      <c r="A4089" s="62">
        <v>46228</v>
      </c>
      <c r="B4089" s="63" t="s">
        <v>445</v>
      </c>
      <c r="C4089" s="64" t="s">
        <v>18</v>
      </c>
      <c r="D4089" s="64" t="s">
        <v>37</v>
      </c>
      <c r="E4089" s="64" t="s">
        <v>899</v>
      </c>
      <c r="F4089" s="64" t="str">
        <f t="shared" si="167"/>
        <v>1</v>
      </c>
      <c r="G4089" s="72">
        <v>317342003</v>
      </c>
      <c r="H4089" s="63" t="s">
        <v>7194</v>
      </c>
      <c r="I4089" s="64" t="s">
        <v>493</v>
      </c>
      <c r="J4089" s="63" t="s">
        <v>66</v>
      </c>
      <c r="K4089" s="64" t="s">
        <v>243</v>
      </c>
      <c r="L4089" s="64" t="s">
        <v>239</v>
      </c>
      <c r="M4089" s="100"/>
      <c r="N4089" s="100"/>
      <c r="O4089" s="66">
        <f t="shared" si="168"/>
        <v>24</v>
      </c>
      <c r="P4089" s="67">
        <v>0.1</v>
      </c>
      <c r="Q4089" s="68">
        <v>9</v>
      </c>
      <c r="R4089" s="68"/>
      <c r="S4089" s="68">
        <f t="shared" si="169"/>
        <v>0.9</v>
      </c>
      <c r="T4089" s="69" t="s">
        <v>547</v>
      </c>
      <c r="U4089" s="63" t="s">
        <v>52</v>
      </c>
      <c r="V4089" s="63"/>
      <c r="W4089" s="63"/>
      <c r="X4089" s="63"/>
      <c r="Y4089" s="63"/>
      <c r="Z4089" s="63"/>
      <c r="AA4089" s="63"/>
    </row>
    <row r="4090" spans="1:27" s="71" customFormat="1" ht="23.5" customHeight="1" x14ac:dyDescent="0.35">
      <c r="A4090" s="62">
        <v>46228</v>
      </c>
      <c r="B4090" s="63" t="s">
        <v>445</v>
      </c>
      <c r="C4090" s="64" t="s">
        <v>18</v>
      </c>
      <c r="D4090" s="64" t="s">
        <v>37</v>
      </c>
      <c r="E4090" s="64" t="s">
        <v>263</v>
      </c>
      <c r="F4090" s="64" t="str">
        <f t="shared" si="167"/>
        <v>2</v>
      </c>
      <c r="G4090" s="72" t="s">
        <v>2008</v>
      </c>
      <c r="H4090" s="63" t="s">
        <v>7195</v>
      </c>
      <c r="I4090" s="64" t="s">
        <v>493</v>
      </c>
      <c r="J4090" s="63" t="s">
        <v>66</v>
      </c>
      <c r="K4090" s="64" t="s">
        <v>243</v>
      </c>
      <c r="L4090" s="64" t="s">
        <v>239</v>
      </c>
      <c r="M4090" s="100"/>
      <c r="N4090" s="100"/>
      <c r="O4090" s="66">
        <f t="shared" si="168"/>
        <v>24</v>
      </c>
      <c r="P4090" s="67">
        <v>0.1</v>
      </c>
      <c r="Q4090" s="68">
        <v>17</v>
      </c>
      <c r="R4090" s="68"/>
      <c r="S4090" s="68">
        <f t="shared" si="169"/>
        <v>1.7000000000000002</v>
      </c>
      <c r="T4090" s="69" t="s">
        <v>547</v>
      </c>
      <c r="U4090" s="63" t="s">
        <v>52</v>
      </c>
      <c r="V4090" s="63"/>
      <c r="W4090" s="63"/>
      <c r="X4090" s="63"/>
      <c r="Y4090" s="63"/>
      <c r="Z4090" s="63"/>
      <c r="AA4090" s="63"/>
    </row>
    <row r="4091" spans="1:27" s="71" customFormat="1" ht="23.5" customHeight="1" x14ac:dyDescent="0.35">
      <c r="A4091" s="62">
        <v>46228</v>
      </c>
      <c r="B4091" s="63" t="s">
        <v>445</v>
      </c>
      <c r="C4091" s="64" t="s">
        <v>18</v>
      </c>
      <c r="D4091" s="64" t="s">
        <v>37</v>
      </c>
      <c r="E4091" s="64" t="s">
        <v>258</v>
      </c>
      <c r="F4091" s="64" t="str">
        <f t="shared" si="167"/>
        <v>1</v>
      </c>
      <c r="G4091" s="72" t="s">
        <v>5399</v>
      </c>
      <c r="H4091" s="63" t="s">
        <v>7196</v>
      </c>
      <c r="I4091" s="64" t="s">
        <v>493</v>
      </c>
      <c r="J4091" s="63" t="s">
        <v>66</v>
      </c>
      <c r="K4091" s="64" t="s">
        <v>243</v>
      </c>
      <c r="L4091" s="64" t="s">
        <v>239</v>
      </c>
      <c r="M4091" s="100"/>
      <c r="N4091" s="100"/>
      <c r="O4091" s="66">
        <f t="shared" si="168"/>
        <v>24</v>
      </c>
      <c r="P4091" s="67">
        <v>0.1</v>
      </c>
      <c r="Q4091" s="68">
        <v>17</v>
      </c>
      <c r="R4091" s="68"/>
      <c r="S4091" s="68">
        <f t="shared" si="169"/>
        <v>1.7000000000000002</v>
      </c>
      <c r="T4091" s="69" t="s">
        <v>547</v>
      </c>
      <c r="U4091" s="63" t="s">
        <v>52</v>
      </c>
      <c r="V4091" s="63"/>
      <c r="W4091" s="63"/>
      <c r="X4091" s="63"/>
      <c r="Y4091" s="63"/>
      <c r="Z4091" s="63"/>
      <c r="AA4091" s="63"/>
    </row>
    <row r="4092" spans="1:27" s="71" customFormat="1" ht="23.5" customHeight="1" x14ac:dyDescent="0.35">
      <c r="A4092" s="62">
        <v>46228</v>
      </c>
      <c r="B4092" s="63" t="s">
        <v>445</v>
      </c>
      <c r="C4092" s="64" t="s">
        <v>18</v>
      </c>
      <c r="D4092" s="64" t="s">
        <v>37</v>
      </c>
      <c r="E4092" s="64" t="s">
        <v>1536</v>
      </c>
      <c r="F4092" s="64" t="str">
        <f t="shared" si="167"/>
        <v>1</v>
      </c>
      <c r="G4092" s="72" t="s">
        <v>2462</v>
      </c>
      <c r="H4092" s="63" t="s">
        <v>7197</v>
      </c>
      <c r="I4092" s="64" t="s">
        <v>493</v>
      </c>
      <c r="J4092" s="63" t="s">
        <v>66</v>
      </c>
      <c r="K4092" s="64" t="s">
        <v>243</v>
      </c>
      <c r="L4092" s="64" t="s">
        <v>239</v>
      </c>
      <c r="M4092" s="100"/>
      <c r="N4092" s="100"/>
      <c r="O4092" s="66">
        <f t="shared" si="168"/>
        <v>24</v>
      </c>
      <c r="P4092" s="67">
        <v>0.1</v>
      </c>
      <c r="Q4092" s="68">
        <v>30</v>
      </c>
      <c r="R4092" s="68"/>
      <c r="S4092" s="68">
        <f t="shared" si="169"/>
        <v>3</v>
      </c>
      <c r="T4092" s="69" t="s">
        <v>547</v>
      </c>
      <c r="U4092" s="63" t="s">
        <v>52</v>
      </c>
      <c r="V4092" s="63"/>
      <c r="W4092" s="63"/>
      <c r="X4092" s="63"/>
      <c r="Y4092" s="63"/>
      <c r="Z4092" s="63"/>
      <c r="AA4092" s="63"/>
    </row>
    <row r="4093" spans="1:27" s="71" customFormat="1" ht="23.5" customHeight="1" x14ac:dyDescent="0.35">
      <c r="A4093" s="62">
        <v>46228</v>
      </c>
      <c r="B4093" s="63" t="s">
        <v>445</v>
      </c>
      <c r="C4093" s="64" t="s">
        <v>18</v>
      </c>
      <c r="D4093" s="64" t="s">
        <v>37</v>
      </c>
      <c r="E4093" s="64" t="s">
        <v>1424</v>
      </c>
      <c r="F4093" s="64" t="str">
        <f t="shared" si="167"/>
        <v>2</v>
      </c>
      <c r="G4093" s="72">
        <v>159306004</v>
      </c>
      <c r="H4093" s="63" t="s">
        <v>7198</v>
      </c>
      <c r="I4093" s="64" t="s">
        <v>493</v>
      </c>
      <c r="J4093" s="63" t="s">
        <v>66</v>
      </c>
      <c r="K4093" s="64" t="s">
        <v>243</v>
      </c>
      <c r="L4093" s="64" t="s">
        <v>239</v>
      </c>
      <c r="M4093" s="100"/>
      <c r="N4093" s="100"/>
      <c r="O4093" s="66">
        <f t="shared" si="168"/>
        <v>24</v>
      </c>
      <c r="P4093" s="67">
        <v>0.1</v>
      </c>
      <c r="Q4093" s="68">
        <v>19</v>
      </c>
      <c r="R4093" s="68"/>
      <c r="S4093" s="68">
        <f t="shared" si="169"/>
        <v>1.9000000000000001</v>
      </c>
      <c r="T4093" s="69" t="s">
        <v>547</v>
      </c>
      <c r="U4093" s="63" t="s">
        <v>52</v>
      </c>
      <c r="V4093" s="63"/>
      <c r="W4093" s="63"/>
      <c r="X4093" s="63"/>
      <c r="Y4093" s="63"/>
      <c r="Z4093" s="63"/>
      <c r="AA4093" s="63"/>
    </row>
    <row r="4094" spans="1:27" s="71" customFormat="1" ht="23.5" customHeight="1" x14ac:dyDescent="0.35">
      <c r="A4094" s="62">
        <v>46228</v>
      </c>
      <c r="B4094" s="63" t="s">
        <v>445</v>
      </c>
      <c r="C4094" s="64" t="s">
        <v>18</v>
      </c>
      <c r="D4094" s="64" t="s">
        <v>37</v>
      </c>
      <c r="E4094" s="64" t="s">
        <v>320</v>
      </c>
      <c r="F4094" s="64" t="str">
        <f t="shared" si="167"/>
        <v>1</v>
      </c>
      <c r="G4094" s="72" t="s">
        <v>4702</v>
      </c>
      <c r="H4094" s="63" t="s">
        <v>7199</v>
      </c>
      <c r="I4094" s="64" t="s">
        <v>493</v>
      </c>
      <c r="J4094" s="63" t="s">
        <v>66</v>
      </c>
      <c r="K4094" s="64" t="s">
        <v>243</v>
      </c>
      <c r="L4094" s="64" t="s">
        <v>239</v>
      </c>
      <c r="M4094" s="100"/>
      <c r="N4094" s="100"/>
      <c r="O4094" s="66">
        <f t="shared" si="168"/>
        <v>24</v>
      </c>
      <c r="P4094" s="67">
        <v>0.67</v>
      </c>
      <c r="Q4094" s="68">
        <v>21</v>
      </c>
      <c r="R4094" s="68"/>
      <c r="S4094" s="68">
        <f t="shared" si="169"/>
        <v>14.07</v>
      </c>
      <c r="T4094" s="69" t="s">
        <v>547</v>
      </c>
      <c r="U4094" s="63" t="s">
        <v>52</v>
      </c>
      <c r="V4094" s="63"/>
      <c r="W4094" s="63"/>
      <c r="X4094" s="63"/>
      <c r="Y4094" s="63"/>
      <c r="Z4094" s="63"/>
      <c r="AA4094" s="63"/>
    </row>
    <row r="4095" spans="1:27" s="71" customFormat="1" ht="23.5" customHeight="1" x14ac:dyDescent="0.35">
      <c r="A4095" s="62">
        <v>46228</v>
      </c>
      <c r="B4095" s="63" t="s">
        <v>445</v>
      </c>
      <c r="C4095" s="64" t="s">
        <v>18</v>
      </c>
      <c r="D4095" s="64" t="s">
        <v>37</v>
      </c>
      <c r="E4095" s="64" t="s">
        <v>2563</v>
      </c>
      <c r="F4095" s="64" t="str">
        <f t="shared" si="167"/>
        <v>1</v>
      </c>
      <c r="G4095" s="72" t="s">
        <v>6648</v>
      </c>
      <c r="H4095" s="63" t="s">
        <v>7200</v>
      </c>
      <c r="I4095" s="64" t="s">
        <v>493</v>
      </c>
      <c r="J4095" s="63" t="s">
        <v>66</v>
      </c>
      <c r="K4095" s="64" t="s">
        <v>243</v>
      </c>
      <c r="L4095" s="64" t="s">
        <v>239</v>
      </c>
      <c r="M4095" s="100"/>
      <c r="N4095" s="100"/>
      <c r="O4095" s="66">
        <f t="shared" si="168"/>
        <v>24</v>
      </c>
      <c r="P4095" s="67">
        <v>0.67</v>
      </c>
      <c r="Q4095" s="68">
        <v>24</v>
      </c>
      <c r="R4095" s="68"/>
      <c r="S4095" s="68">
        <f t="shared" si="169"/>
        <v>16.080000000000002</v>
      </c>
      <c r="T4095" s="69" t="s">
        <v>547</v>
      </c>
      <c r="U4095" s="63" t="s">
        <v>52</v>
      </c>
      <c r="V4095" s="63"/>
      <c r="W4095" s="63"/>
      <c r="X4095" s="63"/>
      <c r="Y4095" s="63"/>
      <c r="Z4095" s="63"/>
      <c r="AA4095" s="63"/>
    </row>
    <row r="4096" spans="1:27" s="71" customFormat="1" ht="23.5" customHeight="1" x14ac:dyDescent="0.35">
      <c r="A4096" s="62">
        <v>46228</v>
      </c>
      <c r="B4096" s="63" t="s">
        <v>445</v>
      </c>
      <c r="C4096" s="64" t="s">
        <v>18</v>
      </c>
      <c r="D4096" s="64" t="s">
        <v>37</v>
      </c>
      <c r="E4096" s="64" t="s">
        <v>331</v>
      </c>
      <c r="F4096" s="64" t="str">
        <f t="shared" si="167"/>
        <v>2</v>
      </c>
      <c r="G4096" s="72">
        <v>204753029</v>
      </c>
      <c r="H4096" s="63" t="s">
        <v>7201</v>
      </c>
      <c r="I4096" s="64" t="s">
        <v>493</v>
      </c>
      <c r="J4096" s="63" t="s">
        <v>66</v>
      </c>
      <c r="K4096" s="64" t="s">
        <v>243</v>
      </c>
      <c r="L4096" s="64" t="s">
        <v>239</v>
      </c>
      <c r="M4096" s="100"/>
      <c r="N4096" s="100"/>
      <c r="O4096" s="66">
        <f t="shared" si="168"/>
        <v>24</v>
      </c>
      <c r="P4096" s="67">
        <v>0.1</v>
      </c>
      <c r="Q4096" s="68">
        <v>5</v>
      </c>
      <c r="R4096" s="68"/>
      <c r="S4096" s="68">
        <f t="shared" si="169"/>
        <v>0.5</v>
      </c>
      <c r="T4096" s="69" t="s">
        <v>547</v>
      </c>
      <c r="U4096" s="63" t="s">
        <v>52</v>
      </c>
      <c r="V4096" s="63"/>
      <c r="W4096" s="63"/>
      <c r="X4096" s="63"/>
      <c r="Y4096" s="63"/>
      <c r="Z4096" s="63"/>
      <c r="AA4096" s="63"/>
    </row>
    <row r="4097" spans="1:27" s="71" customFormat="1" ht="23.5" customHeight="1" x14ac:dyDescent="0.35">
      <c r="A4097" s="62">
        <v>46228</v>
      </c>
      <c r="B4097" s="63" t="s">
        <v>445</v>
      </c>
      <c r="C4097" s="64" t="s">
        <v>18</v>
      </c>
      <c r="D4097" s="64" t="s">
        <v>37</v>
      </c>
      <c r="E4097" s="64" t="s">
        <v>331</v>
      </c>
      <c r="F4097" s="64" t="str">
        <f t="shared" si="167"/>
        <v>2</v>
      </c>
      <c r="G4097" s="72">
        <v>206196008</v>
      </c>
      <c r="H4097" s="63" t="s">
        <v>7202</v>
      </c>
      <c r="I4097" s="64" t="s">
        <v>493</v>
      </c>
      <c r="J4097" s="63" t="s">
        <v>66</v>
      </c>
      <c r="K4097" s="64" t="s">
        <v>243</v>
      </c>
      <c r="L4097" s="64" t="s">
        <v>239</v>
      </c>
      <c r="M4097" s="100"/>
      <c r="N4097" s="100"/>
      <c r="O4097" s="66">
        <f t="shared" si="168"/>
        <v>24</v>
      </c>
      <c r="P4097" s="67">
        <v>0.1</v>
      </c>
      <c r="Q4097" s="68">
        <v>5</v>
      </c>
      <c r="R4097" s="68"/>
      <c r="S4097" s="68">
        <f t="shared" si="169"/>
        <v>0.5</v>
      </c>
      <c r="T4097" s="69" t="s">
        <v>547</v>
      </c>
      <c r="U4097" s="63" t="s">
        <v>52</v>
      </c>
      <c r="V4097" s="63"/>
      <c r="W4097" s="63"/>
      <c r="X4097" s="63"/>
      <c r="Y4097" s="63"/>
      <c r="Z4097" s="63"/>
      <c r="AA4097" s="63"/>
    </row>
    <row r="4098" spans="1:27" s="71" customFormat="1" ht="23.5" customHeight="1" x14ac:dyDescent="0.35">
      <c r="A4098" s="62">
        <v>46228</v>
      </c>
      <c r="B4098" s="63" t="s">
        <v>34</v>
      </c>
      <c r="C4098" s="64" t="s">
        <v>18</v>
      </c>
      <c r="D4098" s="64" t="s">
        <v>19</v>
      </c>
      <c r="E4098" s="64" t="s">
        <v>1543</v>
      </c>
      <c r="F4098" s="64" t="str">
        <f t="shared" si="167"/>
        <v>1</v>
      </c>
      <c r="G4098" s="72">
        <v>130868002</v>
      </c>
      <c r="H4098" s="63" t="s">
        <v>7203</v>
      </c>
      <c r="I4098" s="64" t="s">
        <v>490</v>
      </c>
      <c r="J4098" s="63" t="s">
        <v>7204</v>
      </c>
      <c r="K4098" s="64" t="s">
        <v>281</v>
      </c>
      <c r="L4098" s="64" t="s">
        <v>268</v>
      </c>
      <c r="M4098" s="100">
        <v>0.3263888888888889</v>
      </c>
      <c r="N4098" s="100">
        <v>0.33680555555555558</v>
      </c>
      <c r="O4098" s="66">
        <f t="shared" si="168"/>
        <v>1.0416666666666685E-2</v>
      </c>
      <c r="P4098" s="67">
        <v>0.25</v>
      </c>
      <c r="Q4098" s="68">
        <v>7</v>
      </c>
      <c r="R4098" s="68"/>
      <c r="S4098" s="68">
        <f t="shared" si="169"/>
        <v>1.75</v>
      </c>
      <c r="T4098" s="69" t="s">
        <v>52</v>
      </c>
      <c r="U4098" s="63" t="s">
        <v>52</v>
      </c>
      <c r="V4098" s="63"/>
      <c r="W4098" s="63"/>
      <c r="X4098" s="63"/>
      <c r="Y4098" s="63"/>
      <c r="Z4098" s="63"/>
      <c r="AA4098" s="63">
        <v>2026070084</v>
      </c>
    </row>
    <row r="4099" spans="1:27" s="71" customFormat="1" ht="23.5" customHeight="1" x14ac:dyDescent="0.35">
      <c r="A4099" s="62">
        <v>46228</v>
      </c>
      <c r="B4099" s="63" t="s">
        <v>34</v>
      </c>
      <c r="C4099" s="64" t="s">
        <v>18</v>
      </c>
      <c r="D4099" s="64" t="s">
        <v>19</v>
      </c>
      <c r="E4099" s="64" t="s">
        <v>356</v>
      </c>
      <c r="F4099" s="64" t="str">
        <f t="shared" si="167"/>
        <v>1</v>
      </c>
      <c r="G4099" s="72">
        <v>130868017</v>
      </c>
      <c r="H4099" s="63" t="s">
        <v>7167</v>
      </c>
      <c r="I4099" s="64" t="s">
        <v>490</v>
      </c>
      <c r="J4099" s="63" t="s">
        <v>7553</v>
      </c>
      <c r="K4099" s="64" t="s">
        <v>281</v>
      </c>
      <c r="L4099" s="64" t="s">
        <v>268</v>
      </c>
      <c r="M4099" s="100">
        <v>0.3263888888888889</v>
      </c>
      <c r="N4099" s="100">
        <v>0.33333333333333331</v>
      </c>
      <c r="O4099" s="66">
        <f t="shared" si="168"/>
        <v>6.9444444444444198E-3</v>
      </c>
      <c r="P4099" s="67">
        <v>0.16</v>
      </c>
      <c r="Q4099" s="68">
        <v>7</v>
      </c>
      <c r="R4099" s="68"/>
      <c r="S4099" s="68">
        <f t="shared" si="169"/>
        <v>1.1200000000000001</v>
      </c>
      <c r="T4099" s="69" t="s">
        <v>52</v>
      </c>
      <c r="U4099" s="63" t="s">
        <v>52</v>
      </c>
      <c r="V4099" s="63"/>
      <c r="W4099" s="63"/>
      <c r="X4099" s="63"/>
      <c r="Y4099" s="63"/>
      <c r="Z4099" s="63"/>
      <c r="AA4099" s="63">
        <v>2026070085</v>
      </c>
    </row>
    <row r="4100" spans="1:27" s="71" customFormat="1" ht="23.5" customHeight="1" x14ac:dyDescent="0.35">
      <c r="A4100" s="62">
        <v>46230</v>
      </c>
      <c r="B4100" s="63" t="s">
        <v>445</v>
      </c>
      <c r="C4100" s="64" t="s">
        <v>17</v>
      </c>
      <c r="D4100" s="64" t="s">
        <v>37</v>
      </c>
      <c r="E4100" s="64" t="s">
        <v>5868</v>
      </c>
      <c r="F4100" s="64" t="str">
        <f t="shared" si="167"/>
        <v>2</v>
      </c>
      <c r="G4100" s="72" t="s">
        <v>642</v>
      </c>
      <c r="H4100" s="63" t="s">
        <v>7209</v>
      </c>
      <c r="I4100" s="64" t="s">
        <v>493</v>
      </c>
      <c r="J4100" s="63" t="s">
        <v>66</v>
      </c>
      <c r="K4100" s="64" t="s">
        <v>243</v>
      </c>
      <c r="L4100" s="64" t="s">
        <v>239</v>
      </c>
      <c r="M4100" s="100"/>
      <c r="N4100" s="100"/>
      <c r="O4100" s="66">
        <f t="shared" si="168"/>
        <v>24</v>
      </c>
      <c r="P4100" s="67">
        <v>0.1</v>
      </c>
      <c r="Q4100" s="68">
        <v>21</v>
      </c>
      <c r="R4100" s="68"/>
      <c r="S4100" s="68">
        <f t="shared" si="169"/>
        <v>2.1</v>
      </c>
      <c r="T4100" s="69" t="s">
        <v>547</v>
      </c>
      <c r="U4100" s="63" t="s">
        <v>52</v>
      </c>
      <c r="V4100" s="63"/>
      <c r="W4100" s="63"/>
      <c r="X4100" s="63"/>
      <c r="Y4100" s="63"/>
      <c r="Z4100" s="63"/>
      <c r="AA4100" s="63"/>
    </row>
    <row r="4101" spans="1:27" s="71" customFormat="1" ht="23.5" customHeight="1" x14ac:dyDescent="0.35">
      <c r="A4101" s="62">
        <v>46230</v>
      </c>
      <c r="B4101" s="63" t="s">
        <v>445</v>
      </c>
      <c r="C4101" s="64" t="s">
        <v>17</v>
      </c>
      <c r="D4101" s="64" t="s">
        <v>37</v>
      </c>
      <c r="E4101" s="64" t="s">
        <v>7097</v>
      </c>
      <c r="F4101" s="64" t="str">
        <f t="shared" si="167"/>
        <v>1</v>
      </c>
      <c r="G4101" s="72" t="s">
        <v>7210</v>
      </c>
      <c r="H4101" s="63" t="s">
        <v>7211</v>
      </c>
      <c r="I4101" s="64" t="s">
        <v>493</v>
      </c>
      <c r="J4101" s="63" t="s">
        <v>66</v>
      </c>
      <c r="K4101" s="64" t="s">
        <v>243</v>
      </c>
      <c r="L4101" s="64" t="s">
        <v>239</v>
      </c>
      <c r="M4101" s="100"/>
      <c r="N4101" s="100"/>
      <c r="O4101" s="66">
        <f t="shared" si="168"/>
        <v>24</v>
      </c>
      <c r="P4101" s="67">
        <v>0.1</v>
      </c>
      <c r="Q4101" s="68">
        <v>28</v>
      </c>
      <c r="R4101" s="68"/>
      <c r="S4101" s="68">
        <f t="shared" si="169"/>
        <v>2.8000000000000003</v>
      </c>
      <c r="T4101" s="69" t="s">
        <v>547</v>
      </c>
      <c r="U4101" s="63" t="s">
        <v>52</v>
      </c>
      <c r="V4101" s="63"/>
      <c r="W4101" s="63"/>
      <c r="X4101" s="63"/>
      <c r="Y4101" s="63"/>
      <c r="Z4101" s="63"/>
      <c r="AA4101" s="63"/>
    </row>
    <row r="4102" spans="1:27" s="71" customFormat="1" ht="23.5" customHeight="1" x14ac:dyDescent="0.35">
      <c r="A4102" s="62">
        <v>46230</v>
      </c>
      <c r="B4102" s="63" t="s">
        <v>445</v>
      </c>
      <c r="C4102" s="64" t="s">
        <v>17</v>
      </c>
      <c r="D4102" s="64" t="s">
        <v>37</v>
      </c>
      <c r="E4102" s="64" t="s">
        <v>7010</v>
      </c>
      <c r="F4102" s="64" t="str">
        <f t="shared" si="167"/>
        <v>1</v>
      </c>
      <c r="G4102" s="72" t="s">
        <v>3206</v>
      </c>
      <c r="H4102" s="63" t="s">
        <v>7212</v>
      </c>
      <c r="I4102" s="64" t="s">
        <v>493</v>
      </c>
      <c r="J4102" s="63" t="s">
        <v>66</v>
      </c>
      <c r="K4102" s="64" t="s">
        <v>243</v>
      </c>
      <c r="L4102" s="64" t="s">
        <v>239</v>
      </c>
      <c r="M4102" s="100"/>
      <c r="N4102" s="100"/>
      <c r="O4102" s="66">
        <f t="shared" si="168"/>
        <v>24</v>
      </c>
      <c r="P4102" s="67">
        <v>0.33</v>
      </c>
      <c r="Q4102" s="68">
        <v>9</v>
      </c>
      <c r="R4102" s="68"/>
      <c r="S4102" s="68">
        <f t="shared" si="169"/>
        <v>2.97</v>
      </c>
      <c r="T4102" s="69" t="s">
        <v>547</v>
      </c>
      <c r="U4102" s="63" t="s">
        <v>52</v>
      </c>
      <c r="V4102" s="63"/>
      <c r="W4102" s="63"/>
      <c r="X4102" s="63"/>
      <c r="Y4102" s="63"/>
      <c r="Z4102" s="63"/>
      <c r="AA4102" s="63"/>
    </row>
    <row r="4103" spans="1:27" s="71" customFormat="1" ht="23.5" customHeight="1" x14ac:dyDescent="0.35">
      <c r="A4103" s="62">
        <v>46230</v>
      </c>
      <c r="B4103" s="63" t="s">
        <v>445</v>
      </c>
      <c r="C4103" s="64" t="s">
        <v>17</v>
      </c>
      <c r="D4103" s="64" t="s">
        <v>37</v>
      </c>
      <c r="E4103" s="64" t="s">
        <v>7012</v>
      </c>
      <c r="F4103" s="64" t="str">
        <f t="shared" si="167"/>
        <v>1</v>
      </c>
      <c r="G4103" s="72" t="s">
        <v>7213</v>
      </c>
      <c r="H4103" s="63" t="s">
        <v>7214</v>
      </c>
      <c r="I4103" s="64" t="s">
        <v>493</v>
      </c>
      <c r="J4103" s="63" t="s">
        <v>66</v>
      </c>
      <c r="K4103" s="64" t="s">
        <v>243</v>
      </c>
      <c r="L4103" s="64" t="s">
        <v>239</v>
      </c>
      <c r="M4103" s="100"/>
      <c r="N4103" s="100"/>
      <c r="O4103" s="66">
        <f t="shared" si="168"/>
        <v>24</v>
      </c>
      <c r="P4103" s="67">
        <v>0.33</v>
      </c>
      <c r="Q4103" s="68">
        <v>11</v>
      </c>
      <c r="R4103" s="68"/>
      <c r="S4103" s="68">
        <f t="shared" si="169"/>
        <v>3.6300000000000003</v>
      </c>
      <c r="T4103" s="69" t="s">
        <v>547</v>
      </c>
      <c r="U4103" s="63" t="s">
        <v>52</v>
      </c>
      <c r="V4103" s="63"/>
      <c r="W4103" s="63"/>
      <c r="X4103" s="63"/>
      <c r="Y4103" s="63"/>
      <c r="Z4103" s="63"/>
      <c r="AA4103" s="63"/>
    </row>
    <row r="4104" spans="1:27" s="71" customFormat="1" ht="23.5" customHeight="1" x14ac:dyDescent="0.35">
      <c r="A4104" s="62">
        <v>46230</v>
      </c>
      <c r="B4104" s="63" t="s">
        <v>445</v>
      </c>
      <c r="C4104" s="64" t="s">
        <v>17</v>
      </c>
      <c r="D4104" s="64" t="s">
        <v>37</v>
      </c>
      <c r="E4104" s="64" t="s">
        <v>7012</v>
      </c>
      <c r="F4104" s="64" t="str">
        <f t="shared" si="167"/>
        <v>1</v>
      </c>
      <c r="G4104" s="72" t="s">
        <v>5988</v>
      </c>
      <c r="H4104" s="63" t="s">
        <v>7215</v>
      </c>
      <c r="I4104" s="64" t="s">
        <v>493</v>
      </c>
      <c r="J4104" s="63" t="s">
        <v>66</v>
      </c>
      <c r="K4104" s="64" t="s">
        <v>243</v>
      </c>
      <c r="L4104" s="64" t="s">
        <v>239</v>
      </c>
      <c r="M4104" s="100"/>
      <c r="N4104" s="100"/>
      <c r="O4104" s="66">
        <f t="shared" si="168"/>
        <v>24</v>
      </c>
      <c r="P4104" s="67">
        <v>0.33</v>
      </c>
      <c r="Q4104" s="68">
        <v>11</v>
      </c>
      <c r="R4104" s="68"/>
      <c r="S4104" s="68">
        <f t="shared" si="169"/>
        <v>3.6300000000000003</v>
      </c>
      <c r="T4104" s="69" t="s">
        <v>547</v>
      </c>
      <c r="U4104" s="63" t="s">
        <v>52</v>
      </c>
      <c r="V4104" s="63"/>
      <c r="W4104" s="63"/>
      <c r="X4104" s="63"/>
      <c r="Y4104" s="63"/>
      <c r="Z4104" s="63"/>
      <c r="AA4104" s="63"/>
    </row>
    <row r="4105" spans="1:27" s="71" customFormat="1" ht="23.5" customHeight="1" x14ac:dyDescent="0.35">
      <c r="A4105" s="62">
        <v>46230</v>
      </c>
      <c r="B4105" s="63" t="s">
        <v>34</v>
      </c>
      <c r="C4105" s="64" t="s">
        <v>17</v>
      </c>
      <c r="D4105" s="64" t="s">
        <v>19</v>
      </c>
      <c r="E4105" s="64" t="s">
        <v>6445</v>
      </c>
      <c r="F4105" s="64" t="str">
        <f t="shared" si="167"/>
        <v>1</v>
      </c>
      <c r="G4105" s="72">
        <v>130597187</v>
      </c>
      <c r="H4105" s="63" t="s">
        <v>7216</v>
      </c>
      <c r="I4105" s="64" t="s">
        <v>493</v>
      </c>
      <c r="J4105" s="63" t="s">
        <v>66</v>
      </c>
      <c r="K4105" s="64" t="s">
        <v>243</v>
      </c>
      <c r="L4105" s="64" t="s">
        <v>239</v>
      </c>
      <c r="M4105" s="100"/>
      <c r="N4105" s="100"/>
      <c r="O4105" s="66">
        <f t="shared" si="168"/>
        <v>24</v>
      </c>
      <c r="P4105" s="67">
        <v>0.8</v>
      </c>
      <c r="Q4105" s="68">
        <v>13</v>
      </c>
      <c r="R4105" s="68"/>
      <c r="S4105" s="68">
        <f t="shared" si="169"/>
        <v>10.4</v>
      </c>
      <c r="T4105" s="69" t="s">
        <v>547</v>
      </c>
      <c r="U4105" s="63" t="s">
        <v>52</v>
      </c>
      <c r="V4105" s="63"/>
      <c r="W4105" s="63"/>
      <c r="X4105" s="63"/>
      <c r="Y4105" s="63"/>
      <c r="Z4105" s="63"/>
      <c r="AA4105" s="63"/>
    </row>
    <row r="4106" spans="1:27" s="71" customFormat="1" ht="23.5" customHeight="1" x14ac:dyDescent="0.35">
      <c r="A4106" s="62">
        <v>46230</v>
      </c>
      <c r="B4106" s="63" t="s">
        <v>34</v>
      </c>
      <c r="C4106" s="64" t="s">
        <v>17</v>
      </c>
      <c r="D4106" s="64" t="s">
        <v>19</v>
      </c>
      <c r="E4106" s="64" t="s">
        <v>5905</v>
      </c>
      <c r="F4106" s="64" t="str">
        <f t="shared" si="167"/>
        <v>2</v>
      </c>
      <c r="G4106" s="72">
        <v>130597180</v>
      </c>
      <c r="H4106" s="63" t="s">
        <v>7217</v>
      </c>
      <c r="I4106" s="64" t="s">
        <v>493</v>
      </c>
      <c r="J4106" s="63" t="s">
        <v>66</v>
      </c>
      <c r="K4106" s="64" t="s">
        <v>243</v>
      </c>
      <c r="L4106" s="64" t="s">
        <v>239</v>
      </c>
      <c r="M4106" s="100"/>
      <c r="N4106" s="100"/>
      <c r="O4106" s="66">
        <f t="shared" si="168"/>
        <v>24</v>
      </c>
      <c r="P4106" s="67">
        <v>0.5</v>
      </c>
      <c r="Q4106" s="68">
        <v>12</v>
      </c>
      <c r="R4106" s="68"/>
      <c r="S4106" s="68">
        <f t="shared" si="169"/>
        <v>6</v>
      </c>
      <c r="T4106" s="69" t="s">
        <v>547</v>
      </c>
      <c r="U4106" s="63" t="s">
        <v>52</v>
      </c>
      <c r="V4106" s="63"/>
      <c r="W4106" s="63"/>
      <c r="X4106" s="63"/>
      <c r="Y4106" s="63"/>
      <c r="Z4106" s="63"/>
      <c r="AA4106" s="63"/>
    </row>
    <row r="4107" spans="1:27" s="71" customFormat="1" ht="23.5" customHeight="1" x14ac:dyDescent="0.35">
      <c r="A4107" s="62">
        <v>46230</v>
      </c>
      <c r="B4107" s="63" t="s">
        <v>34</v>
      </c>
      <c r="C4107" s="64" t="s">
        <v>17</v>
      </c>
      <c r="D4107" s="64" t="s">
        <v>19</v>
      </c>
      <c r="E4107" s="64" t="s">
        <v>5905</v>
      </c>
      <c r="F4107" s="64" t="str">
        <f t="shared" si="167"/>
        <v>2</v>
      </c>
      <c r="G4107" s="72">
        <v>130597185</v>
      </c>
      <c r="H4107" s="63" t="s">
        <v>7218</v>
      </c>
      <c r="I4107" s="64" t="s">
        <v>493</v>
      </c>
      <c r="J4107" s="63" t="s">
        <v>66</v>
      </c>
      <c r="K4107" s="64" t="s">
        <v>243</v>
      </c>
      <c r="L4107" s="64" t="s">
        <v>239</v>
      </c>
      <c r="M4107" s="100"/>
      <c r="N4107" s="100"/>
      <c r="O4107" s="66">
        <f t="shared" si="168"/>
        <v>24</v>
      </c>
      <c r="P4107" s="67">
        <v>0.25</v>
      </c>
      <c r="Q4107" s="68">
        <v>12</v>
      </c>
      <c r="R4107" s="68"/>
      <c r="S4107" s="68">
        <f t="shared" si="169"/>
        <v>3</v>
      </c>
      <c r="T4107" s="69" t="s">
        <v>547</v>
      </c>
      <c r="U4107" s="63" t="s">
        <v>52</v>
      </c>
      <c r="V4107" s="63"/>
      <c r="W4107" s="63"/>
      <c r="X4107" s="63"/>
      <c r="Y4107" s="63"/>
      <c r="Z4107" s="63"/>
      <c r="AA4107" s="63"/>
    </row>
    <row r="4108" spans="1:27" s="71" customFormat="1" ht="23.5" customHeight="1" x14ac:dyDescent="0.35">
      <c r="A4108" s="62">
        <v>46230</v>
      </c>
      <c r="B4108" s="63" t="s">
        <v>34</v>
      </c>
      <c r="C4108" s="64" t="s">
        <v>17</v>
      </c>
      <c r="D4108" s="64" t="s">
        <v>19</v>
      </c>
      <c r="E4108" s="64" t="s">
        <v>5633</v>
      </c>
      <c r="F4108" s="64" t="str">
        <f t="shared" si="167"/>
        <v>1</v>
      </c>
      <c r="G4108" s="72">
        <v>130597182</v>
      </c>
      <c r="H4108" s="63" t="s">
        <v>7219</v>
      </c>
      <c r="I4108" s="64" t="s">
        <v>493</v>
      </c>
      <c r="J4108" s="63" t="s">
        <v>66</v>
      </c>
      <c r="K4108" s="64" t="s">
        <v>243</v>
      </c>
      <c r="L4108" s="64" t="s">
        <v>239</v>
      </c>
      <c r="M4108" s="100"/>
      <c r="N4108" s="100"/>
      <c r="O4108" s="66">
        <f t="shared" si="168"/>
        <v>24</v>
      </c>
      <c r="P4108" s="67">
        <v>0.5</v>
      </c>
      <c r="Q4108" s="68">
        <v>11</v>
      </c>
      <c r="R4108" s="68"/>
      <c r="S4108" s="68">
        <f t="shared" si="169"/>
        <v>5.5</v>
      </c>
      <c r="T4108" s="69" t="s">
        <v>547</v>
      </c>
      <c r="U4108" s="63" t="s">
        <v>52</v>
      </c>
      <c r="V4108" s="63"/>
      <c r="W4108" s="63"/>
      <c r="X4108" s="63"/>
      <c r="Y4108" s="63"/>
      <c r="Z4108" s="63"/>
      <c r="AA4108" s="63"/>
    </row>
    <row r="4109" spans="1:27" s="71" customFormat="1" ht="23.5" customHeight="1" x14ac:dyDescent="0.35">
      <c r="A4109" s="62">
        <v>46230</v>
      </c>
      <c r="B4109" s="63" t="s">
        <v>445</v>
      </c>
      <c r="C4109" s="64" t="s">
        <v>17</v>
      </c>
      <c r="D4109" s="64" t="s">
        <v>37</v>
      </c>
      <c r="E4109" s="64" t="s">
        <v>6088</v>
      </c>
      <c r="F4109" s="64" t="str">
        <f t="shared" si="167"/>
        <v>1</v>
      </c>
      <c r="G4109" s="72" t="s">
        <v>4086</v>
      </c>
      <c r="H4109" s="63" t="s">
        <v>7220</v>
      </c>
      <c r="I4109" s="64" t="s">
        <v>493</v>
      </c>
      <c r="J4109" s="63" t="s">
        <v>66</v>
      </c>
      <c r="K4109" s="64" t="s">
        <v>243</v>
      </c>
      <c r="L4109" s="64" t="s">
        <v>239</v>
      </c>
      <c r="M4109" s="100"/>
      <c r="N4109" s="100"/>
      <c r="O4109" s="66">
        <f t="shared" si="168"/>
        <v>24</v>
      </c>
      <c r="P4109" s="67">
        <v>0.33</v>
      </c>
      <c r="Q4109" s="68">
        <v>9</v>
      </c>
      <c r="R4109" s="68"/>
      <c r="S4109" s="68">
        <f t="shared" si="169"/>
        <v>2.97</v>
      </c>
      <c r="T4109" s="69" t="s">
        <v>547</v>
      </c>
      <c r="U4109" s="63" t="s">
        <v>52</v>
      </c>
      <c r="V4109" s="63"/>
      <c r="W4109" s="63"/>
      <c r="X4109" s="63"/>
      <c r="Y4109" s="63"/>
      <c r="Z4109" s="63"/>
      <c r="AA4109" s="63"/>
    </row>
    <row r="4110" spans="1:27" s="71" customFormat="1" ht="23.5" customHeight="1" x14ac:dyDescent="0.35">
      <c r="A4110" s="62">
        <v>46230</v>
      </c>
      <c r="B4110" s="63" t="s">
        <v>445</v>
      </c>
      <c r="C4110" s="64" t="s">
        <v>18</v>
      </c>
      <c r="D4110" s="64" t="s">
        <v>37</v>
      </c>
      <c r="E4110" s="64" t="s">
        <v>240</v>
      </c>
      <c r="F4110" s="64" t="str">
        <f t="shared" si="167"/>
        <v>2</v>
      </c>
      <c r="G4110" s="72">
        <v>159344004</v>
      </c>
      <c r="H4110" s="63" t="s">
        <v>7221</v>
      </c>
      <c r="I4110" s="64" t="s">
        <v>493</v>
      </c>
      <c r="J4110" s="63" t="s">
        <v>66</v>
      </c>
      <c r="K4110" s="64" t="s">
        <v>243</v>
      </c>
      <c r="L4110" s="64" t="s">
        <v>239</v>
      </c>
      <c r="M4110" s="100"/>
      <c r="N4110" s="100"/>
      <c r="O4110" s="66">
        <f t="shared" si="168"/>
        <v>24</v>
      </c>
      <c r="P4110" s="67">
        <v>0.33</v>
      </c>
      <c r="Q4110" s="68">
        <v>18</v>
      </c>
      <c r="R4110" s="68"/>
      <c r="S4110" s="68">
        <f t="shared" si="169"/>
        <v>5.94</v>
      </c>
      <c r="T4110" s="69" t="s">
        <v>547</v>
      </c>
      <c r="U4110" s="63" t="s">
        <v>52</v>
      </c>
      <c r="V4110" s="63"/>
      <c r="W4110" s="63"/>
      <c r="X4110" s="63"/>
      <c r="Y4110" s="63"/>
      <c r="Z4110" s="63"/>
      <c r="AA4110" s="63"/>
    </row>
    <row r="4111" spans="1:27" s="71" customFormat="1" ht="23.5" customHeight="1" x14ac:dyDescent="0.35">
      <c r="A4111" s="62">
        <v>46230</v>
      </c>
      <c r="B4111" s="63" t="s">
        <v>445</v>
      </c>
      <c r="C4111" s="64" t="s">
        <v>18</v>
      </c>
      <c r="D4111" s="64" t="s">
        <v>37</v>
      </c>
      <c r="E4111" s="64" t="s">
        <v>1441</v>
      </c>
      <c r="F4111" s="64" t="str">
        <f t="shared" si="167"/>
        <v>2</v>
      </c>
      <c r="G4111" s="72" t="s">
        <v>2805</v>
      </c>
      <c r="H4111" s="63" t="s">
        <v>7222</v>
      </c>
      <c r="I4111" s="64" t="s">
        <v>493</v>
      </c>
      <c r="J4111" s="63" t="s">
        <v>66</v>
      </c>
      <c r="K4111" s="64" t="s">
        <v>243</v>
      </c>
      <c r="L4111" s="64" t="s">
        <v>239</v>
      </c>
      <c r="M4111" s="100"/>
      <c r="N4111" s="100"/>
      <c r="O4111" s="66">
        <f t="shared" si="168"/>
        <v>24</v>
      </c>
      <c r="P4111" s="67">
        <v>0.75</v>
      </c>
      <c r="Q4111" s="68">
        <v>21</v>
      </c>
      <c r="R4111" s="68"/>
      <c r="S4111" s="68">
        <f t="shared" si="169"/>
        <v>15.75</v>
      </c>
      <c r="T4111" s="69" t="s">
        <v>547</v>
      </c>
      <c r="U4111" s="63" t="s">
        <v>52</v>
      </c>
      <c r="V4111" s="63"/>
      <c r="W4111" s="63"/>
      <c r="X4111" s="63"/>
      <c r="Y4111" s="63"/>
      <c r="Z4111" s="63"/>
      <c r="AA4111" s="63"/>
    </row>
    <row r="4112" spans="1:27" s="71" customFormat="1" ht="23.5" customHeight="1" x14ac:dyDescent="0.35">
      <c r="A4112" s="62">
        <v>46230</v>
      </c>
      <c r="B4112" s="63" t="s">
        <v>445</v>
      </c>
      <c r="C4112" s="64" t="s">
        <v>18</v>
      </c>
      <c r="D4112" s="64" t="s">
        <v>37</v>
      </c>
      <c r="E4112" s="64" t="s">
        <v>639</v>
      </c>
      <c r="F4112" s="64" t="str">
        <f t="shared" si="167"/>
        <v>1</v>
      </c>
      <c r="G4112" s="72">
        <v>315295002</v>
      </c>
      <c r="H4112" s="63" t="s">
        <v>7223</v>
      </c>
      <c r="I4112" s="64" t="s">
        <v>493</v>
      </c>
      <c r="J4112" s="63" t="s">
        <v>66</v>
      </c>
      <c r="K4112" s="64" t="s">
        <v>243</v>
      </c>
      <c r="L4112" s="64" t="s">
        <v>239</v>
      </c>
      <c r="M4112" s="100"/>
      <c r="N4112" s="100"/>
      <c r="O4112" s="66">
        <f t="shared" si="168"/>
        <v>24</v>
      </c>
      <c r="P4112" s="67">
        <v>0.1</v>
      </c>
      <c r="Q4112" s="68">
        <v>4</v>
      </c>
      <c r="R4112" s="68"/>
      <c r="S4112" s="68">
        <f t="shared" si="169"/>
        <v>0.4</v>
      </c>
      <c r="T4112" s="69" t="s">
        <v>547</v>
      </c>
      <c r="U4112" s="63" t="s">
        <v>52</v>
      </c>
      <c r="V4112" s="63"/>
      <c r="W4112" s="63"/>
      <c r="X4112" s="63"/>
      <c r="Y4112" s="63"/>
      <c r="Z4112" s="63"/>
      <c r="AA4112" s="63"/>
    </row>
    <row r="4113" spans="1:27" s="71" customFormat="1" ht="23.5" customHeight="1" x14ac:dyDescent="0.35">
      <c r="A4113" s="62">
        <v>46230</v>
      </c>
      <c r="B4113" s="63" t="s">
        <v>445</v>
      </c>
      <c r="C4113" s="64" t="s">
        <v>18</v>
      </c>
      <c r="D4113" s="64" t="s">
        <v>37</v>
      </c>
      <c r="E4113" s="64" t="s">
        <v>639</v>
      </c>
      <c r="F4113" s="64" t="str">
        <f t="shared" si="167"/>
        <v>1</v>
      </c>
      <c r="G4113" s="72">
        <v>315296004</v>
      </c>
      <c r="H4113" s="63" t="s">
        <v>7224</v>
      </c>
      <c r="I4113" s="64" t="s">
        <v>493</v>
      </c>
      <c r="J4113" s="63" t="s">
        <v>66</v>
      </c>
      <c r="K4113" s="64" t="s">
        <v>243</v>
      </c>
      <c r="L4113" s="64" t="s">
        <v>239</v>
      </c>
      <c r="M4113" s="100"/>
      <c r="N4113" s="100"/>
      <c r="O4113" s="66">
        <f t="shared" si="168"/>
        <v>24</v>
      </c>
      <c r="P4113" s="67">
        <v>0.1</v>
      </c>
      <c r="Q4113" s="68">
        <v>4</v>
      </c>
      <c r="R4113" s="68"/>
      <c r="S4113" s="68">
        <f t="shared" si="169"/>
        <v>0.4</v>
      </c>
      <c r="T4113" s="69" t="s">
        <v>547</v>
      </c>
      <c r="U4113" s="63" t="s">
        <v>52</v>
      </c>
      <c r="V4113" s="63"/>
      <c r="W4113" s="63"/>
      <c r="X4113" s="63"/>
      <c r="Y4113" s="63"/>
      <c r="Z4113" s="63"/>
      <c r="AA4113" s="63"/>
    </row>
    <row r="4114" spans="1:27" s="71" customFormat="1" ht="23.5" customHeight="1" x14ac:dyDescent="0.35">
      <c r="A4114" s="62">
        <v>46230</v>
      </c>
      <c r="B4114" s="63" t="s">
        <v>445</v>
      </c>
      <c r="C4114" s="64" t="s">
        <v>18</v>
      </c>
      <c r="D4114" s="64" t="s">
        <v>37</v>
      </c>
      <c r="E4114" s="64" t="s">
        <v>639</v>
      </c>
      <c r="F4114" s="64" t="str">
        <f t="shared" si="167"/>
        <v>1</v>
      </c>
      <c r="G4114" s="72">
        <v>316292007</v>
      </c>
      <c r="H4114" s="63" t="s">
        <v>7225</v>
      </c>
      <c r="I4114" s="64" t="s">
        <v>493</v>
      </c>
      <c r="J4114" s="63" t="s">
        <v>66</v>
      </c>
      <c r="K4114" s="64" t="s">
        <v>243</v>
      </c>
      <c r="L4114" s="64" t="s">
        <v>239</v>
      </c>
      <c r="M4114" s="100"/>
      <c r="N4114" s="100"/>
      <c r="O4114" s="66">
        <f t="shared" si="168"/>
        <v>24</v>
      </c>
      <c r="P4114" s="67">
        <v>0.1</v>
      </c>
      <c r="Q4114" s="68">
        <v>4</v>
      </c>
      <c r="R4114" s="68"/>
      <c r="S4114" s="68">
        <f t="shared" si="169"/>
        <v>0.4</v>
      </c>
      <c r="T4114" s="69" t="s">
        <v>547</v>
      </c>
      <c r="U4114" s="63" t="s">
        <v>52</v>
      </c>
      <c r="V4114" s="63"/>
      <c r="W4114" s="63"/>
      <c r="X4114" s="63"/>
      <c r="Y4114" s="63"/>
      <c r="Z4114" s="63"/>
      <c r="AA4114" s="63"/>
    </row>
    <row r="4115" spans="1:27" s="71" customFormat="1" ht="23.5" customHeight="1" x14ac:dyDescent="0.35">
      <c r="A4115" s="62">
        <v>46230</v>
      </c>
      <c r="B4115" s="63" t="s">
        <v>445</v>
      </c>
      <c r="C4115" s="64" t="s">
        <v>18</v>
      </c>
      <c r="D4115" s="64" t="s">
        <v>37</v>
      </c>
      <c r="E4115" s="64" t="s">
        <v>639</v>
      </c>
      <c r="F4115" s="64" t="str">
        <f t="shared" si="167"/>
        <v>1</v>
      </c>
      <c r="G4115" s="72">
        <v>317279003</v>
      </c>
      <c r="H4115" s="63" t="s">
        <v>7226</v>
      </c>
      <c r="I4115" s="64" t="s">
        <v>493</v>
      </c>
      <c r="J4115" s="63" t="s">
        <v>66</v>
      </c>
      <c r="K4115" s="64" t="s">
        <v>243</v>
      </c>
      <c r="L4115" s="64" t="s">
        <v>239</v>
      </c>
      <c r="M4115" s="100"/>
      <c r="N4115" s="100"/>
      <c r="O4115" s="66">
        <f t="shared" si="168"/>
        <v>24</v>
      </c>
      <c r="P4115" s="67">
        <v>0.1</v>
      </c>
      <c r="Q4115" s="68">
        <v>4</v>
      </c>
      <c r="R4115" s="68"/>
      <c r="S4115" s="68">
        <f t="shared" si="169"/>
        <v>0.4</v>
      </c>
      <c r="T4115" s="69" t="s">
        <v>547</v>
      </c>
      <c r="U4115" s="63" t="s">
        <v>52</v>
      </c>
      <c r="V4115" s="63"/>
      <c r="W4115" s="63"/>
      <c r="X4115" s="63"/>
      <c r="Y4115" s="63"/>
      <c r="Z4115" s="63"/>
      <c r="AA4115" s="63"/>
    </row>
    <row r="4116" spans="1:27" s="71" customFormat="1" ht="23.5" customHeight="1" x14ac:dyDescent="0.35">
      <c r="A4116" s="62">
        <v>46230</v>
      </c>
      <c r="B4116" s="63" t="s">
        <v>445</v>
      </c>
      <c r="C4116" s="64" t="s">
        <v>18</v>
      </c>
      <c r="D4116" s="64" t="s">
        <v>37</v>
      </c>
      <c r="E4116" s="64" t="s">
        <v>639</v>
      </c>
      <c r="F4116" s="64" t="str">
        <f t="shared" si="167"/>
        <v>1</v>
      </c>
      <c r="G4116" s="72">
        <v>230075028</v>
      </c>
      <c r="H4116" s="63" t="s">
        <v>7227</v>
      </c>
      <c r="I4116" s="64" t="s">
        <v>493</v>
      </c>
      <c r="J4116" s="63" t="s">
        <v>66</v>
      </c>
      <c r="K4116" s="64" t="s">
        <v>243</v>
      </c>
      <c r="L4116" s="64" t="s">
        <v>239</v>
      </c>
      <c r="M4116" s="100"/>
      <c r="N4116" s="100"/>
      <c r="O4116" s="66">
        <f t="shared" si="168"/>
        <v>24</v>
      </c>
      <c r="P4116" s="67">
        <v>0.1</v>
      </c>
      <c r="Q4116" s="68">
        <v>4</v>
      </c>
      <c r="R4116" s="68"/>
      <c r="S4116" s="68">
        <f t="shared" si="169"/>
        <v>0.4</v>
      </c>
      <c r="T4116" s="69" t="s">
        <v>547</v>
      </c>
      <c r="U4116" s="63" t="s">
        <v>52</v>
      </c>
      <c r="V4116" s="63"/>
      <c r="W4116" s="63"/>
      <c r="X4116" s="63"/>
      <c r="Y4116" s="63"/>
      <c r="Z4116" s="63"/>
      <c r="AA4116" s="63"/>
    </row>
    <row r="4117" spans="1:27" s="71" customFormat="1" ht="23.5" customHeight="1" x14ac:dyDescent="0.35">
      <c r="A4117" s="62">
        <v>46230</v>
      </c>
      <c r="B4117" s="63" t="s">
        <v>445</v>
      </c>
      <c r="C4117" s="64" t="s">
        <v>18</v>
      </c>
      <c r="D4117" s="64" t="s">
        <v>37</v>
      </c>
      <c r="E4117" s="64" t="s">
        <v>337</v>
      </c>
      <c r="F4117" s="64" t="str">
        <f t="shared" si="167"/>
        <v>2</v>
      </c>
      <c r="G4117" s="72">
        <v>290011089</v>
      </c>
      <c r="H4117" s="63" t="s">
        <v>7228</v>
      </c>
      <c r="I4117" s="64" t="s">
        <v>493</v>
      </c>
      <c r="J4117" s="63" t="s">
        <v>66</v>
      </c>
      <c r="K4117" s="64" t="s">
        <v>243</v>
      </c>
      <c r="L4117" s="64" t="s">
        <v>239</v>
      </c>
      <c r="M4117" s="100"/>
      <c r="N4117" s="100"/>
      <c r="O4117" s="66">
        <f t="shared" si="168"/>
        <v>24</v>
      </c>
      <c r="P4117" s="67">
        <v>0.1</v>
      </c>
      <c r="Q4117" s="68">
        <v>2</v>
      </c>
      <c r="R4117" s="68"/>
      <c r="S4117" s="68">
        <f t="shared" si="169"/>
        <v>0.2</v>
      </c>
      <c r="T4117" s="69" t="s">
        <v>547</v>
      </c>
      <c r="U4117" s="63" t="s">
        <v>52</v>
      </c>
      <c r="V4117" s="63"/>
      <c r="W4117" s="63"/>
      <c r="X4117" s="63"/>
      <c r="Y4117" s="63"/>
      <c r="Z4117" s="63"/>
      <c r="AA4117" s="63"/>
    </row>
    <row r="4118" spans="1:27" s="71" customFormat="1" ht="23.5" customHeight="1" x14ac:dyDescent="0.35">
      <c r="A4118" s="62">
        <v>46230</v>
      </c>
      <c r="B4118" s="63" t="s">
        <v>445</v>
      </c>
      <c r="C4118" s="64" t="s">
        <v>18</v>
      </c>
      <c r="D4118" s="64" t="s">
        <v>37</v>
      </c>
      <c r="E4118" s="64" t="s">
        <v>263</v>
      </c>
      <c r="F4118" s="64" t="str">
        <f t="shared" si="167"/>
        <v>2</v>
      </c>
      <c r="G4118" s="72" t="s">
        <v>1737</v>
      </c>
      <c r="H4118" s="63" t="s">
        <v>7229</v>
      </c>
      <c r="I4118" s="64" t="s">
        <v>493</v>
      </c>
      <c r="J4118" s="63" t="s">
        <v>66</v>
      </c>
      <c r="K4118" s="64" t="s">
        <v>243</v>
      </c>
      <c r="L4118" s="64" t="s">
        <v>239</v>
      </c>
      <c r="M4118" s="100"/>
      <c r="N4118" s="100"/>
      <c r="O4118" s="66">
        <f t="shared" si="168"/>
        <v>24</v>
      </c>
      <c r="P4118" s="67">
        <v>0.1</v>
      </c>
      <c r="Q4118" s="68">
        <v>19</v>
      </c>
      <c r="R4118" s="68"/>
      <c r="S4118" s="68">
        <f t="shared" si="169"/>
        <v>1.9000000000000001</v>
      </c>
      <c r="T4118" s="69" t="s">
        <v>547</v>
      </c>
      <c r="U4118" s="63" t="s">
        <v>52</v>
      </c>
      <c r="V4118" s="63"/>
      <c r="W4118" s="63"/>
      <c r="X4118" s="63"/>
      <c r="Y4118" s="63"/>
      <c r="Z4118" s="63"/>
      <c r="AA4118" s="63"/>
    </row>
    <row r="4119" spans="1:27" s="71" customFormat="1" ht="23.5" customHeight="1" x14ac:dyDescent="0.35">
      <c r="A4119" s="62">
        <v>46230</v>
      </c>
      <c r="B4119" s="63" t="s">
        <v>445</v>
      </c>
      <c r="C4119" s="64" t="s">
        <v>18</v>
      </c>
      <c r="D4119" s="64" t="s">
        <v>37</v>
      </c>
      <c r="E4119" s="64" t="s">
        <v>2102</v>
      </c>
      <c r="F4119" s="64" t="str">
        <f t="shared" si="167"/>
        <v>2</v>
      </c>
      <c r="G4119" s="72">
        <v>159254005</v>
      </c>
      <c r="H4119" s="63" t="s">
        <v>7230</v>
      </c>
      <c r="I4119" s="64" t="s">
        <v>493</v>
      </c>
      <c r="J4119" s="63" t="s">
        <v>66</v>
      </c>
      <c r="K4119" s="64" t="s">
        <v>243</v>
      </c>
      <c r="L4119" s="64" t="s">
        <v>239</v>
      </c>
      <c r="M4119" s="100"/>
      <c r="N4119" s="100"/>
      <c r="O4119" s="66">
        <f t="shared" si="168"/>
        <v>24</v>
      </c>
      <c r="P4119" s="67">
        <v>0.33</v>
      </c>
      <c r="Q4119" s="68">
        <v>13</v>
      </c>
      <c r="R4119" s="68"/>
      <c r="S4119" s="68">
        <f t="shared" si="169"/>
        <v>4.29</v>
      </c>
      <c r="T4119" s="69" t="s">
        <v>547</v>
      </c>
      <c r="U4119" s="63" t="s">
        <v>52</v>
      </c>
      <c r="V4119" s="63"/>
      <c r="W4119" s="63"/>
      <c r="X4119" s="63"/>
      <c r="Y4119" s="63"/>
      <c r="Z4119" s="63"/>
      <c r="AA4119" s="63"/>
    </row>
    <row r="4120" spans="1:27" s="71" customFormat="1" ht="23.5" customHeight="1" x14ac:dyDescent="0.35">
      <c r="A4120" s="62">
        <v>46230</v>
      </c>
      <c r="B4120" s="63" t="s">
        <v>445</v>
      </c>
      <c r="C4120" s="64" t="s">
        <v>18</v>
      </c>
      <c r="D4120" s="64" t="s">
        <v>37</v>
      </c>
      <c r="E4120" s="64" t="s">
        <v>816</v>
      </c>
      <c r="F4120" s="64" t="str">
        <f t="shared" si="167"/>
        <v>1</v>
      </c>
      <c r="G4120" s="72">
        <v>109627022</v>
      </c>
      <c r="H4120" s="63" t="s">
        <v>7231</v>
      </c>
      <c r="I4120" s="64" t="s">
        <v>493</v>
      </c>
      <c r="J4120" s="63" t="s">
        <v>66</v>
      </c>
      <c r="K4120" s="64" t="s">
        <v>243</v>
      </c>
      <c r="L4120" s="64" t="s">
        <v>239</v>
      </c>
      <c r="M4120" s="100"/>
      <c r="N4120" s="100"/>
      <c r="O4120" s="66">
        <f t="shared" si="168"/>
        <v>24</v>
      </c>
      <c r="P4120" s="67">
        <v>0.1</v>
      </c>
      <c r="Q4120" s="68">
        <v>15</v>
      </c>
      <c r="R4120" s="68"/>
      <c r="S4120" s="68">
        <f t="shared" si="169"/>
        <v>1.5</v>
      </c>
      <c r="T4120" s="69" t="s">
        <v>547</v>
      </c>
      <c r="U4120" s="63" t="s">
        <v>52</v>
      </c>
      <c r="V4120" s="63"/>
      <c r="W4120" s="63"/>
      <c r="X4120" s="63"/>
      <c r="Y4120" s="63"/>
      <c r="Z4120" s="63"/>
      <c r="AA4120" s="63"/>
    </row>
    <row r="4121" spans="1:27" s="71" customFormat="1" ht="23.5" customHeight="1" x14ac:dyDescent="0.35">
      <c r="A4121" s="62">
        <v>46230</v>
      </c>
      <c r="B4121" s="63" t="s">
        <v>445</v>
      </c>
      <c r="C4121" s="64" t="s">
        <v>18</v>
      </c>
      <c r="D4121" s="64" t="s">
        <v>37</v>
      </c>
      <c r="E4121" s="64" t="s">
        <v>320</v>
      </c>
      <c r="F4121" s="64" t="str">
        <f t="shared" si="167"/>
        <v>1</v>
      </c>
      <c r="G4121" s="72" t="s">
        <v>4702</v>
      </c>
      <c r="H4121" s="63" t="s">
        <v>7199</v>
      </c>
      <c r="I4121" s="64" t="s">
        <v>493</v>
      </c>
      <c r="J4121" s="63" t="s">
        <v>66</v>
      </c>
      <c r="K4121" s="64" t="s">
        <v>243</v>
      </c>
      <c r="L4121" s="64" t="s">
        <v>239</v>
      </c>
      <c r="M4121" s="100"/>
      <c r="N4121" s="100"/>
      <c r="O4121" s="66">
        <f t="shared" si="168"/>
        <v>24</v>
      </c>
      <c r="P4121" s="67">
        <v>0.1</v>
      </c>
      <c r="Q4121" s="68">
        <v>22</v>
      </c>
      <c r="R4121" s="68"/>
      <c r="S4121" s="68">
        <f t="shared" si="169"/>
        <v>2.2000000000000002</v>
      </c>
      <c r="T4121" s="69" t="s">
        <v>547</v>
      </c>
      <c r="U4121" s="63" t="s">
        <v>52</v>
      </c>
      <c r="V4121" s="63"/>
      <c r="W4121" s="63"/>
      <c r="X4121" s="63"/>
      <c r="Y4121" s="63"/>
      <c r="Z4121" s="63"/>
      <c r="AA4121" s="63"/>
    </row>
    <row r="4122" spans="1:27" s="71" customFormat="1" ht="23.5" customHeight="1" x14ac:dyDescent="0.35">
      <c r="A4122" s="62">
        <v>46230</v>
      </c>
      <c r="B4122" s="63" t="s">
        <v>445</v>
      </c>
      <c r="C4122" s="64" t="s">
        <v>18</v>
      </c>
      <c r="D4122" s="64" t="s">
        <v>37</v>
      </c>
      <c r="E4122" s="64" t="s">
        <v>320</v>
      </c>
      <c r="F4122" s="64" t="str">
        <f t="shared" si="167"/>
        <v>1</v>
      </c>
      <c r="G4122" s="72" t="s">
        <v>1465</v>
      </c>
      <c r="H4122" s="63" t="s">
        <v>7232</v>
      </c>
      <c r="I4122" s="64" t="s">
        <v>493</v>
      </c>
      <c r="J4122" s="63" t="s">
        <v>66</v>
      </c>
      <c r="K4122" s="64" t="s">
        <v>243</v>
      </c>
      <c r="L4122" s="64" t="s">
        <v>239</v>
      </c>
      <c r="M4122" s="100"/>
      <c r="N4122" s="100"/>
      <c r="O4122" s="66">
        <f t="shared" si="168"/>
        <v>24</v>
      </c>
      <c r="P4122" s="67">
        <v>0.8</v>
      </c>
      <c r="Q4122" s="68">
        <v>22</v>
      </c>
      <c r="R4122" s="68"/>
      <c r="S4122" s="68">
        <f t="shared" si="169"/>
        <v>17.600000000000001</v>
      </c>
      <c r="T4122" s="69" t="s">
        <v>547</v>
      </c>
      <c r="U4122" s="63" t="s">
        <v>52</v>
      </c>
      <c r="V4122" s="63"/>
      <c r="W4122" s="63"/>
      <c r="X4122" s="63"/>
      <c r="Y4122" s="63"/>
      <c r="Z4122" s="63"/>
      <c r="AA4122" s="63"/>
    </row>
    <row r="4123" spans="1:27" s="71" customFormat="1" ht="23.5" customHeight="1" x14ac:dyDescent="0.35">
      <c r="A4123" s="62">
        <v>46230</v>
      </c>
      <c r="B4123" s="63" t="s">
        <v>445</v>
      </c>
      <c r="C4123" s="64" t="s">
        <v>18</v>
      </c>
      <c r="D4123" s="64" t="s">
        <v>37</v>
      </c>
      <c r="E4123" s="64" t="s">
        <v>320</v>
      </c>
      <c r="F4123" s="64" t="str">
        <f t="shared" si="167"/>
        <v>1</v>
      </c>
      <c r="G4123" s="72" t="s">
        <v>1465</v>
      </c>
      <c r="H4123" s="63" t="s">
        <v>7232</v>
      </c>
      <c r="I4123" s="64" t="s">
        <v>493</v>
      </c>
      <c r="J4123" s="63" t="s">
        <v>66</v>
      </c>
      <c r="K4123" s="64" t="s">
        <v>243</v>
      </c>
      <c r="L4123" s="64" t="s">
        <v>239</v>
      </c>
      <c r="M4123" s="100"/>
      <c r="N4123" s="100"/>
      <c r="O4123" s="66">
        <f t="shared" si="168"/>
        <v>24</v>
      </c>
      <c r="P4123" s="67">
        <v>0.67</v>
      </c>
      <c r="Q4123" s="68">
        <v>22</v>
      </c>
      <c r="R4123" s="68"/>
      <c r="S4123" s="68">
        <f t="shared" si="169"/>
        <v>14.74</v>
      </c>
      <c r="T4123" s="69" t="s">
        <v>547</v>
      </c>
      <c r="U4123" s="63" t="s">
        <v>52</v>
      </c>
      <c r="V4123" s="63"/>
      <c r="W4123" s="63"/>
      <c r="X4123" s="63"/>
      <c r="Y4123" s="63"/>
      <c r="Z4123" s="63"/>
      <c r="AA4123" s="63"/>
    </row>
    <row r="4124" spans="1:27" s="71" customFormat="1" ht="23.5" customHeight="1" x14ac:dyDescent="0.35">
      <c r="A4124" s="62">
        <v>46230</v>
      </c>
      <c r="B4124" s="63" t="s">
        <v>445</v>
      </c>
      <c r="C4124" s="64" t="s">
        <v>18</v>
      </c>
      <c r="D4124" s="64" t="s">
        <v>37</v>
      </c>
      <c r="E4124" s="64" t="s">
        <v>382</v>
      </c>
      <c r="F4124" s="64" t="str">
        <f t="shared" si="167"/>
        <v>1</v>
      </c>
      <c r="G4124" s="72" t="s">
        <v>5028</v>
      </c>
      <c r="H4124" s="63" t="s">
        <v>7233</v>
      </c>
      <c r="I4124" s="64" t="s">
        <v>493</v>
      </c>
      <c r="J4124" s="63" t="s">
        <v>66</v>
      </c>
      <c r="K4124" s="64" t="s">
        <v>243</v>
      </c>
      <c r="L4124" s="64" t="s">
        <v>239</v>
      </c>
      <c r="M4124" s="100"/>
      <c r="N4124" s="100"/>
      <c r="O4124" s="66">
        <f t="shared" si="168"/>
        <v>24</v>
      </c>
      <c r="P4124" s="67">
        <v>0.1</v>
      </c>
      <c r="Q4124" s="68">
        <v>20</v>
      </c>
      <c r="R4124" s="68"/>
      <c r="S4124" s="68">
        <f t="shared" si="169"/>
        <v>2</v>
      </c>
      <c r="T4124" s="69" t="s">
        <v>547</v>
      </c>
      <c r="U4124" s="63" t="s">
        <v>52</v>
      </c>
      <c r="V4124" s="63"/>
      <c r="W4124" s="63"/>
      <c r="X4124" s="63"/>
      <c r="Y4124" s="63"/>
      <c r="Z4124" s="63"/>
      <c r="AA4124" s="63"/>
    </row>
    <row r="4125" spans="1:27" s="71" customFormat="1" ht="23.5" customHeight="1" x14ac:dyDescent="0.35">
      <c r="A4125" s="62">
        <v>46230</v>
      </c>
      <c r="B4125" s="63" t="s">
        <v>445</v>
      </c>
      <c r="C4125" s="64" t="s">
        <v>18</v>
      </c>
      <c r="D4125" s="64" t="s">
        <v>37</v>
      </c>
      <c r="E4125" s="64" t="s">
        <v>415</v>
      </c>
      <c r="F4125" s="64" t="str">
        <f t="shared" si="167"/>
        <v>2</v>
      </c>
      <c r="G4125" s="72" t="s">
        <v>1220</v>
      </c>
      <c r="H4125" s="63" t="s">
        <v>7234</v>
      </c>
      <c r="I4125" s="64" t="s">
        <v>493</v>
      </c>
      <c r="J4125" s="63" t="s">
        <v>66</v>
      </c>
      <c r="K4125" s="64" t="s">
        <v>243</v>
      </c>
      <c r="L4125" s="64" t="s">
        <v>239</v>
      </c>
      <c r="M4125" s="100"/>
      <c r="N4125" s="100"/>
      <c r="O4125" s="66">
        <f t="shared" si="168"/>
        <v>24</v>
      </c>
      <c r="P4125" s="67">
        <v>0.1</v>
      </c>
      <c r="Q4125" s="68">
        <v>6</v>
      </c>
      <c r="R4125" s="68"/>
      <c r="S4125" s="68">
        <f t="shared" si="169"/>
        <v>0.60000000000000009</v>
      </c>
      <c r="T4125" s="69" t="s">
        <v>547</v>
      </c>
      <c r="U4125" s="63" t="s">
        <v>52</v>
      </c>
      <c r="V4125" s="63"/>
      <c r="W4125" s="63"/>
      <c r="X4125" s="63"/>
      <c r="Y4125" s="63"/>
      <c r="Z4125" s="63"/>
      <c r="AA4125" s="63"/>
    </row>
    <row r="4126" spans="1:27" s="71" customFormat="1" ht="23.5" customHeight="1" x14ac:dyDescent="0.35">
      <c r="A4126" s="62">
        <v>46230</v>
      </c>
      <c r="B4126" s="63" t="s">
        <v>445</v>
      </c>
      <c r="C4126" s="64" t="s">
        <v>18</v>
      </c>
      <c r="D4126" s="64" t="s">
        <v>37</v>
      </c>
      <c r="E4126" s="64" t="s">
        <v>1341</v>
      </c>
      <c r="F4126" s="64" t="str">
        <f t="shared" si="167"/>
        <v>1</v>
      </c>
      <c r="G4126" s="72" t="s">
        <v>7235</v>
      </c>
      <c r="H4126" s="63" t="s">
        <v>7236</v>
      </c>
      <c r="I4126" s="64" t="s">
        <v>493</v>
      </c>
      <c r="J4126" s="63" t="s">
        <v>66</v>
      </c>
      <c r="K4126" s="64" t="s">
        <v>243</v>
      </c>
      <c r="L4126" s="64" t="s">
        <v>239</v>
      </c>
      <c r="M4126" s="100"/>
      <c r="N4126" s="100"/>
      <c r="O4126" s="66">
        <f t="shared" si="168"/>
        <v>24</v>
      </c>
      <c r="P4126" s="67">
        <v>0.1</v>
      </c>
      <c r="Q4126" s="68">
        <v>9</v>
      </c>
      <c r="R4126" s="68"/>
      <c r="S4126" s="68">
        <f t="shared" si="169"/>
        <v>0.9</v>
      </c>
      <c r="T4126" s="69" t="s">
        <v>547</v>
      </c>
      <c r="U4126" s="63" t="s">
        <v>52</v>
      </c>
      <c r="V4126" s="63"/>
      <c r="W4126" s="63"/>
      <c r="X4126" s="63"/>
      <c r="Y4126" s="63"/>
      <c r="Z4126" s="63"/>
      <c r="AA4126" s="63"/>
    </row>
    <row r="4127" spans="1:27" s="71" customFormat="1" ht="23.5" customHeight="1" x14ac:dyDescent="0.35">
      <c r="A4127" s="62">
        <v>46230</v>
      </c>
      <c r="B4127" s="63" t="s">
        <v>445</v>
      </c>
      <c r="C4127" s="64" t="s">
        <v>18</v>
      </c>
      <c r="D4127" s="64" t="s">
        <v>37</v>
      </c>
      <c r="E4127" s="64" t="s">
        <v>840</v>
      </c>
      <c r="F4127" s="64" t="str">
        <f t="shared" si="167"/>
        <v>1</v>
      </c>
      <c r="G4127" s="72" t="s">
        <v>1469</v>
      </c>
      <c r="H4127" s="63" t="s">
        <v>6534</v>
      </c>
      <c r="I4127" s="64" t="s">
        <v>493</v>
      </c>
      <c r="J4127" s="63" t="s">
        <v>66</v>
      </c>
      <c r="K4127" s="64" t="s">
        <v>243</v>
      </c>
      <c r="L4127" s="64" t="s">
        <v>239</v>
      </c>
      <c r="M4127" s="100"/>
      <c r="N4127" s="100"/>
      <c r="O4127" s="66">
        <f t="shared" si="168"/>
        <v>24</v>
      </c>
      <c r="P4127" s="67">
        <v>0.33</v>
      </c>
      <c r="Q4127" s="68">
        <v>10</v>
      </c>
      <c r="R4127" s="68"/>
      <c r="S4127" s="68">
        <f t="shared" si="169"/>
        <v>3.3000000000000003</v>
      </c>
      <c r="T4127" s="69" t="s">
        <v>547</v>
      </c>
      <c r="U4127" s="63" t="s">
        <v>52</v>
      </c>
      <c r="V4127" s="63"/>
      <c r="W4127" s="63"/>
      <c r="X4127" s="63"/>
      <c r="Y4127" s="63"/>
      <c r="Z4127" s="63"/>
      <c r="AA4127" s="63"/>
    </row>
    <row r="4128" spans="1:27" s="71" customFormat="1" ht="23.5" customHeight="1" x14ac:dyDescent="0.35">
      <c r="A4128" s="62">
        <v>46230</v>
      </c>
      <c r="B4128" s="63" t="s">
        <v>445</v>
      </c>
      <c r="C4128" s="64" t="s">
        <v>18</v>
      </c>
      <c r="D4128" s="64" t="s">
        <v>37</v>
      </c>
      <c r="E4128" s="64" t="s">
        <v>331</v>
      </c>
      <c r="F4128" s="64" t="str">
        <f t="shared" si="167"/>
        <v>2</v>
      </c>
      <c r="G4128" s="72">
        <v>206866003</v>
      </c>
      <c r="H4128" s="63" t="s">
        <v>7237</v>
      </c>
      <c r="I4128" s="64" t="s">
        <v>493</v>
      </c>
      <c r="J4128" s="63" t="s">
        <v>66</v>
      </c>
      <c r="K4128" s="64" t="s">
        <v>243</v>
      </c>
      <c r="L4128" s="64" t="s">
        <v>239</v>
      </c>
      <c r="M4128" s="100"/>
      <c r="N4128" s="100"/>
      <c r="O4128" s="66">
        <f t="shared" si="168"/>
        <v>24</v>
      </c>
      <c r="P4128" s="67">
        <v>0.1</v>
      </c>
      <c r="Q4128" s="68">
        <v>7</v>
      </c>
      <c r="R4128" s="68"/>
      <c r="S4128" s="68">
        <f t="shared" si="169"/>
        <v>0.70000000000000007</v>
      </c>
      <c r="T4128" s="69" t="s">
        <v>547</v>
      </c>
      <c r="U4128" s="63" t="s">
        <v>52</v>
      </c>
      <c r="V4128" s="63"/>
      <c r="W4128" s="63"/>
      <c r="X4128" s="63"/>
      <c r="Y4128" s="63"/>
      <c r="Z4128" s="63"/>
      <c r="AA4128" s="63"/>
    </row>
    <row r="4129" spans="1:27" s="71" customFormat="1" ht="23.5" customHeight="1" x14ac:dyDescent="0.35">
      <c r="A4129" s="62">
        <v>46230</v>
      </c>
      <c r="B4129" s="63" t="s">
        <v>445</v>
      </c>
      <c r="C4129" s="64" t="s">
        <v>18</v>
      </c>
      <c r="D4129" s="64" t="s">
        <v>37</v>
      </c>
      <c r="E4129" s="64" t="s">
        <v>868</v>
      </c>
      <c r="F4129" s="64" t="str">
        <f t="shared" si="167"/>
        <v>1</v>
      </c>
      <c r="G4129" s="72" t="s">
        <v>2808</v>
      </c>
      <c r="H4129" s="63" t="s">
        <v>7238</v>
      </c>
      <c r="I4129" s="64" t="s">
        <v>490</v>
      </c>
      <c r="J4129" s="63" t="s">
        <v>7239</v>
      </c>
      <c r="K4129" s="64" t="s">
        <v>281</v>
      </c>
      <c r="L4129" s="64" t="s">
        <v>268</v>
      </c>
      <c r="M4129" s="100">
        <v>0.6875</v>
      </c>
      <c r="N4129" s="100">
        <v>0.70486111111111116</v>
      </c>
      <c r="O4129" s="66">
        <f t="shared" si="168"/>
        <v>1.736111111111116E-2</v>
      </c>
      <c r="P4129" s="67">
        <v>0.4</v>
      </c>
      <c r="Q4129" s="68">
        <v>19</v>
      </c>
      <c r="R4129" s="68"/>
      <c r="S4129" s="68">
        <f t="shared" si="169"/>
        <v>7.6000000000000005</v>
      </c>
      <c r="T4129" s="69" t="s">
        <v>52</v>
      </c>
      <c r="U4129" s="63" t="s">
        <v>52</v>
      </c>
      <c r="V4129" s="63"/>
      <c r="W4129" s="63"/>
      <c r="X4129" s="63"/>
      <c r="Y4129" s="63"/>
      <c r="Z4129" s="63"/>
      <c r="AA4129" s="63">
        <v>2026070086</v>
      </c>
    </row>
    <row r="4130" spans="1:27" s="71" customFormat="1" ht="23.5" customHeight="1" x14ac:dyDescent="0.35">
      <c r="A4130" s="62">
        <v>46230</v>
      </c>
      <c r="B4130" s="63" t="s">
        <v>445</v>
      </c>
      <c r="C4130" s="64" t="s">
        <v>18</v>
      </c>
      <c r="D4130" s="64" t="s">
        <v>37</v>
      </c>
      <c r="E4130" s="64" t="s">
        <v>868</v>
      </c>
      <c r="F4130" s="64" t="str">
        <f t="shared" si="167"/>
        <v>1</v>
      </c>
      <c r="G4130" s="72" t="s">
        <v>2808</v>
      </c>
      <c r="H4130" s="63" t="s">
        <v>7238</v>
      </c>
      <c r="I4130" s="64" t="s">
        <v>490</v>
      </c>
      <c r="J4130" s="63" t="s">
        <v>7239</v>
      </c>
      <c r="K4130" s="64" t="s">
        <v>281</v>
      </c>
      <c r="L4130" s="64" t="s">
        <v>268</v>
      </c>
      <c r="M4130" s="100">
        <v>0.47222222222222221</v>
      </c>
      <c r="N4130" s="100">
        <v>0.47916666666666669</v>
      </c>
      <c r="O4130" s="66">
        <f t="shared" si="168"/>
        <v>6.9444444444444753E-3</v>
      </c>
      <c r="P4130" s="67">
        <v>0.17</v>
      </c>
      <c r="Q4130" s="68">
        <v>19</v>
      </c>
      <c r="R4130" s="68"/>
      <c r="S4130" s="68">
        <f t="shared" si="169"/>
        <v>3.2300000000000004</v>
      </c>
      <c r="T4130" s="69" t="s">
        <v>52</v>
      </c>
      <c r="U4130" s="63" t="s">
        <v>52</v>
      </c>
      <c r="V4130" s="63"/>
      <c r="W4130" s="63"/>
      <c r="X4130" s="63"/>
      <c r="Y4130" s="63"/>
      <c r="Z4130" s="63"/>
      <c r="AA4130" s="63">
        <v>2026070087</v>
      </c>
    </row>
    <row r="4131" spans="1:27" s="71" customFormat="1" ht="23.5" customHeight="1" x14ac:dyDescent="0.35">
      <c r="A4131" s="62">
        <v>46230</v>
      </c>
      <c r="B4131" s="63" t="s">
        <v>445</v>
      </c>
      <c r="C4131" s="64" t="s">
        <v>18</v>
      </c>
      <c r="D4131" s="64" t="s">
        <v>37</v>
      </c>
      <c r="E4131" s="64" t="s">
        <v>868</v>
      </c>
      <c r="F4131" s="64" t="str">
        <f t="shared" si="167"/>
        <v>1</v>
      </c>
      <c r="G4131" s="72" t="s">
        <v>2808</v>
      </c>
      <c r="H4131" s="63" t="s">
        <v>7238</v>
      </c>
      <c r="I4131" s="64" t="s">
        <v>490</v>
      </c>
      <c r="J4131" s="63" t="s">
        <v>7239</v>
      </c>
      <c r="K4131" s="64" t="s">
        <v>281</v>
      </c>
      <c r="L4131" s="64" t="s">
        <v>268</v>
      </c>
      <c r="M4131" s="100">
        <v>0.375</v>
      </c>
      <c r="N4131" s="100">
        <v>0.3888888888888889</v>
      </c>
      <c r="O4131" s="66">
        <f t="shared" si="168"/>
        <v>1.3888888888888895E-2</v>
      </c>
      <c r="P4131" s="67">
        <v>0.33</v>
      </c>
      <c r="Q4131" s="68">
        <v>19</v>
      </c>
      <c r="R4131" s="68"/>
      <c r="S4131" s="68">
        <f t="shared" si="169"/>
        <v>6.2700000000000005</v>
      </c>
      <c r="T4131" s="69" t="s">
        <v>52</v>
      </c>
      <c r="U4131" s="63" t="s">
        <v>52</v>
      </c>
      <c r="V4131" s="63"/>
      <c r="W4131" s="63"/>
      <c r="X4131" s="63"/>
      <c r="Y4131" s="63"/>
      <c r="Z4131" s="63"/>
      <c r="AA4131" s="63">
        <v>2026070088</v>
      </c>
    </row>
    <row r="4132" spans="1:27" s="71" customFormat="1" ht="23.5" customHeight="1" x14ac:dyDescent="0.35">
      <c r="A4132" s="62">
        <v>46230</v>
      </c>
      <c r="B4132" s="63" t="s">
        <v>445</v>
      </c>
      <c r="C4132" s="64" t="s">
        <v>18</v>
      </c>
      <c r="D4132" s="64" t="s">
        <v>37</v>
      </c>
      <c r="E4132" s="64" t="s">
        <v>868</v>
      </c>
      <c r="F4132" s="64" t="str">
        <f t="shared" si="167"/>
        <v>1</v>
      </c>
      <c r="G4132" s="72" t="s">
        <v>2808</v>
      </c>
      <c r="H4132" s="63" t="s">
        <v>7238</v>
      </c>
      <c r="I4132" s="64" t="s">
        <v>490</v>
      </c>
      <c r="J4132" s="63" t="s">
        <v>7239</v>
      </c>
      <c r="K4132" s="64" t="s">
        <v>281</v>
      </c>
      <c r="L4132" s="64" t="s">
        <v>268</v>
      </c>
      <c r="M4132" s="100">
        <v>0.4375</v>
      </c>
      <c r="N4132" s="100">
        <v>0.4513888888888889</v>
      </c>
      <c r="O4132" s="66">
        <f t="shared" si="168"/>
        <v>1.3888888888888895E-2</v>
      </c>
      <c r="P4132" s="67">
        <v>0.33</v>
      </c>
      <c r="Q4132" s="68">
        <v>19</v>
      </c>
      <c r="R4132" s="68"/>
      <c r="S4132" s="68">
        <f t="shared" si="169"/>
        <v>6.2700000000000005</v>
      </c>
      <c r="T4132" s="69" t="s">
        <v>52</v>
      </c>
      <c r="U4132" s="63" t="s">
        <v>52</v>
      </c>
      <c r="V4132" s="63"/>
      <c r="W4132" s="63"/>
      <c r="X4132" s="63"/>
      <c r="Y4132" s="63"/>
      <c r="Z4132" s="63"/>
      <c r="AA4132" s="63">
        <v>2026070089</v>
      </c>
    </row>
    <row r="4133" spans="1:27" s="71" customFormat="1" ht="23.5" customHeight="1" x14ac:dyDescent="0.35">
      <c r="A4133" s="62">
        <v>46230</v>
      </c>
      <c r="B4133" s="63" t="s">
        <v>34</v>
      </c>
      <c r="C4133" s="64" t="s">
        <v>17</v>
      </c>
      <c r="D4133" s="64" t="s">
        <v>19</v>
      </c>
      <c r="E4133" s="64" t="s">
        <v>436</v>
      </c>
      <c r="F4133" s="64" t="str">
        <f t="shared" si="167"/>
        <v>1</v>
      </c>
      <c r="G4133" s="72">
        <v>130597382</v>
      </c>
      <c r="H4133" s="63" t="s">
        <v>7240</v>
      </c>
      <c r="I4133" s="64" t="s">
        <v>490</v>
      </c>
      <c r="J4133" s="63" t="s">
        <v>1176</v>
      </c>
      <c r="K4133" s="64" t="s">
        <v>281</v>
      </c>
      <c r="L4133" s="64" t="s">
        <v>268</v>
      </c>
      <c r="M4133" s="100">
        <v>0.70138888888888884</v>
      </c>
      <c r="N4133" s="100">
        <v>0.72916666666666663</v>
      </c>
      <c r="O4133" s="66">
        <f t="shared" si="168"/>
        <v>2.777777777777779E-2</v>
      </c>
      <c r="P4133" s="67">
        <v>0.67</v>
      </c>
      <c r="Q4133" s="68">
        <v>9</v>
      </c>
      <c r="R4133" s="68"/>
      <c r="S4133" s="68">
        <f t="shared" si="169"/>
        <v>6.03</v>
      </c>
      <c r="T4133" s="69" t="s">
        <v>52</v>
      </c>
      <c r="U4133" s="63" t="s">
        <v>52</v>
      </c>
      <c r="V4133" s="63"/>
      <c r="W4133" s="63"/>
      <c r="X4133" s="63"/>
      <c r="Y4133" s="63"/>
      <c r="Z4133" s="63"/>
      <c r="AA4133" s="63">
        <v>2026070090</v>
      </c>
    </row>
    <row r="4134" spans="1:27" s="71" customFormat="1" ht="23.5" customHeight="1" x14ac:dyDescent="0.35">
      <c r="A4134" s="62">
        <v>46230</v>
      </c>
      <c r="B4134" s="63" t="s">
        <v>34</v>
      </c>
      <c r="C4134" s="64" t="s">
        <v>17</v>
      </c>
      <c r="D4134" s="64" t="s">
        <v>19</v>
      </c>
      <c r="E4134" s="64" t="s">
        <v>2019</v>
      </c>
      <c r="F4134" s="64" t="str">
        <f t="shared" si="167"/>
        <v>2</v>
      </c>
      <c r="G4134" s="72">
        <v>130868017</v>
      </c>
      <c r="H4134" s="63" t="s">
        <v>7241</v>
      </c>
      <c r="I4134" s="64" t="s">
        <v>490</v>
      </c>
      <c r="J4134" s="63" t="s">
        <v>7242</v>
      </c>
      <c r="K4134" s="64" t="s">
        <v>281</v>
      </c>
      <c r="L4134" s="64" t="s">
        <v>268</v>
      </c>
      <c r="M4134" s="100">
        <v>0.8618055555555556</v>
      </c>
      <c r="N4134" s="100">
        <v>0.9</v>
      </c>
      <c r="O4134" s="66">
        <f t="shared" si="168"/>
        <v>3.819444444444442E-2</v>
      </c>
      <c r="P4134" s="67">
        <v>0.9</v>
      </c>
      <c r="Q4134" s="68">
        <v>7</v>
      </c>
      <c r="R4134" s="68"/>
      <c r="S4134" s="68">
        <f t="shared" si="169"/>
        <v>6.3</v>
      </c>
      <c r="T4134" s="69" t="s">
        <v>52</v>
      </c>
      <c r="U4134" s="63" t="s">
        <v>52</v>
      </c>
      <c r="V4134" s="63"/>
      <c r="W4134" s="63"/>
      <c r="X4134" s="63"/>
      <c r="Y4134" s="63"/>
      <c r="Z4134" s="63"/>
      <c r="AA4134" s="63">
        <v>2026070091</v>
      </c>
    </row>
    <row r="4135" spans="1:27" s="71" customFormat="1" ht="23.5" customHeight="1" x14ac:dyDescent="0.35">
      <c r="A4135" s="62">
        <v>46230</v>
      </c>
      <c r="B4135" s="63" t="s">
        <v>34</v>
      </c>
      <c r="C4135" s="64" t="s">
        <v>17</v>
      </c>
      <c r="D4135" s="64" t="s">
        <v>19</v>
      </c>
      <c r="E4135" s="64" t="s">
        <v>1547</v>
      </c>
      <c r="F4135" s="64" t="str">
        <f t="shared" si="167"/>
        <v>1</v>
      </c>
      <c r="G4135" s="72">
        <v>130868002</v>
      </c>
      <c r="H4135" s="63" t="s">
        <v>7243</v>
      </c>
      <c r="I4135" s="64" t="s">
        <v>490</v>
      </c>
      <c r="J4135" s="63" t="s">
        <v>7244</v>
      </c>
      <c r="K4135" s="64" t="s">
        <v>281</v>
      </c>
      <c r="L4135" s="64" t="s">
        <v>268</v>
      </c>
      <c r="M4135" s="100">
        <v>0.58333333333333337</v>
      </c>
      <c r="N4135" s="100">
        <v>0.59375</v>
      </c>
      <c r="O4135" s="66">
        <f t="shared" si="168"/>
        <v>1.041666666666663E-2</v>
      </c>
      <c r="P4135" s="67">
        <v>0.25</v>
      </c>
      <c r="Q4135" s="68">
        <v>7</v>
      </c>
      <c r="R4135" s="68"/>
      <c r="S4135" s="68">
        <f t="shared" si="169"/>
        <v>1.75</v>
      </c>
      <c r="T4135" s="69" t="s">
        <v>52</v>
      </c>
      <c r="U4135" s="63" t="s">
        <v>52</v>
      </c>
      <c r="V4135" s="63"/>
      <c r="W4135" s="63"/>
      <c r="X4135" s="63"/>
      <c r="Y4135" s="63"/>
      <c r="Z4135" s="63"/>
      <c r="AA4135" s="63">
        <v>2026070092</v>
      </c>
    </row>
    <row r="4136" spans="1:27" s="71" customFormat="1" ht="23.5" customHeight="1" x14ac:dyDescent="0.35">
      <c r="A4136" s="62">
        <v>46230</v>
      </c>
      <c r="B4136" s="63" t="s">
        <v>445</v>
      </c>
      <c r="C4136" s="64" t="s">
        <v>17</v>
      </c>
      <c r="D4136" s="64" t="s">
        <v>37</v>
      </c>
      <c r="E4136" s="64" t="s">
        <v>5868</v>
      </c>
      <c r="F4136" s="64" t="str">
        <f t="shared" si="167"/>
        <v>2</v>
      </c>
      <c r="G4136" s="72" t="s">
        <v>7245</v>
      </c>
      <c r="H4136" s="63" t="s">
        <v>7246</v>
      </c>
      <c r="I4136" s="64" t="s">
        <v>490</v>
      </c>
      <c r="J4136" s="63" t="s">
        <v>7247</v>
      </c>
      <c r="K4136" s="64" t="s">
        <v>281</v>
      </c>
      <c r="L4136" s="64" t="s">
        <v>268</v>
      </c>
      <c r="M4136" s="100">
        <v>5.5555555555555552E-2</v>
      </c>
      <c r="N4136" s="100">
        <v>0.10347222222222222</v>
      </c>
      <c r="O4136" s="66">
        <f t="shared" si="168"/>
        <v>4.7916666666666663E-2</v>
      </c>
      <c r="P4136" s="67">
        <v>1.1499999999999999</v>
      </c>
      <c r="Q4136" s="68">
        <v>21</v>
      </c>
      <c r="R4136" s="68"/>
      <c r="S4136" s="68">
        <f t="shared" si="169"/>
        <v>24.15</v>
      </c>
      <c r="T4136" s="69" t="s">
        <v>52</v>
      </c>
      <c r="U4136" s="63" t="s">
        <v>52</v>
      </c>
      <c r="V4136" s="63"/>
      <c r="W4136" s="63"/>
      <c r="X4136" s="63"/>
      <c r="Y4136" s="63"/>
      <c r="Z4136" s="63"/>
      <c r="AA4136" s="63">
        <v>2026070093</v>
      </c>
    </row>
    <row r="4137" spans="1:27" s="71" customFormat="1" ht="23.5" customHeight="1" x14ac:dyDescent="0.35">
      <c r="A4137" s="62">
        <v>46230</v>
      </c>
      <c r="B4137" s="63" t="s">
        <v>445</v>
      </c>
      <c r="C4137" s="64" t="s">
        <v>17</v>
      </c>
      <c r="D4137" s="64" t="s">
        <v>37</v>
      </c>
      <c r="E4137" s="64" t="s">
        <v>6013</v>
      </c>
      <c r="F4137" s="64" t="str">
        <f t="shared" si="167"/>
        <v>1</v>
      </c>
      <c r="G4137" s="72" t="s">
        <v>6071</v>
      </c>
      <c r="H4137" s="63" t="s">
        <v>7168</v>
      </c>
      <c r="I4137" s="64" t="s">
        <v>480</v>
      </c>
      <c r="J4137" s="63" t="s">
        <v>7169</v>
      </c>
      <c r="K4137" s="64" t="s">
        <v>273</v>
      </c>
      <c r="L4137" s="64" t="s">
        <v>268</v>
      </c>
      <c r="M4137" s="100">
        <v>0.3125</v>
      </c>
      <c r="N4137" s="100">
        <v>0.5625</v>
      </c>
      <c r="O4137" s="66">
        <f t="shared" si="168"/>
        <v>0.25</v>
      </c>
      <c r="P4137" s="67">
        <v>6</v>
      </c>
      <c r="Q4137" s="68">
        <v>13</v>
      </c>
      <c r="R4137" s="68"/>
      <c r="S4137" s="68">
        <f t="shared" si="169"/>
        <v>78</v>
      </c>
      <c r="T4137" s="69" t="s">
        <v>30</v>
      </c>
      <c r="U4137" s="63" t="s">
        <v>30</v>
      </c>
      <c r="V4137" s="63"/>
      <c r="W4137" s="63"/>
      <c r="X4137" s="63"/>
      <c r="Y4137" s="63"/>
      <c r="Z4137" s="63"/>
      <c r="AA4137" s="63">
        <v>2026070094</v>
      </c>
    </row>
    <row r="4138" spans="1:27" s="71" customFormat="1" ht="23.5" customHeight="1" x14ac:dyDescent="0.35">
      <c r="A4138" s="62">
        <v>46230</v>
      </c>
      <c r="B4138" s="63" t="s">
        <v>445</v>
      </c>
      <c r="C4138" s="64" t="s">
        <v>17</v>
      </c>
      <c r="D4138" s="64" t="s">
        <v>37</v>
      </c>
      <c r="E4138" s="64" t="s">
        <v>5978</v>
      </c>
      <c r="F4138" s="64" t="str">
        <f t="shared" si="167"/>
        <v>1</v>
      </c>
      <c r="G4138" s="72" t="s">
        <v>2465</v>
      </c>
      <c r="H4138" s="63" t="s">
        <v>7248</v>
      </c>
      <c r="I4138" s="64" t="s">
        <v>480</v>
      </c>
      <c r="J4138" s="63" t="s">
        <v>7169</v>
      </c>
      <c r="K4138" s="64" t="s">
        <v>273</v>
      </c>
      <c r="L4138" s="64" t="s">
        <v>268</v>
      </c>
      <c r="M4138" s="100">
        <v>0.3125</v>
      </c>
      <c r="N4138" s="100">
        <v>0.64583333333333337</v>
      </c>
      <c r="O4138" s="66">
        <f t="shared" si="168"/>
        <v>0.33333333333333337</v>
      </c>
      <c r="P4138" s="67">
        <v>8</v>
      </c>
      <c r="Q4138" s="68">
        <v>15</v>
      </c>
      <c r="R4138" s="68"/>
      <c r="S4138" s="68">
        <f t="shared" si="169"/>
        <v>120</v>
      </c>
      <c r="T4138" s="69" t="s">
        <v>30</v>
      </c>
      <c r="U4138" s="63" t="s">
        <v>30</v>
      </c>
      <c r="V4138" s="63"/>
      <c r="W4138" s="63"/>
      <c r="X4138" s="63"/>
      <c r="Y4138" s="63"/>
      <c r="Z4138" s="63"/>
      <c r="AA4138" s="63">
        <v>2026070095</v>
      </c>
    </row>
    <row r="4139" spans="1:27" s="71" customFormat="1" ht="23.5" customHeight="1" x14ac:dyDescent="0.35">
      <c r="A4139" s="62">
        <v>46230</v>
      </c>
      <c r="B4139" s="63" t="s">
        <v>445</v>
      </c>
      <c r="C4139" s="64" t="s">
        <v>17</v>
      </c>
      <c r="D4139" s="64" t="s">
        <v>37</v>
      </c>
      <c r="E4139" s="64" t="s">
        <v>7097</v>
      </c>
      <c r="F4139" s="64" t="str">
        <f t="shared" si="167"/>
        <v>1</v>
      </c>
      <c r="G4139" s="72" t="s">
        <v>7210</v>
      </c>
      <c r="H4139" s="63" t="s">
        <v>7211</v>
      </c>
      <c r="I4139" s="64" t="s">
        <v>480</v>
      </c>
      <c r="J4139" s="63" t="s">
        <v>7249</v>
      </c>
      <c r="K4139" s="64" t="s">
        <v>273</v>
      </c>
      <c r="L4139" s="64" t="s">
        <v>268</v>
      </c>
      <c r="M4139" s="100">
        <v>0.45833333333333331</v>
      </c>
      <c r="N4139" s="100">
        <v>0.52083333333333337</v>
      </c>
      <c r="O4139" s="66">
        <f t="shared" si="168"/>
        <v>6.2500000000000056E-2</v>
      </c>
      <c r="P4139" s="67">
        <v>1.5</v>
      </c>
      <c r="Q4139" s="68">
        <v>28</v>
      </c>
      <c r="R4139" s="68"/>
      <c r="S4139" s="68">
        <f t="shared" si="169"/>
        <v>42</v>
      </c>
      <c r="T4139" s="69" t="s">
        <v>30</v>
      </c>
      <c r="U4139" s="63" t="s">
        <v>30</v>
      </c>
      <c r="V4139" s="63"/>
      <c r="W4139" s="63"/>
      <c r="X4139" s="63"/>
      <c r="Y4139" s="63"/>
      <c r="Z4139" s="63"/>
      <c r="AA4139" s="63">
        <v>2026070096</v>
      </c>
    </row>
    <row r="4140" spans="1:27" s="71" customFormat="1" ht="23.5" customHeight="1" x14ac:dyDescent="0.35">
      <c r="A4140" s="62">
        <v>46231</v>
      </c>
      <c r="B4140" s="63" t="s">
        <v>445</v>
      </c>
      <c r="C4140" s="64" t="s">
        <v>17</v>
      </c>
      <c r="D4140" s="64" t="s">
        <v>37</v>
      </c>
      <c r="E4140" s="64" t="s">
        <v>5806</v>
      </c>
      <c r="F4140" s="64" t="str">
        <f t="shared" si="167"/>
        <v>1</v>
      </c>
      <c r="G4140" s="72" t="s">
        <v>1306</v>
      </c>
      <c r="H4140" s="63" t="s">
        <v>7257</v>
      </c>
      <c r="I4140" s="64" t="s">
        <v>493</v>
      </c>
      <c r="J4140" s="63" t="s">
        <v>66</v>
      </c>
      <c r="K4140" s="64" t="s">
        <v>243</v>
      </c>
      <c r="L4140" s="64" t="s">
        <v>239</v>
      </c>
      <c r="M4140" s="100"/>
      <c r="N4140" s="100"/>
      <c r="O4140" s="66">
        <f t="shared" si="168"/>
        <v>24</v>
      </c>
      <c r="P4140" s="67">
        <v>0.1</v>
      </c>
      <c r="Q4140" s="68">
        <v>31</v>
      </c>
      <c r="R4140" s="68"/>
      <c r="S4140" s="68">
        <f t="shared" si="169"/>
        <v>3.1</v>
      </c>
      <c r="T4140" s="69" t="s">
        <v>547</v>
      </c>
      <c r="U4140" s="63" t="s">
        <v>52</v>
      </c>
      <c r="V4140" s="63"/>
      <c r="W4140" s="63"/>
      <c r="X4140" s="63"/>
      <c r="Y4140" s="63"/>
      <c r="Z4140" s="63"/>
      <c r="AA4140" s="63"/>
    </row>
    <row r="4141" spans="1:27" s="71" customFormat="1" ht="23.5" customHeight="1" x14ac:dyDescent="0.35">
      <c r="A4141" s="62">
        <v>46231</v>
      </c>
      <c r="B4141" s="63" t="s">
        <v>445</v>
      </c>
      <c r="C4141" s="64" t="s">
        <v>17</v>
      </c>
      <c r="D4141" s="64" t="s">
        <v>37</v>
      </c>
      <c r="E4141" s="64" t="s">
        <v>5901</v>
      </c>
      <c r="F4141" s="64" t="str">
        <f t="shared" si="167"/>
        <v>1</v>
      </c>
      <c r="G4141" s="72" t="s">
        <v>884</v>
      </c>
      <c r="H4141" s="63" t="s">
        <v>7258</v>
      </c>
      <c r="I4141" s="64" t="s">
        <v>493</v>
      </c>
      <c r="J4141" s="63" t="s">
        <v>66</v>
      </c>
      <c r="K4141" s="64" t="s">
        <v>243</v>
      </c>
      <c r="L4141" s="64" t="s">
        <v>239</v>
      </c>
      <c r="M4141" s="100"/>
      <c r="N4141" s="100"/>
      <c r="O4141" s="66">
        <f t="shared" si="168"/>
        <v>24</v>
      </c>
      <c r="P4141" s="67">
        <v>0.1</v>
      </c>
      <c r="Q4141" s="68">
        <v>27</v>
      </c>
      <c r="R4141" s="68"/>
      <c r="S4141" s="68">
        <f t="shared" si="169"/>
        <v>2.7</v>
      </c>
      <c r="T4141" s="69" t="s">
        <v>547</v>
      </c>
      <c r="U4141" s="63" t="s">
        <v>52</v>
      </c>
      <c r="V4141" s="63"/>
      <c r="W4141" s="63"/>
      <c r="X4141" s="63"/>
      <c r="Y4141" s="63"/>
      <c r="Z4141" s="63"/>
      <c r="AA4141" s="63"/>
    </row>
    <row r="4142" spans="1:27" s="71" customFormat="1" ht="23.5" customHeight="1" x14ac:dyDescent="0.35">
      <c r="A4142" s="62">
        <v>46231</v>
      </c>
      <c r="B4142" s="63" t="s">
        <v>445</v>
      </c>
      <c r="C4142" s="64" t="s">
        <v>17</v>
      </c>
      <c r="D4142" s="64" t="s">
        <v>37</v>
      </c>
      <c r="E4142" s="64" t="s">
        <v>5901</v>
      </c>
      <c r="F4142" s="64" t="str">
        <f t="shared" si="167"/>
        <v>1</v>
      </c>
      <c r="G4142" s="72" t="s">
        <v>7245</v>
      </c>
      <c r="H4142" s="63" t="s">
        <v>7246</v>
      </c>
      <c r="I4142" s="64" t="s">
        <v>493</v>
      </c>
      <c r="J4142" s="63" t="s">
        <v>66</v>
      </c>
      <c r="K4142" s="64" t="s">
        <v>243</v>
      </c>
      <c r="L4142" s="64" t="s">
        <v>239</v>
      </c>
      <c r="M4142" s="100"/>
      <c r="N4142" s="100"/>
      <c r="O4142" s="66">
        <f t="shared" si="168"/>
        <v>24</v>
      </c>
      <c r="P4142" s="67">
        <v>0.1</v>
      </c>
      <c r="Q4142" s="68">
        <v>27</v>
      </c>
      <c r="R4142" s="68"/>
      <c r="S4142" s="68">
        <f t="shared" si="169"/>
        <v>2.7</v>
      </c>
      <c r="T4142" s="69" t="s">
        <v>547</v>
      </c>
      <c r="U4142" s="63" t="s">
        <v>52</v>
      </c>
      <c r="V4142" s="63"/>
      <c r="W4142" s="63"/>
      <c r="X4142" s="63"/>
      <c r="Y4142" s="63"/>
      <c r="Z4142" s="63"/>
      <c r="AA4142" s="63"/>
    </row>
    <row r="4143" spans="1:27" s="71" customFormat="1" ht="23.5" customHeight="1" x14ac:dyDescent="0.35">
      <c r="A4143" s="62">
        <v>46231</v>
      </c>
      <c r="B4143" s="63" t="s">
        <v>445</v>
      </c>
      <c r="C4143" s="64" t="s">
        <v>17</v>
      </c>
      <c r="D4143" s="64" t="s">
        <v>37</v>
      </c>
      <c r="E4143" s="64" t="s">
        <v>7010</v>
      </c>
      <c r="F4143" s="64" t="str">
        <f t="shared" si="167"/>
        <v>1</v>
      </c>
      <c r="G4143" s="72" t="s">
        <v>7259</v>
      </c>
      <c r="H4143" s="63" t="s">
        <v>7260</v>
      </c>
      <c r="I4143" s="64" t="s">
        <v>493</v>
      </c>
      <c r="J4143" s="63" t="s">
        <v>66</v>
      </c>
      <c r="K4143" s="64" t="s">
        <v>243</v>
      </c>
      <c r="L4143" s="64" t="s">
        <v>239</v>
      </c>
      <c r="M4143" s="100"/>
      <c r="N4143" s="100"/>
      <c r="O4143" s="66">
        <f t="shared" si="168"/>
        <v>24</v>
      </c>
      <c r="P4143" s="67">
        <v>0.33</v>
      </c>
      <c r="Q4143" s="68">
        <v>5</v>
      </c>
      <c r="R4143" s="68"/>
      <c r="S4143" s="68">
        <f t="shared" si="169"/>
        <v>1.6500000000000001</v>
      </c>
      <c r="T4143" s="69" t="s">
        <v>547</v>
      </c>
      <c r="U4143" s="63" t="s">
        <v>52</v>
      </c>
      <c r="V4143" s="63"/>
      <c r="W4143" s="63"/>
      <c r="X4143" s="63"/>
      <c r="Y4143" s="63"/>
      <c r="Z4143" s="63"/>
      <c r="AA4143" s="63"/>
    </row>
    <row r="4144" spans="1:27" s="71" customFormat="1" ht="23.5" customHeight="1" x14ac:dyDescent="0.35">
      <c r="A4144" s="62">
        <v>46231</v>
      </c>
      <c r="B4144" s="63" t="s">
        <v>445</v>
      </c>
      <c r="C4144" s="64" t="s">
        <v>17</v>
      </c>
      <c r="D4144" s="64" t="s">
        <v>37</v>
      </c>
      <c r="E4144" s="64" t="s">
        <v>7012</v>
      </c>
      <c r="F4144" s="64" t="str">
        <f t="shared" si="167"/>
        <v>1</v>
      </c>
      <c r="G4144" s="72" t="s">
        <v>3602</v>
      </c>
      <c r="H4144" s="63" t="s">
        <v>7261</v>
      </c>
      <c r="I4144" s="64" t="s">
        <v>493</v>
      </c>
      <c r="J4144" s="63" t="s">
        <v>66</v>
      </c>
      <c r="K4144" s="64" t="s">
        <v>243</v>
      </c>
      <c r="L4144" s="64" t="s">
        <v>239</v>
      </c>
      <c r="M4144" s="100"/>
      <c r="N4144" s="100"/>
      <c r="O4144" s="66">
        <f t="shared" si="168"/>
        <v>24</v>
      </c>
      <c r="P4144" s="67">
        <v>0.33</v>
      </c>
      <c r="Q4144" s="68">
        <v>4</v>
      </c>
      <c r="R4144" s="68"/>
      <c r="S4144" s="68">
        <f t="shared" si="169"/>
        <v>1.32</v>
      </c>
      <c r="T4144" s="69" t="s">
        <v>547</v>
      </c>
      <c r="U4144" s="63" t="s">
        <v>52</v>
      </c>
      <c r="V4144" s="63"/>
      <c r="W4144" s="63"/>
      <c r="X4144" s="63"/>
      <c r="Y4144" s="63"/>
      <c r="Z4144" s="63"/>
      <c r="AA4144" s="63"/>
    </row>
    <row r="4145" spans="1:27" s="71" customFormat="1" ht="23.5" customHeight="1" x14ac:dyDescent="0.35">
      <c r="A4145" s="62">
        <v>46231</v>
      </c>
      <c r="B4145" s="63" t="s">
        <v>445</v>
      </c>
      <c r="C4145" s="64" t="s">
        <v>17</v>
      </c>
      <c r="D4145" s="64" t="s">
        <v>37</v>
      </c>
      <c r="E4145" s="64" t="s">
        <v>7012</v>
      </c>
      <c r="F4145" s="64" t="str">
        <f t="shared" si="167"/>
        <v>1</v>
      </c>
      <c r="G4145" s="72" t="s">
        <v>7262</v>
      </c>
      <c r="H4145" s="63" t="s">
        <v>7263</v>
      </c>
      <c r="I4145" s="64" t="s">
        <v>493</v>
      </c>
      <c r="J4145" s="63" t="s">
        <v>66</v>
      </c>
      <c r="K4145" s="64" t="s">
        <v>243</v>
      </c>
      <c r="L4145" s="64" t="s">
        <v>239</v>
      </c>
      <c r="M4145" s="100"/>
      <c r="N4145" s="100"/>
      <c r="O4145" s="66">
        <f t="shared" si="168"/>
        <v>24</v>
      </c>
      <c r="P4145" s="67">
        <v>0.33</v>
      </c>
      <c r="Q4145" s="68">
        <v>4</v>
      </c>
      <c r="R4145" s="68"/>
      <c r="S4145" s="68">
        <f t="shared" si="169"/>
        <v>1.32</v>
      </c>
      <c r="T4145" s="69" t="s">
        <v>547</v>
      </c>
      <c r="U4145" s="63" t="s">
        <v>52</v>
      </c>
      <c r="V4145" s="63"/>
      <c r="W4145" s="63"/>
      <c r="X4145" s="63"/>
      <c r="Y4145" s="63"/>
      <c r="Z4145" s="63"/>
      <c r="AA4145" s="63"/>
    </row>
    <row r="4146" spans="1:27" s="71" customFormat="1" ht="23.5" customHeight="1" x14ac:dyDescent="0.35">
      <c r="A4146" s="62">
        <v>46231</v>
      </c>
      <c r="B4146" s="63" t="s">
        <v>34</v>
      </c>
      <c r="C4146" s="64" t="s">
        <v>17</v>
      </c>
      <c r="D4146" s="64" t="s">
        <v>19</v>
      </c>
      <c r="E4146" s="64" t="s">
        <v>5908</v>
      </c>
      <c r="F4146" s="64" t="str">
        <f t="shared" si="167"/>
        <v>2</v>
      </c>
      <c r="G4146" s="72">
        <v>130649007</v>
      </c>
      <c r="H4146" s="63" t="s">
        <v>7264</v>
      </c>
      <c r="I4146" s="64" t="s">
        <v>493</v>
      </c>
      <c r="J4146" s="63" t="s">
        <v>66</v>
      </c>
      <c r="K4146" s="64" t="s">
        <v>243</v>
      </c>
      <c r="L4146" s="64" t="s">
        <v>239</v>
      </c>
      <c r="M4146" s="100"/>
      <c r="N4146" s="100"/>
      <c r="O4146" s="66">
        <f t="shared" si="168"/>
        <v>24</v>
      </c>
      <c r="P4146" s="67">
        <v>0.4</v>
      </c>
      <c r="Q4146" s="68">
        <v>11</v>
      </c>
      <c r="R4146" s="68"/>
      <c r="S4146" s="68">
        <f t="shared" si="169"/>
        <v>4.4000000000000004</v>
      </c>
      <c r="T4146" s="69" t="s">
        <v>547</v>
      </c>
      <c r="U4146" s="63" t="s">
        <v>52</v>
      </c>
      <c r="V4146" s="63"/>
      <c r="W4146" s="63"/>
      <c r="X4146" s="63"/>
      <c r="Y4146" s="63"/>
      <c r="Z4146" s="63"/>
      <c r="AA4146" s="63"/>
    </row>
    <row r="4147" spans="1:27" s="71" customFormat="1" ht="23.5" customHeight="1" x14ac:dyDescent="0.35">
      <c r="A4147" s="62">
        <v>46231</v>
      </c>
      <c r="B4147" s="63" t="s">
        <v>445</v>
      </c>
      <c r="C4147" s="64" t="s">
        <v>17</v>
      </c>
      <c r="D4147" s="64" t="s">
        <v>37</v>
      </c>
      <c r="E4147" s="64" t="s">
        <v>6894</v>
      </c>
      <c r="F4147" s="64" t="str">
        <f t="shared" ref="F4147:F4210" si="170">IF(RIGHT(E4147,1)="D","1","2")</f>
        <v>2</v>
      </c>
      <c r="G4147" s="72" t="s">
        <v>3266</v>
      </c>
      <c r="H4147" s="63" t="s">
        <v>7265</v>
      </c>
      <c r="I4147" s="64" t="s">
        <v>493</v>
      </c>
      <c r="J4147" s="63" t="s">
        <v>66</v>
      </c>
      <c r="K4147" s="64" t="s">
        <v>243</v>
      </c>
      <c r="L4147" s="64" t="s">
        <v>239</v>
      </c>
      <c r="M4147" s="100"/>
      <c r="N4147" s="100"/>
      <c r="O4147" s="66">
        <f t="shared" ref="O4147:O4210" si="171">IF(N4147-M4147&gt;0,N4147-M4147,N4147-M4147+24)</f>
        <v>24</v>
      </c>
      <c r="P4147" s="67">
        <v>0.33</v>
      </c>
      <c r="Q4147" s="68">
        <v>8</v>
      </c>
      <c r="R4147" s="68"/>
      <c r="S4147" s="68">
        <f t="shared" ref="S4147:S4190" si="172">P4147*Q4147</f>
        <v>2.64</v>
      </c>
      <c r="T4147" s="69" t="s">
        <v>547</v>
      </c>
      <c r="U4147" s="63" t="s">
        <v>52</v>
      </c>
      <c r="V4147" s="63"/>
      <c r="W4147" s="63"/>
      <c r="X4147" s="63"/>
      <c r="Y4147" s="63"/>
      <c r="Z4147" s="63"/>
      <c r="AA4147" s="63"/>
    </row>
    <row r="4148" spans="1:27" s="71" customFormat="1" ht="23.5" customHeight="1" x14ac:dyDescent="0.35">
      <c r="A4148" s="62">
        <v>46231</v>
      </c>
      <c r="B4148" s="63" t="s">
        <v>445</v>
      </c>
      <c r="C4148" s="64" t="s">
        <v>17</v>
      </c>
      <c r="D4148" s="64" t="s">
        <v>37</v>
      </c>
      <c r="E4148" s="64" t="s">
        <v>6894</v>
      </c>
      <c r="F4148" s="64" t="str">
        <f t="shared" si="170"/>
        <v>2</v>
      </c>
      <c r="G4148" s="72" t="s">
        <v>3424</v>
      </c>
      <c r="H4148" s="63" t="s">
        <v>7266</v>
      </c>
      <c r="I4148" s="64" t="s">
        <v>493</v>
      </c>
      <c r="J4148" s="63" t="s">
        <v>66</v>
      </c>
      <c r="K4148" s="64" t="s">
        <v>243</v>
      </c>
      <c r="L4148" s="64" t="s">
        <v>239</v>
      </c>
      <c r="M4148" s="100"/>
      <c r="N4148" s="100"/>
      <c r="O4148" s="66">
        <f t="shared" si="171"/>
        <v>24</v>
      </c>
      <c r="P4148" s="67">
        <v>0.33</v>
      </c>
      <c r="Q4148" s="68">
        <v>8</v>
      </c>
      <c r="R4148" s="68"/>
      <c r="S4148" s="68">
        <f t="shared" si="172"/>
        <v>2.64</v>
      </c>
      <c r="T4148" s="69" t="s">
        <v>547</v>
      </c>
      <c r="U4148" s="63" t="s">
        <v>52</v>
      </c>
      <c r="V4148" s="63"/>
      <c r="W4148" s="63"/>
      <c r="X4148" s="63"/>
      <c r="Y4148" s="63"/>
      <c r="Z4148" s="63"/>
      <c r="AA4148" s="63"/>
    </row>
    <row r="4149" spans="1:27" s="71" customFormat="1" ht="23.5" customHeight="1" x14ac:dyDescent="0.35">
      <c r="A4149" s="62">
        <v>46231</v>
      </c>
      <c r="B4149" s="63" t="s">
        <v>445</v>
      </c>
      <c r="C4149" s="64" t="s">
        <v>17</v>
      </c>
      <c r="D4149" s="64" t="s">
        <v>37</v>
      </c>
      <c r="E4149" s="64" t="s">
        <v>5750</v>
      </c>
      <c r="F4149" s="64" t="str">
        <f t="shared" si="170"/>
        <v>1</v>
      </c>
      <c r="G4149" s="72" t="s">
        <v>3092</v>
      </c>
      <c r="H4149" s="63" t="s">
        <v>7267</v>
      </c>
      <c r="I4149" s="64" t="s">
        <v>493</v>
      </c>
      <c r="J4149" s="63" t="s">
        <v>66</v>
      </c>
      <c r="K4149" s="64" t="s">
        <v>243</v>
      </c>
      <c r="L4149" s="64" t="s">
        <v>239</v>
      </c>
      <c r="M4149" s="100"/>
      <c r="N4149" s="100"/>
      <c r="O4149" s="66">
        <f t="shared" si="171"/>
        <v>24</v>
      </c>
      <c r="P4149" s="67">
        <v>0.33</v>
      </c>
      <c r="Q4149" s="68">
        <v>9</v>
      </c>
      <c r="R4149" s="68"/>
      <c r="S4149" s="68">
        <f t="shared" si="172"/>
        <v>2.97</v>
      </c>
      <c r="T4149" s="69" t="s">
        <v>547</v>
      </c>
      <c r="U4149" s="63" t="s">
        <v>52</v>
      </c>
      <c r="V4149" s="63"/>
      <c r="W4149" s="63"/>
      <c r="X4149" s="63"/>
      <c r="Y4149" s="63"/>
      <c r="Z4149" s="63"/>
      <c r="AA4149" s="63"/>
    </row>
    <row r="4150" spans="1:27" s="71" customFormat="1" ht="23.5" customHeight="1" x14ac:dyDescent="0.35">
      <c r="A4150" s="62">
        <v>46231</v>
      </c>
      <c r="B4150" s="63" t="s">
        <v>445</v>
      </c>
      <c r="C4150" s="64" t="s">
        <v>17</v>
      </c>
      <c r="D4150" s="64" t="s">
        <v>37</v>
      </c>
      <c r="E4150" s="64" t="s">
        <v>5750</v>
      </c>
      <c r="F4150" s="64" t="str">
        <f t="shared" si="170"/>
        <v>1</v>
      </c>
      <c r="G4150" s="72" t="s">
        <v>3236</v>
      </c>
      <c r="H4150" s="63" t="s">
        <v>7268</v>
      </c>
      <c r="I4150" s="64" t="s">
        <v>493</v>
      </c>
      <c r="J4150" s="63" t="s">
        <v>66</v>
      </c>
      <c r="K4150" s="64" t="s">
        <v>243</v>
      </c>
      <c r="L4150" s="64" t="s">
        <v>239</v>
      </c>
      <c r="M4150" s="100"/>
      <c r="N4150" s="100"/>
      <c r="O4150" s="66">
        <f t="shared" si="171"/>
        <v>24</v>
      </c>
      <c r="P4150" s="67">
        <v>0.33</v>
      </c>
      <c r="Q4150" s="68">
        <v>9</v>
      </c>
      <c r="R4150" s="68"/>
      <c r="S4150" s="68">
        <f t="shared" si="172"/>
        <v>2.97</v>
      </c>
      <c r="T4150" s="69" t="s">
        <v>547</v>
      </c>
      <c r="U4150" s="63" t="s">
        <v>52</v>
      </c>
      <c r="V4150" s="63"/>
      <c r="W4150" s="63"/>
      <c r="X4150" s="63"/>
      <c r="Y4150" s="63"/>
      <c r="Z4150" s="63"/>
      <c r="AA4150" s="63"/>
    </row>
    <row r="4151" spans="1:27" s="71" customFormat="1" ht="23.5" customHeight="1" x14ac:dyDescent="0.35">
      <c r="A4151" s="62">
        <v>46231</v>
      </c>
      <c r="B4151" s="63" t="s">
        <v>445</v>
      </c>
      <c r="C4151" s="64" t="s">
        <v>18</v>
      </c>
      <c r="D4151" s="64" t="s">
        <v>37</v>
      </c>
      <c r="E4151" s="64" t="s">
        <v>867</v>
      </c>
      <c r="F4151" s="64" t="str">
        <f t="shared" si="170"/>
        <v>1</v>
      </c>
      <c r="G4151" s="72" t="s">
        <v>7269</v>
      </c>
      <c r="H4151" s="63" t="s">
        <v>7270</v>
      </c>
      <c r="I4151" s="64" t="s">
        <v>493</v>
      </c>
      <c r="J4151" s="63" t="s">
        <v>66</v>
      </c>
      <c r="K4151" s="64" t="s">
        <v>243</v>
      </c>
      <c r="L4151" s="64" t="s">
        <v>239</v>
      </c>
      <c r="M4151" s="100"/>
      <c r="N4151" s="100"/>
      <c r="O4151" s="66">
        <f t="shared" si="171"/>
        <v>24</v>
      </c>
      <c r="P4151" s="67">
        <v>0.1</v>
      </c>
      <c r="Q4151" s="68">
        <v>25</v>
      </c>
      <c r="R4151" s="68"/>
      <c r="S4151" s="68">
        <f t="shared" si="172"/>
        <v>2.5</v>
      </c>
      <c r="T4151" s="69" t="s">
        <v>547</v>
      </c>
      <c r="U4151" s="63" t="s">
        <v>52</v>
      </c>
      <c r="V4151" s="63"/>
      <c r="W4151" s="63"/>
      <c r="X4151" s="63"/>
      <c r="Y4151" s="63"/>
      <c r="Z4151" s="63"/>
      <c r="AA4151" s="63"/>
    </row>
    <row r="4152" spans="1:27" s="71" customFormat="1" ht="23.5" customHeight="1" x14ac:dyDescent="0.35">
      <c r="A4152" s="62">
        <v>46231</v>
      </c>
      <c r="B4152" s="63" t="s">
        <v>445</v>
      </c>
      <c r="C4152" s="64" t="s">
        <v>18</v>
      </c>
      <c r="D4152" s="64" t="s">
        <v>37</v>
      </c>
      <c r="E4152" s="64" t="s">
        <v>339</v>
      </c>
      <c r="F4152" s="64" t="str">
        <f t="shared" si="170"/>
        <v>1</v>
      </c>
      <c r="G4152" s="72">
        <v>316292007</v>
      </c>
      <c r="H4152" s="63" t="s">
        <v>7271</v>
      </c>
      <c r="I4152" s="64" t="s">
        <v>493</v>
      </c>
      <c r="J4152" s="63" t="s">
        <v>66</v>
      </c>
      <c r="K4152" s="64" t="s">
        <v>243</v>
      </c>
      <c r="L4152" s="64" t="s">
        <v>239</v>
      </c>
      <c r="M4152" s="100"/>
      <c r="N4152" s="100"/>
      <c r="O4152" s="66">
        <f t="shared" si="171"/>
        <v>24</v>
      </c>
      <c r="P4152" s="67">
        <v>0.1</v>
      </c>
      <c r="Q4152" s="68">
        <v>9</v>
      </c>
      <c r="R4152" s="68"/>
      <c r="S4152" s="68">
        <f t="shared" si="172"/>
        <v>0.9</v>
      </c>
      <c r="T4152" s="69" t="s">
        <v>547</v>
      </c>
      <c r="U4152" s="63" t="s">
        <v>52</v>
      </c>
      <c r="V4152" s="63"/>
      <c r="W4152" s="63"/>
      <c r="X4152" s="63"/>
      <c r="Y4152" s="63"/>
      <c r="Z4152" s="63"/>
      <c r="AA4152" s="63"/>
    </row>
    <row r="4153" spans="1:27" s="71" customFormat="1" ht="23.5" customHeight="1" x14ac:dyDescent="0.35">
      <c r="A4153" s="62">
        <v>46231</v>
      </c>
      <c r="B4153" s="63" t="s">
        <v>445</v>
      </c>
      <c r="C4153" s="64" t="s">
        <v>18</v>
      </c>
      <c r="D4153" s="64" t="s">
        <v>37</v>
      </c>
      <c r="E4153" s="64" t="s">
        <v>680</v>
      </c>
      <c r="F4153" s="64" t="str">
        <f t="shared" si="170"/>
        <v>2</v>
      </c>
      <c r="G4153" s="72">
        <v>312982004</v>
      </c>
      <c r="H4153" s="63" t="s">
        <v>7272</v>
      </c>
      <c r="I4153" s="64" t="s">
        <v>493</v>
      </c>
      <c r="J4153" s="63" t="s">
        <v>66</v>
      </c>
      <c r="K4153" s="64" t="s">
        <v>243</v>
      </c>
      <c r="L4153" s="64" t="s">
        <v>239</v>
      </c>
      <c r="M4153" s="100"/>
      <c r="N4153" s="100"/>
      <c r="O4153" s="66">
        <f t="shared" si="171"/>
        <v>24</v>
      </c>
      <c r="P4153" s="67">
        <v>0.1</v>
      </c>
      <c r="Q4153" s="68">
        <v>12</v>
      </c>
      <c r="R4153" s="68"/>
      <c r="S4153" s="68">
        <f t="shared" si="172"/>
        <v>1.2000000000000002</v>
      </c>
      <c r="T4153" s="69" t="s">
        <v>547</v>
      </c>
      <c r="U4153" s="63" t="s">
        <v>52</v>
      </c>
      <c r="V4153" s="63"/>
      <c r="W4153" s="63"/>
      <c r="X4153" s="63"/>
      <c r="Y4153" s="63"/>
      <c r="Z4153" s="63"/>
      <c r="AA4153" s="63"/>
    </row>
    <row r="4154" spans="1:27" s="71" customFormat="1" ht="23.5" customHeight="1" x14ac:dyDescent="0.35">
      <c r="A4154" s="62">
        <v>46231</v>
      </c>
      <c r="B4154" s="63" t="s">
        <v>445</v>
      </c>
      <c r="C4154" s="64" t="s">
        <v>18</v>
      </c>
      <c r="D4154" s="64" t="s">
        <v>37</v>
      </c>
      <c r="E4154" s="64" t="s">
        <v>816</v>
      </c>
      <c r="F4154" s="64" t="str">
        <f t="shared" si="170"/>
        <v>1</v>
      </c>
      <c r="G4154" s="72" t="s">
        <v>7273</v>
      </c>
      <c r="H4154" s="63" t="s">
        <v>7274</v>
      </c>
      <c r="I4154" s="64" t="s">
        <v>493</v>
      </c>
      <c r="J4154" s="63" t="s">
        <v>66</v>
      </c>
      <c r="K4154" s="64" t="s">
        <v>243</v>
      </c>
      <c r="L4154" s="64" t="s">
        <v>239</v>
      </c>
      <c r="M4154" s="100"/>
      <c r="N4154" s="100"/>
      <c r="O4154" s="66">
        <f t="shared" si="171"/>
        <v>24</v>
      </c>
      <c r="P4154" s="67">
        <v>0.1</v>
      </c>
      <c r="Q4154" s="68">
        <v>25</v>
      </c>
      <c r="R4154" s="68"/>
      <c r="S4154" s="68">
        <f t="shared" si="172"/>
        <v>2.5</v>
      </c>
      <c r="T4154" s="69" t="s">
        <v>547</v>
      </c>
      <c r="U4154" s="63" t="s">
        <v>52</v>
      </c>
      <c r="V4154" s="63"/>
      <c r="W4154" s="63"/>
      <c r="X4154" s="63"/>
      <c r="Y4154" s="63"/>
      <c r="Z4154" s="63"/>
      <c r="AA4154" s="63"/>
    </row>
    <row r="4155" spans="1:27" s="71" customFormat="1" ht="23.5" customHeight="1" x14ac:dyDescent="0.35">
      <c r="A4155" s="62">
        <v>46231</v>
      </c>
      <c r="B4155" s="63" t="s">
        <v>445</v>
      </c>
      <c r="C4155" s="64" t="s">
        <v>18</v>
      </c>
      <c r="D4155" s="64" t="s">
        <v>37</v>
      </c>
      <c r="E4155" s="64" t="s">
        <v>1689</v>
      </c>
      <c r="F4155" s="64" t="str">
        <f t="shared" si="170"/>
        <v>2</v>
      </c>
      <c r="G4155" s="72" t="s">
        <v>7235</v>
      </c>
      <c r="H4155" s="63" t="s">
        <v>7275</v>
      </c>
      <c r="I4155" s="64" t="s">
        <v>493</v>
      </c>
      <c r="J4155" s="63" t="s">
        <v>66</v>
      </c>
      <c r="K4155" s="64" t="s">
        <v>243</v>
      </c>
      <c r="L4155" s="64" t="s">
        <v>239</v>
      </c>
      <c r="M4155" s="100"/>
      <c r="N4155" s="100"/>
      <c r="O4155" s="66">
        <f t="shared" si="171"/>
        <v>24</v>
      </c>
      <c r="P4155" s="67">
        <v>0.1</v>
      </c>
      <c r="Q4155" s="68">
        <v>11</v>
      </c>
      <c r="R4155" s="68"/>
      <c r="S4155" s="68">
        <f t="shared" si="172"/>
        <v>1.1000000000000001</v>
      </c>
      <c r="T4155" s="69" t="s">
        <v>547</v>
      </c>
      <c r="U4155" s="63" t="s">
        <v>52</v>
      </c>
      <c r="V4155" s="63"/>
      <c r="W4155" s="63"/>
      <c r="X4155" s="63"/>
      <c r="Y4155" s="63"/>
      <c r="Z4155" s="63"/>
      <c r="AA4155" s="63"/>
    </row>
    <row r="4156" spans="1:27" s="71" customFormat="1" ht="23.5" customHeight="1" x14ac:dyDescent="0.35">
      <c r="A4156" s="62">
        <v>46231</v>
      </c>
      <c r="B4156" s="63" t="s">
        <v>445</v>
      </c>
      <c r="C4156" s="64" t="s">
        <v>18</v>
      </c>
      <c r="D4156" s="64" t="s">
        <v>37</v>
      </c>
      <c r="E4156" s="64" t="s">
        <v>317</v>
      </c>
      <c r="F4156" s="64" t="str">
        <f t="shared" si="170"/>
        <v>1</v>
      </c>
      <c r="G4156" s="72" t="s">
        <v>2682</v>
      </c>
      <c r="H4156" s="63" t="s">
        <v>7276</v>
      </c>
      <c r="I4156" s="64" t="s">
        <v>493</v>
      </c>
      <c r="J4156" s="63" t="s">
        <v>66</v>
      </c>
      <c r="K4156" s="64" t="s">
        <v>243</v>
      </c>
      <c r="L4156" s="64" t="s">
        <v>239</v>
      </c>
      <c r="M4156" s="100"/>
      <c r="N4156" s="100"/>
      <c r="O4156" s="66">
        <f t="shared" si="171"/>
        <v>24</v>
      </c>
      <c r="P4156" s="67">
        <v>0.1</v>
      </c>
      <c r="Q4156" s="68">
        <v>29</v>
      </c>
      <c r="R4156" s="68"/>
      <c r="S4156" s="68">
        <f t="shared" si="172"/>
        <v>2.9000000000000004</v>
      </c>
      <c r="T4156" s="69" t="s">
        <v>547</v>
      </c>
      <c r="U4156" s="63" t="s">
        <v>52</v>
      </c>
      <c r="V4156" s="63"/>
      <c r="W4156" s="63"/>
      <c r="X4156" s="63"/>
      <c r="Y4156" s="63"/>
      <c r="Z4156" s="63"/>
      <c r="AA4156" s="63"/>
    </row>
    <row r="4157" spans="1:27" s="71" customFormat="1" ht="23.5" customHeight="1" x14ac:dyDescent="0.35">
      <c r="A4157" s="62">
        <v>46231</v>
      </c>
      <c r="B4157" s="63" t="s">
        <v>445</v>
      </c>
      <c r="C4157" s="64" t="s">
        <v>18</v>
      </c>
      <c r="D4157" s="64" t="s">
        <v>37</v>
      </c>
      <c r="E4157" s="64" t="s">
        <v>317</v>
      </c>
      <c r="F4157" s="64" t="str">
        <f t="shared" si="170"/>
        <v>1</v>
      </c>
      <c r="G4157" s="72" t="s">
        <v>468</v>
      </c>
      <c r="H4157" s="63" t="s">
        <v>7277</v>
      </c>
      <c r="I4157" s="64" t="s">
        <v>493</v>
      </c>
      <c r="J4157" s="63" t="s">
        <v>66</v>
      </c>
      <c r="K4157" s="64" t="s">
        <v>243</v>
      </c>
      <c r="L4157" s="64" t="s">
        <v>239</v>
      </c>
      <c r="M4157" s="100"/>
      <c r="N4157" s="100"/>
      <c r="O4157" s="66">
        <f t="shared" si="171"/>
        <v>24</v>
      </c>
      <c r="P4157" s="67">
        <v>0.1</v>
      </c>
      <c r="Q4157" s="68">
        <v>29</v>
      </c>
      <c r="R4157" s="68"/>
      <c r="S4157" s="68">
        <f t="shared" si="172"/>
        <v>2.9000000000000004</v>
      </c>
      <c r="T4157" s="69" t="s">
        <v>547</v>
      </c>
      <c r="U4157" s="63" t="s">
        <v>52</v>
      </c>
      <c r="V4157" s="63"/>
      <c r="W4157" s="63"/>
      <c r="X4157" s="63"/>
      <c r="Y4157" s="63"/>
      <c r="Z4157" s="63"/>
      <c r="AA4157" s="63"/>
    </row>
    <row r="4158" spans="1:27" s="71" customFormat="1" ht="23.5" customHeight="1" x14ac:dyDescent="0.35">
      <c r="A4158" s="62">
        <v>46231</v>
      </c>
      <c r="B4158" s="63" t="s">
        <v>445</v>
      </c>
      <c r="C4158" s="64" t="s">
        <v>18</v>
      </c>
      <c r="D4158" s="64" t="s">
        <v>37</v>
      </c>
      <c r="E4158" s="64" t="s">
        <v>328</v>
      </c>
      <c r="F4158" s="64" t="str">
        <f t="shared" si="170"/>
        <v>2</v>
      </c>
      <c r="G4158" s="72" t="s">
        <v>3278</v>
      </c>
      <c r="H4158" s="63" t="s">
        <v>7278</v>
      </c>
      <c r="I4158" s="64" t="s">
        <v>493</v>
      </c>
      <c r="J4158" s="63" t="s">
        <v>66</v>
      </c>
      <c r="K4158" s="64" t="s">
        <v>243</v>
      </c>
      <c r="L4158" s="64" t="s">
        <v>239</v>
      </c>
      <c r="M4158" s="100"/>
      <c r="N4158" s="100"/>
      <c r="O4158" s="66">
        <f t="shared" si="171"/>
        <v>24</v>
      </c>
      <c r="P4158" s="67">
        <v>0.1</v>
      </c>
      <c r="Q4158" s="68">
        <v>24</v>
      </c>
      <c r="R4158" s="68"/>
      <c r="S4158" s="68">
        <f t="shared" si="172"/>
        <v>2.4000000000000004</v>
      </c>
      <c r="T4158" s="69" t="s">
        <v>547</v>
      </c>
      <c r="U4158" s="63" t="s">
        <v>52</v>
      </c>
      <c r="V4158" s="63"/>
      <c r="W4158" s="63"/>
      <c r="X4158" s="63"/>
      <c r="Y4158" s="63"/>
      <c r="Z4158" s="63"/>
      <c r="AA4158" s="63"/>
    </row>
    <row r="4159" spans="1:27" s="71" customFormat="1" ht="23.5" customHeight="1" x14ac:dyDescent="0.35">
      <c r="A4159" s="62">
        <v>46231</v>
      </c>
      <c r="B4159" s="63" t="s">
        <v>445</v>
      </c>
      <c r="C4159" s="64" t="s">
        <v>17</v>
      </c>
      <c r="D4159" s="64" t="s">
        <v>37</v>
      </c>
      <c r="E4159" s="64" t="s">
        <v>5866</v>
      </c>
      <c r="F4159" s="64" t="str">
        <f t="shared" si="170"/>
        <v>2</v>
      </c>
      <c r="G4159" s="72" t="s">
        <v>6071</v>
      </c>
      <c r="H4159" s="63" t="s">
        <v>7168</v>
      </c>
      <c r="I4159" s="64" t="s">
        <v>490</v>
      </c>
      <c r="J4159" s="63" t="s">
        <v>4052</v>
      </c>
      <c r="K4159" s="64" t="s">
        <v>281</v>
      </c>
      <c r="L4159" s="64" t="s">
        <v>268</v>
      </c>
      <c r="M4159" s="100">
        <v>0.89583333333333337</v>
      </c>
      <c r="N4159" s="100">
        <v>0.9375</v>
      </c>
      <c r="O4159" s="66">
        <f t="shared" si="171"/>
        <v>4.166666666666663E-2</v>
      </c>
      <c r="P4159" s="67">
        <v>1</v>
      </c>
      <c r="Q4159" s="68">
        <v>22</v>
      </c>
      <c r="R4159" s="68"/>
      <c r="S4159" s="68">
        <f t="shared" si="172"/>
        <v>22</v>
      </c>
      <c r="T4159" s="69" t="s">
        <v>52</v>
      </c>
      <c r="U4159" s="63" t="s">
        <v>52</v>
      </c>
      <c r="V4159" s="63"/>
      <c r="W4159" s="63"/>
      <c r="X4159" s="63"/>
      <c r="Y4159" s="63"/>
      <c r="Z4159" s="63"/>
      <c r="AA4159" s="63">
        <v>2026070097</v>
      </c>
    </row>
    <row r="4160" spans="1:27" s="71" customFormat="1" ht="23.5" customHeight="1" x14ac:dyDescent="0.35">
      <c r="A4160" s="62">
        <v>46231</v>
      </c>
      <c r="B4160" s="63" t="s">
        <v>445</v>
      </c>
      <c r="C4160" s="64" t="s">
        <v>17</v>
      </c>
      <c r="D4160" s="64" t="s">
        <v>37</v>
      </c>
      <c r="E4160" s="64" t="s">
        <v>5807</v>
      </c>
      <c r="F4160" s="64" t="str">
        <f t="shared" si="170"/>
        <v>2</v>
      </c>
      <c r="G4160" s="72" t="s">
        <v>1208</v>
      </c>
      <c r="H4160" s="63" t="s">
        <v>7279</v>
      </c>
      <c r="I4160" s="64" t="s">
        <v>485</v>
      </c>
      <c r="J4160" s="63" t="s">
        <v>7280</v>
      </c>
      <c r="K4160" s="64" t="s">
        <v>281</v>
      </c>
      <c r="L4160" s="64" t="s">
        <v>268</v>
      </c>
      <c r="M4160" s="100">
        <v>0.125</v>
      </c>
      <c r="N4160" s="100">
        <v>0.1875</v>
      </c>
      <c r="O4160" s="66">
        <f t="shared" si="171"/>
        <v>6.25E-2</v>
      </c>
      <c r="P4160" s="67">
        <v>1.5</v>
      </c>
      <c r="Q4160" s="68">
        <v>30</v>
      </c>
      <c r="R4160" s="68"/>
      <c r="S4160" s="68">
        <f t="shared" si="172"/>
        <v>45</v>
      </c>
      <c r="T4160" s="69" t="s">
        <v>27</v>
      </c>
      <c r="U4160" s="63" t="s">
        <v>52</v>
      </c>
      <c r="V4160" s="63" t="s">
        <v>7372</v>
      </c>
      <c r="W4160" s="63"/>
      <c r="X4160" s="63"/>
      <c r="Y4160" s="63"/>
      <c r="Z4160" s="63"/>
      <c r="AA4160" s="63">
        <v>2026070098</v>
      </c>
    </row>
    <row r="4161" spans="1:27" s="71" customFormat="1" ht="23.5" customHeight="1" x14ac:dyDescent="0.35">
      <c r="A4161" s="62">
        <v>46231</v>
      </c>
      <c r="B4161" s="63" t="s">
        <v>445</v>
      </c>
      <c r="C4161" s="64" t="s">
        <v>17</v>
      </c>
      <c r="D4161" s="64" t="s">
        <v>37</v>
      </c>
      <c r="E4161" s="64" t="s">
        <v>6013</v>
      </c>
      <c r="F4161" s="64" t="str">
        <f t="shared" si="170"/>
        <v>1</v>
      </c>
      <c r="G4161" s="72" t="s">
        <v>6071</v>
      </c>
      <c r="H4161" s="63" t="s">
        <v>7168</v>
      </c>
      <c r="I4161" s="64" t="s">
        <v>480</v>
      </c>
      <c r="J4161" s="63" t="s">
        <v>7169</v>
      </c>
      <c r="K4161" s="64" t="s">
        <v>273</v>
      </c>
      <c r="L4161" s="64" t="s">
        <v>268</v>
      </c>
      <c r="M4161" s="100">
        <v>0.3125</v>
      </c>
      <c r="N4161" s="100">
        <v>0.64583333333333337</v>
      </c>
      <c r="O4161" s="66">
        <f t="shared" si="171"/>
        <v>0.33333333333333337</v>
      </c>
      <c r="P4161" s="67">
        <v>8</v>
      </c>
      <c r="Q4161" s="68">
        <v>8</v>
      </c>
      <c r="R4161" s="68"/>
      <c r="S4161" s="68">
        <f t="shared" si="172"/>
        <v>64</v>
      </c>
      <c r="T4161" s="69" t="s">
        <v>30</v>
      </c>
      <c r="U4161" s="63" t="s">
        <v>30</v>
      </c>
      <c r="V4161" s="63"/>
      <c r="W4161" s="63">
        <v>615873002</v>
      </c>
      <c r="X4161" s="63" t="s">
        <v>7171</v>
      </c>
      <c r="Y4161" s="63"/>
      <c r="Z4161" s="63"/>
      <c r="AA4161" s="63">
        <v>2026070099</v>
      </c>
    </row>
    <row r="4162" spans="1:27" s="71" customFormat="1" ht="23.5" customHeight="1" x14ac:dyDescent="0.35">
      <c r="A4162" s="62">
        <v>46231</v>
      </c>
      <c r="B4162" s="63" t="s">
        <v>445</v>
      </c>
      <c r="C4162" s="64" t="s">
        <v>17</v>
      </c>
      <c r="D4162" s="64" t="s">
        <v>37</v>
      </c>
      <c r="E4162" s="64" t="s">
        <v>7097</v>
      </c>
      <c r="F4162" s="64" t="str">
        <f t="shared" si="170"/>
        <v>1</v>
      </c>
      <c r="G4162" s="72" t="s">
        <v>7210</v>
      </c>
      <c r="H4162" s="63" t="s">
        <v>7211</v>
      </c>
      <c r="I4162" s="64" t="s">
        <v>480</v>
      </c>
      <c r="J4162" s="63" t="s">
        <v>7281</v>
      </c>
      <c r="K4162" s="64" t="s">
        <v>273</v>
      </c>
      <c r="L4162" s="64" t="s">
        <v>268</v>
      </c>
      <c r="M4162" s="100">
        <v>0.375</v>
      </c>
      <c r="N4162" s="100">
        <v>0.5</v>
      </c>
      <c r="O4162" s="66">
        <f t="shared" si="171"/>
        <v>0.125</v>
      </c>
      <c r="P4162" s="67">
        <v>3</v>
      </c>
      <c r="Q4162" s="68">
        <v>29</v>
      </c>
      <c r="R4162" s="68"/>
      <c r="S4162" s="68">
        <f t="shared" si="172"/>
        <v>87</v>
      </c>
      <c r="T4162" s="69" t="s">
        <v>30</v>
      </c>
      <c r="U4162" s="63" t="s">
        <v>30</v>
      </c>
      <c r="V4162" s="63"/>
      <c r="W4162" s="63">
        <v>643262001</v>
      </c>
      <c r="X4162" s="63" t="s">
        <v>7295</v>
      </c>
      <c r="Y4162" s="63"/>
      <c r="Z4162" s="63"/>
      <c r="AA4162" s="63">
        <v>2026070100</v>
      </c>
    </row>
    <row r="4163" spans="1:27" s="71" customFormat="1" ht="23.5" customHeight="1" x14ac:dyDescent="0.35">
      <c r="A4163" s="62">
        <v>46231</v>
      </c>
      <c r="B4163" s="63" t="s">
        <v>445</v>
      </c>
      <c r="C4163" s="64" t="s">
        <v>17</v>
      </c>
      <c r="D4163" s="64" t="s">
        <v>37</v>
      </c>
      <c r="E4163" s="64" t="s">
        <v>1301</v>
      </c>
      <c r="F4163" s="64" t="str">
        <f t="shared" si="170"/>
        <v>2</v>
      </c>
      <c r="G4163" s="72" t="s">
        <v>7210</v>
      </c>
      <c r="H4163" s="63" t="s">
        <v>7211</v>
      </c>
      <c r="I4163" s="64" t="s">
        <v>480</v>
      </c>
      <c r="J4163" s="63" t="s">
        <v>7281</v>
      </c>
      <c r="K4163" s="64" t="s">
        <v>273</v>
      </c>
      <c r="L4163" s="64" t="s">
        <v>268</v>
      </c>
      <c r="M4163" s="100">
        <v>7.6388888888888895E-2</v>
      </c>
      <c r="N4163" s="100">
        <v>0.15972222222222221</v>
      </c>
      <c r="O4163" s="66">
        <f t="shared" si="171"/>
        <v>8.3333333333333315E-2</v>
      </c>
      <c r="P4163" s="67">
        <v>2</v>
      </c>
      <c r="Q4163" s="68">
        <v>27</v>
      </c>
      <c r="R4163" s="68"/>
      <c r="S4163" s="68">
        <f t="shared" si="172"/>
        <v>54</v>
      </c>
      <c r="T4163" s="69" t="s">
        <v>30</v>
      </c>
      <c r="U4163" s="63" t="s">
        <v>30</v>
      </c>
      <c r="V4163" s="63"/>
      <c r="W4163" s="63">
        <v>643262001</v>
      </c>
      <c r="X4163" s="63" t="s">
        <v>7295</v>
      </c>
      <c r="Y4163" s="63"/>
      <c r="Z4163" s="63"/>
      <c r="AA4163" s="63">
        <v>2026070101</v>
      </c>
    </row>
    <row r="4164" spans="1:27" s="71" customFormat="1" ht="23.5" customHeight="1" x14ac:dyDescent="0.35">
      <c r="A4164" s="62">
        <v>46232</v>
      </c>
      <c r="B4164" s="63" t="s">
        <v>445</v>
      </c>
      <c r="C4164" s="64" t="s">
        <v>17</v>
      </c>
      <c r="D4164" s="64" t="s">
        <v>37</v>
      </c>
      <c r="E4164" s="64" t="s">
        <v>7057</v>
      </c>
      <c r="F4164" s="64" t="str">
        <f t="shared" si="170"/>
        <v>1</v>
      </c>
      <c r="G4164" s="72" t="s">
        <v>1208</v>
      </c>
      <c r="H4164" s="63" t="s">
        <v>7279</v>
      </c>
      <c r="I4164" s="64" t="s">
        <v>493</v>
      </c>
      <c r="J4164" s="63" t="s">
        <v>66</v>
      </c>
      <c r="K4164" s="64" t="s">
        <v>243</v>
      </c>
      <c r="L4164" s="64" t="s">
        <v>239</v>
      </c>
      <c r="M4164" s="100"/>
      <c r="N4164" s="100"/>
      <c r="O4164" s="66">
        <f t="shared" si="171"/>
        <v>24</v>
      </c>
      <c r="P4164" s="67">
        <v>0.1</v>
      </c>
      <c r="Q4164" s="68">
        <v>32</v>
      </c>
      <c r="R4164" s="68"/>
      <c r="S4164" s="68">
        <f t="shared" si="172"/>
        <v>3.2</v>
      </c>
      <c r="T4164" s="69" t="s">
        <v>547</v>
      </c>
      <c r="U4164" s="63" t="s">
        <v>52</v>
      </c>
      <c r="V4164" s="63"/>
      <c r="W4164" s="63"/>
      <c r="X4164" s="63"/>
      <c r="Y4164" s="63"/>
      <c r="Z4164" s="63"/>
      <c r="AA4164" s="63"/>
    </row>
    <row r="4165" spans="1:27" s="71" customFormat="1" ht="23.5" customHeight="1" x14ac:dyDescent="0.35">
      <c r="A4165" s="62">
        <v>46232</v>
      </c>
      <c r="B4165" s="63" t="s">
        <v>445</v>
      </c>
      <c r="C4165" s="64" t="s">
        <v>17</v>
      </c>
      <c r="D4165" s="64" t="s">
        <v>37</v>
      </c>
      <c r="E4165" s="64" t="s">
        <v>1301</v>
      </c>
      <c r="F4165" s="64" t="str">
        <f t="shared" si="170"/>
        <v>2</v>
      </c>
      <c r="G4165" s="72" t="s">
        <v>1777</v>
      </c>
      <c r="H4165" s="63" t="s">
        <v>7312</v>
      </c>
      <c r="I4165" s="64" t="s">
        <v>493</v>
      </c>
      <c r="J4165" s="63" t="s">
        <v>66</v>
      </c>
      <c r="K4165" s="64" t="s">
        <v>243</v>
      </c>
      <c r="L4165" s="64" t="s">
        <v>239</v>
      </c>
      <c r="M4165" s="100"/>
      <c r="N4165" s="100"/>
      <c r="O4165" s="66">
        <f t="shared" si="171"/>
        <v>24</v>
      </c>
      <c r="P4165" s="67">
        <v>0.1</v>
      </c>
      <c r="Q4165" s="68">
        <v>27</v>
      </c>
      <c r="R4165" s="68"/>
      <c r="S4165" s="68">
        <f t="shared" si="172"/>
        <v>2.7</v>
      </c>
      <c r="T4165" s="69" t="s">
        <v>547</v>
      </c>
      <c r="U4165" s="63" t="s">
        <v>52</v>
      </c>
      <c r="V4165" s="63"/>
      <c r="W4165" s="63"/>
      <c r="X4165" s="63"/>
      <c r="Y4165" s="63"/>
      <c r="Z4165" s="63"/>
      <c r="AA4165" s="63"/>
    </row>
    <row r="4166" spans="1:27" s="71" customFormat="1" ht="23.5" customHeight="1" x14ac:dyDescent="0.35">
      <c r="A4166" s="62">
        <v>46232</v>
      </c>
      <c r="B4166" s="63" t="s">
        <v>445</v>
      </c>
      <c r="C4166" s="64" t="s">
        <v>17</v>
      </c>
      <c r="D4166" s="64" t="s">
        <v>37</v>
      </c>
      <c r="E4166" s="64" t="s">
        <v>6894</v>
      </c>
      <c r="F4166" s="64" t="str">
        <f t="shared" si="170"/>
        <v>2</v>
      </c>
      <c r="G4166" s="72" t="s">
        <v>3311</v>
      </c>
      <c r="H4166" s="63" t="s">
        <v>7313</v>
      </c>
      <c r="I4166" s="64" t="s">
        <v>493</v>
      </c>
      <c r="J4166" s="63" t="s">
        <v>66</v>
      </c>
      <c r="K4166" s="64" t="s">
        <v>243</v>
      </c>
      <c r="L4166" s="64" t="s">
        <v>239</v>
      </c>
      <c r="M4166" s="100"/>
      <c r="N4166" s="100"/>
      <c r="O4166" s="66">
        <f t="shared" si="171"/>
        <v>24</v>
      </c>
      <c r="P4166" s="67">
        <v>0.33</v>
      </c>
      <c r="Q4166" s="68">
        <v>8</v>
      </c>
      <c r="R4166" s="68"/>
      <c r="S4166" s="68">
        <f t="shared" si="172"/>
        <v>2.64</v>
      </c>
      <c r="T4166" s="69" t="s">
        <v>547</v>
      </c>
      <c r="U4166" s="63" t="s">
        <v>52</v>
      </c>
      <c r="V4166" s="63"/>
      <c r="W4166" s="63"/>
      <c r="X4166" s="63"/>
      <c r="Y4166" s="63"/>
      <c r="Z4166" s="63"/>
      <c r="AA4166" s="63"/>
    </row>
    <row r="4167" spans="1:27" s="71" customFormat="1" ht="23.5" customHeight="1" x14ac:dyDescent="0.35">
      <c r="A4167" s="62">
        <v>46232</v>
      </c>
      <c r="B4167" s="63" t="s">
        <v>34</v>
      </c>
      <c r="C4167" s="64" t="s">
        <v>17</v>
      </c>
      <c r="D4167" s="64" t="s">
        <v>19</v>
      </c>
      <c r="E4167" s="64" t="s">
        <v>6445</v>
      </c>
      <c r="F4167" s="64" t="str">
        <f t="shared" si="170"/>
        <v>1</v>
      </c>
      <c r="G4167" s="72">
        <v>130597184</v>
      </c>
      <c r="H4167" s="63" t="s">
        <v>7314</v>
      </c>
      <c r="I4167" s="64" t="s">
        <v>493</v>
      </c>
      <c r="J4167" s="63" t="s">
        <v>66</v>
      </c>
      <c r="K4167" s="64" t="s">
        <v>243</v>
      </c>
      <c r="L4167" s="64" t="s">
        <v>239</v>
      </c>
      <c r="M4167" s="100"/>
      <c r="N4167" s="100"/>
      <c r="O4167" s="66">
        <f t="shared" si="171"/>
        <v>24</v>
      </c>
      <c r="P4167" s="67">
        <v>0.5</v>
      </c>
      <c r="Q4167" s="68">
        <v>12</v>
      </c>
      <c r="R4167" s="68"/>
      <c r="S4167" s="68">
        <f t="shared" si="172"/>
        <v>6</v>
      </c>
      <c r="T4167" s="69" t="s">
        <v>547</v>
      </c>
      <c r="U4167" s="63" t="s">
        <v>52</v>
      </c>
      <c r="V4167" s="63"/>
      <c r="W4167" s="63"/>
      <c r="X4167" s="63"/>
      <c r="Y4167" s="63"/>
      <c r="Z4167" s="63"/>
      <c r="AA4167" s="63"/>
    </row>
    <row r="4168" spans="1:27" s="71" customFormat="1" ht="23.5" customHeight="1" x14ac:dyDescent="0.35">
      <c r="A4168" s="62">
        <v>46232</v>
      </c>
      <c r="B4168" s="63" t="s">
        <v>34</v>
      </c>
      <c r="C4168" s="64" t="s">
        <v>17</v>
      </c>
      <c r="D4168" s="64" t="s">
        <v>19</v>
      </c>
      <c r="E4168" s="64" t="s">
        <v>6480</v>
      </c>
      <c r="F4168" s="64" t="str">
        <f t="shared" si="170"/>
        <v>2</v>
      </c>
      <c r="G4168" s="72" t="s">
        <v>3608</v>
      </c>
      <c r="H4168" s="63" t="s">
        <v>7315</v>
      </c>
      <c r="I4168" s="64" t="s">
        <v>493</v>
      </c>
      <c r="J4168" s="63" t="s">
        <v>66</v>
      </c>
      <c r="K4168" s="64" t="s">
        <v>243</v>
      </c>
      <c r="L4168" s="64" t="s">
        <v>239</v>
      </c>
      <c r="M4168" s="100"/>
      <c r="N4168" s="100"/>
      <c r="O4168" s="66">
        <f t="shared" si="171"/>
        <v>24</v>
      </c>
      <c r="P4168" s="67">
        <v>0.33</v>
      </c>
      <c r="Q4168" s="68">
        <v>12</v>
      </c>
      <c r="R4168" s="68"/>
      <c r="S4168" s="68">
        <f t="shared" si="172"/>
        <v>3.96</v>
      </c>
      <c r="T4168" s="69" t="s">
        <v>547</v>
      </c>
      <c r="U4168" s="63" t="s">
        <v>52</v>
      </c>
      <c r="V4168" s="63"/>
      <c r="W4168" s="63"/>
      <c r="X4168" s="63"/>
      <c r="Y4168" s="63"/>
      <c r="Z4168" s="63"/>
      <c r="AA4168" s="63"/>
    </row>
    <row r="4169" spans="1:27" s="71" customFormat="1" ht="23.5" customHeight="1" x14ac:dyDescent="0.35">
      <c r="A4169" s="62">
        <v>46232</v>
      </c>
      <c r="B4169" s="63" t="s">
        <v>34</v>
      </c>
      <c r="C4169" s="64" t="s">
        <v>17</v>
      </c>
      <c r="D4169" s="64" t="s">
        <v>19</v>
      </c>
      <c r="E4169" s="64" t="s">
        <v>6895</v>
      </c>
      <c r="F4169" s="64" t="str">
        <f t="shared" si="170"/>
        <v>1</v>
      </c>
      <c r="G4169" s="72" t="s">
        <v>1846</v>
      </c>
      <c r="H4169" s="63" t="s">
        <v>7316</v>
      </c>
      <c r="I4169" s="64" t="s">
        <v>493</v>
      </c>
      <c r="J4169" s="63" t="s">
        <v>66</v>
      </c>
      <c r="K4169" s="64" t="s">
        <v>243</v>
      </c>
      <c r="L4169" s="64" t="s">
        <v>239</v>
      </c>
      <c r="M4169" s="100"/>
      <c r="N4169" s="100"/>
      <c r="O4169" s="66">
        <f t="shared" si="171"/>
        <v>24</v>
      </c>
      <c r="P4169" s="67">
        <v>0.75</v>
      </c>
      <c r="Q4169" s="68">
        <v>9</v>
      </c>
      <c r="R4169" s="68"/>
      <c r="S4169" s="68">
        <f t="shared" si="172"/>
        <v>6.75</v>
      </c>
      <c r="T4169" s="69" t="s">
        <v>547</v>
      </c>
      <c r="U4169" s="63" t="s">
        <v>52</v>
      </c>
      <c r="V4169" s="63"/>
      <c r="W4169" s="63"/>
      <c r="X4169" s="63"/>
      <c r="Y4169" s="63"/>
      <c r="Z4169" s="63"/>
      <c r="AA4169" s="63"/>
    </row>
    <row r="4170" spans="1:27" s="71" customFormat="1" ht="23.5" customHeight="1" x14ac:dyDescent="0.35">
      <c r="A4170" s="62">
        <v>46232</v>
      </c>
      <c r="B4170" s="63" t="s">
        <v>445</v>
      </c>
      <c r="C4170" s="64" t="s">
        <v>18</v>
      </c>
      <c r="D4170" s="64" t="s">
        <v>37</v>
      </c>
      <c r="E4170" s="64" t="s">
        <v>386</v>
      </c>
      <c r="F4170" s="64" t="str">
        <f t="shared" si="170"/>
        <v>1</v>
      </c>
      <c r="G4170" s="72" t="s">
        <v>2163</v>
      </c>
      <c r="H4170" s="63" t="s">
        <v>7317</v>
      </c>
      <c r="I4170" s="64" t="s">
        <v>493</v>
      </c>
      <c r="J4170" s="63" t="s">
        <v>66</v>
      </c>
      <c r="K4170" s="64" t="s">
        <v>243</v>
      </c>
      <c r="L4170" s="64" t="s">
        <v>239</v>
      </c>
      <c r="M4170" s="100"/>
      <c r="N4170" s="100"/>
      <c r="O4170" s="66">
        <f t="shared" si="171"/>
        <v>24</v>
      </c>
      <c r="P4170" s="67">
        <v>0.8</v>
      </c>
      <c r="Q4170" s="68">
        <v>27</v>
      </c>
      <c r="R4170" s="68"/>
      <c r="S4170" s="68">
        <f t="shared" si="172"/>
        <v>21.6</v>
      </c>
      <c r="T4170" s="69" t="s">
        <v>547</v>
      </c>
      <c r="U4170" s="63" t="s">
        <v>52</v>
      </c>
      <c r="V4170" s="63"/>
      <c r="W4170" s="63"/>
      <c r="X4170" s="63"/>
      <c r="Y4170" s="63"/>
      <c r="Z4170" s="63"/>
      <c r="AA4170" s="63"/>
    </row>
    <row r="4171" spans="1:27" s="71" customFormat="1" ht="23.5" customHeight="1" x14ac:dyDescent="0.35">
      <c r="A4171" s="62">
        <v>46232</v>
      </c>
      <c r="B4171" s="63" t="s">
        <v>445</v>
      </c>
      <c r="C4171" s="64" t="s">
        <v>18</v>
      </c>
      <c r="D4171" s="64" t="s">
        <v>37</v>
      </c>
      <c r="E4171" s="64" t="s">
        <v>638</v>
      </c>
      <c r="F4171" s="64" t="str">
        <f t="shared" si="170"/>
        <v>2</v>
      </c>
      <c r="G4171" s="72">
        <v>159200003</v>
      </c>
      <c r="H4171" s="63" t="s">
        <v>7318</v>
      </c>
      <c r="I4171" s="64" t="s">
        <v>493</v>
      </c>
      <c r="J4171" s="63" t="s">
        <v>66</v>
      </c>
      <c r="K4171" s="64" t="s">
        <v>243</v>
      </c>
      <c r="L4171" s="64" t="s">
        <v>239</v>
      </c>
      <c r="M4171" s="100"/>
      <c r="N4171" s="100"/>
      <c r="O4171" s="66">
        <f t="shared" si="171"/>
        <v>24</v>
      </c>
      <c r="P4171" s="67">
        <v>0.1</v>
      </c>
      <c r="Q4171" s="68">
        <v>22</v>
      </c>
      <c r="R4171" s="68"/>
      <c r="S4171" s="68">
        <f t="shared" si="172"/>
        <v>2.2000000000000002</v>
      </c>
      <c r="T4171" s="69" t="s">
        <v>547</v>
      </c>
      <c r="U4171" s="63" t="s">
        <v>52</v>
      </c>
      <c r="V4171" s="63"/>
      <c r="W4171" s="63"/>
      <c r="X4171" s="63"/>
      <c r="Y4171" s="63"/>
      <c r="Z4171" s="63"/>
      <c r="AA4171" s="63"/>
    </row>
    <row r="4172" spans="1:27" s="71" customFormat="1" ht="23.5" customHeight="1" x14ac:dyDescent="0.35">
      <c r="A4172" s="62">
        <v>46232</v>
      </c>
      <c r="B4172" s="63" t="s">
        <v>445</v>
      </c>
      <c r="C4172" s="64" t="s">
        <v>18</v>
      </c>
      <c r="D4172" s="64" t="s">
        <v>37</v>
      </c>
      <c r="E4172" s="64" t="s">
        <v>751</v>
      </c>
      <c r="F4172" s="64" t="str">
        <f t="shared" si="170"/>
        <v>1</v>
      </c>
      <c r="G4172" s="72">
        <v>161021004</v>
      </c>
      <c r="H4172" s="63" t="s">
        <v>7319</v>
      </c>
      <c r="I4172" s="64" t="s">
        <v>493</v>
      </c>
      <c r="J4172" s="63" t="s">
        <v>66</v>
      </c>
      <c r="K4172" s="64" t="s">
        <v>243</v>
      </c>
      <c r="L4172" s="64" t="s">
        <v>239</v>
      </c>
      <c r="M4172" s="100"/>
      <c r="N4172" s="100"/>
      <c r="O4172" s="66">
        <f t="shared" si="171"/>
        <v>24</v>
      </c>
      <c r="P4172" s="67">
        <v>0.1</v>
      </c>
      <c r="Q4172" s="68">
        <v>13</v>
      </c>
      <c r="R4172" s="68"/>
      <c r="S4172" s="68">
        <f t="shared" si="172"/>
        <v>1.3</v>
      </c>
      <c r="T4172" s="69" t="s">
        <v>547</v>
      </c>
      <c r="U4172" s="63" t="s">
        <v>52</v>
      </c>
      <c r="V4172" s="63"/>
      <c r="W4172" s="63"/>
      <c r="X4172" s="63"/>
      <c r="Y4172" s="63"/>
      <c r="Z4172" s="63"/>
      <c r="AA4172" s="63"/>
    </row>
    <row r="4173" spans="1:27" s="71" customFormat="1" ht="23.5" customHeight="1" x14ac:dyDescent="0.35">
      <c r="A4173" s="62">
        <v>46232</v>
      </c>
      <c r="B4173" s="63" t="s">
        <v>445</v>
      </c>
      <c r="C4173" s="64" t="s">
        <v>18</v>
      </c>
      <c r="D4173" s="64" t="s">
        <v>37</v>
      </c>
      <c r="E4173" s="64" t="s">
        <v>470</v>
      </c>
      <c r="F4173" s="64" t="str">
        <f t="shared" si="170"/>
        <v>1</v>
      </c>
      <c r="G4173" s="72" t="s">
        <v>6102</v>
      </c>
      <c r="H4173" s="63" t="s">
        <v>7320</v>
      </c>
      <c r="I4173" s="64" t="s">
        <v>493</v>
      </c>
      <c r="J4173" s="63" t="s">
        <v>66</v>
      </c>
      <c r="K4173" s="64" t="s">
        <v>243</v>
      </c>
      <c r="L4173" s="64" t="s">
        <v>239</v>
      </c>
      <c r="M4173" s="100"/>
      <c r="N4173" s="100"/>
      <c r="O4173" s="66">
        <f t="shared" si="171"/>
        <v>24</v>
      </c>
      <c r="P4173" s="67">
        <v>0.8</v>
      </c>
      <c r="Q4173" s="68">
        <v>24</v>
      </c>
      <c r="R4173" s="68"/>
      <c r="S4173" s="68">
        <f t="shared" si="172"/>
        <v>19.200000000000003</v>
      </c>
      <c r="T4173" s="69" t="s">
        <v>547</v>
      </c>
      <c r="U4173" s="63" t="s">
        <v>52</v>
      </c>
      <c r="V4173" s="63"/>
      <c r="W4173" s="63"/>
      <c r="X4173" s="63"/>
      <c r="Y4173" s="63"/>
      <c r="Z4173" s="63"/>
      <c r="AA4173" s="63"/>
    </row>
    <row r="4174" spans="1:27" s="71" customFormat="1" ht="23.5" customHeight="1" x14ac:dyDescent="0.35">
      <c r="A4174" s="62">
        <v>46232</v>
      </c>
      <c r="B4174" s="63" t="s">
        <v>445</v>
      </c>
      <c r="C4174" s="64" t="s">
        <v>18</v>
      </c>
      <c r="D4174" s="64" t="s">
        <v>37</v>
      </c>
      <c r="E4174" s="64" t="s">
        <v>258</v>
      </c>
      <c r="F4174" s="64" t="str">
        <f t="shared" si="170"/>
        <v>1</v>
      </c>
      <c r="G4174" s="72" t="s">
        <v>1503</v>
      </c>
      <c r="H4174" s="63" t="s">
        <v>7321</v>
      </c>
      <c r="I4174" s="64" t="s">
        <v>493</v>
      </c>
      <c r="J4174" s="63" t="s">
        <v>66</v>
      </c>
      <c r="K4174" s="64" t="s">
        <v>243</v>
      </c>
      <c r="L4174" s="64" t="s">
        <v>239</v>
      </c>
      <c r="M4174" s="100"/>
      <c r="N4174" s="100"/>
      <c r="O4174" s="66">
        <f t="shared" si="171"/>
        <v>24</v>
      </c>
      <c r="P4174" s="67">
        <v>0.1</v>
      </c>
      <c r="Q4174" s="68">
        <v>24</v>
      </c>
      <c r="R4174" s="68"/>
      <c r="S4174" s="68">
        <f t="shared" si="172"/>
        <v>2.4000000000000004</v>
      </c>
      <c r="T4174" s="69" t="s">
        <v>547</v>
      </c>
      <c r="U4174" s="63" t="s">
        <v>52</v>
      </c>
      <c r="V4174" s="63"/>
      <c r="W4174" s="63"/>
      <c r="X4174" s="63"/>
      <c r="Y4174" s="63"/>
      <c r="Z4174" s="63"/>
      <c r="AA4174" s="63"/>
    </row>
    <row r="4175" spans="1:27" s="71" customFormat="1" ht="23.5" customHeight="1" x14ac:dyDescent="0.35">
      <c r="A4175" s="62">
        <v>46232</v>
      </c>
      <c r="B4175" s="63" t="s">
        <v>445</v>
      </c>
      <c r="C4175" s="64" t="s">
        <v>18</v>
      </c>
      <c r="D4175" s="64" t="s">
        <v>37</v>
      </c>
      <c r="E4175" s="64" t="s">
        <v>553</v>
      </c>
      <c r="F4175" s="64" t="str">
        <f t="shared" si="170"/>
        <v>1</v>
      </c>
      <c r="G4175" s="72" t="s">
        <v>7322</v>
      </c>
      <c r="H4175" s="63" t="s">
        <v>7323</v>
      </c>
      <c r="I4175" s="64" t="s">
        <v>493</v>
      </c>
      <c r="J4175" s="63" t="s">
        <v>66</v>
      </c>
      <c r="K4175" s="64" t="s">
        <v>243</v>
      </c>
      <c r="L4175" s="64" t="s">
        <v>239</v>
      </c>
      <c r="M4175" s="100"/>
      <c r="N4175" s="100"/>
      <c r="O4175" s="66">
        <f t="shared" si="171"/>
        <v>24</v>
      </c>
      <c r="P4175" s="67">
        <v>0.67</v>
      </c>
      <c r="Q4175" s="68">
        <v>21</v>
      </c>
      <c r="R4175" s="68"/>
      <c r="S4175" s="68">
        <f t="shared" si="172"/>
        <v>14.07</v>
      </c>
      <c r="T4175" s="69" t="s">
        <v>547</v>
      </c>
      <c r="U4175" s="63" t="s">
        <v>52</v>
      </c>
      <c r="V4175" s="63"/>
      <c r="W4175" s="63"/>
      <c r="X4175" s="63"/>
      <c r="Y4175" s="63"/>
      <c r="Z4175" s="63"/>
      <c r="AA4175" s="63"/>
    </row>
    <row r="4176" spans="1:27" s="71" customFormat="1" ht="23.5" customHeight="1" x14ac:dyDescent="0.35">
      <c r="A4176" s="62">
        <v>46232</v>
      </c>
      <c r="B4176" s="63" t="s">
        <v>445</v>
      </c>
      <c r="C4176" s="64" t="s">
        <v>18</v>
      </c>
      <c r="D4176" s="64" t="s">
        <v>37</v>
      </c>
      <c r="E4176" s="64" t="s">
        <v>317</v>
      </c>
      <c r="F4176" s="64" t="str">
        <f t="shared" si="170"/>
        <v>1</v>
      </c>
      <c r="G4176" s="72" t="s">
        <v>7324</v>
      </c>
      <c r="H4176" s="63" t="s">
        <v>7325</v>
      </c>
      <c r="I4176" s="64" t="s">
        <v>493</v>
      </c>
      <c r="J4176" s="63" t="s">
        <v>66</v>
      </c>
      <c r="K4176" s="64" t="s">
        <v>243</v>
      </c>
      <c r="L4176" s="64" t="s">
        <v>239</v>
      </c>
      <c r="M4176" s="100"/>
      <c r="N4176" s="100"/>
      <c r="O4176" s="66">
        <f t="shared" si="171"/>
        <v>24</v>
      </c>
      <c r="P4176" s="67">
        <v>0.1</v>
      </c>
      <c r="Q4176" s="68">
        <v>28</v>
      </c>
      <c r="R4176" s="68"/>
      <c r="S4176" s="68">
        <f t="shared" si="172"/>
        <v>2.8000000000000003</v>
      </c>
      <c r="T4176" s="69" t="s">
        <v>547</v>
      </c>
      <c r="U4176" s="63" t="s">
        <v>52</v>
      </c>
      <c r="V4176" s="63"/>
      <c r="W4176" s="63"/>
      <c r="X4176" s="63"/>
      <c r="Y4176" s="63"/>
      <c r="Z4176" s="63"/>
      <c r="AA4176" s="63"/>
    </row>
    <row r="4177" spans="1:27" s="71" customFormat="1" ht="23.5" customHeight="1" x14ac:dyDescent="0.35">
      <c r="A4177" s="62">
        <v>46232</v>
      </c>
      <c r="B4177" s="63" t="s">
        <v>445</v>
      </c>
      <c r="C4177" s="64" t="s">
        <v>18</v>
      </c>
      <c r="D4177" s="64" t="s">
        <v>37</v>
      </c>
      <c r="E4177" s="64" t="s">
        <v>2671</v>
      </c>
      <c r="F4177" s="64" t="str">
        <f t="shared" si="170"/>
        <v>1</v>
      </c>
      <c r="G4177" s="72" t="s">
        <v>7326</v>
      </c>
      <c r="H4177" s="63" t="s">
        <v>7327</v>
      </c>
      <c r="I4177" s="64" t="s">
        <v>493</v>
      </c>
      <c r="J4177" s="63" t="s">
        <v>66</v>
      </c>
      <c r="K4177" s="64" t="s">
        <v>243</v>
      </c>
      <c r="L4177" s="64" t="s">
        <v>239</v>
      </c>
      <c r="M4177" s="100"/>
      <c r="N4177" s="100"/>
      <c r="O4177" s="66">
        <f t="shared" si="171"/>
        <v>24</v>
      </c>
      <c r="P4177" s="67">
        <v>0.1</v>
      </c>
      <c r="Q4177" s="68">
        <v>28</v>
      </c>
      <c r="R4177" s="68"/>
      <c r="S4177" s="68">
        <f t="shared" si="172"/>
        <v>2.8000000000000003</v>
      </c>
      <c r="T4177" s="69" t="s">
        <v>547</v>
      </c>
      <c r="U4177" s="63" t="s">
        <v>52</v>
      </c>
      <c r="V4177" s="63"/>
      <c r="W4177" s="63"/>
      <c r="X4177" s="63"/>
      <c r="Y4177" s="63"/>
      <c r="Z4177" s="63"/>
      <c r="AA4177" s="63"/>
    </row>
    <row r="4178" spans="1:27" s="71" customFormat="1" ht="23.5" customHeight="1" x14ac:dyDescent="0.35">
      <c r="A4178" s="62">
        <v>46232</v>
      </c>
      <c r="B4178" s="63" t="s">
        <v>445</v>
      </c>
      <c r="C4178" s="64" t="s">
        <v>18</v>
      </c>
      <c r="D4178" s="64" t="s">
        <v>37</v>
      </c>
      <c r="E4178" s="64" t="s">
        <v>3783</v>
      </c>
      <c r="F4178" s="64" t="str">
        <f t="shared" si="170"/>
        <v>1</v>
      </c>
      <c r="G4178" s="72" t="s">
        <v>4987</v>
      </c>
      <c r="H4178" s="63" t="s">
        <v>7328</v>
      </c>
      <c r="I4178" s="64" t="s">
        <v>493</v>
      </c>
      <c r="J4178" s="63" t="s">
        <v>66</v>
      </c>
      <c r="K4178" s="64" t="s">
        <v>243</v>
      </c>
      <c r="L4178" s="64" t="s">
        <v>239</v>
      </c>
      <c r="M4178" s="100"/>
      <c r="N4178" s="100"/>
      <c r="O4178" s="66">
        <f t="shared" si="171"/>
        <v>24</v>
      </c>
      <c r="P4178" s="67">
        <v>0.33</v>
      </c>
      <c r="Q4178" s="68">
        <v>15</v>
      </c>
      <c r="R4178" s="68"/>
      <c r="S4178" s="68">
        <f t="shared" si="172"/>
        <v>4.95</v>
      </c>
      <c r="T4178" s="69" t="s">
        <v>547</v>
      </c>
      <c r="U4178" s="63" t="s">
        <v>52</v>
      </c>
      <c r="V4178" s="63"/>
      <c r="W4178" s="63"/>
      <c r="X4178" s="63"/>
      <c r="Y4178" s="63"/>
      <c r="Z4178" s="63"/>
      <c r="AA4178" s="63"/>
    </row>
    <row r="4179" spans="1:27" s="71" customFormat="1" ht="23.5" customHeight="1" x14ac:dyDescent="0.35">
      <c r="A4179" s="62">
        <v>46232</v>
      </c>
      <c r="B4179" s="63" t="s">
        <v>445</v>
      </c>
      <c r="C4179" s="64" t="s">
        <v>18</v>
      </c>
      <c r="D4179" s="64" t="s">
        <v>37</v>
      </c>
      <c r="E4179" s="64" t="s">
        <v>553</v>
      </c>
      <c r="F4179" s="64" t="str">
        <f t="shared" si="170"/>
        <v>1</v>
      </c>
      <c r="G4179" s="72" t="s">
        <v>7322</v>
      </c>
      <c r="H4179" s="63" t="s">
        <v>7323</v>
      </c>
      <c r="I4179" s="64" t="s">
        <v>490</v>
      </c>
      <c r="J4179" s="63" t="s">
        <v>7329</v>
      </c>
      <c r="K4179" s="64" t="s">
        <v>281</v>
      </c>
      <c r="L4179" s="64" t="s">
        <v>268</v>
      </c>
      <c r="M4179" s="100">
        <v>0.52083333333333337</v>
      </c>
      <c r="N4179" s="100">
        <v>0.57291666666666663</v>
      </c>
      <c r="O4179" s="66">
        <f t="shared" si="171"/>
        <v>5.2083333333333259E-2</v>
      </c>
      <c r="P4179" s="67">
        <v>1.25</v>
      </c>
      <c r="Q4179" s="68">
        <v>21</v>
      </c>
      <c r="R4179" s="68"/>
      <c r="S4179" s="68">
        <f t="shared" si="172"/>
        <v>26.25</v>
      </c>
      <c r="T4179" s="69" t="s">
        <v>52</v>
      </c>
      <c r="U4179" s="63" t="s">
        <v>52</v>
      </c>
      <c r="V4179" s="63"/>
      <c r="W4179" s="63"/>
      <c r="X4179" s="63"/>
      <c r="Y4179" s="63"/>
      <c r="Z4179" s="63"/>
      <c r="AA4179" s="63">
        <v>2026070102</v>
      </c>
    </row>
    <row r="4180" spans="1:27" s="71" customFormat="1" ht="23.5" customHeight="1" x14ac:dyDescent="0.35">
      <c r="A4180" s="62">
        <v>46232</v>
      </c>
      <c r="B4180" s="63" t="s">
        <v>34</v>
      </c>
      <c r="C4180" s="64" t="s">
        <v>18</v>
      </c>
      <c r="D4180" s="64" t="s">
        <v>19</v>
      </c>
      <c r="E4180" s="64" t="s">
        <v>436</v>
      </c>
      <c r="F4180" s="64" t="str">
        <f t="shared" si="170"/>
        <v>1</v>
      </c>
      <c r="G4180" s="72">
        <v>130597382</v>
      </c>
      <c r="H4180" s="63" t="s">
        <v>7330</v>
      </c>
      <c r="I4180" s="64" t="s">
        <v>490</v>
      </c>
      <c r="J4180" s="63" t="s">
        <v>5092</v>
      </c>
      <c r="K4180" s="64" t="s">
        <v>281</v>
      </c>
      <c r="L4180" s="64" t="s">
        <v>268</v>
      </c>
      <c r="M4180" s="100">
        <v>0.625</v>
      </c>
      <c r="N4180" s="100">
        <v>0.63888888888888884</v>
      </c>
      <c r="O4180" s="66">
        <f t="shared" si="171"/>
        <v>1.388888888888884E-2</v>
      </c>
      <c r="P4180" s="67">
        <v>0.33</v>
      </c>
      <c r="Q4180" s="68">
        <v>7</v>
      </c>
      <c r="R4180" s="68"/>
      <c r="S4180" s="68">
        <f t="shared" si="172"/>
        <v>2.31</v>
      </c>
      <c r="T4180" s="69" t="s">
        <v>52</v>
      </c>
      <c r="U4180" s="63" t="s">
        <v>52</v>
      </c>
      <c r="V4180" s="63"/>
      <c r="W4180" s="63"/>
      <c r="X4180" s="63"/>
      <c r="Y4180" s="63"/>
      <c r="Z4180" s="63"/>
      <c r="AA4180" s="63">
        <v>2026070103</v>
      </c>
    </row>
    <row r="4181" spans="1:27" s="71" customFormat="1" ht="23.5" customHeight="1" x14ac:dyDescent="0.35">
      <c r="A4181" s="62">
        <v>46232</v>
      </c>
      <c r="B4181" s="63" t="s">
        <v>34</v>
      </c>
      <c r="C4181" s="64" t="s">
        <v>18</v>
      </c>
      <c r="D4181" s="64" t="s">
        <v>19</v>
      </c>
      <c r="E4181" s="64" t="s">
        <v>5752</v>
      </c>
      <c r="F4181" s="64" t="str">
        <f t="shared" si="170"/>
        <v>1</v>
      </c>
      <c r="G4181" s="72">
        <v>130868001</v>
      </c>
      <c r="H4181" s="63" t="s">
        <v>7331</v>
      </c>
      <c r="I4181" s="64" t="s">
        <v>490</v>
      </c>
      <c r="J4181" s="63" t="s">
        <v>5173</v>
      </c>
      <c r="K4181" s="64" t="s">
        <v>281</v>
      </c>
      <c r="L4181" s="64" t="s">
        <v>268</v>
      </c>
      <c r="M4181" s="100">
        <v>0.46875</v>
      </c>
      <c r="N4181" s="100">
        <v>0.5</v>
      </c>
      <c r="O4181" s="66">
        <f t="shared" si="171"/>
        <v>3.125E-2</v>
      </c>
      <c r="P4181" s="67">
        <v>0.75</v>
      </c>
      <c r="Q4181" s="68">
        <v>7</v>
      </c>
      <c r="R4181" s="68"/>
      <c r="S4181" s="68">
        <f t="shared" si="172"/>
        <v>5.25</v>
      </c>
      <c r="T4181" s="69" t="s">
        <v>52</v>
      </c>
      <c r="U4181" s="63" t="s">
        <v>52</v>
      </c>
      <c r="V4181" s="63"/>
      <c r="W4181" s="63"/>
      <c r="X4181" s="63"/>
      <c r="Y4181" s="63"/>
      <c r="Z4181" s="63"/>
      <c r="AA4181" s="63">
        <v>2026070104</v>
      </c>
    </row>
    <row r="4182" spans="1:27" s="71" customFormat="1" ht="23.5" customHeight="1" x14ac:dyDescent="0.35">
      <c r="A4182" s="62">
        <v>46232</v>
      </c>
      <c r="B4182" s="63" t="s">
        <v>34</v>
      </c>
      <c r="C4182" s="64" t="s">
        <v>18</v>
      </c>
      <c r="D4182" s="64" t="s">
        <v>19</v>
      </c>
      <c r="E4182" s="64" t="s">
        <v>1543</v>
      </c>
      <c r="F4182" s="64" t="str">
        <f t="shared" si="170"/>
        <v>1</v>
      </c>
      <c r="G4182" s="72">
        <v>130868013</v>
      </c>
      <c r="H4182" s="63" t="s">
        <v>7332</v>
      </c>
      <c r="I4182" s="64" t="s">
        <v>490</v>
      </c>
      <c r="J4182" s="63" t="s">
        <v>4134</v>
      </c>
      <c r="K4182" s="64" t="s">
        <v>281</v>
      </c>
      <c r="L4182" s="64" t="s">
        <v>268</v>
      </c>
      <c r="M4182" s="100">
        <v>0.3611111111111111</v>
      </c>
      <c r="N4182" s="100">
        <v>0.37152777777777779</v>
      </c>
      <c r="O4182" s="66">
        <f t="shared" si="171"/>
        <v>1.0416666666666685E-2</v>
      </c>
      <c r="P4182" s="67">
        <v>0.25</v>
      </c>
      <c r="Q4182" s="68">
        <v>7</v>
      </c>
      <c r="R4182" s="68"/>
      <c r="S4182" s="68">
        <f t="shared" si="172"/>
        <v>1.75</v>
      </c>
      <c r="T4182" s="69" t="s">
        <v>52</v>
      </c>
      <c r="U4182" s="63" t="s">
        <v>52</v>
      </c>
      <c r="V4182" s="63"/>
      <c r="W4182" s="63"/>
      <c r="X4182" s="63"/>
      <c r="Y4182" s="63"/>
      <c r="Z4182" s="63"/>
      <c r="AA4182" s="63">
        <v>2026070105</v>
      </c>
    </row>
    <row r="4183" spans="1:27" s="71" customFormat="1" ht="23.5" customHeight="1" x14ac:dyDescent="0.35">
      <c r="A4183" s="62">
        <v>46232</v>
      </c>
      <c r="B4183" s="63" t="s">
        <v>34</v>
      </c>
      <c r="C4183" s="64" t="s">
        <v>18</v>
      </c>
      <c r="D4183" s="64" t="s">
        <v>19</v>
      </c>
      <c r="E4183" s="64" t="s">
        <v>6621</v>
      </c>
      <c r="F4183" s="64" t="str">
        <f t="shared" si="170"/>
        <v>2</v>
      </c>
      <c r="G4183" s="72">
        <v>130868002</v>
      </c>
      <c r="H4183" s="63" t="s">
        <v>7333</v>
      </c>
      <c r="I4183" s="64" t="s">
        <v>490</v>
      </c>
      <c r="J4183" s="63" t="s">
        <v>7334</v>
      </c>
      <c r="K4183" s="64" t="s">
        <v>281</v>
      </c>
      <c r="L4183" s="64" t="s">
        <v>268</v>
      </c>
      <c r="M4183" s="100">
        <v>0.81944444444444442</v>
      </c>
      <c r="N4183" s="100">
        <v>0.85416666666666663</v>
      </c>
      <c r="O4183" s="66">
        <f t="shared" si="171"/>
        <v>3.472222222222221E-2</v>
      </c>
      <c r="P4183" s="67">
        <v>0.83</v>
      </c>
      <c r="Q4183" s="68">
        <v>6</v>
      </c>
      <c r="R4183" s="68"/>
      <c r="S4183" s="68">
        <f t="shared" si="172"/>
        <v>4.9799999999999995</v>
      </c>
      <c r="T4183" s="69" t="s">
        <v>52</v>
      </c>
      <c r="U4183" s="63" t="s">
        <v>52</v>
      </c>
      <c r="V4183" s="63"/>
      <c r="W4183" s="63"/>
      <c r="X4183" s="63"/>
      <c r="Y4183" s="63"/>
      <c r="Z4183" s="63"/>
      <c r="AA4183" s="63">
        <v>2026070106</v>
      </c>
    </row>
    <row r="4184" spans="1:27" s="71" customFormat="1" ht="23.5" customHeight="1" x14ac:dyDescent="0.35">
      <c r="A4184" s="62">
        <v>46232</v>
      </c>
      <c r="B4184" s="63" t="s">
        <v>445</v>
      </c>
      <c r="C4184" s="64" t="s">
        <v>17</v>
      </c>
      <c r="D4184" s="64" t="s">
        <v>37</v>
      </c>
      <c r="E4184" s="64" t="s">
        <v>7097</v>
      </c>
      <c r="F4184" s="64" t="str">
        <f t="shared" si="170"/>
        <v>1</v>
      </c>
      <c r="G4184" s="72" t="s">
        <v>7210</v>
      </c>
      <c r="H4184" s="63" t="s">
        <v>7211</v>
      </c>
      <c r="I4184" s="64" t="s">
        <v>480</v>
      </c>
      <c r="J4184" s="63" t="s">
        <v>7281</v>
      </c>
      <c r="K4184" s="64" t="s">
        <v>273</v>
      </c>
      <c r="L4184" s="64" t="s">
        <v>268</v>
      </c>
      <c r="M4184" s="100">
        <v>0.5625</v>
      </c>
      <c r="N4184" s="100">
        <v>0.64583333333333337</v>
      </c>
      <c r="O4184" s="66">
        <f t="shared" si="171"/>
        <v>8.333333333333337E-2</v>
      </c>
      <c r="P4184" s="67">
        <v>2</v>
      </c>
      <c r="Q4184" s="68">
        <v>27</v>
      </c>
      <c r="R4184" s="68"/>
      <c r="S4184" s="68">
        <f t="shared" si="172"/>
        <v>54</v>
      </c>
      <c r="T4184" s="69" t="s">
        <v>30</v>
      </c>
      <c r="U4184" s="63" t="s">
        <v>30</v>
      </c>
      <c r="V4184" s="63"/>
      <c r="W4184" s="63">
        <v>643262001</v>
      </c>
      <c r="X4184" s="63" t="s">
        <v>7295</v>
      </c>
      <c r="Y4184" s="63"/>
      <c r="Z4184" s="63"/>
      <c r="AA4184" s="63">
        <v>2026070107</v>
      </c>
    </row>
    <row r="4185" spans="1:27" s="71" customFormat="1" ht="23.5" customHeight="1" x14ac:dyDescent="0.35">
      <c r="A4185" s="62">
        <v>46233</v>
      </c>
      <c r="B4185" s="63" t="s">
        <v>445</v>
      </c>
      <c r="C4185" s="64" t="s">
        <v>17</v>
      </c>
      <c r="D4185" s="64" t="s">
        <v>37</v>
      </c>
      <c r="E4185" s="64" t="s">
        <v>5807</v>
      </c>
      <c r="F4185" s="64" t="str">
        <f t="shared" si="170"/>
        <v>2</v>
      </c>
      <c r="G4185" s="85" t="s">
        <v>684</v>
      </c>
      <c r="H4185" s="63" t="s">
        <v>7338</v>
      </c>
      <c r="I4185" s="64" t="s">
        <v>493</v>
      </c>
      <c r="J4185" s="63" t="s">
        <v>66</v>
      </c>
      <c r="K4185" s="64" t="s">
        <v>243</v>
      </c>
      <c r="L4185" s="64" t="s">
        <v>239</v>
      </c>
      <c r="M4185" s="100"/>
      <c r="N4185" s="100"/>
      <c r="O4185" s="66">
        <f t="shared" si="171"/>
        <v>24</v>
      </c>
      <c r="P4185" s="67">
        <v>0.1</v>
      </c>
      <c r="Q4185" s="68">
        <v>37</v>
      </c>
      <c r="R4185" s="68"/>
      <c r="S4185" s="68">
        <f t="shared" si="172"/>
        <v>3.7</v>
      </c>
      <c r="T4185" s="69" t="s">
        <v>547</v>
      </c>
      <c r="U4185" s="63" t="s">
        <v>52</v>
      </c>
      <c r="V4185" s="63"/>
      <c r="W4185" s="63"/>
      <c r="X4185" s="63"/>
      <c r="Y4185" s="63"/>
      <c r="Z4185" s="63"/>
      <c r="AA4185" s="63"/>
    </row>
    <row r="4186" spans="1:27" s="71" customFormat="1" ht="23.5" customHeight="1" x14ac:dyDescent="0.35">
      <c r="A4186" s="62">
        <v>46233</v>
      </c>
      <c r="B4186" s="63" t="s">
        <v>445</v>
      </c>
      <c r="C4186" s="64" t="s">
        <v>17</v>
      </c>
      <c r="D4186" s="64" t="s">
        <v>37</v>
      </c>
      <c r="E4186" s="64" t="s">
        <v>5901</v>
      </c>
      <c r="F4186" s="64" t="str">
        <f t="shared" si="170"/>
        <v>1</v>
      </c>
      <c r="G4186" s="85" t="s">
        <v>871</v>
      </c>
      <c r="H4186" s="63" t="s">
        <v>7339</v>
      </c>
      <c r="I4186" s="64" t="s">
        <v>493</v>
      </c>
      <c r="J4186" s="63" t="s">
        <v>66</v>
      </c>
      <c r="K4186" s="64" t="s">
        <v>243</v>
      </c>
      <c r="L4186" s="64" t="s">
        <v>239</v>
      </c>
      <c r="M4186" s="100"/>
      <c r="N4186" s="100"/>
      <c r="O4186" s="66">
        <f t="shared" si="171"/>
        <v>24</v>
      </c>
      <c r="P4186" s="67">
        <v>0.67</v>
      </c>
      <c r="Q4186" s="68">
        <v>26</v>
      </c>
      <c r="R4186" s="68"/>
      <c r="S4186" s="68">
        <f t="shared" si="172"/>
        <v>17.420000000000002</v>
      </c>
      <c r="T4186" s="69" t="s">
        <v>547</v>
      </c>
      <c r="U4186" s="63" t="s">
        <v>52</v>
      </c>
      <c r="V4186" s="63"/>
      <c r="W4186" s="63"/>
      <c r="X4186" s="63"/>
      <c r="Y4186" s="63"/>
      <c r="Z4186" s="63"/>
      <c r="AA4186" s="63"/>
    </row>
    <row r="4187" spans="1:27" s="71" customFormat="1" ht="23.5" customHeight="1" x14ac:dyDescent="0.35">
      <c r="A4187" s="62">
        <v>46233</v>
      </c>
      <c r="B4187" s="63" t="s">
        <v>445</v>
      </c>
      <c r="C4187" s="64" t="s">
        <v>17</v>
      </c>
      <c r="D4187" s="64" t="s">
        <v>37</v>
      </c>
      <c r="E4187" s="64" t="s">
        <v>7097</v>
      </c>
      <c r="F4187" s="64" t="str">
        <f t="shared" si="170"/>
        <v>1</v>
      </c>
      <c r="G4187" s="85" t="s">
        <v>5227</v>
      </c>
      <c r="H4187" s="63" t="s">
        <v>7340</v>
      </c>
      <c r="I4187" s="64" t="s">
        <v>493</v>
      </c>
      <c r="J4187" s="63" t="s">
        <v>66</v>
      </c>
      <c r="K4187" s="64" t="s">
        <v>243</v>
      </c>
      <c r="L4187" s="64" t="s">
        <v>239</v>
      </c>
      <c r="M4187" s="100"/>
      <c r="N4187" s="100"/>
      <c r="O4187" s="66">
        <f t="shared" si="171"/>
        <v>24</v>
      </c>
      <c r="P4187" s="67">
        <v>0.1</v>
      </c>
      <c r="Q4187" s="68">
        <v>25</v>
      </c>
      <c r="R4187" s="68"/>
      <c r="S4187" s="68">
        <f t="shared" si="172"/>
        <v>2.5</v>
      </c>
      <c r="T4187" s="69" t="s">
        <v>547</v>
      </c>
      <c r="U4187" s="63" t="s">
        <v>52</v>
      </c>
      <c r="V4187" s="63"/>
      <c r="W4187" s="63"/>
      <c r="X4187" s="63"/>
      <c r="Y4187" s="63"/>
      <c r="Z4187" s="63"/>
      <c r="AA4187" s="63"/>
    </row>
    <row r="4188" spans="1:27" s="71" customFormat="1" ht="23.5" customHeight="1" x14ac:dyDescent="0.35">
      <c r="A4188" s="62">
        <v>46233</v>
      </c>
      <c r="B4188" s="63" t="s">
        <v>445</v>
      </c>
      <c r="C4188" s="64" t="s">
        <v>17</v>
      </c>
      <c r="D4188" s="64" t="s">
        <v>37</v>
      </c>
      <c r="E4188" s="64" t="s">
        <v>7057</v>
      </c>
      <c r="F4188" s="64" t="str">
        <f t="shared" si="170"/>
        <v>1</v>
      </c>
      <c r="G4188" s="85" t="s">
        <v>2445</v>
      </c>
      <c r="H4188" s="63" t="s">
        <v>7341</v>
      </c>
      <c r="I4188" s="64" t="s">
        <v>493</v>
      </c>
      <c r="J4188" s="63" t="s">
        <v>66</v>
      </c>
      <c r="K4188" s="64" t="s">
        <v>243</v>
      </c>
      <c r="L4188" s="64" t="s">
        <v>239</v>
      </c>
      <c r="M4188" s="100"/>
      <c r="N4188" s="100"/>
      <c r="O4188" s="66">
        <f t="shared" si="171"/>
        <v>24</v>
      </c>
      <c r="P4188" s="67">
        <v>0.1</v>
      </c>
      <c r="Q4188" s="68">
        <v>23</v>
      </c>
      <c r="R4188" s="68"/>
      <c r="S4188" s="68">
        <f t="shared" si="172"/>
        <v>2.3000000000000003</v>
      </c>
      <c r="T4188" s="69" t="s">
        <v>547</v>
      </c>
      <c r="U4188" s="63" t="s">
        <v>52</v>
      </c>
      <c r="V4188" s="63"/>
      <c r="W4188" s="63"/>
      <c r="X4188" s="63"/>
      <c r="Y4188" s="63"/>
      <c r="Z4188" s="63"/>
      <c r="AA4188" s="63"/>
    </row>
    <row r="4189" spans="1:27" s="71" customFormat="1" ht="23.5" customHeight="1" x14ac:dyDescent="0.35">
      <c r="A4189" s="62">
        <v>46233</v>
      </c>
      <c r="B4189" s="63" t="s">
        <v>445</v>
      </c>
      <c r="C4189" s="64" t="s">
        <v>17</v>
      </c>
      <c r="D4189" s="64" t="s">
        <v>37</v>
      </c>
      <c r="E4189" s="64" t="s">
        <v>6894</v>
      </c>
      <c r="F4189" s="64" t="str">
        <f t="shared" si="170"/>
        <v>2</v>
      </c>
      <c r="G4189" s="85" t="s">
        <v>3188</v>
      </c>
      <c r="H4189" s="63" t="s">
        <v>7342</v>
      </c>
      <c r="I4189" s="64" t="s">
        <v>493</v>
      </c>
      <c r="J4189" s="63" t="s">
        <v>66</v>
      </c>
      <c r="K4189" s="64" t="s">
        <v>243</v>
      </c>
      <c r="L4189" s="64" t="s">
        <v>239</v>
      </c>
      <c r="M4189" s="100"/>
      <c r="N4189" s="100"/>
      <c r="O4189" s="66">
        <f t="shared" si="171"/>
        <v>24</v>
      </c>
      <c r="P4189" s="67">
        <v>0.1</v>
      </c>
      <c r="Q4189" s="68">
        <v>8</v>
      </c>
      <c r="R4189" s="68"/>
      <c r="S4189" s="68">
        <f t="shared" si="172"/>
        <v>0.8</v>
      </c>
      <c r="T4189" s="69" t="s">
        <v>547</v>
      </c>
      <c r="U4189" s="63" t="s">
        <v>52</v>
      </c>
      <c r="V4189" s="63"/>
      <c r="W4189" s="63"/>
      <c r="X4189" s="63"/>
      <c r="Y4189" s="63"/>
      <c r="Z4189" s="63"/>
      <c r="AA4189" s="63"/>
    </row>
    <row r="4190" spans="1:27" s="71" customFormat="1" ht="23.5" customHeight="1" x14ac:dyDescent="0.35">
      <c r="A4190" s="62">
        <v>46233</v>
      </c>
      <c r="B4190" s="63" t="s">
        <v>34</v>
      </c>
      <c r="C4190" s="64" t="s">
        <v>17</v>
      </c>
      <c r="D4190" s="64" t="s">
        <v>19</v>
      </c>
      <c r="E4190" s="64" t="s">
        <v>6324</v>
      </c>
      <c r="F4190" s="64" t="str">
        <f t="shared" si="170"/>
        <v>1</v>
      </c>
      <c r="G4190" s="72" t="s">
        <v>2946</v>
      </c>
      <c r="H4190" s="63" t="s">
        <v>7343</v>
      </c>
      <c r="I4190" s="64" t="s">
        <v>493</v>
      </c>
      <c r="J4190" s="63" t="s">
        <v>66</v>
      </c>
      <c r="K4190" s="64" t="s">
        <v>243</v>
      </c>
      <c r="L4190" s="64" t="s">
        <v>239</v>
      </c>
      <c r="M4190" s="100"/>
      <c r="N4190" s="100"/>
      <c r="O4190" s="66">
        <f t="shared" si="171"/>
        <v>24</v>
      </c>
      <c r="P4190" s="67">
        <v>0.5</v>
      </c>
      <c r="Q4190" s="68">
        <v>11</v>
      </c>
      <c r="R4190" s="68"/>
      <c r="S4190" s="68">
        <f t="shared" si="172"/>
        <v>5.5</v>
      </c>
      <c r="T4190" s="69" t="s">
        <v>547</v>
      </c>
      <c r="U4190" s="63" t="s">
        <v>52</v>
      </c>
      <c r="V4190" s="63"/>
      <c r="W4190" s="63"/>
      <c r="X4190" s="63"/>
      <c r="Y4190" s="63"/>
      <c r="Z4190" s="63"/>
      <c r="AA4190" s="63"/>
    </row>
    <row r="4191" spans="1:27" s="71" customFormat="1" ht="23.5" customHeight="1" x14ac:dyDescent="0.35">
      <c r="A4191" s="62">
        <v>46233</v>
      </c>
      <c r="B4191" s="63" t="s">
        <v>445</v>
      </c>
      <c r="C4191" s="64" t="s">
        <v>18</v>
      </c>
      <c r="D4191" s="64" t="s">
        <v>37</v>
      </c>
      <c r="E4191" s="64" t="s">
        <v>816</v>
      </c>
      <c r="F4191" s="64" t="str">
        <f t="shared" si="170"/>
        <v>1</v>
      </c>
      <c r="G4191" s="72">
        <v>11229008</v>
      </c>
      <c r="H4191" s="63" t="s">
        <v>7344</v>
      </c>
      <c r="I4191" s="64" t="s">
        <v>493</v>
      </c>
      <c r="J4191" s="63" t="s">
        <v>66</v>
      </c>
      <c r="K4191" s="64" t="s">
        <v>243</v>
      </c>
      <c r="L4191" s="64" t="s">
        <v>239</v>
      </c>
      <c r="M4191" s="100"/>
      <c r="N4191" s="100"/>
      <c r="O4191" s="66">
        <f t="shared" si="171"/>
        <v>24</v>
      </c>
      <c r="P4191" s="67">
        <v>0.33</v>
      </c>
      <c r="Q4191" s="68">
        <v>14</v>
      </c>
      <c r="R4191" s="68"/>
      <c r="S4191" s="68">
        <f t="shared" ref="S4191:S4223" si="173">P4191*Q4191</f>
        <v>4.62</v>
      </c>
      <c r="T4191" s="69" t="s">
        <v>547</v>
      </c>
      <c r="U4191" s="63" t="s">
        <v>52</v>
      </c>
      <c r="V4191" s="63"/>
      <c r="W4191" s="63"/>
      <c r="X4191" s="63"/>
      <c r="Y4191" s="63"/>
      <c r="Z4191" s="63"/>
      <c r="AA4191" s="63"/>
    </row>
    <row r="4192" spans="1:27" s="71" customFormat="1" ht="23.5" customHeight="1" x14ac:dyDescent="0.35">
      <c r="A4192" s="62">
        <v>46233</v>
      </c>
      <c r="B4192" s="63" t="s">
        <v>445</v>
      </c>
      <c r="C4192" s="64" t="s">
        <v>18</v>
      </c>
      <c r="D4192" s="64" t="s">
        <v>37</v>
      </c>
      <c r="E4192" s="64" t="s">
        <v>1052</v>
      </c>
      <c r="F4192" s="64" t="str">
        <f t="shared" si="170"/>
        <v>2</v>
      </c>
      <c r="G4192" s="72">
        <v>159304006</v>
      </c>
      <c r="H4192" s="63" t="s">
        <v>7345</v>
      </c>
      <c r="I4192" s="64" t="s">
        <v>493</v>
      </c>
      <c r="J4192" s="63" t="s">
        <v>66</v>
      </c>
      <c r="K4192" s="64" t="s">
        <v>243</v>
      </c>
      <c r="L4192" s="64" t="s">
        <v>239</v>
      </c>
      <c r="M4192" s="100"/>
      <c r="N4192" s="100"/>
      <c r="O4192" s="66">
        <f t="shared" si="171"/>
        <v>24</v>
      </c>
      <c r="P4192" s="67">
        <v>0.1</v>
      </c>
      <c r="Q4192" s="68">
        <v>19</v>
      </c>
      <c r="R4192" s="68"/>
      <c r="S4192" s="68">
        <f t="shared" si="173"/>
        <v>1.9000000000000001</v>
      </c>
      <c r="T4192" s="69" t="s">
        <v>547</v>
      </c>
      <c r="U4192" s="63" t="s">
        <v>52</v>
      </c>
      <c r="V4192" s="63"/>
      <c r="W4192" s="63"/>
      <c r="X4192" s="63"/>
      <c r="Y4192" s="63"/>
      <c r="Z4192" s="63"/>
      <c r="AA4192" s="63"/>
    </row>
    <row r="4193" spans="1:27" s="71" customFormat="1" ht="23.5" customHeight="1" x14ac:dyDescent="0.35">
      <c r="A4193" s="62">
        <v>46233</v>
      </c>
      <c r="B4193" s="63" t="s">
        <v>445</v>
      </c>
      <c r="C4193" s="64" t="s">
        <v>18</v>
      </c>
      <c r="D4193" s="64" t="s">
        <v>37</v>
      </c>
      <c r="E4193" s="64" t="s">
        <v>2064</v>
      </c>
      <c r="F4193" s="64" t="str">
        <f t="shared" si="170"/>
        <v>2</v>
      </c>
      <c r="G4193" s="72">
        <v>109476012</v>
      </c>
      <c r="H4193" s="63" t="s">
        <v>7346</v>
      </c>
      <c r="I4193" s="64" t="s">
        <v>493</v>
      </c>
      <c r="J4193" s="63" t="s">
        <v>66</v>
      </c>
      <c r="K4193" s="64" t="s">
        <v>243</v>
      </c>
      <c r="L4193" s="64" t="s">
        <v>239</v>
      </c>
      <c r="M4193" s="100"/>
      <c r="N4193" s="100"/>
      <c r="O4193" s="66">
        <f t="shared" si="171"/>
        <v>24</v>
      </c>
      <c r="P4193" s="67">
        <v>0.1</v>
      </c>
      <c r="Q4193" s="68">
        <v>19</v>
      </c>
      <c r="R4193" s="68"/>
      <c r="S4193" s="68">
        <f t="shared" si="173"/>
        <v>1.9000000000000001</v>
      </c>
      <c r="T4193" s="69" t="s">
        <v>547</v>
      </c>
      <c r="U4193" s="63" t="s">
        <v>52</v>
      </c>
      <c r="V4193" s="63"/>
      <c r="W4193" s="63"/>
      <c r="X4193" s="63"/>
      <c r="Y4193" s="63"/>
      <c r="Z4193" s="63"/>
      <c r="AA4193" s="63"/>
    </row>
    <row r="4194" spans="1:27" s="71" customFormat="1" ht="23.5" customHeight="1" x14ac:dyDescent="0.35">
      <c r="A4194" s="62">
        <v>46233</v>
      </c>
      <c r="B4194" s="63" t="s">
        <v>445</v>
      </c>
      <c r="C4194" s="64" t="s">
        <v>18</v>
      </c>
      <c r="D4194" s="64" t="s">
        <v>37</v>
      </c>
      <c r="E4194" s="64" t="s">
        <v>1424</v>
      </c>
      <c r="F4194" s="64" t="str">
        <f t="shared" si="170"/>
        <v>2</v>
      </c>
      <c r="G4194" s="72">
        <v>10919011</v>
      </c>
      <c r="H4194" s="63" t="s">
        <v>7347</v>
      </c>
      <c r="I4194" s="64" t="s">
        <v>493</v>
      </c>
      <c r="J4194" s="63" t="s">
        <v>66</v>
      </c>
      <c r="K4194" s="64" t="s">
        <v>243</v>
      </c>
      <c r="L4194" s="64" t="s">
        <v>239</v>
      </c>
      <c r="M4194" s="100"/>
      <c r="N4194" s="100"/>
      <c r="O4194" s="66">
        <f t="shared" si="171"/>
        <v>24</v>
      </c>
      <c r="P4194" s="67">
        <v>0.8</v>
      </c>
      <c r="Q4194" s="68">
        <v>27</v>
      </c>
      <c r="R4194" s="68"/>
      <c r="S4194" s="68">
        <f t="shared" si="173"/>
        <v>21.6</v>
      </c>
      <c r="T4194" s="69" t="s">
        <v>547</v>
      </c>
      <c r="U4194" s="63" t="s">
        <v>52</v>
      </c>
      <c r="V4194" s="63"/>
      <c r="W4194" s="63"/>
      <c r="X4194" s="63"/>
      <c r="Y4194" s="63"/>
      <c r="Z4194" s="63"/>
      <c r="AA4194" s="63"/>
    </row>
    <row r="4195" spans="1:27" s="71" customFormat="1" ht="23.5" customHeight="1" x14ac:dyDescent="0.35">
      <c r="A4195" s="62">
        <v>46233</v>
      </c>
      <c r="B4195" s="63" t="s">
        <v>445</v>
      </c>
      <c r="C4195" s="64" t="s">
        <v>18</v>
      </c>
      <c r="D4195" s="64" t="s">
        <v>37</v>
      </c>
      <c r="E4195" s="64" t="s">
        <v>554</v>
      </c>
      <c r="F4195" s="64" t="str">
        <f t="shared" si="170"/>
        <v>1</v>
      </c>
      <c r="G4195" s="72">
        <v>10964264</v>
      </c>
      <c r="H4195" s="63" t="s">
        <v>7348</v>
      </c>
      <c r="I4195" s="64" t="s">
        <v>493</v>
      </c>
      <c r="J4195" s="63" t="s">
        <v>66</v>
      </c>
      <c r="K4195" s="64" t="s">
        <v>243</v>
      </c>
      <c r="L4195" s="64" t="s">
        <v>239</v>
      </c>
      <c r="M4195" s="100"/>
      <c r="N4195" s="100"/>
      <c r="O4195" s="66">
        <f t="shared" si="171"/>
        <v>24</v>
      </c>
      <c r="P4195" s="67">
        <v>0.1</v>
      </c>
      <c r="Q4195" s="68">
        <v>9</v>
      </c>
      <c r="R4195" s="68"/>
      <c r="S4195" s="68">
        <f t="shared" si="173"/>
        <v>0.9</v>
      </c>
      <c r="T4195" s="69" t="s">
        <v>547</v>
      </c>
      <c r="U4195" s="63" t="s">
        <v>52</v>
      </c>
      <c r="V4195" s="63"/>
      <c r="W4195" s="63"/>
      <c r="X4195" s="63"/>
      <c r="Y4195" s="63"/>
      <c r="Z4195" s="63"/>
      <c r="AA4195" s="63"/>
    </row>
    <row r="4196" spans="1:27" s="71" customFormat="1" ht="23.5" customHeight="1" x14ac:dyDescent="0.35">
      <c r="A4196" s="62">
        <v>46233</v>
      </c>
      <c r="B4196" s="63" t="s">
        <v>445</v>
      </c>
      <c r="C4196" s="64" t="s">
        <v>18</v>
      </c>
      <c r="D4196" s="64" t="s">
        <v>37</v>
      </c>
      <c r="E4196" s="64" t="s">
        <v>317</v>
      </c>
      <c r="F4196" s="64" t="str">
        <f t="shared" si="170"/>
        <v>1</v>
      </c>
      <c r="G4196" s="72">
        <v>11093026</v>
      </c>
      <c r="H4196" s="63" t="s">
        <v>7349</v>
      </c>
      <c r="I4196" s="64" t="s">
        <v>493</v>
      </c>
      <c r="J4196" s="63" t="s">
        <v>66</v>
      </c>
      <c r="K4196" s="64" t="s">
        <v>243</v>
      </c>
      <c r="L4196" s="64" t="s">
        <v>239</v>
      </c>
      <c r="M4196" s="100"/>
      <c r="N4196" s="100"/>
      <c r="O4196" s="66">
        <f t="shared" si="171"/>
        <v>24</v>
      </c>
      <c r="P4196" s="67">
        <v>0.8</v>
      </c>
      <c r="Q4196" s="68">
        <v>28</v>
      </c>
      <c r="R4196" s="68"/>
      <c r="S4196" s="68">
        <f t="shared" si="173"/>
        <v>22.400000000000002</v>
      </c>
      <c r="T4196" s="69" t="s">
        <v>547</v>
      </c>
      <c r="U4196" s="63" t="s">
        <v>52</v>
      </c>
      <c r="V4196" s="63"/>
      <c r="W4196" s="63"/>
      <c r="X4196" s="63"/>
      <c r="Y4196" s="63"/>
      <c r="Z4196" s="63"/>
      <c r="AA4196" s="63"/>
    </row>
    <row r="4197" spans="1:27" s="71" customFormat="1" ht="23.5" customHeight="1" x14ac:dyDescent="0.35">
      <c r="A4197" s="62">
        <v>46233</v>
      </c>
      <c r="B4197" s="63" t="s">
        <v>445</v>
      </c>
      <c r="C4197" s="64" t="s">
        <v>18</v>
      </c>
      <c r="D4197" s="64" t="s">
        <v>37</v>
      </c>
      <c r="E4197" s="64" t="s">
        <v>2671</v>
      </c>
      <c r="F4197" s="64" t="str">
        <f t="shared" si="170"/>
        <v>1</v>
      </c>
      <c r="G4197" s="72">
        <v>159208008</v>
      </c>
      <c r="H4197" s="63" t="s">
        <v>7350</v>
      </c>
      <c r="I4197" s="64" t="s">
        <v>493</v>
      </c>
      <c r="J4197" s="63" t="s">
        <v>66</v>
      </c>
      <c r="K4197" s="64" t="s">
        <v>243</v>
      </c>
      <c r="L4197" s="64" t="s">
        <v>239</v>
      </c>
      <c r="M4197" s="100"/>
      <c r="N4197" s="100"/>
      <c r="O4197" s="66">
        <f t="shared" si="171"/>
        <v>24</v>
      </c>
      <c r="P4197" s="67">
        <v>0.1</v>
      </c>
      <c r="Q4197" s="68">
        <v>22</v>
      </c>
      <c r="R4197" s="68"/>
      <c r="S4197" s="68">
        <f t="shared" si="173"/>
        <v>2.2000000000000002</v>
      </c>
      <c r="T4197" s="69" t="s">
        <v>547</v>
      </c>
      <c r="U4197" s="63" t="s">
        <v>52</v>
      </c>
      <c r="V4197" s="63"/>
      <c r="W4197" s="63"/>
      <c r="X4197" s="63"/>
      <c r="Y4197" s="63"/>
      <c r="Z4197" s="63"/>
      <c r="AA4197" s="63"/>
    </row>
    <row r="4198" spans="1:27" s="71" customFormat="1" ht="23.5" customHeight="1" x14ac:dyDescent="0.35">
      <c r="A4198" s="62">
        <v>46233</v>
      </c>
      <c r="B4198" s="63" t="s">
        <v>445</v>
      </c>
      <c r="C4198" s="64" t="s">
        <v>18</v>
      </c>
      <c r="D4198" s="64" t="s">
        <v>37</v>
      </c>
      <c r="E4198" s="64" t="s">
        <v>3457</v>
      </c>
      <c r="F4198" s="64" t="str">
        <f t="shared" si="170"/>
        <v>2</v>
      </c>
      <c r="G4198" s="72">
        <v>11362017</v>
      </c>
      <c r="H4198" s="63" t="s">
        <v>7351</v>
      </c>
      <c r="I4198" s="64" t="s">
        <v>493</v>
      </c>
      <c r="J4198" s="63" t="s">
        <v>66</v>
      </c>
      <c r="K4198" s="64" t="s">
        <v>243</v>
      </c>
      <c r="L4198" s="64" t="s">
        <v>239</v>
      </c>
      <c r="M4198" s="100"/>
      <c r="N4198" s="100"/>
      <c r="O4198" s="66">
        <f t="shared" si="171"/>
        <v>24</v>
      </c>
      <c r="P4198" s="67">
        <v>0.1</v>
      </c>
      <c r="Q4198" s="68">
        <v>23</v>
      </c>
      <c r="R4198" s="68"/>
      <c r="S4198" s="68">
        <f t="shared" si="173"/>
        <v>2.3000000000000003</v>
      </c>
      <c r="T4198" s="69" t="s">
        <v>547</v>
      </c>
      <c r="U4198" s="63" t="s">
        <v>52</v>
      </c>
      <c r="V4198" s="63"/>
      <c r="W4198" s="63"/>
      <c r="X4198" s="63"/>
      <c r="Y4198" s="63"/>
      <c r="Z4198" s="63"/>
      <c r="AA4198" s="63"/>
    </row>
    <row r="4199" spans="1:27" s="71" customFormat="1" ht="23.5" customHeight="1" x14ac:dyDescent="0.35">
      <c r="A4199" s="62">
        <v>46233</v>
      </c>
      <c r="B4199" s="63" t="s">
        <v>445</v>
      </c>
      <c r="C4199" s="64" t="s">
        <v>18</v>
      </c>
      <c r="D4199" s="64" t="s">
        <v>37</v>
      </c>
      <c r="E4199" s="64" t="s">
        <v>246</v>
      </c>
      <c r="F4199" s="64" t="str">
        <f t="shared" si="170"/>
        <v>2</v>
      </c>
      <c r="G4199" s="72">
        <v>11485002</v>
      </c>
      <c r="H4199" s="63" t="s">
        <v>7352</v>
      </c>
      <c r="I4199" s="64" t="s">
        <v>493</v>
      </c>
      <c r="J4199" s="63" t="s">
        <v>66</v>
      </c>
      <c r="K4199" s="64" t="s">
        <v>243</v>
      </c>
      <c r="L4199" s="64" t="s">
        <v>239</v>
      </c>
      <c r="M4199" s="100"/>
      <c r="N4199" s="100"/>
      <c r="O4199" s="66">
        <f t="shared" si="171"/>
        <v>24</v>
      </c>
      <c r="P4199" s="67">
        <v>0.1</v>
      </c>
      <c r="Q4199" s="68">
        <v>22</v>
      </c>
      <c r="R4199" s="68"/>
      <c r="S4199" s="68">
        <f t="shared" si="173"/>
        <v>2.2000000000000002</v>
      </c>
      <c r="T4199" s="69" t="s">
        <v>547</v>
      </c>
      <c r="U4199" s="63" t="s">
        <v>52</v>
      </c>
      <c r="V4199" s="63"/>
      <c r="W4199" s="63"/>
      <c r="X4199" s="63"/>
      <c r="Y4199" s="63"/>
      <c r="Z4199" s="63"/>
      <c r="AA4199" s="63"/>
    </row>
    <row r="4200" spans="1:27" s="71" customFormat="1" ht="23.5" customHeight="1" x14ac:dyDescent="0.35">
      <c r="A4200" s="62">
        <v>46233</v>
      </c>
      <c r="B4200" s="63" t="s">
        <v>445</v>
      </c>
      <c r="C4200" s="64" t="s">
        <v>18</v>
      </c>
      <c r="D4200" s="64" t="s">
        <v>37</v>
      </c>
      <c r="E4200" s="64" t="s">
        <v>2103</v>
      </c>
      <c r="F4200" s="64" t="str">
        <f t="shared" si="170"/>
        <v>1</v>
      </c>
      <c r="G4200" s="72">
        <v>30403003</v>
      </c>
      <c r="H4200" s="63" t="s">
        <v>7353</v>
      </c>
      <c r="I4200" s="64" t="s">
        <v>493</v>
      </c>
      <c r="J4200" s="63" t="s">
        <v>66</v>
      </c>
      <c r="K4200" s="64" t="s">
        <v>243</v>
      </c>
      <c r="L4200" s="64" t="s">
        <v>239</v>
      </c>
      <c r="M4200" s="100"/>
      <c r="N4200" s="100"/>
      <c r="O4200" s="66">
        <f t="shared" si="171"/>
        <v>24</v>
      </c>
      <c r="P4200" s="67">
        <v>0.67</v>
      </c>
      <c r="Q4200" s="68">
        <v>24</v>
      </c>
      <c r="R4200" s="68"/>
      <c r="S4200" s="68">
        <f t="shared" si="173"/>
        <v>16.080000000000002</v>
      </c>
      <c r="T4200" s="69" t="s">
        <v>547</v>
      </c>
      <c r="U4200" s="63" t="s">
        <v>52</v>
      </c>
      <c r="V4200" s="63"/>
      <c r="W4200" s="63"/>
      <c r="X4200" s="63"/>
      <c r="Y4200" s="63"/>
      <c r="Z4200" s="63"/>
      <c r="AA4200" s="63"/>
    </row>
    <row r="4201" spans="1:27" s="71" customFormat="1" ht="23.5" customHeight="1" x14ac:dyDescent="0.35">
      <c r="A4201" s="62">
        <v>46233</v>
      </c>
      <c r="B4201" s="63" t="s">
        <v>445</v>
      </c>
      <c r="C4201" s="64" t="s">
        <v>18</v>
      </c>
      <c r="D4201" s="64" t="s">
        <v>37</v>
      </c>
      <c r="E4201" s="64" t="s">
        <v>326</v>
      </c>
      <c r="F4201" s="64" t="str">
        <f t="shared" si="170"/>
        <v>2</v>
      </c>
      <c r="G4201" s="72">
        <v>11493003</v>
      </c>
      <c r="H4201" s="63" t="s">
        <v>7354</v>
      </c>
      <c r="I4201" s="64" t="s">
        <v>493</v>
      </c>
      <c r="J4201" s="63" t="s">
        <v>66</v>
      </c>
      <c r="K4201" s="64" t="s">
        <v>243</v>
      </c>
      <c r="L4201" s="64" t="s">
        <v>239</v>
      </c>
      <c r="M4201" s="100"/>
      <c r="N4201" s="100"/>
      <c r="O4201" s="66">
        <f t="shared" si="171"/>
        <v>24</v>
      </c>
      <c r="P4201" s="67">
        <v>0.1</v>
      </c>
      <c r="Q4201" s="68">
        <v>24</v>
      </c>
      <c r="R4201" s="68"/>
      <c r="S4201" s="68">
        <f t="shared" si="173"/>
        <v>2.4000000000000004</v>
      </c>
      <c r="T4201" s="69" t="s">
        <v>547</v>
      </c>
      <c r="U4201" s="63" t="s">
        <v>52</v>
      </c>
      <c r="V4201" s="63"/>
      <c r="W4201" s="63"/>
      <c r="X4201" s="63"/>
      <c r="Y4201" s="63"/>
      <c r="Z4201" s="63"/>
      <c r="AA4201" s="63"/>
    </row>
    <row r="4202" spans="1:27" s="71" customFormat="1" ht="23.5" customHeight="1" x14ac:dyDescent="0.35">
      <c r="A4202" s="62">
        <v>46233</v>
      </c>
      <c r="B4202" s="63" t="s">
        <v>34</v>
      </c>
      <c r="C4202" s="64" t="s">
        <v>18</v>
      </c>
      <c r="D4202" s="64" t="s">
        <v>19</v>
      </c>
      <c r="E4202" s="64" t="s">
        <v>1539</v>
      </c>
      <c r="F4202" s="64" t="str">
        <f t="shared" si="170"/>
        <v>1</v>
      </c>
      <c r="G4202" s="72">
        <v>130597197</v>
      </c>
      <c r="H4202" s="63" t="s">
        <v>7355</v>
      </c>
      <c r="I4202" s="64" t="s">
        <v>493</v>
      </c>
      <c r="J4202" s="63" t="s">
        <v>66</v>
      </c>
      <c r="K4202" s="64" t="s">
        <v>243</v>
      </c>
      <c r="L4202" s="64" t="s">
        <v>239</v>
      </c>
      <c r="M4202" s="100"/>
      <c r="N4202" s="100"/>
      <c r="O4202" s="66">
        <f t="shared" si="171"/>
        <v>24</v>
      </c>
      <c r="P4202" s="67">
        <v>0.5</v>
      </c>
      <c r="Q4202" s="68">
        <v>8</v>
      </c>
      <c r="R4202" s="68"/>
      <c r="S4202" s="68">
        <f t="shared" si="173"/>
        <v>4</v>
      </c>
      <c r="T4202" s="69" t="s">
        <v>547</v>
      </c>
      <c r="U4202" s="63" t="s">
        <v>52</v>
      </c>
      <c r="V4202" s="63"/>
      <c r="W4202" s="63"/>
      <c r="X4202" s="63"/>
      <c r="Y4202" s="63"/>
      <c r="Z4202" s="63"/>
      <c r="AA4202" s="63"/>
    </row>
    <row r="4203" spans="1:27" s="71" customFormat="1" ht="23.5" customHeight="1" x14ac:dyDescent="0.35">
      <c r="A4203" s="62">
        <v>46233</v>
      </c>
      <c r="B4203" s="63" t="s">
        <v>34</v>
      </c>
      <c r="C4203" s="64" t="s">
        <v>18</v>
      </c>
      <c r="D4203" s="64" t="s">
        <v>19</v>
      </c>
      <c r="E4203" s="64" t="s">
        <v>436</v>
      </c>
      <c r="F4203" s="64" t="str">
        <f t="shared" si="170"/>
        <v>1</v>
      </c>
      <c r="G4203" s="72">
        <v>130597394</v>
      </c>
      <c r="H4203" s="63" t="s">
        <v>7356</v>
      </c>
      <c r="I4203" s="64" t="s">
        <v>493</v>
      </c>
      <c r="J4203" s="63" t="s">
        <v>66</v>
      </c>
      <c r="K4203" s="64" t="s">
        <v>243</v>
      </c>
      <c r="L4203" s="64" t="s">
        <v>239</v>
      </c>
      <c r="M4203" s="100"/>
      <c r="N4203" s="100"/>
      <c r="O4203" s="66">
        <f t="shared" si="171"/>
        <v>24</v>
      </c>
      <c r="P4203" s="67">
        <v>0.67</v>
      </c>
      <c r="Q4203" s="68">
        <v>9</v>
      </c>
      <c r="R4203" s="68"/>
      <c r="S4203" s="68">
        <f t="shared" si="173"/>
        <v>6.03</v>
      </c>
      <c r="T4203" s="69" t="s">
        <v>547</v>
      </c>
      <c r="U4203" s="63" t="s">
        <v>52</v>
      </c>
      <c r="V4203" s="63"/>
      <c r="W4203" s="63"/>
      <c r="X4203" s="63"/>
      <c r="Y4203" s="63"/>
      <c r="Z4203" s="63"/>
      <c r="AA4203" s="63"/>
    </row>
    <row r="4204" spans="1:27" s="71" customFormat="1" ht="23.5" customHeight="1" x14ac:dyDescent="0.35">
      <c r="A4204" s="62">
        <v>46233</v>
      </c>
      <c r="B4204" s="63" t="s">
        <v>34</v>
      </c>
      <c r="C4204" s="64" t="s">
        <v>18</v>
      </c>
      <c r="D4204" s="64" t="s">
        <v>19</v>
      </c>
      <c r="E4204" s="64" t="s">
        <v>356</v>
      </c>
      <c r="F4204" s="64" t="str">
        <f t="shared" si="170"/>
        <v>1</v>
      </c>
      <c r="G4204" s="72">
        <v>130868018</v>
      </c>
      <c r="H4204" s="63" t="s">
        <v>7357</v>
      </c>
      <c r="I4204" s="64" t="s">
        <v>493</v>
      </c>
      <c r="J4204" s="63" t="s">
        <v>66</v>
      </c>
      <c r="K4204" s="64" t="s">
        <v>243</v>
      </c>
      <c r="L4204" s="64" t="s">
        <v>239</v>
      </c>
      <c r="M4204" s="100"/>
      <c r="N4204" s="100"/>
      <c r="O4204" s="66">
        <f t="shared" si="171"/>
        <v>24</v>
      </c>
      <c r="P4204" s="67">
        <v>1.33</v>
      </c>
      <c r="Q4204" s="68">
        <v>7</v>
      </c>
      <c r="R4204" s="68"/>
      <c r="S4204" s="68">
        <f t="shared" si="173"/>
        <v>9.31</v>
      </c>
      <c r="T4204" s="69" t="s">
        <v>547</v>
      </c>
      <c r="U4204" s="63" t="s">
        <v>52</v>
      </c>
      <c r="V4204" s="63"/>
      <c r="W4204" s="63"/>
      <c r="X4204" s="63"/>
      <c r="Y4204" s="63"/>
      <c r="Z4204" s="63"/>
      <c r="AA4204" s="63"/>
    </row>
    <row r="4205" spans="1:27" s="71" customFormat="1" ht="23.5" customHeight="1" x14ac:dyDescent="0.35">
      <c r="A4205" s="62">
        <v>46233</v>
      </c>
      <c r="B4205" s="63" t="s">
        <v>34</v>
      </c>
      <c r="C4205" s="64" t="s">
        <v>18</v>
      </c>
      <c r="D4205" s="64" t="s">
        <v>19</v>
      </c>
      <c r="E4205" s="64" t="s">
        <v>356</v>
      </c>
      <c r="F4205" s="64" t="str">
        <f t="shared" si="170"/>
        <v>1</v>
      </c>
      <c r="G4205" s="72">
        <v>130868022</v>
      </c>
      <c r="H4205" s="63" t="s">
        <v>7358</v>
      </c>
      <c r="I4205" s="64" t="s">
        <v>493</v>
      </c>
      <c r="J4205" s="63" t="s">
        <v>66</v>
      </c>
      <c r="K4205" s="64" t="s">
        <v>243</v>
      </c>
      <c r="L4205" s="64" t="s">
        <v>239</v>
      </c>
      <c r="M4205" s="100"/>
      <c r="N4205" s="100"/>
      <c r="O4205" s="66">
        <f t="shared" si="171"/>
        <v>24</v>
      </c>
      <c r="P4205" s="67">
        <v>0.92</v>
      </c>
      <c r="Q4205" s="68">
        <v>7</v>
      </c>
      <c r="R4205" s="68"/>
      <c r="S4205" s="68">
        <f t="shared" si="173"/>
        <v>6.44</v>
      </c>
      <c r="T4205" s="69" t="s">
        <v>547</v>
      </c>
      <c r="U4205" s="63" t="s">
        <v>52</v>
      </c>
      <c r="V4205" s="63"/>
      <c r="W4205" s="63"/>
      <c r="X4205" s="63"/>
      <c r="Y4205" s="63"/>
      <c r="Z4205" s="63"/>
      <c r="AA4205" s="63"/>
    </row>
    <row r="4206" spans="1:27" s="71" customFormat="1" ht="23.5" customHeight="1" x14ac:dyDescent="0.35">
      <c r="A4206" s="62">
        <v>46233</v>
      </c>
      <c r="B4206" s="63" t="s">
        <v>34</v>
      </c>
      <c r="C4206" s="64" t="s">
        <v>18</v>
      </c>
      <c r="D4206" s="64" t="s">
        <v>19</v>
      </c>
      <c r="E4206" s="64" t="s">
        <v>356</v>
      </c>
      <c r="F4206" s="64" t="str">
        <f t="shared" si="170"/>
        <v>1</v>
      </c>
      <c r="G4206" s="72">
        <v>130868017</v>
      </c>
      <c r="H4206" s="63" t="s">
        <v>7359</v>
      </c>
      <c r="I4206" s="64" t="s">
        <v>493</v>
      </c>
      <c r="J4206" s="63" t="s">
        <v>66</v>
      </c>
      <c r="K4206" s="64" t="s">
        <v>243</v>
      </c>
      <c r="L4206" s="64" t="s">
        <v>239</v>
      </c>
      <c r="M4206" s="100"/>
      <c r="N4206" s="100"/>
      <c r="O4206" s="66">
        <f t="shared" si="171"/>
        <v>24</v>
      </c>
      <c r="P4206" s="67">
        <v>0.33</v>
      </c>
      <c r="Q4206" s="68">
        <v>7</v>
      </c>
      <c r="R4206" s="68"/>
      <c r="S4206" s="68">
        <f t="shared" si="173"/>
        <v>2.31</v>
      </c>
      <c r="T4206" s="69" t="s">
        <v>547</v>
      </c>
      <c r="U4206" s="63" t="s">
        <v>52</v>
      </c>
      <c r="V4206" s="63"/>
      <c r="W4206" s="63"/>
      <c r="X4206" s="63"/>
      <c r="Y4206" s="63"/>
      <c r="Z4206" s="63"/>
      <c r="AA4206" s="63"/>
    </row>
    <row r="4207" spans="1:27" s="71" customFormat="1" ht="23.5" customHeight="1" x14ac:dyDescent="0.35">
      <c r="A4207" s="62">
        <v>46233</v>
      </c>
      <c r="B4207" s="63" t="s">
        <v>445</v>
      </c>
      <c r="C4207" s="64" t="s">
        <v>18</v>
      </c>
      <c r="D4207" s="64" t="s">
        <v>37</v>
      </c>
      <c r="E4207" s="64" t="s">
        <v>1531</v>
      </c>
      <c r="F4207" s="64" t="str">
        <f t="shared" si="170"/>
        <v>2</v>
      </c>
      <c r="G4207" s="72">
        <v>62113022</v>
      </c>
      <c r="H4207" s="63" t="s">
        <v>7360</v>
      </c>
      <c r="I4207" s="64" t="s">
        <v>493</v>
      </c>
      <c r="J4207" s="63" t="s">
        <v>66</v>
      </c>
      <c r="K4207" s="64" t="s">
        <v>243</v>
      </c>
      <c r="L4207" s="64" t="s">
        <v>239</v>
      </c>
      <c r="M4207" s="100"/>
      <c r="N4207" s="100"/>
      <c r="O4207" s="66">
        <f t="shared" si="171"/>
        <v>24</v>
      </c>
      <c r="P4207" s="67">
        <v>0.1</v>
      </c>
      <c r="Q4207" s="68">
        <v>11</v>
      </c>
      <c r="R4207" s="68"/>
      <c r="S4207" s="68">
        <f t="shared" si="173"/>
        <v>1.1000000000000001</v>
      </c>
      <c r="T4207" s="69" t="s">
        <v>547</v>
      </c>
      <c r="U4207" s="63" t="s">
        <v>52</v>
      </c>
      <c r="V4207" s="63"/>
      <c r="W4207" s="63"/>
      <c r="X4207" s="63"/>
      <c r="Y4207" s="63"/>
      <c r="Z4207" s="63"/>
      <c r="AA4207" s="63"/>
    </row>
    <row r="4208" spans="1:27" s="71" customFormat="1" ht="23.5" customHeight="1" x14ac:dyDescent="0.35">
      <c r="A4208" s="62">
        <v>46233</v>
      </c>
      <c r="B4208" s="63" t="s">
        <v>445</v>
      </c>
      <c r="C4208" s="64" t="s">
        <v>17</v>
      </c>
      <c r="D4208" s="64" t="s">
        <v>37</v>
      </c>
      <c r="E4208" s="64" t="s">
        <v>5901</v>
      </c>
      <c r="F4208" s="64" t="str">
        <f t="shared" si="170"/>
        <v>1</v>
      </c>
      <c r="G4208" s="85" t="s">
        <v>871</v>
      </c>
      <c r="H4208" s="63" t="s">
        <v>7339</v>
      </c>
      <c r="I4208" s="64" t="s">
        <v>480</v>
      </c>
      <c r="J4208" s="63" t="s">
        <v>7361</v>
      </c>
      <c r="K4208" s="64" t="s">
        <v>273</v>
      </c>
      <c r="L4208" s="64" t="s">
        <v>268</v>
      </c>
      <c r="M4208" s="100">
        <v>0.64583333333333337</v>
      </c>
      <c r="N4208" s="100">
        <v>0.66666666666666663</v>
      </c>
      <c r="O4208" s="66">
        <f t="shared" si="171"/>
        <v>2.0833333333333259E-2</v>
      </c>
      <c r="P4208" s="67">
        <v>0.5</v>
      </c>
      <c r="Q4208" s="68">
        <v>26</v>
      </c>
      <c r="R4208" s="68"/>
      <c r="S4208" s="68">
        <f t="shared" si="173"/>
        <v>13</v>
      </c>
      <c r="T4208" s="69" t="s">
        <v>30</v>
      </c>
      <c r="U4208" s="69" t="s">
        <v>30</v>
      </c>
      <c r="V4208" s="63"/>
      <c r="W4208" s="63">
        <v>316622006</v>
      </c>
      <c r="X4208" s="63" t="s">
        <v>7362</v>
      </c>
      <c r="Y4208" s="63"/>
      <c r="Z4208" s="63"/>
      <c r="AA4208" s="63">
        <v>2026070108</v>
      </c>
    </row>
    <row r="4209" spans="1:27" s="71" customFormat="1" ht="23.5" customHeight="1" x14ac:dyDescent="0.35">
      <c r="A4209" s="62">
        <v>46233</v>
      </c>
      <c r="B4209" s="63" t="s">
        <v>445</v>
      </c>
      <c r="C4209" s="64" t="s">
        <v>17</v>
      </c>
      <c r="D4209" s="64" t="s">
        <v>37</v>
      </c>
      <c r="E4209" s="64" t="s">
        <v>7097</v>
      </c>
      <c r="F4209" s="64" t="str">
        <f t="shared" si="170"/>
        <v>1</v>
      </c>
      <c r="G4209" s="85" t="s">
        <v>7210</v>
      </c>
      <c r="H4209" s="63" t="s">
        <v>7211</v>
      </c>
      <c r="I4209" s="64" t="s">
        <v>480</v>
      </c>
      <c r="J4209" s="63" t="s">
        <v>7281</v>
      </c>
      <c r="K4209" s="64" t="s">
        <v>273</v>
      </c>
      <c r="L4209" s="64" t="s">
        <v>268</v>
      </c>
      <c r="M4209" s="100">
        <v>0.29166666666666669</v>
      </c>
      <c r="N4209" s="100">
        <v>0.375</v>
      </c>
      <c r="O4209" s="66">
        <f t="shared" si="171"/>
        <v>8.3333333333333315E-2</v>
      </c>
      <c r="P4209" s="67">
        <v>2</v>
      </c>
      <c r="Q4209" s="68">
        <v>25</v>
      </c>
      <c r="R4209" s="68"/>
      <c r="S4209" s="68">
        <f t="shared" si="173"/>
        <v>50</v>
      </c>
      <c r="T4209" s="69" t="s">
        <v>30</v>
      </c>
      <c r="U4209" s="69" t="s">
        <v>30</v>
      </c>
      <c r="V4209" s="63"/>
      <c r="W4209" s="63">
        <v>643262001</v>
      </c>
      <c r="X4209" s="63" t="s">
        <v>7295</v>
      </c>
      <c r="Y4209" s="63"/>
      <c r="Z4209" s="63"/>
      <c r="AA4209" s="63">
        <v>2026070109</v>
      </c>
    </row>
    <row r="4210" spans="1:27" s="71" customFormat="1" ht="23.5" customHeight="1" x14ac:dyDescent="0.35">
      <c r="A4210" s="62">
        <v>46233</v>
      </c>
      <c r="B4210" s="63" t="s">
        <v>445</v>
      </c>
      <c r="C4210" s="64" t="s">
        <v>18</v>
      </c>
      <c r="D4210" s="64" t="s">
        <v>37</v>
      </c>
      <c r="E4210" s="64" t="s">
        <v>317</v>
      </c>
      <c r="F4210" s="64" t="str">
        <f t="shared" si="170"/>
        <v>1</v>
      </c>
      <c r="G4210" s="85" t="s">
        <v>7367</v>
      </c>
      <c r="H4210" s="63" t="s">
        <v>7349</v>
      </c>
      <c r="I4210" s="64" t="s">
        <v>480</v>
      </c>
      <c r="J4210" s="63" t="s">
        <v>7368</v>
      </c>
      <c r="K4210" s="64" t="s">
        <v>273</v>
      </c>
      <c r="L4210" s="64" t="s">
        <v>268</v>
      </c>
      <c r="M4210" s="100">
        <v>0.60416666666666663</v>
      </c>
      <c r="N4210" s="100">
        <v>0.8125</v>
      </c>
      <c r="O4210" s="66">
        <f t="shared" si="171"/>
        <v>0.20833333333333337</v>
      </c>
      <c r="P4210" s="67">
        <v>5</v>
      </c>
      <c r="Q4210" s="68">
        <v>28</v>
      </c>
      <c r="R4210" s="68"/>
      <c r="S4210" s="68">
        <f t="shared" si="173"/>
        <v>140</v>
      </c>
      <c r="T4210" s="69" t="s">
        <v>30</v>
      </c>
      <c r="U4210" s="69" t="s">
        <v>30</v>
      </c>
      <c r="V4210" s="63"/>
      <c r="W4210" s="63">
        <v>644187002</v>
      </c>
      <c r="X4210" s="63" t="s">
        <v>7369</v>
      </c>
      <c r="Y4210" s="63"/>
      <c r="Z4210" s="63"/>
      <c r="AA4210" s="63">
        <v>2026070110</v>
      </c>
    </row>
    <row r="4211" spans="1:27" s="71" customFormat="1" ht="23.5" customHeight="1" x14ac:dyDescent="0.35">
      <c r="A4211" s="62">
        <v>46233</v>
      </c>
      <c r="B4211" s="63" t="s">
        <v>34</v>
      </c>
      <c r="C4211" s="64" t="s">
        <v>18</v>
      </c>
      <c r="D4211" s="64" t="s">
        <v>19</v>
      </c>
      <c r="E4211" s="64" t="s">
        <v>5752</v>
      </c>
      <c r="F4211" s="64" t="str">
        <f t="shared" ref="F4211:F4274" si="174">IF(RIGHT(E4211,1)="D","1","2")</f>
        <v>1</v>
      </c>
      <c r="G4211" s="72">
        <v>130868014</v>
      </c>
      <c r="H4211" s="63" t="s">
        <v>7363</v>
      </c>
      <c r="I4211" s="64" t="s">
        <v>490</v>
      </c>
      <c r="J4211" s="63" t="s">
        <v>7371</v>
      </c>
      <c r="K4211" s="64" t="s">
        <v>281</v>
      </c>
      <c r="L4211" s="64" t="s">
        <v>268</v>
      </c>
      <c r="M4211" s="100">
        <v>0.3263888888888889</v>
      </c>
      <c r="N4211" s="100">
        <v>0.36805555555555558</v>
      </c>
      <c r="O4211" s="66">
        <f t="shared" ref="O4211:O4274" si="175">IF(N4211-M4211&gt;0,N4211-M4211,N4211-M4211+24)</f>
        <v>4.1666666666666685E-2</v>
      </c>
      <c r="P4211" s="67">
        <v>1</v>
      </c>
      <c r="Q4211" s="68">
        <v>7</v>
      </c>
      <c r="R4211" s="68"/>
      <c r="S4211" s="68">
        <f t="shared" si="173"/>
        <v>7</v>
      </c>
      <c r="T4211" s="69" t="s">
        <v>52</v>
      </c>
      <c r="U4211" s="63" t="s">
        <v>52</v>
      </c>
      <c r="V4211" s="63"/>
      <c r="W4211" s="63"/>
      <c r="X4211" s="63"/>
      <c r="Y4211" s="63"/>
      <c r="Z4211" s="63"/>
      <c r="AA4211" s="63">
        <v>2026070111</v>
      </c>
    </row>
    <row r="4212" spans="1:27" s="71" customFormat="1" ht="23.5" customHeight="1" x14ac:dyDescent="0.35">
      <c r="A4212" s="62">
        <v>46233</v>
      </c>
      <c r="B4212" s="63" t="s">
        <v>34</v>
      </c>
      <c r="C4212" s="64" t="s">
        <v>18</v>
      </c>
      <c r="D4212" s="64" t="s">
        <v>19</v>
      </c>
      <c r="E4212" s="64" t="s">
        <v>1543</v>
      </c>
      <c r="F4212" s="64" t="str">
        <f t="shared" si="174"/>
        <v>1</v>
      </c>
      <c r="G4212" s="72">
        <v>130868013</v>
      </c>
      <c r="H4212" s="63" t="s">
        <v>7364</v>
      </c>
      <c r="I4212" s="64" t="s">
        <v>490</v>
      </c>
      <c r="J4212" s="63" t="s">
        <v>7370</v>
      </c>
      <c r="K4212" s="64" t="s">
        <v>281</v>
      </c>
      <c r="L4212" s="64" t="s">
        <v>268</v>
      </c>
      <c r="M4212" s="100">
        <v>0.41666666666666669</v>
      </c>
      <c r="N4212" s="100">
        <v>0.4513888888888889</v>
      </c>
      <c r="O4212" s="66">
        <f t="shared" si="175"/>
        <v>3.472222222222221E-2</v>
      </c>
      <c r="P4212" s="67">
        <v>0.92</v>
      </c>
      <c r="Q4212" s="68">
        <v>7</v>
      </c>
      <c r="R4212" s="68"/>
      <c r="S4212" s="68">
        <f t="shared" si="173"/>
        <v>6.44</v>
      </c>
      <c r="T4212" s="69" t="s">
        <v>52</v>
      </c>
      <c r="U4212" s="63" t="s">
        <v>52</v>
      </c>
      <c r="V4212" s="63"/>
      <c r="W4212" s="63"/>
      <c r="X4212" s="63"/>
      <c r="Y4212" s="63"/>
      <c r="Z4212" s="63"/>
      <c r="AA4212" s="63">
        <v>2026070112</v>
      </c>
    </row>
    <row r="4213" spans="1:27" s="71" customFormat="1" ht="23.5" customHeight="1" x14ac:dyDescent="0.35">
      <c r="A4213" s="62">
        <v>46233</v>
      </c>
      <c r="B4213" s="63" t="s">
        <v>34</v>
      </c>
      <c r="C4213" s="64" t="s">
        <v>18</v>
      </c>
      <c r="D4213" s="64" t="s">
        <v>19</v>
      </c>
      <c r="E4213" s="64" t="s">
        <v>6447</v>
      </c>
      <c r="F4213" s="64" t="str">
        <f t="shared" si="174"/>
        <v>2</v>
      </c>
      <c r="G4213" s="72">
        <v>130868002</v>
      </c>
      <c r="H4213" s="63" t="s">
        <v>7365</v>
      </c>
      <c r="I4213" s="64" t="s">
        <v>490</v>
      </c>
      <c r="J4213" s="63" t="s">
        <v>4840</v>
      </c>
      <c r="K4213" s="64" t="s">
        <v>281</v>
      </c>
      <c r="L4213" s="64" t="s">
        <v>268</v>
      </c>
      <c r="M4213" s="100">
        <v>0.8125</v>
      </c>
      <c r="N4213" s="100">
        <v>0.83333333333333337</v>
      </c>
      <c r="O4213" s="66">
        <f t="shared" si="175"/>
        <v>2.083333333333337E-2</v>
      </c>
      <c r="P4213" s="67">
        <v>0.5</v>
      </c>
      <c r="Q4213" s="68">
        <v>7</v>
      </c>
      <c r="R4213" s="68"/>
      <c r="S4213" s="68">
        <f t="shared" si="173"/>
        <v>3.5</v>
      </c>
      <c r="T4213" s="69" t="s">
        <v>52</v>
      </c>
      <c r="U4213" s="63" t="s">
        <v>52</v>
      </c>
      <c r="V4213" s="63"/>
      <c r="W4213" s="63"/>
      <c r="X4213" s="63"/>
      <c r="Y4213" s="63"/>
      <c r="Z4213" s="63"/>
      <c r="AA4213" s="63">
        <v>2026070113</v>
      </c>
    </row>
    <row r="4214" spans="1:27" s="71" customFormat="1" ht="23.5" customHeight="1" x14ac:dyDescent="0.35">
      <c r="A4214" s="62">
        <v>46233</v>
      </c>
      <c r="B4214" s="63" t="s">
        <v>34</v>
      </c>
      <c r="C4214" s="64" t="s">
        <v>18</v>
      </c>
      <c r="D4214" s="64" t="s">
        <v>19</v>
      </c>
      <c r="E4214" s="64" t="s">
        <v>1552</v>
      </c>
      <c r="F4214" s="64" t="str">
        <f t="shared" si="174"/>
        <v>1</v>
      </c>
      <c r="G4214" s="72">
        <v>130597390</v>
      </c>
      <c r="H4214" s="63" t="s">
        <v>7366</v>
      </c>
      <c r="I4214" s="64" t="s">
        <v>490</v>
      </c>
      <c r="J4214" s="63" t="s">
        <v>5092</v>
      </c>
      <c r="K4214" s="64" t="s">
        <v>281</v>
      </c>
      <c r="L4214" s="64" t="s">
        <v>268</v>
      </c>
      <c r="M4214" s="100">
        <v>0.33333333333333331</v>
      </c>
      <c r="N4214" s="100">
        <v>0.35416666666666669</v>
      </c>
      <c r="O4214" s="66">
        <f t="shared" si="175"/>
        <v>2.083333333333337E-2</v>
      </c>
      <c r="P4214" s="67">
        <v>0.5</v>
      </c>
      <c r="Q4214" s="68">
        <v>9</v>
      </c>
      <c r="R4214" s="68"/>
      <c r="S4214" s="68">
        <f t="shared" si="173"/>
        <v>4.5</v>
      </c>
      <c r="T4214" s="69" t="s">
        <v>52</v>
      </c>
      <c r="U4214" s="63" t="s">
        <v>52</v>
      </c>
      <c r="V4214" s="63"/>
      <c r="W4214" s="63"/>
      <c r="X4214" s="63"/>
      <c r="Y4214" s="63"/>
      <c r="Z4214" s="63"/>
      <c r="AA4214" s="63">
        <v>2026070114</v>
      </c>
    </row>
    <row r="4215" spans="1:27" s="71" customFormat="1" ht="23.5" customHeight="1" x14ac:dyDescent="0.35">
      <c r="A4215" s="62">
        <v>46234</v>
      </c>
      <c r="B4215" s="63" t="s">
        <v>445</v>
      </c>
      <c r="C4215" s="64" t="s">
        <v>17</v>
      </c>
      <c r="D4215" s="64" t="s">
        <v>37</v>
      </c>
      <c r="E4215" s="64" t="s">
        <v>5806</v>
      </c>
      <c r="F4215" s="64" t="str">
        <f t="shared" si="174"/>
        <v>1</v>
      </c>
      <c r="G4215" s="85" t="s">
        <v>513</v>
      </c>
      <c r="H4215" s="63" t="s">
        <v>7381</v>
      </c>
      <c r="I4215" s="64" t="s">
        <v>493</v>
      </c>
      <c r="J4215" s="63" t="s">
        <v>66</v>
      </c>
      <c r="K4215" s="64" t="s">
        <v>243</v>
      </c>
      <c r="L4215" s="64" t="s">
        <v>239</v>
      </c>
      <c r="M4215" s="100"/>
      <c r="N4215" s="100"/>
      <c r="O4215" s="66">
        <f t="shared" si="175"/>
        <v>24</v>
      </c>
      <c r="P4215" s="67">
        <v>0.1</v>
      </c>
      <c r="Q4215" s="68">
        <v>22</v>
      </c>
      <c r="R4215" s="68"/>
      <c r="S4215" s="68">
        <f t="shared" si="173"/>
        <v>2.2000000000000002</v>
      </c>
      <c r="T4215" s="69" t="s">
        <v>547</v>
      </c>
      <c r="U4215" s="63" t="s">
        <v>52</v>
      </c>
      <c r="V4215" s="63"/>
      <c r="W4215" s="63"/>
      <c r="X4215" s="63"/>
      <c r="Y4215" s="63"/>
      <c r="Z4215" s="63"/>
      <c r="AA4215" s="63"/>
    </row>
    <row r="4216" spans="1:27" s="71" customFormat="1" ht="23.5" customHeight="1" x14ac:dyDescent="0.35">
      <c r="A4216" s="62">
        <v>46234</v>
      </c>
      <c r="B4216" s="63" t="s">
        <v>445</v>
      </c>
      <c r="C4216" s="64" t="s">
        <v>17</v>
      </c>
      <c r="D4216" s="64" t="s">
        <v>37</v>
      </c>
      <c r="E4216" s="64" t="s">
        <v>712</v>
      </c>
      <c r="F4216" s="64" t="str">
        <f t="shared" si="174"/>
        <v>2</v>
      </c>
      <c r="G4216" s="85" t="s">
        <v>936</v>
      </c>
      <c r="H4216" s="63" t="s">
        <v>7382</v>
      </c>
      <c r="I4216" s="64" t="s">
        <v>493</v>
      </c>
      <c r="J4216" s="63" t="s">
        <v>66</v>
      </c>
      <c r="K4216" s="64" t="s">
        <v>243</v>
      </c>
      <c r="L4216" s="64" t="s">
        <v>239</v>
      </c>
      <c r="M4216" s="100"/>
      <c r="N4216" s="100"/>
      <c r="O4216" s="66">
        <f t="shared" si="175"/>
        <v>24</v>
      </c>
      <c r="P4216" s="67">
        <v>0.1</v>
      </c>
      <c r="Q4216" s="68">
        <v>20</v>
      </c>
      <c r="R4216" s="68"/>
      <c r="S4216" s="68">
        <f t="shared" si="173"/>
        <v>2</v>
      </c>
      <c r="T4216" s="69" t="s">
        <v>547</v>
      </c>
      <c r="U4216" s="63" t="s">
        <v>52</v>
      </c>
      <c r="V4216" s="63"/>
      <c r="W4216" s="63"/>
      <c r="X4216" s="63"/>
      <c r="Y4216" s="63"/>
      <c r="Z4216" s="63"/>
      <c r="AA4216" s="63"/>
    </row>
    <row r="4217" spans="1:27" s="71" customFormat="1" ht="23.5" customHeight="1" x14ac:dyDescent="0.35">
      <c r="A4217" s="62">
        <v>46234</v>
      </c>
      <c r="B4217" s="63" t="s">
        <v>445</v>
      </c>
      <c r="C4217" s="64" t="s">
        <v>17</v>
      </c>
      <c r="D4217" s="64" t="s">
        <v>37</v>
      </c>
      <c r="E4217" s="64" t="s">
        <v>5807</v>
      </c>
      <c r="F4217" s="64" t="str">
        <f t="shared" si="174"/>
        <v>2</v>
      </c>
      <c r="G4217" s="85" t="s">
        <v>1013</v>
      </c>
      <c r="H4217" s="63" t="s">
        <v>7383</v>
      </c>
      <c r="I4217" s="64" t="s">
        <v>493</v>
      </c>
      <c r="J4217" s="63" t="s">
        <v>66</v>
      </c>
      <c r="K4217" s="64" t="s">
        <v>243</v>
      </c>
      <c r="L4217" s="64" t="s">
        <v>239</v>
      </c>
      <c r="M4217" s="100"/>
      <c r="N4217" s="100"/>
      <c r="O4217" s="66">
        <f t="shared" si="175"/>
        <v>24</v>
      </c>
      <c r="P4217" s="67">
        <v>0.1</v>
      </c>
      <c r="Q4217" s="68">
        <v>27</v>
      </c>
      <c r="R4217" s="68"/>
      <c r="S4217" s="68">
        <f t="shared" si="173"/>
        <v>2.7</v>
      </c>
      <c r="T4217" s="69" t="s">
        <v>547</v>
      </c>
      <c r="U4217" s="63" t="s">
        <v>52</v>
      </c>
      <c r="V4217" s="63"/>
      <c r="W4217" s="63"/>
      <c r="X4217" s="63"/>
      <c r="Y4217" s="63"/>
      <c r="Z4217" s="63"/>
      <c r="AA4217" s="63"/>
    </row>
    <row r="4218" spans="1:27" s="71" customFormat="1" ht="23.5" customHeight="1" x14ac:dyDescent="0.35">
      <c r="A4218" s="62">
        <v>46234</v>
      </c>
      <c r="B4218" s="63" t="s">
        <v>445</v>
      </c>
      <c r="C4218" s="64" t="s">
        <v>17</v>
      </c>
      <c r="D4218" s="64" t="s">
        <v>37</v>
      </c>
      <c r="E4218" s="64" t="s">
        <v>7057</v>
      </c>
      <c r="F4218" s="64" t="str">
        <f t="shared" si="174"/>
        <v>1</v>
      </c>
      <c r="G4218" s="85" t="s">
        <v>287</v>
      </c>
      <c r="H4218" s="63" t="s">
        <v>7384</v>
      </c>
      <c r="I4218" s="64" t="s">
        <v>493</v>
      </c>
      <c r="J4218" s="63" t="s">
        <v>66</v>
      </c>
      <c r="K4218" s="64" t="s">
        <v>243</v>
      </c>
      <c r="L4218" s="64" t="s">
        <v>239</v>
      </c>
      <c r="M4218" s="100"/>
      <c r="N4218" s="100"/>
      <c r="O4218" s="66">
        <f t="shared" si="175"/>
        <v>24</v>
      </c>
      <c r="P4218" s="67">
        <v>0.1</v>
      </c>
      <c r="Q4218" s="68">
        <v>23</v>
      </c>
      <c r="R4218" s="68"/>
      <c r="S4218" s="68">
        <f t="shared" si="173"/>
        <v>2.3000000000000003</v>
      </c>
      <c r="T4218" s="69" t="s">
        <v>547</v>
      </c>
      <c r="U4218" s="63" t="s">
        <v>52</v>
      </c>
      <c r="V4218" s="63"/>
      <c r="W4218" s="63"/>
      <c r="X4218" s="63"/>
      <c r="Y4218" s="63"/>
      <c r="Z4218" s="63"/>
      <c r="AA4218" s="63"/>
    </row>
    <row r="4219" spans="1:27" s="71" customFormat="1" ht="23.5" customHeight="1" x14ac:dyDescent="0.35">
      <c r="A4219" s="62">
        <v>46234</v>
      </c>
      <c r="B4219" s="63" t="s">
        <v>445</v>
      </c>
      <c r="C4219" s="64" t="s">
        <v>17</v>
      </c>
      <c r="D4219" s="64" t="s">
        <v>37</v>
      </c>
      <c r="E4219" s="64" t="s">
        <v>7012</v>
      </c>
      <c r="F4219" s="64" t="str">
        <f t="shared" si="174"/>
        <v>1</v>
      </c>
      <c r="G4219" s="85" t="s">
        <v>3053</v>
      </c>
      <c r="H4219" s="63" t="s">
        <v>7385</v>
      </c>
      <c r="I4219" s="64" t="s">
        <v>493</v>
      </c>
      <c r="J4219" s="63" t="s">
        <v>66</v>
      </c>
      <c r="K4219" s="64" t="s">
        <v>243</v>
      </c>
      <c r="L4219" s="64" t="s">
        <v>239</v>
      </c>
      <c r="M4219" s="100"/>
      <c r="N4219" s="100"/>
      <c r="O4219" s="66">
        <f t="shared" si="175"/>
        <v>24</v>
      </c>
      <c r="P4219" s="67">
        <v>0.33</v>
      </c>
      <c r="Q4219" s="68">
        <v>8</v>
      </c>
      <c r="R4219" s="68"/>
      <c r="S4219" s="68">
        <f t="shared" si="173"/>
        <v>2.64</v>
      </c>
      <c r="T4219" s="69" t="s">
        <v>547</v>
      </c>
      <c r="U4219" s="63" t="s">
        <v>52</v>
      </c>
      <c r="V4219" s="63"/>
      <c r="W4219" s="63"/>
      <c r="X4219" s="63"/>
      <c r="Y4219" s="63"/>
      <c r="Z4219" s="63"/>
      <c r="AA4219" s="63"/>
    </row>
    <row r="4220" spans="1:27" s="71" customFormat="1" ht="23.5" customHeight="1" x14ac:dyDescent="0.35">
      <c r="A4220" s="62">
        <v>46234</v>
      </c>
      <c r="B4220" s="63" t="s">
        <v>445</v>
      </c>
      <c r="C4220" s="64" t="s">
        <v>17</v>
      </c>
      <c r="D4220" s="64" t="s">
        <v>37</v>
      </c>
      <c r="E4220" s="64" t="s">
        <v>7096</v>
      </c>
      <c r="F4220" s="64" t="str">
        <f t="shared" si="174"/>
        <v>2</v>
      </c>
      <c r="G4220" s="85" t="s">
        <v>3602</v>
      </c>
      <c r="H4220" s="63" t="s">
        <v>7386</v>
      </c>
      <c r="I4220" s="64" t="s">
        <v>493</v>
      </c>
      <c r="J4220" s="63" t="s">
        <v>66</v>
      </c>
      <c r="K4220" s="64" t="s">
        <v>243</v>
      </c>
      <c r="L4220" s="64" t="s">
        <v>239</v>
      </c>
      <c r="M4220" s="100"/>
      <c r="N4220" s="100"/>
      <c r="O4220" s="66">
        <f t="shared" si="175"/>
        <v>24</v>
      </c>
      <c r="P4220" s="67">
        <v>0.33</v>
      </c>
      <c r="Q4220" s="68">
        <v>8</v>
      </c>
      <c r="R4220" s="68"/>
      <c r="S4220" s="68">
        <f t="shared" si="173"/>
        <v>2.64</v>
      </c>
      <c r="T4220" s="69" t="s">
        <v>547</v>
      </c>
      <c r="U4220" s="63" t="s">
        <v>52</v>
      </c>
      <c r="V4220" s="63"/>
      <c r="W4220" s="63"/>
      <c r="X4220" s="63"/>
      <c r="Y4220" s="63"/>
      <c r="Z4220" s="63"/>
      <c r="AA4220" s="63"/>
    </row>
    <row r="4221" spans="1:27" s="71" customFormat="1" ht="23.5" customHeight="1" x14ac:dyDescent="0.35">
      <c r="A4221" s="62">
        <v>46234</v>
      </c>
      <c r="B4221" s="63" t="s">
        <v>445</v>
      </c>
      <c r="C4221" s="64" t="s">
        <v>17</v>
      </c>
      <c r="D4221" s="64" t="s">
        <v>37</v>
      </c>
      <c r="E4221" s="64" t="s">
        <v>6894</v>
      </c>
      <c r="F4221" s="64" t="str">
        <f t="shared" si="174"/>
        <v>2</v>
      </c>
      <c r="G4221" s="85" t="s">
        <v>3208</v>
      </c>
      <c r="H4221" s="63" t="s">
        <v>7387</v>
      </c>
      <c r="I4221" s="64" t="s">
        <v>493</v>
      </c>
      <c r="J4221" s="63" t="s">
        <v>66</v>
      </c>
      <c r="K4221" s="64" t="s">
        <v>243</v>
      </c>
      <c r="L4221" s="64" t="s">
        <v>239</v>
      </c>
      <c r="M4221" s="100"/>
      <c r="N4221" s="100"/>
      <c r="O4221" s="66">
        <f t="shared" si="175"/>
        <v>24</v>
      </c>
      <c r="P4221" s="67">
        <v>0.5</v>
      </c>
      <c r="Q4221" s="68">
        <v>8</v>
      </c>
      <c r="R4221" s="68"/>
      <c r="S4221" s="68">
        <f t="shared" si="173"/>
        <v>4</v>
      </c>
      <c r="T4221" s="69" t="s">
        <v>547</v>
      </c>
      <c r="U4221" s="63" t="s">
        <v>52</v>
      </c>
      <c r="V4221" s="63"/>
      <c r="W4221" s="63"/>
      <c r="X4221" s="63"/>
      <c r="Y4221" s="63"/>
      <c r="Z4221" s="63"/>
      <c r="AA4221" s="63"/>
    </row>
    <row r="4222" spans="1:27" s="71" customFormat="1" ht="23.5" customHeight="1" x14ac:dyDescent="0.35">
      <c r="A4222" s="62">
        <v>46234</v>
      </c>
      <c r="B4222" s="63" t="s">
        <v>34</v>
      </c>
      <c r="C4222" s="64" t="s">
        <v>17</v>
      </c>
      <c r="D4222" s="64" t="s">
        <v>19</v>
      </c>
      <c r="E4222" s="64" t="s">
        <v>6480</v>
      </c>
      <c r="F4222" s="64" t="str">
        <f t="shared" si="174"/>
        <v>2</v>
      </c>
      <c r="G4222" s="72" t="s">
        <v>4205</v>
      </c>
      <c r="H4222" s="63" t="s">
        <v>7388</v>
      </c>
      <c r="I4222" s="64" t="s">
        <v>493</v>
      </c>
      <c r="J4222" s="63" t="s">
        <v>66</v>
      </c>
      <c r="K4222" s="64" t="s">
        <v>243</v>
      </c>
      <c r="L4222" s="64" t="s">
        <v>239</v>
      </c>
      <c r="M4222" s="100"/>
      <c r="N4222" s="100"/>
      <c r="O4222" s="66">
        <f t="shared" si="175"/>
        <v>24</v>
      </c>
      <c r="P4222" s="67">
        <v>0.33</v>
      </c>
      <c r="Q4222" s="68">
        <v>13</v>
      </c>
      <c r="R4222" s="68"/>
      <c r="S4222" s="68">
        <f t="shared" si="173"/>
        <v>4.29</v>
      </c>
      <c r="T4222" s="69" t="s">
        <v>547</v>
      </c>
      <c r="U4222" s="63" t="s">
        <v>52</v>
      </c>
      <c r="V4222" s="63"/>
      <c r="W4222" s="63"/>
      <c r="X4222" s="63"/>
      <c r="Y4222" s="63"/>
      <c r="Z4222" s="63"/>
      <c r="AA4222" s="63"/>
    </row>
    <row r="4223" spans="1:27" s="71" customFormat="1" ht="23.5" customHeight="1" x14ac:dyDescent="0.35">
      <c r="A4223" s="62">
        <v>46234</v>
      </c>
      <c r="B4223" s="63" t="s">
        <v>34</v>
      </c>
      <c r="C4223" s="64" t="s">
        <v>17</v>
      </c>
      <c r="D4223" s="64" t="s">
        <v>19</v>
      </c>
      <c r="E4223" s="64" t="s">
        <v>7380</v>
      </c>
      <c r="F4223" s="64" t="str">
        <f t="shared" si="174"/>
        <v>2</v>
      </c>
      <c r="G4223" s="72">
        <v>130597181</v>
      </c>
      <c r="H4223" s="63" t="s">
        <v>7389</v>
      </c>
      <c r="I4223" s="64" t="s">
        <v>493</v>
      </c>
      <c r="J4223" s="63" t="s">
        <v>66</v>
      </c>
      <c r="K4223" s="64" t="s">
        <v>243</v>
      </c>
      <c r="L4223" s="64" t="s">
        <v>239</v>
      </c>
      <c r="M4223" s="100"/>
      <c r="N4223" s="100"/>
      <c r="O4223" s="66">
        <f t="shared" si="175"/>
        <v>24</v>
      </c>
      <c r="P4223" s="67">
        <v>0.33</v>
      </c>
      <c r="Q4223" s="68">
        <v>12</v>
      </c>
      <c r="R4223" s="68"/>
      <c r="S4223" s="68">
        <f t="shared" si="173"/>
        <v>3.96</v>
      </c>
      <c r="T4223" s="69" t="s">
        <v>547</v>
      </c>
      <c r="U4223" s="63" t="s">
        <v>52</v>
      </c>
      <c r="V4223" s="63"/>
      <c r="W4223" s="63"/>
      <c r="X4223" s="63"/>
      <c r="Y4223" s="63"/>
      <c r="Z4223" s="63"/>
      <c r="AA4223" s="63"/>
    </row>
    <row r="4224" spans="1:27" s="71" customFormat="1" ht="23.5" customHeight="1" x14ac:dyDescent="0.35">
      <c r="A4224" s="62">
        <v>46234</v>
      </c>
      <c r="B4224" s="63" t="s">
        <v>445</v>
      </c>
      <c r="C4224" s="64" t="s">
        <v>18</v>
      </c>
      <c r="D4224" s="64" t="s">
        <v>37</v>
      </c>
      <c r="E4224" s="64" t="s">
        <v>395</v>
      </c>
      <c r="F4224" s="64" t="str">
        <f t="shared" si="174"/>
        <v>2</v>
      </c>
      <c r="G4224" s="72">
        <v>10928009</v>
      </c>
      <c r="H4224" s="63" t="s">
        <v>7390</v>
      </c>
      <c r="I4224" s="64" t="s">
        <v>493</v>
      </c>
      <c r="J4224" s="63" t="s">
        <v>66</v>
      </c>
      <c r="K4224" s="64" t="s">
        <v>243</v>
      </c>
      <c r="L4224" s="64" t="s">
        <v>239</v>
      </c>
      <c r="M4224" s="100"/>
      <c r="N4224" s="100"/>
      <c r="O4224" s="66">
        <f t="shared" si="175"/>
        <v>24</v>
      </c>
      <c r="P4224" s="67">
        <v>0.1</v>
      </c>
      <c r="Q4224" s="68">
        <v>26</v>
      </c>
      <c r="R4224" s="68"/>
      <c r="S4224" s="68">
        <f t="shared" ref="S4224:S4233" si="176">P4224*Q4224</f>
        <v>2.6</v>
      </c>
      <c r="T4224" s="69" t="s">
        <v>547</v>
      </c>
      <c r="U4224" s="63" t="s">
        <v>52</v>
      </c>
      <c r="V4224" s="63"/>
      <c r="W4224" s="63"/>
      <c r="X4224" s="63"/>
      <c r="Y4224" s="63"/>
      <c r="Z4224" s="63"/>
      <c r="AA4224" s="63"/>
    </row>
    <row r="4225" spans="1:27" s="71" customFormat="1" ht="23.5" customHeight="1" x14ac:dyDescent="0.35">
      <c r="A4225" s="62">
        <v>46234</v>
      </c>
      <c r="B4225" s="63" t="s">
        <v>445</v>
      </c>
      <c r="C4225" s="64" t="s">
        <v>18</v>
      </c>
      <c r="D4225" s="64" t="s">
        <v>37</v>
      </c>
      <c r="E4225" s="64" t="s">
        <v>1535</v>
      </c>
      <c r="F4225" s="64" t="str">
        <f t="shared" si="174"/>
        <v>1</v>
      </c>
      <c r="G4225" s="72">
        <v>11292032</v>
      </c>
      <c r="H4225" s="63" t="s">
        <v>7391</v>
      </c>
      <c r="I4225" s="64" t="s">
        <v>493</v>
      </c>
      <c r="J4225" s="63" t="s">
        <v>66</v>
      </c>
      <c r="K4225" s="64" t="s">
        <v>243</v>
      </c>
      <c r="L4225" s="64" t="s">
        <v>239</v>
      </c>
      <c r="M4225" s="100"/>
      <c r="N4225" s="100"/>
      <c r="O4225" s="66">
        <f t="shared" si="175"/>
        <v>24</v>
      </c>
      <c r="P4225" s="67">
        <v>0.1</v>
      </c>
      <c r="Q4225" s="68">
        <v>25</v>
      </c>
      <c r="R4225" s="68"/>
      <c r="S4225" s="68">
        <f t="shared" si="176"/>
        <v>2.5</v>
      </c>
      <c r="T4225" s="69" t="s">
        <v>547</v>
      </c>
      <c r="U4225" s="63" t="s">
        <v>52</v>
      </c>
      <c r="V4225" s="63"/>
      <c r="W4225" s="63"/>
      <c r="X4225" s="63"/>
      <c r="Y4225" s="63"/>
      <c r="Z4225" s="63"/>
      <c r="AA4225" s="63"/>
    </row>
    <row r="4226" spans="1:27" s="71" customFormat="1" ht="23.5" customHeight="1" x14ac:dyDescent="0.35">
      <c r="A4226" s="62">
        <v>46234</v>
      </c>
      <c r="B4226" s="63" t="s">
        <v>445</v>
      </c>
      <c r="C4226" s="64" t="s">
        <v>18</v>
      </c>
      <c r="D4226" s="64" t="s">
        <v>37</v>
      </c>
      <c r="E4226" s="64" t="s">
        <v>240</v>
      </c>
      <c r="F4226" s="64" t="str">
        <f t="shared" si="174"/>
        <v>2</v>
      </c>
      <c r="G4226" s="72">
        <v>11479001</v>
      </c>
      <c r="H4226" s="63" t="s">
        <v>7392</v>
      </c>
      <c r="I4226" s="64" t="s">
        <v>493</v>
      </c>
      <c r="J4226" s="63" t="s">
        <v>66</v>
      </c>
      <c r="K4226" s="64" t="s">
        <v>243</v>
      </c>
      <c r="L4226" s="64" t="s">
        <v>239</v>
      </c>
      <c r="M4226" s="100"/>
      <c r="N4226" s="100"/>
      <c r="O4226" s="66">
        <f t="shared" si="175"/>
        <v>24</v>
      </c>
      <c r="P4226" s="67">
        <v>0.1</v>
      </c>
      <c r="Q4226" s="68">
        <v>23</v>
      </c>
      <c r="R4226" s="68"/>
      <c r="S4226" s="68">
        <f t="shared" si="176"/>
        <v>2.3000000000000003</v>
      </c>
      <c r="T4226" s="69" t="s">
        <v>547</v>
      </c>
      <c r="U4226" s="63" t="s">
        <v>52</v>
      </c>
      <c r="V4226" s="63"/>
      <c r="W4226" s="63"/>
      <c r="X4226" s="63"/>
      <c r="Y4226" s="63"/>
      <c r="Z4226" s="63"/>
      <c r="AA4226" s="63"/>
    </row>
    <row r="4227" spans="1:27" s="71" customFormat="1" ht="23.5" customHeight="1" x14ac:dyDescent="0.35">
      <c r="A4227" s="62">
        <v>46234</v>
      </c>
      <c r="B4227" s="63" t="s">
        <v>445</v>
      </c>
      <c r="C4227" s="64" t="s">
        <v>18</v>
      </c>
      <c r="D4227" s="64" t="s">
        <v>37</v>
      </c>
      <c r="E4227" s="64" t="s">
        <v>429</v>
      </c>
      <c r="F4227" s="64" t="str">
        <f t="shared" si="174"/>
        <v>2</v>
      </c>
      <c r="G4227" s="72">
        <v>30221018</v>
      </c>
      <c r="H4227" s="63" t="s">
        <v>7393</v>
      </c>
      <c r="I4227" s="64" t="s">
        <v>493</v>
      </c>
      <c r="J4227" s="63" t="s">
        <v>66</v>
      </c>
      <c r="K4227" s="64" t="s">
        <v>243</v>
      </c>
      <c r="L4227" s="64" t="s">
        <v>239</v>
      </c>
      <c r="M4227" s="100"/>
      <c r="N4227" s="100"/>
      <c r="O4227" s="66">
        <f t="shared" si="175"/>
        <v>24</v>
      </c>
      <c r="P4227" s="67">
        <v>0.1</v>
      </c>
      <c r="Q4227" s="68">
        <v>22</v>
      </c>
      <c r="R4227" s="68"/>
      <c r="S4227" s="68">
        <f t="shared" si="176"/>
        <v>2.2000000000000002</v>
      </c>
      <c r="T4227" s="69" t="s">
        <v>547</v>
      </c>
      <c r="U4227" s="63" t="s">
        <v>52</v>
      </c>
      <c r="V4227" s="63"/>
      <c r="W4227" s="63"/>
      <c r="X4227" s="63"/>
      <c r="Y4227" s="63"/>
      <c r="Z4227" s="63"/>
      <c r="AA4227" s="63"/>
    </row>
    <row r="4228" spans="1:27" s="71" customFormat="1" ht="23.5" customHeight="1" x14ac:dyDescent="0.35">
      <c r="A4228" s="62">
        <v>46234</v>
      </c>
      <c r="B4228" s="63" t="s">
        <v>445</v>
      </c>
      <c r="C4228" s="64" t="s">
        <v>18</v>
      </c>
      <c r="D4228" s="64" t="s">
        <v>37</v>
      </c>
      <c r="E4228" s="64" t="s">
        <v>255</v>
      </c>
      <c r="F4228" s="64" t="str">
        <f t="shared" si="174"/>
        <v>2</v>
      </c>
      <c r="G4228" s="72">
        <v>30248025</v>
      </c>
      <c r="H4228" s="63" t="s">
        <v>7394</v>
      </c>
      <c r="I4228" s="64" t="s">
        <v>493</v>
      </c>
      <c r="J4228" s="63" t="s">
        <v>66</v>
      </c>
      <c r="K4228" s="64" t="s">
        <v>243</v>
      </c>
      <c r="L4228" s="64" t="s">
        <v>239</v>
      </c>
      <c r="M4228" s="100"/>
      <c r="N4228" s="100"/>
      <c r="O4228" s="66">
        <f t="shared" si="175"/>
        <v>24</v>
      </c>
      <c r="P4228" s="67">
        <v>0.1</v>
      </c>
      <c r="Q4228" s="68">
        <v>20</v>
      </c>
      <c r="R4228" s="68"/>
      <c r="S4228" s="68">
        <f t="shared" si="176"/>
        <v>2</v>
      </c>
      <c r="T4228" s="69" t="s">
        <v>547</v>
      </c>
      <c r="U4228" s="63" t="s">
        <v>52</v>
      </c>
      <c r="V4228" s="63"/>
      <c r="W4228" s="63"/>
      <c r="X4228" s="63"/>
      <c r="Y4228" s="63"/>
      <c r="Z4228" s="63"/>
      <c r="AA4228" s="63"/>
    </row>
    <row r="4229" spans="1:27" s="71" customFormat="1" ht="23.5" customHeight="1" x14ac:dyDescent="0.35">
      <c r="A4229" s="62">
        <v>46234</v>
      </c>
      <c r="B4229" s="63" t="s">
        <v>445</v>
      </c>
      <c r="C4229" s="64" t="s">
        <v>18</v>
      </c>
      <c r="D4229" s="64" t="s">
        <v>37</v>
      </c>
      <c r="E4229" s="64" t="s">
        <v>261</v>
      </c>
      <c r="F4229" s="64" t="str">
        <f t="shared" si="174"/>
        <v>2</v>
      </c>
      <c r="G4229" s="72">
        <v>159283005</v>
      </c>
      <c r="H4229" s="63" t="s">
        <v>7395</v>
      </c>
      <c r="I4229" s="64" t="s">
        <v>493</v>
      </c>
      <c r="J4229" s="63" t="s">
        <v>66</v>
      </c>
      <c r="K4229" s="64" t="s">
        <v>243</v>
      </c>
      <c r="L4229" s="64" t="s">
        <v>239</v>
      </c>
      <c r="M4229" s="100"/>
      <c r="N4229" s="100"/>
      <c r="O4229" s="66">
        <f t="shared" si="175"/>
        <v>24</v>
      </c>
      <c r="P4229" s="67">
        <v>0.8</v>
      </c>
      <c r="Q4229" s="68">
        <v>25</v>
      </c>
      <c r="R4229" s="68"/>
      <c r="S4229" s="68">
        <f t="shared" si="176"/>
        <v>20</v>
      </c>
      <c r="T4229" s="69" t="s">
        <v>547</v>
      </c>
      <c r="U4229" s="63" t="s">
        <v>52</v>
      </c>
      <c r="V4229" s="63"/>
      <c r="W4229" s="63"/>
      <c r="X4229" s="63"/>
      <c r="Y4229" s="63"/>
      <c r="Z4229" s="63"/>
      <c r="AA4229" s="63"/>
    </row>
    <row r="4230" spans="1:27" s="71" customFormat="1" ht="23.5" customHeight="1" x14ac:dyDescent="0.35">
      <c r="A4230" s="62">
        <v>46234</v>
      </c>
      <c r="B4230" s="63" t="s">
        <v>445</v>
      </c>
      <c r="C4230" s="64" t="s">
        <v>18</v>
      </c>
      <c r="D4230" s="64" t="s">
        <v>37</v>
      </c>
      <c r="E4230" s="64" t="s">
        <v>328</v>
      </c>
      <c r="F4230" s="64" t="str">
        <f t="shared" si="174"/>
        <v>2</v>
      </c>
      <c r="G4230" s="72">
        <v>11325011</v>
      </c>
      <c r="H4230" s="63" t="s">
        <v>7396</v>
      </c>
      <c r="I4230" s="64" t="s">
        <v>493</v>
      </c>
      <c r="J4230" s="63" t="s">
        <v>66</v>
      </c>
      <c r="K4230" s="64" t="s">
        <v>243</v>
      </c>
      <c r="L4230" s="64" t="s">
        <v>239</v>
      </c>
      <c r="M4230" s="100"/>
      <c r="N4230" s="100"/>
      <c r="O4230" s="66">
        <f t="shared" si="175"/>
        <v>24</v>
      </c>
      <c r="P4230" s="67">
        <v>0.1</v>
      </c>
      <c r="Q4230" s="68">
        <v>16</v>
      </c>
      <c r="R4230" s="68"/>
      <c r="S4230" s="68">
        <f t="shared" si="176"/>
        <v>1.6</v>
      </c>
      <c r="T4230" s="69" t="s">
        <v>547</v>
      </c>
      <c r="U4230" s="63" t="s">
        <v>52</v>
      </c>
      <c r="V4230" s="63"/>
      <c r="W4230" s="63"/>
      <c r="X4230" s="63"/>
      <c r="Y4230" s="63"/>
      <c r="Z4230" s="63"/>
      <c r="AA4230" s="63"/>
    </row>
    <row r="4231" spans="1:27" s="71" customFormat="1" ht="23.5" customHeight="1" x14ac:dyDescent="0.35">
      <c r="A4231" s="62">
        <v>46234</v>
      </c>
      <c r="B4231" s="63" t="s">
        <v>445</v>
      </c>
      <c r="C4231" s="64" t="s">
        <v>18</v>
      </c>
      <c r="D4231" s="64" t="s">
        <v>37</v>
      </c>
      <c r="E4231" s="64" t="s">
        <v>2624</v>
      </c>
      <c r="F4231" s="64" t="str">
        <f t="shared" si="174"/>
        <v>2</v>
      </c>
      <c r="G4231" s="72">
        <v>11271002</v>
      </c>
      <c r="H4231" s="63" t="s">
        <v>7397</v>
      </c>
      <c r="I4231" s="64" t="s">
        <v>493</v>
      </c>
      <c r="J4231" s="63" t="s">
        <v>66</v>
      </c>
      <c r="K4231" s="64" t="s">
        <v>243</v>
      </c>
      <c r="L4231" s="64" t="s">
        <v>239</v>
      </c>
      <c r="M4231" s="100"/>
      <c r="N4231" s="100"/>
      <c r="O4231" s="66">
        <f t="shared" si="175"/>
        <v>24</v>
      </c>
      <c r="P4231" s="67">
        <v>0.1</v>
      </c>
      <c r="Q4231" s="68">
        <v>19</v>
      </c>
      <c r="R4231" s="68"/>
      <c r="S4231" s="68">
        <f t="shared" si="176"/>
        <v>1.9000000000000001</v>
      </c>
      <c r="T4231" s="69" t="s">
        <v>547</v>
      </c>
      <c r="U4231" s="63" t="s">
        <v>52</v>
      </c>
      <c r="V4231" s="63"/>
      <c r="W4231" s="63"/>
      <c r="X4231" s="63"/>
      <c r="Y4231" s="63"/>
      <c r="Z4231" s="63"/>
      <c r="AA4231" s="63"/>
    </row>
    <row r="4232" spans="1:27" s="71" customFormat="1" ht="23.5" customHeight="1" x14ac:dyDescent="0.35">
      <c r="A4232" s="62">
        <v>46234</v>
      </c>
      <c r="B4232" s="63" t="s">
        <v>445</v>
      </c>
      <c r="C4232" s="64" t="s">
        <v>18</v>
      </c>
      <c r="D4232" s="64" t="s">
        <v>37</v>
      </c>
      <c r="E4232" s="64" t="s">
        <v>323</v>
      </c>
      <c r="F4232" s="64" t="str">
        <f t="shared" si="174"/>
        <v>1</v>
      </c>
      <c r="G4232" s="72">
        <v>53799102</v>
      </c>
      <c r="H4232" s="63" t="s">
        <v>7398</v>
      </c>
      <c r="I4232" s="64" t="s">
        <v>493</v>
      </c>
      <c r="J4232" s="63" t="s">
        <v>66</v>
      </c>
      <c r="K4232" s="64" t="s">
        <v>243</v>
      </c>
      <c r="L4232" s="64" t="s">
        <v>239</v>
      </c>
      <c r="M4232" s="100"/>
      <c r="N4232" s="100"/>
      <c r="O4232" s="66">
        <f t="shared" si="175"/>
        <v>24</v>
      </c>
      <c r="P4232" s="67">
        <v>0.33</v>
      </c>
      <c r="Q4232" s="68">
        <v>22</v>
      </c>
      <c r="R4232" s="68"/>
      <c r="S4232" s="68">
        <f t="shared" si="176"/>
        <v>7.2600000000000007</v>
      </c>
      <c r="T4232" s="69" t="s">
        <v>547</v>
      </c>
      <c r="U4232" s="63" t="s">
        <v>52</v>
      </c>
      <c r="V4232" s="63"/>
      <c r="W4232" s="63"/>
      <c r="X4232" s="63"/>
      <c r="Y4232" s="63"/>
      <c r="Z4232" s="63"/>
      <c r="AA4232" s="63"/>
    </row>
    <row r="4233" spans="1:27" s="71" customFormat="1" ht="23.5" customHeight="1" x14ac:dyDescent="0.35">
      <c r="A4233" s="62">
        <v>46234</v>
      </c>
      <c r="B4233" s="63" t="s">
        <v>34</v>
      </c>
      <c r="C4233" s="64" t="s">
        <v>18</v>
      </c>
      <c r="D4233" s="64" t="s">
        <v>19</v>
      </c>
      <c r="E4233" s="64" t="s">
        <v>351</v>
      </c>
      <c r="F4233" s="64" t="str">
        <f t="shared" si="174"/>
        <v>1</v>
      </c>
      <c r="G4233" s="72">
        <v>130868001</v>
      </c>
      <c r="H4233" s="63" t="s">
        <v>7399</v>
      </c>
      <c r="I4233" s="64" t="s">
        <v>490</v>
      </c>
      <c r="J4233" s="63" t="s">
        <v>7400</v>
      </c>
      <c r="K4233" s="64" t="s">
        <v>281</v>
      </c>
      <c r="L4233" s="64" t="s">
        <v>268</v>
      </c>
      <c r="M4233" s="100">
        <v>0.40972222222222221</v>
      </c>
      <c r="N4233" s="100">
        <v>0.4236111111111111</v>
      </c>
      <c r="O4233" s="66">
        <f t="shared" si="175"/>
        <v>1.3888888888888895E-2</v>
      </c>
      <c r="P4233" s="67">
        <v>0.34</v>
      </c>
      <c r="Q4233" s="68">
        <v>7</v>
      </c>
      <c r="R4233" s="68"/>
      <c r="S4233" s="68">
        <f t="shared" si="176"/>
        <v>2.3800000000000003</v>
      </c>
      <c r="T4233" s="69" t="s">
        <v>52</v>
      </c>
      <c r="U4233" s="63" t="s">
        <v>52</v>
      </c>
      <c r="V4233" s="63"/>
      <c r="W4233" s="63"/>
      <c r="X4233" s="63"/>
      <c r="Y4233" s="63"/>
      <c r="Z4233" s="63"/>
      <c r="AA4233" s="63">
        <v>2026070115</v>
      </c>
    </row>
    <row r="4234" spans="1:27" s="71" customFormat="1" ht="23.5" customHeight="1" x14ac:dyDescent="0.35">
      <c r="A4234" s="62">
        <v>46235</v>
      </c>
      <c r="B4234" s="63" t="s">
        <v>445</v>
      </c>
      <c r="C4234" s="64" t="s">
        <v>17</v>
      </c>
      <c r="D4234" s="64" t="s">
        <v>37</v>
      </c>
      <c r="E4234" s="64" t="s">
        <v>5868</v>
      </c>
      <c r="F4234" s="64" t="str">
        <f t="shared" si="174"/>
        <v>2</v>
      </c>
      <c r="G4234" s="85" t="s">
        <v>5210</v>
      </c>
      <c r="H4234" s="63" t="s">
        <v>7410</v>
      </c>
      <c r="I4234" s="64" t="s">
        <v>493</v>
      </c>
      <c r="J4234" s="63" t="s">
        <v>66</v>
      </c>
      <c r="K4234" s="64" t="s">
        <v>243</v>
      </c>
      <c r="L4234" s="64" t="s">
        <v>239</v>
      </c>
      <c r="M4234" s="100"/>
      <c r="N4234" s="100"/>
      <c r="O4234" s="66">
        <f t="shared" si="175"/>
        <v>24</v>
      </c>
      <c r="P4234" s="67">
        <v>0.1</v>
      </c>
      <c r="Q4234" s="68">
        <v>15</v>
      </c>
      <c r="R4234" s="68"/>
      <c r="S4234" s="68">
        <f t="shared" ref="S4234:S4237" si="177">P4234*Q4234</f>
        <v>1.5</v>
      </c>
      <c r="T4234" s="69" t="s">
        <v>547</v>
      </c>
      <c r="U4234" s="63" t="s">
        <v>52</v>
      </c>
      <c r="V4234" s="63"/>
      <c r="W4234" s="63"/>
      <c r="X4234" s="63"/>
      <c r="Y4234" s="63"/>
      <c r="Z4234" s="63"/>
      <c r="AA4234" s="63"/>
    </row>
    <row r="4235" spans="1:27" s="71" customFormat="1" ht="23.5" customHeight="1" x14ac:dyDescent="0.35">
      <c r="A4235" s="62">
        <v>46235</v>
      </c>
      <c r="B4235" s="63" t="s">
        <v>445</v>
      </c>
      <c r="C4235" s="64" t="s">
        <v>17</v>
      </c>
      <c r="D4235" s="64" t="s">
        <v>37</v>
      </c>
      <c r="E4235" s="64" t="s">
        <v>7010</v>
      </c>
      <c r="F4235" s="64" t="str">
        <f t="shared" si="174"/>
        <v>1</v>
      </c>
      <c r="G4235" s="85" t="s">
        <v>3311</v>
      </c>
      <c r="H4235" s="63" t="s">
        <v>7411</v>
      </c>
      <c r="I4235" s="64" t="s">
        <v>493</v>
      </c>
      <c r="J4235" s="63" t="s">
        <v>66</v>
      </c>
      <c r="K4235" s="64" t="s">
        <v>243</v>
      </c>
      <c r="L4235" s="64" t="s">
        <v>239</v>
      </c>
      <c r="M4235" s="100"/>
      <c r="N4235" s="100"/>
      <c r="O4235" s="66">
        <f t="shared" si="175"/>
        <v>24</v>
      </c>
      <c r="P4235" s="67">
        <v>0.5</v>
      </c>
      <c r="Q4235" s="68">
        <v>8</v>
      </c>
      <c r="R4235" s="68"/>
      <c r="S4235" s="68">
        <f t="shared" si="177"/>
        <v>4</v>
      </c>
      <c r="T4235" s="69" t="s">
        <v>547</v>
      </c>
      <c r="U4235" s="63" t="s">
        <v>52</v>
      </c>
      <c r="V4235" s="63"/>
      <c r="W4235" s="63"/>
      <c r="X4235" s="63"/>
      <c r="Y4235" s="63"/>
      <c r="Z4235" s="63"/>
      <c r="AA4235" s="63"/>
    </row>
    <row r="4236" spans="1:27" s="71" customFormat="1" ht="23.5" customHeight="1" x14ac:dyDescent="0.35">
      <c r="A4236" s="62">
        <v>46235</v>
      </c>
      <c r="B4236" s="63" t="s">
        <v>445</v>
      </c>
      <c r="C4236" s="64" t="s">
        <v>17</v>
      </c>
      <c r="D4236" s="64" t="s">
        <v>37</v>
      </c>
      <c r="E4236" s="64" t="s">
        <v>7096</v>
      </c>
      <c r="F4236" s="64" t="str">
        <f t="shared" si="174"/>
        <v>2</v>
      </c>
      <c r="G4236" s="85" t="s">
        <v>3307</v>
      </c>
      <c r="H4236" s="63" t="s">
        <v>7412</v>
      </c>
      <c r="I4236" s="64" t="s">
        <v>493</v>
      </c>
      <c r="J4236" s="63" t="s">
        <v>66</v>
      </c>
      <c r="K4236" s="64" t="s">
        <v>243</v>
      </c>
      <c r="L4236" s="64" t="s">
        <v>239</v>
      </c>
      <c r="M4236" s="100"/>
      <c r="N4236" s="100"/>
      <c r="O4236" s="66">
        <f t="shared" si="175"/>
        <v>24</v>
      </c>
      <c r="P4236" s="67">
        <v>0.5</v>
      </c>
      <c r="Q4236" s="68">
        <v>8</v>
      </c>
      <c r="R4236" s="68"/>
      <c r="S4236" s="68">
        <f t="shared" si="177"/>
        <v>4</v>
      </c>
      <c r="T4236" s="69" t="s">
        <v>547</v>
      </c>
      <c r="U4236" s="63" t="s">
        <v>52</v>
      </c>
      <c r="V4236" s="63"/>
      <c r="W4236" s="63"/>
      <c r="X4236" s="63"/>
      <c r="Y4236" s="63"/>
      <c r="Z4236" s="63"/>
      <c r="AA4236" s="63"/>
    </row>
    <row r="4237" spans="1:27" s="71" customFormat="1" ht="23.5" customHeight="1" x14ac:dyDescent="0.35">
      <c r="A4237" s="62">
        <v>46235</v>
      </c>
      <c r="B4237" s="63" t="s">
        <v>445</v>
      </c>
      <c r="C4237" s="64" t="s">
        <v>17</v>
      </c>
      <c r="D4237" s="64" t="s">
        <v>37</v>
      </c>
      <c r="E4237" s="64" t="s">
        <v>6088</v>
      </c>
      <c r="F4237" s="64" t="str">
        <f t="shared" si="174"/>
        <v>1</v>
      </c>
      <c r="G4237" s="85" t="s">
        <v>4086</v>
      </c>
      <c r="H4237" s="63" t="s">
        <v>7413</v>
      </c>
      <c r="I4237" s="64" t="s">
        <v>493</v>
      </c>
      <c r="J4237" s="63" t="s">
        <v>66</v>
      </c>
      <c r="K4237" s="64" t="s">
        <v>243</v>
      </c>
      <c r="L4237" s="64" t="s">
        <v>239</v>
      </c>
      <c r="M4237" s="100"/>
      <c r="N4237" s="100"/>
      <c r="O4237" s="66">
        <f t="shared" si="175"/>
        <v>24</v>
      </c>
      <c r="P4237" s="67">
        <v>0.5</v>
      </c>
      <c r="Q4237" s="68">
        <v>6</v>
      </c>
      <c r="R4237" s="68"/>
      <c r="S4237" s="68">
        <f t="shared" si="177"/>
        <v>3</v>
      </c>
      <c r="T4237" s="69" t="s">
        <v>547</v>
      </c>
      <c r="U4237" s="63" t="s">
        <v>52</v>
      </c>
      <c r="V4237" s="63"/>
      <c r="W4237" s="63"/>
      <c r="X4237" s="63"/>
      <c r="Y4237" s="63"/>
      <c r="Z4237" s="63"/>
      <c r="AA4237" s="63"/>
    </row>
    <row r="4238" spans="1:27" s="71" customFormat="1" ht="23.5" customHeight="1" x14ac:dyDescent="0.35">
      <c r="A4238" s="62">
        <v>46235</v>
      </c>
      <c r="B4238" s="63" t="s">
        <v>445</v>
      </c>
      <c r="C4238" s="64" t="s">
        <v>18</v>
      </c>
      <c r="D4238" s="64" t="s">
        <v>37</v>
      </c>
      <c r="E4238" s="64" t="s">
        <v>868</v>
      </c>
      <c r="F4238" s="64" t="str">
        <f t="shared" si="174"/>
        <v>1</v>
      </c>
      <c r="G4238" s="72">
        <v>159264016</v>
      </c>
      <c r="H4238" s="63" t="s">
        <v>7414</v>
      </c>
      <c r="I4238" s="64" t="s">
        <v>493</v>
      </c>
      <c r="J4238" s="63" t="s">
        <v>66</v>
      </c>
      <c r="K4238" s="64" t="s">
        <v>243</v>
      </c>
      <c r="L4238" s="64" t="s">
        <v>239</v>
      </c>
      <c r="M4238" s="100"/>
      <c r="N4238" s="100"/>
      <c r="O4238" s="66">
        <f t="shared" si="175"/>
        <v>24</v>
      </c>
      <c r="P4238" s="67">
        <v>0.2</v>
      </c>
      <c r="Q4238" s="68">
        <v>16</v>
      </c>
      <c r="R4238" s="68"/>
      <c r="S4238" s="68">
        <f t="shared" ref="S4238:S4255" si="178">P4238*Q4238</f>
        <v>3.2</v>
      </c>
      <c r="T4238" s="69" t="s">
        <v>547</v>
      </c>
      <c r="U4238" s="63" t="s">
        <v>52</v>
      </c>
      <c r="V4238" s="63"/>
      <c r="W4238" s="63"/>
      <c r="X4238" s="63"/>
      <c r="Y4238" s="63"/>
      <c r="Z4238" s="63"/>
      <c r="AA4238" s="63"/>
    </row>
    <row r="4239" spans="1:27" s="71" customFormat="1" ht="23.5" customHeight="1" x14ac:dyDescent="0.35">
      <c r="A4239" s="62">
        <v>46235</v>
      </c>
      <c r="B4239" s="63" t="s">
        <v>445</v>
      </c>
      <c r="C4239" s="64" t="s">
        <v>18</v>
      </c>
      <c r="D4239" s="64" t="s">
        <v>37</v>
      </c>
      <c r="E4239" s="64" t="s">
        <v>639</v>
      </c>
      <c r="F4239" s="64" t="str">
        <f t="shared" si="174"/>
        <v>1</v>
      </c>
      <c r="G4239" s="72">
        <v>305454009</v>
      </c>
      <c r="H4239" s="63" t="s">
        <v>7415</v>
      </c>
      <c r="I4239" s="64" t="s">
        <v>493</v>
      </c>
      <c r="J4239" s="63" t="s">
        <v>66</v>
      </c>
      <c r="K4239" s="64" t="s">
        <v>243</v>
      </c>
      <c r="L4239" s="64" t="s">
        <v>239</v>
      </c>
      <c r="M4239" s="100"/>
      <c r="N4239" s="100"/>
      <c r="O4239" s="66">
        <f t="shared" si="175"/>
        <v>24</v>
      </c>
      <c r="P4239" s="67">
        <v>0.1</v>
      </c>
      <c r="Q4239" s="68">
        <v>8</v>
      </c>
      <c r="R4239" s="68"/>
      <c r="S4239" s="68">
        <f t="shared" si="178"/>
        <v>0.8</v>
      </c>
      <c r="T4239" s="69" t="s">
        <v>547</v>
      </c>
      <c r="U4239" s="63" t="s">
        <v>52</v>
      </c>
      <c r="V4239" s="63"/>
      <c r="W4239" s="63"/>
      <c r="X4239" s="63"/>
      <c r="Y4239" s="63"/>
      <c r="Z4239" s="63"/>
      <c r="AA4239" s="63"/>
    </row>
    <row r="4240" spans="1:27" s="71" customFormat="1" ht="23.5" customHeight="1" x14ac:dyDescent="0.35">
      <c r="A4240" s="62">
        <v>46235</v>
      </c>
      <c r="B4240" s="63" t="s">
        <v>445</v>
      </c>
      <c r="C4240" s="64" t="s">
        <v>18</v>
      </c>
      <c r="D4240" s="64" t="s">
        <v>37</v>
      </c>
      <c r="E4240" s="64" t="s">
        <v>1148</v>
      </c>
      <c r="F4240" s="64" t="str">
        <f t="shared" si="174"/>
        <v>2</v>
      </c>
      <c r="G4240" s="72">
        <v>230747003</v>
      </c>
      <c r="H4240" s="63" t="s">
        <v>7416</v>
      </c>
      <c r="I4240" s="64" t="s">
        <v>493</v>
      </c>
      <c r="J4240" s="63" t="s">
        <v>66</v>
      </c>
      <c r="K4240" s="64" t="s">
        <v>243</v>
      </c>
      <c r="L4240" s="64" t="s">
        <v>239</v>
      </c>
      <c r="M4240" s="100"/>
      <c r="N4240" s="100"/>
      <c r="O4240" s="66">
        <f t="shared" si="175"/>
        <v>24</v>
      </c>
      <c r="P4240" s="67">
        <v>0.1</v>
      </c>
      <c r="Q4240" s="68">
        <v>5</v>
      </c>
      <c r="R4240" s="68"/>
      <c r="S4240" s="68">
        <f t="shared" si="178"/>
        <v>0.5</v>
      </c>
      <c r="T4240" s="69" t="s">
        <v>547</v>
      </c>
      <c r="U4240" s="63" t="s">
        <v>52</v>
      </c>
      <c r="V4240" s="63"/>
      <c r="W4240" s="63"/>
      <c r="X4240" s="63"/>
      <c r="Y4240" s="63"/>
      <c r="Z4240" s="63"/>
      <c r="AA4240" s="63"/>
    </row>
    <row r="4241" spans="1:27" s="71" customFormat="1" ht="23.5" customHeight="1" x14ac:dyDescent="0.35">
      <c r="A4241" s="62">
        <v>46235</v>
      </c>
      <c r="B4241" s="63" t="s">
        <v>445</v>
      </c>
      <c r="C4241" s="64" t="s">
        <v>18</v>
      </c>
      <c r="D4241" s="64" t="s">
        <v>37</v>
      </c>
      <c r="E4241" s="64" t="s">
        <v>1148</v>
      </c>
      <c r="F4241" s="64" t="str">
        <f t="shared" si="174"/>
        <v>2</v>
      </c>
      <c r="G4241" s="72">
        <v>315630004</v>
      </c>
      <c r="H4241" s="63" t="s">
        <v>7417</v>
      </c>
      <c r="I4241" s="64" t="s">
        <v>493</v>
      </c>
      <c r="J4241" s="63" t="s">
        <v>66</v>
      </c>
      <c r="K4241" s="64" t="s">
        <v>243</v>
      </c>
      <c r="L4241" s="64" t="s">
        <v>239</v>
      </c>
      <c r="M4241" s="100"/>
      <c r="N4241" s="100"/>
      <c r="O4241" s="66">
        <f t="shared" si="175"/>
        <v>24</v>
      </c>
      <c r="P4241" s="67">
        <v>0.1</v>
      </c>
      <c r="Q4241" s="68">
        <v>5</v>
      </c>
      <c r="R4241" s="68"/>
      <c r="S4241" s="68">
        <f t="shared" si="178"/>
        <v>0.5</v>
      </c>
      <c r="T4241" s="69" t="s">
        <v>547</v>
      </c>
      <c r="U4241" s="63" t="s">
        <v>52</v>
      </c>
      <c r="V4241" s="63"/>
      <c r="W4241" s="63"/>
      <c r="X4241" s="63"/>
      <c r="Y4241" s="63"/>
      <c r="Z4241" s="63"/>
      <c r="AA4241" s="63"/>
    </row>
    <row r="4242" spans="1:27" s="71" customFormat="1" ht="23.5" customHeight="1" x14ac:dyDescent="0.35">
      <c r="A4242" s="62">
        <v>46235</v>
      </c>
      <c r="B4242" s="63" t="s">
        <v>445</v>
      </c>
      <c r="C4242" s="64" t="s">
        <v>18</v>
      </c>
      <c r="D4242" s="64" t="s">
        <v>37</v>
      </c>
      <c r="E4242" s="64" t="s">
        <v>1148</v>
      </c>
      <c r="F4242" s="64" t="str">
        <f t="shared" si="174"/>
        <v>2</v>
      </c>
      <c r="G4242" s="72">
        <v>319158002</v>
      </c>
      <c r="H4242" s="63" t="s">
        <v>7418</v>
      </c>
      <c r="I4242" s="64" t="s">
        <v>493</v>
      </c>
      <c r="J4242" s="63" t="s">
        <v>66</v>
      </c>
      <c r="K4242" s="64" t="s">
        <v>243</v>
      </c>
      <c r="L4242" s="64" t="s">
        <v>239</v>
      </c>
      <c r="M4242" s="100"/>
      <c r="N4242" s="100"/>
      <c r="O4242" s="66">
        <f t="shared" si="175"/>
        <v>24</v>
      </c>
      <c r="P4242" s="67">
        <v>0.1</v>
      </c>
      <c r="Q4242" s="68">
        <v>5</v>
      </c>
      <c r="R4242" s="68"/>
      <c r="S4242" s="68">
        <f t="shared" si="178"/>
        <v>0.5</v>
      </c>
      <c r="T4242" s="69" t="s">
        <v>547</v>
      </c>
      <c r="U4242" s="63" t="s">
        <v>52</v>
      </c>
      <c r="V4242" s="63"/>
      <c r="W4242" s="63"/>
      <c r="X4242" s="63"/>
      <c r="Y4242" s="63"/>
      <c r="Z4242" s="63"/>
      <c r="AA4242" s="63"/>
    </row>
    <row r="4243" spans="1:27" s="71" customFormat="1" ht="23.5" customHeight="1" x14ac:dyDescent="0.35">
      <c r="A4243" s="62">
        <v>46235</v>
      </c>
      <c r="B4243" s="63" t="s">
        <v>445</v>
      </c>
      <c r="C4243" s="64" t="s">
        <v>18</v>
      </c>
      <c r="D4243" s="64" t="s">
        <v>37</v>
      </c>
      <c r="E4243" s="64" t="s">
        <v>899</v>
      </c>
      <c r="F4243" s="64" t="str">
        <f t="shared" si="174"/>
        <v>1</v>
      </c>
      <c r="G4243" s="72">
        <v>315295002</v>
      </c>
      <c r="H4243" s="63" t="s">
        <v>7419</v>
      </c>
      <c r="I4243" s="64" t="s">
        <v>493</v>
      </c>
      <c r="J4243" s="63" t="s">
        <v>66</v>
      </c>
      <c r="K4243" s="64" t="s">
        <v>243</v>
      </c>
      <c r="L4243" s="64" t="s">
        <v>239</v>
      </c>
      <c r="M4243" s="100"/>
      <c r="N4243" s="100"/>
      <c r="O4243" s="66">
        <f t="shared" si="175"/>
        <v>24</v>
      </c>
      <c r="P4243" s="67">
        <v>0.1</v>
      </c>
      <c r="Q4243" s="68">
        <v>4.5</v>
      </c>
      <c r="R4243" s="68"/>
      <c r="S4243" s="68">
        <f t="shared" si="178"/>
        <v>0.45</v>
      </c>
      <c r="T4243" s="69" t="s">
        <v>547</v>
      </c>
      <c r="U4243" s="63" t="s">
        <v>52</v>
      </c>
      <c r="V4243" s="63"/>
      <c r="W4243" s="63"/>
      <c r="X4243" s="63"/>
      <c r="Y4243" s="63"/>
      <c r="Z4243" s="63"/>
      <c r="AA4243" s="63"/>
    </row>
    <row r="4244" spans="1:27" s="71" customFormat="1" ht="23.5" customHeight="1" x14ac:dyDescent="0.35">
      <c r="A4244" s="62">
        <v>46235</v>
      </c>
      <c r="B4244" s="63" t="s">
        <v>445</v>
      </c>
      <c r="C4244" s="64" t="s">
        <v>18</v>
      </c>
      <c r="D4244" s="64" t="s">
        <v>37</v>
      </c>
      <c r="E4244" s="64" t="s">
        <v>429</v>
      </c>
      <c r="F4244" s="64" t="str">
        <f t="shared" si="174"/>
        <v>2</v>
      </c>
      <c r="G4244" s="85" t="s">
        <v>4731</v>
      </c>
      <c r="H4244" s="63" t="s">
        <v>7420</v>
      </c>
      <c r="I4244" s="64" t="s">
        <v>493</v>
      </c>
      <c r="J4244" s="63" t="s">
        <v>66</v>
      </c>
      <c r="K4244" s="64" t="s">
        <v>243</v>
      </c>
      <c r="L4244" s="64" t="s">
        <v>239</v>
      </c>
      <c r="M4244" s="100"/>
      <c r="N4244" s="100"/>
      <c r="O4244" s="66">
        <f t="shared" si="175"/>
        <v>24</v>
      </c>
      <c r="P4244" s="67">
        <v>0.1</v>
      </c>
      <c r="Q4244" s="68">
        <v>19</v>
      </c>
      <c r="R4244" s="68"/>
      <c r="S4244" s="68">
        <f t="shared" si="178"/>
        <v>1.9000000000000001</v>
      </c>
      <c r="T4244" s="69" t="s">
        <v>547</v>
      </c>
      <c r="U4244" s="63" t="s">
        <v>52</v>
      </c>
      <c r="V4244" s="63"/>
      <c r="W4244" s="63"/>
      <c r="X4244" s="63"/>
      <c r="Y4244" s="63"/>
      <c r="Z4244" s="63"/>
      <c r="AA4244" s="63"/>
    </row>
    <row r="4245" spans="1:27" s="71" customFormat="1" ht="23.5" customHeight="1" x14ac:dyDescent="0.35">
      <c r="A4245" s="62">
        <v>46235</v>
      </c>
      <c r="B4245" s="63" t="s">
        <v>445</v>
      </c>
      <c r="C4245" s="64" t="s">
        <v>18</v>
      </c>
      <c r="D4245" s="64" t="s">
        <v>37</v>
      </c>
      <c r="E4245" s="64" t="s">
        <v>261</v>
      </c>
      <c r="F4245" s="64" t="str">
        <f t="shared" si="174"/>
        <v>2</v>
      </c>
      <c r="G4245" s="85" t="s">
        <v>830</v>
      </c>
      <c r="H4245" s="63" t="s">
        <v>7421</v>
      </c>
      <c r="I4245" s="64" t="s">
        <v>493</v>
      </c>
      <c r="J4245" s="63" t="s">
        <v>66</v>
      </c>
      <c r="K4245" s="64" t="s">
        <v>243</v>
      </c>
      <c r="L4245" s="64" t="s">
        <v>239</v>
      </c>
      <c r="M4245" s="100"/>
      <c r="N4245" s="100"/>
      <c r="O4245" s="66">
        <f t="shared" si="175"/>
        <v>24</v>
      </c>
      <c r="P4245" s="67">
        <v>0.8</v>
      </c>
      <c r="Q4245" s="68">
        <v>31</v>
      </c>
      <c r="R4245" s="68"/>
      <c r="S4245" s="68">
        <f t="shared" si="178"/>
        <v>24.8</v>
      </c>
      <c r="T4245" s="69" t="s">
        <v>547</v>
      </c>
      <c r="U4245" s="63" t="s">
        <v>52</v>
      </c>
      <c r="V4245" s="63"/>
      <c r="W4245" s="63"/>
      <c r="X4245" s="63"/>
      <c r="Y4245" s="63"/>
      <c r="Z4245" s="63"/>
      <c r="AA4245" s="63"/>
    </row>
    <row r="4246" spans="1:27" s="71" customFormat="1" ht="23.5" customHeight="1" x14ac:dyDescent="0.35">
      <c r="A4246" s="62">
        <v>46235</v>
      </c>
      <c r="B4246" s="63" t="s">
        <v>445</v>
      </c>
      <c r="C4246" s="64" t="s">
        <v>18</v>
      </c>
      <c r="D4246" s="64" t="s">
        <v>37</v>
      </c>
      <c r="E4246" s="64" t="s">
        <v>326</v>
      </c>
      <c r="F4246" s="64" t="str">
        <f t="shared" si="174"/>
        <v>2</v>
      </c>
      <c r="G4246" s="85" t="s">
        <v>7430</v>
      </c>
      <c r="H4246" s="63" t="s">
        <v>7422</v>
      </c>
      <c r="I4246" s="64" t="s">
        <v>493</v>
      </c>
      <c r="J4246" s="63" t="s">
        <v>66</v>
      </c>
      <c r="K4246" s="64" t="s">
        <v>243</v>
      </c>
      <c r="L4246" s="64" t="s">
        <v>239</v>
      </c>
      <c r="M4246" s="100"/>
      <c r="N4246" s="100"/>
      <c r="O4246" s="66">
        <f t="shared" si="175"/>
        <v>24</v>
      </c>
      <c r="P4246" s="67">
        <v>0.1</v>
      </c>
      <c r="Q4246" s="68">
        <v>26</v>
      </c>
      <c r="R4246" s="68"/>
      <c r="S4246" s="68">
        <f t="shared" si="178"/>
        <v>2.6</v>
      </c>
      <c r="T4246" s="69" t="s">
        <v>547</v>
      </c>
      <c r="U4246" s="63" t="s">
        <v>52</v>
      </c>
      <c r="V4246" s="63"/>
      <c r="W4246" s="63"/>
      <c r="X4246" s="63"/>
      <c r="Y4246" s="63"/>
      <c r="Z4246" s="63"/>
      <c r="AA4246" s="63"/>
    </row>
    <row r="4247" spans="1:27" s="71" customFormat="1" ht="23.5" customHeight="1" x14ac:dyDescent="0.35">
      <c r="A4247" s="62">
        <v>46235</v>
      </c>
      <c r="B4247" s="63" t="s">
        <v>34</v>
      </c>
      <c r="C4247" s="64" t="s">
        <v>18</v>
      </c>
      <c r="D4247" s="64" t="s">
        <v>19</v>
      </c>
      <c r="E4247" s="64" t="s">
        <v>351</v>
      </c>
      <c r="F4247" s="64" t="str">
        <f t="shared" si="174"/>
        <v>1</v>
      </c>
      <c r="G4247" s="72">
        <v>130868014</v>
      </c>
      <c r="H4247" s="63" t="s">
        <v>7423</v>
      </c>
      <c r="I4247" s="64" t="s">
        <v>493</v>
      </c>
      <c r="J4247" s="63" t="s">
        <v>66</v>
      </c>
      <c r="K4247" s="64" t="s">
        <v>243</v>
      </c>
      <c r="L4247" s="64" t="s">
        <v>239</v>
      </c>
      <c r="M4247" s="100"/>
      <c r="N4247" s="100"/>
      <c r="O4247" s="66">
        <f t="shared" si="175"/>
        <v>24</v>
      </c>
      <c r="P4247" s="67">
        <v>0.5</v>
      </c>
      <c r="Q4247" s="68">
        <v>6.5</v>
      </c>
      <c r="R4247" s="68"/>
      <c r="S4247" s="68">
        <f t="shared" si="178"/>
        <v>3.25</v>
      </c>
      <c r="T4247" s="69" t="s">
        <v>547</v>
      </c>
      <c r="U4247" s="63" t="s">
        <v>52</v>
      </c>
      <c r="V4247" s="63"/>
      <c r="W4247" s="63"/>
      <c r="X4247" s="63"/>
      <c r="Y4247" s="63"/>
      <c r="Z4247" s="63"/>
      <c r="AA4247" s="63"/>
    </row>
    <row r="4248" spans="1:27" s="71" customFormat="1" ht="23.5" customHeight="1" x14ac:dyDescent="0.35">
      <c r="A4248" s="62">
        <v>46235</v>
      </c>
      <c r="B4248" s="63" t="s">
        <v>34</v>
      </c>
      <c r="C4248" s="64" t="s">
        <v>18</v>
      </c>
      <c r="D4248" s="64" t="s">
        <v>19</v>
      </c>
      <c r="E4248" s="64" t="s">
        <v>1545</v>
      </c>
      <c r="F4248" s="64" t="str">
        <f t="shared" si="174"/>
        <v>1</v>
      </c>
      <c r="G4248" s="72">
        <v>130597289</v>
      </c>
      <c r="H4248" s="63" t="s">
        <v>7424</v>
      </c>
      <c r="I4248" s="64" t="s">
        <v>493</v>
      </c>
      <c r="J4248" s="63" t="s">
        <v>66</v>
      </c>
      <c r="K4248" s="64" t="s">
        <v>243</v>
      </c>
      <c r="L4248" s="64" t="s">
        <v>239</v>
      </c>
      <c r="M4248" s="100"/>
      <c r="N4248" s="100"/>
      <c r="O4248" s="66">
        <f t="shared" si="175"/>
        <v>24</v>
      </c>
      <c r="P4248" s="67">
        <v>0.5</v>
      </c>
      <c r="Q4248" s="68">
        <v>9</v>
      </c>
      <c r="R4248" s="68"/>
      <c r="S4248" s="68">
        <f t="shared" si="178"/>
        <v>4.5</v>
      </c>
      <c r="T4248" s="69" t="s">
        <v>547</v>
      </c>
      <c r="U4248" s="63" t="s">
        <v>52</v>
      </c>
      <c r="V4248" s="63"/>
      <c r="W4248" s="63"/>
      <c r="X4248" s="63"/>
      <c r="Y4248" s="63"/>
      <c r="Z4248" s="63"/>
      <c r="AA4248" s="63"/>
    </row>
    <row r="4249" spans="1:27" s="71" customFormat="1" ht="23.5" customHeight="1" x14ac:dyDescent="0.35">
      <c r="A4249" s="62">
        <v>46235</v>
      </c>
      <c r="B4249" s="63" t="s">
        <v>445</v>
      </c>
      <c r="C4249" s="64" t="s">
        <v>18</v>
      </c>
      <c r="D4249" s="64" t="s">
        <v>37</v>
      </c>
      <c r="E4249" s="64" t="s">
        <v>607</v>
      </c>
      <c r="F4249" s="64" t="str">
        <f t="shared" si="174"/>
        <v>1</v>
      </c>
      <c r="G4249" s="72">
        <v>204256003</v>
      </c>
      <c r="H4249" s="63" t="s">
        <v>7425</v>
      </c>
      <c r="I4249" s="64" t="s">
        <v>493</v>
      </c>
      <c r="J4249" s="63" t="s">
        <v>66</v>
      </c>
      <c r="K4249" s="64" t="s">
        <v>243</v>
      </c>
      <c r="L4249" s="64" t="s">
        <v>239</v>
      </c>
      <c r="M4249" s="100"/>
      <c r="N4249" s="100"/>
      <c r="O4249" s="66">
        <f t="shared" si="175"/>
        <v>24</v>
      </c>
      <c r="P4249" s="67">
        <v>0.1</v>
      </c>
      <c r="Q4249" s="68">
        <v>5</v>
      </c>
      <c r="R4249" s="68"/>
      <c r="S4249" s="68">
        <f t="shared" si="178"/>
        <v>0.5</v>
      </c>
      <c r="T4249" s="69" t="s">
        <v>547</v>
      </c>
      <c r="U4249" s="63" t="s">
        <v>52</v>
      </c>
      <c r="V4249" s="63"/>
      <c r="W4249" s="63"/>
      <c r="X4249" s="63"/>
      <c r="Y4249" s="63"/>
      <c r="Z4249" s="63"/>
      <c r="AA4249" s="63"/>
    </row>
    <row r="4250" spans="1:27" s="71" customFormat="1" ht="23.5" customHeight="1" x14ac:dyDescent="0.35">
      <c r="A4250" s="62">
        <v>46235</v>
      </c>
      <c r="B4250" s="63" t="s">
        <v>445</v>
      </c>
      <c r="C4250" s="64" t="s">
        <v>18</v>
      </c>
      <c r="D4250" s="64" t="s">
        <v>37</v>
      </c>
      <c r="E4250" s="64" t="s">
        <v>607</v>
      </c>
      <c r="F4250" s="64" t="str">
        <f t="shared" si="174"/>
        <v>1</v>
      </c>
      <c r="G4250" s="72">
        <v>206249023</v>
      </c>
      <c r="H4250" s="63" t="s">
        <v>7426</v>
      </c>
      <c r="I4250" s="64" t="s">
        <v>493</v>
      </c>
      <c r="J4250" s="63" t="s">
        <v>66</v>
      </c>
      <c r="K4250" s="64" t="s">
        <v>243</v>
      </c>
      <c r="L4250" s="64" t="s">
        <v>239</v>
      </c>
      <c r="M4250" s="100"/>
      <c r="N4250" s="100"/>
      <c r="O4250" s="66">
        <f t="shared" si="175"/>
        <v>24</v>
      </c>
      <c r="P4250" s="67">
        <v>0.1</v>
      </c>
      <c r="Q4250" s="68">
        <v>5</v>
      </c>
      <c r="R4250" s="68"/>
      <c r="S4250" s="68">
        <f t="shared" si="178"/>
        <v>0.5</v>
      </c>
      <c r="T4250" s="69" t="s">
        <v>547</v>
      </c>
      <c r="U4250" s="63" t="s">
        <v>52</v>
      </c>
      <c r="V4250" s="63"/>
      <c r="W4250" s="63"/>
      <c r="X4250" s="63"/>
      <c r="Y4250" s="63"/>
      <c r="Z4250" s="63"/>
      <c r="AA4250" s="63"/>
    </row>
    <row r="4251" spans="1:27" s="71" customFormat="1" ht="23.5" customHeight="1" x14ac:dyDescent="0.35">
      <c r="A4251" s="62">
        <v>46235</v>
      </c>
      <c r="B4251" s="63" t="s">
        <v>445</v>
      </c>
      <c r="C4251" s="64" t="s">
        <v>18</v>
      </c>
      <c r="D4251" s="64" t="s">
        <v>37</v>
      </c>
      <c r="E4251" s="64" t="s">
        <v>331</v>
      </c>
      <c r="F4251" s="64" t="str">
        <f t="shared" si="174"/>
        <v>2</v>
      </c>
      <c r="G4251" s="72">
        <v>204580043</v>
      </c>
      <c r="H4251" s="63" t="s">
        <v>7427</v>
      </c>
      <c r="I4251" s="64" t="s">
        <v>493</v>
      </c>
      <c r="J4251" s="63" t="s">
        <v>66</v>
      </c>
      <c r="K4251" s="64" t="s">
        <v>243</v>
      </c>
      <c r="L4251" s="64" t="s">
        <v>239</v>
      </c>
      <c r="M4251" s="100"/>
      <c r="N4251" s="100"/>
      <c r="O4251" s="66">
        <f t="shared" si="175"/>
        <v>24</v>
      </c>
      <c r="P4251" s="67">
        <v>0.1</v>
      </c>
      <c r="Q4251" s="68">
        <v>5</v>
      </c>
      <c r="R4251" s="68"/>
      <c r="S4251" s="68">
        <f t="shared" si="178"/>
        <v>0.5</v>
      </c>
      <c r="T4251" s="69" t="s">
        <v>547</v>
      </c>
      <c r="U4251" s="63" t="s">
        <v>52</v>
      </c>
      <c r="V4251" s="63"/>
      <c r="W4251" s="63"/>
      <c r="X4251" s="63"/>
      <c r="Y4251" s="63"/>
      <c r="Z4251" s="63"/>
      <c r="AA4251" s="63"/>
    </row>
    <row r="4252" spans="1:27" s="71" customFormat="1" ht="23.5" customHeight="1" x14ac:dyDescent="0.35">
      <c r="A4252" s="62">
        <v>46235</v>
      </c>
      <c r="B4252" s="63" t="s">
        <v>445</v>
      </c>
      <c r="C4252" s="64" t="s">
        <v>18</v>
      </c>
      <c r="D4252" s="64" t="s">
        <v>37</v>
      </c>
      <c r="E4252" s="64" t="s">
        <v>331</v>
      </c>
      <c r="F4252" s="64" t="str">
        <f t="shared" si="174"/>
        <v>2</v>
      </c>
      <c r="G4252" s="72">
        <v>206173006</v>
      </c>
      <c r="H4252" s="63" t="s">
        <v>7428</v>
      </c>
      <c r="I4252" s="64" t="s">
        <v>493</v>
      </c>
      <c r="J4252" s="63" t="s">
        <v>66</v>
      </c>
      <c r="K4252" s="64" t="s">
        <v>243</v>
      </c>
      <c r="L4252" s="64" t="s">
        <v>239</v>
      </c>
      <c r="M4252" s="100"/>
      <c r="N4252" s="100"/>
      <c r="O4252" s="66">
        <f t="shared" si="175"/>
        <v>24</v>
      </c>
      <c r="P4252" s="67">
        <v>0.1</v>
      </c>
      <c r="Q4252" s="68">
        <v>5</v>
      </c>
      <c r="R4252" s="68"/>
      <c r="S4252" s="68">
        <f t="shared" si="178"/>
        <v>0.5</v>
      </c>
      <c r="T4252" s="69" t="s">
        <v>547</v>
      </c>
      <c r="U4252" s="63" t="s">
        <v>52</v>
      </c>
      <c r="V4252" s="63"/>
      <c r="W4252" s="63"/>
      <c r="X4252" s="63"/>
      <c r="Y4252" s="63"/>
      <c r="Z4252" s="63"/>
      <c r="AA4252" s="63"/>
    </row>
    <row r="4253" spans="1:27" s="71" customFormat="1" ht="23.5" customHeight="1" x14ac:dyDescent="0.35">
      <c r="A4253" s="62">
        <v>46235</v>
      </c>
      <c r="B4253" s="63" t="s">
        <v>445</v>
      </c>
      <c r="C4253" s="64" t="s">
        <v>18</v>
      </c>
      <c r="D4253" s="64" t="s">
        <v>37</v>
      </c>
      <c r="E4253" s="64" t="s">
        <v>331</v>
      </c>
      <c r="F4253" s="64" t="str">
        <f t="shared" si="174"/>
        <v>2</v>
      </c>
      <c r="G4253" s="72">
        <v>206252005</v>
      </c>
      <c r="H4253" s="63" t="s">
        <v>7429</v>
      </c>
      <c r="I4253" s="64" t="s">
        <v>493</v>
      </c>
      <c r="J4253" s="63" t="s">
        <v>66</v>
      </c>
      <c r="K4253" s="64" t="s">
        <v>243</v>
      </c>
      <c r="L4253" s="64" t="s">
        <v>239</v>
      </c>
      <c r="M4253" s="100"/>
      <c r="N4253" s="100"/>
      <c r="O4253" s="66">
        <f t="shared" si="175"/>
        <v>24</v>
      </c>
      <c r="P4253" s="67">
        <v>0.1</v>
      </c>
      <c r="Q4253" s="68">
        <v>5</v>
      </c>
      <c r="R4253" s="68"/>
      <c r="S4253" s="68">
        <f t="shared" si="178"/>
        <v>0.5</v>
      </c>
      <c r="T4253" s="69" t="s">
        <v>547</v>
      </c>
      <c r="U4253" s="63" t="s">
        <v>52</v>
      </c>
      <c r="V4253" s="63"/>
      <c r="W4253" s="63"/>
      <c r="X4253" s="63"/>
      <c r="Y4253" s="63"/>
      <c r="Z4253" s="63"/>
      <c r="AA4253" s="63"/>
    </row>
    <row r="4254" spans="1:27" s="71" customFormat="1" ht="23.5" customHeight="1" x14ac:dyDescent="0.35">
      <c r="A4254" s="62">
        <v>46235</v>
      </c>
      <c r="B4254" s="63" t="s">
        <v>34</v>
      </c>
      <c r="C4254" s="64" t="s">
        <v>18</v>
      </c>
      <c r="D4254" s="64" t="s">
        <v>19</v>
      </c>
      <c r="E4254" s="64" t="s">
        <v>5920</v>
      </c>
      <c r="F4254" s="64" t="str">
        <f t="shared" si="174"/>
        <v>2</v>
      </c>
      <c r="G4254" s="72">
        <v>130597284</v>
      </c>
      <c r="H4254" s="63" t="s">
        <v>7431</v>
      </c>
      <c r="I4254" s="64" t="s">
        <v>480</v>
      </c>
      <c r="J4254" s="63" t="s">
        <v>1179</v>
      </c>
      <c r="K4254" s="64" t="s">
        <v>273</v>
      </c>
      <c r="L4254" s="64" t="s">
        <v>268</v>
      </c>
      <c r="M4254" s="100">
        <v>0.88124999999999998</v>
      </c>
      <c r="N4254" s="100">
        <v>6.2500000000000003E-3</v>
      </c>
      <c r="O4254" s="66">
        <f t="shared" si="175"/>
        <v>23.125</v>
      </c>
      <c r="P4254" s="67">
        <v>3</v>
      </c>
      <c r="Q4254" s="68">
        <v>7</v>
      </c>
      <c r="R4254" s="68"/>
      <c r="S4254" s="68">
        <f t="shared" si="178"/>
        <v>21</v>
      </c>
      <c r="T4254" s="69" t="s">
        <v>30</v>
      </c>
      <c r="U4254" s="63" t="s">
        <v>30</v>
      </c>
      <c r="V4254" s="63"/>
      <c r="W4254" s="63">
        <v>316478001</v>
      </c>
      <c r="X4254" s="63"/>
      <c r="Y4254" s="63"/>
      <c r="Z4254" s="63"/>
      <c r="AA4254" s="63">
        <v>2026080001</v>
      </c>
    </row>
    <row r="4255" spans="1:27" s="71" customFormat="1" ht="23.5" customHeight="1" x14ac:dyDescent="0.35">
      <c r="A4255" s="62">
        <v>46235</v>
      </c>
      <c r="B4255" s="63" t="s">
        <v>34</v>
      </c>
      <c r="C4255" s="64" t="s">
        <v>18</v>
      </c>
      <c r="D4255" s="64" t="s">
        <v>19</v>
      </c>
      <c r="E4255" s="64" t="s">
        <v>841</v>
      </c>
      <c r="F4255" s="64" t="str">
        <f t="shared" si="174"/>
        <v>1</v>
      </c>
      <c r="G4255" s="72">
        <v>130868001</v>
      </c>
      <c r="H4255" s="63" t="s">
        <v>7432</v>
      </c>
      <c r="I4255" s="64" t="s">
        <v>490</v>
      </c>
      <c r="J4255" s="63" t="s">
        <v>7433</v>
      </c>
      <c r="K4255" s="64" t="s">
        <v>281</v>
      </c>
      <c r="L4255" s="64" t="s">
        <v>268</v>
      </c>
      <c r="M4255" s="100">
        <v>4.1666666666666664E-2</v>
      </c>
      <c r="N4255" s="100">
        <v>6.25E-2</v>
      </c>
      <c r="O4255" s="66">
        <f t="shared" si="175"/>
        <v>2.0833333333333336E-2</v>
      </c>
      <c r="P4255" s="67">
        <v>0.5</v>
      </c>
      <c r="Q4255" s="68">
        <v>8</v>
      </c>
      <c r="R4255" s="68"/>
      <c r="S4255" s="68">
        <f t="shared" si="178"/>
        <v>4</v>
      </c>
      <c r="T4255" s="69" t="s">
        <v>52</v>
      </c>
      <c r="U4255" s="63" t="s">
        <v>52</v>
      </c>
      <c r="V4255" s="63"/>
      <c r="W4255" s="63"/>
      <c r="X4255" s="63"/>
      <c r="Y4255" s="63"/>
      <c r="Z4255" s="63"/>
      <c r="AA4255" s="63">
        <v>2026080002</v>
      </c>
    </row>
    <row r="4256" spans="1:27" s="71" customFormat="1" ht="23.5" customHeight="1" x14ac:dyDescent="0.35">
      <c r="A4256" s="62">
        <v>46237</v>
      </c>
      <c r="B4256" s="63" t="s">
        <v>445</v>
      </c>
      <c r="C4256" s="64" t="s">
        <v>17</v>
      </c>
      <c r="D4256" s="64" t="s">
        <v>37</v>
      </c>
      <c r="E4256" s="64" t="s">
        <v>5901</v>
      </c>
      <c r="F4256" s="64" t="str">
        <f t="shared" si="174"/>
        <v>1</v>
      </c>
      <c r="G4256" s="85" t="s">
        <v>1072</v>
      </c>
      <c r="H4256" s="63" t="s">
        <v>7434</v>
      </c>
      <c r="I4256" s="64" t="s">
        <v>493</v>
      </c>
      <c r="J4256" s="63" t="s">
        <v>66</v>
      </c>
      <c r="K4256" s="64" t="s">
        <v>243</v>
      </c>
      <c r="L4256" s="64" t="s">
        <v>239</v>
      </c>
      <c r="M4256" s="100"/>
      <c r="N4256" s="100"/>
      <c r="O4256" s="66">
        <f t="shared" si="175"/>
        <v>24</v>
      </c>
      <c r="P4256" s="67">
        <v>0.33</v>
      </c>
      <c r="Q4256" s="68">
        <v>26</v>
      </c>
      <c r="R4256" s="68"/>
      <c r="S4256" s="68">
        <f t="shared" ref="S4256:S4257" si="179">P4256*Q4256</f>
        <v>8.58</v>
      </c>
      <c r="T4256" s="69" t="s">
        <v>547</v>
      </c>
      <c r="U4256" s="63" t="s">
        <v>52</v>
      </c>
      <c r="V4256" s="63"/>
      <c r="W4256" s="63"/>
      <c r="X4256" s="63"/>
      <c r="Y4256" s="63"/>
      <c r="Z4256" s="63"/>
      <c r="AA4256" s="63"/>
    </row>
    <row r="4257" spans="1:27" s="71" customFormat="1" ht="23.5" customHeight="1" x14ac:dyDescent="0.35">
      <c r="A4257" s="62">
        <v>46237</v>
      </c>
      <c r="B4257" s="63" t="s">
        <v>34</v>
      </c>
      <c r="C4257" s="64" t="s">
        <v>17</v>
      </c>
      <c r="D4257" s="64" t="s">
        <v>19</v>
      </c>
      <c r="E4257" s="64" t="s">
        <v>6217</v>
      </c>
      <c r="F4257" s="64" t="str">
        <f t="shared" si="174"/>
        <v>1</v>
      </c>
      <c r="G4257" s="72" t="s">
        <v>6968</v>
      </c>
      <c r="H4257" s="63" t="s">
        <v>7435</v>
      </c>
      <c r="I4257" s="64" t="s">
        <v>493</v>
      </c>
      <c r="J4257" s="63" t="s">
        <v>66</v>
      </c>
      <c r="K4257" s="64" t="s">
        <v>243</v>
      </c>
      <c r="L4257" s="64" t="s">
        <v>239</v>
      </c>
      <c r="M4257" s="100"/>
      <c r="N4257" s="100"/>
      <c r="O4257" s="66">
        <f t="shared" si="175"/>
        <v>24</v>
      </c>
      <c r="P4257" s="67">
        <v>0.25</v>
      </c>
      <c r="Q4257" s="68">
        <v>35</v>
      </c>
      <c r="R4257" s="68"/>
      <c r="S4257" s="68">
        <f t="shared" si="179"/>
        <v>8.75</v>
      </c>
      <c r="T4257" s="69" t="s">
        <v>547</v>
      </c>
      <c r="U4257" s="63" t="s">
        <v>52</v>
      </c>
      <c r="V4257" s="63"/>
      <c r="W4257" s="63"/>
      <c r="X4257" s="63"/>
      <c r="Y4257" s="63"/>
      <c r="Z4257" s="63"/>
      <c r="AA4257" s="63"/>
    </row>
    <row r="4258" spans="1:27" s="71" customFormat="1" ht="23.5" customHeight="1" x14ac:dyDescent="0.35">
      <c r="A4258" s="62">
        <v>46237</v>
      </c>
      <c r="B4258" s="63" t="s">
        <v>445</v>
      </c>
      <c r="C4258" s="64" t="s">
        <v>18</v>
      </c>
      <c r="D4258" s="64" t="s">
        <v>37</v>
      </c>
      <c r="E4258" s="64" t="s">
        <v>599</v>
      </c>
      <c r="F4258" s="64" t="str">
        <f t="shared" si="174"/>
        <v>1</v>
      </c>
      <c r="G4258" s="85" t="s">
        <v>1560</v>
      </c>
      <c r="H4258" s="63" t="s">
        <v>7436</v>
      </c>
      <c r="I4258" s="64" t="s">
        <v>493</v>
      </c>
      <c r="J4258" s="63" t="s">
        <v>66</v>
      </c>
      <c r="K4258" s="64" t="s">
        <v>243</v>
      </c>
      <c r="L4258" s="64" t="s">
        <v>239</v>
      </c>
      <c r="M4258" s="100"/>
      <c r="N4258" s="100"/>
      <c r="O4258" s="66">
        <f t="shared" si="175"/>
        <v>24</v>
      </c>
      <c r="P4258" s="67">
        <v>0.1</v>
      </c>
      <c r="Q4258" s="68">
        <v>20</v>
      </c>
      <c r="R4258" s="68"/>
      <c r="S4258" s="68">
        <f t="shared" ref="S4258:S4266" si="180">P4258*Q4258</f>
        <v>2</v>
      </c>
      <c r="T4258" s="69" t="s">
        <v>547</v>
      </c>
      <c r="U4258" s="63" t="s">
        <v>52</v>
      </c>
      <c r="V4258" s="63"/>
      <c r="W4258" s="63"/>
      <c r="X4258" s="63"/>
      <c r="Y4258" s="63"/>
      <c r="Z4258" s="63"/>
      <c r="AA4258" s="63"/>
    </row>
    <row r="4259" spans="1:27" s="71" customFormat="1" ht="23.5" customHeight="1" x14ac:dyDescent="0.35">
      <c r="A4259" s="62">
        <v>46237</v>
      </c>
      <c r="B4259" s="63" t="s">
        <v>445</v>
      </c>
      <c r="C4259" s="64" t="s">
        <v>18</v>
      </c>
      <c r="D4259" s="64" t="s">
        <v>37</v>
      </c>
      <c r="E4259" s="64" t="s">
        <v>339</v>
      </c>
      <c r="F4259" s="64" t="str">
        <f t="shared" si="174"/>
        <v>1</v>
      </c>
      <c r="G4259" s="72" t="s">
        <v>7441</v>
      </c>
      <c r="H4259" s="63" t="s">
        <v>7437</v>
      </c>
      <c r="I4259" s="64" t="s">
        <v>493</v>
      </c>
      <c r="J4259" s="63" t="s">
        <v>66</v>
      </c>
      <c r="K4259" s="64" t="s">
        <v>243</v>
      </c>
      <c r="L4259" s="64" t="s">
        <v>239</v>
      </c>
      <c r="M4259" s="100"/>
      <c r="N4259" s="100"/>
      <c r="O4259" s="66">
        <f t="shared" si="175"/>
        <v>24</v>
      </c>
      <c r="P4259" s="67">
        <v>0.1</v>
      </c>
      <c r="Q4259" s="68">
        <v>8</v>
      </c>
      <c r="R4259" s="68"/>
      <c r="S4259" s="68">
        <f t="shared" si="180"/>
        <v>0.8</v>
      </c>
      <c r="T4259" s="69" t="s">
        <v>547</v>
      </c>
      <c r="U4259" s="63" t="s">
        <v>52</v>
      </c>
      <c r="V4259" s="63"/>
      <c r="W4259" s="63"/>
      <c r="X4259" s="63"/>
      <c r="Y4259" s="63"/>
      <c r="Z4259" s="63"/>
      <c r="AA4259" s="63"/>
    </row>
    <row r="4260" spans="1:27" s="71" customFormat="1" ht="23.5" customHeight="1" x14ac:dyDescent="0.35">
      <c r="A4260" s="62">
        <v>46237</v>
      </c>
      <c r="B4260" s="63" t="s">
        <v>445</v>
      </c>
      <c r="C4260" s="64" t="s">
        <v>18</v>
      </c>
      <c r="D4260" s="64" t="s">
        <v>37</v>
      </c>
      <c r="E4260" s="64" t="s">
        <v>1690</v>
      </c>
      <c r="F4260" s="64" t="str">
        <f t="shared" si="174"/>
        <v>2</v>
      </c>
      <c r="G4260" s="85" t="s">
        <v>879</v>
      </c>
      <c r="H4260" s="63" t="s">
        <v>7438</v>
      </c>
      <c r="I4260" s="64" t="s">
        <v>493</v>
      </c>
      <c r="J4260" s="63" t="s">
        <v>66</v>
      </c>
      <c r="K4260" s="64" t="s">
        <v>243</v>
      </c>
      <c r="L4260" s="64" t="s">
        <v>239</v>
      </c>
      <c r="M4260" s="100"/>
      <c r="N4260" s="100"/>
      <c r="O4260" s="66">
        <f t="shared" si="175"/>
        <v>24</v>
      </c>
      <c r="P4260" s="67">
        <v>0.1</v>
      </c>
      <c r="Q4260" s="68">
        <v>29</v>
      </c>
      <c r="R4260" s="68"/>
      <c r="S4260" s="68">
        <f t="shared" si="180"/>
        <v>2.9000000000000004</v>
      </c>
      <c r="T4260" s="69" t="s">
        <v>547</v>
      </c>
      <c r="U4260" s="63" t="s">
        <v>52</v>
      </c>
      <c r="V4260" s="63"/>
      <c r="W4260" s="63"/>
      <c r="X4260" s="63"/>
      <c r="Y4260" s="63"/>
      <c r="Z4260" s="63"/>
      <c r="AA4260" s="63"/>
    </row>
    <row r="4261" spans="1:27" s="71" customFormat="1" ht="23.5" customHeight="1" x14ac:dyDescent="0.35">
      <c r="A4261" s="62">
        <v>46237</v>
      </c>
      <c r="B4261" s="63" t="s">
        <v>445</v>
      </c>
      <c r="C4261" s="64" t="s">
        <v>18</v>
      </c>
      <c r="D4261" s="64" t="s">
        <v>37</v>
      </c>
      <c r="E4261" s="64" t="s">
        <v>1301</v>
      </c>
      <c r="F4261" s="64" t="str">
        <f t="shared" si="174"/>
        <v>2</v>
      </c>
      <c r="G4261" s="85" t="s">
        <v>2080</v>
      </c>
      <c r="H4261" s="63" t="s">
        <v>7439</v>
      </c>
      <c r="I4261" s="64" t="s">
        <v>493</v>
      </c>
      <c r="J4261" s="63" t="s">
        <v>66</v>
      </c>
      <c r="K4261" s="64" t="s">
        <v>243</v>
      </c>
      <c r="L4261" s="64" t="s">
        <v>239</v>
      </c>
      <c r="M4261" s="100"/>
      <c r="N4261" s="100"/>
      <c r="O4261" s="66">
        <f t="shared" si="175"/>
        <v>24</v>
      </c>
      <c r="P4261" s="67">
        <v>0.1</v>
      </c>
      <c r="Q4261" s="68">
        <v>25</v>
      </c>
      <c r="R4261" s="68"/>
      <c r="S4261" s="68">
        <f t="shared" si="180"/>
        <v>2.5</v>
      </c>
      <c r="T4261" s="69" t="s">
        <v>547</v>
      </c>
      <c r="U4261" s="63" t="s">
        <v>52</v>
      </c>
      <c r="V4261" s="63"/>
      <c r="W4261" s="63"/>
      <c r="X4261" s="63"/>
      <c r="Y4261" s="63"/>
      <c r="Z4261" s="63"/>
      <c r="AA4261" s="63"/>
    </row>
    <row r="4262" spans="1:27" s="71" customFormat="1" ht="23.5" customHeight="1" x14ac:dyDescent="0.35">
      <c r="A4262" s="62">
        <v>46237</v>
      </c>
      <c r="B4262" s="63" t="s">
        <v>445</v>
      </c>
      <c r="C4262" s="64" t="s">
        <v>18</v>
      </c>
      <c r="D4262" s="64" t="s">
        <v>37</v>
      </c>
      <c r="E4262" s="64" t="s">
        <v>2224</v>
      </c>
      <c r="F4262" s="64" t="str">
        <f t="shared" si="174"/>
        <v>2</v>
      </c>
      <c r="G4262" s="85" t="s">
        <v>6380</v>
      </c>
      <c r="H4262" s="63" t="s">
        <v>7440</v>
      </c>
      <c r="I4262" s="64" t="s">
        <v>493</v>
      </c>
      <c r="J4262" s="63" t="s">
        <v>66</v>
      </c>
      <c r="K4262" s="64" t="s">
        <v>243</v>
      </c>
      <c r="L4262" s="64" t="s">
        <v>239</v>
      </c>
      <c r="M4262" s="100"/>
      <c r="N4262" s="100"/>
      <c r="O4262" s="66">
        <f t="shared" si="175"/>
        <v>24</v>
      </c>
      <c r="P4262" s="67">
        <v>0.1</v>
      </c>
      <c r="Q4262" s="68">
        <v>22</v>
      </c>
      <c r="R4262" s="68"/>
      <c r="S4262" s="68">
        <f t="shared" si="180"/>
        <v>2.2000000000000002</v>
      </c>
      <c r="T4262" s="69" t="s">
        <v>547</v>
      </c>
      <c r="U4262" s="63" t="s">
        <v>52</v>
      </c>
      <c r="V4262" s="63"/>
      <c r="W4262" s="63"/>
      <c r="X4262" s="63"/>
      <c r="Y4262" s="63"/>
      <c r="Z4262" s="63"/>
      <c r="AA4262" s="63"/>
    </row>
    <row r="4263" spans="1:27" s="71" customFormat="1" ht="23.5" customHeight="1" x14ac:dyDescent="0.35">
      <c r="A4263" s="62">
        <v>46237</v>
      </c>
      <c r="B4263" s="63" t="s">
        <v>34</v>
      </c>
      <c r="C4263" s="64" t="s">
        <v>18</v>
      </c>
      <c r="D4263" s="64" t="s">
        <v>19</v>
      </c>
      <c r="E4263" s="64" t="s">
        <v>5912</v>
      </c>
      <c r="F4263" s="64" t="str">
        <f t="shared" si="174"/>
        <v>2</v>
      </c>
      <c r="G4263" s="72">
        <v>130868001</v>
      </c>
      <c r="H4263" s="63" t="s">
        <v>7442</v>
      </c>
      <c r="I4263" s="64" t="s">
        <v>490</v>
      </c>
      <c r="J4263" s="63" t="s">
        <v>7447</v>
      </c>
      <c r="K4263" s="64" t="s">
        <v>281</v>
      </c>
      <c r="L4263" s="64" t="s">
        <v>268</v>
      </c>
      <c r="M4263" s="100">
        <v>4.1666666666666664E-2</v>
      </c>
      <c r="N4263" s="100">
        <v>5.9027777777777776E-2</v>
      </c>
      <c r="O4263" s="66">
        <f t="shared" si="175"/>
        <v>1.7361111111111112E-2</v>
      </c>
      <c r="P4263" s="67">
        <v>0.4</v>
      </c>
      <c r="Q4263" s="68">
        <v>7</v>
      </c>
      <c r="R4263" s="68"/>
      <c r="S4263" s="68">
        <f t="shared" si="180"/>
        <v>2.8000000000000003</v>
      </c>
      <c r="T4263" s="69" t="s">
        <v>52</v>
      </c>
      <c r="U4263" s="63" t="s">
        <v>52</v>
      </c>
      <c r="V4263" s="63"/>
      <c r="W4263" s="63"/>
      <c r="X4263" s="63"/>
      <c r="Y4263" s="63"/>
      <c r="Z4263" s="63"/>
      <c r="AA4263" s="63">
        <v>2026080003</v>
      </c>
    </row>
    <row r="4264" spans="1:27" s="71" customFormat="1" ht="23.5" customHeight="1" x14ac:dyDescent="0.35">
      <c r="A4264" s="62">
        <v>46237</v>
      </c>
      <c r="B4264" s="63" t="s">
        <v>34</v>
      </c>
      <c r="C4264" s="64" t="s">
        <v>18</v>
      </c>
      <c r="D4264" s="64" t="s">
        <v>19</v>
      </c>
      <c r="E4264" s="64" t="s">
        <v>1545</v>
      </c>
      <c r="F4264" s="64" t="str">
        <f t="shared" si="174"/>
        <v>1</v>
      </c>
      <c r="G4264" s="72">
        <v>130597289</v>
      </c>
      <c r="H4264" s="63" t="s">
        <v>7424</v>
      </c>
      <c r="I4264" s="64" t="s">
        <v>490</v>
      </c>
      <c r="J4264" s="63" t="s">
        <v>5092</v>
      </c>
      <c r="K4264" s="64" t="s">
        <v>281</v>
      </c>
      <c r="L4264" s="64" t="s">
        <v>268</v>
      </c>
      <c r="M4264" s="100">
        <v>0.38333333333333336</v>
      </c>
      <c r="N4264" s="100">
        <v>0.40694444444444444</v>
      </c>
      <c r="O4264" s="66">
        <f t="shared" si="175"/>
        <v>2.3611111111111083E-2</v>
      </c>
      <c r="P4264" s="67">
        <v>0.55000000000000004</v>
      </c>
      <c r="Q4264" s="68">
        <v>9</v>
      </c>
      <c r="R4264" s="68"/>
      <c r="S4264" s="68">
        <f t="shared" si="180"/>
        <v>4.95</v>
      </c>
      <c r="T4264" s="69" t="s">
        <v>52</v>
      </c>
      <c r="U4264" s="63" t="s">
        <v>52</v>
      </c>
      <c r="V4264" s="63"/>
      <c r="W4264" s="63"/>
      <c r="X4264" s="63"/>
      <c r="Y4264" s="63"/>
      <c r="Z4264" s="63"/>
      <c r="AA4264" s="63">
        <v>2026080004</v>
      </c>
    </row>
    <row r="4265" spans="1:27" s="71" customFormat="1" ht="23.5" customHeight="1" x14ac:dyDescent="0.35">
      <c r="A4265" s="62">
        <v>46237</v>
      </c>
      <c r="B4265" s="63" t="s">
        <v>34</v>
      </c>
      <c r="C4265" s="64" t="s">
        <v>18</v>
      </c>
      <c r="D4265" s="64" t="s">
        <v>19</v>
      </c>
      <c r="E4265" s="64" t="s">
        <v>670</v>
      </c>
      <c r="F4265" s="64" t="str">
        <f t="shared" si="174"/>
        <v>1</v>
      </c>
      <c r="G4265" s="72">
        <v>130868017</v>
      </c>
      <c r="H4265" s="63" t="s">
        <v>7443</v>
      </c>
      <c r="I4265" s="64" t="s">
        <v>490</v>
      </c>
      <c r="J4265" s="63" t="s">
        <v>5092</v>
      </c>
      <c r="K4265" s="64" t="s">
        <v>281</v>
      </c>
      <c r="L4265" s="64" t="s">
        <v>268</v>
      </c>
      <c r="M4265" s="100">
        <v>0.46527777777777779</v>
      </c>
      <c r="N4265" s="100">
        <v>0.50694444444444442</v>
      </c>
      <c r="O4265" s="66">
        <f t="shared" si="175"/>
        <v>4.166666666666663E-2</v>
      </c>
      <c r="P4265" s="67">
        <v>1</v>
      </c>
      <c r="Q4265" s="68">
        <v>5</v>
      </c>
      <c r="R4265" s="68"/>
      <c r="S4265" s="68">
        <f t="shared" si="180"/>
        <v>5</v>
      </c>
      <c r="T4265" s="69" t="s">
        <v>52</v>
      </c>
      <c r="U4265" s="63" t="s">
        <v>52</v>
      </c>
      <c r="V4265" s="63"/>
      <c r="W4265" s="63"/>
      <c r="X4265" s="63"/>
      <c r="Y4265" s="63"/>
      <c r="Z4265" s="63"/>
      <c r="AA4265" s="63">
        <v>2026080005</v>
      </c>
    </row>
    <row r="4266" spans="1:27" s="71" customFormat="1" ht="23.5" customHeight="1" x14ac:dyDescent="0.35">
      <c r="A4266" s="62">
        <v>46237</v>
      </c>
      <c r="B4266" s="63" t="s">
        <v>445</v>
      </c>
      <c r="C4266" s="64" t="s">
        <v>17</v>
      </c>
      <c r="D4266" s="64" t="s">
        <v>37</v>
      </c>
      <c r="E4266" s="64" t="s">
        <v>6620</v>
      </c>
      <c r="F4266" s="64" t="str">
        <f t="shared" si="174"/>
        <v>2</v>
      </c>
      <c r="G4266" s="85" t="s">
        <v>1072</v>
      </c>
      <c r="H4266" s="63" t="s">
        <v>7444</v>
      </c>
      <c r="I4266" s="64" t="s">
        <v>480</v>
      </c>
      <c r="J4266" s="63" t="s">
        <v>7445</v>
      </c>
      <c r="K4266" s="64" t="s">
        <v>273</v>
      </c>
      <c r="L4266" s="64" t="s">
        <v>268</v>
      </c>
      <c r="M4266" s="100">
        <v>0.1875</v>
      </c>
      <c r="N4266" s="100">
        <v>0.25</v>
      </c>
      <c r="O4266" s="66">
        <f t="shared" si="175"/>
        <v>6.25E-2</v>
      </c>
      <c r="P4266" s="67">
        <v>1.5</v>
      </c>
      <c r="Q4266" s="68">
        <v>28</v>
      </c>
      <c r="R4266" s="68"/>
      <c r="S4266" s="68">
        <f t="shared" si="180"/>
        <v>42</v>
      </c>
      <c r="T4266" s="69" t="s">
        <v>30</v>
      </c>
      <c r="U4266" s="63" t="s">
        <v>30</v>
      </c>
      <c r="V4266" s="63"/>
      <c r="W4266" s="63">
        <v>637158001</v>
      </c>
      <c r="X4266" s="63" t="s">
        <v>7446</v>
      </c>
      <c r="Y4266" s="63"/>
      <c r="Z4266" s="63"/>
      <c r="AA4266" s="63">
        <v>2026080006</v>
      </c>
    </row>
    <row r="4267" spans="1:27" s="71" customFormat="1" ht="23.5" customHeight="1" x14ac:dyDescent="0.35">
      <c r="A4267" s="62">
        <v>46238</v>
      </c>
      <c r="B4267" s="63" t="s">
        <v>445</v>
      </c>
      <c r="C4267" s="64" t="s">
        <v>17</v>
      </c>
      <c r="D4267" s="64" t="s">
        <v>37</v>
      </c>
      <c r="E4267" s="64" t="s">
        <v>5806</v>
      </c>
      <c r="F4267" s="64" t="str">
        <f t="shared" si="174"/>
        <v>1</v>
      </c>
      <c r="G4267" s="72" t="s">
        <v>1777</v>
      </c>
      <c r="H4267" s="63" t="s">
        <v>7469</v>
      </c>
      <c r="I4267" s="64" t="s">
        <v>493</v>
      </c>
      <c r="J4267" s="63" t="s">
        <v>66</v>
      </c>
      <c r="K4267" s="64" t="s">
        <v>243</v>
      </c>
      <c r="L4267" s="64" t="s">
        <v>239</v>
      </c>
      <c r="M4267" s="100"/>
      <c r="N4267" s="100"/>
      <c r="O4267" s="66">
        <f t="shared" si="175"/>
        <v>24</v>
      </c>
      <c r="P4267" s="67">
        <v>0.1</v>
      </c>
      <c r="Q4267" s="68">
        <v>26</v>
      </c>
      <c r="R4267" s="68"/>
      <c r="S4267" s="68">
        <f t="shared" ref="S4267:S4275" si="181">P4267*Q4267</f>
        <v>2.6</v>
      </c>
      <c r="T4267" s="69" t="s">
        <v>547</v>
      </c>
      <c r="U4267" s="63" t="s">
        <v>52</v>
      </c>
      <c r="V4267" s="63"/>
      <c r="W4267" s="63"/>
      <c r="X4267" s="63"/>
      <c r="Y4267" s="63"/>
      <c r="Z4267" s="63"/>
      <c r="AA4267" s="63"/>
    </row>
    <row r="4268" spans="1:27" s="71" customFormat="1" ht="23.5" customHeight="1" x14ac:dyDescent="0.35">
      <c r="A4268" s="62">
        <v>46238</v>
      </c>
      <c r="B4268" s="63" t="s">
        <v>445</v>
      </c>
      <c r="C4268" s="64" t="s">
        <v>17</v>
      </c>
      <c r="D4268" s="64" t="s">
        <v>37</v>
      </c>
      <c r="E4268" s="64" t="s">
        <v>5806</v>
      </c>
      <c r="F4268" s="64" t="str">
        <f t="shared" si="174"/>
        <v>1</v>
      </c>
      <c r="G4268" s="85" t="s">
        <v>5611</v>
      </c>
      <c r="H4268" s="63" t="s">
        <v>7470</v>
      </c>
      <c r="I4268" s="64" t="s">
        <v>493</v>
      </c>
      <c r="J4268" s="63" t="s">
        <v>66</v>
      </c>
      <c r="K4268" s="64" t="s">
        <v>243</v>
      </c>
      <c r="L4268" s="64" t="s">
        <v>239</v>
      </c>
      <c r="M4268" s="100"/>
      <c r="N4268" s="100"/>
      <c r="O4268" s="66">
        <f t="shared" si="175"/>
        <v>24</v>
      </c>
      <c r="P4268" s="67">
        <v>0.1</v>
      </c>
      <c r="Q4268" s="68">
        <v>26</v>
      </c>
      <c r="R4268" s="68"/>
      <c r="S4268" s="68">
        <f t="shared" si="181"/>
        <v>2.6</v>
      </c>
      <c r="T4268" s="69" t="s">
        <v>547</v>
      </c>
      <c r="U4268" s="63" t="s">
        <v>52</v>
      </c>
      <c r="V4268" s="63"/>
      <c r="W4268" s="63"/>
      <c r="X4268" s="63"/>
      <c r="Y4268" s="63"/>
      <c r="Z4268" s="63"/>
      <c r="AA4268" s="63"/>
    </row>
    <row r="4269" spans="1:27" s="71" customFormat="1" ht="23.5" customHeight="1" x14ac:dyDescent="0.35">
      <c r="A4269" s="62">
        <v>46238</v>
      </c>
      <c r="B4269" s="63" t="s">
        <v>445</v>
      </c>
      <c r="C4269" s="64" t="s">
        <v>17</v>
      </c>
      <c r="D4269" s="64" t="s">
        <v>37</v>
      </c>
      <c r="E4269" s="64" t="s">
        <v>5901</v>
      </c>
      <c r="F4269" s="64" t="str">
        <f t="shared" si="174"/>
        <v>1</v>
      </c>
      <c r="G4269" s="85" t="s">
        <v>997</v>
      </c>
      <c r="H4269" s="63" t="s">
        <v>7471</v>
      </c>
      <c r="I4269" s="64" t="s">
        <v>493</v>
      </c>
      <c r="J4269" s="63" t="s">
        <v>66</v>
      </c>
      <c r="K4269" s="64" t="s">
        <v>243</v>
      </c>
      <c r="L4269" s="64" t="s">
        <v>239</v>
      </c>
      <c r="M4269" s="100"/>
      <c r="N4269" s="100"/>
      <c r="O4269" s="66">
        <f t="shared" si="175"/>
        <v>24</v>
      </c>
      <c r="P4269" s="67">
        <v>0.1</v>
      </c>
      <c r="Q4269" s="68">
        <v>18</v>
      </c>
      <c r="R4269" s="68"/>
      <c r="S4269" s="68">
        <f t="shared" si="181"/>
        <v>1.8</v>
      </c>
      <c r="T4269" s="69" t="s">
        <v>547</v>
      </c>
      <c r="U4269" s="63" t="s">
        <v>52</v>
      </c>
      <c r="V4269" s="63"/>
      <c r="W4269" s="63"/>
      <c r="X4269" s="63"/>
      <c r="Y4269" s="63"/>
      <c r="Z4269" s="63"/>
      <c r="AA4269" s="63"/>
    </row>
    <row r="4270" spans="1:27" s="71" customFormat="1" ht="23.5" customHeight="1" x14ac:dyDescent="0.35">
      <c r="A4270" s="62">
        <v>46238</v>
      </c>
      <c r="B4270" s="63" t="s">
        <v>445</v>
      </c>
      <c r="C4270" s="64" t="s">
        <v>17</v>
      </c>
      <c r="D4270" s="64" t="s">
        <v>37</v>
      </c>
      <c r="E4270" s="64" t="s">
        <v>5868</v>
      </c>
      <c r="F4270" s="64" t="str">
        <f t="shared" si="174"/>
        <v>2</v>
      </c>
      <c r="G4270" s="85" t="s">
        <v>1405</v>
      </c>
      <c r="H4270" s="63" t="s">
        <v>7472</v>
      </c>
      <c r="I4270" s="64" t="s">
        <v>493</v>
      </c>
      <c r="J4270" s="63" t="s">
        <v>66</v>
      </c>
      <c r="K4270" s="64" t="s">
        <v>243</v>
      </c>
      <c r="L4270" s="64" t="s">
        <v>239</v>
      </c>
      <c r="M4270" s="100"/>
      <c r="N4270" s="100"/>
      <c r="O4270" s="66">
        <f t="shared" si="175"/>
        <v>24</v>
      </c>
      <c r="P4270" s="67">
        <v>0.1</v>
      </c>
      <c r="Q4270" s="68">
        <v>28</v>
      </c>
      <c r="R4270" s="68"/>
      <c r="S4270" s="68">
        <f t="shared" si="181"/>
        <v>2.8000000000000003</v>
      </c>
      <c r="T4270" s="69" t="s">
        <v>547</v>
      </c>
      <c r="U4270" s="63" t="s">
        <v>52</v>
      </c>
      <c r="V4270" s="63"/>
      <c r="W4270" s="63"/>
      <c r="X4270" s="63"/>
      <c r="Y4270" s="63"/>
      <c r="Z4270" s="63"/>
      <c r="AA4270" s="63"/>
    </row>
    <row r="4271" spans="1:27" s="71" customFormat="1" ht="23.5" customHeight="1" x14ac:dyDescent="0.35">
      <c r="A4271" s="62">
        <v>46238</v>
      </c>
      <c r="B4271" s="63" t="s">
        <v>445</v>
      </c>
      <c r="C4271" s="64" t="s">
        <v>17</v>
      </c>
      <c r="D4271" s="64" t="s">
        <v>37</v>
      </c>
      <c r="E4271" s="64" t="s">
        <v>6620</v>
      </c>
      <c r="F4271" s="64" t="str">
        <f t="shared" si="174"/>
        <v>2</v>
      </c>
      <c r="G4271" s="85" t="s">
        <v>7210</v>
      </c>
      <c r="H4271" s="63" t="s">
        <v>7211</v>
      </c>
      <c r="I4271" s="64" t="s">
        <v>493</v>
      </c>
      <c r="J4271" s="63" t="s">
        <v>66</v>
      </c>
      <c r="K4271" s="64" t="s">
        <v>243</v>
      </c>
      <c r="L4271" s="64" t="s">
        <v>239</v>
      </c>
      <c r="M4271" s="100"/>
      <c r="N4271" s="100"/>
      <c r="O4271" s="66">
        <f t="shared" si="175"/>
        <v>24</v>
      </c>
      <c r="P4271" s="67">
        <v>0.1</v>
      </c>
      <c r="Q4271" s="68">
        <v>24</v>
      </c>
      <c r="R4271" s="68"/>
      <c r="S4271" s="68">
        <f t="shared" si="181"/>
        <v>2.4000000000000004</v>
      </c>
      <c r="T4271" s="69" t="s">
        <v>547</v>
      </c>
      <c r="U4271" s="63" t="s">
        <v>52</v>
      </c>
      <c r="V4271" s="63"/>
      <c r="W4271" s="63"/>
      <c r="X4271" s="63"/>
      <c r="Y4271" s="63"/>
      <c r="Z4271" s="63"/>
      <c r="AA4271" s="63"/>
    </row>
    <row r="4272" spans="1:27" s="71" customFormat="1" ht="23.5" customHeight="1" x14ac:dyDescent="0.35">
      <c r="A4272" s="62">
        <v>46238</v>
      </c>
      <c r="B4272" s="63" t="s">
        <v>34</v>
      </c>
      <c r="C4272" s="64" t="s">
        <v>17</v>
      </c>
      <c r="D4272" s="64" t="s">
        <v>19</v>
      </c>
      <c r="E4272" s="64" t="s">
        <v>6445</v>
      </c>
      <c r="F4272" s="64" t="str">
        <f t="shared" si="174"/>
        <v>1</v>
      </c>
      <c r="G4272" s="72">
        <v>130597187</v>
      </c>
      <c r="H4272" s="63" t="s">
        <v>7473</v>
      </c>
      <c r="I4272" s="64" t="s">
        <v>493</v>
      </c>
      <c r="J4272" s="63" t="s">
        <v>66</v>
      </c>
      <c r="K4272" s="64" t="s">
        <v>243</v>
      </c>
      <c r="L4272" s="64" t="s">
        <v>239</v>
      </c>
      <c r="M4272" s="100"/>
      <c r="N4272" s="100"/>
      <c r="O4272" s="66">
        <f t="shared" si="175"/>
        <v>24</v>
      </c>
      <c r="P4272" s="67">
        <v>0.5</v>
      </c>
      <c r="Q4272" s="68">
        <v>17</v>
      </c>
      <c r="R4272" s="68"/>
      <c r="S4272" s="68">
        <f t="shared" si="181"/>
        <v>8.5</v>
      </c>
      <c r="T4272" s="69" t="s">
        <v>547</v>
      </c>
      <c r="U4272" s="63" t="s">
        <v>52</v>
      </c>
      <c r="V4272" s="63"/>
      <c r="W4272" s="63"/>
      <c r="X4272" s="63"/>
      <c r="Y4272" s="63"/>
      <c r="Z4272" s="63"/>
      <c r="AA4272" s="63"/>
    </row>
    <row r="4273" spans="1:27" s="71" customFormat="1" ht="23.5" customHeight="1" x14ac:dyDescent="0.35">
      <c r="A4273" s="62">
        <v>46238</v>
      </c>
      <c r="B4273" s="63" t="s">
        <v>34</v>
      </c>
      <c r="C4273" s="64" t="s">
        <v>17</v>
      </c>
      <c r="D4273" s="64" t="s">
        <v>19</v>
      </c>
      <c r="E4273" s="64" t="s">
        <v>6123</v>
      </c>
      <c r="F4273" s="64" t="str">
        <f t="shared" si="174"/>
        <v>2</v>
      </c>
      <c r="G4273" s="72">
        <v>130879001</v>
      </c>
      <c r="H4273" s="63" t="s">
        <v>7474</v>
      </c>
      <c r="I4273" s="64" t="s">
        <v>493</v>
      </c>
      <c r="J4273" s="63" t="s">
        <v>66</v>
      </c>
      <c r="K4273" s="64" t="s">
        <v>243</v>
      </c>
      <c r="L4273" s="64" t="s">
        <v>239</v>
      </c>
      <c r="M4273" s="100"/>
      <c r="N4273" s="100"/>
      <c r="O4273" s="66">
        <f t="shared" si="175"/>
        <v>24</v>
      </c>
      <c r="P4273" s="67">
        <v>0.5</v>
      </c>
      <c r="Q4273" s="68">
        <v>17</v>
      </c>
      <c r="R4273" s="68"/>
      <c r="S4273" s="68">
        <f t="shared" si="181"/>
        <v>8.5</v>
      </c>
      <c r="T4273" s="69" t="s">
        <v>547</v>
      </c>
      <c r="U4273" s="63" t="s">
        <v>52</v>
      </c>
      <c r="V4273" s="63"/>
      <c r="W4273" s="63"/>
      <c r="X4273" s="63"/>
      <c r="Y4273" s="63"/>
      <c r="Z4273" s="63"/>
      <c r="AA4273" s="63"/>
    </row>
    <row r="4274" spans="1:27" s="71" customFormat="1" ht="23.5" customHeight="1" x14ac:dyDescent="0.35">
      <c r="A4274" s="62">
        <v>46238</v>
      </c>
      <c r="B4274" s="63" t="s">
        <v>34</v>
      </c>
      <c r="C4274" s="64" t="s">
        <v>17</v>
      </c>
      <c r="D4274" s="64" t="s">
        <v>19</v>
      </c>
      <c r="E4274" s="64" t="s">
        <v>6123</v>
      </c>
      <c r="F4274" s="64" t="str">
        <f t="shared" si="174"/>
        <v>2</v>
      </c>
      <c r="G4274" s="72">
        <v>130878004</v>
      </c>
      <c r="H4274" s="63" t="s">
        <v>7475</v>
      </c>
      <c r="I4274" s="64" t="s">
        <v>493</v>
      </c>
      <c r="J4274" s="63" t="s">
        <v>66</v>
      </c>
      <c r="K4274" s="64" t="s">
        <v>243</v>
      </c>
      <c r="L4274" s="64" t="s">
        <v>239</v>
      </c>
      <c r="M4274" s="100"/>
      <c r="N4274" s="100"/>
      <c r="O4274" s="66">
        <f t="shared" si="175"/>
        <v>24</v>
      </c>
      <c r="P4274" s="67">
        <v>0.5</v>
      </c>
      <c r="Q4274" s="68">
        <v>17</v>
      </c>
      <c r="R4274" s="68"/>
      <c r="S4274" s="68">
        <f t="shared" si="181"/>
        <v>8.5</v>
      </c>
      <c r="T4274" s="69" t="s">
        <v>547</v>
      </c>
      <c r="U4274" s="63" t="s">
        <v>52</v>
      </c>
      <c r="V4274" s="63"/>
      <c r="W4274" s="63"/>
      <c r="X4274" s="63"/>
      <c r="Y4274" s="63"/>
      <c r="Z4274" s="63"/>
      <c r="AA4274" s="63"/>
    </row>
    <row r="4275" spans="1:27" s="71" customFormat="1" ht="23.5" customHeight="1" x14ac:dyDescent="0.35">
      <c r="A4275" s="62">
        <v>46238</v>
      </c>
      <c r="B4275" s="63" t="s">
        <v>34</v>
      </c>
      <c r="C4275" s="64" t="s">
        <v>17</v>
      </c>
      <c r="D4275" s="64" t="s">
        <v>19</v>
      </c>
      <c r="E4275" s="64" t="s">
        <v>5633</v>
      </c>
      <c r="F4275" s="64" t="str">
        <f t="shared" ref="F4275:F4339" si="182">IF(RIGHT(E4275,1)="D","1","2")</f>
        <v>1</v>
      </c>
      <c r="G4275" s="72">
        <v>130597182</v>
      </c>
      <c r="H4275" s="63" t="s">
        <v>7476</v>
      </c>
      <c r="I4275" s="64" t="s">
        <v>493</v>
      </c>
      <c r="J4275" s="63" t="s">
        <v>66</v>
      </c>
      <c r="K4275" s="64" t="s">
        <v>243</v>
      </c>
      <c r="L4275" s="64" t="s">
        <v>239</v>
      </c>
      <c r="M4275" s="100"/>
      <c r="N4275" s="100"/>
      <c r="O4275" s="66">
        <f t="shared" ref="O4275:O4292" si="183">IF(N4275-M4275&gt;0,N4275-M4275,N4275-M4275+24)</f>
        <v>24</v>
      </c>
      <c r="P4275" s="67">
        <v>0.5</v>
      </c>
      <c r="Q4275" s="68">
        <v>12</v>
      </c>
      <c r="R4275" s="68"/>
      <c r="S4275" s="68">
        <f t="shared" si="181"/>
        <v>6</v>
      </c>
      <c r="T4275" s="69" t="s">
        <v>547</v>
      </c>
      <c r="U4275" s="63" t="s">
        <v>52</v>
      </c>
      <c r="V4275" s="63"/>
      <c r="W4275" s="63"/>
      <c r="X4275" s="63"/>
      <c r="Y4275" s="63"/>
      <c r="Z4275" s="63"/>
      <c r="AA4275" s="63"/>
    </row>
    <row r="4276" spans="1:27" s="71" customFormat="1" ht="23.5" customHeight="1" x14ac:dyDescent="0.35">
      <c r="A4276" s="62">
        <v>46238</v>
      </c>
      <c r="B4276" s="63" t="s">
        <v>445</v>
      </c>
      <c r="C4276" s="64" t="s">
        <v>18</v>
      </c>
      <c r="D4276" s="64" t="s">
        <v>37</v>
      </c>
      <c r="E4276" s="64" t="s">
        <v>1541</v>
      </c>
      <c r="F4276" s="64" t="str">
        <f t="shared" si="182"/>
        <v>1</v>
      </c>
      <c r="G4276" s="85" t="s">
        <v>7491</v>
      </c>
      <c r="H4276" s="63" t="s">
        <v>7477</v>
      </c>
      <c r="I4276" s="64" t="s">
        <v>493</v>
      </c>
      <c r="J4276" s="63" t="s">
        <v>66</v>
      </c>
      <c r="K4276" s="64" t="s">
        <v>243</v>
      </c>
      <c r="L4276" s="64" t="s">
        <v>239</v>
      </c>
      <c r="M4276" s="100"/>
      <c r="N4276" s="100"/>
      <c r="O4276" s="66">
        <f t="shared" si="183"/>
        <v>24</v>
      </c>
      <c r="P4276" s="67">
        <v>0.1</v>
      </c>
      <c r="Q4276" s="68">
        <v>12</v>
      </c>
      <c r="R4276" s="68"/>
      <c r="S4276" s="68">
        <f t="shared" ref="S4276:S4293" si="184">P4276*Q4276</f>
        <v>1.2000000000000002</v>
      </c>
      <c r="T4276" s="69" t="s">
        <v>547</v>
      </c>
      <c r="U4276" s="63" t="s">
        <v>52</v>
      </c>
      <c r="V4276" s="63"/>
      <c r="W4276" s="63"/>
      <c r="X4276" s="63"/>
      <c r="Y4276" s="63"/>
      <c r="Z4276" s="63"/>
      <c r="AA4276" s="63"/>
    </row>
    <row r="4277" spans="1:27" s="71" customFormat="1" ht="23.5" customHeight="1" x14ac:dyDescent="0.35">
      <c r="A4277" s="62">
        <v>46238</v>
      </c>
      <c r="B4277" s="63" t="s">
        <v>445</v>
      </c>
      <c r="C4277" s="64" t="s">
        <v>18</v>
      </c>
      <c r="D4277" s="64" t="s">
        <v>37</v>
      </c>
      <c r="E4277" s="64" t="s">
        <v>2063</v>
      </c>
      <c r="F4277" s="64" t="str">
        <f t="shared" si="182"/>
        <v>2</v>
      </c>
      <c r="G4277" s="72">
        <v>159438007</v>
      </c>
      <c r="H4277" s="63" t="s">
        <v>7478</v>
      </c>
      <c r="I4277" s="64" t="s">
        <v>493</v>
      </c>
      <c r="J4277" s="63" t="s">
        <v>66</v>
      </c>
      <c r="K4277" s="64" t="s">
        <v>243</v>
      </c>
      <c r="L4277" s="64" t="s">
        <v>239</v>
      </c>
      <c r="M4277" s="100"/>
      <c r="N4277" s="100"/>
      <c r="O4277" s="66">
        <f t="shared" si="183"/>
        <v>24</v>
      </c>
      <c r="P4277" s="67">
        <v>0.1</v>
      </c>
      <c r="Q4277" s="68">
        <v>17</v>
      </c>
      <c r="R4277" s="68"/>
      <c r="S4277" s="68">
        <f t="shared" si="184"/>
        <v>1.7000000000000002</v>
      </c>
      <c r="T4277" s="69" t="s">
        <v>547</v>
      </c>
      <c r="U4277" s="63" t="s">
        <v>52</v>
      </c>
      <c r="V4277" s="63"/>
      <c r="W4277" s="63"/>
      <c r="X4277" s="63"/>
      <c r="Y4277" s="63"/>
      <c r="Z4277" s="63"/>
      <c r="AA4277" s="63"/>
    </row>
    <row r="4278" spans="1:27" s="71" customFormat="1" ht="23.5" customHeight="1" x14ac:dyDescent="0.35">
      <c r="A4278" s="62">
        <v>46238</v>
      </c>
      <c r="B4278" s="63" t="s">
        <v>445</v>
      </c>
      <c r="C4278" s="64" t="s">
        <v>18</v>
      </c>
      <c r="D4278" s="64" t="s">
        <v>37</v>
      </c>
      <c r="E4278" s="64" t="s">
        <v>240</v>
      </c>
      <c r="F4278" s="64" t="str">
        <f t="shared" si="182"/>
        <v>2</v>
      </c>
      <c r="G4278" s="72">
        <v>161028001</v>
      </c>
      <c r="H4278" s="63" t="s">
        <v>7479</v>
      </c>
      <c r="I4278" s="64" t="s">
        <v>493</v>
      </c>
      <c r="J4278" s="63" t="s">
        <v>66</v>
      </c>
      <c r="K4278" s="64" t="s">
        <v>243</v>
      </c>
      <c r="L4278" s="64" t="s">
        <v>239</v>
      </c>
      <c r="M4278" s="100"/>
      <c r="N4278" s="100"/>
      <c r="O4278" s="66">
        <f t="shared" si="183"/>
        <v>24</v>
      </c>
      <c r="P4278" s="67">
        <v>0.1</v>
      </c>
      <c r="Q4278" s="68">
        <v>14</v>
      </c>
      <c r="R4278" s="68"/>
      <c r="S4278" s="68">
        <f t="shared" si="184"/>
        <v>1.4000000000000001</v>
      </c>
      <c r="T4278" s="69" t="s">
        <v>547</v>
      </c>
      <c r="U4278" s="63" t="s">
        <v>52</v>
      </c>
      <c r="V4278" s="63"/>
      <c r="W4278" s="63"/>
      <c r="X4278" s="63"/>
      <c r="Y4278" s="63"/>
      <c r="Z4278" s="63"/>
      <c r="AA4278" s="63"/>
    </row>
    <row r="4279" spans="1:27" s="71" customFormat="1" ht="23.5" customHeight="1" x14ac:dyDescent="0.35">
      <c r="A4279" s="62">
        <v>46238</v>
      </c>
      <c r="B4279" s="63" t="s">
        <v>445</v>
      </c>
      <c r="C4279" s="64" t="s">
        <v>18</v>
      </c>
      <c r="D4279" s="64" t="s">
        <v>37</v>
      </c>
      <c r="E4279" s="64" t="s">
        <v>252</v>
      </c>
      <c r="F4279" s="64" t="str">
        <f t="shared" si="182"/>
        <v>2</v>
      </c>
      <c r="G4279" s="85" t="s">
        <v>1218</v>
      </c>
      <c r="H4279" s="63" t="s">
        <v>7480</v>
      </c>
      <c r="I4279" s="64" t="s">
        <v>493</v>
      </c>
      <c r="J4279" s="63" t="s">
        <v>66</v>
      </c>
      <c r="K4279" s="64" t="s">
        <v>243</v>
      </c>
      <c r="L4279" s="64" t="s">
        <v>239</v>
      </c>
      <c r="M4279" s="100"/>
      <c r="N4279" s="100"/>
      <c r="O4279" s="66">
        <f t="shared" si="183"/>
        <v>24</v>
      </c>
      <c r="P4279" s="67">
        <v>0.1</v>
      </c>
      <c r="Q4279" s="68">
        <v>22</v>
      </c>
      <c r="R4279" s="68"/>
      <c r="S4279" s="68">
        <f t="shared" si="184"/>
        <v>2.2000000000000002</v>
      </c>
      <c r="T4279" s="69" t="s">
        <v>547</v>
      </c>
      <c r="U4279" s="63" t="s">
        <v>52</v>
      </c>
      <c r="V4279" s="63"/>
      <c r="W4279" s="63"/>
      <c r="X4279" s="63"/>
      <c r="Y4279" s="63"/>
      <c r="Z4279" s="63"/>
      <c r="AA4279" s="63"/>
    </row>
    <row r="4280" spans="1:27" s="71" customFormat="1" ht="23.5" customHeight="1" x14ac:dyDescent="0.35">
      <c r="A4280" s="62">
        <v>46238</v>
      </c>
      <c r="B4280" s="63" t="s">
        <v>445</v>
      </c>
      <c r="C4280" s="64" t="s">
        <v>18</v>
      </c>
      <c r="D4280" s="64" t="s">
        <v>37</v>
      </c>
      <c r="E4280" s="64" t="s">
        <v>815</v>
      </c>
      <c r="F4280" s="64" t="str">
        <f t="shared" si="182"/>
        <v>1</v>
      </c>
      <c r="G4280" s="72">
        <v>290102013</v>
      </c>
      <c r="H4280" s="63" t="s">
        <v>7481</v>
      </c>
      <c r="I4280" s="64" t="s">
        <v>493</v>
      </c>
      <c r="J4280" s="63" t="s">
        <v>66</v>
      </c>
      <c r="K4280" s="64" t="s">
        <v>243</v>
      </c>
      <c r="L4280" s="64" t="s">
        <v>239</v>
      </c>
      <c r="M4280" s="100"/>
      <c r="N4280" s="100"/>
      <c r="O4280" s="66">
        <f t="shared" si="183"/>
        <v>24</v>
      </c>
      <c r="P4280" s="67">
        <v>0.1</v>
      </c>
      <c r="Q4280" s="68">
        <v>1</v>
      </c>
      <c r="R4280" s="68"/>
      <c r="S4280" s="68">
        <f t="shared" si="184"/>
        <v>0.1</v>
      </c>
      <c r="T4280" s="69" t="s">
        <v>547</v>
      </c>
      <c r="U4280" s="63" t="s">
        <v>52</v>
      </c>
      <c r="V4280" s="63"/>
      <c r="W4280" s="63"/>
      <c r="X4280" s="63"/>
      <c r="Y4280" s="63"/>
      <c r="Z4280" s="63"/>
      <c r="AA4280" s="63"/>
    </row>
    <row r="4281" spans="1:27" s="71" customFormat="1" ht="23.5" customHeight="1" x14ac:dyDescent="0.35">
      <c r="A4281" s="62">
        <v>46238</v>
      </c>
      <c r="B4281" s="63" t="s">
        <v>445</v>
      </c>
      <c r="C4281" s="64" t="s">
        <v>18</v>
      </c>
      <c r="D4281" s="64" t="s">
        <v>37</v>
      </c>
      <c r="E4281" s="64" t="s">
        <v>615</v>
      </c>
      <c r="F4281" s="64" t="str">
        <f t="shared" si="182"/>
        <v>1</v>
      </c>
      <c r="G4281" s="72">
        <v>315295002</v>
      </c>
      <c r="H4281" s="63" t="s">
        <v>7482</v>
      </c>
      <c r="I4281" s="64" t="s">
        <v>493</v>
      </c>
      <c r="J4281" s="63" t="s">
        <v>66</v>
      </c>
      <c r="K4281" s="64" t="s">
        <v>243</v>
      </c>
      <c r="L4281" s="64" t="s">
        <v>239</v>
      </c>
      <c r="M4281" s="100"/>
      <c r="N4281" s="100"/>
      <c r="O4281" s="66">
        <f t="shared" si="183"/>
        <v>24</v>
      </c>
      <c r="P4281" s="67">
        <v>0.1</v>
      </c>
      <c r="Q4281" s="68">
        <v>5</v>
      </c>
      <c r="R4281" s="68"/>
      <c r="S4281" s="68">
        <f t="shared" si="184"/>
        <v>0.5</v>
      </c>
      <c r="T4281" s="69" t="s">
        <v>547</v>
      </c>
      <c r="U4281" s="63" t="s">
        <v>52</v>
      </c>
      <c r="V4281" s="63"/>
      <c r="W4281" s="63"/>
      <c r="X4281" s="63"/>
      <c r="Y4281" s="63"/>
      <c r="Z4281" s="63"/>
      <c r="AA4281" s="63"/>
    </row>
    <row r="4282" spans="1:27" s="71" customFormat="1" ht="23.5" customHeight="1" x14ac:dyDescent="0.35">
      <c r="A4282" s="62">
        <v>46238</v>
      </c>
      <c r="B4282" s="63" t="s">
        <v>445</v>
      </c>
      <c r="C4282" s="64" t="s">
        <v>18</v>
      </c>
      <c r="D4282" s="64" t="s">
        <v>37</v>
      </c>
      <c r="E4282" s="64" t="s">
        <v>615</v>
      </c>
      <c r="F4282" s="64" t="str">
        <f t="shared" si="182"/>
        <v>1</v>
      </c>
      <c r="G4282" s="72">
        <v>317279003</v>
      </c>
      <c r="H4282" s="63" t="s">
        <v>7483</v>
      </c>
      <c r="I4282" s="64" t="s">
        <v>493</v>
      </c>
      <c r="J4282" s="63" t="s">
        <v>66</v>
      </c>
      <c r="K4282" s="64" t="s">
        <v>243</v>
      </c>
      <c r="L4282" s="64" t="s">
        <v>239</v>
      </c>
      <c r="M4282" s="100"/>
      <c r="N4282" s="100"/>
      <c r="O4282" s="66">
        <f t="shared" si="183"/>
        <v>24</v>
      </c>
      <c r="P4282" s="67">
        <v>0.1</v>
      </c>
      <c r="Q4282" s="68">
        <v>5</v>
      </c>
      <c r="R4282" s="68"/>
      <c r="S4282" s="68">
        <f t="shared" si="184"/>
        <v>0.5</v>
      </c>
      <c r="T4282" s="69" t="s">
        <v>547</v>
      </c>
      <c r="U4282" s="63" t="s">
        <v>52</v>
      </c>
      <c r="V4282" s="63"/>
      <c r="W4282" s="63"/>
      <c r="X4282" s="63"/>
      <c r="Y4282" s="63"/>
      <c r="Z4282" s="63"/>
      <c r="AA4282" s="63"/>
    </row>
    <row r="4283" spans="1:27" s="71" customFormat="1" ht="23.5" customHeight="1" x14ac:dyDescent="0.35">
      <c r="A4283" s="62">
        <v>46238</v>
      </c>
      <c r="B4283" s="63" t="s">
        <v>445</v>
      </c>
      <c r="C4283" s="64" t="s">
        <v>18</v>
      </c>
      <c r="D4283" s="64" t="s">
        <v>37</v>
      </c>
      <c r="E4283" s="64" t="s">
        <v>2102</v>
      </c>
      <c r="F4283" s="64" t="str">
        <f t="shared" si="182"/>
        <v>2</v>
      </c>
      <c r="G4283" s="85" t="s">
        <v>7492</v>
      </c>
      <c r="H4283" s="63" t="s">
        <v>7484</v>
      </c>
      <c r="I4283" s="64" t="s">
        <v>493</v>
      </c>
      <c r="J4283" s="63" t="s">
        <v>66</v>
      </c>
      <c r="K4283" s="64" t="s">
        <v>243</v>
      </c>
      <c r="L4283" s="64" t="s">
        <v>239</v>
      </c>
      <c r="M4283" s="100"/>
      <c r="N4283" s="100"/>
      <c r="O4283" s="66">
        <f t="shared" si="183"/>
        <v>24</v>
      </c>
      <c r="P4283" s="67">
        <v>0.1</v>
      </c>
      <c r="Q4283" s="68">
        <v>24</v>
      </c>
      <c r="R4283" s="68"/>
      <c r="S4283" s="68">
        <f t="shared" si="184"/>
        <v>2.4000000000000004</v>
      </c>
      <c r="T4283" s="69" t="s">
        <v>547</v>
      </c>
      <c r="U4283" s="63" t="s">
        <v>52</v>
      </c>
      <c r="V4283" s="63"/>
      <c r="W4283" s="63"/>
      <c r="X4283" s="63"/>
      <c r="Y4283" s="63"/>
      <c r="Z4283" s="63"/>
      <c r="AA4283" s="63"/>
    </row>
    <row r="4284" spans="1:27" s="71" customFormat="1" ht="23.5" customHeight="1" x14ac:dyDescent="0.35">
      <c r="A4284" s="62">
        <v>46238</v>
      </c>
      <c r="B4284" s="63" t="s">
        <v>445</v>
      </c>
      <c r="C4284" s="64" t="s">
        <v>18</v>
      </c>
      <c r="D4284" s="64" t="s">
        <v>37</v>
      </c>
      <c r="E4284" s="64" t="s">
        <v>816</v>
      </c>
      <c r="F4284" s="64" t="str">
        <f t="shared" si="182"/>
        <v>1</v>
      </c>
      <c r="G4284" s="72">
        <v>159356005</v>
      </c>
      <c r="H4284" s="63" t="s">
        <v>7485</v>
      </c>
      <c r="I4284" s="64" t="s">
        <v>493</v>
      </c>
      <c r="J4284" s="63" t="s">
        <v>66</v>
      </c>
      <c r="K4284" s="64" t="s">
        <v>243</v>
      </c>
      <c r="L4284" s="64" t="s">
        <v>239</v>
      </c>
      <c r="M4284" s="100"/>
      <c r="N4284" s="100"/>
      <c r="O4284" s="66">
        <f t="shared" si="183"/>
        <v>24</v>
      </c>
      <c r="P4284" s="67">
        <v>0.33</v>
      </c>
      <c r="Q4284" s="68">
        <v>20</v>
      </c>
      <c r="R4284" s="68"/>
      <c r="S4284" s="68">
        <f t="shared" si="184"/>
        <v>6.6000000000000005</v>
      </c>
      <c r="T4284" s="69" t="s">
        <v>547</v>
      </c>
      <c r="U4284" s="63" t="s">
        <v>52</v>
      </c>
      <c r="V4284" s="63"/>
      <c r="W4284" s="63"/>
      <c r="X4284" s="63"/>
      <c r="Y4284" s="63"/>
      <c r="Z4284" s="63"/>
      <c r="AA4284" s="63"/>
    </row>
    <row r="4285" spans="1:27" s="71" customFormat="1" ht="23.5" customHeight="1" x14ac:dyDescent="0.35">
      <c r="A4285" s="62">
        <v>46238</v>
      </c>
      <c r="B4285" s="63" t="s">
        <v>445</v>
      </c>
      <c r="C4285" s="64" t="s">
        <v>18</v>
      </c>
      <c r="D4285" s="64" t="s">
        <v>37</v>
      </c>
      <c r="E4285" s="64" t="s">
        <v>382</v>
      </c>
      <c r="F4285" s="64" t="str">
        <f t="shared" si="182"/>
        <v>1</v>
      </c>
      <c r="G4285" s="85" t="s">
        <v>7493</v>
      </c>
      <c r="H4285" s="63" t="s">
        <v>7486</v>
      </c>
      <c r="I4285" s="64" t="s">
        <v>493</v>
      </c>
      <c r="J4285" s="63" t="s">
        <v>66</v>
      </c>
      <c r="K4285" s="64" t="s">
        <v>243</v>
      </c>
      <c r="L4285" s="64" t="s">
        <v>239</v>
      </c>
      <c r="M4285" s="100"/>
      <c r="N4285" s="100"/>
      <c r="O4285" s="66">
        <f t="shared" si="183"/>
        <v>24</v>
      </c>
      <c r="P4285" s="67">
        <v>0.2</v>
      </c>
      <c r="Q4285" s="68">
        <v>20</v>
      </c>
      <c r="R4285" s="68"/>
      <c r="S4285" s="68">
        <f t="shared" si="184"/>
        <v>4</v>
      </c>
      <c r="T4285" s="69" t="s">
        <v>547</v>
      </c>
      <c r="U4285" s="63" t="s">
        <v>52</v>
      </c>
      <c r="V4285" s="63"/>
      <c r="W4285" s="63"/>
      <c r="X4285" s="63"/>
      <c r="Y4285" s="63"/>
      <c r="Z4285" s="63"/>
      <c r="AA4285" s="63"/>
    </row>
    <row r="4286" spans="1:27" s="71" customFormat="1" ht="23.5" customHeight="1" x14ac:dyDescent="0.35">
      <c r="A4286" s="62">
        <v>46238</v>
      </c>
      <c r="B4286" s="63" t="s">
        <v>445</v>
      </c>
      <c r="C4286" s="64" t="s">
        <v>18</v>
      </c>
      <c r="D4286" s="64" t="s">
        <v>37</v>
      </c>
      <c r="E4286" s="64" t="s">
        <v>554</v>
      </c>
      <c r="F4286" s="64" t="str">
        <f t="shared" si="182"/>
        <v>1</v>
      </c>
      <c r="G4286" s="85" t="s">
        <v>4829</v>
      </c>
      <c r="H4286" s="63" t="s">
        <v>7487</v>
      </c>
      <c r="I4286" s="64" t="s">
        <v>493</v>
      </c>
      <c r="J4286" s="63" t="s">
        <v>66</v>
      </c>
      <c r="K4286" s="64" t="s">
        <v>243</v>
      </c>
      <c r="L4286" s="64" t="s">
        <v>239</v>
      </c>
      <c r="M4286" s="100"/>
      <c r="N4286" s="100"/>
      <c r="O4286" s="66">
        <f t="shared" si="183"/>
        <v>24</v>
      </c>
      <c r="P4286" s="67">
        <v>0.1</v>
      </c>
      <c r="Q4286" s="68">
        <v>7</v>
      </c>
      <c r="R4286" s="68"/>
      <c r="S4286" s="68">
        <f t="shared" si="184"/>
        <v>0.70000000000000007</v>
      </c>
      <c r="T4286" s="69" t="s">
        <v>547</v>
      </c>
      <c r="U4286" s="63" t="s">
        <v>52</v>
      </c>
      <c r="V4286" s="63"/>
      <c r="W4286" s="63"/>
      <c r="X4286" s="63"/>
      <c r="Y4286" s="63"/>
      <c r="Z4286" s="63"/>
      <c r="AA4286" s="63"/>
    </row>
    <row r="4287" spans="1:27" s="71" customFormat="1" ht="23.5" customHeight="1" x14ac:dyDescent="0.35">
      <c r="A4287" s="62">
        <v>46238</v>
      </c>
      <c r="B4287" s="63" t="s">
        <v>445</v>
      </c>
      <c r="C4287" s="64" t="s">
        <v>18</v>
      </c>
      <c r="D4287" s="64" t="s">
        <v>37</v>
      </c>
      <c r="E4287" s="64" t="s">
        <v>607</v>
      </c>
      <c r="F4287" s="64" t="str">
        <f t="shared" si="182"/>
        <v>1</v>
      </c>
      <c r="G4287" s="72">
        <v>206201008</v>
      </c>
      <c r="H4287" s="63" t="s">
        <v>7488</v>
      </c>
      <c r="I4287" s="64" t="s">
        <v>493</v>
      </c>
      <c r="J4287" s="63" t="s">
        <v>66</v>
      </c>
      <c r="K4287" s="64" t="s">
        <v>243</v>
      </c>
      <c r="L4287" s="64" t="s">
        <v>239</v>
      </c>
      <c r="M4287" s="100"/>
      <c r="N4287" s="100"/>
      <c r="O4287" s="66">
        <f t="shared" si="183"/>
        <v>24</v>
      </c>
      <c r="P4287" s="67">
        <v>0.1</v>
      </c>
      <c r="Q4287" s="68">
        <v>5</v>
      </c>
      <c r="R4287" s="68"/>
      <c r="S4287" s="68">
        <f t="shared" si="184"/>
        <v>0.5</v>
      </c>
      <c r="T4287" s="69" t="s">
        <v>547</v>
      </c>
      <c r="U4287" s="63" t="s">
        <v>52</v>
      </c>
      <c r="V4287" s="63"/>
      <c r="W4287" s="63"/>
      <c r="X4287" s="63"/>
      <c r="Y4287" s="63"/>
      <c r="Z4287" s="63"/>
      <c r="AA4287" s="63"/>
    </row>
    <row r="4288" spans="1:27" s="71" customFormat="1" ht="23.5" customHeight="1" x14ac:dyDescent="0.35">
      <c r="A4288" s="62">
        <v>46238</v>
      </c>
      <c r="B4288" s="63" t="s">
        <v>445</v>
      </c>
      <c r="C4288" s="64" t="s">
        <v>18</v>
      </c>
      <c r="D4288" s="64" t="s">
        <v>37</v>
      </c>
      <c r="E4288" s="64" t="s">
        <v>607</v>
      </c>
      <c r="F4288" s="64" t="str">
        <f t="shared" si="182"/>
        <v>1</v>
      </c>
      <c r="G4288" s="72">
        <v>206221003</v>
      </c>
      <c r="H4288" s="63" t="s">
        <v>7489</v>
      </c>
      <c r="I4288" s="64" t="s">
        <v>493</v>
      </c>
      <c r="J4288" s="63" t="s">
        <v>66</v>
      </c>
      <c r="K4288" s="64" t="s">
        <v>243</v>
      </c>
      <c r="L4288" s="64" t="s">
        <v>239</v>
      </c>
      <c r="M4288" s="100"/>
      <c r="N4288" s="100"/>
      <c r="O4288" s="66">
        <f t="shared" si="183"/>
        <v>24</v>
      </c>
      <c r="P4288" s="67">
        <v>0.1</v>
      </c>
      <c r="Q4288" s="68">
        <v>5</v>
      </c>
      <c r="R4288" s="68"/>
      <c r="S4288" s="68">
        <f t="shared" si="184"/>
        <v>0.5</v>
      </c>
      <c r="T4288" s="69" t="s">
        <v>547</v>
      </c>
      <c r="U4288" s="63" t="s">
        <v>52</v>
      </c>
      <c r="V4288" s="63"/>
      <c r="W4288" s="63"/>
      <c r="X4288" s="63"/>
      <c r="Y4288" s="63"/>
      <c r="Z4288" s="63"/>
      <c r="AA4288" s="63"/>
    </row>
    <row r="4289" spans="1:27" s="71" customFormat="1" ht="23.5" customHeight="1" x14ac:dyDescent="0.35">
      <c r="A4289" s="62">
        <v>46238</v>
      </c>
      <c r="B4289" s="63" t="s">
        <v>445</v>
      </c>
      <c r="C4289" s="64" t="s">
        <v>18</v>
      </c>
      <c r="D4289" s="64" t="s">
        <v>37</v>
      </c>
      <c r="E4289" s="64" t="s">
        <v>607</v>
      </c>
      <c r="F4289" s="64" t="str">
        <f t="shared" si="182"/>
        <v>1</v>
      </c>
      <c r="G4289" s="72">
        <v>206456004</v>
      </c>
      <c r="H4289" s="63" t="s">
        <v>7490</v>
      </c>
      <c r="I4289" s="64" t="s">
        <v>493</v>
      </c>
      <c r="J4289" s="63" t="s">
        <v>66</v>
      </c>
      <c r="K4289" s="64" t="s">
        <v>243</v>
      </c>
      <c r="L4289" s="64" t="s">
        <v>239</v>
      </c>
      <c r="M4289" s="100"/>
      <c r="N4289" s="100"/>
      <c r="O4289" s="66">
        <f t="shared" si="183"/>
        <v>24</v>
      </c>
      <c r="P4289" s="67">
        <v>0.1</v>
      </c>
      <c r="Q4289" s="68">
        <v>5</v>
      </c>
      <c r="R4289" s="68"/>
      <c r="S4289" s="68">
        <f t="shared" si="184"/>
        <v>0.5</v>
      </c>
      <c r="T4289" s="69" t="s">
        <v>547</v>
      </c>
      <c r="U4289" s="63" t="s">
        <v>52</v>
      </c>
      <c r="V4289" s="63"/>
      <c r="W4289" s="63"/>
      <c r="X4289" s="63"/>
      <c r="Y4289" s="63"/>
      <c r="Z4289" s="63"/>
      <c r="AA4289" s="63"/>
    </row>
    <row r="4290" spans="1:27" s="71" customFormat="1" ht="23.5" customHeight="1" x14ac:dyDescent="0.35">
      <c r="A4290" s="62">
        <v>46238</v>
      </c>
      <c r="B4290" s="63" t="s">
        <v>34</v>
      </c>
      <c r="C4290" s="64" t="s">
        <v>18</v>
      </c>
      <c r="D4290" s="64" t="s">
        <v>19</v>
      </c>
      <c r="E4290" s="64" t="s">
        <v>841</v>
      </c>
      <c r="F4290" s="64" t="str">
        <f t="shared" si="182"/>
        <v>1</v>
      </c>
      <c r="G4290" s="72">
        <v>130868001</v>
      </c>
      <c r="H4290" s="63" t="s">
        <v>7442</v>
      </c>
      <c r="I4290" s="64" t="s">
        <v>490</v>
      </c>
      <c r="J4290" s="63" t="s">
        <v>7247</v>
      </c>
      <c r="K4290" s="64" t="s">
        <v>281</v>
      </c>
      <c r="L4290" s="64" t="s">
        <v>268</v>
      </c>
      <c r="M4290" s="100">
        <v>0.46527777777777779</v>
      </c>
      <c r="N4290" s="100">
        <v>0.52777777777777779</v>
      </c>
      <c r="O4290" s="66">
        <f t="shared" si="183"/>
        <v>6.25E-2</v>
      </c>
      <c r="P4290" s="67">
        <v>1.5</v>
      </c>
      <c r="Q4290" s="68">
        <v>7</v>
      </c>
      <c r="R4290" s="68"/>
      <c r="S4290" s="68">
        <f t="shared" si="184"/>
        <v>10.5</v>
      </c>
      <c r="T4290" s="69" t="s">
        <v>52</v>
      </c>
      <c r="U4290" s="63" t="s">
        <v>52</v>
      </c>
      <c r="V4290" s="63"/>
      <c r="W4290" s="63"/>
      <c r="X4290" s="63"/>
      <c r="Y4290" s="63"/>
      <c r="Z4290" s="63"/>
      <c r="AA4290" s="63">
        <v>2026080007</v>
      </c>
    </row>
    <row r="4291" spans="1:27" s="71" customFormat="1" ht="23.5" customHeight="1" x14ac:dyDescent="0.35">
      <c r="A4291" s="62">
        <v>46238</v>
      </c>
      <c r="B4291" s="63" t="s">
        <v>34</v>
      </c>
      <c r="C4291" s="64" t="s">
        <v>18</v>
      </c>
      <c r="D4291" s="64" t="s">
        <v>19</v>
      </c>
      <c r="E4291" s="64" t="s">
        <v>6447</v>
      </c>
      <c r="F4291" s="64" t="str">
        <f t="shared" si="182"/>
        <v>2</v>
      </c>
      <c r="G4291" s="72">
        <v>130868017</v>
      </c>
      <c r="H4291" s="63" t="s">
        <v>7494</v>
      </c>
      <c r="I4291" s="64" t="s">
        <v>490</v>
      </c>
      <c r="J4291" s="63" t="s">
        <v>5173</v>
      </c>
      <c r="K4291" s="64" t="s">
        <v>281</v>
      </c>
      <c r="L4291" s="64" t="s">
        <v>268</v>
      </c>
      <c r="M4291" s="100">
        <v>0.88194444444444442</v>
      </c>
      <c r="N4291" s="100">
        <v>0.90277777777777779</v>
      </c>
      <c r="O4291" s="66">
        <f t="shared" si="183"/>
        <v>2.083333333333337E-2</v>
      </c>
      <c r="P4291" s="67">
        <v>0.5</v>
      </c>
      <c r="Q4291" s="68">
        <v>7</v>
      </c>
      <c r="R4291" s="68"/>
      <c r="S4291" s="68">
        <f t="shared" si="184"/>
        <v>3.5</v>
      </c>
      <c r="T4291" s="69" t="s">
        <v>52</v>
      </c>
      <c r="U4291" s="63" t="s">
        <v>52</v>
      </c>
      <c r="V4291" s="63"/>
      <c r="W4291" s="63"/>
      <c r="X4291" s="63"/>
      <c r="Y4291" s="63"/>
      <c r="Z4291" s="63"/>
      <c r="AA4291" s="63">
        <v>2026080008</v>
      </c>
    </row>
    <row r="4292" spans="1:27" s="71" customFormat="1" ht="23.5" customHeight="1" x14ac:dyDescent="0.35">
      <c r="A4292" s="62">
        <v>46238</v>
      </c>
      <c r="B4292" s="63" t="s">
        <v>445</v>
      </c>
      <c r="C4292" s="64" t="s">
        <v>17</v>
      </c>
      <c r="D4292" s="64" t="s">
        <v>37</v>
      </c>
      <c r="E4292" s="64" t="s">
        <v>6620</v>
      </c>
      <c r="F4292" s="64" t="str">
        <f t="shared" si="182"/>
        <v>2</v>
      </c>
      <c r="G4292" s="85" t="s">
        <v>7210</v>
      </c>
      <c r="H4292" s="63" t="s">
        <v>7211</v>
      </c>
      <c r="I4292" s="64" t="s">
        <v>480</v>
      </c>
      <c r="J4292" s="63" t="s">
        <v>7281</v>
      </c>
      <c r="K4292" s="64" t="s">
        <v>273</v>
      </c>
      <c r="L4292" s="64" t="s">
        <v>268</v>
      </c>
      <c r="M4292" s="100">
        <v>0.22916666666666666</v>
      </c>
      <c r="N4292" s="100">
        <v>0.25</v>
      </c>
      <c r="O4292" s="66">
        <f t="shared" si="183"/>
        <v>2.0833333333333343E-2</v>
      </c>
      <c r="P4292" s="67">
        <v>0.5</v>
      </c>
      <c r="Q4292" s="68">
        <v>24</v>
      </c>
      <c r="R4292" s="68"/>
      <c r="S4292" s="68">
        <f t="shared" si="184"/>
        <v>12</v>
      </c>
      <c r="T4292" s="69" t="s">
        <v>30</v>
      </c>
      <c r="U4292" s="63" t="s">
        <v>30</v>
      </c>
      <c r="V4292" s="63"/>
      <c r="W4292" s="63">
        <v>643262001</v>
      </c>
      <c r="X4292" s="63" t="s">
        <v>7495</v>
      </c>
      <c r="Y4292" s="63"/>
      <c r="Z4292" s="63"/>
      <c r="AA4292" s="63">
        <v>2026080009</v>
      </c>
    </row>
    <row r="4293" spans="1:27" s="71" customFormat="1" ht="23.5" customHeight="1" x14ac:dyDescent="0.35">
      <c r="A4293" s="62">
        <v>46238</v>
      </c>
      <c r="B4293" s="63" t="s">
        <v>445</v>
      </c>
      <c r="C4293" s="64" t="s">
        <v>17</v>
      </c>
      <c r="D4293" s="64" t="s">
        <v>37</v>
      </c>
      <c r="E4293" s="64" t="s">
        <v>7097</v>
      </c>
      <c r="F4293" s="64" t="str">
        <f t="shared" si="182"/>
        <v>1</v>
      </c>
      <c r="G4293" s="85" t="s">
        <v>1072</v>
      </c>
      <c r="H4293" s="63" t="s">
        <v>7444</v>
      </c>
      <c r="I4293" s="64" t="s">
        <v>480</v>
      </c>
      <c r="J4293" s="63" t="s">
        <v>7445</v>
      </c>
      <c r="K4293" s="64" t="s">
        <v>273</v>
      </c>
      <c r="L4293" s="64" t="s">
        <v>268</v>
      </c>
      <c r="M4293" s="100">
        <v>0.3125</v>
      </c>
      <c r="N4293" s="100">
        <v>0.64583333333333337</v>
      </c>
      <c r="O4293" s="66">
        <f t="shared" ref="O4293:O4319" si="185">IF(N4293-M4293&gt;0,N4293-M4293,N4293-M4293+24)</f>
        <v>0.33333333333333337</v>
      </c>
      <c r="P4293" s="67">
        <v>8</v>
      </c>
      <c r="Q4293" s="68">
        <v>8</v>
      </c>
      <c r="R4293" s="68"/>
      <c r="S4293" s="68">
        <f t="shared" si="184"/>
        <v>64</v>
      </c>
      <c r="T4293" s="69" t="s">
        <v>30</v>
      </c>
      <c r="U4293" s="63" t="s">
        <v>30</v>
      </c>
      <c r="V4293" s="63"/>
      <c r="W4293" s="63">
        <v>637158001</v>
      </c>
      <c r="X4293" s="63" t="s">
        <v>7446</v>
      </c>
      <c r="Y4293" s="63"/>
      <c r="Z4293" s="63"/>
      <c r="AA4293" s="63">
        <v>2026080010</v>
      </c>
    </row>
    <row r="4294" spans="1:27" s="71" customFormat="1" ht="23.5" customHeight="1" x14ac:dyDescent="0.35">
      <c r="A4294" s="62">
        <v>46239</v>
      </c>
      <c r="B4294" s="63" t="s">
        <v>445</v>
      </c>
      <c r="C4294" s="64" t="s">
        <v>17</v>
      </c>
      <c r="D4294" s="64" t="s">
        <v>37</v>
      </c>
      <c r="E4294" s="64" t="s">
        <v>5901</v>
      </c>
      <c r="F4294" s="64" t="str">
        <f t="shared" si="182"/>
        <v>1</v>
      </c>
      <c r="G4294" s="85" t="s">
        <v>3193</v>
      </c>
      <c r="H4294" s="63" t="s">
        <v>7512</v>
      </c>
      <c r="I4294" s="64" t="s">
        <v>493</v>
      </c>
      <c r="J4294" s="63" t="s">
        <v>66</v>
      </c>
      <c r="K4294" s="64" t="s">
        <v>243</v>
      </c>
      <c r="L4294" s="64" t="s">
        <v>239</v>
      </c>
      <c r="M4294" s="100"/>
      <c r="N4294" s="100"/>
      <c r="O4294" s="66">
        <f t="shared" si="185"/>
        <v>24</v>
      </c>
      <c r="P4294" s="67">
        <v>0.1</v>
      </c>
      <c r="Q4294" s="68">
        <v>25</v>
      </c>
      <c r="R4294" s="68"/>
      <c r="S4294" s="68">
        <f t="shared" ref="S4294:S4298" si="186">P4294*Q4294</f>
        <v>2.5</v>
      </c>
      <c r="T4294" s="69" t="s">
        <v>547</v>
      </c>
      <c r="U4294" s="63" t="s">
        <v>52</v>
      </c>
      <c r="V4294" s="63"/>
      <c r="W4294" s="63"/>
      <c r="X4294" s="63"/>
      <c r="Y4294" s="63"/>
      <c r="Z4294" s="63"/>
      <c r="AA4294" s="63"/>
    </row>
    <row r="4295" spans="1:27" s="71" customFormat="1" ht="23.5" customHeight="1" x14ac:dyDescent="0.35">
      <c r="A4295" s="62">
        <v>46239</v>
      </c>
      <c r="B4295" s="63" t="s">
        <v>445</v>
      </c>
      <c r="C4295" s="64" t="s">
        <v>17</v>
      </c>
      <c r="D4295" s="64" t="s">
        <v>37</v>
      </c>
      <c r="E4295" s="64" t="s">
        <v>5868</v>
      </c>
      <c r="F4295" s="64" t="str">
        <f t="shared" si="182"/>
        <v>2</v>
      </c>
      <c r="G4295" s="85" t="s">
        <v>1211</v>
      </c>
      <c r="H4295" s="63" t="s">
        <v>7513</v>
      </c>
      <c r="I4295" s="64" t="s">
        <v>493</v>
      </c>
      <c r="J4295" s="63" t="s">
        <v>66</v>
      </c>
      <c r="K4295" s="64" t="s">
        <v>243</v>
      </c>
      <c r="L4295" s="64" t="s">
        <v>239</v>
      </c>
      <c r="M4295" s="100"/>
      <c r="N4295" s="100"/>
      <c r="O4295" s="66">
        <f t="shared" si="185"/>
        <v>24</v>
      </c>
      <c r="P4295" s="67">
        <v>0.67</v>
      </c>
      <c r="Q4295" s="68">
        <v>25</v>
      </c>
      <c r="R4295" s="68"/>
      <c r="S4295" s="68">
        <f t="shared" si="186"/>
        <v>16.75</v>
      </c>
      <c r="T4295" s="69" t="s">
        <v>547</v>
      </c>
      <c r="U4295" s="63" t="s">
        <v>52</v>
      </c>
      <c r="V4295" s="63"/>
      <c r="W4295" s="63"/>
      <c r="X4295" s="63"/>
      <c r="Y4295" s="63"/>
      <c r="Z4295" s="63"/>
      <c r="AA4295" s="63"/>
    </row>
    <row r="4296" spans="1:27" s="71" customFormat="1" ht="23.5" customHeight="1" x14ac:dyDescent="0.35">
      <c r="A4296" s="62">
        <v>46239</v>
      </c>
      <c r="B4296" s="63" t="s">
        <v>445</v>
      </c>
      <c r="C4296" s="64" t="s">
        <v>17</v>
      </c>
      <c r="D4296" s="64" t="s">
        <v>37</v>
      </c>
      <c r="E4296" s="64" t="s">
        <v>6620</v>
      </c>
      <c r="F4296" s="64" t="str">
        <f t="shared" si="182"/>
        <v>2</v>
      </c>
      <c r="G4296" s="85" t="s">
        <v>3193</v>
      </c>
      <c r="H4296" s="63" t="s">
        <v>7512</v>
      </c>
      <c r="I4296" s="64" t="s">
        <v>493</v>
      </c>
      <c r="J4296" s="63" t="s">
        <v>66</v>
      </c>
      <c r="K4296" s="64" t="s">
        <v>243</v>
      </c>
      <c r="L4296" s="64" t="s">
        <v>239</v>
      </c>
      <c r="M4296" s="100"/>
      <c r="N4296" s="100"/>
      <c r="O4296" s="66">
        <f t="shared" si="185"/>
        <v>24</v>
      </c>
      <c r="P4296" s="67">
        <v>0.67</v>
      </c>
      <c r="Q4296" s="68">
        <v>20</v>
      </c>
      <c r="R4296" s="68"/>
      <c r="S4296" s="68">
        <f t="shared" si="186"/>
        <v>13.4</v>
      </c>
      <c r="T4296" s="69" t="s">
        <v>547</v>
      </c>
      <c r="U4296" s="63" t="s">
        <v>52</v>
      </c>
      <c r="V4296" s="63"/>
      <c r="W4296" s="63"/>
      <c r="X4296" s="63"/>
      <c r="Y4296" s="63"/>
      <c r="Z4296" s="63"/>
      <c r="AA4296" s="63"/>
    </row>
    <row r="4297" spans="1:27" s="71" customFormat="1" ht="23.5" customHeight="1" x14ac:dyDescent="0.35">
      <c r="A4297" s="62">
        <v>46239</v>
      </c>
      <c r="B4297" s="63" t="s">
        <v>445</v>
      </c>
      <c r="C4297" s="64" t="s">
        <v>17</v>
      </c>
      <c r="D4297" s="64" t="s">
        <v>37</v>
      </c>
      <c r="E4297" s="64" t="s">
        <v>5865</v>
      </c>
      <c r="F4297" s="64" t="str">
        <f t="shared" si="182"/>
        <v>2</v>
      </c>
      <c r="G4297" s="85" t="s">
        <v>7516</v>
      </c>
      <c r="H4297" s="63" t="s">
        <v>7514</v>
      </c>
      <c r="I4297" s="64" t="s">
        <v>493</v>
      </c>
      <c r="J4297" s="63" t="s">
        <v>66</v>
      </c>
      <c r="K4297" s="64" t="s">
        <v>243</v>
      </c>
      <c r="L4297" s="64" t="s">
        <v>239</v>
      </c>
      <c r="M4297" s="100"/>
      <c r="N4297" s="100"/>
      <c r="O4297" s="66">
        <f t="shared" si="185"/>
        <v>24</v>
      </c>
      <c r="P4297" s="67">
        <v>0.1</v>
      </c>
      <c r="Q4297" s="68">
        <v>27</v>
      </c>
      <c r="R4297" s="68"/>
      <c r="S4297" s="68">
        <f t="shared" si="186"/>
        <v>2.7</v>
      </c>
      <c r="T4297" s="69" t="s">
        <v>547</v>
      </c>
      <c r="U4297" s="63" t="s">
        <v>52</v>
      </c>
      <c r="V4297" s="63"/>
      <c r="W4297" s="63"/>
      <c r="X4297" s="63"/>
      <c r="Y4297" s="63"/>
      <c r="Z4297" s="63"/>
      <c r="AA4297" s="63"/>
    </row>
    <row r="4298" spans="1:27" s="71" customFormat="1" ht="23.5" customHeight="1" x14ac:dyDescent="0.35">
      <c r="A4298" s="62">
        <v>46239</v>
      </c>
      <c r="B4298" s="63" t="s">
        <v>34</v>
      </c>
      <c r="C4298" s="64" t="s">
        <v>17</v>
      </c>
      <c r="D4298" s="64" t="s">
        <v>19</v>
      </c>
      <c r="E4298" s="64" t="s">
        <v>6546</v>
      </c>
      <c r="F4298" s="64" t="str">
        <f t="shared" si="182"/>
        <v>1</v>
      </c>
      <c r="G4298" s="72" t="s">
        <v>731</v>
      </c>
      <c r="H4298" s="63" t="s">
        <v>7515</v>
      </c>
      <c r="I4298" s="64" t="s">
        <v>493</v>
      </c>
      <c r="J4298" s="63" t="s">
        <v>66</v>
      </c>
      <c r="K4298" s="64" t="s">
        <v>243</v>
      </c>
      <c r="L4298" s="64" t="s">
        <v>239</v>
      </c>
      <c r="M4298" s="100"/>
      <c r="N4298" s="100"/>
      <c r="O4298" s="66">
        <f t="shared" si="185"/>
        <v>24</v>
      </c>
      <c r="P4298" s="67">
        <v>0.5</v>
      </c>
      <c r="Q4298" s="68">
        <v>12</v>
      </c>
      <c r="R4298" s="68"/>
      <c r="S4298" s="68">
        <f t="shared" si="186"/>
        <v>6</v>
      </c>
      <c r="T4298" s="69" t="s">
        <v>547</v>
      </c>
      <c r="U4298" s="63" t="s">
        <v>52</v>
      </c>
      <c r="V4298" s="63"/>
      <c r="W4298" s="63"/>
      <c r="X4298" s="63"/>
      <c r="Y4298" s="63"/>
      <c r="Z4298" s="63"/>
      <c r="AA4298" s="63"/>
    </row>
    <row r="4299" spans="1:27" s="71" customFormat="1" ht="23.5" customHeight="1" x14ac:dyDescent="0.35">
      <c r="A4299" s="62">
        <v>46239</v>
      </c>
      <c r="B4299" s="63" t="s">
        <v>445</v>
      </c>
      <c r="C4299" s="64" t="s">
        <v>18</v>
      </c>
      <c r="D4299" s="64" t="s">
        <v>37</v>
      </c>
      <c r="E4299" s="64" t="s">
        <v>389</v>
      </c>
      <c r="F4299" s="64" t="str">
        <f t="shared" si="182"/>
        <v>2</v>
      </c>
      <c r="G4299" s="85" t="s">
        <v>1612</v>
      </c>
      <c r="H4299" s="63" t="s">
        <v>7517</v>
      </c>
      <c r="I4299" s="64" t="s">
        <v>493</v>
      </c>
      <c r="J4299" s="63" t="s">
        <v>66</v>
      </c>
      <c r="K4299" s="64" t="s">
        <v>243</v>
      </c>
      <c r="L4299" s="64" t="s">
        <v>239</v>
      </c>
      <c r="M4299" s="100"/>
      <c r="N4299" s="100"/>
      <c r="O4299" s="66">
        <f t="shared" si="185"/>
        <v>24</v>
      </c>
      <c r="P4299" s="67">
        <v>0.1</v>
      </c>
      <c r="Q4299" s="68">
        <v>26</v>
      </c>
      <c r="R4299" s="68"/>
      <c r="S4299" s="68">
        <f t="shared" ref="S4299:S4313" si="187">P4299*Q4299</f>
        <v>2.6</v>
      </c>
      <c r="T4299" s="69" t="s">
        <v>547</v>
      </c>
      <c r="U4299" s="63" t="s">
        <v>52</v>
      </c>
      <c r="V4299" s="63"/>
      <c r="W4299" s="63"/>
      <c r="X4299" s="63"/>
      <c r="Y4299" s="63"/>
      <c r="Z4299" s="63"/>
      <c r="AA4299" s="63"/>
    </row>
    <row r="4300" spans="1:27" s="71" customFormat="1" ht="23.5" customHeight="1" x14ac:dyDescent="0.35">
      <c r="A4300" s="62">
        <v>46239</v>
      </c>
      <c r="B4300" s="63" t="s">
        <v>445</v>
      </c>
      <c r="C4300" s="64" t="s">
        <v>18</v>
      </c>
      <c r="D4300" s="64" t="s">
        <v>37</v>
      </c>
      <c r="E4300" s="64" t="s">
        <v>2063</v>
      </c>
      <c r="F4300" s="64" t="str">
        <f t="shared" si="182"/>
        <v>2</v>
      </c>
      <c r="G4300" s="85" t="s">
        <v>1605</v>
      </c>
      <c r="H4300" s="63" t="s">
        <v>7518</v>
      </c>
      <c r="I4300" s="64" t="s">
        <v>493</v>
      </c>
      <c r="J4300" s="63" t="s">
        <v>66</v>
      </c>
      <c r="K4300" s="64" t="s">
        <v>243</v>
      </c>
      <c r="L4300" s="64" t="s">
        <v>239</v>
      </c>
      <c r="M4300" s="100"/>
      <c r="N4300" s="100"/>
      <c r="O4300" s="66">
        <f t="shared" si="185"/>
        <v>24</v>
      </c>
      <c r="P4300" s="67">
        <v>0.33</v>
      </c>
      <c r="Q4300" s="68">
        <v>23</v>
      </c>
      <c r="R4300" s="68"/>
      <c r="S4300" s="68">
        <f t="shared" si="187"/>
        <v>7.5900000000000007</v>
      </c>
      <c r="T4300" s="69" t="s">
        <v>547</v>
      </c>
      <c r="U4300" s="63" t="s">
        <v>52</v>
      </c>
      <c r="V4300" s="63"/>
      <c r="W4300" s="63"/>
      <c r="X4300" s="63"/>
      <c r="Y4300" s="63"/>
      <c r="Z4300" s="63"/>
      <c r="AA4300" s="63"/>
    </row>
    <row r="4301" spans="1:27" s="71" customFormat="1" ht="23.5" customHeight="1" x14ac:dyDescent="0.35">
      <c r="A4301" s="62">
        <v>46239</v>
      </c>
      <c r="B4301" s="63" t="s">
        <v>445</v>
      </c>
      <c r="C4301" s="64" t="s">
        <v>18</v>
      </c>
      <c r="D4301" s="64" t="s">
        <v>37</v>
      </c>
      <c r="E4301" s="64" t="s">
        <v>240</v>
      </c>
      <c r="F4301" s="64" t="str">
        <f t="shared" si="182"/>
        <v>2</v>
      </c>
      <c r="G4301" s="72">
        <v>313113021</v>
      </c>
      <c r="H4301" s="63" t="s">
        <v>7519</v>
      </c>
      <c r="I4301" s="64" t="s">
        <v>493</v>
      </c>
      <c r="J4301" s="63" t="s">
        <v>66</v>
      </c>
      <c r="K4301" s="64" t="s">
        <v>243</v>
      </c>
      <c r="L4301" s="64" t="s">
        <v>239</v>
      </c>
      <c r="M4301" s="100"/>
      <c r="N4301" s="100"/>
      <c r="O4301" s="66">
        <f t="shared" si="185"/>
        <v>24</v>
      </c>
      <c r="P4301" s="67">
        <v>0.1</v>
      </c>
      <c r="Q4301" s="68">
        <v>17</v>
      </c>
      <c r="R4301" s="68"/>
      <c r="S4301" s="68">
        <f t="shared" si="187"/>
        <v>1.7000000000000002</v>
      </c>
      <c r="T4301" s="69" t="s">
        <v>547</v>
      </c>
      <c r="U4301" s="63" t="s">
        <v>52</v>
      </c>
      <c r="V4301" s="63"/>
      <c r="W4301" s="63"/>
      <c r="X4301" s="63"/>
      <c r="Y4301" s="63"/>
      <c r="Z4301" s="63"/>
      <c r="AA4301" s="63"/>
    </row>
    <row r="4302" spans="1:27" s="71" customFormat="1" ht="23.5" customHeight="1" x14ac:dyDescent="0.35">
      <c r="A4302" s="62">
        <v>46239</v>
      </c>
      <c r="B4302" s="63" t="s">
        <v>445</v>
      </c>
      <c r="C4302" s="64" t="s">
        <v>18</v>
      </c>
      <c r="D4302" s="64" t="s">
        <v>37</v>
      </c>
      <c r="E4302" s="64" t="s">
        <v>752</v>
      </c>
      <c r="F4302" s="64" t="str">
        <f t="shared" si="182"/>
        <v>2</v>
      </c>
      <c r="G4302" s="72">
        <v>316292007</v>
      </c>
      <c r="H4302" s="63" t="s">
        <v>7520</v>
      </c>
      <c r="I4302" s="64" t="s">
        <v>493</v>
      </c>
      <c r="J4302" s="63" t="s">
        <v>66</v>
      </c>
      <c r="K4302" s="64" t="s">
        <v>243</v>
      </c>
      <c r="L4302" s="64" t="s">
        <v>239</v>
      </c>
      <c r="M4302" s="100"/>
      <c r="N4302" s="100"/>
      <c r="O4302" s="66">
        <f t="shared" si="185"/>
        <v>24</v>
      </c>
      <c r="P4302" s="67">
        <v>0.1</v>
      </c>
      <c r="Q4302" s="68">
        <v>10</v>
      </c>
      <c r="R4302" s="68"/>
      <c r="S4302" s="68">
        <f t="shared" si="187"/>
        <v>1</v>
      </c>
      <c r="T4302" s="69" t="s">
        <v>547</v>
      </c>
      <c r="U4302" s="63" t="s">
        <v>52</v>
      </c>
      <c r="V4302" s="63"/>
      <c r="W4302" s="63"/>
      <c r="X4302" s="63"/>
      <c r="Y4302" s="63"/>
      <c r="Z4302" s="63"/>
      <c r="AA4302" s="63"/>
    </row>
    <row r="4303" spans="1:27" s="71" customFormat="1" ht="23.5" customHeight="1" x14ac:dyDescent="0.35">
      <c r="A4303" s="62">
        <v>46239</v>
      </c>
      <c r="B4303" s="63" t="s">
        <v>445</v>
      </c>
      <c r="C4303" s="64" t="s">
        <v>18</v>
      </c>
      <c r="D4303" s="64" t="s">
        <v>37</v>
      </c>
      <c r="E4303" s="64" t="s">
        <v>339</v>
      </c>
      <c r="F4303" s="64" t="str">
        <f t="shared" si="182"/>
        <v>1</v>
      </c>
      <c r="G4303" s="72">
        <v>317339001</v>
      </c>
      <c r="H4303" s="63" t="s">
        <v>7521</v>
      </c>
      <c r="I4303" s="64" t="s">
        <v>493</v>
      </c>
      <c r="J4303" s="63" t="s">
        <v>66</v>
      </c>
      <c r="K4303" s="64" t="s">
        <v>243</v>
      </c>
      <c r="L4303" s="64" t="s">
        <v>239</v>
      </c>
      <c r="M4303" s="100"/>
      <c r="N4303" s="100"/>
      <c r="O4303" s="66">
        <f t="shared" si="185"/>
        <v>24</v>
      </c>
      <c r="P4303" s="67">
        <v>0.1</v>
      </c>
      <c r="Q4303" s="68">
        <v>5</v>
      </c>
      <c r="R4303" s="68"/>
      <c r="S4303" s="68">
        <f t="shared" si="187"/>
        <v>0.5</v>
      </c>
      <c r="T4303" s="69" t="s">
        <v>547</v>
      </c>
      <c r="U4303" s="63" t="s">
        <v>52</v>
      </c>
      <c r="V4303" s="63"/>
      <c r="W4303" s="63"/>
      <c r="X4303" s="63"/>
      <c r="Y4303" s="63"/>
      <c r="Z4303" s="63"/>
      <c r="AA4303" s="63"/>
    </row>
    <row r="4304" spans="1:27" s="71" customFormat="1" ht="23.5" customHeight="1" x14ac:dyDescent="0.35">
      <c r="A4304" s="62">
        <v>46239</v>
      </c>
      <c r="B4304" s="63" t="s">
        <v>445</v>
      </c>
      <c r="C4304" s="64" t="s">
        <v>18</v>
      </c>
      <c r="D4304" s="64" t="s">
        <v>37</v>
      </c>
      <c r="E4304" s="64" t="s">
        <v>339</v>
      </c>
      <c r="F4304" s="64" t="str">
        <f t="shared" si="182"/>
        <v>1</v>
      </c>
      <c r="G4304" s="72">
        <v>317342001</v>
      </c>
      <c r="H4304" s="63" t="s">
        <v>7522</v>
      </c>
      <c r="I4304" s="64" t="s">
        <v>493</v>
      </c>
      <c r="J4304" s="63" t="s">
        <v>66</v>
      </c>
      <c r="K4304" s="64" t="s">
        <v>243</v>
      </c>
      <c r="L4304" s="64" t="s">
        <v>239</v>
      </c>
      <c r="M4304" s="100"/>
      <c r="N4304" s="100"/>
      <c r="O4304" s="66">
        <f t="shared" si="185"/>
        <v>24</v>
      </c>
      <c r="P4304" s="67">
        <v>0.1</v>
      </c>
      <c r="Q4304" s="68">
        <v>5</v>
      </c>
      <c r="R4304" s="68"/>
      <c r="S4304" s="68">
        <f t="shared" si="187"/>
        <v>0.5</v>
      </c>
      <c r="T4304" s="69" t="s">
        <v>547</v>
      </c>
      <c r="U4304" s="63" t="s">
        <v>52</v>
      </c>
      <c r="V4304" s="63"/>
      <c r="W4304" s="63"/>
      <c r="X4304" s="63"/>
      <c r="Y4304" s="63"/>
      <c r="Z4304" s="63"/>
      <c r="AA4304" s="63"/>
    </row>
    <row r="4305" spans="1:27" s="71" customFormat="1" ht="23.5" customHeight="1" x14ac:dyDescent="0.35">
      <c r="A4305" s="62">
        <v>46239</v>
      </c>
      <c r="B4305" s="63" t="s">
        <v>445</v>
      </c>
      <c r="C4305" s="64" t="s">
        <v>18</v>
      </c>
      <c r="D4305" s="64" t="s">
        <v>37</v>
      </c>
      <c r="E4305" s="64" t="s">
        <v>615</v>
      </c>
      <c r="F4305" s="64" t="str">
        <f t="shared" si="182"/>
        <v>1</v>
      </c>
      <c r="G4305" s="72">
        <v>230747003</v>
      </c>
      <c r="H4305" s="63" t="s">
        <v>7523</v>
      </c>
      <c r="I4305" s="64" t="s">
        <v>493</v>
      </c>
      <c r="J4305" s="63" t="s">
        <v>66</v>
      </c>
      <c r="K4305" s="64" t="s">
        <v>243</v>
      </c>
      <c r="L4305" s="64" t="s">
        <v>239</v>
      </c>
      <c r="M4305" s="100"/>
      <c r="N4305" s="100"/>
      <c r="O4305" s="66">
        <f t="shared" si="185"/>
        <v>24</v>
      </c>
      <c r="P4305" s="67">
        <v>0.1</v>
      </c>
      <c r="Q4305" s="68">
        <v>7</v>
      </c>
      <c r="R4305" s="68"/>
      <c r="S4305" s="68">
        <f t="shared" si="187"/>
        <v>0.70000000000000007</v>
      </c>
      <c r="T4305" s="69" t="s">
        <v>547</v>
      </c>
      <c r="U4305" s="63" t="s">
        <v>52</v>
      </c>
      <c r="V4305" s="63"/>
      <c r="W4305" s="63"/>
      <c r="X4305" s="63"/>
      <c r="Y4305" s="63"/>
      <c r="Z4305" s="63"/>
      <c r="AA4305" s="63"/>
    </row>
    <row r="4306" spans="1:27" s="71" customFormat="1" ht="23.5" customHeight="1" x14ac:dyDescent="0.35">
      <c r="A4306" s="62">
        <v>46239</v>
      </c>
      <c r="B4306" s="63" t="s">
        <v>445</v>
      </c>
      <c r="C4306" s="64" t="s">
        <v>18</v>
      </c>
      <c r="D4306" s="64" t="s">
        <v>37</v>
      </c>
      <c r="E4306" s="64" t="s">
        <v>615</v>
      </c>
      <c r="F4306" s="64" t="str">
        <f t="shared" si="182"/>
        <v>1</v>
      </c>
      <c r="G4306" s="72">
        <v>315630004</v>
      </c>
      <c r="H4306" s="63" t="s">
        <v>7524</v>
      </c>
      <c r="I4306" s="64" t="s">
        <v>493</v>
      </c>
      <c r="J4306" s="63" t="s">
        <v>66</v>
      </c>
      <c r="K4306" s="64" t="s">
        <v>243</v>
      </c>
      <c r="L4306" s="64" t="s">
        <v>239</v>
      </c>
      <c r="M4306" s="100"/>
      <c r="N4306" s="100"/>
      <c r="O4306" s="66">
        <f t="shared" si="185"/>
        <v>24</v>
      </c>
      <c r="P4306" s="67">
        <v>0.1</v>
      </c>
      <c r="Q4306" s="68">
        <v>7</v>
      </c>
      <c r="R4306" s="68"/>
      <c r="S4306" s="68">
        <f t="shared" si="187"/>
        <v>0.70000000000000007</v>
      </c>
      <c r="T4306" s="69" t="s">
        <v>547</v>
      </c>
      <c r="U4306" s="63" t="s">
        <v>52</v>
      </c>
      <c r="V4306" s="63"/>
      <c r="W4306" s="63"/>
      <c r="X4306" s="63"/>
      <c r="Y4306" s="63"/>
      <c r="Z4306" s="63"/>
      <c r="AA4306" s="63"/>
    </row>
    <row r="4307" spans="1:27" s="71" customFormat="1" ht="23.5" customHeight="1" x14ac:dyDescent="0.35">
      <c r="A4307" s="62">
        <v>46239</v>
      </c>
      <c r="B4307" s="63" t="s">
        <v>445</v>
      </c>
      <c r="C4307" s="64" t="s">
        <v>18</v>
      </c>
      <c r="D4307" s="64" t="s">
        <v>37</v>
      </c>
      <c r="E4307" s="64" t="s">
        <v>615</v>
      </c>
      <c r="F4307" s="64" t="str">
        <f t="shared" si="182"/>
        <v>1</v>
      </c>
      <c r="G4307" s="72">
        <v>319158002</v>
      </c>
      <c r="H4307" s="63" t="s">
        <v>7525</v>
      </c>
      <c r="I4307" s="64" t="s">
        <v>493</v>
      </c>
      <c r="J4307" s="63" t="s">
        <v>66</v>
      </c>
      <c r="K4307" s="64" t="s">
        <v>243</v>
      </c>
      <c r="L4307" s="64" t="s">
        <v>239</v>
      </c>
      <c r="M4307" s="100"/>
      <c r="N4307" s="100"/>
      <c r="O4307" s="66">
        <f t="shared" si="185"/>
        <v>24</v>
      </c>
      <c r="P4307" s="67">
        <v>0.1</v>
      </c>
      <c r="Q4307" s="68">
        <v>7</v>
      </c>
      <c r="R4307" s="68"/>
      <c r="S4307" s="68">
        <f t="shared" si="187"/>
        <v>0.70000000000000007</v>
      </c>
      <c r="T4307" s="69" t="s">
        <v>547</v>
      </c>
      <c r="U4307" s="63" t="s">
        <v>52</v>
      </c>
      <c r="V4307" s="63"/>
      <c r="W4307" s="63"/>
      <c r="X4307" s="63"/>
      <c r="Y4307" s="63"/>
      <c r="Z4307" s="63"/>
      <c r="AA4307" s="63"/>
    </row>
    <row r="4308" spans="1:27" s="71" customFormat="1" ht="23.5" customHeight="1" x14ac:dyDescent="0.35">
      <c r="A4308" s="62">
        <v>46239</v>
      </c>
      <c r="B4308" s="63" t="s">
        <v>445</v>
      </c>
      <c r="C4308" s="64" t="s">
        <v>18</v>
      </c>
      <c r="D4308" s="64" t="s">
        <v>37</v>
      </c>
      <c r="E4308" s="64" t="s">
        <v>544</v>
      </c>
      <c r="F4308" s="64" t="str">
        <f t="shared" si="182"/>
        <v>1</v>
      </c>
      <c r="G4308" s="85" t="s">
        <v>7532</v>
      </c>
      <c r="H4308" s="63" t="s">
        <v>7526</v>
      </c>
      <c r="I4308" s="64" t="s">
        <v>493</v>
      </c>
      <c r="J4308" s="63" t="s">
        <v>66</v>
      </c>
      <c r="K4308" s="64" t="s">
        <v>243</v>
      </c>
      <c r="L4308" s="64" t="s">
        <v>239</v>
      </c>
      <c r="M4308" s="100"/>
      <c r="N4308" s="100"/>
      <c r="O4308" s="66">
        <f t="shared" si="185"/>
        <v>24</v>
      </c>
      <c r="P4308" s="67">
        <v>0.75</v>
      </c>
      <c r="Q4308" s="68">
        <v>16</v>
      </c>
      <c r="R4308" s="68"/>
      <c r="S4308" s="68">
        <f t="shared" si="187"/>
        <v>12</v>
      </c>
      <c r="T4308" s="69" t="s">
        <v>547</v>
      </c>
      <c r="U4308" s="63" t="s">
        <v>52</v>
      </c>
      <c r="V4308" s="63"/>
      <c r="W4308" s="63"/>
      <c r="X4308" s="63"/>
      <c r="Y4308" s="63"/>
      <c r="Z4308" s="63"/>
      <c r="AA4308" s="63"/>
    </row>
    <row r="4309" spans="1:27" s="71" customFormat="1" ht="23.5" customHeight="1" x14ac:dyDescent="0.35">
      <c r="A4309" s="62">
        <v>46239</v>
      </c>
      <c r="B4309" s="63" t="s">
        <v>445</v>
      </c>
      <c r="C4309" s="64" t="s">
        <v>18</v>
      </c>
      <c r="D4309" s="64" t="s">
        <v>37</v>
      </c>
      <c r="E4309" s="64" t="s">
        <v>2671</v>
      </c>
      <c r="F4309" s="64" t="str">
        <f t="shared" si="182"/>
        <v>1</v>
      </c>
      <c r="G4309" s="85" t="s">
        <v>2148</v>
      </c>
      <c r="H4309" s="63" t="s">
        <v>7527</v>
      </c>
      <c r="I4309" s="64" t="s">
        <v>493</v>
      </c>
      <c r="J4309" s="63" t="s">
        <v>66</v>
      </c>
      <c r="K4309" s="64" t="s">
        <v>243</v>
      </c>
      <c r="L4309" s="64" t="s">
        <v>239</v>
      </c>
      <c r="M4309" s="100"/>
      <c r="N4309" s="100"/>
      <c r="O4309" s="66">
        <f t="shared" si="185"/>
        <v>24</v>
      </c>
      <c r="P4309" s="67">
        <v>0.3</v>
      </c>
      <c r="Q4309" s="68">
        <v>26</v>
      </c>
      <c r="R4309" s="68"/>
      <c r="S4309" s="68">
        <f t="shared" si="187"/>
        <v>7.8</v>
      </c>
      <c r="T4309" s="69" t="s">
        <v>547</v>
      </c>
      <c r="U4309" s="63" t="s">
        <v>52</v>
      </c>
      <c r="V4309" s="63"/>
      <c r="W4309" s="63"/>
      <c r="X4309" s="63"/>
      <c r="Y4309" s="63"/>
      <c r="Z4309" s="63"/>
      <c r="AA4309" s="63"/>
    </row>
    <row r="4310" spans="1:27" s="71" customFormat="1" ht="23.5" customHeight="1" x14ac:dyDescent="0.35">
      <c r="A4310" s="62">
        <v>46239</v>
      </c>
      <c r="B4310" s="63" t="s">
        <v>445</v>
      </c>
      <c r="C4310" s="64" t="s">
        <v>18</v>
      </c>
      <c r="D4310" s="64" t="s">
        <v>37</v>
      </c>
      <c r="E4310" s="64" t="s">
        <v>1301</v>
      </c>
      <c r="F4310" s="64" t="str">
        <f t="shared" si="182"/>
        <v>2</v>
      </c>
      <c r="G4310" s="72">
        <v>159107004</v>
      </c>
      <c r="H4310" s="63" t="s">
        <v>7528</v>
      </c>
      <c r="I4310" s="64" t="s">
        <v>493</v>
      </c>
      <c r="J4310" s="63" t="s">
        <v>66</v>
      </c>
      <c r="K4310" s="64" t="s">
        <v>243</v>
      </c>
      <c r="L4310" s="64" t="s">
        <v>239</v>
      </c>
      <c r="M4310" s="100"/>
      <c r="N4310" s="100"/>
      <c r="O4310" s="66">
        <f t="shared" si="185"/>
        <v>24</v>
      </c>
      <c r="P4310" s="67">
        <v>0.33</v>
      </c>
      <c r="Q4310" s="68">
        <v>16</v>
      </c>
      <c r="R4310" s="68"/>
      <c r="S4310" s="68">
        <f t="shared" si="187"/>
        <v>5.28</v>
      </c>
      <c r="T4310" s="69" t="s">
        <v>547</v>
      </c>
      <c r="U4310" s="63" t="s">
        <v>52</v>
      </c>
      <c r="V4310" s="63"/>
      <c r="W4310" s="63"/>
      <c r="X4310" s="63"/>
      <c r="Y4310" s="63"/>
      <c r="Z4310" s="63"/>
      <c r="AA4310" s="63"/>
    </row>
    <row r="4311" spans="1:27" s="71" customFormat="1" ht="23.5" customHeight="1" x14ac:dyDescent="0.35">
      <c r="A4311" s="62">
        <v>46239</v>
      </c>
      <c r="B4311" s="63" t="s">
        <v>445</v>
      </c>
      <c r="C4311" s="64" t="s">
        <v>18</v>
      </c>
      <c r="D4311" s="64" t="s">
        <v>37</v>
      </c>
      <c r="E4311" s="64" t="s">
        <v>3783</v>
      </c>
      <c r="F4311" s="64" t="str">
        <f t="shared" si="182"/>
        <v>1</v>
      </c>
      <c r="G4311" s="85" t="s">
        <v>4987</v>
      </c>
      <c r="H4311" s="63" t="s">
        <v>7529</v>
      </c>
      <c r="I4311" s="64" t="s">
        <v>493</v>
      </c>
      <c r="J4311" s="63" t="s">
        <v>66</v>
      </c>
      <c r="K4311" s="64" t="s">
        <v>243</v>
      </c>
      <c r="L4311" s="64" t="s">
        <v>239</v>
      </c>
      <c r="M4311" s="100"/>
      <c r="N4311" s="100"/>
      <c r="O4311" s="66">
        <f t="shared" si="185"/>
        <v>24</v>
      </c>
      <c r="P4311" s="67">
        <v>0.33</v>
      </c>
      <c r="Q4311" s="68">
        <v>14</v>
      </c>
      <c r="R4311" s="68"/>
      <c r="S4311" s="68">
        <f t="shared" si="187"/>
        <v>4.62</v>
      </c>
      <c r="T4311" s="69" t="s">
        <v>547</v>
      </c>
      <c r="U4311" s="63" t="s">
        <v>52</v>
      </c>
      <c r="V4311" s="63"/>
      <c r="W4311" s="63"/>
      <c r="X4311" s="63"/>
      <c r="Y4311" s="63"/>
      <c r="Z4311" s="63"/>
      <c r="AA4311" s="63"/>
    </row>
    <row r="4312" spans="1:27" s="71" customFormat="1" ht="23.5" customHeight="1" x14ac:dyDescent="0.35">
      <c r="A4312" s="62">
        <v>46239</v>
      </c>
      <c r="B4312" s="63" t="s">
        <v>445</v>
      </c>
      <c r="C4312" s="64" t="s">
        <v>18</v>
      </c>
      <c r="D4312" s="64" t="s">
        <v>37</v>
      </c>
      <c r="E4312" s="64" t="s">
        <v>2224</v>
      </c>
      <c r="F4312" s="64" t="str">
        <f t="shared" si="182"/>
        <v>2</v>
      </c>
      <c r="G4312" s="85" t="s">
        <v>329</v>
      </c>
      <c r="H4312" s="63" t="s">
        <v>7530</v>
      </c>
      <c r="I4312" s="64" t="s">
        <v>493</v>
      </c>
      <c r="J4312" s="63" t="s">
        <v>66</v>
      </c>
      <c r="K4312" s="64" t="s">
        <v>243</v>
      </c>
      <c r="L4312" s="64" t="s">
        <v>239</v>
      </c>
      <c r="M4312" s="100"/>
      <c r="N4312" s="100"/>
      <c r="O4312" s="66">
        <f t="shared" si="185"/>
        <v>24</v>
      </c>
      <c r="P4312" s="67">
        <v>0.33</v>
      </c>
      <c r="Q4312" s="68">
        <v>19</v>
      </c>
      <c r="R4312" s="68"/>
      <c r="S4312" s="68">
        <f t="shared" si="187"/>
        <v>6.2700000000000005</v>
      </c>
      <c r="T4312" s="69" t="s">
        <v>547</v>
      </c>
      <c r="U4312" s="63" t="s">
        <v>52</v>
      </c>
      <c r="V4312" s="63"/>
      <c r="W4312" s="63"/>
      <c r="X4312" s="63"/>
      <c r="Y4312" s="63"/>
      <c r="Z4312" s="63"/>
      <c r="AA4312" s="63"/>
    </row>
    <row r="4313" spans="1:27" s="71" customFormat="1" ht="23.5" customHeight="1" x14ac:dyDescent="0.35">
      <c r="A4313" s="62">
        <v>46239</v>
      </c>
      <c r="B4313" s="63" t="s">
        <v>34</v>
      </c>
      <c r="C4313" s="64" t="s">
        <v>18</v>
      </c>
      <c r="D4313" s="64" t="s">
        <v>19</v>
      </c>
      <c r="E4313" s="64" t="s">
        <v>406</v>
      </c>
      <c r="F4313" s="64" t="str">
        <f t="shared" si="182"/>
        <v>2</v>
      </c>
      <c r="G4313" s="72">
        <v>130597380</v>
      </c>
      <c r="H4313" s="63" t="s">
        <v>7531</v>
      </c>
      <c r="I4313" s="64" t="s">
        <v>493</v>
      </c>
      <c r="J4313" s="63" t="s">
        <v>66</v>
      </c>
      <c r="K4313" s="64" t="s">
        <v>243</v>
      </c>
      <c r="L4313" s="64" t="s">
        <v>239</v>
      </c>
      <c r="M4313" s="100"/>
      <c r="N4313" s="100"/>
      <c r="O4313" s="66">
        <f t="shared" si="185"/>
        <v>24</v>
      </c>
      <c r="P4313" s="67">
        <v>0.5</v>
      </c>
      <c r="Q4313" s="68">
        <v>10</v>
      </c>
      <c r="R4313" s="68"/>
      <c r="S4313" s="68">
        <f t="shared" si="187"/>
        <v>5</v>
      </c>
      <c r="T4313" s="69" t="s">
        <v>547</v>
      </c>
      <c r="U4313" s="63" t="s">
        <v>52</v>
      </c>
      <c r="V4313" s="63"/>
      <c r="W4313" s="63"/>
      <c r="X4313" s="63"/>
      <c r="Y4313" s="63"/>
      <c r="Z4313" s="63"/>
      <c r="AA4313" s="63"/>
    </row>
    <row r="4314" spans="1:27" s="71" customFormat="1" ht="23.5" customHeight="1" x14ac:dyDescent="0.35">
      <c r="A4314" s="62">
        <v>46239</v>
      </c>
      <c r="B4314" s="63" t="s">
        <v>445</v>
      </c>
      <c r="C4314" s="64" t="s">
        <v>17</v>
      </c>
      <c r="D4314" s="64" t="s">
        <v>37</v>
      </c>
      <c r="E4314" s="64" t="s">
        <v>2563</v>
      </c>
      <c r="F4314" s="64" t="str">
        <f t="shared" si="182"/>
        <v>1</v>
      </c>
      <c r="G4314" s="85" t="s">
        <v>2720</v>
      </c>
      <c r="H4314" s="63" t="s">
        <v>7554</v>
      </c>
      <c r="I4314" s="64" t="s">
        <v>490</v>
      </c>
      <c r="J4314" s="63" t="s">
        <v>2140</v>
      </c>
      <c r="K4314" s="64" t="s">
        <v>281</v>
      </c>
      <c r="L4314" s="64" t="s">
        <v>268</v>
      </c>
      <c r="M4314" s="100">
        <v>0.3125</v>
      </c>
      <c r="N4314" s="100">
        <v>0.33333333333333331</v>
      </c>
      <c r="O4314" s="66">
        <f t="shared" si="185"/>
        <v>2.0833333333333315E-2</v>
      </c>
      <c r="P4314" s="67">
        <v>0.5</v>
      </c>
      <c r="Q4314" s="68">
        <v>39</v>
      </c>
      <c r="R4314" s="68"/>
      <c r="S4314" s="68">
        <f t="shared" ref="S4314:S4315" si="188">P4314*Q4314</f>
        <v>19.5</v>
      </c>
      <c r="T4314" s="69" t="s">
        <v>52</v>
      </c>
      <c r="U4314" s="63" t="s">
        <v>52</v>
      </c>
      <c r="V4314" s="63"/>
      <c r="W4314" s="63"/>
      <c r="X4314" s="63"/>
      <c r="Y4314" s="63"/>
      <c r="Z4314" s="63"/>
      <c r="AA4314" s="63">
        <v>2026080011</v>
      </c>
    </row>
    <row r="4315" spans="1:27" s="71" customFormat="1" ht="23.5" customHeight="1" x14ac:dyDescent="0.35">
      <c r="A4315" s="62">
        <v>46239</v>
      </c>
      <c r="B4315" s="63" t="s">
        <v>34</v>
      </c>
      <c r="C4315" s="64" t="s">
        <v>17</v>
      </c>
      <c r="D4315" s="64" t="s">
        <v>19</v>
      </c>
      <c r="E4315" s="64" t="s">
        <v>5907</v>
      </c>
      <c r="F4315" s="64" t="str">
        <f t="shared" si="182"/>
        <v>2</v>
      </c>
      <c r="G4315" s="72" t="s">
        <v>301</v>
      </c>
      <c r="H4315" s="63" t="s">
        <v>7555</v>
      </c>
      <c r="I4315" s="64" t="s">
        <v>490</v>
      </c>
      <c r="J4315" s="63" t="s">
        <v>7556</v>
      </c>
      <c r="K4315" s="64" t="s">
        <v>281</v>
      </c>
      <c r="L4315" s="64" t="s">
        <v>268</v>
      </c>
      <c r="M4315" s="100">
        <v>0.92361111111111116</v>
      </c>
      <c r="N4315" s="100">
        <v>0.93055555555555558</v>
      </c>
      <c r="O4315" s="66">
        <f t="shared" si="185"/>
        <v>6.9444444444444198E-3</v>
      </c>
      <c r="P4315" s="67">
        <v>0.17</v>
      </c>
      <c r="Q4315" s="68">
        <v>12</v>
      </c>
      <c r="R4315" s="68"/>
      <c r="S4315" s="68">
        <f t="shared" si="188"/>
        <v>2.04</v>
      </c>
      <c r="T4315" s="69" t="s">
        <v>52</v>
      </c>
      <c r="U4315" s="63" t="s">
        <v>52</v>
      </c>
      <c r="V4315" s="63"/>
      <c r="W4315" s="63"/>
      <c r="X4315" s="63"/>
      <c r="Y4315" s="63"/>
      <c r="Z4315" s="63"/>
      <c r="AA4315" s="63">
        <v>2026080012</v>
      </c>
    </row>
    <row r="4316" spans="1:27" s="71" customFormat="1" ht="23.5" customHeight="1" x14ac:dyDescent="0.35">
      <c r="A4316" s="62">
        <v>46239</v>
      </c>
      <c r="B4316" s="63" t="s">
        <v>445</v>
      </c>
      <c r="C4316" s="64" t="s">
        <v>17</v>
      </c>
      <c r="D4316" s="64" t="s">
        <v>37</v>
      </c>
      <c r="E4316" s="64" t="s">
        <v>5901</v>
      </c>
      <c r="F4316" s="64" t="str">
        <f t="shared" si="182"/>
        <v>1</v>
      </c>
      <c r="G4316" s="85" t="s">
        <v>7558</v>
      </c>
      <c r="H4316" s="63" t="s">
        <v>7557</v>
      </c>
      <c r="I4316" s="64" t="s">
        <v>490</v>
      </c>
      <c r="J4316" s="63" t="s">
        <v>7559</v>
      </c>
      <c r="K4316" s="64" t="s">
        <v>281</v>
      </c>
      <c r="L4316" s="64" t="s">
        <v>268</v>
      </c>
      <c r="M4316" s="100">
        <v>0.3125</v>
      </c>
      <c r="N4316" s="100">
        <v>0.35416666666666669</v>
      </c>
      <c r="O4316" s="66">
        <f t="shared" si="185"/>
        <v>4.1666666666666685E-2</v>
      </c>
      <c r="P4316" s="67">
        <v>1</v>
      </c>
      <c r="Q4316" s="68">
        <v>26</v>
      </c>
      <c r="R4316" s="68"/>
      <c r="S4316" s="68">
        <f t="shared" ref="S4316:S4319" si="189">P4316*Q4316</f>
        <v>26</v>
      </c>
      <c r="T4316" s="69" t="s">
        <v>52</v>
      </c>
      <c r="U4316" s="63" t="s">
        <v>52</v>
      </c>
      <c r="V4316" s="63"/>
      <c r="W4316" s="63"/>
      <c r="X4316" s="63"/>
      <c r="Y4316" s="63"/>
      <c r="Z4316" s="63"/>
      <c r="AA4316" s="63">
        <v>2026080013</v>
      </c>
    </row>
    <row r="4317" spans="1:27" s="71" customFormat="1" ht="23.5" customHeight="1" x14ac:dyDescent="0.35">
      <c r="A4317" s="62">
        <v>46239</v>
      </c>
      <c r="B4317" s="63" t="s">
        <v>445</v>
      </c>
      <c r="C4317" s="64" t="s">
        <v>17</v>
      </c>
      <c r="D4317" s="64" t="s">
        <v>37</v>
      </c>
      <c r="E4317" s="64" t="s">
        <v>5806</v>
      </c>
      <c r="F4317" s="64" t="str">
        <f t="shared" si="182"/>
        <v>1</v>
      </c>
      <c r="G4317" s="85" t="s">
        <v>1232</v>
      </c>
      <c r="H4317" s="63" t="s">
        <v>7560</v>
      </c>
      <c r="I4317" s="64" t="s">
        <v>490</v>
      </c>
      <c r="J4317" s="63" t="s">
        <v>7561</v>
      </c>
      <c r="K4317" s="64" t="s">
        <v>281</v>
      </c>
      <c r="L4317" s="64" t="s">
        <v>268</v>
      </c>
      <c r="M4317" s="100">
        <v>0.39583333333333331</v>
      </c>
      <c r="N4317" s="100">
        <v>0.43055555555555558</v>
      </c>
      <c r="O4317" s="66">
        <f t="shared" si="185"/>
        <v>3.4722222222222265E-2</v>
      </c>
      <c r="P4317" s="67">
        <v>0.8</v>
      </c>
      <c r="Q4317" s="68">
        <v>26</v>
      </c>
      <c r="R4317" s="68"/>
      <c r="S4317" s="68">
        <f t="shared" si="189"/>
        <v>20.8</v>
      </c>
      <c r="T4317" s="69" t="s">
        <v>52</v>
      </c>
      <c r="U4317" s="63" t="s">
        <v>52</v>
      </c>
      <c r="V4317" s="63"/>
      <c r="W4317" s="63"/>
      <c r="X4317" s="63"/>
      <c r="Y4317" s="63"/>
      <c r="Z4317" s="63"/>
      <c r="AA4317" s="63">
        <v>2026080014</v>
      </c>
    </row>
    <row r="4318" spans="1:27" s="71" customFormat="1" ht="23.5" customHeight="1" x14ac:dyDescent="0.35">
      <c r="A4318" s="62">
        <v>46239</v>
      </c>
      <c r="B4318" s="63" t="s">
        <v>445</v>
      </c>
      <c r="C4318" s="64" t="s">
        <v>17</v>
      </c>
      <c r="D4318" s="64" t="s">
        <v>37</v>
      </c>
      <c r="E4318" s="64" t="s">
        <v>5806</v>
      </c>
      <c r="F4318" s="64" t="str">
        <f t="shared" si="182"/>
        <v>1</v>
      </c>
      <c r="G4318" s="85" t="s">
        <v>1232</v>
      </c>
      <c r="H4318" s="63" t="s">
        <v>7560</v>
      </c>
      <c r="I4318" s="64" t="s">
        <v>700</v>
      </c>
      <c r="J4318" s="63" t="s">
        <v>7562</v>
      </c>
      <c r="K4318" s="64" t="s">
        <v>702</v>
      </c>
      <c r="L4318" s="64" t="s">
        <v>268</v>
      </c>
      <c r="M4318" s="100">
        <v>0.43055555555555558</v>
      </c>
      <c r="N4318" s="100">
        <v>0.49305555555555558</v>
      </c>
      <c r="O4318" s="66">
        <f t="shared" si="185"/>
        <v>6.25E-2</v>
      </c>
      <c r="P4318" s="67">
        <v>1.5</v>
      </c>
      <c r="Q4318" s="68">
        <v>26</v>
      </c>
      <c r="R4318" s="68"/>
      <c r="S4318" s="68">
        <f t="shared" si="189"/>
        <v>39</v>
      </c>
      <c r="T4318" s="69" t="s">
        <v>57</v>
      </c>
      <c r="U4318" s="63"/>
      <c r="V4318" s="63"/>
      <c r="W4318" s="63"/>
      <c r="X4318" s="63"/>
      <c r="Y4318" s="63"/>
      <c r="Z4318" s="63"/>
      <c r="AA4318" s="63">
        <v>2026080015</v>
      </c>
    </row>
    <row r="4319" spans="1:27" s="71" customFormat="1" ht="23.5" customHeight="1" x14ac:dyDescent="0.35">
      <c r="A4319" s="62">
        <v>46239</v>
      </c>
      <c r="B4319" s="63" t="s">
        <v>34</v>
      </c>
      <c r="C4319" s="64" t="s">
        <v>18</v>
      </c>
      <c r="D4319" s="64" t="s">
        <v>19</v>
      </c>
      <c r="E4319" s="64" t="s">
        <v>4364</v>
      </c>
      <c r="F4319" s="64" t="str">
        <f t="shared" si="182"/>
        <v>1</v>
      </c>
      <c r="G4319" s="72">
        <v>130597284</v>
      </c>
      <c r="H4319" s="63" t="s">
        <v>7564</v>
      </c>
      <c r="I4319" s="64" t="s">
        <v>490</v>
      </c>
      <c r="J4319" s="63" t="s">
        <v>7587</v>
      </c>
      <c r="K4319" s="64" t="s">
        <v>281</v>
      </c>
      <c r="L4319" s="64" t="s">
        <v>268</v>
      </c>
      <c r="M4319" s="100">
        <v>0.33333333333333331</v>
      </c>
      <c r="N4319" s="100">
        <v>0.39583333333333331</v>
      </c>
      <c r="O4319" s="66">
        <f t="shared" si="185"/>
        <v>6.25E-2</v>
      </c>
      <c r="P4319" s="67">
        <v>1.5</v>
      </c>
      <c r="Q4319" s="68">
        <v>6</v>
      </c>
      <c r="R4319" s="68"/>
      <c r="S4319" s="68">
        <f t="shared" si="189"/>
        <v>9</v>
      </c>
      <c r="T4319" s="69" t="s">
        <v>52</v>
      </c>
      <c r="U4319" s="63" t="s">
        <v>52</v>
      </c>
      <c r="V4319" s="63"/>
      <c r="W4319" s="63"/>
      <c r="X4319" s="63"/>
      <c r="Y4319" s="63"/>
      <c r="Z4319" s="63"/>
      <c r="AA4319" s="63">
        <v>2026080016</v>
      </c>
    </row>
    <row r="4320" spans="1:27" s="71" customFormat="1" ht="23.5" customHeight="1" x14ac:dyDescent="0.35">
      <c r="A4320" s="62">
        <v>46239</v>
      </c>
      <c r="B4320" s="63" t="s">
        <v>34</v>
      </c>
      <c r="C4320" s="64" t="s">
        <v>18</v>
      </c>
      <c r="D4320" s="64" t="s">
        <v>19</v>
      </c>
      <c r="E4320" s="64" t="s">
        <v>5920</v>
      </c>
      <c r="F4320" s="64" t="str">
        <f t="shared" si="182"/>
        <v>2</v>
      </c>
      <c r="G4320" s="72">
        <v>130597284</v>
      </c>
      <c r="H4320" s="63" t="s">
        <v>7565</v>
      </c>
      <c r="I4320" s="64" t="s">
        <v>490</v>
      </c>
      <c r="J4320" s="63" t="s">
        <v>7588</v>
      </c>
      <c r="K4320" s="64" t="s">
        <v>281</v>
      </c>
      <c r="L4320" s="64" t="s">
        <v>268</v>
      </c>
      <c r="M4320" s="100">
        <v>0.84513888888888888</v>
      </c>
      <c r="N4320" s="100">
        <v>0.85069444444444442</v>
      </c>
      <c r="O4320" s="66">
        <f t="shared" ref="O4320:O4382" si="190">IF(N4320-M4320&gt;0,N4320-M4320,N4320-M4320+24)</f>
        <v>5.5555555555555358E-3</v>
      </c>
      <c r="P4320" s="67">
        <v>0.13</v>
      </c>
      <c r="Q4320" s="68">
        <v>7</v>
      </c>
      <c r="R4320" s="68"/>
      <c r="S4320" s="68">
        <f t="shared" ref="S4320:S4357" si="191">P4320*Q4320</f>
        <v>0.91</v>
      </c>
      <c r="T4320" s="69" t="s">
        <v>52</v>
      </c>
      <c r="U4320" s="63" t="s">
        <v>52</v>
      </c>
      <c r="V4320" s="63"/>
      <c r="W4320" s="63"/>
      <c r="X4320" s="63"/>
      <c r="Y4320" s="63"/>
      <c r="Z4320" s="63"/>
      <c r="AA4320" s="63">
        <v>2026080017</v>
      </c>
    </row>
    <row r="4321" spans="1:27" s="71" customFormat="1" ht="23.5" customHeight="1" x14ac:dyDescent="0.35">
      <c r="A4321" s="62">
        <v>46239</v>
      </c>
      <c r="B4321" s="63" t="s">
        <v>34</v>
      </c>
      <c r="C4321" s="64" t="s">
        <v>18</v>
      </c>
      <c r="D4321" s="64" t="s">
        <v>19</v>
      </c>
      <c r="E4321" s="64" t="s">
        <v>5911</v>
      </c>
      <c r="F4321" s="64" t="str">
        <f t="shared" si="182"/>
        <v>2</v>
      </c>
      <c r="G4321" s="72">
        <v>130597283</v>
      </c>
      <c r="H4321" s="63" t="s">
        <v>7566</v>
      </c>
      <c r="I4321" s="64" t="s">
        <v>490</v>
      </c>
      <c r="J4321" s="63" t="s">
        <v>7589</v>
      </c>
      <c r="K4321" s="64" t="s">
        <v>281</v>
      </c>
      <c r="L4321" s="64" t="s">
        <v>268</v>
      </c>
      <c r="M4321" s="100">
        <v>0.125</v>
      </c>
      <c r="N4321" s="100">
        <v>0.13194444444444445</v>
      </c>
      <c r="O4321" s="66">
        <f t="shared" si="190"/>
        <v>6.9444444444444475E-3</v>
      </c>
      <c r="P4321" s="67">
        <v>0.17</v>
      </c>
      <c r="Q4321" s="68">
        <v>6</v>
      </c>
      <c r="R4321" s="68"/>
      <c r="S4321" s="68">
        <f t="shared" si="191"/>
        <v>1.02</v>
      </c>
      <c r="T4321" s="69" t="s">
        <v>52</v>
      </c>
      <c r="U4321" s="63" t="s">
        <v>52</v>
      </c>
      <c r="V4321" s="63"/>
      <c r="W4321" s="63"/>
      <c r="X4321" s="63"/>
      <c r="Y4321" s="63"/>
      <c r="Z4321" s="63"/>
      <c r="AA4321" s="63">
        <v>2026080018</v>
      </c>
    </row>
    <row r="4322" spans="1:27" s="71" customFormat="1" ht="23.5" customHeight="1" x14ac:dyDescent="0.35">
      <c r="A4322" s="62">
        <v>46239</v>
      </c>
      <c r="B4322" s="63" t="s">
        <v>34</v>
      </c>
      <c r="C4322" s="64" t="s">
        <v>18</v>
      </c>
      <c r="D4322" s="64" t="s">
        <v>19</v>
      </c>
      <c r="E4322" s="64" t="s">
        <v>7563</v>
      </c>
      <c r="F4322" s="64" t="str">
        <f t="shared" si="182"/>
        <v>2</v>
      </c>
      <c r="G4322" s="72">
        <v>130597339</v>
      </c>
      <c r="H4322" s="63" t="s">
        <v>7567</v>
      </c>
      <c r="I4322" s="64" t="s">
        <v>490</v>
      </c>
      <c r="J4322" s="63" t="s">
        <v>7590</v>
      </c>
      <c r="K4322" s="64" t="s">
        <v>281</v>
      </c>
      <c r="L4322" s="64" t="s">
        <v>268</v>
      </c>
      <c r="M4322" s="100">
        <v>0.93263888888888891</v>
      </c>
      <c r="N4322" s="100">
        <v>0.9375</v>
      </c>
      <c r="O4322" s="66">
        <f t="shared" si="190"/>
        <v>4.8611111111110938E-3</v>
      </c>
      <c r="P4322" s="67">
        <v>0.12</v>
      </c>
      <c r="Q4322" s="68">
        <v>8</v>
      </c>
      <c r="R4322" s="68"/>
      <c r="S4322" s="68">
        <f t="shared" si="191"/>
        <v>0.96</v>
      </c>
      <c r="T4322" s="69" t="s">
        <v>52</v>
      </c>
      <c r="U4322" s="63" t="s">
        <v>52</v>
      </c>
      <c r="V4322" s="63"/>
      <c r="W4322" s="63"/>
      <c r="X4322" s="63"/>
      <c r="Y4322" s="63"/>
      <c r="Z4322" s="63"/>
      <c r="AA4322" s="63">
        <v>2026080019</v>
      </c>
    </row>
    <row r="4323" spans="1:27" s="71" customFormat="1" ht="23.5" customHeight="1" x14ac:dyDescent="0.35">
      <c r="A4323" s="62">
        <v>46239</v>
      </c>
      <c r="B4323" s="63" t="s">
        <v>34</v>
      </c>
      <c r="C4323" s="64" t="s">
        <v>18</v>
      </c>
      <c r="D4323" s="64" t="s">
        <v>19</v>
      </c>
      <c r="E4323" s="64" t="s">
        <v>5917</v>
      </c>
      <c r="F4323" s="64" t="str">
        <f t="shared" si="182"/>
        <v>2</v>
      </c>
      <c r="G4323" s="72" t="s">
        <v>7592</v>
      </c>
      <c r="H4323" s="63" t="s">
        <v>7591</v>
      </c>
      <c r="I4323" s="64" t="s">
        <v>490</v>
      </c>
      <c r="J4323" s="63" t="s">
        <v>7593</v>
      </c>
      <c r="K4323" s="64" t="s">
        <v>281</v>
      </c>
      <c r="L4323" s="64" t="s">
        <v>268</v>
      </c>
      <c r="M4323" s="100">
        <v>0.94791666666666663</v>
      </c>
      <c r="N4323" s="100">
        <v>0.95486111111111116</v>
      </c>
      <c r="O4323" s="66">
        <f t="shared" si="190"/>
        <v>6.9444444444445308E-3</v>
      </c>
      <c r="P4323" s="67">
        <v>0.17</v>
      </c>
      <c r="Q4323" s="68">
        <v>7</v>
      </c>
      <c r="R4323" s="68"/>
      <c r="S4323" s="68">
        <f t="shared" si="191"/>
        <v>1.1900000000000002</v>
      </c>
      <c r="T4323" s="69" t="s">
        <v>52</v>
      </c>
      <c r="U4323" s="63" t="s">
        <v>52</v>
      </c>
      <c r="V4323" s="63"/>
      <c r="W4323" s="63"/>
      <c r="X4323" s="63"/>
      <c r="Y4323" s="63"/>
      <c r="Z4323" s="63"/>
      <c r="AA4323" s="63">
        <v>2026080020</v>
      </c>
    </row>
    <row r="4324" spans="1:27" s="71" customFormat="1" ht="23.5" customHeight="1" x14ac:dyDescent="0.35">
      <c r="A4324" s="62">
        <v>46239</v>
      </c>
      <c r="B4324" s="63" t="s">
        <v>34</v>
      </c>
      <c r="C4324" s="64" t="s">
        <v>18</v>
      </c>
      <c r="D4324" s="64" t="s">
        <v>19</v>
      </c>
      <c r="E4324" s="64" t="s">
        <v>5916</v>
      </c>
      <c r="F4324" s="64" t="str">
        <f t="shared" ref="F4324" si="192">IF(RIGHT(E4324,1)="D","1","2")</f>
        <v>2</v>
      </c>
      <c r="G4324" s="72">
        <v>130868001</v>
      </c>
      <c r="H4324" s="63" t="s">
        <v>7568</v>
      </c>
      <c r="I4324" s="64" t="s">
        <v>490</v>
      </c>
      <c r="J4324" s="63" t="s">
        <v>7594</v>
      </c>
      <c r="K4324" s="64" t="s">
        <v>281</v>
      </c>
      <c r="L4324" s="64" t="s">
        <v>268</v>
      </c>
      <c r="M4324" s="100">
        <v>0.1875</v>
      </c>
      <c r="N4324" s="100">
        <v>0.19097222222222221</v>
      </c>
      <c r="O4324" s="66">
        <f t="shared" ref="O4324" si="193">IF(N4324-M4324&gt;0,N4324-M4324,N4324-M4324+24)</f>
        <v>3.4722222222222099E-3</v>
      </c>
      <c r="P4324" s="67">
        <v>0.1</v>
      </c>
      <c r="Q4324" s="68">
        <v>6.5</v>
      </c>
      <c r="R4324" s="68"/>
      <c r="S4324" s="68">
        <f t="shared" ref="S4324" si="194">P4324*Q4324</f>
        <v>0.65</v>
      </c>
      <c r="T4324" s="69" t="s">
        <v>52</v>
      </c>
      <c r="U4324" s="63" t="s">
        <v>52</v>
      </c>
      <c r="V4324" s="63"/>
      <c r="W4324" s="63"/>
      <c r="X4324" s="63"/>
      <c r="Y4324" s="63"/>
      <c r="Z4324" s="63"/>
      <c r="AA4324" s="63">
        <v>2026080021</v>
      </c>
    </row>
    <row r="4325" spans="1:27" s="71" customFormat="1" ht="23.5" customHeight="1" x14ac:dyDescent="0.35">
      <c r="A4325" s="62">
        <v>46239</v>
      </c>
      <c r="B4325" s="63" t="s">
        <v>34</v>
      </c>
      <c r="C4325" s="64" t="s">
        <v>18</v>
      </c>
      <c r="D4325" s="64" t="s">
        <v>19</v>
      </c>
      <c r="E4325" s="64" t="s">
        <v>5912</v>
      </c>
      <c r="F4325" s="64" t="str">
        <f t="shared" si="182"/>
        <v>2</v>
      </c>
      <c r="G4325" s="72">
        <v>130868001</v>
      </c>
      <c r="H4325" s="63" t="s">
        <v>7569</v>
      </c>
      <c r="I4325" s="64" t="s">
        <v>490</v>
      </c>
      <c r="J4325" s="63" t="s">
        <v>7593</v>
      </c>
      <c r="K4325" s="64" t="s">
        <v>281</v>
      </c>
      <c r="L4325" s="64" t="s">
        <v>268</v>
      </c>
      <c r="M4325" s="100">
        <v>0.87847222222222221</v>
      </c>
      <c r="N4325" s="100">
        <v>0.88402777777777775</v>
      </c>
      <c r="O4325" s="66">
        <f t="shared" si="190"/>
        <v>5.5555555555555358E-3</v>
      </c>
      <c r="P4325" s="67">
        <v>0.13</v>
      </c>
      <c r="Q4325" s="68">
        <v>7</v>
      </c>
      <c r="R4325" s="68"/>
      <c r="S4325" s="68">
        <f t="shared" si="191"/>
        <v>0.91</v>
      </c>
      <c r="T4325" s="69" t="s">
        <v>52</v>
      </c>
      <c r="U4325" s="63" t="s">
        <v>52</v>
      </c>
      <c r="V4325" s="63"/>
      <c r="W4325" s="63"/>
      <c r="X4325" s="63"/>
      <c r="Y4325" s="63"/>
      <c r="Z4325" s="63"/>
      <c r="AA4325" s="63">
        <v>2026080022</v>
      </c>
    </row>
    <row r="4326" spans="1:27" s="71" customFormat="1" ht="23.5" customHeight="1" x14ac:dyDescent="0.35">
      <c r="A4326" s="62">
        <v>46239</v>
      </c>
      <c r="B4326" s="63" t="s">
        <v>34</v>
      </c>
      <c r="C4326" s="64" t="s">
        <v>18</v>
      </c>
      <c r="D4326" s="64" t="s">
        <v>19</v>
      </c>
      <c r="E4326" s="64" t="s">
        <v>1550</v>
      </c>
      <c r="F4326" s="64" t="str">
        <f t="shared" si="182"/>
        <v>1</v>
      </c>
      <c r="G4326" s="72">
        <v>130597390</v>
      </c>
      <c r="H4326" s="63" t="s">
        <v>7570</v>
      </c>
      <c r="I4326" s="64" t="s">
        <v>490</v>
      </c>
      <c r="J4326" s="63" t="s">
        <v>7595</v>
      </c>
      <c r="K4326" s="64" t="s">
        <v>281</v>
      </c>
      <c r="L4326" s="64" t="s">
        <v>268</v>
      </c>
      <c r="M4326" s="100">
        <v>0.60972222222222228</v>
      </c>
      <c r="N4326" s="100">
        <v>0.63055555555555554</v>
      </c>
      <c r="O4326" s="66">
        <f t="shared" si="190"/>
        <v>2.0833333333333259E-2</v>
      </c>
      <c r="P4326" s="67">
        <v>0.5</v>
      </c>
      <c r="Q4326" s="68">
        <v>9</v>
      </c>
      <c r="R4326" s="68"/>
      <c r="S4326" s="68">
        <f t="shared" si="191"/>
        <v>4.5</v>
      </c>
      <c r="T4326" s="69" t="s">
        <v>52</v>
      </c>
      <c r="U4326" s="63" t="s">
        <v>52</v>
      </c>
      <c r="V4326" s="63"/>
      <c r="W4326" s="63"/>
      <c r="X4326" s="63"/>
      <c r="Y4326" s="63"/>
      <c r="Z4326" s="63"/>
      <c r="AA4326" s="63">
        <v>2026080023</v>
      </c>
    </row>
    <row r="4327" spans="1:27" s="71" customFormat="1" ht="23.5" customHeight="1" x14ac:dyDescent="0.35">
      <c r="A4327" s="62">
        <v>46239</v>
      </c>
      <c r="B4327" s="63" t="s">
        <v>34</v>
      </c>
      <c r="C4327" s="64" t="s">
        <v>18</v>
      </c>
      <c r="D4327" s="64" t="s">
        <v>19</v>
      </c>
      <c r="E4327" s="64" t="s">
        <v>5830</v>
      </c>
      <c r="F4327" s="64" t="str">
        <f t="shared" si="182"/>
        <v>2</v>
      </c>
      <c r="G4327" s="72">
        <v>130597390</v>
      </c>
      <c r="H4327" s="63" t="s">
        <v>7570</v>
      </c>
      <c r="I4327" s="64" t="s">
        <v>490</v>
      </c>
      <c r="J4327" s="63" t="s">
        <v>7596</v>
      </c>
      <c r="K4327" s="64" t="s">
        <v>281</v>
      </c>
      <c r="L4327" s="64" t="s">
        <v>268</v>
      </c>
      <c r="M4327" s="100">
        <v>0.83888888888888891</v>
      </c>
      <c r="N4327" s="100">
        <v>0.84722222222222221</v>
      </c>
      <c r="O4327" s="66">
        <f t="shared" si="190"/>
        <v>8.3333333333333037E-3</v>
      </c>
      <c r="P4327" s="67">
        <v>0.2</v>
      </c>
      <c r="Q4327" s="68">
        <v>8</v>
      </c>
      <c r="R4327" s="68"/>
      <c r="S4327" s="68">
        <f t="shared" si="191"/>
        <v>1.6</v>
      </c>
      <c r="T4327" s="69" t="s">
        <v>52</v>
      </c>
      <c r="U4327" s="63" t="s">
        <v>52</v>
      </c>
      <c r="V4327" s="63"/>
      <c r="W4327" s="63"/>
      <c r="X4327" s="63"/>
      <c r="Y4327" s="63"/>
      <c r="Z4327" s="63"/>
      <c r="AA4327" s="63">
        <v>2026080024</v>
      </c>
    </row>
    <row r="4328" spans="1:27" s="71" customFormat="1" ht="23.5" customHeight="1" x14ac:dyDescent="0.35">
      <c r="A4328" s="62">
        <v>46239</v>
      </c>
      <c r="B4328" s="63" t="s">
        <v>34</v>
      </c>
      <c r="C4328" s="64" t="s">
        <v>18</v>
      </c>
      <c r="D4328" s="64" t="s">
        <v>19</v>
      </c>
      <c r="E4328" s="64" t="s">
        <v>5915</v>
      </c>
      <c r="F4328" s="64" t="str">
        <f t="shared" si="182"/>
        <v>2</v>
      </c>
      <c r="G4328" s="72">
        <v>130597390</v>
      </c>
      <c r="H4328" s="63" t="s">
        <v>7571</v>
      </c>
      <c r="I4328" s="64" t="s">
        <v>490</v>
      </c>
      <c r="J4328" s="63" t="s">
        <v>7593</v>
      </c>
      <c r="K4328" s="64" t="s">
        <v>281</v>
      </c>
      <c r="L4328" s="64" t="s">
        <v>268</v>
      </c>
      <c r="M4328" s="100">
        <v>0.83333333333333337</v>
      </c>
      <c r="N4328" s="100">
        <v>0.84722222222222221</v>
      </c>
      <c r="O4328" s="66">
        <f t="shared" si="190"/>
        <v>1.388888888888884E-2</v>
      </c>
      <c r="P4328" s="67">
        <v>0.33</v>
      </c>
      <c r="Q4328" s="68">
        <v>9</v>
      </c>
      <c r="R4328" s="68"/>
      <c r="S4328" s="68">
        <f t="shared" si="191"/>
        <v>2.97</v>
      </c>
      <c r="T4328" s="69" t="s">
        <v>52</v>
      </c>
      <c r="U4328" s="63" t="s">
        <v>52</v>
      </c>
      <c r="V4328" s="63"/>
      <c r="W4328" s="63"/>
      <c r="X4328" s="63"/>
      <c r="Y4328" s="63"/>
      <c r="Z4328" s="63"/>
      <c r="AA4328" s="63">
        <v>2026080025</v>
      </c>
    </row>
    <row r="4329" spans="1:27" s="71" customFormat="1" ht="23.5" customHeight="1" x14ac:dyDescent="0.35">
      <c r="A4329" s="62">
        <v>46239</v>
      </c>
      <c r="B4329" s="63" t="s">
        <v>34</v>
      </c>
      <c r="C4329" s="64" t="s">
        <v>18</v>
      </c>
      <c r="D4329" s="64" t="s">
        <v>19</v>
      </c>
      <c r="E4329" s="64" t="s">
        <v>5923</v>
      </c>
      <c r="F4329" s="64" t="str">
        <f t="shared" si="182"/>
        <v>2</v>
      </c>
      <c r="G4329" s="72">
        <v>130597382</v>
      </c>
      <c r="H4329" s="63" t="s">
        <v>7572</v>
      </c>
      <c r="I4329" s="64" t="s">
        <v>490</v>
      </c>
      <c r="J4329" s="63" t="s">
        <v>7597</v>
      </c>
      <c r="K4329" s="64" t="s">
        <v>281</v>
      </c>
      <c r="L4329" s="64" t="s">
        <v>268</v>
      </c>
      <c r="M4329" s="100">
        <v>0.81944444444444442</v>
      </c>
      <c r="N4329" s="100">
        <v>0.83333333333333337</v>
      </c>
      <c r="O4329" s="66">
        <f t="shared" si="190"/>
        <v>1.3888888888888951E-2</v>
      </c>
      <c r="P4329" s="67">
        <v>0.25</v>
      </c>
      <c r="Q4329" s="68">
        <v>8</v>
      </c>
      <c r="R4329" s="68"/>
      <c r="S4329" s="68">
        <f t="shared" si="191"/>
        <v>2</v>
      </c>
      <c r="T4329" s="69" t="s">
        <v>52</v>
      </c>
      <c r="U4329" s="63" t="s">
        <v>52</v>
      </c>
      <c r="V4329" s="63"/>
      <c r="W4329" s="63"/>
      <c r="X4329" s="63"/>
      <c r="Y4329" s="63"/>
      <c r="Z4329" s="63"/>
      <c r="AA4329" s="63">
        <v>2026080026</v>
      </c>
    </row>
    <row r="4330" spans="1:27" s="71" customFormat="1" ht="23.5" customHeight="1" x14ac:dyDescent="0.35">
      <c r="A4330" s="62">
        <v>46239</v>
      </c>
      <c r="B4330" s="63" t="s">
        <v>34</v>
      </c>
      <c r="C4330" s="64" t="s">
        <v>18</v>
      </c>
      <c r="D4330" s="64" t="s">
        <v>19</v>
      </c>
      <c r="E4330" s="64" t="s">
        <v>1546</v>
      </c>
      <c r="F4330" s="64" t="str">
        <f t="shared" si="182"/>
        <v>1</v>
      </c>
      <c r="G4330" s="72">
        <v>130597390</v>
      </c>
      <c r="H4330" s="63" t="s">
        <v>7573</v>
      </c>
      <c r="I4330" s="64" t="s">
        <v>490</v>
      </c>
      <c r="J4330" s="63" t="s">
        <v>7598</v>
      </c>
      <c r="K4330" s="64" t="s">
        <v>281</v>
      </c>
      <c r="L4330" s="64" t="s">
        <v>268</v>
      </c>
      <c r="M4330" s="100">
        <v>0.54861111111111116</v>
      </c>
      <c r="N4330" s="100">
        <v>0.58333333333333337</v>
      </c>
      <c r="O4330" s="66">
        <f t="shared" si="190"/>
        <v>3.472222222222221E-2</v>
      </c>
      <c r="P4330" s="67">
        <v>0.85</v>
      </c>
      <c r="Q4330" s="68">
        <v>9</v>
      </c>
      <c r="R4330" s="68"/>
      <c r="S4330" s="68">
        <f t="shared" si="191"/>
        <v>7.6499999999999995</v>
      </c>
      <c r="T4330" s="69" t="s">
        <v>52</v>
      </c>
      <c r="U4330" s="63" t="s">
        <v>52</v>
      </c>
      <c r="V4330" s="63"/>
      <c r="W4330" s="63"/>
      <c r="X4330" s="63"/>
      <c r="Y4330" s="63"/>
      <c r="Z4330" s="63"/>
      <c r="AA4330" s="63">
        <v>2026080027</v>
      </c>
    </row>
    <row r="4331" spans="1:27" s="71" customFormat="1" ht="23.5" customHeight="1" x14ac:dyDescent="0.35">
      <c r="A4331" s="62">
        <v>46239</v>
      </c>
      <c r="B4331" s="63" t="s">
        <v>34</v>
      </c>
      <c r="C4331" s="64" t="s">
        <v>18</v>
      </c>
      <c r="D4331" s="64" t="s">
        <v>19</v>
      </c>
      <c r="E4331" s="64" t="s">
        <v>5918</v>
      </c>
      <c r="F4331" s="64" t="str">
        <f t="shared" si="182"/>
        <v>2</v>
      </c>
      <c r="G4331" s="72">
        <v>130868017</v>
      </c>
      <c r="H4331" s="63" t="s">
        <v>7241</v>
      </c>
      <c r="I4331" s="64" t="s">
        <v>490</v>
      </c>
      <c r="J4331" s="63" t="s">
        <v>7593</v>
      </c>
      <c r="K4331" s="64" t="s">
        <v>281</v>
      </c>
      <c r="L4331" s="64" t="s">
        <v>268</v>
      </c>
      <c r="M4331" s="100">
        <v>0.51388888888888884</v>
      </c>
      <c r="N4331" s="100">
        <v>0.52083333333333337</v>
      </c>
      <c r="O4331" s="66">
        <f t="shared" si="190"/>
        <v>6.9444444444445308E-3</v>
      </c>
      <c r="P4331" s="67">
        <v>0.17</v>
      </c>
      <c r="Q4331" s="68">
        <v>7</v>
      </c>
      <c r="R4331" s="68"/>
      <c r="S4331" s="68">
        <f t="shared" si="191"/>
        <v>1.1900000000000002</v>
      </c>
      <c r="T4331" s="69" t="s">
        <v>52</v>
      </c>
      <c r="U4331" s="63" t="s">
        <v>52</v>
      </c>
      <c r="V4331" s="63"/>
      <c r="W4331" s="63"/>
      <c r="X4331" s="63"/>
      <c r="Y4331" s="63"/>
      <c r="Z4331" s="63"/>
      <c r="AA4331" s="63">
        <v>2026080028</v>
      </c>
    </row>
    <row r="4332" spans="1:27" s="71" customFormat="1" ht="23.5" customHeight="1" x14ac:dyDescent="0.35">
      <c r="A4332" s="62">
        <v>46239</v>
      </c>
      <c r="B4332" s="63" t="s">
        <v>34</v>
      </c>
      <c r="C4332" s="64" t="s">
        <v>18</v>
      </c>
      <c r="D4332" s="64" t="s">
        <v>19</v>
      </c>
      <c r="E4332" s="64" t="s">
        <v>1303</v>
      </c>
      <c r="F4332" s="64" t="str">
        <f t="shared" si="182"/>
        <v>1</v>
      </c>
      <c r="G4332" s="72">
        <v>130540070</v>
      </c>
      <c r="H4332" s="63" t="s">
        <v>7574</v>
      </c>
      <c r="I4332" s="64" t="s">
        <v>490</v>
      </c>
      <c r="J4332" s="63" t="s">
        <v>7593</v>
      </c>
      <c r="K4332" s="64" t="s">
        <v>281</v>
      </c>
      <c r="L4332" s="64" t="s">
        <v>268</v>
      </c>
      <c r="M4332" s="100">
        <v>0.41666666666666669</v>
      </c>
      <c r="N4332" s="100">
        <v>0.41875000000000001</v>
      </c>
      <c r="O4332" s="66">
        <f t="shared" si="190"/>
        <v>2.0833333333333259E-3</v>
      </c>
      <c r="P4332" s="67">
        <v>0.05</v>
      </c>
      <c r="Q4332" s="68">
        <v>9</v>
      </c>
      <c r="R4332" s="68"/>
      <c r="S4332" s="68">
        <f t="shared" si="191"/>
        <v>0.45</v>
      </c>
      <c r="T4332" s="69" t="s">
        <v>52</v>
      </c>
      <c r="U4332" s="63" t="s">
        <v>52</v>
      </c>
      <c r="V4332" s="63"/>
      <c r="W4332" s="63"/>
      <c r="X4332" s="63"/>
      <c r="Y4332" s="63"/>
      <c r="Z4332" s="63"/>
      <c r="AA4332" s="63">
        <v>2026080029</v>
      </c>
    </row>
    <row r="4333" spans="1:27" s="71" customFormat="1" ht="23.5" customHeight="1" x14ac:dyDescent="0.35">
      <c r="A4333" s="62">
        <v>46239</v>
      </c>
      <c r="B4333" s="63" t="s">
        <v>34</v>
      </c>
      <c r="C4333" s="64" t="s">
        <v>18</v>
      </c>
      <c r="D4333" s="64" t="s">
        <v>19</v>
      </c>
      <c r="E4333" s="64" t="s">
        <v>1304</v>
      </c>
      <c r="F4333" s="64" t="str">
        <f t="shared" si="182"/>
        <v>1</v>
      </c>
      <c r="G4333" s="72">
        <v>130540052</v>
      </c>
      <c r="H4333" s="63" t="s">
        <v>7575</v>
      </c>
      <c r="I4333" s="64" t="s">
        <v>490</v>
      </c>
      <c r="J4333" s="63" t="s">
        <v>7595</v>
      </c>
      <c r="K4333" s="64" t="s">
        <v>281</v>
      </c>
      <c r="L4333" s="64" t="s">
        <v>268</v>
      </c>
      <c r="M4333" s="100">
        <v>0.34375</v>
      </c>
      <c r="N4333" s="100">
        <v>0.35208333333333336</v>
      </c>
      <c r="O4333" s="66">
        <f t="shared" si="190"/>
        <v>8.3333333333333592E-3</v>
      </c>
      <c r="P4333" s="67">
        <v>0.2</v>
      </c>
      <c r="Q4333" s="68">
        <v>9</v>
      </c>
      <c r="R4333" s="68"/>
      <c r="S4333" s="68">
        <f t="shared" si="191"/>
        <v>1.8</v>
      </c>
      <c r="T4333" s="69" t="s">
        <v>52</v>
      </c>
      <c r="U4333" s="63" t="s">
        <v>52</v>
      </c>
      <c r="V4333" s="63"/>
      <c r="W4333" s="63"/>
      <c r="X4333" s="63"/>
      <c r="Y4333" s="63"/>
      <c r="Z4333" s="63"/>
      <c r="AA4333" s="63">
        <v>2026080030</v>
      </c>
    </row>
    <row r="4334" spans="1:27" s="71" customFormat="1" ht="23.5" customHeight="1" x14ac:dyDescent="0.35">
      <c r="A4334" s="62">
        <v>46239</v>
      </c>
      <c r="B4334" s="63" t="s">
        <v>34</v>
      </c>
      <c r="C4334" s="64" t="s">
        <v>18</v>
      </c>
      <c r="D4334" s="64" t="s">
        <v>19</v>
      </c>
      <c r="E4334" s="64" t="s">
        <v>1540</v>
      </c>
      <c r="F4334" s="64" t="str">
        <f t="shared" si="182"/>
        <v>1</v>
      </c>
      <c r="G4334" s="72">
        <v>130606034</v>
      </c>
      <c r="H4334" s="63" t="s">
        <v>7576</v>
      </c>
      <c r="I4334" s="64" t="s">
        <v>490</v>
      </c>
      <c r="J4334" s="63" t="s">
        <v>7599</v>
      </c>
      <c r="K4334" s="64" t="s">
        <v>281</v>
      </c>
      <c r="L4334" s="64" t="s">
        <v>268</v>
      </c>
      <c r="M4334" s="100">
        <v>0.3659722222222222</v>
      </c>
      <c r="N4334" s="100">
        <v>0.40763888888888888</v>
      </c>
      <c r="O4334" s="66">
        <f t="shared" si="190"/>
        <v>4.1666666666666685E-2</v>
      </c>
      <c r="P4334" s="67">
        <v>1</v>
      </c>
      <c r="Q4334" s="68">
        <v>10</v>
      </c>
      <c r="R4334" s="68"/>
      <c r="S4334" s="68">
        <f t="shared" si="191"/>
        <v>10</v>
      </c>
      <c r="T4334" s="69" t="s">
        <v>52</v>
      </c>
      <c r="U4334" s="63" t="s">
        <v>52</v>
      </c>
      <c r="V4334" s="63"/>
      <c r="W4334" s="63"/>
      <c r="X4334" s="63"/>
      <c r="Y4334" s="63"/>
      <c r="Z4334" s="63"/>
      <c r="AA4334" s="63">
        <v>2026080031</v>
      </c>
    </row>
    <row r="4335" spans="1:27" s="71" customFormat="1" ht="23.5" customHeight="1" x14ac:dyDescent="0.35">
      <c r="A4335" s="62">
        <v>46239</v>
      </c>
      <c r="B4335" s="63" t="s">
        <v>34</v>
      </c>
      <c r="C4335" s="64" t="s">
        <v>18</v>
      </c>
      <c r="D4335" s="64" t="s">
        <v>19</v>
      </c>
      <c r="E4335" s="64" t="s">
        <v>5903</v>
      </c>
      <c r="F4335" s="64" t="str">
        <f t="shared" si="182"/>
        <v>2</v>
      </c>
      <c r="G4335" s="72">
        <v>130606034</v>
      </c>
      <c r="H4335" s="63" t="s">
        <v>7576</v>
      </c>
      <c r="I4335" s="64" t="s">
        <v>490</v>
      </c>
      <c r="J4335" s="63" t="s">
        <v>7593</v>
      </c>
      <c r="K4335" s="64" t="s">
        <v>281</v>
      </c>
      <c r="L4335" s="64" t="s">
        <v>268</v>
      </c>
      <c r="M4335" s="100">
        <v>0.97222222222222221</v>
      </c>
      <c r="N4335" s="100">
        <v>0.97916666666666663</v>
      </c>
      <c r="O4335" s="66">
        <f t="shared" si="190"/>
        <v>6.9444444444444198E-3</v>
      </c>
      <c r="P4335" s="67">
        <v>0.17</v>
      </c>
      <c r="Q4335" s="68">
        <v>7</v>
      </c>
      <c r="R4335" s="68"/>
      <c r="S4335" s="68">
        <f t="shared" si="191"/>
        <v>1.1900000000000002</v>
      </c>
      <c r="T4335" s="69" t="s">
        <v>52</v>
      </c>
      <c r="U4335" s="63" t="s">
        <v>52</v>
      </c>
      <c r="V4335" s="63"/>
      <c r="W4335" s="63"/>
      <c r="X4335" s="63"/>
      <c r="Y4335" s="63"/>
      <c r="Z4335" s="63"/>
      <c r="AA4335" s="63">
        <v>2026080032</v>
      </c>
    </row>
    <row r="4336" spans="1:27" s="71" customFormat="1" ht="23.5" customHeight="1" x14ac:dyDescent="0.35">
      <c r="A4336" s="62">
        <v>46239</v>
      </c>
      <c r="B4336" s="63" t="s">
        <v>34</v>
      </c>
      <c r="C4336" s="64" t="s">
        <v>18</v>
      </c>
      <c r="D4336" s="64" t="s">
        <v>19</v>
      </c>
      <c r="E4336" s="64" t="s">
        <v>436</v>
      </c>
      <c r="F4336" s="64" t="str">
        <f t="shared" si="182"/>
        <v>1</v>
      </c>
      <c r="G4336" s="72">
        <v>130597395</v>
      </c>
      <c r="H4336" s="63" t="s">
        <v>7577</v>
      </c>
      <c r="I4336" s="64" t="s">
        <v>490</v>
      </c>
      <c r="J4336" s="63" t="s">
        <v>7600</v>
      </c>
      <c r="K4336" s="64" t="s">
        <v>281</v>
      </c>
      <c r="L4336" s="64" t="s">
        <v>268</v>
      </c>
      <c r="M4336" s="100">
        <v>0.3125</v>
      </c>
      <c r="N4336" s="100">
        <v>0.33333333333333331</v>
      </c>
      <c r="O4336" s="66">
        <f t="shared" si="190"/>
        <v>2.0833333333333315E-2</v>
      </c>
      <c r="P4336" s="67">
        <v>0.5</v>
      </c>
      <c r="Q4336" s="68">
        <v>11</v>
      </c>
      <c r="R4336" s="68"/>
      <c r="S4336" s="68">
        <f t="shared" si="191"/>
        <v>5.5</v>
      </c>
      <c r="T4336" s="69" t="s">
        <v>52</v>
      </c>
      <c r="U4336" s="63" t="s">
        <v>52</v>
      </c>
      <c r="V4336" s="63"/>
      <c r="W4336" s="63"/>
      <c r="X4336" s="63"/>
      <c r="Y4336" s="63"/>
      <c r="Z4336" s="63"/>
      <c r="AA4336" s="63">
        <v>2026080033</v>
      </c>
    </row>
    <row r="4337" spans="1:27" s="71" customFormat="1" ht="23.5" customHeight="1" x14ac:dyDescent="0.35">
      <c r="A4337" s="62">
        <v>46239</v>
      </c>
      <c r="B4337" s="63" t="s">
        <v>34</v>
      </c>
      <c r="C4337" s="64" t="s">
        <v>18</v>
      </c>
      <c r="D4337" s="64" t="s">
        <v>19</v>
      </c>
      <c r="E4337" s="64" t="s">
        <v>5902</v>
      </c>
      <c r="F4337" s="64" t="str">
        <f t="shared" si="182"/>
        <v>2</v>
      </c>
      <c r="G4337" s="72">
        <v>130597382</v>
      </c>
      <c r="H4337" s="63" t="s">
        <v>7578</v>
      </c>
      <c r="I4337" s="64" t="s">
        <v>490</v>
      </c>
      <c r="J4337" s="63" t="s">
        <v>7593</v>
      </c>
      <c r="K4337" s="64" t="s">
        <v>281</v>
      </c>
      <c r="L4337" s="64" t="s">
        <v>268</v>
      </c>
      <c r="M4337" s="100">
        <v>0.16666666666666666</v>
      </c>
      <c r="N4337" s="100">
        <v>0.18055555555555555</v>
      </c>
      <c r="O4337" s="66">
        <f t="shared" si="190"/>
        <v>1.3888888888888895E-2</v>
      </c>
      <c r="P4337" s="67">
        <v>0.33</v>
      </c>
      <c r="Q4337" s="68">
        <v>9</v>
      </c>
      <c r="R4337" s="68"/>
      <c r="S4337" s="68">
        <f t="shared" si="191"/>
        <v>2.97</v>
      </c>
      <c r="T4337" s="69" t="s">
        <v>52</v>
      </c>
      <c r="U4337" s="63" t="s">
        <v>52</v>
      </c>
      <c r="V4337" s="63"/>
      <c r="W4337" s="63"/>
      <c r="X4337" s="63"/>
      <c r="Y4337" s="63"/>
      <c r="Z4337" s="63"/>
      <c r="AA4337" s="63">
        <v>2026080034</v>
      </c>
    </row>
    <row r="4338" spans="1:27" s="71" customFormat="1" ht="23.5" customHeight="1" x14ac:dyDescent="0.35">
      <c r="A4338" s="62">
        <v>46239</v>
      </c>
      <c r="B4338" s="63" t="s">
        <v>34</v>
      </c>
      <c r="C4338" s="64" t="s">
        <v>18</v>
      </c>
      <c r="D4338" s="64" t="s">
        <v>19</v>
      </c>
      <c r="E4338" s="64" t="s">
        <v>1551</v>
      </c>
      <c r="F4338" s="64" t="str">
        <f t="shared" si="182"/>
        <v>1</v>
      </c>
      <c r="G4338" s="72">
        <v>130730056</v>
      </c>
      <c r="H4338" s="63" t="s">
        <v>7579</v>
      </c>
      <c r="I4338" s="64" t="s">
        <v>490</v>
      </c>
      <c r="J4338" s="63" t="s">
        <v>7601</v>
      </c>
      <c r="K4338" s="64" t="s">
        <v>281</v>
      </c>
      <c r="L4338" s="64" t="s">
        <v>268</v>
      </c>
      <c r="M4338" s="100">
        <v>0.41944444444444445</v>
      </c>
      <c r="N4338" s="100">
        <v>0.42986111111111114</v>
      </c>
      <c r="O4338" s="66">
        <f t="shared" si="190"/>
        <v>1.0416666666666685E-2</v>
      </c>
      <c r="P4338" s="67">
        <v>0.25</v>
      </c>
      <c r="Q4338" s="68">
        <v>12</v>
      </c>
      <c r="R4338" s="68"/>
      <c r="S4338" s="68">
        <f t="shared" si="191"/>
        <v>3</v>
      </c>
      <c r="T4338" s="69" t="s">
        <v>52</v>
      </c>
      <c r="U4338" s="63" t="s">
        <v>52</v>
      </c>
      <c r="V4338" s="63"/>
      <c r="W4338" s="63"/>
      <c r="X4338" s="63"/>
      <c r="Y4338" s="63"/>
      <c r="Z4338" s="63"/>
      <c r="AA4338" s="63">
        <v>2026080035</v>
      </c>
    </row>
    <row r="4339" spans="1:27" s="71" customFormat="1" ht="23.5" customHeight="1" x14ac:dyDescent="0.35">
      <c r="A4339" s="62">
        <v>46239</v>
      </c>
      <c r="B4339" s="63" t="s">
        <v>34</v>
      </c>
      <c r="C4339" s="64" t="s">
        <v>18</v>
      </c>
      <c r="D4339" s="64" t="s">
        <v>19</v>
      </c>
      <c r="E4339" s="64" t="s">
        <v>5913</v>
      </c>
      <c r="F4339" s="64" t="str">
        <f t="shared" si="182"/>
        <v>2</v>
      </c>
      <c r="G4339" s="72">
        <v>130868014</v>
      </c>
      <c r="H4339" s="63" t="s">
        <v>7580</v>
      </c>
      <c r="I4339" s="64" t="s">
        <v>490</v>
      </c>
      <c r="J4339" s="63" t="s">
        <v>7602</v>
      </c>
      <c r="K4339" s="64" t="s">
        <v>281</v>
      </c>
      <c r="L4339" s="64" t="s">
        <v>268</v>
      </c>
      <c r="M4339" s="100">
        <v>0.20555555555555555</v>
      </c>
      <c r="N4339" s="100">
        <v>0.21180555555555555</v>
      </c>
      <c r="O4339" s="66">
        <f t="shared" si="190"/>
        <v>6.2500000000000056E-3</v>
      </c>
      <c r="P4339" s="67">
        <v>0.15</v>
      </c>
      <c r="Q4339" s="68">
        <v>7</v>
      </c>
      <c r="R4339" s="68"/>
      <c r="S4339" s="68">
        <f t="shared" si="191"/>
        <v>1.05</v>
      </c>
      <c r="T4339" s="69" t="s">
        <v>52</v>
      </c>
      <c r="U4339" s="63" t="s">
        <v>52</v>
      </c>
      <c r="V4339" s="63"/>
      <c r="W4339" s="63"/>
      <c r="X4339" s="63"/>
      <c r="Y4339" s="63"/>
      <c r="Z4339" s="63"/>
      <c r="AA4339" s="63">
        <v>2026080036</v>
      </c>
    </row>
    <row r="4340" spans="1:27" s="71" customFormat="1" ht="23.5" customHeight="1" x14ac:dyDescent="0.35">
      <c r="A4340" s="62">
        <v>46239</v>
      </c>
      <c r="B4340" s="63" t="s">
        <v>34</v>
      </c>
      <c r="C4340" s="64" t="s">
        <v>18</v>
      </c>
      <c r="D4340" s="64" t="s">
        <v>19</v>
      </c>
      <c r="E4340" s="64" t="s">
        <v>5752</v>
      </c>
      <c r="F4340" s="64" t="str">
        <f t="shared" ref="F4340:F4382" si="195">IF(RIGHT(E4340,1)="D","1","2")</f>
        <v>1</v>
      </c>
      <c r="G4340" s="72">
        <v>130868014</v>
      </c>
      <c r="H4340" s="63" t="s">
        <v>7581</v>
      </c>
      <c r="I4340" s="64" t="s">
        <v>490</v>
      </c>
      <c r="J4340" s="63" t="s">
        <v>7593</v>
      </c>
      <c r="K4340" s="64" t="s">
        <v>281</v>
      </c>
      <c r="L4340" s="64" t="s">
        <v>268</v>
      </c>
      <c r="M4340" s="100">
        <v>0.34027777777777779</v>
      </c>
      <c r="N4340" s="100">
        <v>0.42569444444444443</v>
      </c>
      <c r="O4340" s="66">
        <f t="shared" si="190"/>
        <v>8.5416666666666641E-2</v>
      </c>
      <c r="P4340" s="67">
        <v>2.0499999999999998</v>
      </c>
      <c r="Q4340" s="68">
        <v>7</v>
      </c>
      <c r="R4340" s="68"/>
      <c r="S4340" s="68">
        <f t="shared" si="191"/>
        <v>14.349999999999998</v>
      </c>
      <c r="T4340" s="69" t="s">
        <v>52</v>
      </c>
      <c r="U4340" s="63" t="s">
        <v>52</v>
      </c>
      <c r="V4340" s="63"/>
      <c r="W4340" s="63"/>
      <c r="X4340" s="63"/>
      <c r="Y4340" s="63"/>
      <c r="Z4340" s="63"/>
      <c r="AA4340" s="63">
        <v>2026080037</v>
      </c>
    </row>
    <row r="4341" spans="1:27" s="71" customFormat="1" ht="23.5" customHeight="1" x14ac:dyDescent="0.35">
      <c r="A4341" s="62">
        <v>46239</v>
      </c>
      <c r="B4341" s="63" t="s">
        <v>34</v>
      </c>
      <c r="C4341" s="64" t="s">
        <v>18</v>
      </c>
      <c r="D4341" s="64" t="s">
        <v>19</v>
      </c>
      <c r="E4341" s="64" t="s">
        <v>5921</v>
      </c>
      <c r="F4341" s="64" t="str">
        <f t="shared" si="195"/>
        <v>2</v>
      </c>
      <c r="G4341" s="72">
        <v>130868002</v>
      </c>
      <c r="H4341" s="63" t="s">
        <v>7582</v>
      </c>
      <c r="I4341" s="64" t="s">
        <v>490</v>
      </c>
      <c r="J4341" s="63" t="s">
        <v>7593</v>
      </c>
      <c r="K4341" s="64" t="s">
        <v>281</v>
      </c>
      <c r="L4341" s="64" t="s">
        <v>268</v>
      </c>
      <c r="M4341" s="100">
        <v>0.1736111111111111</v>
      </c>
      <c r="N4341" s="100">
        <v>0.18055555555555555</v>
      </c>
      <c r="O4341" s="66">
        <f t="shared" si="190"/>
        <v>6.9444444444444475E-3</v>
      </c>
      <c r="P4341" s="67">
        <v>0.17</v>
      </c>
      <c r="Q4341" s="68">
        <v>6</v>
      </c>
      <c r="R4341" s="68"/>
      <c r="S4341" s="68">
        <f t="shared" si="191"/>
        <v>1.02</v>
      </c>
      <c r="T4341" s="69" t="s">
        <v>52</v>
      </c>
      <c r="U4341" s="63" t="s">
        <v>52</v>
      </c>
      <c r="V4341" s="63"/>
      <c r="W4341" s="63"/>
      <c r="X4341" s="63"/>
      <c r="Y4341" s="63"/>
      <c r="Z4341" s="63"/>
      <c r="AA4341" s="63">
        <v>2026080038</v>
      </c>
    </row>
    <row r="4342" spans="1:27" s="71" customFormat="1" ht="23.5" customHeight="1" x14ac:dyDescent="0.35">
      <c r="A4342" s="62">
        <v>46239</v>
      </c>
      <c r="B4342" s="63" t="s">
        <v>34</v>
      </c>
      <c r="C4342" s="64" t="s">
        <v>18</v>
      </c>
      <c r="D4342" s="64" t="s">
        <v>19</v>
      </c>
      <c r="E4342" s="64" t="s">
        <v>5808</v>
      </c>
      <c r="F4342" s="64" t="str">
        <f t="shared" si="195"/>
        <v>2</v>
      </c>
      <c r="G4342" s="72">
        <v>130868001</v>
      </c>
      <c r="H4342" s="63" t="s">
        <v>7583</v>
      </c>
      <c r="I4342" s="64" t="s">
        <v>490</v>
      </c>
      <c r="J4342" s="63" t="s">
        <v>7590</v>
      </c>
      <c r="K4342" s="64" t="s">
        <v>281</v>
      </c>
      <c r="L4342" s="64" t="s">
        <v>268</v>
      </c>
      <c r="M4342" s="100">
        <v>0.10416666666666667</v>
      </c>
      <c r="N4342" s="100">
        <v>0.1076388888888889</v>
      </c>
      <c r="O4342" s="66">
        <f t="shared" si="190"/>
        <v>3.4722222222222238E-3</v>
      </c>
      <c r="P4342" s="67">
        <v>0.1</v>
      </c>
      <c r="Q4342" s="68">
        <v>7</v>
      </c>
      <c r="R4342" s="68"/>
      <c r="S4342" s="68">
        <f t="shared" si="191"/>
        <v>0.70000000000000007</v>
      </c>
      <c r="T4342" s="69" t="s">
        <v>52</v>
      </c>
      <c r="U4342" s="63" t="s">
        <v>52</v>
      </c>
      <c r="V4342" s="63"/>
      <c r="W4342" s="63"/>
      <c r="X4342" s="63"/>
      <c r="Y4342" s="63"/>
      <c r="Z4342" s="63"/>
      <c r="AA4342" s="63">
        <v>2026080039</v>
      </c>
    </row>
    <row r="4343" spans="1:27" s="71" customFormat="1" ht="23.5" customHeight="1" x14ac:dyDescent="0.35">
      <c r="A4343" s="62">
        <v>46239</v>
      </c>
      <c r="B4343" s="63" t="s">
        <v>34</v>
      </c>
      <c r="C4343" s="64" t="s">
        <v>18</v>
      </c>
      <c r="D4343" s="64" t="s">
        <v>19</v>
      </c>
      <c r="E4343" s="64" t="s">
        <v>1547</v>
      </c>
      <c r="F4343" s="64" t="str">
        <f t="shared" si="195"/>
        <v>1</v>
      </c>
      <c r="G4343" s="72">
        <v>130868017</v>
      </c>
      <c r="H4343" s="63" t="s">
        <v>7494</v>
      </c>
      <c r="I4343" s="64" t="s">
        <v>490</v>
      </c>
      <c r="J4343" s="63" t="s">
        <v>7590</v>
      </c>
      <c r="K4343" s="64" t="s">
        <v>281</v>
      </c>
      <c r="L4343" s="64" t="s">
        <v>268</v>
      </c>
      <c r="M4343" s="100">
        <v>0.39583333333333331</v>
      </c>
      <c r="N4343" s="100">
        <v>0.5</v>
      </c>
      <c r="O4343" s="66">
        <f t="shared" si="190"/>
        <v>0.10416666666666669</v>
      </c>
      <c r="P4343" s="67">
        <v>2.5</v>
      </c>
      <c r="Q4343" s="68">
        <v>7</v>
      </c>
      <c r="R4343" s="68"/>
      <c r="S4343" s="68">
        <f t="shared" si="191"/>
        <v>17.5</v>
      </c>
      <c r="T4343" s="69" t="s">
        <v>52</v>
      </c>
      <c r="U4343" s="63" t="s">
        <v>52</v>
      </c>
      <c r="V4343" s="63"/>
      <c r="W4343" s="63"/>
      <c r="X4343" s="63"/>
      <c r="Y4343" s="63"/>
      <c r="Z4343" s="63"/>
      <c r="AA4343" s="63">
        <v>2026080040</v>
      </c>
    </row>
    <row r="4344" spans="1:27" s="71" customFormat="1" ht="23.5" customHeight="1" x14ac:dyDescent="0.35">
      <c r="A4344" s="62">
        <v>46239</v>
      </c>
      <c r="B4344" s="63" t="s">
        <v>34</v>
      </c>
      <c r="C4344" s="64" t="s">
        <v>18</v>
      </c>
      <c r="D4344" s="64" t="s">
        <v>19</v>
      </c>
      <c r="E4344" s="64" t="s">
        <v>6447</v>
      </c>
      <c r="F4344" s="64" t="str">
        <f t="shared" si="195"/>
        <v>2</v>
      </c>
      <c r="G4344" s="72">
        <v>130868017</v>
      </c>
      <c r="H4344" s="63" t="s">
        <v>7494</v>
      </c>
      <c r="I4344" s="64" t="s">
        <v>490</v>
      </c>
      <c r="J4344" s="63" t="s">
        <v>7590</v>
      </c>
      <c r="K4344" s="64" t="s">
        <v>281</v>
      </c>
      <c r="L4344" s="64" t="s">
        <v>268</v>
      </c>
      <c r="M4344" s="100">
        <v>3.4722222222222224E-2</v>
      </c>
      <c r="N4344" s="100">
        <v>4.1666666666666664E-2</v>
      </c>
      <c r="O4344" s="66">
        <f t="shared" si="190"/>
        <v>6.9444444444444406E-3</v>
      </c>
      <c r="P4344" s="67">
        <v>0.17</v>
      </c>
      <c r="Q4344" s="68">
        <v>7</v>
      </c>
      <c r="R4344" s="68"/>
      <c r="S4344" s="68">
        <f t="shared" si="191"/>
        <v>1.1900000000000002</v>
      </c>
      <c r="T4344" s="69" t="s">
        <v>52</v>
      </c>
      <c r="U4344" s="63" t="s">
        <v>52</v>
      </c>
      <c r="V4344" s="63"/>
      <c r="W4344" s="63"/>
      <c r="X4344" s="63"/>
      <c r="Y4344" s="63"/>
      <c r="Z4344" s="63"/>
      <c r="AA4344" s="63">
        <v>2026080041</v>
      </c>
    </row>
    <row r="4345" spans="1:27" s="71" customFormat="1" ht="23.5" customHeight="1" x14ac:dyDescent="0.35">
      <c r="A4345" s="62">
        <v>46239</v>
      </c>
      <c r="B4345" s="63" t="s">
        <v>34</v>
      </c>
      <c r="C4345" s="64" t="s">
        <v>18</v>
      </c>
      <c r="D4345" s="64" t="s">
        <v>19</v>
      </c>
      <c r="E4345" s="64" t="s">
        <v>1552</v>
      </c>
      <c r="F4345" s="64" t="str">
        <f t="shared" si="195"/>
        <v>1</v>
      </c>
      <c r="G4345" s="72">
        <v>130597289</v>
      </c>
      <c r="H4345" s="63" t="s">
        <v>7584</v>
      </c>
      <c r="I4345" s="64" t="s">
        <v>490</v>
      </c>
      <c r="J4345" s="63" t="s">
        <v>2186</v>
      </c>
      <c r="K4345" s="64" t="s">
        <v>281</v>
      </c>
      <c r="L4345" s="64" t="s">
        <v>268</v>
      </c>
      <c r="M4345" s="100">
        <v>0.38194444444444442</v>
      </c>
      <c r="N4345" s="100">
        <v>0.3888888888888889</v>
      </c>
      <c r="O4345" s="66">
        <f t="shared" si="190"/>
        <v>6.9444444444444753E-3</v>
      </c>
      <c r="P4345" s="67">
        <v>0.16</v>
      </c>
      <c r="Q4345" s="68">
        <v>8</v>
      </c>
      <c r="R4345" s="68"/>
      <c r="S4345" s="68">
        <f t="shared" si="191"/>
        <v>1.28</v>
      </c>
      <c r="T4345" s="69" t="s">
        <v>52</v>
      </c>
      <c r="U4345" s="63" t="s">
        <v>52</v>
      </c>
      <c r="V4345" s="63"/>
      <c r="W4345" s="63"/>
      <c r="X4345" s="63"/>
      <c r="Y4345" s="63"/>
      <c r="Z4345" s="63"/>
      <c r="AA4345" s="63">
        <v>2026080042</v>
      </c>
    </row>
    <row r="4346" spans="1:27" s="71" customFormat="1" ht="23.5" customHeight="1" x14ac:dyDescent="0.35">
      <c r="A4346" s="62">
        <v>46239</v>
      </c>
      <c r="B4346" s="63" t="s">
        <v>34</v>
      </c>
      <c r="C4346" s="64" t="s">
        <v>18</v>
      </c>
      <c r="D4346" s="64" t="s">
        <v>19</v>
      </c>
      <c r="E4346" s="64" t="s">
        <v>406</v>
      </c>
      <c r="F4346" s="64" t="str">
        <f t="shared" si="195"/>
        <v>2</v>
      </c>
      <c r="G4346" s="72">
        <v>130597380</v>
      </c>
      <c r="H4346" s="63" t="s">
        <v>7531</v>
      </c>
      <c r="I4346" s="64" t="s">
        <v>490</v>
      </c>
      <c r="J4346" s="63" t="s">
        <v>7603</v>
      </c>
      <c r="K4346" s="64" t="s">
        <v>281</v>
      </c>
      <c r="L4346" s="64" t="s">
        <v>268</v>
      </c>
      <c r="M4346" s="100">
        <v>0.96180555555555558</v>
      </c>
      <c r="N4346" s="100">
        <v>0.96527777777777779</v>
      </c>
      <c r="O4346" s="66">
        <f t="shared" si="190"/>
        <v>3.4722222222222099E-3</v>
      </c>
      <c r="P4346" s="67">
        <v>0.1</v>
      </c>
      <c r="Q4346" s="68">
        <v>10</v>
      </c>
      <c r="R4346" s="68"/>
      <c r="S4346" s="68">
        <f t="shared" si="191"/>
        <v>1</v>
      </c>
      <c r="T4346" s="69" t="s">
        <v>52</v>
      </c>
      <c r="U4346" s="63" t="s">
        <v>52</v>
      </c>
      <c r="V4346" s="63"/>
      <c r="W4346" s="63"/>
      <c r="X4346" s="63"/>
      <c r="Y4346" s="63"/>
      <c r="Z4346" s="63"/>
      <c r="AA4346" s="63">
        <v>2026080043</v>
      </c>
    </row>
    <row r="4347" spans="1:27" s="71" customFormat="1" ht="23.5" customHeight="1" x14ac:dyDescent="0.35">
      <c r="A4347" s="62">
        <v>46239</v>
      </c>
      <c r="B4347" s="63" t="s">
        <v>34</v>
      </c>
      <c r="C4347" s="64" t="s">
        <v>18</v>
      </c>
      <c r="D4347" s="64" t="s">
        <v>19</v>
      </c>
      <c r="E4347" s="64" t="s">
        <v>3458</v>
      </c>
      <c r="F4347" s="64" t="str">
        <f t="shared" si="195"/>
        <v>2</v>
      </c>
      <c r="G4347" s="72">
        <v>130597390</v>
      </c>
      <c r="H4347" s="63" t="s">
        <v>7585</v>
      </c>
      <c r="I4347" s="64" t="s">
        <v>490</v>
      </c>
      <c r="J4347" s="63" t="s">
        <v>7593</v>
      </c>
      <c r="K4347" s="64" t="s">
        <v>281</v>
      </c>
      <c r="L4347" s="64" t="s">
        <v>268</v>
      </c>
      <c r="M4347" s="100">
        <v>0.38194444444444442</v>
      </c>
      <c r="N4347" s="100">
        <v>0.38541666666666669</v>
      </c>
      <c r="O4347" s="66">
        <f t="shared" si="190"/>
        <v>3.4722222222222654E-3</v>
      </c>
      <c r="P4347" s="67">
        <v>0.1</v>
      </c>
      <c r="Q4347" s="68">
        <v>9</v>
      </c>
      <c r="R4347" s="68"/>
      <c r="S4347" s="68">
        <f t="shared" si="191"/>
        <v>0.9</v>
      </c>
      <c r="T4347" s="69" t="s">
        <v>52</v>
      </c>
      <c r="U4347" s="63" t="s">
        <v>52</v>
      </c>
      <c r="V4347" s="63"/>
      <c r="W4347" s="63"/>
      <c r="X4347" s="63"/>
      <c r="Y4347" s="63"/>
      <c r="Z4347" s="63"/>
      <c r="AA4347" s="63">
        <v>2026080044</v>
      </c>
    </row>
    <row r="4348" spans="1:27" s="71" customFormat="1" ht="23.5" customHeight="1" x14ac:dyDescent="0.35">
      <c r="A4348" s="62">
        <v>46239</v>
      </c>
      <c r="B4348" s="63" t="s">
        <v>34</v>
      </c>
      <c r="C4348" s="64" t="s">
        <v>18</v>
      </c>
      <c r="D4348" s="64" t="s">
        <v>19</v>
      </c>
      <c r="E4348" s="64" t="s">
        <v>356</v>
      </c>
      <c r="F4348" s="64" t="str">
        <f t="shared" si="195"/>
        <v>1</v>
      </c>
      <c r="G4348" s="72">
        <v>130868017</v>
      </c>
      <c r="H4348" s="63" t="s">
        <v>7586</v>
      </c>
      <c r="I4348" s="64" t="s">
        <v>490</v>
      </c>
      <c r="J4348" s="63" t="s">
        <v>7604</v>
      </c>
      <c r="K4348" s="64" t="s">
        <v>281</v>
      </c>
      <c r="L4348" s="64" t="s">
        <v>268</v>
      </c>
      <c r="M4348" s="100">
        <v>0.31944444444444442</v>
      </c>
      <c r="N4348" s="100">
        <v>0.3611111111111111</v>
      </c>
      <c r="O4348" s="66">
        <f t="shared" si="190"/>
        <v>4.1666666666666685E-2</v>
      </c>
      <c r="P4348" s="67">
        <v>1</v>
      </c>
      <c r="Q4348" s="68">
        <v>7</v>
      </c>
      <c r="R4348" s="68"/>
      <c r="S4348" s="68">
        <f t="shared" si="191"/>
        <v>7</v>
      </c>
      <c r="T4348" s="69" t="s">
        <v>52</v>
      </c>
      <c r="U4348" s="63" t="s">
        <v>52</v>
      </c>
      <c r="V4348" s="63"/>
      <c r="W4348" s="63"/>
      <c r="X4348" s="63"/>
      <c r="Y4348" s="63"/>
      <c r="Z4348" s="63"/>
      <c r="AA4348" s="63">
        <v>2026080045</v>
      </c>
    </row>
    <row r="4349" spans="1:27" s="71" customFormat="1" ht="23.5" customHeight="1" x14ac:dyDescent="0.35">
      <c r="A4349" s="62">
        <v>46239</v>
      </c>
      <c r="B4349" s="63" t="s">
        <v>34</v>
      </c>
      <c r="C4349" s="64" t="s">
        <v>18</v>
      </c>
      <c r="D4349" s="64" t="s">
        <v>19</v>
      </c>
      <c r="E4349" s="64" t="s">
        <v>6621</v>
      </c>
      <c r="F4349" s="64" t="str">
        <f t="shared" si="195"/>
        <v>2</v>
      </c>
      <c r="G4349" s="72">
        <v>130868017</v>
      </c>
      <c r="H4349" s="63" t="s">
        <v>7586</v>
      </c>
      <c r="I4349" s="64" t="s">
        <v>490</v>
      </c>
      <c r="J4349" s="63" t="s">
        <v>7593</v>
      </c>
      <c r="K4349" s="64" t="s">
        <v>281</v>
      </c>
      <c r="L4349" s="64" t="s">
        <v>268</v>
      </c>
      <c r="M4349" s="100">
        <v>0.89236111111111116</v>
      </c>
      <c r="N4349" s="100">
        <v>0.9</v>
      </c>
      <c r="O4349" s="66">
        <f t="shared" si="190"/>
        <v>7.6388888888888618E-3</v>
      </c>
      <c r="P4349" s="67">
        <v>0.18</v>
      </c>
      <c r="Q4349" s="68">
        <v>6.5</v>
      </c>
      <c r="R4349" s="68"/>
      <c r="S4349" s="68">
        <f t="shared" si="191"/>
        <v>1.17</v>
      </c>
      <c r="T4349" s="69" t="s">
        <v>52</v>
      </c>
      <c r="U4349" s="63" t="s">
        <v>52</v>
      </c>
      <c r="V4349" s="63"/>
      <c r="W4349" s="63"/>
      <c r="X4349" s="63"/>
      <c r="Y4349" s="63"/>
      <c r="Z4349" s="63"/>
      <c r="AA4349" s="63">
        <v>2026080046</v>
      </c>
    </row>
    <row r="4350" spans="1:27" s="71" customFormat="1" ht="23.5" customHeight="1" x14ac:dyDescent="0.35">
      <c r="A4350" s="62">
        <v>46239</v>
      </c>
      <c r="B4350" s="63" t="s">
        <v>34</v>
      </c>
      <c r="C4350" s="64" t="s">
        <v>18</v>
      </c>
      <c r="D4350" s="64" t="s">
        <v>19</v>
      </c>
      <c r="E4350" s="64" t="s">
        <v>406</v>
      </c>
      <c r="F4350" s="64" t="str">
        <f t="shared" si="195"/>
        <v>2</v>
      </c>
      <c r="G4350" s="72" t="s">
        <v>7606</v>
      </c>
      <c r="H4350" s="63" t="s">
        <v>7605</v>
      </c>
      <c r="I4350" s="64" t="s">
        <v>480</v>
      </c>
      <c r="J4350" s="63" t="s">
        <v>7607</v>
      </c>
      <c r="K4350" s="64" t="s">
        <v>273</v>
      </c>
      <c r="L4350" s="64" t="s">
        <v>268</v>
      </c>
      <c r="M4350" s="100">
        <v>0.8125</v>
      </c>
      <c r="N4350" s="100">
        <v>0.89583333333333337</v>
      </c>
      <c r="O4350" s="66">
        <f t="shared" si="190"/>
        <v>8.333333333333337E-2</v>
      </c>
      <c r="P4350" s="67">
        <v>2</v>
      </c>
      <c r="Q4350" s="68">
        <v>9</v>
      </c>
      <c r="R4350" s="68"/>
      <c r="S4350" s="68">
        <f t="shared" si="191"/>
        <v>18</v>
      </c>
      <c r="T4350" s="69" t="s">
        <v>30</v>
      </c>
      <c r="U4350" s="63" t="s">
        <v>30</v>
      </c>
      <c r="V4350" s="63"/>
      <c r="W4350" s="63">
        <v>318102011</v>
      </c>
      <c r="X4350" s="63" t="s">
        <v>5450</v>
      </c>
      <c r="Y4350" s="63"/>
      <c r="Z4350" s="63"/>
      <c r="AA4350" s="63">
        <v>2026080047</v>
      </c>
    </row>
    <row r="4351" spans="1:27" s="71" customFormat="1" ht="23.5" customHeight="1" x14ac:dyDescent="0.35">
      <c r="A4351" s="62">
        <v>46240</v>
      </c>
      <c r="B4351" s="63" t="s">
        <v>445</v>
      </c>
      <c r="C4351" s="64" t="s">
        <v>17</v>
      </c>
      <c r="D4351" s="64" t="s">
        <v>37</v>
      </c>
      <c r="E4351" s="64" t="s">
        <v>5806</v>
      </c>
      <c r="F4351" s="64" t="str">
        <f t="shared" si="195"/>
        <v>1</v>
      </c>
      <c r="G4351" s="85" t="s">
        <v>1843</v>
      </c>
      <c r="H4351" s="63" t="s">
        <v>7630</v>
      </c>
      <c r="I4351" s="64" t="s">
        <v>493</v>
      </c>
      <c r="J4351" s="63" t="s">
        <v>66</v>
      </c>
      <c r="K4351" s="64" t="s">
        <v>243</v>
      </c>
      <c r="L4351" s="64" t="s">
        <v>239</v>
      </c>
      <c r="M4351" s="100"/>
      <c r="N4351" s="100"/>
      <c r="O4351" s="66">
        <f t="shared" si="190"/>
        <v>24</v>
      </c>
      <c r="P4351" s="67">
        <v>0.1</v>
      </c>
      <c r="Q4351" s="68">
        <v>22</v>
      </c>
      <c r="R4351" s="68"/>
      <c r="S4351" s="68">
        <f t="shared" si="191"/>
        <v>2.2000000000000002</v>
      </c>
      <c r="T4351" s="69" t="s">
        <v>547</v>
      </c>
      <c r="U4351" s="63" t="s">
        <v>52</v>
      </c>
      <c r="V4351" s="63"/>
      <c r="W4351" s="63"/>
      <c r="X4351" s="63"/>
      <c r="Y4351" s="63"/>
      <c r="Z4351" s="63"/>
      <c r="AA4351" s="63"/>
    </row>
    <row r="4352" spans="1:27" s="71" customFormat="1" ht="23.5" customHeight="1" x14ac:dyDescent="0.35">
      <c r="A4352" s="62">
        <v>46240</v>
      </c>
      <c r="B4352" s="63" t="s">
        <v>445</v>
      </c>
      <c r="C4352" s="64" t="s">
        <v>17</v>
      </c>
      <c r="D4352" s="64" t="s">
        <v>37</v>
      </c>
      <c r="E4352" s="64" t="s">
        <v>1690</v>
      </c>
      <c r="F4352" s="64" t="str">
        <f t="shared" si="195"/>
        <v>2</v>
      </c>
      <c r="G4352" s="85" t="s">
        <v>4868</v>
      </c>
      <c r="H4352" s="63" t="s">
        <v>7631</v>
      </c>
      <c r="I4352" s="64" t="s">
        <v>493</v>
      </c>
      <c r="J4352" s="63" t="s">
        <v>66</v>
      </c>
      <c r="K4352" s="64" t="s">
        <v>243</v>
      </c>
      <c r="L4352" s="64" t="s">
        <v>239</v>
      </c>
      <c r="M4352" s="100"/>
      <c r="N4352" s="100"/>
      <c r="O4352" s="66">
        <f t="shared" si="190"/>
        <v>24</v>
      </c>
      <c r="P4352" s="67">
        <v>0.5</v>
      </c>
      <c r="Q4352" s="68">
        <v>10</v>
      </c>
      <c r="R4352" s="68"/>
      <c r="S4352" s="68">
        <f t="shared" si="191"/>
        <v>5</v>
      </c>
      <c r="T4352" s="69" t="s">
        <v>547</v>
      </c>
      <c r="U4352" s="63" t="s">
        <v>52</v>
      </c>
      <c r="V4352" s="63"/>
      <c r="W4352" s="63"/>
      <c r="X4352" s="63"/>
      <c r="Y4352" s="63"/>
      <c r="Z4352" s="63"/>
      <c r="AA4352" s="63"/>
    </row>
    <row r="4353" spans="1:27" s="71" customFormat="1" ht="23.5" customHeight="1" x14ac:dyDescent="0.35">
      <c r="A4353" s="62">
        <v>46240</v>
      </c>
      <c r="B4353" s="63" t="s">
        <v>445</v>
      </c>
      <c r="C4353" s="64" t="s">
        <v>17</v>
      </c>
      <c r="D4353" s="64" t="s">
        <v>37</v>
      </c>
      <c r="E4353" s="64" t="s">
        <v>5868</v>
      </c>
      <c r="F4353" s="64" t="str">
        <f t="shared" si="195"/>
        <v>2</v>
      </c>
      <c r="G4353" s="85" t="s">
        <v>2640</v>
      </c>
      <c r="H4353" s="63" t="s">
        <v>7632</v>
      </c>
      <c r="I4353" s="64" t="s">
        <v>493</v>
      </c>
      <c r="J4353" s="63" t="s">
        <v>66</v>
      </c>
      <c r="K4353" s="64" t="s">
        <v>243</v>
      </c>
      <c r="L4353" s="64" t="s">
        <v>239</v>
      </c>
      <c r="M4353" s="100"/>
      <c r="N4353" s="100"/>
      <c r="O4353" s="66">
        <f t="shared" si="190"/>
        <v>24</v>
      </c>
      <c r="P4353" s="67">
        <v>0.1</v>
      </c>
      <c r="Q4353" s="68">
        <v>28</v>
      </c>
      <c r="R4353" s="68"/>
      <c r="S4353" s="68">
        <f t="shared" si="191"/>
        <v>2.8000000000000003</v>
      </c>
      <c r="T4353" s="69" t="s">
        <v>547</v>
      </c>
      <c r="U4353" s="63" t="s">
        <v>52</v>
      </c>
      <c r="V4353" s="63"/>
      <c r="W4353" s="63"/>
      <c r="X4353" s="63"/>
      <c r="Y4353" s="63"/>
      <c r="Z4353" s="63"/>
      <c r="AA4353" s="63"/>
    </row>
    <row r="4354" spans="1:27" s="71" customFormat="1" ht="23.5" customHeight="1" x14ac:dyDescent="0.35">
      <c r="A4354" s="62">
        <v>46240</v>
      </c>
      <c r="B4354" s="63" t="s">
        <v>445</v>
      </c>
      <c r="C4354" s="64" t="s">
        <v>17</v>
      </c>
      <c r="D4354" s="64" t="s">
        <v>37</v>
      </c>
      <c r="E4354" s="64" t="s">
        <v>7096</v>
      </c>
      <c r="F4354" s="64" t="str">
        <f t="shared" si="195"/>
        <v>2</v>
      </c>
      <c r="G4354" s="85" t="s">
        <v>3208</v>
      </c>
      <c r="H4354" s="63" t="s">
        <v>7633</v>
      </c>
      <c r="I4354" s="64" t="s">
        <v>493</v>
      </c>
      <c r="J4354" s="63" t="s">
        <v>66</v>
      </c>
      <c r="K4354" s="64" t="s">
        <v>243</v>
      </c>
      <c r="L4354" s="64" t="s">
        <v>239</v>
      </c>
      <c r="M4354" s="100"/>
      <c r="N4354" s="100"/>
      <c r="O4354" s="66">
        <f t="shared" si="190"/>
        <v>24</v>
      </c>
      <c r="P4354" s="67">
        <v>0.5</v>
      </c>
      <c r="Q4354" s="68">
        <v>4</v>
      </c>
      <c r="R4354" s="68"/>
      <c r="S4354" s="68">
        <f t="shared" si="191"/>
        <v>2</v>
      </c>
      <c r="T4354" s="69" t="s">
        <v>547</v>
      </c>
      <c r="U4354" s="63" t="s">
        <v>52</v>
      </c>
      <c r="V4354" s="63"/>
      <c r="W4354" s="63"/>
      <c r="X4354" s="63"/>
      <c r="Y4354" s="63"/>
      <c r="Z4354" s="63"/>
      <c r="AA4354" s="63"/>
    </row>
    <row r="4355" spans="1:27" s="71" customFormat="1" ht="23.5" customHeight="1" x14ac:dyDescent="0.35">
      <c r="A4355" s="62">
        <v>46240</v>
      </c>
      <c r="B4355" s="63" t="s">
        <v>445</v>
      </c>
      <c r="C4355" s="64" t="s">
        <v>17</v>
      </c>
      <c r="D4355" s="64" t="s">
        <v>37</v>
      </c>
      <c r="E4355" s="64" t="s">
        <v>2563</v>
      </c>
      <c r="F4355" s="64" t="str">
        <f t="shared" si="195"/>
        <v>1</v>
      </c>
      <c r="G4355" s="85" t="s">
        <v>942</v>
      </c>
      <c r="H4355" s="63" t="s">
        <v>7634</v>
      </c>
      <c r="I4355" s="64" t="s">
        <v>493</v>
      </c>
      <c r="J4355" s="63" t="s">
        <v>66</v>
      </c>
      <c r="K4355" s="64" t="s">
        <v>243</v>
      </c>
      <c r="L4355" s="64" t="s">
        <v>239</v>
      </c>
      <c r="M4355" s="100"/>
      <c r="N4355" s="100"/>
      <c r="O4355" s="66">
        <f t="shared" si="190"/>
        <v>24</v>
      </c>
      <c r="P4355" s="67">
        <v>0.1</v>
      </c>
      <c r="Q4355" s="68">
        <v>21</v>
      </c>
      <c r="R4355" s="68"/>
      <c r="S4355" s="68">
        <f t="shared" si="191"/>
        <v>2.1</v>
      </c>
      <c r="T4355" s="69" t="s">
        <v>547</v>
      </c>
      <c r="U4355" s="63" t="s">
        <v>52</v>
      </c>
      <c r="V4355" s="63"/>
      <c r="W4355" s="63"/>
      <c r="X4355" s="63"/>
      <c r="Y4355" s="63"/>
      <c r="Z4355" s="63"/>
      <c r="AA4355" s="63"/>
    </row>
    <row r="4356" spans="1:27" s="71" customFormat="1" ht="23.5" customHeight="1" x14ac:dyDescent="0.35">
      <c r="A4356" s="62">
        <v>46240</v>
      </c>
      <c r="B4356" s="63" t="s">
        <v>34</v>
      </c>
      <c r="C4356" s="64" t="s">
        <v>17</v>
      </c>
      <c r="D4356" s="64" t="s">
        <v>19</v>
      </c>
      <c r="E4356" s="64" t="s">
        <v>7629</v>
      </c>
      <c r="F4356" s="64" t="str">
        <f t="shared" si="195"/>
        <v>1</v>
      </c>
      <c r="G4356" s="85" t="s">
        <v>4398</v>
      </c>
      <c r="H4356" s="63" t="s">
        <v>7635</v>
      </c>
      <c r="I4356" s="64" t="s">
        <v>493</v>
      </c>
      <c r="J4356" s="63" t="s">
        <v>66</v>
      </c>
      <c r="K4356" s="64" t="s">
        <v>243</v>
      </c>
      <c r="L4356" s="64" t="s">
        <v>239</v>
      </c>
      <c r="M4356" s="100"/>
      <c r="N4356" s="100"/>
      <c r="O4356" s="66">
        <f t="shared" si="190"/>
        <v>24</v>
      </c>
      <c r="P4356" s="67">
        <v>0.5</v>
      </c>
      <c r="Q4356" s="68">
        <v>17</v>
      </c>
      <c r="R4356" s="68"/>
      <c r="S4356" s="68">
        <f t="shared" si="191"/>
        <v>8.5</v>
      </c>
      <c r="T4356" s="69" t="s">
        <v>547</v>
      </c>
      <c r="U4356" s="63" t="s">
        <v>52</v>
      </c>
      <c r="V4356" s="63"/>
      <c r="W4356" s="63"/>
      <c r="X4356" s="63"/>
      <c r="Y4356" s="63"/>
      <c r="Z4356" s="63"/>
      <c r="AA4356" s="63"/>
    </row>
    <row r="4357" spans="1:27" s="71" customFormat="1" ht="23.5" customHeight="1" x14ac:dyDescent="0.35">
      <c r="A4357" s="62">
        <v>46240</v>
      </c>
      <c r="B4357" s="63" t="s">
        <v>34</v>
      </c>
      <c r="C4357" s="64" t="s">
        <v>17</v>
      </c>
      <c r="D4357" s="64" t="s">
        <v>19</v>
      </c>
      <c r="E4357" s="64" t="s">
        <v>6218</v>
      </c>
      <c r="F4357" s="64" t="str">
        <f t="shared" si="195"/>
        <v>1</v>
      </c>
      <c r="G4357" s="85" t="s">
        <v>2221</v>
      </c>
      <c r="H4357" s="63" t="s">
        <v>7636</v>
      </c>
      <c r="I4357" s="64" t="s">
        <v>493</v>
      </c>
      <c r="J4357" s="63" t="s">
        <v>66</v>
      </c>
      <c r="K4357" s="64" t="s">
        <v>243</v>
      </c>
      <c r="L4357" s="64" t="s">
        <v>239</v>
      </c>
      <c r="M4357" s="100"/>
      <c r="N4357" s="100"/>
      <c r="O4357" s="66">
        <f t="shared" si="190"/>
        <v>24</v>
      </c>
      <c r="P4357" s="67">
        <v>0.5</v>
      </c>
      <c r="Q4357" s="68">
        <v>8</v>
      </c>
      <c r="R4357" s="68"/>
      <c r="S4357" s="68">
        <f t="shared" si="191"/>
        <v>4</v>
      </c>
      <c r="T4357" s="69" t="s">
        <v>547</v>
      </c>
      <c r="U4357" s="63" t="s">
        <v>52</v>
      </c>
      <c r="V4357" s="63"/>
      <c r="W4357" s="63"/>
      <c r="X4357" s="63"/>
      <c r="Y4357" s="63"/>
      <c r="Z4357" s="63"/>
      <c r="AA4357" s="63"/>
    </row>
    <row r="4358" spans="1:27" s="71" customFormat="1" ht="23.5" customHeight="1" x14ac:dyDescent="0.35">
      <c r="A4358" s="62">
        <v>46240</v>
      </c>
      <c r="B4358" s="63" t="s">
        <v>445</v>
      </c>
      <c r="C4358" s="64" t="s">
        <v>18</v>
      </c>
      <c r="D4358" s="64" t="s">
        <v>37</v>
      </c>
      <c r="E4358" s="64" t="s">
        <v>2063</v>
      </c>
      <c r="F4358" s="64" t="str">
        <f t="shared" si="195"/>
        <v>2</v>
      </c>
      <c r="G4358" s="85" t="s">
        <v>6696</v>
      </c>
      <c r="H4358" s="63" t="s">
        <v>7637</v>
      </c>
      <c r="I4358" s="64" t="s">
        <v>493</v>
      </c>
      <c r="J4358" s="63" t="s">
        <v>66</v>
      </c>
      <c r="K4358" s="64" t="s">
        <v>243</v>
      </c>
      <c r="L4358" s="64" t="s">
        <v>239</v>
      </c>
      <c r="M4358" s="100"/>
      <c r="N4358" s="100"/>
      <c r="O4358" s="66">
        <f t="shared" si="190"/>
        <v>24</v>
      </c>
      <c r="P4358" s="67">
        <v>0.8</v>
      </c>
      <c r="Q4358" s="68">
        <v>17</v>
      </c>
      <c r="R4358" s="68"/>
      <c r="S4358" s="68">
        <f t="shared" ref="S4358:S4369" si="196">P4358*Q4358</f>
        <v>13.600000000000001</v>
      </c>
      <c r="T4358" s="69" t="s">
        <v>547</v>
      </c>
      <c r="U4358" s="63" t="s">
        <v>52</v>
      </c>
      <c r="V4358" s="63"/>
      <c r="W4358" s="63"/>
      <c r="X4358" s="63"/>
      <c r="Y4358" s="63"/>
      <c r="Z4358" s="63"/>
      <c r="AA4358" s="63"/>
    </row>
    <row r="4359" spans="1:27" s="71" customFormat="1" ht="23.5" customHeight="1" x14ac:dyDescent="0.35">
      <c r="A4359" s="62">
        <v>46240</v>
      </c>
      <c r="B4359" s="63" t="s">
        <v>445</v>
      </c>
      <c r="C4359" s="64" t="s">
        <v>18</v>
      </c>
      <c r="D4359" s="64" t="s">
        <v>37</v>
      </c>
      <c r="E4359" s="64" t="s">
        <v>240</v>
      </c>
      <c r="F4359" s="64" t="str">
        <f t="shared" si="195"/>
        <v>2</v>
      </c>
      <c r="G4359" s="72">
        <v>161021003</v>
      </c>
      <c r="H4359" s="63" t="s">
        <v>7638</v>
      </c>
      <c r="I4359" s="64" t="s">
        <v>493</v>
      </c>
      <c r="J4359" s="63" t="s">
        <v>66</v>
      </c>
      <c r="K4359" s="64" t="s">
        <v>243</v>
      </c>
      <c r="L4359" s="64" t="s">
        <v>239</v>
      </c>
      <c r="M4359" s="100"/>
      <c r="N4359" s="100"/>
      <c r="O4359" s="66">
        <f t="shared" si="190"/>
        <v>24</v>
      </c>
      <c r="P4359" s="67">
        <v>0.1</v>
      </c>
      <c r="Q4359" s="68">
        <v>10</v>
      </c>
      <c r="R4359" s="68"/>
      <c r="S4359" s="68">
        <f t="shared" si="196"/>
        <v>1</v>
      </c>
      <c r="T4359" s="69" t="s">
        <v>547</v>
      </c>
      <c r="U4359" s="63" t="s">
        <v>52</v>
      </c>
      <c r="V4359" s="63"/>
      <c r="W4359" s="63"/>
      <c r="X4359" s="63"/>
      <c r="Y4359" s="63"/>
      <c r="Z4359" s="63"/>
      <c r="AA4359" s="63"/>
    </row>
    <row r="4360" spans="1:27" s="71" customFormat="1" ht="23.5" customHeight="1" x14ac:dyDescent="0.35">
      <c r="A4360" s="62">
        <v>46240</v>
      </c>
      <c r="B4360" s="63" t="s">
        <v>445</v>
      </c>
      <c r="C4360" s="64" t="s">
        <v>18</v>
      </c>
      <c r="D4360" s="64" t="s">
        <v>37</v>
      </c>
      <c r="E4360" s="64" t="s">
        <v>1148</v>
      </c>
      <c r="F4360" s="64" t="str">
        <f t="shared" si="195"/>
        <v>2</v>
      </c>
      <c r="G4360" s="72">
        <v>317336001</v>
      </c>
      <c r="H4360" s="63" t="s">
        <v>7639</v>
      </c>
      <c r="I4360" s="64" t="s">
        <v>493</v>
      </c>
      <c r="J4360" s="63" t="s">
        <v>66</v>
      </c>
      <c r="K4360" s="64" t="s">
        <v>243</v>
      </c>
      <c r="L4360" s="64" t="s">
        <v>239</v>
      </c>
      <c r="M4360" s="100"/>
      <c r="N4360" s="100"/>
      <c r="O4360" s="66">
        <f t="shared" si="190"/>
        <v>24</v>
      </c>
      <c r="P4360" s="67">
        <v>0.1</v>
      </c>
      <c r="Q4360" s="68">
        <v>5</v>
      </c>
      <c r="R4360" s="68"/>
      <c r="S4360" s="68">
        <f t="shared" si="196"/>
        <v>0.5</v>
      </c>
      <c r="T4360" s="69" t="s">
        <v>547</v>
      </c>
      <c r="U4360" s="63" t="s">
        <v>52</v>
      </c>
      <c r="V4360" s="63"/>
      <c r="W4360" s="63"/>
      <c r="X4360" s="63"/>
      <c r="Y4360" s="63"/>
      <c r="Z4360" s="63"/>
      <c r="AA4360" s="63"/>
    </row>
    <row r="4361" spans="1:27" s="71" customFormat="1" ht="23.5" customHeight="1" x14ac:dyDescent="0.35">
      <c r="A4361" s="62">
        <v>46240</v>
      </c>
      <c r="B4361" s="63" t="s">
        <v>445</v>
      </c>
      <c r="C4361" s="64" t="s">
        <v>18</v>
      </c>
      <c r="D4361" s="64" t="s">
        <v>37</v>
      </c>
      <c r="E4361" s="64" t="s">
        <v>335</v>
      </c>
      <c r="F4361" s="64" t="str">
        <f t="shared" si="195"/>
        <v>1</v>
      </c>
      <c r="G4361" s="72">
        <v>306527007</v>
      </c>
      <c r="H4361" s="63" t="s">
        <v>7640</v>
      </c>
      <c r="I4361" s="64" t="s">
        <v>493</v>
      </c>
      <c r="J4361" s="63" t="s">
        <v>66</v>
      </c>
      <c r="K4361" s="64" t="s">
        <v>243</v>
      </c>
      <c r="L4361" s="64" t="s">
        <v>239</v>
      </c>
      <c r="M4361" s="100"/>
      <c r="N4361" s="100"/>
      <c r="O4361" s="66">
        <f t="shared" si="190"/>
        <v>24</v>
      </c>
      <c r="P4361" s="67">
        <v>0.1</v>
      </c>
      <c r="Q4361" s="68">
        <v>9</v>
      </c>
      <c r="R4361" s="68"/>
      <c r="S4361" s="68">
        <f t="shared" si="196"/>
        <v>0.9</v>
      </c>
      <c r="T4361" s="69" t="s">
        <v>547</v>
      </c>
      <c r="U4361" s="63" t="s">
        <v>52</v>
      </c>
      <c r="V4361" s="63"/>
      <c r="W4361" s="63"/>
      <c r="X4361" s="63"/>
      <c r="Y4361" s="63"/>
      <c r="Z4361" s="63"/>
      <c r="AA4361" s="63"/>
    </row>
    <row r="4362" spans="1:27" s="71" customFormat="1" ht="23.5" customHeight="1" x14ac:dyDescent="0.35">
      <c r="A4362" s="62">
        <v>46240</v>
      </c>
      <c r="B4362" s="63" t="s">
        <v>445</v>
      </c>
      <c r="C4362" s="64" t="s">
        <v>18</v>
      </c>
      <c r="D4362" s="64" t="s">
        <v>37</v>
      </c>
      <c r="E4362" s="64" t="s">
        <v>2102</v>
      </c>
      <c r="F4362" s="64" t="str">
        <f t="shared" si="195"/>
        <v>2</v>
      </c>
      <c r="G4362" s="85" t="s">
        <v>5156</v>
      </c>
      <c r="H4362" s="63" t="s">
        <v>7641</v>
      </c>
      <c r="I4362" s="64" t="s">
        <v>493</v>
      </c>
      <c r="J4362" s="63" t="s">
        <v>66</v>
      </c>
      <c r="K4362" s="64" t="s">
        <v>243</v>
      </c>
      <c r="L4362" s="64" t="s">
        <v>239</v>
      </c>
      <c r="M4362" s="100"/>
      <c r="N4362" s="100"/>
      <c r="O4362" s="66">
        <f t="shared" si="190"/>
        <v>24</v>
      </c>
      <c r="P4362" s="67">
        <v>0.1</v>
      </c>
      <c r="Q4362" s="68">
        <v>19</v>
      </c>
      <c r="R4362" s="68"/>
      <c r="S4362" s="68">
        <f t="shared" si="196"/>
        <v>1.9000000000000001</v>
      </c>
      <c r="T4362" s="69" t="s">
        <v>547</v>
      </c>
      <c r="U4362" s="63" t="s">
        <v>52</v>
      </c>
      <c r="V4362" s="63"/>
      <c r="W4362" s="63"/>
      <c r="X4362" s="63"/>
      <c r="Y4362" s="63"/>
      <c r="Z4362" s="63"/>
      <c r="AA4362" s="63"/>
    </row>
    <row r="4363" spans="1:27" s="71" customFormat="1" ht="23.5" customHeight="1" x14ac:dyDescent="0.35">
      <c r="A4363" s="62">
        <v>46240</v>
      </c>
      <c r="B4363" s="63" t="s">
        <v>445</v>
      </c>
      <c r="C4363" s="64" t="s">
        <v>18</v>
      </c>
      <c r="D4363" s="64" t="s">
        <v>37</v>
      </c>
      <c r="E4363" s="64" t="s">
        <v>261</v>
      </c>
      <c r="F4363" s="64" t="str">
        <f t="shared" si="195"/>
        <v>2</v>
      </c>
      <c r="G4363" s="85" t="s">
        <v>734</v>
      </c>
      <c r="H4363" s="63" t="s">
        <v>7642</v>
      </c>
      <c r="I4363" s="64" t="s">
        <v>493</v>
      </c>
      <c r="J4363" s="63" t="s">
        <v>66</v>
      </c>
      <c r="K4363" s="64" t="s">
        <v>243</v>
      </c>
      <c r="L4363" s="64" t="s">
        <v>239</v>
      </c>
      <c r="M4363" s="100"/>
      <c r="N4363" s="100"/>
      <c r="O4363" s="66">
        <f t="shared" si="190"/>
        <v>24</v>
      </c>
      <c r="P4363" s="67">
        <v>0.1</v>
      </c>
      <c r="Q4363" s="68">
        <v>28</v>
      </c>
      <c r="R4363" s="68"/>
      <c r="S4363" s="68">
        <f t="shared" si="196"/>
        <v>2.8000000000000003</v>
      </c>
      <c r="T4363" s="69" t="s">
        <v>547</v>
      </c>
      <c r="U4363" s="63" t="s">
        <v>52</v>
      </c>
      <c r="V4363" s="63"/>
      <c r="W4363" s="63"/>
      <c r="X4363" s="63"/>
      <c r="Y4363" s="63"/>
      <c r="Z4363" s="63"/>
      <c r="AA4363" s="63"/>
    </row>
    <row r="4364" spans="1:27" s="71" customFormat="1" ht="23.5" customHeight="1" x14ac:dyDescent="0.35">
      <c r="A4364" s="62">
        <v>46240</v>
      </c>
      <c r="B4364" s="63" t="s">
        <v>445</v>
      </c>
      <c r="C4364" s="64" t="s">
        <v>18</v>
      </c>
      <c r="D4364" s="64" t="s">
        <v>37</v>
      </c>
      <c r="E4364" s="64" t="s">
        <v>2671</v>
      </c>
      <c r="F4364" s="64" t="str">
        <f t="shared" si="195"/>
        <v>1</v>
      </c>
      <c r="G4364" s="72">
        <v>159220008</v>
      </c>
      <c r="H4364" s="63" t="s">
        <v>7643</v>
      </c>
      <c r="I4364" s="64" t="s">
        <v>493</v>
      </c>
      <c r="J4364" s="63" t="s">
        <v>66</v>
      </c>
      <c r="K4364" s="64" t="s">
        <v>243</v>
      </c>
      <c r="L4364" s="64" t="s">
        <v>239</v>
      </c>
      <c r="M4364" s="100"/>
      <c r="N4364" s="100"/>
      <c r="O4364" s="66">
        <f t="shared" si="190"/>
        <v>24</v>
      </c>
      <c r="P4364" s="67">
        <v>0.1</v>
      </c>
      <c r="Q4364" s="68">
        <v>22</v>
      </c>
      <c r="R4364" s="68"/>
      <c r="S4364" s="68">
        <f t="shared" si="196"/>
        <v>2.2000000000000002</v>
      </c>
      <c r="T4364" s="69" t="s">
        <v>547</v>
      </c>
      <c r="U4364" s="63" t="s">
        <v>52</v>
      </c>
      <c r="V4364" s="63"/>
      <c r="W4364" s="63"/>
      <c r="X4364" s="63"/>
      <c r="Y4364" s="63"/>
      <c r="Z4364" s="63"/>
      <c r="AA4364" s="63"/>
    </row>
    <row r="4365" spans="1:27" s="71" customFormat="1" ht="23.5" customHeight="1" x14ac:dyDescent="0.35">
      <c r="A4365" s="62">
        <v>46240</v>
      </c>
      <c r="B4365" s="63" t="s">
        <v>445</v>
      </c>
      <c r="C4365" s="64" t="s">
        <v>18</v>
      </c>
      <c r="D4365" s="64" t="s">
        <v>37</v>
      </c>
      <c r="E4365" s="64" t="s">
        <v>3457</v>
      </c>
      <c r="F4365" s="64" t="str">
        <f t="shared" si="195"/>
        <v>2</v>
      </c>
      <c r="G4365" s="72">
        <v>159304006</v>
      </c>
      <c r="H4365" s="63" t="s">
        <v>7644</v>
      </c>
      <c r="I4365" s="64" t="s">
        <v>493</v>
      </c>
      <c r="J4365" s="63" t="s">
        <v>66</v>
      </c>
      <c r="K4365" s="64" t="s">
        <v>243</v>
      </c>
      <c r="L4365" s="64" t="s">
        <v>239</v>
      </c>
      <c r="M4365" s="100"/>
      <c r="N4365" s="100"/>
      <c r="O4365" s="66">
        <f t="shared" si="190"/>
        <v>24</v>
      </c>
      <c r="P4365" s="67">
        <v>0.1</v>
      </c>
      <c r="Q4365" s="68">
        <v>21</v>
      </c>
      <c r="R4365" s="68"/>
      <c r="S4365" s="68">
        <f t="shared" si="196"/>
        <v>2.1</v>
      </c>
      <c r="T4365" s="69" t="s">
        <v>547</v>
      </c>
      <c r="U4365" s="63" t="s">
        <v>52</v>
      </c>
      <c r="V4365" s="63"/>
      <c r="W4365" s="63"/>
      <c r="X4365" s="63"/>
      <c r="Y4365" s="63"/>
      <c r="Z4365" s="63"/>
      <c r="AA4365" s="63"/>
    </row>
    <row r="4366" spans="1:27" s="71" customFormat="1" ht="23.5" customHeight="1" x14ac:dyDescent="0.35">
      <c r="A4366" s="62">
        <v>46240</v>
      </c>
      <c r="B4366" s="63" t="s">
        <v>445</v>
      </c>
      <c r="C4366" s="64" t="s">
        <v>18</v>
      </c>
      <c r="D4366" s="64" t="s">
        <v>37</v>
      </c>
      <c r="E4366" s="64" t="s">
        <v>1301</v>
      </c>
      <c r="F4366" s="64" t="str">
        <f t="shared" si="195"/>
        <v>2</v>
      </c>
      <c r="G4366" s="85" t="s">
        <v>1123</v>
      </c>
      <c r="H4366" s="63" t="s">
        <v>7645</v>
      </c>
      <c r="I4366" s="64" t="s">
        <v>493</v>
      </c>
      <c r="J4366" s="63" t="s">
        <v>66</v>
      </c>
      <c r="K4366" s="64" t="s">
        <v>243</v>
      </c>
      <c r="L4366" s="64" t="s">
        <v>239</v>
      </c>
      <c r="M4366" s="100"/>
      <c r="N4366" s="100"/>
      <c r="O4366" s="66">
        <f t="shared" si="190"/>
        <v>24</v>
      </c>
      <c r="P4366" s="67">
        <v>0.1</v>
      </c>
      <c r="Q4366" s="68">
        <v>18</v>
      </c>
      <c r="R4366" s="68"/>
      <c r="S4366" s="68">
        <f t="shared" si="196"/>
        <v>1.8</v>
      </c>
      <c r="T4366" s="69" t="s">
        <v>547</v>
      </c>
      <c r="U4366" s="63" t="s">
        <v>52</v>
      </c>
      <c r="V4366" s="63"/>
      <c r="W4366" s="63"/>
      <c r="X4366" s="63"/>
      <c r="Y4366" s="63"/>
      <c r="Z4366" s="63"/>
      <c r="AA4366" s="63"/>
    </row>
    <row r="4367" spans="1:27" s="71" customFormat="1" ht="23.5" customHeight="1" x14ac:dyDescent="0.35">
      <c r="A4367" s="62">
        <v>46240</v>
      </c>
      <c r="B4367" s="63" t="s">
        <v>445</v>
      </c>
      <c r="C4367" s="64" t="s">
        <v>18</v>
      </c>
      <c r="D4367" s="64" t="s">
        <v>37</v>
      </c>
      <c r="E4367" s="64" t="s">
        <v>2103</v>
      </c>
      <c r="F4367" s="64" t="str">
        <f t="shared" si="195"/>
        <v>1</v>
      </c>
      <c r="G4367" s="85" t="s">
        <v>324</v>
      </c>
      <c r="H4367" s="63" t="s">
        <v>7646</v>
      </c>
      <c r="I4367" s="64" t="s">
        <v>493</v>
      </c>
      <c r="J4367" s="63" t="s">
        <v>66</v>
      </c>
      <c r="K4367" s="64" t="s">
        <v>243</v>
      </c>
      <c r="L4367" s="64" t="s">
        <v>239</v>
      </c>
      <c r="M4367" s="100"/>
      <c r="N4367" s="100"/>
      <c r="O4367" s="66">
        <f t="shared" si="190"/>
        <v>24</v>
      </c>
      <c r="P4367" s="67">
        <v>0.1</v>
      </c>
      <c r="Q4367" s="68">
        <v>30</v>
      </c>
      <c r="R4367" s="68"/>
      <c r="S4367" s="68">
        <f t="shared" si="196"/>
        <v>3</v>
      </c>
      <c r="T4367" s="69" t="s">
        <v>547</v>
      </c>
      <c r="U4367" s="63" t="s">
        <v>52</v>
      </c>
      <c r="V4367" s="63"/>
      <c r="W4367" s="63"/>
      <c r="X4367" s="63"/>
      <c r="Y4367" s="63"/>
      <c r="Z4367" s="63"/>
      <c r="AA4367" s="63"/>
    </row>
    <row r="4368" spans="1:27" s="71" customFormat="1" ht="23.5" customHeight="1" x14ac:dyDescent="0.35">
      <c r="A4368" s="62">
        <v>46240</v>
      </c>
      <c r="B4368" s="63" t="s">
        <v>445</v>
      </c>
      <c r="C4368" s="64" t="s">
        <v>18</v>
      </c>
      <c r="D4368" s="64" t="s">
        <v>37</v>
      </c>
      <c r="E4368" s="64" t="s">
        <v>323</v>
      </c>
      <c r="F4368" s="64" t="str">
        <f t="shared" si="195"/>
        <v>1</v>
      </c>
      <c r="G4368" s="85" t="s">
        <v>247</v>
      </c>
      <c r="H4368" s="63" t="s">
        <v>7647</v>
      </c>
      <c r="I4368" s="64" t="s">
        <v>493</v>
      </c>
      <c r="J4368" s="63" t="s">
        <v>66</v>
      </c>
      <c r="K4368" s="64" t="s">
        <v>243</v>
      </c>
      <c r="L4368" s="64" t="s">
        <v>239</v>
      </c>
      <c r="M4368" s="100"/>
      <c r="N4368" s="100"/>
      <c r="O4368" s="66">
        <f t="shared" si="190"/>
        <v>24</v>
      </c>
      <c r="P4368" s="67">
        <v>0.1</v>
      </c>
      <c r="Q4368" s="68">
        <v>19</v>
      </c>
      <c r="R4368" s="68"/>
      <c r="S4368" s="68">
        <f t="shared" si="196"/>
        <v>1.9000000000000001</v>
      </c>
      <c r="T4368" s="69" t="s">
        <v>547</v>
      </c>
      <c r="U4368" s="63" t="s">
        <v>52</v>
      </c>
      <c r="V4368" s="63"/>
      <c r="W4368" s="63"/>
      <c r="X4368" s="63"/>
      <c r="Y4368" s="63"/>
      <c r="Z4368" s="63"/>
      <c r="AA4368" s="63"/>
    </row>
    <row r="4369" spans="1:27" s="71" customFormat="1" ht="23.5" customHeight="1" x14ac:dyDescent="0.35">
      <c r="A4369" s="62">
        <v>46240</v>
      </c>
      <c r="B4369" s="63" t="s">
        <v>445</v>
      </c>
      <c r="C4369" s="64" t="s">
        <v>17</v>
      </c>
      <c r="D4369" s="64" t="s">
        <v>37</v>
      </c>
      <c r="E4369" s="64" t="s">
        <v>5868</v>
      </c>
      <c r="F4369" s="64" t="str">
        <f t="shared" si="195"/>
        <v>2</v>
      </c>
      <c r="G4369" s="85" t="s">
        <v>2640</v>
      </c>
      <c r="H4369" s="63" t="s">
        <v>7632</v>
      </c>
      <c r="I4369" s="64" t="s">
        <v>480</v>
      </c>
      <c r="J4369" s="63" t="s">
        <v>7655</v>
      </c>
      <c r="K4369" s="64" t="s">
        <v>273</v>
      </c>
      <c r="L4369" s="64" t="s">
        <v>268</v>
      </c>
      <c r="M4369" s="100">
        <v>6.25E-2</v>
      </c>
      <c r="N4369" s="100">
        <v>0.25</v>
      </c>
      <c r="O4369" s="66">
        <f t="shared" si="190"/>
        <v>0.1875</v>
      </c>
      <c r="P4369" s="67">
        <v>4.5</v>
      </c>
      <c r="Q4369" s="68">
        <v>6</v>
      </c>
      <c r="R4369" s="68"/>
      <c r="S4369" s="68">
        <f t="shared" si="196"/>
        <v>27</v>
      </c>
      <c r="T4369" s="69" t="s">
        <v>30</v>
      </c>
      <c r="U4369" s="69" t="s">
        <v>30</v>
      </c>
      <c r="V4369" s="63"/>
      <c r="W4369" s="63">
        <v>742842001</v>
      </c>
      <c r="X4369" s="63" t="s">
        <v>6786</v>
      </c>
      <c r="Y4369" s="63"/>
      <c r="Z4369" s="63"/>
      <c r="AA4369" s="63"/>
    </row>
    <row r="4370" spans="1:27" s="71" customFormat="1" ht="23.5" customHeight="1" x14ac:dyDescent="0.35">
      <c r="A4370" s="62">
        <v>46240</v>
      </c>
      <c r="B4370" s="63" t="s">
        <v>445</v>
      </c>
      <c r="C4370" s="64" t="s">
        <v>18</v>
      </c>
      <c r="D4370" s="64" t="s">
        <v>37</v>
      </c>
      <c r="E4370" s="64" t="s">
        <v>544</v>
      </c>
      <c r="F4370" s="64" t="str">
        <f t="shared" si="195"/>
        <v>1</v>
      </c>
      <c r="G4370" s="85" t="s">
        <v>7532</v>
      </c>
      <c r="H4370" s="63" t="s">
        <v>7526</v>
      </c>
      <c r="I4370" s="64" t="s">
        <v>480</v>
      </c>
      <c r="J4370" s="63" t="s">
        <v>7656</v>
      </c>
      <c r="K4370" s="64" t="s">
        <v>273</v>
      </c>
      <c r="L4370" s="64" t="s">
        <v>268</v>
      </c>
      <c r="M4370" s="100">
        <v>0.59027777777777779</v>
      </c>
      <c r="N4370" s="100">
        <v>0.63194444444444442</v>
      </c>
      <c r="O4370" s="66">
        <f t="shared" si="190"/>
        <v>4.166666666666663E-2</v>
      </c>
      <c r="P4370" s="67">
        <v>1</v>
      </c>
      <c r="Q4370" s="68">
        <v>23</v>
      </c>
      <c r="R4370" s="68"/>
      <c r="S4370" s="68">
        <f t="shared" ref="S4370:S4382" si="197">P4370*Q4370</f>
        <v>23</v>
      </c>
      <c r="T4370" s="69" t="s">
        <v>30</v>
      </c>
      <c r="U4370" s="69" t="s">
        <v>30</v>
      </c>
      <c r="V4370" s="63"/>
      <c r="W4370" s="63">
        <v>539177003</v>
      </c>
      <c r="X4370" s="63" t="s">
        <v>6207</v>
      </c>
      <c r="Y4370" s="63"/>
      <c r="Z4370" s="63"/>
      <c r="AA4370" s="63"/>
    </row>
    <row r="4371" spans="1:27" s="71" customFormat="1" ht="23.5" customHeight="1" x14ac:dyDescent="0.35">
      <c r="A4371" s="62">
        <v>46240</v>
      </c>
      <c r="B4371" s="63" t="s">
        <v>445</v>
      </c>
      <c r="C4371" s="64" t="s">
        <v>18</v>
      </c>
      <c r="D4371" s="64" t="s">
        <v>37</v>
      </c>
      <c r="E4371" s="64" t="s">
        <v>1538</v>
      </c>
      <c r="F4371" s="64" t="str">
        <f t="shared" si="195"/>
        <v>1</v>
      </c>
      <c r="G4371" s="85" t="s">
        <v>7654</v>
      </c>
      <c r="H4371" s="63" t="s">
        <v>7648</v>
      </c>
      <c r="I4371" s="64" t="s">
        <v>485</v>
      </c>
      <c r="J4371" s="124" t="s">
        <v>7657</v>
      </c>
      <c r="K4371" s="64" t="s">
        <v>267</v>
      </c>
      <c r="L4371" s="64" t="s">
        <v>268</v>
      </c>
      <c r="M4371" s="100">
        <v>0.3125</v>
      </c>
      <c r="N4371" s="100">
        <v>0.32708333333333334</v>
      </c>
      <c r="O4371" s="66">
        <f t="shared" si="190"/>
        <v>1.4583333333333337E-2</v>
      </c>
      <c r="P4371" s="67">
        <v>0.35</v>
      </c>
      <c r="Q4371" s="68">
        <v>12</v>
      </c>
      <c r="R4371" s="68"/>
      <c r="S4371" s="68">
        <f t="shared" si="197"/>
        <v>4.1999999999999993</v>
      </c>
      <c r="T4371" s="69" t="s">
        <v>126</v>
      </c>
      <c r="U4371" s="63" t="s">
        <v>126</v>
      </c>
      <c r="V4371" s="63"/>
      <c r="W4371" s="63"/>
      <c r="X4371" s="63"/>
      <c r="Y4371" s="63"/>
      <c r="Z4371" s="63"/>
      <c r="AA4371" s="63"/>
    </row>
    <row r="4372" spans="1:27" s="71" customFormat="1" ht="23.5" customHeight="1" x14ac:dyDescent="0.35">
      <c r="A4372" s="62">
        <v>46240</v>
      </c>
      <c r="B4372" s="63" t="s">
        <v>34</v>
      </c>
      <c r="C4372" s="64" t="s">
        <v>18</v>
      </c>
      <c r="D4372" s="64" t="s">
        <v>19</v>
      </c>
      <c r="E4372" s="64" t="s">
        <v>1539</v>
      </c>
      <c r="F4372" s="64" t="str">
        <f t="shared" si="195"/>
        <v>1</v>
      </c>
      <c r="G4372" s="72">
        <v>130868017</v>
      </c>
      <c r="H4372" s="63" t="s">
        <v>7649</v>
      </c>
      <c r="I4372" s="64" t="s">
        <v>490</v>
      </c>
      <c r="J4372" s="63" t="s">
        <v>7658</v>
      </c>
      <c r="K4372" s="64" t="s">
        <v>281</v>
      </c>
      <c r="L4372" s="64" t="s">
        <v>268</v>
      </c>
      <c r="M4372" s="100">
        <v>0.3298611111111111</v>
      </c>
      <c r="N4372" s="100">
        <v>0.35069444444444442</v>
      </c>
      <c r="O4372" s="66">
        <f t="shared" si="190"/>
        <v>2.0833333333333315E-2</v>
      </c>
      <c r="P4372" s="67">
        <v>0.5</v>
      </c>
      <c r="Q4372" s="68">
        <v>7</v>
      </c>
      <c r="R4372" s="68"/>
      <c r="S4372" s="68">
        <f t="shared" si="197"/>
        <v>3.5</v>
      </c>
      <c r="T4372" s="69" t="s">
        <v>52</v>
      </c>
      <c r="U4372" s="63" t="s">
        <v>52</v>
      </c>
      <c r="V4372" s="63"/>
      <c r="W4372" s="63"/>
      <c r="X4372" s="63"/>
      <c r="Y4372" s="63"/>
      <c r="Z4372" s="63"/>
      <c r="AA4372" s="63"/>
    </row>
    <row r="4373" spans="1:27" s="71" customFormat="1" ht="23.5" customHeight="1" x14ac:dyDescent="0.35">
      <c r="A4373" s="62">
        <v>46240</v>
      </c>
      <c r="B4373" s="63" t="s">
        <v>34</v>
      </c>
      <c r="C4373" s="64" t="s">
        <v>18</v>
      </c>
      <c r="D4373" s="64" t="s">
        <v>19</v>
      </c>
      <c r="E4373" s="64" t="s">
        <v>5917</v>
      </c>
      <c r="F4373" s="64" t="str">
        <f t="shared" si="195"/>
        <v>2</v>
      </c>
      <c r="G4373" s="72">
        <v>130868017</v>
      </c>
      <c r="H4373" s="63" t="s">
        <v>7649</v>
      </c>
      <c r="I4373" s="64" t="s">
        <v>490</v>
      </c>
      <c r="J4373" s="63" t="s">
        <v>7593</v>
      </c>
      <c r="K4373" s="64" t="s">
        <v>281</v>
      </c>
      <c r="L4373" s="64" t="s">
        <v>268</v>
      </c>
      <c r="M4373" s="100">
        <v>0.81388888888888888</v>
      </c>
      <c r="N4373" s="100">
        <v>0.81736111111111109</v>
      </c>
      <c r="O4373" s="66">
        <f t="shared" si="190"/>
        <v>3.4722222222222099E-3</v>
      </c>
      <c r="P4373" s="67">
        <v>0.25</v>
      </c>
      <c r="Q4373" s="68">
        <v>7</v>
      </c>
      <c r="R4373" s="68"/>
      <c r="S4373" s="68">
        <f t="shared" si="197"/>
        <v>1.75</v>
      </c>
      <c r="T4373" s="69" t="s">
        <v>52</v>
      </c>
      <c r="U4373" s="63" t="s">
        <v>52</v>
      </c>
      <c r="V4373" s="63"/>
      <c r="W4373" s="63"/>
      <c r="X4373" s="63"/>
      <c r="Y4373" s="63"/>
      <c r="Z4373" s="63"/>
      <c r="AA4373" s="63"/>
    </row>
    <row r="4374" spans="1:27" s="71" customFormat="1" ht="23.5" customHeight="1" x14ac:dyDescent="0.35">
      <c r="A4374" s="62">
        <v>46240</v>
      </c>
      <c r="B4374" s="63" t="s">
        <v>34</v>
      </c>
      <c r="C4374" s="64" t="s">
        <v>18</v>
      </c>
      <c r="D4374" s="64" t="s">
        <v>19</v>
      </c>
      <c r="E4374" s="64" t="s">
        <v>5916</v>
      </c>
      <c r="F4374" s="64" t="str">
        <f t="shared" si="195"/>
        <v>2</v>
      </c>
      <c r="G4374" s="72">
        <v>130868001</v>
      </c>
      <c r="H4374" s="63" t="s">
        <v>7568</v>
      </c>
      <c r="I4374" s="64" t="s">
        <v>490</v>
      </c>
      <c r="J4374" s="63" t="s">
        <v>5505</v>
      </c>
      <c r="K4374" s="64" t="s">
        <v>281</v>
      </c>
      <c r="L4374" s="64" t="s">
        <v>268</v>
      </c>
      <c r="M4374" s="100">
        <v>0.94444444444444442</v>
      </c>
      <c r="N4374" s="100">
        <v>0.9506944444444444</v>
      </c>
      <c r="O4374" s="66">
        <f t="shared" si="190"/>
        <v>6.2499999999999778E-3</v>
      </c>
      <c r="P4374" s="67">
        <v>0.15</v>
      </c>
      <c r="Q4374" s="68">
        <v>6.5</v>
      </c>
      <c r="R4374" s="68"/>
      <c r="S4374" s="68">
        <f t="shared" si="197"/>
        <v>0.97499999999999998</v>
      </c>
      <c r="T4374" s="69" t="s">
        <v>52</v>
      </c>
      <c r="U4374" s="63" t="s">
        <v>52</v>
      </c>
      <c r="V4374" s="63"/>
      <c r="W4374" s="63"/>
      <c r="X4374" s="63"/>
      <c r="Y4374" s="63"/>
      <c r="Z4374" s="63"/>
      <c r="AA4374" s="63"/>
    </row>
    <row r="4375" spans="1:27" s="71" customFormat="1" ht="23.5" customHeight="1" x14ac:dyDescent="0.35">
      <c r="A4375" s="62">
        <v>46240</v>
      </c>
      <c r="B4375" s="63" t="s">
        <v>34</v>
      </c>
      <c r="C4375" s="64" t="s">
        <v>18</v>
      </c>
      <c r="D4375" s="64" t="s">
        <v>19</v>
      </c>
      <c r="E4375" s="64" t="s">
        <v>1540</v>
      </c>
      <c r="F4375" s="64" t="str">
        <f t="shared" si="195"/>
        <v>1</v>
      </c>
      <c r="G4375" s="72">
        <v>130606034</v>
      </c>
      <c r="H4375" s="63" t="s">
        <v>7576</v>
      </c>
      <c r="I4375" s="64" t="s">
        <v>490</v>
      </c>
      <c r="J4375" s="63" t="s">
        <v>4840</v>
      </c>
      <c r="K4375" s="64" t="s">
        <v>281</v>
      </c>
      <c r="L4375" s="64" t="s">
        <v>268</v>
      </c>
      <c r="M4375" s="100">
        <v>0.51041666666666663</v>
      </c>
      <c r="N4375" s="100">
        <v>0.54166666666666663</v>
      </c>
      <c r="O4375" s="66">
        <f t="shared" si="190"/>
        <v>3.125E-2</v>
      </c>
      <c r="P4375" s="67">
        <v>0.75</v>
      </c>
      <c r="Q4375" s="68">
        <v>9</v>
      </c>
      <c r="R4375" s="68"/>
      <c r="S4375" s="68">
        <f t="shared" si="197"/>
        <v>6.75</v>
      </c>
      <c r="T4375" s="69" t="s">
        <v>52</v>
      </c>
      <c r="U4375" s="63" t="s">
        <v>52</v>
      </c>
      <c r="V4375" s="63"/>
      <c r="W4375" s="63"/>
      <c r="X4375" s="63"/>
      <c r="Y4375" s="63"/>
      <c r="Z4375" s="63"/>
      <c r="AA4375" s="63"/>
    </row>
    <row r="4376" spans="1:27" s="71" customFormat="1" ht="23.5" customHeight="1" x14ac:dyDescent="0.35">
      <c r="A4376" s="62">
        <v>46240</v>
      </c>
      <c r="B4376" s="63" t="s">
        <v>34</v>
      </c>
      <c r="C4376" s="64" t="s">
        <v>18</v>
      </c>
      <c r="D4376" s="64" t="s">
        <v>19</v>
      </c>
      <c r="E4376" s="64" t="s">
        <v>6543</v>
      </c>
      <c r="F4376" s="64" t="str">
        <f t="shared" si="195"/>
        <v>2</v>
      </c>
      <c r="G4376" s="72">
        <v>130690053</v>
      </c>
      <c r="H4376" s="63" t="s">
        <v>7650</v>
      </c>
      <c r="I4376" s="64" t="s">
        <v>490</v>
      </c>
      <c r="J4376" s="63" t="s">
        <v>7659</v>
      </c>
      <c r="K4376" s="64" t="s">
        <v>281</v>
      </c>
      <c r="L4376" s="64" t="s">
        <v>268</v>
      </c>
      <c r="M4376" s="100">
        <v>6.9444444444444448E-2</v>
      </c>
      <c r="N4376" s="100">
        <v>7.6388888888888895E-2</v>
      </c>
      <c r="O4376" s="66">
        <f t="shared" si="190"/>
        <v>6.9444444444444475E-3</v>
      </c>
      <c r="P4376" s="67">
        <v>0.15</v>
      </c>
      <c r="Q4376" s="68">
        <v>12</v>
      </c>
      <c r="R4376" s="68"/>
      <c r="S4376" s="68">
        <f t="shared" si="197"/>
        <v>1.7999999999999998</v>
      </c>
      <c r="T4376" s="69" t="s">
        <v>52</v>
      </c>
      <c r="U4376" s="63" t="s">
        <v>52</v>
      </c>
      <c r="V4376" s="63"/>
      <c r="W4376" s="63"/>
      <c r="X4376" s="63"/>
      <c r="Y4376" s="63"/>
      <c r="Z4376" s="63"/>
      <c r="AA4376" s="63"/>
    </row>
    <row r="4377" spans="1:27" s="71" customFormat="1" ht="23.5" customHeight="1" x14ac:dyDescent="0.35">
      <c r="A4377" s="62">
        <v>46240</v>
      </c>
      <c r="B4377" s="63" t="s">
        <v>34</v>
      </c>
      <c r="C4377" s="64" t="s">
        <v>18</v>
      </c>
      <c r="D4377" s="64" t="s">
        <v>19</v>
      </c>
      <c r="E4377" s="64" t="s">
        <v>5913</v>
      </c>
      <c r="F4377" s="64" t="str">
        <f t="shared" si="195"/>
        <v>2</v>
      </c>
      <c r="G4377" s="72">
        <v>130868014</v>
      </c>
      <c r="H4377" s="63" t="s">
        <v>7580</v>
      </c>
      <c r="I4377" s="64" t="s">
        <v>490</v>
      </c>
      <c r="J4377" s="63" t="s">
        <v>7594</v>
      </c>
      <c r="K4377" s="64" t="s">
        <v>281</v>
      </c>
      <c r="L4377" s="64" t="s">
        <v>268</v>
      </c>
      <c r="M4377" s="100">
        <v>0.92569444444444449</v>
      </c>
      <c r="N4377" s="100">
        <v>0.93263888888888891</v>
      </c>
      <c r="O4377" s="66">
        <f t="shared" si="190"/>
        <v>6.9444444444444198E-3</v>
      </c>
      <c r="P4377" s="67">
        <v>0.15</v>
      </c>
      <c r="Q4377" s="68">
        <v>6.5</v>
      </c>
      <c r="R4377" s="68"/>
      <c r="S4377" s="68">
        <f t="shared" si="197"/>
        <v>0.97499999999999998</v>
      </c>
      <c r="T4377" s="69" t="s">
        <v>52</v>
      </c>
      <c r="U4377" s="63" t="s">
        <v>52</v>
      </c>
      <c r="V4377" s="63"/>
      <c r="W4377" s="63"/>
      <c r="X4377" s="63"/>
      <c r="Y4377" s="63"/>
      <c r="Z4377" s="63"/>
      <c r="AA4377" s="63"/>
    </row>
    <row r="4378" spans="1:27" s="71" customFormat="1" ht="23.5" customHeight="1" x14ac:dyDescent="0.35">
      <c r="A4378" s="62">
        <v>46240</v>
      </c>
      <c r="B4378" s="63" t="s">
        <v>34</v>
      </c>
      <c r="C4378" s="64" t="s">
        <v>18</v>
      </c>
      <c r="D4378" s="64" t="s">
        <v>19</v>
      </c>
      <c r="E4378" s="64" t="s">
        <v>5752</v>
      </c>
      <c r="F4378" s="64" t="str">
        <f t="shared" si="195"/>
        <v>1</v>
      </c>
      <c r="G4378" s="72">
        <v>130868025</v>
      </c>
      <c r="H4378" s="63" t="s">
        <v>7651</v>
      </c>
      <c r="I4378" s="64" t="s">
        <v>490</v>
      </c>
      <c r="J4378" s="63" t="s">
        <v>7593</v>
      </c>
      <c r="K4378" s="64" t="s">
        <v>281</v>
      </c>
      <c r="L4378" s="64" t="s">
        <v>268</v>
      </c>
      <c r="M4378" s="100">
        <v>0.39930555555555558</v>
      </c>
      <c r="N4378" s="100">
        <v>0.40972222222222221</v>
      </c>
      <c r="O4378" s="66">
        <f t="shared" si="190"/>
        <v>1.041666666666663E-2</v>
      </c>
      <c r="P4378" s="67">
        <v>0.25</v>
      </c>
      <c r="Q4378" s="68">
        <v>7</v>
      </c>
      <c r="R4378" s="68"/>
      <c r="S4378" s="68">
        <f t="shared" si="197"/>
        <v>1.75</v>
      </c>
      <c r="T4378" s="69" t="s">
        <v>52</v>
      </c>
      <c r="U4378" s="63" t="s">
        <v>52</v>
      </c>
      <c r="V4378" s="63"/>
      <c r="W4378" s="63"/>
      <c r="X4378" s="63"/>
      <c r="Y4378" s="63"/>
      <c r="Z4378" s="63"/>
      <c r="AA4378" s="63"/>
    </row>
    <row r="4379" spans="1:27" s="71" customFormat="1" ht="23.5" customHeight="1" x14ac:dyDescent="0.35">
      <c r="A4379" s="62">
        <v>46240</v>
      </c>
      <c r="B4379" s="63" t="s">
        <v>34</v>
      </c>
      <c r="C4379" s="64" t="s">
        <v>18</v>
      </c>
      <c r="D4379" s="64" t="s">
        <v>19</v>
      </c>
      <c r="E4379" s="64" t="s">
        <v>5921</v>
      </c>
      <c r="F4379" s="64" t="str">
        <f t="shared" si="195"/>
        <v>2</v>
      </c>
      <c r="G4379" s="72">
        <v>130868002</v>
      </c>
      <c r="H4379" s="63" t="s">
        <v>7652</v>
      </c>
      <c r="I4379" s="64" t="s">
        <v>490</v>
      </c>
      <c r="J4379" s="63" t="s">
        <v>7593</v>
      </c>
      <c r="K4379" s="64" t="s">
        <v>281</v>
      </c>
      <c r="L4379" s="64" t="s">
        <v>268</v>
      </c>
      <c r="M4379" s="100">
        <v>0.84722222222222221</v>
      </c>
      <c r="N4379" s="100">
        <v>0.85486111111111107</v>
      </c>
      <c r="O4379" s="66">
        <f t="shared" si="190"/>
        <v>7.6388888888888618E-3</v>
      </c>
      <c r="P4379" s="67">
        <v>0.2</v>
      </c>
      <c r="Q4379" s="68">
        <v>7</v>
      </c>
      <c r="R4379" s="68"/>
      <c r="S4379" s="68">
        <f t="shared" si="197"/>
        <v>1.4000000000000001</v>
      </c>
      <c r="T4379" s="69" t="s">
        <v>52</v>
      </c>
      <c r="U4379" s="63" t="s">
        <v>52</v>
      </c>
      <c r="V4379" s="63"/>
      <c r="W4379" s="63"/>
      <c r="X4379" s="63"/>
      <c r="Y4379" s="63"/>
      <c r="Z4379" s="63"/>
      <c r="AA4379" s="63"/>
    </row>
    <row r="4380" spans="1:27" s="71" customFormat="1" ht="23.5" customHeight="1" x14ac:dyDescent="0.35">
      <c r="A4380" s="62">
        <v>46240</v>
      </c>
      <c r="B4380" s="63" t="s">
        <v>34</v>
      </c>
      <c r="C4380" s="64" t="s">
        <v>18</v>
      </c>
      <c r="D4380" s="64" t="s">
        <v>19</v>
      </c>
      <c r="E4380" s="64" t="s">
        <v>5808</v>
      </c>
      <c r="F4380" s="64" t="str">
        <f t="shared" si="195"/>
        <v>2</v>
      </c>
      <c r="G4380" s="72">
        <v>130868001</v>
      </c>
      <c r="H4380" s="63" t="s">
        <v>7583</v>
      </c>
      <c r="I4380" s="64" t="s">
        <v>490</v>
      </c>
      <c r="J4380" s="63" t="s">
        <v>7593</v>
      </c>
      <c r="K4380" s="64" t="s">
        <v>281</v>
      </c>
      <c r="L4380" s="64" t="s">
        <v>268</v>
      </c>
      <c r="M4380" s="100">
        <v>0.2013888888888889</v>
      </c>
      <c r="N4380" s="100">
        <v>0.20694444444444443</v>
      </c>
      <c r="O4380" s="66">
        <f t="shared" si="190"/>
        <v>5.5555555555555358E-3</v>
      </c>
      <c r="P4380" s="67">
        <v>0.15</v>
      </c>
      <c r="Q4380" s="68">
        <v>7</v>
      </c>
      <c r="R4380" s="68"/>
      <c r="S4380" s="68">
        <f t="shared" si="197"/>
        <v>1.05</v>
      </c>
      <c r="T4380" s="69" t="s">
        <v>52</v>
      </c>
      <c r="U4380" s="63" t="s">
        <v>52</v>
      </c>
      <c r="V4380" s="63"/>
      <c r="W4380" s="63"/>
      <c r="X4380" s="63"/>
      <c r="Y4380" s="63"/>
      <c r="Z4380" s="63"/>
      <c r="AA4380" s="63"/>
    </row>
    <row r="4381" spans="1:27" s="71" customFormat="1" ht="23.5" customHeight="1" x14ac:dyDescent="0.35">
      <c r="A4381" s="62">
        <v>46240</v>
      </c>
      <c r="B4381" s="63" t="s">
        <v>34</v>
      </c>
      <c r="C4381" s="64" t="s">
        <v>18</v>
      </c>
      <c r="D4381" s="64" t="s">
        <v>19</v>
      </c>
      <c r="E4381" s="64" t="s">
        <v>6447</v>
      </c>
      <c r="F4381" s="64" t="str">
        <f t="shared" si="195"/>
        <v>2</v>
      </c>
      <c r="G4381" s="72">
        <v>130868017</v>
      </c>
      <c r="H4381" s="63" t="s">
        <v>7653</v>
      </c>
      <c r="I4381" s="64" t="s">
        <v>490</v>
      </c>
      <c r="J4381" s="63" t="s">
        <v>5173</v>
      </c>
      <c r="K4381" s="64" t="s">
        <v>281</v>
      </c>
      <c r="L4381" s="64" t="s">
        <v>268</v>
      </c>
      <c r="M4381" s="100">
        <v>0.52777777777777779</v>
      </c>
      <c r="N4381" s="100">
        <v>0.53472222222222221</v>
      </c>
      <c r="O4381" s="66">
        <f t="shared" si="190"/>
        <v>6.9444444444444198E-3</v>
      </c>
      <c r="P4381" s="67">
        <v>0.15</v>
      </c>
      <c r="Q4381" s="68">
        <v>6</v>
      </c>
      <c r="R4381" s="68"/>
      <c r="S4381" s="68">
        <f t="shared" si="197"/>
        <v>0.89999999999999991</v>
      </c>
      <c r="T4381" s="69" t="s">
        <v>52</v>
      </c>
      <c r="U4381" s="63" t="s">
        <v>52</v>
      </c>
      <c r="V4381" s="63"/>
      <c r="W4381" s="63"/>
      <c r="X4381" s="63"/>
      <c r="Y4381" s="63"/>
      <c r="Z4381" s="63"/>
      <c r="AA4381" s="63"/>
    </row>
    <row r="4382" spans="1:27" s="71" customFormat="1" ht="23.5" customHeight="1" x14ac:dyDescent="0.35">
      <c r="A4382" s="62">
        <v>46240</v>
      </c>
      <c r="B4382" s="63" t="s">
        <v>34</v>
      </c>
      <c r="C4382" s="64" t="s">
        <v>18</v>
      </c>
      <c r="D4382" s="64" t="s">
        <v>19</v>
      </c>
      <c r="E4382" s="64" t="s">
        <v>6621</v>
      </c>
      <c r="F4382" s="64" t="str">
        <f t="shared" si="195"/>
        <v>2</v>
      </c>
      <c r="G4382" s="72">
        <v>130868017</v>
      </c>
      <c r="H4382" s="63" t="s">
        <v>7586</v>
      </c>
      <c r="I4382" s="64" t="s">
        <v>490</v>
      </c>
      <c r="J4382" s="63" t="s">
        <v>7593</v>
      </c>
      <c r="K4382" s="64" t="s">
        <v>281</v>
      </c>
      <c r="L4382" s="64" t="s">
        <v>268</v>
      </c>
      <c r="M4382" s="100">
        <v>0.92361111111111116</v>
      </c>
      <c r="N4382" s="100">
        <v>0.92708333333333337</v>
      </c>
      <c r="O4382" s="66">
        <f t="shared" si="190"/>
        <v>3.4722222222222099E-3</v>
      </c>
      <c r="P4382" s="67">
        <v>0.08</v>
      </c>
      <c r="Q4382" s="68">
        <v>6.5</v>
      </c>
      <c r="R4382" s="68"/>
      <c r="S4382" s="68">
        <f t="shared" si="197"/>
        <v>0.52</v>
      </c>
      <c r="T4382" s="69" t="s">
        <v>52</v>
      </c>
      <c r="U4382" s="63" t="s">
        <v>52</v>
      </c>
      <c r="V4382" s="63"/>
      <c r="W4382" s="63"/>
      <c r="X4382" s="63"/>
      <c r="Y4382" s="63"/>
      <c r="Z4382" s="63"/>
      <c r="AA4382" s="63"/>
    </row>
    <row r="4383" spans="1:27" s="71" customFormat="1" ht="23.5" customHeight="1" x14ac:dyDescent="0.35">
      <c r="A4383" s="62"/>
      <c r="B4383" s="63"/>
      <c r="C4383" s="64"/>
      <c r="D4383" s="64"/>
      <c r="E4383" s="64"/>
      <c r="F4383" s="64"/>
      <c r="G4383" s="72"/>
      <c r="H4383" s="63"/>
      <c r="I4383" s="64"/>
      <c r="J4383" s="63"/>
      <c r="K4383" s="64"/>
      <c r="L4383" s="64"/>
      <c r="M4383" s="100"/>
      <c r="N4383" s="100"/>
      <c r="O4383" s="66"/>
      <c r="P4383" s="67"/>
      <c r="Q4383" s="68"/>
      <c r="R4383" s="68"/>
      <c r="S4383" s="68"/>
      <c r="T4383" s="69"/>
      <c r="U4383" s="63"/>
      <c r="V4383" s="63"/>
      <c r="W4383" s="63"/>
      <c r="X4383" s="63"/>
      <c r="Y4383" s="63"/>
      <c r="Z4383" s="63"/>
      <c r="AA4383" s="63"/>
    </row>
    <row r="4384" spans="1:27" s="71" customFormat="1" ht="23.5" customHeight="1" x14ac:dyDescent="0.35">
      <c r="A4384" s="62"/>
      <c r="B4384" s="63"/>
      <c r="C4384" s="64"/>
      <c r="D4384" s="64"/>
      <c r="E4384" s="64"/>
      <c r="F4384" s="64"/>
      <c r="G4384" s="72"/>
      <c r="H4384" s="63"/>
      <c r="I4384" s="64"/>
      <c r="J4384" s="63"/>
      <c r="K4384" s="64"/>
      <c r="L4384" s="64"/>
      <c r="M4384" s="100"/>
      <c r="N4384" s="100"/>
      <c r="O4384" s="66"/>
      <c r="P4384" s="67"/>
      <c r="Q4384" s="68"/>
      <c r="R4384" s="68"/>
      <c r="S4384" s="68"/>
      <c r="T4384" s="69"/>
      <c r="U4384" s="63"/>
      <c r="V4384" s="63"/>
      <c r="W4384" s="63"/>
      <c r="X4384" s="63"/>
      <c r="Y4384" s="63"/>
      <c r="Z4384" s="63"/>
      <c r="AA4384" s="63"/>
    </row>
    <row r="4385" spans="1:27" s="71" customFormat="1" ht="23.5" customHeight="1" x14ac:dyDescent="0.35">
      <c r="A4385" s="62"/>
      <c r="B4385" s="63"/>
      <c r="C4385" s="64"/>
      <c r="D4385" s="64"/>
      <c r="E4385" s="64"/>
      <c r="F4385" s="64"/>
      <c r="G4385" s="72"/>
      <c r="H4385" s="63"/>
      <c r="I4385" s="64"/>
      <c r="J4385" s="63"/>
      <c r="K4385" s="64"/>
      <c r="L4385" s="64"/>
      <c r="M4385" s="100"/>
      <c r="N4385" s="100"/>
      <c r="O4385" s="66"/>
      <c r="P4385" s="67"/>
      <c r="Q4385" s="68"/>
      <c r="R4385" s="68"/>
      <c r="S4385" s="68"/>
      <c r="T4385" s="69"/>
      <c r="U4385" s="63"/>
      <c r="V4385" s="63"/>
      <c r="W4385" s="63"/>
      <c r="X4385" s="63"/>
      <c r="Y4385" s="63"/>
      <c r="Z4385" s="63"/>
      <c r="AA4385" s="63"/>
    </row>
    <row r="4386" spans="1:27" s="71" customFormat="1" ht="23.5" customHeight="1" x14ac:dyDescent="0.35">
      <c r="A4386" s="62"/>
      <c r="B4386" s="63"/>
      <c r="C4386" s="64"/>
      <c r="D4386" s="64"/>
      <c r="E4386" s="64"/>
      <c r="F4386" s="64"/>
      <c r="G4386" s="72"/>
      <c r="H4386" s="63"/>
      <c r="I4386" s="64"/>
      <c r="J4386" s="63"/>
      <c r="K4386" s="64"/>
      <c r="L4386" s="64"/>
      <c r="M4386" s="100"/>
      <c r="N4386" s="100"/>
      <c r="O4386" s="66"/>
      <c r="P4386" s="67"/>
      <c r="Q4386" s="68"/>
      <c r="R4386" s="68"/>
      <c r="S4386" s="68"/>
      <c r="T4386" s="69"/>
      <c r="U4386" s="63"/>
      <c r="V4386" s="63"/>
      <c r="W4386" s="63"/>
      <c r="X4386" s="63"/>
      <c r="Y4386" s="63"/>
      <c r="Z4386" s="63"/>
      <c r="AA4386" s="63"/>
    </row>
    <row r="4387" spans="1:27" s="71" customFormat="1" ht="23.5" customHeight="1" x14ac:dyDescent="0.35">
      <c r="A4387" s="62"/>
      <c r="B4387" s="63"/>
      <c r="C4387" s="64"/>
      <c r="D4387" s="64"/>
      <c r="E4387" s="64"/>
      <c r="F4387" s="64"/>
      <c r="G4387" s="72"/>
      <c r="H4387" s="63"/>
      <c r="I4387" s="64"/>
      <c r="J4387" s="63"/>
      <c r="K4387" s="64"/>
      <c r="L4387" s="64"/>
      <c r="M4387" s="100"/>
      <c r="N4387" s="100"/>
      <c r="O4387" s="66"/>
      <c r="P4387" s="67"/>
      <c r="Q4387" s="68"/>
      <c r="R4387" s="68"/>
      <c r="S4387" s="68"/>
      <c r="T4387" s="69"/>
      <c r="U4387" s="63"/>
      <c r="V4387" s="63"/>
      <c r="W4387" s="63"/>
      <c r="X4387" s="63"/>
      <c r="Y4387" s="63"/>
      <c r="Z4387" s="63"/>
      <c r="AA4387" s="63"/>
    </row>
    <row r="4388" spans="1:27" s="71" customFormat="1" ht="23.5" customHeight="1" x14ac:dyDescent="0.35">
      <c r="A4388" s="62"/>
      <c r="B4388" s="63"/>
      <c r="C4388" s="64"/>
      <c r="D4388" s="64"/>
      <c r="E4388" s="64"/>
      <c r="F4388" s="64"/>
      <c r="G4388" s="72"/>
      <c r="H4388" s="63"/>
      <c r="I4388" s="64"/>
      <c r="J4388" s="63"/>
      <c r="K4388" s="64"/>
      <c r="L4388" s="64"/>
      <c r="M4388" s="100"/>
      <c r="N4388" s="100"/>
      <c r="O4388" s="66"/>
      <c r="P4388" s="67"/>
      <c r="Q4388" s="68"/>
      <c r="R4388" s="68"/>
      <c r="S4388" s="68"/>
      <c r="T4388" s="69"/>
      <c r="U4388" s="63"/>
      <c r="V4388" s="63"/>
      <c r="W4388" s="63"/>
      <c r="X4388" s="63"/>
      <c r="Y4388" s="63"/>
      <c r="Z4388" s="63"/>
      <c r="AA4388" s="63"/>
    </row>
    <row r="4389" spans="1:27" s="71" customFormat="1" ht="23.5" customHeight="1" x14ac:dyDescent="0.35">
      <c r="A4389" s="62"/>
      <c r="B4389" s="63"/>
      <c r="C4389" s="64"/>
      <c r="D4389" s="64"/>
      <c r="E4389" s="64"/>
      <c r="F4389" s="64"/>
      <c r="G4389" s="72"/>
      <c r="H4389" s="63"/>
      <c r="I4389" s="64"/>
      <c r="J4389" s="63"/>
      <c r="K4389" s="64"/>
      <c r="L4389" s="64"/>
      <c r="M4389" s="100"/>
      <c r="N4389" s="100"/>
      <c r="O4389" s="66"/>
      <c r="P4389" s="67"/>
      <c r="Q4389" s="68"/>
      <c r="R4389" s="68"/>
      <c r="S4389" s="68"/>
      <c r="T4389" s="69"/>
      <c r="U4389" s="63"/>
      <c r="V4389" s="63"/>
      <c r="W4389" s="63"/>
      <c r="X4389" s="63"/>
      <c r="Y4389" s="63"/>
      <c r="Z4389" s="63"/>
      <c r="AA4389" s="63"/>
    </row>
    <row r="4390" spans="1:27" s="71" customFormat="1" ht="23.5" customHeight="1" x14ac:dyDescent="0.35">
      <c r="A4390" s="62"/>
      <c r="B4390" s="63"/>
      <c r="C4390" s="64"/>
      <c r="D4390" s="64"/>
      <c r="E4390" s="64"/>
      <c r="F4390" s="64"/>
      <c r="G4390" s="72"/>
      <c r="H4390" s="63"/>
      <c r="I4390" s="64"/>
      <c r="J4390" s="63"/>
      <c r="K4390" s="64"/>
      <c r="L4390" s="64"/>
      <c r="M4390" s="100"/>
      <c r="N4390" s="100"/>
      <c r="O4390" s="66"/>
      <c r="P4390" s="67"/>
      <c r="Q4390" s="68"/>
      <c r="R4390" s="68"/>
      <c r="S4390" s="68"/>
      <c r="T4390" s="69"/>
      <c r="U4390" s="63"/>
      <c r="V4390" s="63"/>
      <c r="W4390" s="63"/>
      <c r="X4390" s="63"/>
      <c r="Y4390" s="63"/>
      <c r="Z4390" s="63"/>
      <c r="AA4390" s="63"/>
    </row>
    <row r="4391" spans="1:27" s="71" customFormat="1" ht="23.5" customHeight="1" x14ac:dyDescent="0.35">
      <c r="A4391" s="62"/>
      <c r="B4391" s="63"/>
      <c r="C4391" s="64"/>
      <c r="D4391" s="64"/>
      <c r="E4391" s="64"/>
      <c r="F4391" s="64"/>
      <c r="G4391" s="72"/>
      <c r="H4391" s="63"/>
      <c r="I4391" s="64"/>
      <c r="J4391" s="63"/>
      <c r="K4391" s="64"/>
      <c r="L4391" s="64"/>
      <c r="M4391" s="100"/>
      <c r="N4391" s="100"/>
      <c r="O4391" s="66"/>
      <c r="P4391" s="67"/>
      <c r="Q4391" s="68"/>
      <c r="R4391" s="68"/>
      <c r="S4391" s="68"/>
      <c r="T4391" s="69"/>
      <c r="U4391" s="63"/>
      <c r="V4391" s="63"/>
      <c r="W4391" s="63"/>
      <c r="X4391" s="63"/>
      <c r="Y4391" s="63"/>
      <c r="Z4391" s="63"/>
      <c r="AA4391" s="63"/>
    </row>
    <row r="4392" spans="1:27" s="71" customFormat="1" ht="23.5" customHeight="1" x14ac:dyDescent="0.35">
      <c r="A4392" s="62"/>
      <c r="B4392" s="63"/>
      <c r="C4392" s="64"/>
      <c r="D4392" s="64"/>
      <c r="E4392" s="64"/>
      <c r="F4392" s="64"/>
      <c r="G4392" s="72"/>
      <c r="H4392" s="63"/>
      <c r="I4392" s="64"/>
      <c r="J4392" s="63"/>
      <c r="K4392" s="64"/>
      <c r="L4392" s="64"/>
      <c r="M4392" s="100"/>
      <c r="N4392" s="100"/>
      <c r="O4392" s="66"/>
      <c r="P4392" s="67"/>
      <c r="Q4392" s="68"/>
      <c r="R4392" s="68"/>
      <c r="S4392" s="68"/>
      <c r="T4392" s="69"/>
      <c r="U4392" s="63"/>
      <c r="V4392" s="63"/>
      <c r="W4392" s="63"/>
      <c r="X4392" s="63"/>
      <c r="Y4392" s="63"/>
      <c r="Z4392" s="63"/>
      <c r="AA4392" s="63"/>
    </row>
    <row r="4393" spans="1:27" s="71" customFormat="1" ht="23.5" customHeight="1" x14ac:dyDescent="0.35">
      <c r="A4393" s="62"/>
      <c r="B4393" s="63"/>
      <c r="C4393" s="64"/>
      <c r="D4393" s="64"/>
      <c r="E4393" s="64"/>
      <c r="F4393" s="64"/>
      <c r="G4393" s="72"/>
      <c r="H4393" s="63"/>
      <c r="I4393" s="64"/>
      <c r="J4393" s="63"/>
      <c r="K4393" s="64"/>
      <c r="L4393" s="64"/>
      <c r="M4393" s="100"/>
      <c r="N4393" s="100"/>
      <c r="O4393" s="66"/>
      <c r="P4393" s="67"/>
      <c r="Q4393" s="68"/>
      <c r="R4393" s="68"/>
      <c r="S4393" s="68"/>
      <c r="T4393" s="69"/>
      <c r="U4393" s="63"/>
      <c r="V4393" s="63"/>
      <c r="W4393" s="63"/>
      <c r="X4393" s="63"/>
      <c r="Y4393" s="63"/>
      <c r="Z4393" s="63"/>
      <c r="AA4393" s="63"/>
    </row>
    <row r="4394" spans="1:27" s="71" customFormat="1" ht="23.5" customHeight="1" x14ac:dyDescent="0.35">
      <c r="A4394" s="62"/>
      <c r="B4394" s="63"/>
      <c r="C4394" s="64"/>
      <c r="D4394" s="64"/>
      <c r="E4394" s="64"/>
      <c r="F4394" s="64"/>
      <c r="G4394" s="72"/>
      <c r="H4394" s="63"/>
      <c r="I4394" s="64"/>
      <c r="J4394" s="63"/>
      <c r="K4394" s="64"/>
      <c r="L4394" s="64"/>
      <c r="M4394" s="100"/>
      <c r="N4394" s="100"/>
      <c r="O4394" s="66"/>
      <c r="P4394" s="67"/>
      <c r="Q4394" s="68"/>
      <c r="R4394" s="68"/>
      <c r="S4394" s="68"/>
      <c r="T4394" s="69"/>
      <c r="U4394" s="63"/>
      <c r="V4394" s="63"/>
      <c r="W4394" s="63"/>
      <c r="X4394" s="63"/>
      <c r="Y4394" s="63"/>
      <c r="Z4394" s="63"/>
      <c r="AA4394" s="63"/>
    </row>
    <row r="4395" spans="1:27" s="71" customFormat="1" ht="23.5" customHeight="1" x14ac:dyDescent="0.35">
      <c r="A4395" s="62"/>
      <c r="B4395" s="63"/>
      <c r="C4395" s="64"/>
      <c r="D4395" s="64"/>
      <c r="E4395" s="64"/>
      <c r="F4395" s="64"/>
      <c r="G4395" s="72"/>
      <c r="H4395" s="63"/>
      <c r="I4395" s="64"/>
      <c r="J4395" s="63"/>
      <c r="K4395" s="64"/>
      <c r="L4395" s="64"/>
      <c r="M4395" s="100"/>
      <c r="N4395" s="100"/>
      <c r="O4395" s="66"/>
      <c r="P4395" s="67"/>
      <c r="Q4395" s="68"/>
      <c r="R4395" s="68"/>
      <c r="S4395" s="68"/>
      <c r="T4395" s="69"/>
      <c r="U4395" s="63"/>
      <c r="V4395" s="63"/>
      <c r="W4395" s="63"/>
      <c r="X4395" s="63"/>
      <c r="Y4395" s="63"/>
      <c r="Z4395" s="63"/>
      <c r="AA4395" s="63"/>
    </row>
    <row r="4396" spans="1:27" s="71" customFormat="1" ht="23.5" customHeight="1" x14ac:dyDescent="0.35">
      <c r="A4396" s="62"/>
      <c r="B4396" s="63"/>
      <c r="C4396" s="64"/>
      <c r="D4396" s="64"/>
      <c r="E4396" s="64"/>
      <c r="F4396" s="64"/>
      <c r="G4396" s="72"/>
      <c r="H4396" s="63"/>
      <c r="I4396" s="64"/>
      <c r="J4396" s="63"/>
      <c r="K4396" s="64"/>
      <c r="L4396" s="64"/>
      <c r="M4396" s="100"/>
      <c r="N4396" s="100"/>
      <c r="O4396" s="66"/>
      <c r="P4396" s="67"/>
      <c r="Q4396" s="68"/>
      <c r="R4396" s="68"/>
      <c r="S4396" s="68"/>
      <c r="T4396" s="69"/>
      <c r="U4396" s="63"/>
      <c r="V4396" s="63"/>
      <c r="W4396" s="63"/>
      <c r="X4396" s="63"/>
      <c r="Y4396" s="63"/>
      <c r="Z4396" s="63"/>
      <c r="AA4396" s="63"/>
    </row>
    <row r="4397" spans="1:27" s="71" customFormat="1" ht="23.5" customHeight="1" x14ac:dyDescent="0.35">
      <c r="A4397" s="62"/>
      <c r="B4397" s="63"/>
      <c r="C4397" s="64"/>
      <c r="D4397" s="64"/>
      <c r="E4397" s="64"/>
      <c r="F4397" s="64"/>
      <c r="G4397" s="72"/>
      <c r="H4397" s="63"/>
      <c r="I4397" s="64"/>
      <c r="J4397" s="63"/>
      <c r="K4397" s="64"/>
      <c r="L4397" s="64"/>
      <c r="M4397" s="100"/>
      <c r="N4397" s="100"/>
      <c r="O4397" s="66"/>
      <c r="P4397" s="67"/>
      <c r="Q4397" s="68"/>
      <c r="R4397" s="68"/>
      <c r="S4397" s="68"/>
      <c r="T4397" s="69"/>
      <c r="U4397" s="63"/>
      <c r="V4397" s="63"/>
      <c r="W4397" s="63"/>
      <c r="X4397" s="63"/>
      <c r="Y4397" s="63"/>
      <c r="Z4397" s="63"/>
      <c r="AA4397" s="63"/>
    </row>
    <row r="4398" spans="1:27" s="71" customFormat="1" ht="23.5" customHeight="1" x14ac:dyDescent="0.35">
      <c r="A4398" s="62"/>
      <c r="B4398" s="63"/>
      <c r="C4398" s="64"/>
      <c r="D4398" s="64"/>
      <c r="E4398" s="64"/>
      <c r="F4398" s="64"/>
      <c r="G4398" s="72"/>
      <c r="H4398" s="63"/>
      <c r="I4398" s="64"/>
      <c r="J4398" s="63"/>
      <c r="K4398" s="64"/>
      <c r="L4398" s="64"/>
      <c r="M4398" s="100"/>
      <c r="N4398" s="100"/>
      <c r="O4398" s="66"/>
      <c r="P4398" s="67"/>
      <c r="Q4398" s="68"/>
      <c r="R4398" s="68"/>
      <c r="S4398" s="68"/>
      <c r="T4398" s="69"/>
      <c r="U4398" s="63"/>
      <c r="V4398" s="63"/>
      <c r="W4398" s="63"/>
      <c r="X4398" s="63"/>
      <c r="Y4398" s="63"/>
      <c r="Z4398" s="63"/>
      <c r="AA4398" s="63"/>
    </row>
    <row r="4399" spans="1:27" s="71" customFormat="1" ht="23.5" customHeight="1" x14ac:dyDescent="0.35">
      <c r="A4399" s="62"/>
      <c r="B4399" s="63"/>
      <c r="C4399" s="64"/>
      <c r="D4399" s="64"/>
      <c r="E4399" s="64"/>
      <c r="F4399" s="64"/>
      <c r="G4399" s="72"/>
      <c r="H4399" s="63"/>
      <c r="I4399" s="64"/>
      <c r="J4399" s="63"/>
      <c r="K4399" s="64"/>
      <c r="L4399" s="64"/>
      <c r="M4399" s="100"/>
      <c r="N4399" s="100"/>
      <c r="O4399" s="66"/>
      <c r="P4399" s="67"/>
      <c r="Q4399" s="68"/>
      <c r="R4399" s="68"/>
      <c r="S4399" s="68"/>
      <c r="T4399" s="69"/>
      <c r="U4399" s="63"/>
      <c r="V4399" s="63"/>
      <c r="W4399" s="63"/>
      <c r="X4399" s="63"/>
      <c r="Y4399" s="63"/>
      <c r="Z4399" s="63"/>
      <c r="AA4399" s="63"/>
    </row>
    <row r="4400" spans="1:27" s="71" customFormat="1" ht="23.5" customHeight="1" x14ac:dyDescent="0.35">
      <c r="A4400" s="62"/>
      <c r="B4400" s="63"/>
      <c r="C4400" s="64"/>
      <c r="D4400" s="64"/>
      <c r="E4400" s="64"/>
      <c r="F4400" s="64"/>
      <c r="G4400" s="72"/>
      <c r="H4400" s="63"/>
      <c r="I4400" s="64"/>
      <c r="J4400" s="63"/>
      <c r="K4400" s="64"/>
      <c r="L4400" s="64"/>
      <c r="M4400" s="100"/>
      <c r="N4400" s="100"/>
      <c r="O4400" s="66"/>
      <c r="P4400" s="67"/>
      <c r="Q4400" s="68"/>
      <c r="R4400" s="68"/>
      <c r="S4400" s="68"/>
      <c r="T4400" s="69"/>
      <c r="U4400" s="63"/>
      <c r="V4400" s="63"/>
      <c r="W4400" s="63"/>
      <c r="X4400" s="63"/>
      <c r="Y4400" s="63"/>
      <c r="Z4400" s="63"/>
      <c r="AA4400" s="63"/>
    </row>
    <row r="4401" spans="1:27" s="71" customFormat="1" ht="23.5" customHeight="1" x14ac:dyDescent="0.35">
      <c r="A4401" s="62"/>
      <c r="B4401" s="63"/>
      <c r="C4401" s="64"/>
      <c r="D4401" s="64"/>
      <c r="E4401" s="64"/>
      <c r="F4401" s="64"/>
      <c r="G4401" s="72"/>
      <c r="H4401" s="63"/>
      <c r="I4401" s="64"/>
      <c r="J4401" s="63"/>
      <c r="K4401" s="64"/>
      <c r="L4401" s="64"/>
      <c r="M4401" s="100"/>
      <c r="N4401" s="100"/>
      <c r="O4401" s="66"/>
      <c r="P4401" s="67"/>
      <c r="Q4401" s="68"/>
      <c r="R4401" s="68"/>
      <c r="S4401" s="68"/>
      <c r="T4401" s="69"/>
      <c r="U4401" s="63"/>
      <c r="V4401" s="63"/>
      <c r="W4401" s="63"/>
      <c r="X4401" s="63"/>
      <c r="Y4401" s="63"/>
      <c r="Z4401" s="63"/>
      <c r="AA4401" s="63"/>
    </row>
    <row r="4402" spans="1:27" s="71" customFormat="1" ht="23.5" customHeight="1" x14ac:dyDescent="0.35">
      <c r="A4402" s="62"/>
      <c r="B4402" s="63"/>
      <c r="C4402" s="64"/>
      <c r="D4402" s="64"/>
      <c r="E4402" s="64"/>
      <c r="F4402" s="64"/>
      <c r="G4402" s="72"/>
      <c r="H4402" s="63"/>
      <c r="I4402" s="64"/>
      <c r="J4402" s="63"/>
      <c r="K4402" s="64"/>
      <c r="L4402" s="64"/>
      <c r="M4402" s="100"/>
      <c r="N4402" s="100"/>
      <c r="O4402" s="66"/>
      <c r="P4402" s="67"/>
      <c r="Q4402" s="68"/>
      <c r="R4402" s="68"/>
      <c r="S4402" s="68"/>
      <c r="T4402" s="69"/>
      <c r="U4402" s="63"/>
      <c r="V4402" s="63"/>
      <c r="W4402" s="63"/>
      <c r="X4402" s="63"/>
      <c r="Y4402" s="63"/>
      <c r="Z4402" s="63"/>
      <c r="AA4402" s="63"/>
    </row>
    <row r="4403" spans="1:27" s="71" customFormat="1" ht="23.5" customHeight="1" x14ac:dyDescent="0.35">
      <c r="A4403" s="62"/>
      <c r="B4403" s="63"/>
      <c r="C4403" s="64"/>
      <c r="D4403" s="64"/>
      <c r="E4403" s="64"/>
      <c r="F4403" s="64"/>
      <c r="G4403" s="72"/>
      <c r="H4403" s="63"/>
      <c r="I4403" s="64"/>
      <c r="J4403" s="63"/>
      <c r="K4403" s="64"/>
      <c r="L4403" s="64"/>
      <c r="M4403" s="100"/>
      <c r="N4403" s="100"/>
      <c r="O4403" s="66"/>
      <c r="P4403" s="67"/>
      <c r="Q4403" s="68"/>
      <c r="R4403" s="68"/>
      <c r="S4403" s="68"/>
      <c r="T4403" s="69"/>
      <c r="U4403" s="63"/>
      <c r="V4403" s="63"/>
      <c r="W4403" s="63"/>
      <c r="X4403" s="63"/>
      <c r="Y4403" s="63"/>
      <c r="Z4403" s="63"/>
      <c r="AA4403" s="63"/>
    </row>
    <row r="4404" spans="1:27" s="71" customFormat="1" ht="23.5" customHeight="1" x14ac:dyDescent="0.35">
      <c r="A4404" s="62"/>
      <c r="B4404" s="63"/>
      <c r="C4404" s="64"/>
      <c r="D4404" s="64"/>
      <c r="E4404" s="64"/>
      <c r="F4404" s="64"/>
      <c r="G4404" s="72"/>
      <c r="H4404" s="63"/>
      <c r="I4404" s="64"/>
      <c r="J4404" s="63"/>
      <c r="K4404" s="64"/>
      <c r="L4404" s="64"/>
      <c r="M4404" s="100"/>
      <c r="N4404" s="100"/>
      <c r="O4404" s="66"/>
      <c r="P4404" s="67"/>
      <c r="Q4404" s="68"/>
      <c r="R4404" s="68"/>
      <c r="S4404" s="68"/>
      <c r="T4404" s="69"/>
      <c r="U4404" s="63"/>
      <c r="V4404" s="63"/>
      <c r="W4404" s="63"/>
      <c r="X4404" s="63"/>
      <c r="Y4404" s="63"/>
      <c r="Z4404" s="63"/>
      <c r="AA4404" s="63"/>
    </row>
    <row r="4405" spans="1:27" s="71" customFormat="1" ht="23.5" customHeight="1" x14ac:dyDescent="0.35">
      <c r="A4405" s="62"/>
      <c r="B4405" s="63"/>
      <c r="C4405" s="64"/>
      <c r="D4405" s="64"/>
      <c r="E4405" s="64"/>
      <c r="F4405" s="64"/>
      <c r="G4405" s="72"/>
      <c r="H4405" s="63"/>
      <c r="I4405" s="64"/>
      <c r="J4405" s="63"/>
      <c r="K4405" s="64"/>
      <c r="L4405" s="64"/>
      <c r="M4405" s="100"/>
      <c r="N4405" s="100"/>
      <c r="O4405" s="66"/>
      <c r="P4405" s="67"/>
      <c r="Q4405" s="68"/>
      <c r="R4405" s="68"/>
      <c r="S4405" s="68"/>
      <c r="T4405" s="69"/>
      <c r="U4405" s="63"/>
      <c r="V4405" s="63"/>
      <c r="W4405" s="63"/>
      <c r="X4405" s="63"/>
      <c r="Y4405" s="63"/>
      <c r="Z4405" s="63"/>
      <c r="AA4405" s="63"/>
    </row>
    <row r="4406" spans="1:27" s="71" customFormat="1" ht="23.5" customHeight="1" x14ac:dyDescent="0.35">
      <c r="A4406" s="62"/>
      <c r="B4406" s="63"/>
      <c r="C4406" s="64"/>
      <c r="D4406" s="64"/>
      <c r="E4406" s="64"/>
      <c r="F4406" s="64"/>
      <c r="G4406" s="72"/>
      <c r="H4406" s="63"/>
      <c r="I4406" s="64"/>
      <c r="J4406" s="63"/>
      <c r="K4406" s="64"/>
      <c r="L4406" s="64"/>
      <c r="M4406" s="100"/>
      <c r="N4406" s="100"/>
      <c r="O4406" s="66"/>
      <c r="P4406" s="67"/>
      <c r="Q4406" s="68"/>
      <c r="R4406" s="68"/>
      <c r="S4406" s="68"/>
      <c r="T4406" s="69"/>
      <c r="U4406" s="63"/>
      <c r="V4406" s="63"/>
      <c r="W4406" s="63"/>
      <c r="X4406" s="63"/>
      <c r="Y4406" s="63"/>
      <c r="Z4406" s="63"/>
      <c r="AA4406" s="63"/>
    </row>
    <row r="4407" spans="1:27" s="71" customFormat="1" ht="23.5" customHeight="1" x14ac:dyDescent="0.35">
      <c r="A4407" s="62"/>
      <c r="B4407" s="63"/>
      <c r="C4407" s="64"/>
      <c r="D4407" s="64"/>
      <c r="E4407" s="64"/>
      <c r="F4407" s="64"/>
      <c r="G4407" s="72"/>
      <c r="H4407" s="63"/>
      <c r="I4407" s="64"/>
      <c r="J4407" s="63"/>
      <c r="K4407" s="64"/>
      <c r="L4407" s="64"/>
      <c r="M4407" s="100"/>
      <c r="N4407" s="100"/>
      <c r="O4407" s="66"/>
      <c r="P4407" s="67"/>
      <c r="Q4407" s="68"/>
      <c r="R4407" s="68"/>
      <c r="S4407" s="68"/>
      <c r="T4407" s="69"/>
      <c r="U4407" s="63"/>
      <c r="V4407" s="63"/>
      <c r="W4407" s="63"/>
      <c r="X4407" s="63"/>
      <c r="Y4407" s="63"/>
      <c r="Z4407" s="63"/>
      <c r="AA4407" s="63"/>
    </row>
    <row r="4408" spans="1:27" s="71" customFormat="1" ht="23.5" customHeight="1" x14ac:dyDescent="0.35">
      <c r="A4408" s="62"/>
      <c r="B4408" s="63"/>
      <c r="C4408" s="64"/>
      <c r="D4408" s="64"/>
      <c r="E4408" s="64"/>
      <c r="F4408" s="64"/>
      <c r="G4408" s="72"/>
      <c r="H4408" s="63"/>
      <c r="I4408" s="64"/>
      <c r="J4408" s="63"/>
      <c r="K4408" s="64"/>
      <c r="L4408" s="64"/>
      <c r="M4408" s="100"/>
      <c r="N4408" s="100"/>
      <c r="O4408" s="66"/>
      <c r="P4408" s="67"/>
      <c r="Q4408" s="68"/>
      <c r="R4408" s="68"/>
      <c r="S4408" s="68"/>
      <c r="T4408" s="69"/>
      <c r="U4408" s="63"/>
      <c r="V4408" s="63"/>
      <c r="W4408" s="63"/>
      <c r="X4408" s="63"/>
      <c r="Y4408" s="63"/>
      <c r="Z4408" s="63"/>
      <c r="AA4408" s="63"/>
    </row>
    <row r="4409" spans="1:27" s="71" customFormat="1" ht="23.5" customHeight="1" x14ac:dyDescent="0.35">
      <c r="A4409" s="62"/>
      <c r="B4409" s="63"/>
      <c r="C4409" s="64"/>
      <c r="D4409" s="64"/>
      <c r="E4409" s="64"/>
      <c r="F4409" s="64"/>
      <c r="G4409" s="72"/>
      <c r="H4409" s="63"/>
      <c r="I4409" s="64"/>
      <c r="J4409" s="63"/>
      <c r="K4409" s="64"/>
      <c r="L4409" s="64"/>
      <c r="M4409" s="100"/>
      <c r="N4409" s="100"/>
      <c r="O4409" s="66"/>
      <c r="P4409" s="67"/>
      <c r="Q4409" s="68"/>
      <c r="R4409" s="68"/>
      <c r="S4409" s="68"/>
      <c r="T4409" s="69"/>
      <c r="U4409" s="63"/>
      <c r="V4409" s="63"/>
      <c r="W4409" s="63"/>
      <c r="X4409" s="63"/>
      <c r="Y4409" s="63"/>
      <c r="Z4409" s="63"/>
      <c r="AA4409" s="63"/>
    </row>
    <row r="4410" spans="1:27" s="71" customFormat="1" ht="23.5" customHeight="1" x14ac:dyDescent="0.35">
      <c r="A4410" s="62"/>
      <c r="B4410" s="63"/>
      <c r="C4410" s="64"/>
      <c r="D4410" s="64"/>
      <c r="E4410" s="64"/>
      <c r="F4410" s="64"/>
      <c r="G4410" s="72"/>
      <c r="H4410" s="63"/>
      <c r="I4410" s="64"/>
      <c r="J4410" s="63"/>
      <c r="K4410" s="64"/>
      <c r="L4410" s="64"/>
      <c r="M4410" s="100"/>
      <c r="N4410" s="100"/>
      <c r="O4410" s="66"/>
      <c r="P4410" s="67"/>
      <c r="Q4410" s="68"/>
      <c r="R4410" s="68"/>
      <c r="S4410" s="68"/>
      <c r="T4410" s="69"/>
      <c r="U4410" s="63"/>
      <c r="V4410" s="63"/>
      <c r="W4410" s="63"/>
      <c r="X4410" s="63"/>
      <c r="Y4410" s="63"/>
      <c r="Z4410" s="63"/>
      <c r="AA4410" s="63"/>
    </row>
    <row r="4411" spans="1:27" s="71" customFormat="1" ht="23.5" customHeight="1" x14ac:dyDescent="0.35">
      <c r="A4411" s="62"/>
      <c r="B4411" s="63"/>
      <c r="C4411" s="64"/>
      <c r="D4411" s="64"/>
      <c r="E4411" s="64"/>
      <c r="F4411" s="64"/>
      <c r="G4411" s="72"/>
      <c r="H4411" s="63"/>
      <c r="I4411" s="64"/>
      <c r="J4411" s="63"/>
      <c r="K4411" s="64"/>
      <c r="L4411" s="64"/>
      <c r="M4411" s="100"/>
      <c r="N4411" s="100"/>
      <c r="O4411" s="66"/>
      <c r="P4411" s="67"/>
      <c r="Q4411" s="68"/>
      <c r="R4411" s="68"/>
      <c r="S4411" s="68"/>
      <c r="T4411" s="69"/>
      <c r="U4411" s="63"/>
      <c r="V4411" s="63"/>
      <c r="W4411" s="63"/>
      <c r="X4411" s="63"/>
      <c r="Y4411" s="63"/>
      <c r="Z4411" s="63"/>
      <c r="AA4411" s="63"/>
    </row>
    <row r="4412" spans="1:27" s="71" customFormat="1" ht="23.5" customHeight="1" x14ac:dyDescent="0.35">
      <c r="A4412" s="62"/>
      <c r="B4412" s="63"/>
      <c r="C4412" s="64"/>
      <c r="D4412" s="64"/>
      <c r="E4412" s="64"/>
      <c r="F4412" s="64"/>
      <c r="G4412" s="72"/>
      <c r="H4412" s="63"/>
      <c r="I4412" s="64"/>
      <c r="J4412" s="63"/>
      <c r="K4412" s="64"/>
      <c r="L4412" s="64"/>
      <c r="M4412" s="100"/>
      <c r="N4412" s="100"/>
      <c r="O4412" s="66"/>
      <c r="P4412" s="67"/>
      <c r="Q4412" s="68"/>
      <c r="R4412" s="68"/>
      <c r="S4412" s="68"/>
      <c r="T4412" s="69"/>
      <c r="U4412" s="63"/>
      <c r="V4412" s="63"/>
      <c r="W4412" s="63"/>
      <c r="X4412" s="63"/>
      <c r="Y4412" s="63"/>
      <c r="Z4412" s="63"/>
      <c r="AA4412" s="63"/>
    </row>
    <row r="4413" spans="1:27" s="71" customFormat="1" ht="23.5" customHeight="1" x14ac:dyDescent="0.35">
      <c r="A4413" s="62"/>
      <c r="B4413" s="63"/>
      <c r="C4413" s="64"/>
      <c r="D4413" s="64"/>
      <c r="E4413" s="64"/>
      <c r="F4413" s="64"/>
      <c r="G4413" s="72"/>
      <c r="H4413" s="63"/>
      <c r="I4413" s="64"/>
      <c r="J4413" s="63"/>
      <c r="K4413" s="64"/>
      <c r="L4413" s="64"/>
      <c r="M4413" s="100"/>
      <c r="N4413" s="100"/>
      <c r="O4413" s="66"/>
      <c r="P4413" s="67"/>
      <c r="Q4413" s="68"/>
      <c r="R4413" s="68"/>
      <c r="S4413" s="68"/>
      <c r="T4413" s="69"/>
      <c r="U4413" s="63"/>
      <c r="V4413" s="63"/>
      <c r="W4413" s="63"/>
      <c r="X4413" s="63"/>
      <c r="Y4413" s="63"/>
      <c r="Z4413" s="63"/>
      <c r="AA4413" s="63"/>
    </row>
    <row r="4414" spans="1:27" s="71" customFormat="1" ht="23.5" customHeight="1" x14ac:dyDescent="0.35">
      <c r="A4414" s="62"/>
      <c r="B4414" s="63"/>
      <c r="C4414" s="64"/>
      <c r="D4414" s="64"/>
      <c r="E4414" s="64"/>
      <c r="F4414" s="64"/>
      <c r="G4414" s="72"/>
      <c r="H4414" s="63"/>
      <c r="I4414" s="64"/>
      <c r="J4414" s="63"/>
      <c r="K4414" s="64"/>
      <c r="L4414" s="64"/>
      <c r="M4414" s="100"/>
      <c r="N4414" s="100"/>
      <c r="O4414" s="66"/>
      <c r="P4414" s="67"/>
      <c r="Q4414" s="68"/>
      <c r="R4414" s="68"/>
      <c r="S4414" s="68"/>
      <c r="T4414" s="69"/>
      <c r="U4414" s="63"/>
      <c r="V4414" s="63"/>
      <c r="W4414" s="63"/>
      <c r="X4414" s="63"/>
      <c r="Y4414" s="63"/>
      <c r="Z4414" s="63"/>
      <c r="AA4414" s="63"/>
    </row>
    <row r="4415" spans="1:27" s="71" customFormat="1" ht="23.5" customHeight="1" x14ac:dyDescent="0.35">
      <c r="A4415" s="62"/>
      <c r="B4415" s="63"/>
      <c r="C4415" s="64"/>
      <c r="D4415" s="64"/>
      <c r="E4415" s="64"/>
      <c r="F4415" s="64"/>
      <c r="G4415" s="72"/>
      <c r="H4415" s="63"/>
      <c r="I4415" s="64"/>
      <c r="J4415" s="63"/>
      <c r="K4415" s="64"/>
      <c r="L4415" s="64"/>
      <c r="M4415" s="100"/>
      <c r="N4415" s="100"/>
      <c r="O4415" s="66"/>
      <c r="P4415" s="67"/>
      <c r="Q4415" s="68"/>
      <c r="R4415" s="68"/>
      <c r="S4415" s="68"/>
      <c r="T4415" s="69"/>
      <c r="U4415" s="63"/>
      <c r="V4415" s="63"/>
      <c r="W4415" s="63"/>
      <c r="X4415" s="63"/>
      <c r="Y4415" s="63"/>
      <c r="Z4415" s="63"/>
      <c r="AA4415" s="63"/>
    </row>
    <row r="4416" spans="1:27" s="71" customFormat="1" ht="23.5" customHeight="1" x14ac:dyDescent="0.35">
      <c r="A4416" s="62"/>
      <c r="B4416" s="63"/>
      <c r="C4416" s="64"/>
      <c r="D4416" s="64"/>
      <c r="E4416" s="64"/>
      <c r="F4416" s="64"/>
      <c r="G4416" s="72"/>
      <c r="H4416" s="63"/>
      <c r="I4416" s="64"/>
      <c r="J4416" s="63"/>
      <c r="K4416" s="64"/>
      <c r="L4416" s="64"/>
      <c r="M4416" s="100"/>
      <c r="N4416" s="100"/>
      <c r="O4416" s="66"/>
      <c r="P4416" s="67"/>
      <c r="Q4416" s="68"/>
      <c r="R4416" s="68"/>
      <c r="S4416" s="68"/>
      <c r="T4416" s="69"/>
      <c r="U4416" s="63"/>
      <c r="V4416" s="63"/>
      <c r="W4416" s="63"/>
      <c r="X4416" s="63"/>
      <c r="Y4416" s="63"/>
      <c r="Z4416" s="63"/>
      <c r="AA4416" s="63"/>
    </row>
    <row r="4417" spans="1:27" s="71" customFormat="1" ht="23.5" customHeight="1" x14ac:dyDescent="0.35">
      <c r="A4417" s="62"/>
      <c r="B4417" s="63"/>
      <c r="C4417" s="64"/>
      <c r="D4417" s="64"/>
      <c r="E4417" s="64"/>
      <c r="F4417" s="64"/>
      <c r="G4417" s="72"/>
      <c r="H4417" s="63"/>
      <c r="I4417" s="64"/>
      <c r="J4417" s="63"/>
      <c r="K4417" s="64"/>
      <c r="L4417" s="64"/>
      <c r="M4417" s="100"/>
      <c r="N4417" s="100"/>
      <c r="O4417" s="66"/>
      <c r="P4417" s="67"/>
      <c r="Q4417" s="68"/>
      <c r="R4417" s="68"/>
      <c r="S4417" s="68"/>
      <c r="T4417" s="69"/>
      <c r="U4417" s="63"/>
      <c r="V4417" s="63"/>
      <c r="W4417" s="63"/>
      <c r="X4417" s="63"/>
      <c r="Y4417" s="63"/>
      <c r="Z4417" s="63"/>
      <c r="AA4417" s="63"/>
    </row>
    <row r="4418" spans="1:27" s="71" customFormat="1" ht="23.5" customHeight="1" x14ac:dyDescent="0.35">
      <c r="A4418" s="62"/>
      <c r="B4418" s="63"/>
      <c r="C4418" s="64"/>
      <c r="D4418" s="64"/>
      <c r="E4418" s="64"/>
      <c r="F4418" s="64"/>
      <c r="G4418" s="72"/>
      <c r="H4418" s="63"/>
      <c r="I4418" s="64"/>
      <c r="J4418" s="63"/>
      <c r="K4418" s="64"/>
      <c r="L4418" s="64"/>
      <c r="M4418" s="100"/>
      <c r="N4418" s="100"/>
      <c r="O4418" s="66"/>
      <c r="P4418" s="67"/>
      <c r="Q4418" s="68"/>
      <c r="R4418" s="68"/>
      <c r="S4418" s="68"/>
      <c r="T4418" s="69"/>
      <c r="U4418" s="63"/>
      <c r="V4418" s="63"/>
      <c r="W4418" s="63"/>
      <c r="X4418" s="63"/>
      <c r="Y4418" s="63"/>
      <c r="Z4418" s="63"/>
      <c r="AA4418" s="63"/>
    </row>
    <row r="4419" spans="1:27" s="71" customFormat="1" ht="23.5" customHeight="1" x14ac:dyDescent="0.35">
      <c r="A4419" s="62"/>
      <c r="B4419" s="63"/>
      <c r="C4419" s="64"/>
      <c r="D4419" s="64"/>
      <c r="E4419" s="64"/>
      <c r="F4419" s="64"/>
      <c r="G4419" s="72"/>
      <c r="H4419" s="63"/>
      <c r="I4419" s="64"/>
      <c r="J4419" s="63"/>
      <c r="K4419" s="64"/>
      <c r="L4419" s="64"/>
      <c r="M4419" s="100"/>
      <c r="N4419" s="100"/>
      <c r="O4419" s="66"/>
      <c r="P4419" s="67"/>
      <c r="Q4419" s="68"/>
      <c r="R4419" s="68"/>
      <c r="S4419" s="68"/>
      <c r="T4419" s="69"/>
      <c r="U4419" s="63"/>
      <c r="V4419" s="63"/>
      <c r="W4419" s="63"/>
      <c r="X4419" s="63"/>
      <c r="Y4419" s="63"/>
      <c r="Z4419" s="63"/>
      <c r="AA4419" s="63"/>
    </row>
    <row r="4420" spans="1:27" s="71" customFormat="1" ht="23.5" customHeight="1" x14ac:dyDescent="0.35">
      <c r="A4420" s="62"/>
      <c r="B4420" s="63"/>
      <c r="C4420" s="64"/>
      <c r="D4420" s="64"/>
      <c r="E4420" s="64"/>
      <c r="F4420" s="64"/>
      <c r="G4420" s="72"/>
      <c r="H4420" s="63"/>
      <c r="I4420" s="64"/>
      <c r="J4420" s="63"/>
      <c r="K4420" s="64"/>
      <c r="L4420" s="64"/>
      <c r="M4420" s="100"/>
      <c r="N4420" s="100"/>
      <c r="O4420" s="66"/>
      <c r="P4420" s="67"/>
      <c r="Q4420" s="68"/>
      <c r="R4420" s="68"/>
      <c r="S4420" s="68"/>
      <c r="T4420" s="69"/>
      <c r="U4420" s="63"/>
      <c r="V4420" s="63"/>
      <c r="W4420" s="63"/>
      <c r="X4420" s="63"/>
      <c r="Y4420" s="63"/>
      <c r="Z4420" s="63"/>
      <c r="AA4420" s="63"/>
    </row>
    <row r="4421" spans="1:27" s="71" customFormat="1" ht="23.5" customHeight="1" x14ac:dyDescent="0.35">
      <c r="A4421" s="62"/>
      <c r="B4421" s="63"/>
      <c r="C4421" s="64"/>
      <c r="D4421" s="64"/>
      <c r="E4421" s="64"/>
      <c r="F4421" s="64"/>
      <c r="G4421" s="72"/>
      <c r="H4421" s="63"/>
      <c r="I4421" s="64"/>
      <c r="J4421" s="63"/>
      <c r="K4421" s="64"/>
      <c r="L4421" s="64"/>
      <c r="M4421" s="100"/>
      <c r="N4421" s="100"/>
      <c r="O4421" s="66"/>
      <c r="P4421" s="67"/>
      <c r="Q4421" s="68"/>
      <c r="R4421" s="68"/>
      <c r="S4421" s="68"/>
      <c r="T4421" s="69"/>
      <c r="U4421" s="63"/>
      <c r="V4421" s="63"/>
      <c r="W4421" s="63"/>
      <c r="X4421" s="63"/>
      <c r="Y4421" s="63"/>
      <c r="Z4421" s="63"/>
      <c r="AA4421" s="63"/>
    </row>
    <row r="4422" spans="1:27" s="71" customFormat="1" ht="23.5" customHeight="1" x14ac:dyDescent="0.35">
      <c r="A4422" s="62"/>
      <c r="B4422" s="63"/>
      <c r="C4422" s="64"/>
      <c r="D4422" s="64"/>
      <c r="E4422" s="64"/>
      <c r="F4422" s="64"/>
      <c r="G4422" s="72"/>
      <c r="H4422" s="63"/>
      <c r="I4422" s="64"/>
      <c r="J4422" s="63"/>
      <c r="K4422" s="64"/>
      <c r="L4422" s="64"/>
      <c r="M4422" s="100"/>
      <c r="N4422" s="100"/>
      <c r="O4422" s="66"/>
      <c r="P4422" s="67"/>
      <c r="Q4422" s="68"/>
      <c r="R4422" s="68"/>
      <c r="S4422" s="68"/>
      <c r="T4422" s="69"/>
      <c r="U4422" s="63"/>
      <c r="V4422" s="63"/>
      <c r="W4422" s="63"/>
      <c r="X4422" s="63"/>
      <c r="Y4422" s="63"/>
      <c r="Z4422" s="63"/>
      <c r="AA4422" s="63"/>
    </row>
    <row r="4423" spans="1:27" s="71" customFormat="1" ht="23.5" customHeight="1" x14ac:dyDescent="0.35">
      <c r="A4423" s="62"/>
      <c r="B4423" s="63"/>
      <c r="C4423" s="64"/>
      <c r="D4423" s="64"/>
      <c r="E4423" s="64"/>
      <c r="F4423" s="64"/>
      <c r="G4423" s="72"/>
      <c r="H4423" s="63"/>
      <c r="I4423" s="64"/>
      <c r="J4423" s="63"/>
      <c r="K4423" s="64"/>
      <c r="L4423" s="64"/>
      <c r="M4423" s="100"/>
      <c r="N4423" s="100"/>
      <c r="O4423" s="66"/>
      <c r="P4423" s="67"/>
      <c r="Q4423" s="68"/>
      <c r="R4423" s="68"/>
      <c r="S4423" s="68"/>
      <c r="T4423" s="69"/>
      <c r="U4423" s="63"/>
      <c r="V4423" s="63"/>
      <c r="W4423" s="63"/>
      <c r="X4423" s="63"/>
      <c r="Y4423" s="63"/>
      <c r="Z4423" s="63"/>
      <c r="AA4423" s="63"/>
    </row>
    <row r="4424" spans="1:27" s="71" customFormat="1" ht="23.5" customHeight="1" x14ac:dyDescent="0.35">
      <c r="A4424" s="62"/>
      <c r="B4424" s="63"/>
      <c r="C4424" s="64"/>
      <c r="D4424" s="64"/>
      <c r="E4424" s="64"/>
      <c r="F4424" s="64"/>
      <c r="G4424" s="72"/>
      <c r="H4424" s="63"/>
      <c r="I4424" s="64"/>
      <c r="J4424" s="63"/>
      <c r="K4424" s="64"/>
      <c r="L4424" s="64"/>
      <c r="M4424" s="100"/>
      <c r="N4424" s="100"/>
      <c r="O4424" s="66"/>
      <c r="P4424" s="67"/>
      <c r="Q4424" s="68"/>
      <c r="R4424" s="68"/>
      <c r="S4424" s="68"/>
      <c r="T4424" s="69"/>
      <c r="U4424" s="63"/>
      <c r="V4424" s="63"/>
      <c r="W4424" s="63"/>
      <c r="X4424" s="63"/>
      <c r="Y4424" s="63"/>
      <c r="Z4424" s="63"/>
      <c r="AA4424" s="63"/>
    </row>
    <row r="4425" spans="1:27" s="71" customFormat="1" ht="23.5" customHeight="1" x14ac:dyDescent="0.35">
      <c r="A4425" s="62"/>
      <c r="B4425" s="63"/>
      <c r="C4425" s="64"/>
      <c r="D4425" s="64"/>
      <c r="E4425" s="64"/>
      <c r="F4425" s="64"/>
      <c r="G4425" s="72"/>
      <c r="H4425" s="63"/>
      <c r="I4425" s="64"/>
      <c r="J4425" s="63"/>
      <c r="K4425" s="64"/>
      <c r="L4425" s="64"/>
      <c r="M4425" s="100"/>
      <c r="N4425" s="100"/>
      <c r="O4425" s="66"/>
      <c r="P4425" s="67"/>
      <c r="Q4425" s="68"/>
      <c r="R4425" s="68"/>
      <c r="S4425" s="68"/>
      <c r="T4425" s="69"/>
      <c r="U4425" s="63"/>
      <c r="V4425" s="63"/>
      <c r="W4425" s="63"/>
      <c r="X4425" s="63"/>
      <c r="Y4425" s="63"/>
      <c r="Z4425" s="63"/>
      <c r="AA4425" s="63"/>
    </row>
    <row r="4426" spans="1:27" s="71" customFormat="1" ht="23.5" customHeight="1" x14ac:dyDescent="0.35">
      <c r="A4426" s="62"/>
      <c r="B4426" s="63"/>
      <c r="C4426" s="64"/>
      <c r="D4426" s="64"/>
      <c r="E4426" s="64"/>
      <c r="F4426" s="64"/>
      <c r="G4426" s="72"/>
      <c r="H4426" s="63"/>
      <c r="I4426" s="64"/>
      <c r="J4426" s="63"/>
      <c r="K4426" s="64"/>
      <c r="L4426" s="64"/>
      <c r="M4426" s="100"/>
      <c r="N4426" s="100"/>
      <c r="O4426" s="66"/>
      <c r="P4426" s="67"/>
      <c r="Q4426" s="68"/>
      <c r="R4426" s="68"/>
      <c r="S4426" s="68"/>
      <c r="T4426" s="69"/>
      <c r="U4426" s="63"/>
      <c r="V4426" s="63"/>
      <c r="W4426" s="63"/>
      <c r="X4426" s="63"/>
      <c r="Y4426" s="63"/>
      <c r="Z4426" s="63"/>
      <c r="AA4426" s="63"/>
    </row>
    <row r="4427" spans="1:27" s="71" customFormat="1" ht="23.5" customHeight="1" x14ac:dyDescent="0.35">
      <c r="A4427" s="62"/>
      <c r="B4427" s="63"/>
      <c r="C4427" s="64"/>
      <c r="D4427" s="64"/>
      <c r="E4427" s="64"/>
      <c r="F4427" s="64"/>
      <c r="G4427" s="72"/>
      <c r="H4427" s="63"/>
      <c r="I4427" s="64"/>
      <c r="J4427" s="63"/>
      <c r="K4427" s="64"/>
      <c r="L4427" s="64"/>
      <c r="M4427" s="100"/>
      <c r="N4427" s="100"/>
      <c r="O4427" s="66"/>
      <c r="P4427" s="67"/>
      <c r="Q4427" s="68"/>
      <c r="R4427" s="68"/>
      <c r="S4427" s="68"/>
      <c r="T4427" s="69"/>
      <c r="U4427" s="63"/>
      <c r="V4427" s="63"/>
      <c r="W4427" s="63"/>
      <c r="X4427" s="63"/>
      <c r="Y4427" s="63"/>
      <c r="Z4427" s="63"/>
      <c r="AA4427" s="63"/>
    </row>
    <row r="4428" spans="1:27" s="71" customFormat="1" ht="23.5" customHeight="1" x14ac:dyDescent="0.35">
      <c r="A4428" s="62"/>
      <c r="B4428" s="63"/>
      <c r="C4428" s="64"/>
      <c r="D4428" s="64"/>
      <c r="E4428" s="64"/>
      <c r="F4428" s="64"/>
      <c r="G4428" s="72"/>
      <c r="H4428" s="63"/>
      <c r="I4428" s="64"/>
      <c r="J4428" s="63"/>
      <c r="K4428" s="64"/>
      <c r="L4428" s="64"/>
      <c r="M4428" s="100"/>
      <c r="N4428" s="100"/>
      <c r="O4428" s="66"/>
      <c r="P4428" s="67"/>
      <c r="Q4428" s="68"/>
      <c r="R4428" s="68"/>
      <c r="S4428" s="68"/>
      <c r="T4428" s="69"/>
      <c r="U4428" s="63"/>
      <c r="V4428" s="63"/>
      <c r="W4428" s="63"/>
      <c r="X4428" s="63"/>
      <c r="Y4428" s="63"/>
      <c r="Z4428" s="63"/>
      <c r="AA4428" s="63"/>
    </row>
    <row r="4429" spans="1:27" s="71" customFormat="1" ht="23.5" customHeight="1" x14ac:dyDescent="0.35">
      <c r="A4429" s="62"/>
      <c r="B4429" s="63"/>
      <c r="C4429" s="64"/>
      <c r="D4429" s="64"/>
      <c r="E4429" s="64"/>
      <c r="F4429" s="64"/>
      <c r="G4429" s="72"/>
      <c r="H4429" s="63"/>
      <c r="I4429" s="64"/>
      <c r="J4429" s="63"/>
      <c r="K4429" s="64"/>
      <c r="L4429" s="64"/>
      <c r="M4429" s="100"/>
      <c r="N4429" s="100"/>
      <c r="O4429" s="66"/>
      <c r="P4429" s="67"/>
      <c r="Q4429" s="68"/>
      <c r="R4429" s="68"/>
      <c r="S4429" s="68"/>
      <c r="T4429" s="69"/>
      <c r="U4429" s="63"/>
      <c r="V4429" s="63"/>
      <c r="W4429" s="63"/>
      <c r="X4429" s="63"/>
      <c r="Y4429" s="63"/>
      <c r="Z4429" s="63"/>
      <c r="AA4429" s="63"/>
    </row>
    <row r="4430" spans="1:27" s="71" customFormat="1" ht="23.5" customHeight="1" x14ac:dyDescent="0.35">
      <c r="A4430" s="62"/>
      <c r="B4430" s="63"/>
      <c r="C4430" s="64"/>
      <c r="D4430" s="64"/>
      <c r="E4430" s="64"/>
      <c r="F4430" s="64"/>
      <c r="G4430" s="72"/>
      <c r="H4430" s="63"/>
      <c r="I4430" s="64"/>
      <c r="J4430" s="63"/>
      <c r="K4430" s="64"/>
      <c r="L4430" s="64"/>
      <c r="M4430" s="100"/>
      <c r="N4430" s="100"/>
      <c r="O4430" s="66"/>
      <c r="P4430" s="67"/>
      <c r="Q4430" s="68"/>
      <c r="R4430" s="68"/>
      <c r="S4430" s="68"/>
      <c r="T4430" s="69"/>
      <c r="U4430" s="63"/>
      <c r="V4430" s="63"/>
      <c r="W4430" s="63"/>
      <c r="X4430" s="63"/>
      <c r="Y4430" s="63"/>
      <c r="Z4430" s="63"/>
      <c r="AA4430" s="63"/>
    </row>
    <row r="4431" spans="1:27" s="71" customFormat="1" ht="23.5" customHeight="1" x14ac:dyDescent="0.35">
      <c r="A4431" s="62"/>
      <c r="B4431" s="63"/>
      <c r="C4431" s="64"/>
      <c r="D4431" s="64"/>
      <c r="E4431" s="64"/>
      <c r="F4431" s="64"/>
      <c r="G4431" s="72"/>
      <c r="H4431" s="63"/>
      <c r="I4431" s="64"/>
      <c r="J4431" s="63"/>
      <c r="K4431" s="64"/>
      <c r="L4431" s="64"/>
      <c r="M4431" s="100"/>
      <c r="N4431" s="100"/>
      <c r="O4431" s="66"/>
      <c r="P4431" s="67"/>
      <c r="Q4431" s="68"/>
      <c r="R4431" s="68"/>
      <c r="S4431" s="68"/>
      <c r="T4431" s="69"/>
      <c r="U4431" s="63"/>
      <c r="V4431" s="63"/>
      <c r="W4431" s="63"/>
      <c r="X4431" s="63"/>
      <c r="Y4431" s="63"/>
      <c r="Z4431" s="63"/>
      <c r="AA4431" s="63"/>
    </row>
    <row r="4432" spans="1:27" s="71" customFormat="1" ht="23.5" customHeight="1" x14ac:dyDescent="0.35">
      <c r="A4432" s="62"/>
      <c r="B4432" s="63"/>
      <c r="C4432" s="64"/>
      <c r="D4432" s="64"/>
      <c r="E4432" s="64"/>
      <c r="F4432" s="64"/>
      <c r="G4432" s="72"/>
      <c r="H4432" s="63"/>
      <c r="I4432" s="64"/>
      <c r="J4432" s="63"/>
      <c r="K4432" s="64"/>
      <c r="L4432" s="64"/>
      <c r="M4432" s="100"/>
      <c r="N4432" s="100"/>
      <c r="O4432" s="66"/>
      <c r="P4432" s="67"/>
      <c r="Q4432" s="68"/>
      <c r="R4432" s="68"/>
      <c r="S4432" s="68"/>
      <c r="T4432" s="69"/>
      <c r="U4432" s="63"/>
      <c r="V4432" s="63"/>
      <c r="W4432" s="63"/>
      <c r="X4432" s="63"/>
      <c r="Y4432" s="63"/>
      <c r="Z4432" s="63"/>
      <c r="AA4432" s="63"/>
    </row>
    <row r="4433" spans="1:27" s="71" customFormat="1" ht="23.5" customHeight="1" x14ac:dyDescent="0.35">
      <c r="A4433" s="62"/>
      <c r="B4433" s="63"/>
      <c r="C4433" s="64"/>
      <c r="D4433" s="64"/>
      <c r="E4433" s="64"/>
      <c r="F4433" s="64"/>
      <c r="G4433" s="72"/>
      <c r="H4433" s="63"/>
      <c r="I4433" s="64"/>
      <c r="J4433" s="63"/>
      <c r="K4433" s="64"/>
      <c r="L4433" s="64"/>
      <c r="M4433" s="100"/>
      <c r="N4433" s="100"/>
      <c r="O4433" s="66"/>
      <c r="P4433" s="67"/>
      <c r="Q4433" s="68"/>
      <c r="R4433" s="68"/>
      <c r="S4433" s="68"/>
      <c r="T4433" s="69"/>
      <c r="U4433" s="63"/>
      <c r="V4433" s="63"/>
      <c r="W4433" s="63"/>
      <c r="X4433" s="63"/>
      <c r="Y4433" s="63"/>
      <c r="Z4433" s="63"/>
      <c r="AA4433" s="63"/>
    </row>
    <row r="4434" spans="1:27" s="71" customFormat="1" ht="23.5" customHeight="1" x14ac:dyDescent="0.35">
      <c r="A4434" s="62"/>
      <c r="B4434" s="63"/>
      <c r="C4434" s="64"/>
      <c r="D4434" s="64"/>
      <c r="E4434" s="64"/>
      <c r="F4434" s="64"/>
      <c r="G4434" s="72"/>
      <c r="H4434" s="63"/>
      <c r="I4434" s="64"/>
      <c r="J4434" s="63"/>
      <c r="K4434" s="64"/>
      <c r="L4434" s="64"/>
      <c r="M4434" s="100"/>
      <c r="N4434" s="100"/>
      <c r="O4434" s="66"/>
      <c r="P4434" s="67"/>
      <c r="Q4434" s="68"/>
      <c r="R4434" s="68"/>
      <c r="S4434" s="68"/>
      <c r="T4434" s="69"/>
      <c r="U4434" s="63"/>
      <c r="V4434" s="63"/>
      <c r="W4434" s="63"/>
      <c r="X4434" s="63"/>
      <c r="Y4434" s="63"/>
      <c r="Z4434" s="63"/>
      <c r="AA4434" s="63"/>
    </row>
    <row r="4435" spans="1:27" s="71" customFormat="1" ht="23.5" customHeight="1" x14ac:dyDescent="0.35">
      <c r="A4435" s="62"/>
      <c r="B4435" s="63"/>
      <c r="C4435" s="64"/>
      <c r="D4435" s="64"/>
      <c r="E4435" s="64"/>
      <c r="F4435" s="64"/>
      <c r="G4435" s="72"/>
      <c r="H4435" s="63"/>
      <c r="I4435" s="64"/>
      <c r="J4435" s="63"/>
      <c r="K4435" s="64"/>
      <c r="L4435" s="64"/>
      <c r="M4435" s="100"/>
      <c r="N4435" s="100"/>
      <c r="O4435" s="66"/>
      <c r="P4435" s="67"/>
      <c r="Q4435" s="68"/>
      <c r="R4435" s="68"/>
      <c r="S4435" s="68"/>
      <c r="T4435" s="69"/>
      <c r="U4435" s="63"/>
      <c r="V4435" s="63"/>
      <c r="W4435" s="63"/>
      <c r="X4435" s="63"/>
      <c r="Y4435" s="63"/>
      <c r="Z4435" s="63"/>
      <c r="AA4435" s="63"/>
    </row>
    <row r="4436" spans="1:27" s="71" customFormat="1" ht="23.5" customHeight="1" x14ac:dyDescent="0.35">
      <c r="A4436" s="62"/>
      <c r="B4436" s="63"/>
      <c r="C4436" s="64"/>
      <c r="D4436" s="64"/>
      <c r="E4436" s="64"/>
      <c r="F4436" s="64"/>
      <c r="G4436" s="72"/>
      <c r="H4436" s="63"/>
      <c r="I4436" s="64"/>
      <c r="J4436" s="63"/>
      <c r="K4436" s="64"/>
      <c r="L4436" s="64"/>
      <c r="M4436" s="100"/>
      <c r="N4436" s="100"/>
      <c r="O4436" s="66"/>
      <c r="P4436" s="67"/>
      <c r="Q4436" s="68"/>
      <c r="R4436" s="68"/>
      <c r="S4436" s="68"/>
      <c r="T4436" s="69"/>
      <c r="U4436" s="63"/>
      <c r="V4436" s="63"/>
      <c r="W4436" s="63"/>
      <c r="X4436" s="63"/>
      <c r="Y4436" s="63"/>
      <c r="Z4436" s="63"/>
      <c r="AA4436" s="63"/>
    </row>
    <row r="4437" spans="1:27" s="71" customFormat="1" ht="23.5" customHeight="1" x14ac:dyDescent="0.35">
      <c r="A4437" s="62"/>
      <c r="B4437" s="63"/>
      <c r="C4437" s="64"/>
      <c r="D4437" s="64"/>
      <c r="E4437" s="64"/>
      <c r="F4437" s="64"/>
      <c r="G4437" s="72"/>
      <c r="H4437" s="63"/>
      <c r="I4437" s="64"/>
      <c r="J4437" s="63"/>
      <c r="K4437" s="64"/>
      <c r="L4437" s="64"/>
      <c r="M4437" s="100"/>
      <c r="N4437" s="100"/>
      <c r="O4437" s="66"/>
      <c r="P4437" s="67"/>
      <c r="Q4437" s="68"/>
      <c r="R4437" s="68"/>
      <c r="S4437" s="68"/>
      <c r="T4437" s="69"/>
      <c r="U4437" s="63"/>
      <c r="V4437" s="63"/>
      <c r="W4437" s="63"/>
      <c r="X4437" s="63"/>
      <c r="Y4437" s="63"/>
      <c r="Z4437" s="63"/>
      <c r="AA4437" s="63"/>
    </row>
    <row r="4438" spans="1:27" s="71" customFormat="1" ht="23.5" customHeight="1" x14ac:dyDescent="0.35">
      <c r="A4438" s="62"/>
      <c r="B4438" s="63"/>
      <c r="C4438" s="64"/>
      <c r="D4438" s="64"/>
      <c r="E4438" s="64"/>
      <c r="F4438" s="64"/>
      <c r="G4438" s="72"/>
      <c r="H4438" s="63"/>
      <c r="I4438" s="64"/>
      <c r="J4438" s="63"/>
      <c r="K4438" s="64"/>
      <c r="L4438" s="64"/>
      <c r="M4438" s="100"/>
      <c r="N4438" s="100"/>
      <c r="O4438" s="66"/>
      <c r="P4438" s="67"/>
      <c r="Q4438" s="68"/>
      <c r="R4438" s="68"/>
      <c r="S4438" s="68"/>
      <c r="T4438" s="69"/>
      <c r="U4438" s="63"/>
      <c r="V4438" s="63"/>
      <c r="W4438" s="63"/>
      <c r="X4438" s="63"/>
      <c r="Y4438" s="63"/>
      <c r="Z4438" s="63"/>
      <c r="AA4438" s="63"/>
    </row>
    <row r="4439" spans="1:27" s="71" customFormat="1" ht="23.5" customHeight="1" x14ac:dyDescent="0.35">
      <c r="A4439" s="62"/>
      <c r="B4439" s="63"/>
      <c r="C4439" s="64"/>
      <c r="D4439" s="64"/>
      <c r="E4439" s="64"/>
      <c r="F4439" s="64"/>
      <c r="G4439" s="72"/>
      <c r="H4439" s="63"/>
      <c r="I4439" s="64"/>
      <c r="J4439" s="63"/>
      <c r="K4439" s="64"/>
      <c r="L4439" s="64"/>
      <c r="M4439" s="100"/>
      <c r="N4439" s="100"/>
      <c r="O4439" s="66"/>
      <c r="P4439" s="67"/>
      <c r="Q4439" s="68"/>
      <c r="R4439" s="68"/>
      <c r="S4439" s="68"/>
      <c r="T4439" s="69"/>
      <c r="U4439" s="63"/>
      <c r="V4439" s="63"/>
      <c r="W4439" s="63"/>
      <c r="X4439" s="63"/>
      <c r="Y4439" s="63"/>
      <c r="Z4439" s="63"/>
      <c r="AA4439" s="63"/>
    </row>
    <row r="4440" spans="1:27" s="71" customFormat="1" ht="23.5" customHeight="1" x14ac:dyDescent="0.35">
      <c r="A4440" s="62"/>
      <c r="B4440" s="63"/>
      <c r="C4440" s="64"/>
      <c r="D4440" s="64"/>
      <c r="E4440" s="64"/>
      <c r="F4440" s="64"/>
      <c r="G4440" s="72"/>
      <c r="H4440" s="63"/>
      <c r="I4440" s="64"/>
      <c r="J4440" s="63"/>
      <c r="K4440" s="64"/>
      <c r="L4440" s="64"/>
      <c r="M4440" s="100"/>
      <c r="N4440" s="100"/>
      <c r="O4440" s="66"/>
      <c r="P4440" s="67"/>
      <c r="Q4440" s="68"/>
      <c r="R4440" s="68"/>
      <c r="S4440" s="68"/>
      <c r="T4440" s="69"/>
      <c r="U4440" s="63"/>
      <c r="V4440" s="63"/>
      <c r="W4440" s="63"/>
      <c r="X4440" s="63"/>
      <c r="Y4440" s="63"/>
      <c r="Z4440" s="63"/>
      <c r="AA4440" s="63"/>
    </row>
    <row r="4441" spans="1:27" s="71" customFormat="1" ht="23.5" customHeight="1" x14ac:dyDescent="0.35">
      <c r="A4441" s="62"/>
      <c r="B4441" s="63"/>
      <c r="C4441" s="64"/>
      <c r="D4441" s="64"/>
      <c r="E4441" s="64"/>
      <c r="F4441" s="64"/>
      <c r="G4441" s="72"/>
      <c r="H4441" s="63"/>
      <c r="I4441" s="64"/>
      <c r="J4441" s="63"/>
      <c r="K4441" s="64"/>
      <c r="L4441" s="64"/>
      <c r="M4441" s="100"/>
      <c r="N4441" s="100"/>
      <c r="O4441" s="66"/>
      <c r="P4441" s="67"/>
      <c r="Q4441" s="68"/>
      <c r="R4441" s="68"/>
      <c r="S4441" s="68"/>
      <c r="T4441" s="69"/>
      <c r="U4441" s="63"/>
      <c r="V4441" s="63"/>
      <c r="W4441" s="63"/>
      <c r="X4441" s="63"/>
      <c r="Y4441" s="63"/>
      <c r="Z4441" s="63"/>
      <c r="AA4441" s="63"/>
    </row>
    <row r="4442" spans="1:27" s="71" customFormat="1" ht="23.5" customHeight="1" x14ac:dyDescent="0.35">
      <c r="A4442" s="62"/>
      <c r="B4442" s="63"/>
      <c r="C4442" s="64"/>
      <c r="D4442" s="64"/>
      <c r="E4442" s="64"/>
      <c r="F4442" s="64"/>
      <c r="G4442" s="72"/>
      <c r="H4442" s="63"/>
      <c r="I4442" s="64"/>
      <c r="J4442" s="63"/>
      <c r="K4442" s="64"/>
      <c r="L4442" s="64"/>
      <c r="M4442" s="100"/>
      <c r="N4442" s="100"/>
      <c r="O4442" s="66"/>
      <c r="P4442" s="67"/>
      <c r="Q4442" s="68"/>
      <c r="R4442" s="68"/>
      <c r="S4442" s="68"/>
      <c r="T4442" s="69"/>
      <c r="U4442" s="63"/>
      <c r="V4442" s="63"/>
      <c r="W4442" s="63"/>
      <c r="X4442" s="63"/>
      <c r="Y4442" s="63"/>
      <c r="Z4442" s="63"/>
      <c r="AA4442" s="63"/>
    </row>
    <row r="4443" spans="1:27" s="71" customFormat="1" ht="23.5" customHeight="1" x14ac:dyDescent="0.35">
      <c r="A4443" s="62"/>
      <c r="B4443" s="63"/>
      <c r="C4443" s="64"/>
      <c r="D4443" s="64"/>
      <c r="E4443" s="64"/>
      <c r="F4443" s="64"/>
      <c r="G4443" s="72"/>
      <c r="H4443" s="63"/>
      <c r="I4443" s="64"/>
      <c r="J4443" s="63"/>
      <c r="K4443" s="64"/>
      <c r="L4443" s="64"/>
      <c r="M4443" s="100"/>
      <c r="N4443" s="100"/>
      <c r="O4443" s="66"/>
      <c r="P4443" s="67"/>
      <c r="Q4443" s="68"/>
      <c r="R4443" s="68"/>
      <c r="S4443" s="68"/>
      <c r="T4443" s="69"/>
      <c r="U4443" s="63"/>
      <c r="V4443" s="63"/>
      <c r="W4443" s="63"/>
      <c r="X4443" s="63"/>
      <c r="Y4443" s="63"/>
      <c r="Z4443" s="63"/>
      <c r="AA4443" s="63"/>
    </row>
    <row r="4444" spans="1:27" s="71" customFormat="1" ht="23.5" customHeight="1" x14ac:dyDescent="0.35">
      <c r="A4444" s="62"/>
      <c r="B4444" s="63"/>
      <c r="C4444" s="64"/>
      <c r="D4444" s="64"/>
      <c r="E4444" s="64"/>
      <c r="F4444" s="64"/>
      <c r="G4444" s="72"/>
      <c r="H4444" s="63"/>
      <c r="I4444" s="64"/>
      <c r="J4444" s="63"/>
      <c r="K4444" s="64"/>
      <c r="L4444" s="64"/>
      <c r="M4444" s="100"/>
      <c r="N4444" s="100"/>
      <c r="O4444" s="66"/>
      <c r="P4444" s="67"/>
      <c r="Q4444" s="68"/>
      <c r="R4444" s="68"/>
      <c r="S4444" s="68"/>
      <c r="T4444" s="69"/>
      <c r="U4444" s="63"/>
      <c r="V4444" s="63"/>
      <c r="W4444" s="63"/>
      <c r="X4444" s="63"/>
      <c r="Y4444" s="63"/>
      <c r="Z4444" s="63"/>
      <c r="AA4444" s="63"/>
    </row>
    <row r="4445" spans="1:27" s="71" customFormat="1" ht="23.5" customHeight="1" x14ac:dyDescent="0.35">
      <c r="A4445" s="62"/>
      <c r="B4445" s="63"/>
      <c r="C4445" s="64"/>
      <c r="D4445" s="64"/>
      <c r="E4445" s="64"/>
      <c r="F4445" s="64"/>
      <c r="G4445" s="72"/>
      <c r="H4445" s="63"/>
      <c r="I4445" s="64"/>
      <c r="J4445" s="63"/>
      <c r="K4445" s="64"/>
      <c r="L4445" s="64"/>
      <c r="M4445" s="100"/>
      <c r="N4445" s="100"/>
      <c r="O4445" s="66"/>
      <c r="P4445" s="67"/>
      <c r="Q4445" s="68"/>
      <c r="R4445" s="68"/>
      <c r="S4445" s="68"/>
      <c r="T4445" s="69"/>
      <c r="U4445" s="63"/>
      <c r="V4445" s="63"/>
      <c r="W4445" s="63"/>
      <c r="X4445" s="63"/>
      <c r="Y4445" s="63"/>
      <c r="Z4445" s="63"/>
      <c r="AA4445" s="63"/>
    </row>
    <row r="4446" spans="1:27" s="71" customFormat="1" ht="23.5" customHeight="1" x14ac:dyDescent="0.35">
      <c r="A4446" s="62"/>
      <c r="B4446" s="63"/>
      <c r="C4446" s="64"/>
      <c r="D4446" s="64"/>
      <c r="E4446" s="64"/>
      <c r="F4446" s="64"/>
      <c r="G4446" s="72"/>
      <c r="H4446" s="63"/>
      <c r="I4446" s="64"/>
      <c r="J4446" s="63"/>
      <c r="K4446" s="64"/>
      <c r="L4446" s="64"/>
      <c r="M4446" s="100"/>
      <c r="N4446" s="100"/>
      <c r="O4446" s="66"/>
      <c r="P4446" s="67"/>
      <c r="Q4446" s="68"/>
      <c r="R4446" s="68"/>
      <c r="S4446" s="68"/>
      <c r="T4446" s="69"/>
      <c r="U4446" s="63"/>
      <c r="V4446" s="63"/>
      <c r="W4446" s="63"/>
      <c r="X4446" s="63"/>
      <c r="Y4446" s="63"/>
      <c r="Z4446" s="63"/>
      <c r="AA4446" s="63"/>
    </row>
    <row r="4447" spans="1:27" s="71" customFormat="1" ht="23.5" customHeight="1" x14ac:dyDescent="0.35">
      <c r="A4447" s="62"/>
      <c r="B4447" s="63"/>
      <c r="C4447" s="64"/>
      <c r="D4447" s="64"/>
      <c r="E4447" s="64"/>
      <c r="F4447" s="64"/>
      <c r="G4447" s="72"/>
      <c r="H4447" s="63"/>
      <c r="I4447" s="64"/>
      <c r="J4447" s="63"/>
      <c r="K4447" s="64"/>
      <c r="L4447" s="64"/>
      <c r="M4447" s="100"/>
      <c r="N4447" s="100"/>
      <c r="O4447" s="66"/>
      <c r="P4447" s="67"/>
      <c r="Q4447" s="68"/>
      <c r="R4447" s="68"/>
      <c r="S4447" s="68"/>
      <c r="T4447" s="69"/>
      <c r="U4447" s="63"/>
      <c r="V4447" s="63"/>
      <c r="W4447" s="63"/>
      <c r="X4447" s="63"/>
      <c r="Y4447" s="63"/>
      <c r="Z4447" s="63"/>
      <c r="AA4447" s="63"/>
    </row>
    <row r="4448" spans="1:27" s="71" customFormat="1" ht="23.5" customHeight="1" x14ac:dyDescent="0.35">
      <c r="A4448" s="62"/>
      <c r="B4448" s="63"/>
      <c r="C4448" s="64"/>
      <c r="D4448" s="64"/>
      <c r="E4448" s="64"/>
      <c r="F4448" s="64"/>
      <c r="G4448" s="72"/>
      <c r="H4448" s="63"/>
      <c r="I4448" s="64"/>
      <c r="J4448" s="63"/>
      <c r="K4448" s="64"/>
      <c r="L4448" s="64"/>
      <c r="M4448" s="100"/>
      <c r="N4448" s="100"/>
      <c r="O4448" s="66"/>
      <c r="P4448" s="67"/>
      <c r="Q4448" s="68"/>
      <c r="R4448" s="68"/>
      <c r="S4448" s="68"/>
      <c r="T4448" s="69"/>
      <c r="U4448" s="63"/>
      <c r="V4448" s="63"/>
      <c r="W4448" s="63"/>
      <c r="X4448" s="63"/>
      <c r="Y4448" s="63"/>
      <c r="Z4448" s="63"/>
      <c r="AA4448" s="63"/>
    </row>
    <row r="4449" spans="1:27" s="71" customFormat="1" ht="23.5" customHeight="1" x14ac:dyDescent="0.35">
      <c r="A4449" s="62"/>
      <c r="B4449" s="63"/>
      <c r="C4449" s="64"/>
      <c r="D4449" s="64"/>
      <c r="E4449" s="64"/>
      <c r="F4449" s="64"/>
      <c r="G4449" s="72"/>
      <c r="H4449" s="63"/>
      <c r="I4449" s="64"/>
      <c r="J4449" s="63"/>
      <c r="K4449" s="64"/>
      <c r="L4449" s="64"/>
      <c r="M4449" s="100"/>
      <c r="N4449" s="100"/>
      <c r="O4449" s="66"/>
      <c r="P4449" s="67"/>
      <c r="Q4449" s="68"/>
      <c r="R4449" s="68"/>
      <c r="S4449" s="68"/>
      <c r="T4449" s="69"/>
      <c r="U4449" s="63"/>
      <c r="V4449" s="63"/>
      <c r="W4449" s="63"/>
      <c r="X4449" s="63"/>
      <c r="Y4449" s="63"/>
      <c r="Z4449" s="63"/>
      <c r="AA4449" s="63"/>
    </row>
    <row r="4450" spans="1:27" s="71" customFormat="1" ht="23.5" customHeight="1" x14ac:dyDescent="0.35">
      <c r="A4450" s="62"/>
      <c r="B4450" s="63"/>
      <c r="C4450" s="64"/>
      <c r="D4450" s="64"/>
      <c r="E4450" s="64"/>
      <c r="F4450" s="64"/>
      <c r="G4450" s="72"/>
      <c r="H4450" s="63"/>
      <c r="I4450" s="64"/>
      <c r="J4450" s="63"/>
      <c r="K4450" s="64"/>
      <c r="L4450" s="64"/>
      <c r="M4450" s="100"/>
      <c r="N4450" s="100"/>
      <c r="O4450" s="66"/>
      <c r="P4450" s="67"/>
      <c r="Q4450" s="68"/>
      <c r="R4450" s="68"/>
      <c r="S4450" s="68"/>
      <c r="T4450" s="69"/>
      <c r="U4450" s="63"/>
      <c r="V4450" s="63"/>
      <c r="W4450" s="63"/>
      <c r="X4450" s="63"/>
      <c r="Y4450" s="63"/>
      <c r="Z4450" s="63"/>
      <c r="AA4450" s="63"/>
    </row>
    <row r="4451" spans="1:27" s="71" customFormat="1" ht="23.5" customHeight="1" x14ac:dyDescent="0.35">
      <c r="A4451" s="62"/>
      <c r="B4451" s="63"/>
      <c r="C4451" s="64"/>
      <c r="D4451" s="64"/>
      <c r="E4451" s="64"/>
      <c r="F4451" s="64"/>
      <c r="G4451" s="72"/>
      <c r="H4451" s="63"/>
      <c r="I4451" s="64"/>
      <c r="J4451" s="63"/>
      <c r="K4451" s="64"/>
      <c r="L4451" s="64"/>
      <c r="M4451" s="100"/>
      <c r="N4451" s="100"/>
      <c r="O4451" s="66"/>
      <c r="P4451" s="67"/>
      <c r="Q4451" s="68"/>
      <c r="R4451" s="68"/>
      <c r="S4451" s="68"/>
      <c r="T4451" s="69"/>
      <c r="U4451" s="63"/>
      <c r="V4451" s="63"/>
      <c r="W4451" s="63"/>
      <c r="X4451" s="63"/>
      <c r="Y4451" s="63"/>
      <c r="Z4451" s="63"/>
      <c r="AA4451" s="63"/>
    </row>
    <row r="4452" spans="1:27" s="71" customFormat="1" ht="23.5" customHeight="1" x14ac:dyDescent="0.35">
      <c r="A4452" s="62"/>
      <c r="B4452" s="63"/>
      <c r="C4452" s="64"/>
      <c r="D4452" s="64"/>
      <c r="E4452" s="64"/>
      <c r="F4452" s="64"/>
      <c r="G4452" s="72"/>
      <c r="H4452" s="63"/>
      <c r="I4452" s="64"/>
      <c r="J4452" s="63"/>
      <c r="K4452" s="64"/>
      <c r="L4452" s="64"/>
      <c r="M4452" s="100"/>
      <c r="N4452" s="100"/>
      <c r="O4452" s="66"/>
      <c r="P4452" s="67"/>
      <c r="Q4452" s="68"/>
      <c r="R4452" s="68"/>
      <c r="S4452" s="68"/>
      <c r="T4452" s="69"/>
      <c r="U4452" s="63"/>
      <c r="V4452" s="63"/>
      <c r="W4452" s="63"/>
      <c r="X4452" s="63"/>
      <c r="Y4452" s="63"/>
      <c r="Z4452" s="63"/>
      <c r="AA4452" s="63"/>
    </row>
    <row r="4453" spans="1:27" s="71" customFormat="1" ht="23.5" customHeight="1" x14ac:dyDescent="0.35">
      <c r="A4453" s="62"/>
      <c r="B4453" s="63"/>
      <c r="C4453" s="64"/>
      <c r="D4453" s="64"/>
      <c r="E4453" s="64"/>
      <c r="F4453" s="64"/>
      <c r="G4453" s="72"/>
      <c r="H4453" s="63"/>
      <c r="I4453" s="64"/>
      <c r="J4453" s="63"/>
      <c r="K4453" s="64"/>
      <c r="L4453" s="64"/>
      <c r="M4453" s="100"/>
      <c r="N4453" s="100"/>
      <c r="O4453" s="66"/>
      <c r="P4453" s="67"/>
      <c r="Q4453" s="68"/>
      <c r="R4453" s="68"/>
      <c r="S4453" s="68"/>
      <c r="T4453" s="69"/>
      <c r="U4453" s="63"/>
      <c r="V4453" s="63"/>
      <c r="W4453" s="63"/>
      <c r="X4453" s="63"/>
      <c r="Y4453" s="63"/>
      <c r="Z4453" s="63"/>
      <c r="AA4453" s="63"/>
    </row>
    <row r="4454" spans="1:27" s="71" customFormat="1" ht="23.5" customHeight="1" x14ac:dyDescent="0.35">
      <c r="A4454" s="62"/>
      <c r="B4454" s="63"/>
      <c r="C4454" s="64"/>
      <c r="D4454" s="64"/>
      <c r="E4454" s="64"/>
      <c r="F4454" s="64"/>
      <c r="G4454" s="72"/>
      <c r="H4454" s="63"/>
      <c r="I4454" s="64"/>
      <c r="J4454" s="63"/>
      <c r="K4454" s="64"/>
      <c r="L4454" s="64"/>
      <c r="M4454" s="100"/>
      <c r="N4454" s="100"/>
      <c r="O4454" s="66"/>
      <c r="P4454" s="67"/>
      <c r="Q4454" s="68"/>
      <c r="R4454" s="68"/>
      <c r="S4454" s="68"/>
      <c r="T4454" s="69"/>
      <c r="U4454" s="63"/>
      <c r="V4454" s="63"/>
      <c r="W4454" s="63"/>
      <c r="X4454" s="63"/>
      <c r="Y4454" s="63"/>
      <c r="Z4454" s="63"/>
      <c r="AA4454" s="63"/>
    </row>
    <row r="4455" spans="1:27" s="71" customFormat="1" ht="23.5" customHeight="1" x14ac:dyDescent="0.35">
      <c r="A4455" s="62"/>
      <c r="B4455" s="63"/>
      <c r="C4455" s="64"/>
      <c r="D4455" s="64"/>
      <c r="E4455" s="64"/>
      <c r="F4455" s="64"/>
      <c r="G4455" s="72"/>
      <c r="H4455" s="63"/>
      <c r="I4455" s="64"/>
      <c r="J4455" s="63"/>
      <c r="K4455" s="64"/>
      <c r="L4455" s="64"/>
      <c r="M4455" s="100"/>
      <c r="N4455" s="100"/>
      <c r="O4455" s="66"/>
      <c r="P4455" s="67"/>
      <c r="Q4455" s="68"/>
      <c r="R4455" s="68"/>
      <c r="S4455" s="68"/>
      <c r="T4455" s="69"/>
      <c r="U4455" s="63"/>
      <c r="V4455" s="63"/>
      <c r="W4455" s="63"/>
      <c r="X4455" s="63"/>
      <c r="Y4455" s="63"/>
      <c r="Z4455" s="63"/>
      <c r="AA4455" s="63"/>
    </row>
    <row r="4456" spans="1:27" s="71" customFormat="1" ht="23.5" customHeight="1" x14ac:dyDescent="0.35">
      <c r="A4456" s="62"/>
      <c r="B4456" s="63"/>
      <c r="C4456" s="64"/>
      <c r="D4456" s="64"/>
      <c r="E4456" s="64"/>
      <c r="F4456" s="64"/>
      <c r="G4456" s="72"/>
      <c r="H4456" s="63"/>
      <c r="I4456" s="64"/>
      <c r="J4456" s="63"/>
      <c r="K4456" s="64"/>
      <c r="L4456" s="64"/>
      <c r="M4456" s="100"/>
      <c r="N4456" s="100"/>
      <c r="O4456" s="66"/>
      <c r="P4456" s="67"/>
      <c r="Q4456" s="68"/>
      <c r="R4456" s="68"/>
      <c r="S4456" s="68"/>
      <c r="T4456" s="69"/>
      <c r="U4456" s="63"/>
      <c r="V4456" s="63"/>
      <c r="W4456" s="63"/>
      <c r="X4456" s="63"/>
      <c r="Y4456" s="63"/>
      <c r="Z4456" s="63"/>
      <c r="AA4456" s="63"/>
    </row>
    <row r="4457" spans="1:27" s="71" customFormat="1" ht="23.5" customHeight="1" x14ac:dyDescent="0.35">
      <c r="A4457" s="62"/>
      <c r="B4457" s="63"/>
      <c r="C4457" s="64"/>
      <c r="D4457" s="64"/>
      <c r="E4457" s="64"/>
      <c r="F4457" s="64"/>
      <c r="G4457" s="72"/>
      <c r="H4457" s="63"/>
      <c r="I4457" s="64"/>
      <c r="J4457" s="63"/>
      <c r="K4457" s="64"/>
      <c r="L4457" s="64"/>
      <c r="M4457" s="100"/>
      <c r="N4457" s="100"/>
      <c r="O4457" s="66"/>
      <c r="P4457" s="67"/>
      <c r="Q4457" s="68"/>
      <c r="R4457" s="68"/>
      <c r="S4457" s="68"/>
      <c r="T4457" s="69"/>
      <c r="U4457" s="63"/>
      <c r="V4457" s="63"/>
      <c r="W4457" s="63"/>
      <c r="X4457" s="63"/>
      <c r="Y4457" s="63"/>
      <c r="Z4457" s="63"/>
      <c r="AA4457" s="63"/>
    </row>
    <row r="4458" spans="1:27" s="71" customFormat="1" ht="23.5" customHeight="1" x14ac:dyDescent="0.35">
      <c r="A4458" s="62"/>
      <c r="B4458" s="63"/>
      <c r="C4458" s="64"/>
      <c r="D4458" s="64"/>
      <c r="E4458" s="64"/>
      <c r="F4458" s="64"/>
      <c r="G4458" s="72"/>
      <c r="H4458" s="63"/>
      <c r="I4458" s="64"/>
      <c r="J4458" s="63"/>
      <c r="K4458" s="64"/>
      <c r="L4458" s="64"/>
      <c r="M4458" s="100"/>
      <c r="N4458" s="100"/>
      <c r="O4458" s="66"/>
      <c r="P4458" s="67"/>
      <c r="Q4458" s="68"/>
      <c r="R4458" s="68"/>
      <c r="S4458" s="68"/>
      <c r="T4458" s="69"/>
      <c r="U4458" s="63"/>
      <c r="V4458" s="63"/>
      <c r="W4458" s="63"/>
      <c r="X4458" s="63"/>
      <c r="Y4458" s="63"/>
      <c r="Z4458" s="63"/>
      <c r="AA4458" s="63"/>
    </row>
    <row r="4459" spans="1:27" s="71" customFormat="1" ht="23.5" customHeight="1" x14ac:dyDescent="0.35">
      <c r="A4459" s="62"/>
      <c r="B4459" s="63"/>
      <c r="C4459" s="64"/>
      <c r="D4459" s="64"/>
      <c r="E4459" s="64"/>
      <c r="F4459" s="64"/>
      <c r="G4459" s="72"/>
      <c r="H4459" s="63"/>
      <c r="I4459" s="64"/>
      <c r="J4459" s="63"/>
      <c r="K4459" s="64"/>
      <c r="L4459" s="64"/>
      <c r="M4459" s="100"/>
      <c r="N4459" s="100"/>
      <c r="O4459" s="66"/>
      <c r="P4459" s="67"/>
      <c r="Q4459" s="68"/>
      <c r="R4459" s="68"/>
      <c r="S4459" s="68"/>
      <c r="T4459" s="69"/>
      <c r="U4459" s="63"/>
      <c r="V4459" s="63"/>
      <c r="W4459" s="63"/>
      <c r="X4459" s="63"/>
      <c r="Y4459" s="63"/>
      <c r="Z4459" s="63"/>
      <c r="AA4459" s="63"/>
    </row>
    <row r="4460" spans="1:27" s="71" customFormat="1" ht="23.5" customHeight="1" x14ac:dyDescent="0.35">
      <c r="A4460" s="62"/>
      <c r="B4460" s="63"/>
      <c r="C4460" s="64"/>
      <c r="D4460" s="64"/>
      <c r="E4460" s="64"/>
      <c r="F4460" s="64"/>
      <c r="G4460" s="72"/>
      <c r="H4460" s="63"/>
      <c r="I4460" s="64"/>
      <c r="J4460" s="63"/>
      <c r="K4460" s="64"/>
      <c r="L4460" s="64"/>
      <c r="M4460" s="100"/>
      <c r="N4460" s="100"/>
      <c r="O4460" s="66"/>
      <c r="P4460" s="67"/>
      <c r="Q4460" s="68"/>
      <c r="R4460" s="68"/>
      <c r="S4460" s="68"/>
      <c r="T4460" s="69"/>
      <c r="U4460" s="63"/>
      <c r="V4460" s="63"/>
      <c r="W4460" s="63"/>
      <c r="X4460" s="63"/>
      <c r="Y4460" s="63"/>
      <c r="Z4460" s="63"/>
      <c r="AA4460" s="63"/>
    </row>
    <row r="4461" spans="1:27" s="71" customFormat="1" ht="23.5" customHeight="1" x14ac:dyDescent="0.35">
      <c r="A4461" s="62"/>
      <c r="B4461" s="63"/>
      <c r="C4461" s="64"/>
      <c r="D4461" s="64"/>
      <c r="E4461" s="64"/>
      <c r="F4461" s="64"/>
      <c r="G4461" s="72"/>
      <c r="H4461" s="63"/>
      <c r="I4461" s="64"/>
      <c r="J4461" s="63"/>
      <c r="K4461" s="64"/>
      <c r="L4461" s="64"/>
      <c r="M4461" s="100"/>
      <c r="N4461" s="100"/>
      <c r="O4461" s="66"/>
      <c r="P4461" s="67"/>
      <c r="Q4461" s="68"/>
      <c r="R4461" s="68"/>
      <c r="S4461" s="68"/>
      <c r="T4461" s="69"/>
      <c r="U4461" s="63"/>
      <c r="V4461" s="63"/>
      <c r="W4461" s="63"/>
      <c r="X4461" s="63"/>
      <c r="Y4461" s="63"/>
      <c r="Z4461" s="63"/>
      <c r="AA4461" s="63"/>
    </row>
    <row r="4462" spans="1:27" s="71" customFormat="1" ht="23.5" customHeight="1" x14ac:dyDescent="0.35">
      <c r="A4462" s="62"/>
      <c r="B4462" s="63"/>
      <c r="C4462" s="64"/>
      <c r="D4462" s="64"/>
      <c r="E4462" s="64"/>
      <c r="F4462" s="64"/>
      <c r="G4462" s="72"/>
      <c r="H4462" s="63"/>
      <c r="I4462" s="64"/>
      <c r="J4462" s="63"/>
      <c r="K4462" s="64"/>
      <c r="L4462" s="64"/>
      <c r="M4462" s="100"/>
      <c r="N4462" s="100"/>
      <c r="O4462" s="66"/>
      <c r="P4462" s="67"/>
      <c r="Q4462" s="68"/>
      <c r="R4462" s="68"/>
      <c r="S4462" s="68"/>
      <c r="T4462" s="69"/>
      <c r="U4462" s="63"/>
      <c r="V4462" s="63"/>
      <c r="W4462" s="63"/>
      <c r="X4462" s="63"/>
      <c r="Y4462" s="63"/>
      <c r="Z4462" s="63"/>
      <c r="AA4462" s="63"/>
    </row>
    <row r="4463" spans="1:27" s="71" customFormat="1" ht="23.5" customHeight="1" x14ac:dyDescent="0.35">
      <c r="A4463" s="62"/>
      <c r="B4463" s="63"/>
      <c r="C4463" s="64"/>
      <c r="D4463" s="64"/>
      <c r="E4463" s="64"/>
      <c r="F4463" s="64"/>
      <c r="G4463" s="72"/>
      <c r="H4463" s="63"/>
      <c r="I4463" s="64"/>
      <c r="J4463" s="63"/>
      <c r="K4463" s="64"/>
      <c r="L4463" s="64"/>
      <c r="M4463" s="100"/>
      <c r="N4463" s="100"/>
      <c r="O4463" s="66"/>
      <c r="P4463" s="67"/>
      <c r="Q4463" s="68"/>
      <c r="R4463" s="68"/>
      <c r="S4463" s="68"/>
      <c r="T4463" s="69"/>
      <c r="U4463" s="63"/>
      <c r="V4463" s="63"/>
      <c r="W4463" s="63"/>
      <c r="X4463" s="63"/>
      <c r="Y4463" s="63"/>
      <c r="Z4463" s="63"/>
      <c r="AA4463" s="63"/>
    </row>
    <row r="4464" spans="1:27" s="71" customFormat="1" ht="23.5" customHeight="1" x14ac:dyDescent="0.35">
      <c r="A4464" s="62"/>
      <c r="B4464" s="63"/>
      <c r="C4464" s="64"/>
      <c r="D4464" s="64"/>
      <c r="E4464" s="64"/>
      <c r="F4464" s="64"/>
      <c r="G4464" s="72"/>
      <c r="H4464" s="63"/>
      <c r="I4464" s="64"/>
      <c r="J4464" s="63"/>
      <c r="K4464" s="64"/>
      <c r="L4464" s="64"/>
      <c r="M4464" s="100"/>
      <c r="N4464" s="100"/>
      <c r="O4464" s="66"/>
      <c r="P4464" s="67"/>
      <c r="Q4464" s="68"/>
      <c r="R4464" s="68"/>
      <c r="S4464" s="68"/>
      <c r="T4464" s="69"/>
      <c r="U4464" s="63"/>
      <c r="V4464" s="63"/>
      <c r="W4464" s="63"/>
      <c r="X4464" s="63"/>
      <c r="Y4464" s="63"/>
      <c r="Z4464" s="63"/>
      <c r="AA4464" s="63"/>
    </row>
    <row r="4465" spans="1:27" s="71" customFormat="1" ht="23.5" customHeight="1" x14ac:dyDescent="0.35">
      <c r="A4465" s="62"/>
      <c r="B4465" s="63"/>
      <c r="C4465" s="64"/>
      <c r="D4465" s="64"/>
      <c r="E4465" s="64"/>
      <c r="F4465" s="64"/>
      <c r="G4465" s="72"/>
      <c r="H4465" s="63"/>
      <c r="I4465" s="64"/>
      <c r="J4465" s="63"/>
      <c r="K4465" s="64"/>
      <c r="L4465" s="64"/>
      <c r="M4465" s="100"/>
      <c r="N4465" s="100"/>
      <c r="O4465" s="66"/>
      <c r="P4465" s="67"/>
      <c r="Q4465" s="68"/>
      <c r="R4465" s="68"/>
      <c r="S4465" s="68"/>
      <c r="T4465" s="69"/>
      <c r="U4465" s="63"/>
      <c r="V4465" s="63"/>
      <c r="W4465" s="63"/>
      <c r="X4465" s="63"/>
      <c r="Y4465" s="63"/>
      <c r="Z4465" s="63"/>
      <c r="AA4465" s="63"/>
    </row>
    <row r="4466" spans="1:27" s="71" customFormat="1" ht="23.5" customHeight="1" x14ac:dyDescent="0.35">
      <c r="A4466" s="62"/>
      <c r="B4466" s="63"/>
      <c r="C4466" s="64"/>
      <c r="D4466" s="64"/>
      <c r="E4466" s="64"/>
      <c r="F4466" s="64"/>
      <c r="G4466" s="72"/>
      <c r="H4466" s="63"/>
      <c r="I4466" s="64"/>
      <c r="J4466" s="63"/>
      <c r="K4466" s="64"/>
      <c r="L4466" s="64"/>
      <c r="M4466" s="100"/>
      <c r="N4466" s="100"/>
      <c r="O4466" s="66"/>
      <c r="P4466" s="67"/>
      <c r="Q4466" s="68"/>
      <c r="R4466" s="68"/>
      <c r="S4466" s="68"/>
      <c r="T4466" s="69"/>
      <c r="U4466" s="63"/>
      <c r="V4466" s="63"/>
      <c r="W4466" s="63"/>
      <c r="X4466" s="63"/>
      <c r="Y4466" s="63"/>
      <c r="Z4466" s="63"/>
      <c r="AA4466" s="63"/>
    </row>
    <row r="4467" spans="1:27" s="71" customFormat="1" ht="23.5" customHeight="1" x14ac:dyDescent="0.35">
      <c r="A4467" s="62"/>
      <c r="B4467" s="63"/>
      <c r="C4467" s="64"/>
      <c r="D4467" s="64"/>
      <c r="E4467" s="64"/>
      <c r="F4467" s="64"/>
      <c r="G4467" s="72"/>
      <c r="H4467" s="63"/>
      <c r="I4467" s="64"/>
      <c r="J4467" s="63"/>
      <c r="K4467" s="64"/>
      <c r="L4467" s="64"/>
      <c r="M4467" s="100"/>
      <c r="N4467" s="100"/>
      <c r="O4467" s="66"/>
      <c r="P4467" s="67"/>
      <c r="Q4467" s="68"/>
      <c r="R4467" s="68"/>
      <c r="S4467" s="68"/>
      <c r="T4467" s="69"/>
      <c r="U4467" s="63"/>
      <c r="V4467" s="63"/>
      <c r="W4467" s="63"/>
      <c r="X4467" s="63"/>
      <c r="Y4467" s="63"/>
      <c r="Z4467" s="63"/>
      <c r="AA4467" s="63"/>
    </row>
    <row r="4468" spans="1:27" s="71" customFormat="1" ht="23.5" customHeight="1" x14ac:dyDescent="0.35">
      <c r="A4468" s="62"/>
      <c r="B4468" s="63"/>
      <c r="C4468" s="64"/>
      <c r="D4468" s="64"/>
      <c r="E4468" s="64"/>
      <c r="F4468" s="64"/>
      <c r="G4468" s="72"/>
      <c r="H4468" s="63"/>
      <c r="I4468" s="64"/>
      <c r="J4468" s="63"/>
      <c r="K4468" s="64"/>
      <c r="L4468" s="64"/>
      <c r="M4468" s="100"/>
      <c r="N4468" s="100"/>
      <c r="O4468" s="66"/>
      <c r="P4468" s="67"/>
      <c r="Q4468" s="68"/>
      <c r="R4468" s="68"/>
      <c r="S4468" s="68"/>
      <c r="T4468" s="69"/>
      <c r="U4468" s="63"/>
      <c r="V4468" s="63"/>
      <c r="W4468" s="63"/>
      <c r="X4468" s="63"/>
      <c r="Y4468" s="63"/>
      <c r="Z4468" s="63"/>
      <c r="AA4468" s="63"/>
    </row>
    <row r="4469" spans="1:27" s="71" customFormat="1" ht="23.5" customHeight="1" x14ac:dyDescent="0.35">
      <c r="A4469" s="62"/>
      <c r="B4469" s="63"/>
      <c r="C4469" s="64"/>
      <c r="D4469" s="64"/>
      <c r="E4469" s="64"/>
      <c r="F4469" s="64"/>
      <c r="G4469" s="72"/>
      <c r="H4469" s="63"/>
      <c r="I4469" s="64"/>
      <c r="J4469" s="63"/>
      <c r="K4469" s="64"/>
      <c r="L4469" s="64"/>
      <c r="M4469" s="100"/>
      <c r="N4469" s="100"/>
      <c r="O4469" s="66"/>
      <c r="P4469" s="67"/>
      <c r="Q4469" s="68"/>
      <c r="R4469" s="68"/>
      <c r="S4469" s="68"/>
      <c r="T4469" s="69"/>
      <c r="U4469" s="63"/>
      <c r="V4469" s="63"/>
      <c r="W4469" s="63"/>
      <c r="X4469" s="63"/>
      <c r="Y4469" s="63"/>
      <c r="Z4469" s="63"/>
      <c r="AA4469" s="63"/>
    </row>
    <row r="4470" spans="1:27" s="71" customFormat="1" ht="23.5" customHeight="1" x14ac:dyDescent="0.35">
      <c r="A4470" s="62"/>
      <c r="B4470" s="63"/>
      <c r="C4470" s="64"/>
      <c r="D4470" s="64"/>
      <c r="E4470" s="64"/>
      <c r="F4470" s="64"/>
      <c r="G4470" s="72"/>
      <c r="H4470" s="63"/>
      <c r="I4470" s="64"/>
      <c r="J4470" s="63"/>
      <c r="K4470" s="64"/>
      <c r="L4470" s="64"/>
      <c r="M4470" s="100"/>
      <c r="N4470" s="100"/>
      <c r="O4470" s="66"/>
      <c r="P4470" s="67"/>
      <c r="Q4470" s="68"/>
      <c r="R4470" s="68"/>
      <c r="S4470" s="68"/>
      <c r="T4470" s="69"/>
      <c r="U4470" s="63"/>
      <c r="V4470" s="63"/>
      <c r="W4470" s="63"/>
      <c r="X4470" s="63"/>
      <c r="Y4470" s="63"/>
      <c r="Z4470" s="63"/>
      <c r="AA4470" s="63"/>
    </row>
    <row r="4471" spans="1:27" s="71" customFormat="1" ht="23.5" customHeight="1" x14ac:dyDescent="0.35">
      <c r="A4471" s="62"/>
      <c r="B4471" s="63"/>
      <c r="C4471" s="64"/>
      <c r="D4471" s="64"/>
      <c r="E4471" s="64"/>
      <c r="F4471" s="64"/>
      <c r="G4471" s="72"/>
      <c r="H4471" s="63"/>
      <c r="I4471" s="64"/>
      <c r="J4471" s="63"/>
      <c r="K4471" s="64"/>
      <c r="L4471" s="64"/>
      <c r="M4471" s="100"/>
      <c r="N4471" s="100"/>
      <c r="O4471" s="66"/>
      <c r="P4471" s="67"/>
      <c r="Q4471" s="68"/>
      <c r="R4471" s="68"/>
      <c r="S4471" s="68"/>
      <c r="T4471" s="69"/>
      <c r="U4471" s="63"/>
      <c r="V4471" s="63"/>
      <c r="W4471" s="63"/>
      <c r="X4471" s="63"/>
      <c r="Y4471" s="63"/>
      <c r="Z4471" s="63"/>
      <c r="AA4471" s="63"/>
    </row>
    <row r="4472" spans="1:27" s="71" customFormat="1" ht="23.5" customHeight="1" x14ac:dyDescent="0.35">
      <c r="A4472" s="62"/>
      <c r="B4472" s="63"/>
      <c r="C4472" s="64"/>
      <c r="D4472" s="64"/>
      <c r="E4472" s="64"/>
      <c r="F4472" s="64"/>
      <c r="G4472" s="72"/>
      <c r="H4472" s="63"/>
      <c r="I4472" s="64"/>
      <c r="J4472" s="63"/>
      <c r="K4472" s="64"/>
      <c r="L4472" s="64"/>
      <c r="M4472" s="100"/>
      <c r="N4472" s="100"/>
      <c r="O4472" s="66"/>
      <c r="P4472" s="67"/>
      <c r="Q4472" s="68"/>
      <c r="R4472" s="68"/>
      <c r="S4472" s="68"/>
      <c r="T4472" s="69"/>
      <c r="U4472" s="63"/>
      <c r="V4472" s="63"/>
      <c r="W4472" s="63"/>
      <c r="X4472" s="63"/>
      <c r="Y4472" s="63"/>
      <c r="Z4472" s="63"/>
      <c r="AA4472" s="63"/>
    </row>
    <row r="4473" spans="1:27" s="71" customFormat="1" ht="23.5" customHeight="1" x14ac:dyDescent="0.35">
      <c r="A4473" s="62"/>
      <c r="B4473" s="63"/>
      <c r="C4473" s="64"/>
      <c r="D4473" s="64"/>
      <c r="E4473" s="64"/>
      <c r="F4473" s="64"/>
      <c r="G4473" s="72"/>
      <c r="H4473" s="63"/>
      <c r="I4473" s="64"/>
      <c r="J4473" s="63"/>
      <c r="K4473" s="64"/>
      <c r="L4473" s="64"/>
      <c r="M4473" s="100"/>
      <c r="N4473" s="100"/>
      <c r="O4473" s="66"/>
      <c r="P4473" s="67"/>
      <c r="Q4473" s="68"/>
      <c r="R4473" s="68"/>
      <c r="S4473" s="68"/>
      <c r="T4473" s="69"/>
      <c r="U4473" s="63"/>
      <c r="V4473" s="63"/>
      <c r="W4473" s="63"/>
      <c r="X4473" s="63"/>
      <c r="Y4473" s="63"/>
      <c r="Z4473" s="63"/>
      <c r="AA4473" s="63"/>
    </row>
    <row r="4474" spans="1:27" s="71" customFormat="1" ht="23.5" customHeight="1" x14ac:dyDescent="0.35">
      <c r="A4474" s="62"/>
      <c r="B4474" s="63"/>
      <c r="C4474" s="64"/>
      <c r="D4474" s="64"/>
      <c r="E4474" s="64"/>
      <c r="F4474" s="64"/>
      <c r="G4474" s="72"/>
      <c r="H4474" s="63"/>
      <c r="I4474" s="64"/>
      <c r="J4474" s="63"/>
      <c r="K4474" s="64"/>
      <c r="L4474" s="64"/>
      <c r="M4474" s="100"/>
      <c r="N4474" s="100"/>
      <c r="O4474" s="66"/>
      <c r="P4474" s="67"/>
      <c r="Q4474" s="68"/>
      <c r="R4474" s="68"/>
      <c r="S4474" s="68"/>
      <c r="T4474" s="69"/>
      <c r="U4474" s="63"/>
      <c r="V4474" s="63"/>
      <c r="W4474" s="63"/>
      <c r="X4474" s="63"/>
      <c r="Y4474" s="63"/>
      <c r="Z4474" s="63"/>
      <c r="AA4474" s="63"/>
    </row>
    <row r="4475" spans="1:27" s="71" customFormat="1" ht="23.5" customHeight="1" x14ac:dyDescent="0.35">
      <c r="A4475" s="62"/>
      <c r="B4475" s="63"/>
      <c r="C4475" s="64"/>
      <c r="D4475" s="64"/>
      <c r="E4475" s="64"/>
      <c r="F4475" s="64"/>
      <c r="G4475" s="72"/>
      <c r="H4475" s="63"/>
      <c r="I4475" s="64"/>
      <c r="J4475" s="63"/>
      <c r="K4475" s="64"/>
      <c r="L4475" s="64"/>
      <c r="M4475" s="100"/>
      <c r="N4475" s="100"/>
      <c r="O4475" s="66"/>
      <c r="P4475" s="67"/>
      <c r="Q4475" s="68"/>
      <c r="R4475" s="68"/>
      <c r="S4475" s="68"/>
      <c r="T4475" s="69"/>
      <c r="U4475" s="63"/>
      <c r="V4475" s="63"/>
      <c r="W4475" s="63"/>
      <c r="X4475" s="63"/>
      <c r="Y4475" s="63"/>
      <c r="Z4475" s="63"/>
      <c r="AA4475" s="63"/>
    </row>
    <row r="4476" spans="1:27" s="71" customFormat="1" ht="23.5" customHeight="1" x14ac:dyDescent="0.35">
      <c r="A4476" s="62"/>
      <c r="B4476" s="63"/>
      <c r="C4476" s="64"/>
      <c r="D4476" s="64"/>
      <c r="E4476" s="64"/>
      <c r="F4476" s="64"/>
      <c r="G4476" s="72"/>
      <c r="H4476" s="63"/>
      <c r="I4476" s="64"/>
      <c r="J4476" s="63"/>
      <c r="K4476" s="64"/>
      <c r="L4476" s="64"/>
      <c r="M4476" s="100"/>
      <c r="N4476" s="100"/>
      <c r="O4476" s="66"/>
      <c r="P4476" s="67"/>
      <c r="Q4476" s="68"/>
      <c r="R4476" s="68"/>
      <c r="S4476" s="68"/>
      <c r="T4476" s="69"/>
      <c r="U4476" s="63"/>
      <c r="V4476" s="63"/>
      <c r="W4476" s="63"/>
      <c r="X4476" s="63"/>
      <c r="Y4476" s="63"/>
      <c r="Z4476" s="63"/>
      <c r="AA4476" s="63"/>
    </row>
    <row r="4477" spans="1:27" s="71" customFormat="1" ht="23.5" customHeight="1" x14ac:dyDescent="0.35">
      <c r="A4477" s="62"/>
      <c r="B4477" s="63"/>
      <c r="C4477" s="64"/>
      <c r="D4477" s="64"/>
      <c r="E4477" s="64"/>
      <c r="F4477" s="64"/>
      <c r="G4477" s="72"/>
      <c r="H4477" s="63"/>
      <c r="I4477" s="64"/>
      <c r="J4477" s="63"/>
      <c r="K4477" s="64"/>
      <c r="L4477" s="64"/>
      <c r="M4477" s="100"/>
      <c r="N4477" s="100"/>
      <c r="O4477" s="66"/>
      <c r="P4477" s="67"/>
      <c r="Q4477" s="68"/>
      <c r="R4477" s="68"/>
      <c r="S4477" s="68"/>
      <c r="T4477" s="69"/>
      <c r="U4477" s="63"/>
      <c r="V4477" s="63"/>
      <c r="W4477" s="63"/>
      <c r="X4477" s="63"/>
      <c r="Y4477" s="63"/>
      <c r="Z4477" s="63"/>
      <c r="AA4477" s="63"/>
    </row>
    <row r="4478" spans="1:27" s="71" customFormat="1" ht="23.5" customHeight="1" x14ac:dyDescent="0.35">
      <c r="A4478" s="62"/>
      <c r="B4478" s="63"/>
      <c r="C4478" s="64"/>
      <c r="D4478" s="64"/>
      <c r="E4478" s="64"/>
      <c r="F4478" s="64"/>
      <c r="G4478" s="72"/>
      <c r="H4478" s="63"/>
      <c r="I4478" s="64"/>
      <c r="J4478" s="63"/>
      <c r="K4478" s="64"/>
      <c r="L4478" s="64"/>
      <c r="M4478" s="100"/>
      <c r="N4478" s="100"/>
      <c r="O4478" s="66"/>
      <c r="P4478" s="67"/>
      <c r="Q4478" s="68"/>
      <c r="R4478" s="68"/>
      <c r="S4478" s="68"/>
      <c r="T4478" s="69"/>
      <c r="U4478" s="63"/>
      <c r="V4478" s="63"/>
      <c r="W4478" s="63"/>
      <c r="X4478" s="63"/>
      <c r="Y4478" s="63"/>
      <c r="Z4478" s="63"/>
      <c r="AA4478" s="63"/>
    </row>
    <row r="4479" spans="1:27" s="71" customFormat="1" ht="23.5" customHeight="1" x14ac:dyDescent="0.35">
      <c r="A4479" s="62"/>
      <c r="B4479" s="63"/>
      <c r="C4479" s="64"/>
      <c r="D4479" s="64"/>
      <c r="E4479" s="64"/>
      <c r="F4479" s="64"/>
      <c r="G4479" s="72"/>
      <c r="H4479" s="63"/>
      <c r="I4479" s="64"/>
      <c r="J4479" s="63"/>
      <c r="K4479" s="64"/>
      <c r="L4479" s="64"/>
      <c r="M4479" s="100"/>
      <c r="N4479" s="100"/>
      <c r="O4479" s="66"/>
      <c r="P4479" s="67"/>
      <c r="Q4479" s="68"/>
      <c r="R4479" s="68"/>
      <c r="S4479" s="68"/>
      <c r="T4479" s="69"/>
      <c r="U4479" s="63"/>
      <c r="V4479" s="63"/>
      <c r="W4479" s="63"/>
      <c r="X4479" s="63"/>
      <c r="Y4479" s="63"/>
      <c r="Z4479" s="63"/>
      <c r="AA4479" s="63"/>
    </row>
    <row r="4480" spans="1:27" s="71" customFormat="1" ht="23.5" customHeight="1" x14ac:dyDescent="0.35">
      <c r="A4480" s="62"/>
      <c r="B4480" s="63"/>
      <c r="C4480" s="64"/>
      <c r="D4480" s="64"/>
      <c r="E4480" s="64"/>
      <c r="F4480" s="64"/>
      <c r="G4480" s="72"/>
      <c r="H4480" s="63"/>
      <c r="I4480" s="64"/>
      <c r="J4480" s="63"/>
      <c r="K4480" s="64"/>
      <c r="L4480" s="64"/>
      <c r="M4480" s="100"/>
      <c r="N4480" s="100"/>
      <c r="O4480" s="66"/>
      <c r="P4480" s="67"/>
      <c r="Q4480" s="68"/>
      <c r="R4480" s="68"/>
      <c r="S4480" s="68"/>
      <c r="T4480" s="69"/>
      <c r="U4480" s="63"/>
      <c r="V4480" s="63"/>
      <c r="W4480" s="63"/>
      <c r="X4480" s="63"/>
      <c r="Y4480" s="63"/>
      <c r="Z4480" s="63"/>
      <c r="AA4480" s="63"/>
    </row>
    <row r="4481" spans="1:27" s="71" customFormat="1" ht="23.5" customHeight="1" x14ac:dyDescent="0.35">
      <c r="A4481" s="62"/>
      <c r="B4481" s="63"/>
      <c r="C4481" s="64"/>
      <c r="D4481" s="64"/>
      <c r="E4481" s="64"/>
      <c r="F4481" s="64"/>
      <c r="G4481" s="72"/>
      <c r="H4481" s="63"/>
      <c r="I4481" s="64"/>
      <c r="J4481" s="63"/>
      <c r="K4481" s="64"/>
      <c r="L4481" s="64"/>
      <c r="M4481" s="100"/>
      <c r="N4481" s="100"/>
      <c r="O4481" s="66"/>
      <c r="P4481" s="67"/>
      <c r="Q4481" s="68"/>
      <c r="R4481" s="68"/>
      <c r="S4481" s="68"/>
      <c r="T4481" s="69"/>
      <c r="U4481" s="63"/>
      <c r="V4481" s="63"/>
      <c r="W4481" s="63"/>
      <c r="X4481" s="63"/>
      <c r="Y4481" s="63"/>
      <c r="Z4481" s="63"/>
      <c r="AA4481" s="63"/>
    </row>
    <row r="4482" spans="1:27" s="71" customFormat="1" ht="23.5" customHeight="1" x14ac:dyDescent="0.35">
      <c r="A4482" s="62"/>
      <c r="B4482" s="63"/>
      <c r="C4482" s="64"/>
      <c r="D4482" s="64"/>
      <c r="E4482" s="64"/>
      <c r="F4482" s="64"/>
      <c r="G4482" s="72"/>
      <c r="H4482" s="63"/>
      <c r="I4482" s="64"/>
      <c r="J4482" s="63"/>
      <c r="K4482" s="64"/>
      <c r="L4482" s="64"/>
      <c r="M4482" s="100"/>
      <c r="N4482" s="100"/>
      <c r="O4482" s="66"/>
      <c r="P4482" s="67"/>
      <c r="Q4482" s="68"/>
      <c r="R4482" s="68"/>
      <c r="S4482" s="68"/>
      <c r="T4482" s="69"/>
      <c r="U4482" s="63"/>
      <c r="V4482" s="63"/>
      <c r="W4482" s="63"/>
      <c r="X4482" s="63"/>
      <c r="Y4482" s="63"/>
      <c r="Z4482" s="63"/>
      <c r="AA4482" s="63"/>
    </row>
    <row r="4483" spans="1:27" s="71" customFormat="1" ht="23.5" customHeight="1" x14ac:dyDescent="0.35">
      <c r="A4483" s="62"/>
      <c r="B4483" s="63"/>
      <c r="C4483" s="64"/>
      <c r="D4483" s="64"/>
      <c r="E4483" s="64"/>
      <c r="F4483" s="64"/>
      <c r="G4483" s="72"/>
      <c r="H4483" s="63"/>
      <c r="I4483" s="64"/>
      <c r="J4483" s="63"/>
      <c r="K4483" s="64"/>
      <c r="L4483" s="64"/>
      <c r="M4483" s="100"/>
      <c r="N4483" s="100"/>
      <c r="O4483" s="66"/>
      <c r="P4483" s="67"/>
      <c r="Q4483" s="68"/>
      <c r="R4483" s="68"/>
      <c r="S4483" s="68"/>
      <c r="T4483" s="69"/>
      <c r="U4483" s="63"/>
      <c r="V4483" s="63"/>
      <c r="W4483" s="63"/>
      <c r="X4483" s="63"/>
      <c r="Y4483" s="63"/>
      <c r="Z4483" s="63"/>
      <c r="AA4483" s="63"/>
    </row>
    <row r="4484" spans="1:27" s="71" customFormat="1" ht="23.5" customHeight="1" x14ac:dyDescent="0.35">
      <c r="A4484" s="62"/>
      <c r="B4484" s="63"/>
      <c r="C4484" s="64"/>
      <c r="D4484" s="64"/>
      <c r="E4484" s="64"/>
      <c r="F4484" s="64"/>
      <c r="G4484" s="72"/>
      <c r="H4484" s="63"/>
      <c r="I4484" s="64"/>
      <c r="J4484" s="63"/>
      <c r="K4484" s="64"/>
      <c r="L4484" s="64"/>
      <c r="M4484" s="100"/>
      <c r="N4484" s="100"/>
      <c r="O4484" s="66"/>
      <c r="P4484" s="67"/>
      <c r="Q4484" s="68"/>
      <c r="R4484" s="68"/>
      <c r="S4484" s="68"/>
      <c r="T4484" s="69"/>
      <c r="U4484" s="63"/>
      <c r="V4484" s="63"/>
      <c r="W4484" s="63"/>
      <c r="X4484" s="63"/>
      <c r="Y4484" s="63"/>
      <c r="Z4484" s="63"/>
      <c r="AA4484" s="63"/>
    </row>
    <row r="4485" spans="1:27" s="71" customFormat="1" ht="23.5" customHeight="1" x14ac:dyDescent="0.35">
      <c r="A4485" s="62"/>
      <c r="B4485" s="63"/>
      <c r="C4485" s="64"/>
      <c r="D4485" s="64"/>
      <c r="E4485" s="64"/>
      <c r="F4485" s="64"/>
      <c r="G4485" s="72"/>
      <c r="H4485" s="63"/>
      <c r="I4485" s="64"/>
      <c r="J4485" s="63"/>
      <c r="K4485" s="64"/>
      <c r="L4485" s="64"/>
      <c r="M4485" s="100"/>
      <c r="N4485" s="100"/>
      <c r="O4485" s="66"/>
      <c r="P4485" s="67"/>
      <c r="Q4485" s="68"/>
      <c r="R4485" s="68"/>
      <c r="S4485" s="68"/>
      <c r="T4485" s="69"/>
      <c r="U4485" s="63"/>
      <c r="V4485" s="63"/>
      <c r="W4485" s="63"/>
      <c r="X4485" s="63"/>
      <c r="Y4485" s="63"/>
      <c r="Z4485" s="63"/>
      <c r="AA4485" s="63"/>
    </row>
    <row r="4486" spans="1:27" s="71" customFormat="1" ht="23.5" customHeight="1" x14ac:dyDescent="0.35">
      <c r="A4486" s="62"/>
      <c r="B4486" s="63"/>
      <c r="C4486" s="64"/>
      <c r="D4486" s="64"/>
      <c r="E4486" s="64"/>
      <c r="F4486" s="64"/>
      <c r="G4486" s="72"/>
      <c r="H4486" s="63"/>
      <c r="I4486" s="64"/>
      <c r="J4486" s="63"/>
      <c r="K4486" s="64"/>
      <c r="L4486" s="64"/>
      <c r="M4486" s="100"/>
      <c r="N4486" s="100"/>
      <c r="O4486" s="66"/>
      <c r="P4486" s="67"/>
      <c r="Q4486" s="68"/>
      <c r="R4486" s="68"/>
      <c r="S4486" s="68"/>
      <c r="T4486" s="69"/>
      <c r="U4486" s="63"/>
      <c r="V4486" s="63"/>
      <c r="W4486" s="63"/>
      <c r="X4486" s="63"/>
      <c r="Y4486" s="63"/>
      <c r="Z4486" s="63"/>
      <c r="AA4486" s="63"/>
    </row>
    <row r="4487" spans="1:27" s="71" customFormat="1" ht="23.5" customHeight="1" x14ac:dyDescent="0.35">
      <c r="A4487" s="62"/>
      <c r="B4487" s="63"/>
      <c r="C4487" s="64"/>
      <c r="D4487" s="64"/>
      <c r="E4487" s="64"/>
      <c r="F4487" s="64"/>
      <c r="G4487" s="72"/>
      <c r="H4487" s="63"/>
      <c r="I4487" s="64"/>
      <c r="J4487" s="63"/>
      <c r="K4487" s="64"/>
      <c r="L4487" s="64"/>
      <c r="M4487" s="100"/>
      <c r="N4487" s="100"/>
      <c r="O4487" s="66"/>
      <c r="P4487" s="67"/>
      <c r="Q4487" s="68"/>
      <c r="R4487" s="68"/>
      <c r="S4487" s="68"/>
      <c r="T4487" s="69"/>
      <c r="U4487" s="63"/>
      <c r="V4487" s="63"/>
      <c r="W4487" s="63"/>
      <c r="X4487" s="63"/>
      <c r="Y4487" s="63"/>
      <c r="Z4487" s="63"/>
      <c r="AA4487" s="63"/>
    </row>
    <row r="4488" spans="1:27" s="71" customFormat="1" ht="23.5" customHeight="1" x14ac:dyDescent="0.35">
      <c r="A4488" s="62"/>
      <c r="B4488" s="63"/>
      <c r="C4488" s="64"/>
      <c r="D4488" s="64"/>
      <c r="E4488" s="64"/>
      <c r="F4488" s="64"/>
      <c r="G4488" s="72"/>
      <c r="H4488" s="63"/>
      <c r="I4488" s="64"/>
      <c r="J4488" s="63"/>
      <c r="K4488" s="64"/>
      <c r="L4488" s="64"/>
      <c r="M4488" s="100"/>
      <c r="N4488" s="100"/>
      <c r="O4488" s="66"/>
      <c r="P4488" s="67"/>
      <c r="Q4488" s="68"/>
      <c r="R4488" s="68"/>
      <c r="S4488" s="68"/>
      <c r="T4488" s="69"/>
      <c r="U4488" s="63"/>
      <c r="V4488" s="63"/>
      <c r="W4488" s="63"/>
      <c r="X4488" s="63"/>
      <c r="Y4488" s="63"/>
      <c r="Z4488" s="63"/>
      <c r="AA4488" s="63"/>
    </row>
    <row r="4489" spans="1:27" s="71" customFormat="1" ht="23.5" customHeight="1" x14ac:dyDescent="0.35">
      <c r="A4489" s="62"/>
      <c r="B4489" s="63"/>
      <c r="C4489" s="64"/>
      <c r="D4489" s="64"/>
      <c r="E4489" s="64"/>
      <c r="F4489" s="64"/>
      <c r="G4489" s="72"/>
      <c r="H4489" s="63"/>
      <c r="I4489" s="64"/>
      <c r="J4489" s="63"/>
      <c r="K4489" s="64"/>
      <c r="L4489" s="64"/>
      <c r="M4489" s="100"/>
      <c r="N4489" s="100"/>
      <c r="O4489" s="66"/>
      <c r="P4489" s="67"/>
      <c r="Q4489" s="68"/>
      <c r="R4489" s="68"/>
      <c r="S4489" s="68"/>
      <c r="T4489" s="69"/>
      <c r="U4489" s="63"/>
      <c r="V4489" s="63"/>
      <c r="W4489" s="63"/>
      <c r="X4489" s="63"/>
      <c r="Y4489" s="63"/>
      <c r="Z4489" s="63"/>
      <c r="AA4489" s="63"/>
    </row>
    <row r="4490" spans="1:27" s="71" customFormat="1" ht="23.5" customHeight="1" x14ac:dyDescent="0.35">
      <c r="A4490" s="62"/>
      <c r="B4490" s="63"/>
      <c r="C4490" s="64"/>
      <c r="D4490" s="64"/>
      <c r="E4490" s="64"/>
      <c r="F4490" s="64"/>
      <c r="G4490" s="72"/>
      <c r="H4490" s="63"/>
      <c r="I4490" s="64"/>
      <c r="J4490" s="63"/>
      <c r="K4490" s="64"/>
      <c r="L4490" s="64"/>
      <c r="M4490" s="100"/>
      <c r="N4490" s="100"/>
      <c r="O4490" s="66"/>
      <c r="P4490" s="67"/>
      <c r="Q4490" s="68"/>
      <c r="R4490" s="68"/>
      <c r="S4490" s="68"/>
      <c r="T4490" s="69"/>
      <c r="U4490" s="63"/>
      <c r="V4490" s="63"/>
      <c r="W4490" s="63"/>
      <c r="X4490" s="63"/>
      <c r="Y4490" s="63"/>
      <c r="Z4490" s="63"/>
      <c r="AA4490" s="63"/>
    </row>
    <row r="4491" spans="1:27" s="71" customFormat="1" ht="23.5" customHeight="1" x14ac:dyDescent="0.35">
      <c r="A4491" s="62"/>
      <c r="B4491" s="63"/>
      <c r="C4491" s="64"/>
      <c r="D4491" s="64"/>
      <c r="E4491" s="64"/>
      <c r="F4491" s="64"/>
      <c r="G4491" s="72"/>
      <c r="H4491" s="63"/>
      <c r="I4491" s="64"/>
      <c r="J4491" s="63"/>
      <c r="K4491" s="64"/>
      <c r="L4491" s="64"/>
      <c r="M4491" s="100"/>
      <c r="N4491" s="100"/>
      <c r="O4491" s="66"/>
      <c r="P4491" s="67"/>
      <c r="Q4491" s="68"/>
      <c r="R4491" s="68"/>
      <c r="S4491" s="68"/>
      <c r="T4491" s="69"/>
      <c r="U4491" s="63"/>
      <c r="V4491" s="63"/>
      <c r="W4491" s="63"/>
      <c r="X4491" s="63"/>
      <c r="Y4491" s="63"/>
      <c r="Z4491" s="63"/>
      <c r="AA4491" s="63"/>
    </row>
    <row r="4492" spans="1:27" s="71" customFormat="1" ht="23.5" customHeight="1" x14ac:dyDescent="0.35">
      <c r="A4492" s="62"/>
      <c r="B4492" s="63"/>
      <c r="C4492" s="64"/>
      <c r="D4492" s="64"/>
      <c r="E4492" s="64"/>
      <c r="F4492" s="64"/>
      <c r="G4492" s="72"/>
      <c r="H4492" s="63"/>
      <c r="I4492" s="64"/>
      <c r="J4492" s="63"/>
      <c r="K4492" s="64"/>
      <c r="L4492" s="64"/>
      <c r="M4492" s="100"/>
      <c r="N4492" s="100"/>
      <c r="O4492" s="66"/>
      <c r="P4492" s="67"/>
      <c r="Q4492" s="68"/>
      <c r="R4492" s="68"/>
      <c r="S4492" s="68"/>
      <c r="T4492" s="69"/>
      <c r="U4492" s="63"/>
      <c r="V4492" s="63"/>
      <c r="W4492" s="63"/>
      <c r="X4492" s="63"/>
      <c r="Y4492" s="63"/>
      <c r="Z4492" s="63"/>
      <c r="AA4492" s="63"/>
    </row>
    <row r="4493" spans="1:27" s="71" customFormat="1" ht="23.5" customHeight="1" x14ac:dyDescent="0.35">
      <c r="A4493" s="62"/>
      <c r="B4493" s="63"/>
      <c r="C4493" s="64"/>
      <c r="D4493" s="64"/>
      <c r="E4493" s="64"/>
      <c r="F4493" s="64"/>
      <c r="G4493" s="72"/>
      <c r="H4493" s="63"/>
      <c r="I4493" s="64"/>
      <c r="J4493" s="63"/>
      <c r="K4493" s="64"/>
      <c r="L4493" s="64"/>
      <c r="M4493" s="100"/>
      <c r="N4493" s="100"/>
      <c r="O4493" s="66"/>
      <c r="P4493" s="67"/>
      <c r="Q4493" s="68"/>
      <c r="R4493" s="68"/>
      <c r="S4493" s="68"/>
      <c r="T4493" s="69"/>
      <c r="U4493" s="63"/>
      <c r="V4493" s="63"/>
      <c r="W4493" s="63"/>
      <c r="X4493" s="63"/>
      <c r="Y4493" s="63"/>
      <c r="Z4493" s="63"/>
      <c r="AA4493" s="63"/>
    </row>
    <row r="4494" spans="1:27" s="71" customFormat="1" ht="23.5" customHeight="1" x14ac:dyDescent="0.35">
      <c r="A4494" s="62"/>
      <c r="B4494" s="63"/>
      <c r="C4494" s="64"/>
      <c r="D4494" s="64"/>
      <c r="E4494" s="64"/>
      <c r="F4494" s="64"/>
      <c r="G4494" s="72"/>
      <c r="H4494" s="63"/>
      <c r="I4494" s="64"/>
      <c r="J4494" s="63"/>
      <c r="K4494" s="64"/>
      <c r="L4494" s="64"/>
      <c r="M4494" s="100"/>
      <c r="N4494" s="100"/>
      <c r="O4494" s="66"/>
      <c r="P4494" s="67"/>
      <c r="Q4494" s="68"/>
      <c r="R4494" s="68"/>
      <c r="S4494" s="68"/>
      <c r="T4494" s="69"/>
      <c r="U4494" s="63"/>
      <c r="V4494" s="63"/>
      <c r="W4494" s="63"/>
      <c r="X4494" s="63"/>
      <c r="Y4494" s="63"/>
      <c r="Z4494" s="63"/>
      <c r="AA4494" s="63"/>
    </row>
    <row r="4495" spans="1:27" s="71" customFormat="1" ht="23.5" customHeight="1" x14ac:dyDescent="0.35">
      <c r="A4495" s="62"/>
      <c r="B4495" s="63"/>
      <c r="C4495" s="64"/>
      <c r="D4495" s="64"/>
      <c r="E4495" s="64"/>
      <c r="F4495" s="64"/>
      <c r="G4495" s="72"/>
      <c r="H4495" s="63"/>
      <c r="I4495" s="64"/>
      <c r="J4495" s="63"/>
      <c r="K4495" s="64"/>
      <c r="L4495" s="64"/>
      <c r="M4495" s="100"/>
      <c r="N4495" s="100"/>
      <c r="O4495" s="66"/>
      <c r="P4495" s="67"/>
      <c r="Q4495" s="68"/>
      <c r="R4495" s="68"/>
      <c r="S4495" s="68"/>
      <c r="T4495" s="69"/>
      <c r="U4495" s="63"/>
      <c r="V4495" s="63"/>
      <c r="W4495" s="63"/>
      <c r="X4495" s="63"/>
      <c r="Y4495" s="63"/>
      <c r="Z4495" s="63"/>
      <c r="AA4495" s="63"/>
    </row>
    <row r="4496" spans="1:27" s="71" customFormat="1" ht="23.5" customHeight="1" x14ac:dyDescent="0.35">
      <c r="A4496" s="62"/>
      <c r="B4496" s="63"/>
      <c r="C4496" s="64"/>
      <c r="D4496" s="64"/>
      <c r="E4496" s="64"/>
      <c r="F4496" s="64"/>
      <c r="G4496" s="72"/>
      <c r="H4496" s="63"/>
      <c r="I4496" s="64"/>
      <c r="J4496" s="63"/>
      <c r="K4496" s="64"/>
      <c r="L4496" s="64"/>
      <c r="M4496" s="100"/>
      <c r="N4496" s="100"/>
      <c r="O4496" s="66"/>
      <c r="P4496" s="67"/>
      <c r="Q4496" s="68"/>
      <c r="R4496" s="68"/>
      <c r="S4496" s="68"/>
      <c r="T4496" s="69"/>
      <c r="U4496" s="63"/>
      <c r="V4496" s="63"/>
      <c r="W4496" s="63"/>
      <c r="X4496" s="63"/>
      <c r="Y4496" s="63"/>
      <c r="Z4496" s="63"/>
      <c r="AA4496" s="63"/>
    </row>
    <row r="4497" spans="1:27" s="71" customFormat="1" ht="23.5" customHeight="1" x14ac:dyDescent="0.35">
      <c r="A4497" s="62"/>
      <c r="B4497" s="63"/>
      <c r="C4497" s="64"/>
      <c r="D4497" s="64"/>
      <c r="E4497" s="64"/>
      <c r="F4497" s="64"/>
      <c r="G4497" s="72"/>
      <c r="H4497" s="63"/>
      <c r="I4497" s="64"/>
      <c r="J4497" s="63"/>
      <c r="K4497" s="64"/>
      <c r="L4497" s="64"/>
      <c r="M4497" s="100"/>
      <c r="N4497" s="100"/>
      <c r="O4497" s="66"/>
      <c r="P4497" s="67"/>
      <c r="Q4497" s="68"/>
      <c r="R4497" s="68"/>
      <c r="S4497" s="68"/>
      <c r="T4497" s="69"/>
      <c r="U4497" s="63"/>
      <c r="V4497" s="63"/>
      <c r="W4497" s="63"/>
      <c r="X4497" s="63"/>
      <c r="Y4497" s="63"/>
      <c r="Z4497" s="63"/>
      <c r="AA4497" s="63"/>
    </row>
    <row r="4498" spans="1:27" s="71" customFormat="1" ht="23.5" customHeight="1" x14ac:dyDescent="0.35">
      <c r="A4498" s="62"/>
      <c r="B4498" s="63"/>
      <c r="C4498" s="64"/>
      <c r="D4498" s="64"/>
      <c r="E4498" s="64"/>
      <c r="F4498" s="64"/>
      <c r="G4498" s="72"/>
      <c r="H4498" s="63"/>
      <c r="I4498" s="64"/>
      <c r="J4498" s="63"/>
      <c r="K4498" s="64"/>
      <c r="L4498" s="64"/>
      <c r="M4498" s="100"/>
      <c r="N4498" s="100"/>
      <c r="O4498" s="66"/>
      <c r="P4498" s="67"/>
      <c r="Q4498" s="68"/>
      <c r="R4498" s="68"/>
      <c r="S4498" s="68"/>
      <c r="T4498" s="69"/>
      <c r="U4498" s="63"/>
      <c r="V4498" s="63"/>
      <c r="W4498" s="63"/>
      <c r="X4498" s="63"/>
      <c r="Y4498" s="63"/>
      <c r="Z4498" s="63"/>
      <c r="AA4498" s="63"/>
    </row>
    <row r="4499" spans="1:27" s="71" customFormat="1" ht="23.5" customHeight="1" x14ac:dyDescent="0.35">
      <c r="A4499" s="62"/>
      <c r="B4499" s="63"/>
      <c r="C4499" s="64"/>
      <c r="D4499" s="64"/>
      <c r="E4499" s="64"/>
      <c r="F4499" s="64"/>
      <c r="G4499" s="72"/>
      <c r="H4499" s="63"/>
      <c r="I4499" s="64"/>
      <c r="J4499" s="63"/>
      <c r="K4499" s="64"/>
      <c r="L4499" s="64"/>
      <c r="M4499" s="100"/>
      <c r="N4499" s="100"/>
      <c r="O4499" s="66"/>
      <c r="P4499" s="67"/>
      <c r="Q4499" s="68"/>
      <c r="R4499" s="68"/>
      <c r="S4499" s="68"/>
      <c r="T4499" s="69"/>
      <c r="U4499" s="63"/>
      <c r="V4499" s="63"/>
      <c r="W4499" s="63"/>
      <c r="X4499" s="63"/>
      <c r="Y4499" s="63"/>
      <c r="Z4499" s="63"/>
      <c r="AA4499" s="63"/>
    </row>
    <row r="4500" spans="1:27" s="71" customFormat="1" ht="23.5" customHeight="1" x14ac:dyDescent="0.35">
      <c r="A4500" s="62"/>
      <c r="B4500" s="63"/>
      <c r="C4500" s="64"/>
      <c r="D4500" s="64"/>
      <c r="E4500" s="64"/>
      <c r="F4500" s="64"/>
      <c r="G4500" s="72"/>
      <c r="H4500" s="63"/>
      <c r="I4500" s="64"/>
      <c r="J4500" s="63"/>
      <c r="K4500" s="64"/>
      <c r="L4500" s="64"/>
      <c r="M4500" s="100"/>
      <c r="N4500" s="100"/>
      <c r="O4500" s="66"/>
      <c r="P4500" s="67"/>
      <c r="Q4500" s="68"/>
      <c r="R4500" s="68"/>
      <c r="S4500" s="68"/>
      <c r="T4500" s="69"/>
      <c r="U4500" s="63"/>
      <c r="V4500" s="63"/>
      <c r="W4500" s="63"/>
      <c r="X4500" s="63"/>
      <c r="Y4500" s="63"/>
      <c r="Z4500" s="63"/>
      <c r="AA4500" s="63"/>
    </row>
    <row r="4501" spans="1:27" s="71" customFormat="1" ht="23.5" customHeight="1" x14ac:dyDescent="0.35">
      <c r="A4501" s="62"/>
      <c r="B4501" s="63"/>
      <c r="C4501" s="64"/>
      <c r="D4501" s="64"/>
      <c r="E4501" s="64"/>
      <c r="F4501" s="64"/>
      <c r="G4501" s="72"/>
      <c r="H4501" s="63"/>
      <c r="I4501" s="64"/>
      <c r="J4501" s="63"/>
      <c r="K4501" s="64"/>
      <c r="L4501" s="64"/>
      <c r="M4501" s="100"/>
      <c r="N4501" s="100"/>
      <c r="O4501" s="66"/>
      <c r="P4501" s="67"/>
      <c r="Q4501" s="68"/>
      <c r="R4501" s="68"/>
      <c r="S4501" s="68"/>
      <c r="T4501" s="69"/>
      <c r="U4501" s="63"/>
      <c r="V4501" s="63"/>
      <c r="W4501" s="63"/>
      <c r="X4501" s="63"/>
      <c r="Y4501" s="63"/>
      <c r="Z4501" s="63"/>
      <c r="AA4501" s="63"/>
    </row>
    <row r="4502" spans="1:27" s="71" customFormat="1" ht="23.5" customHeight="1" x14ac:dyDescent="0.35">
      <c r="A4502" s="62"/>
      <c r="B4502" s="63"/>
      <c r="C4502" s="64"/>
      <c r="D4502" s="64"/>
      <c r="E4502" s="64"/>
      <c r="F4502" s="64"/>
      <c r="G4502" s="72"/>
      <c r="H4502" s="63"/>
      <c r="I4502" s="64"/>
      <c r="J4502" s="63"/>
      <c r="K4502" s="64"/>
      <c r="L4502" s="64"/>
      <c r="M4502" s="100"/>
      <c r="N4502" s="100"/>
      <c r="O4502" s="66"/>
      <c r="P4502" s="67"/>
      <c r="Q4502" s="68"/>
      <c r="R4502" s="68"/>
      <c r="S4502" s="68"/>
      <c r="T4502" s="69"/>
      <c r="U4502" s="63"/>
      <c r="V4502" s="63"/>
      <c r="W4502" s="63"/>
      <c r="X4502" s="63"/>
      <c r="Y4502" s="63"/>
      <c r="Z4502" s="63"/>
      <c r="AA4502" s="63"/>
    </row>
    <row r="4503" spans="1:27" s="71" customFormat="1" ht="23.5" customHeight="1" x14ac:dyDescent="0.35">
      <c r="A4503" s="62"/>
      <c r="B4503" s="63"/>
      <c r="C4503" s="64"/>
      <c r="D4503" s="64"/>
      <c r="E4503" s="64"/>
      <c r="F4503" s="64"/>
      <c r="G4503" s="72"/>
      <c r="H4503" s="63"/>
      <c r="I4503" s="64"/>
      <c r="J4503" s="63"/>
      <c r="K4503" s="64"/>
      <c r="L4503" s="64"/>
      <c r="M4503" s="100"/>
      <c r="N4503" s="100"/>
      <c r="O4503" s="66"/>
      <c r="P4503" s="67"/>
      <c r="Q4503" s="68"/>
      <c r="R4503" s="68"/>
      <c r="S4503" s="68"/>
      <c r="T4503" s="69"/>
      <c r="U4503" s="63"/>
      <c r="V4503" s="63"/>
      <c r="W4503" s="63"/>
      <c r="X4503" s="63"/>
      <c r="Y4503" s="63"/>
      <c r="Z4503" s="63"/>
      <c r="AA4503" s="63"/>
    </row>
    <row r="4504" spans="1:27" s="71" customFormat="1" ht="23.5" customHeight="1" x14ac:dyDescent="0.35">
      <c r="A4504" s="62"/>
      <c r="B4504" s="63"/>
      <c r="C4504" s="64"/>
      <c r="D4504" s="64"/>
      <c r="E4504" s="64"/>
      <c r="F4504" s="64"/>
      <c r="G4504" s="72"/>
      <c r="H4504" s="63"/>
      <c r="I4504" s="64"/>
      <c r="J4504" s="63"/>
      <c r="K4504" s="64"/>
      <c r="L4504" s="64"/>
      <c r="M4504" s="100"/>
      <c r="N4504" s="100"/>
      <c r="O4504" s="66"/>
      <c r="P4504" s="67"/>
      <c r="Q4504" s="68"/>
      <c r="R4504" s="68"/>
      <c r="S4504" s="68"/>
      <c r="T4504" s="69"/>
      <c r="U4504" s="63"/>
      <c r="V4504" s="63"/>
      <c r="W4504" s="63"/>
      <c r="X4504" s="63"/>
      <c r="Y4504" s="63"/>
      <c r="Z4504" s="63"/>
      <c r="AA4504" s="63"/>
    </row>
    <row r="4505" spans="1:27" s="71" customFormat="1" ht="23.5" customHeight="1" x14ac:dyDescent="0.35">
      <c r="A4505" s="62"/>
      <c r="B4505" s="63"/>
      <c r="C4505" s="64"/>
      <c r="D4505" s="64"/>
      <c r="E4505" s="64"/>
      <c r="F4505" s="64"/>
      <c r="G4505" s="72"/>
      <c r="H4505" s="63"/>
      <c r="I4505" s="64"/>
      <c r="J4505" s="63"/>
      <c r="K4505" s="64"/>
      <c r="L4505" s="64"/>
      <c r="M4505" s="100"/>
      <c r="N4505" s="100"/>
      <c r="O4505" s="66"/>
      <c r="P4505" s="67"/>
      <c r="Q4505" s="68"/>
      <c r="R4505" s="68"/>
      <c r="S4505" s="68"/>
      <c r="T4505" s="69"/>
      <c r="U4505" s="63"/>
      <c r="V4505" s="63"/>
      <c r="W4505" s="63"/>
      <c r="X4505" s="63"/>
      <c r="Y4505" s="63"/>
      <c r="Z4505" s="63"/>
      <c r="AA4505" s="63"/>
    </row>
    <row r="4506" spans="1:27" s="71" customFormat="1" ht="23.5" customHeight="1" x14ac:dyDescent="0.35">
      <c r="A4506" s="62"/>
      <c r="B4506" s="63"/>
      <c r="C4506" s="64"/>
      <c r="D4506" s="64"/>
      <c r="E4506" s="64"/>
      <c r="F4506" s="64"/>
      <c r="G4506" s="72"/>
      <c r="H4506" s="63"/>
      <c r="I4506" s="64"/>
      <c r="J4506" s="63"/>
      <c r="K4506" s="64"/>
      <c r="L4506" s="64"/>
      <c r="M4506" s="100"/>
      <c r="N4506" s="100"/>
      <c r="O4506" s="66"/>
      <c r="P4506" s="67"/>
      <c r="Q4506" s="68"/>
      <c r="R4506" s="68"/>
      <c r="S4506" s="68"/>
      <c r="T4506" s="69"/>
      <c r="U4506" s="63"/>
      <c r="V4506" s="63"/>
      <c r="W4506" s="63"/>
      <c r="X4506" s="63"/>
      <c r="Y4506" s="63"/>
      <c r="Z4506" s="63"/>
      <c r="AA4506" s="63"/>
    </row>
    <row r="4507" spans="1:27" s="71" customFormat="1" ht="23.5" customHeight="1" x14ac:dyDescent="0.35">
      <c r="A4507" s="62"/>
      <c r="B4507" s="63"/>
      <c r="C4507" s="64"/>
      <c r="D4507" s="64"/>
      <c r="E4507" s="64"/>
      <c r="F4507" s="64"/>
      <c r="G4507" s="72"/>
      <c r="H4507" s="63"/>
      <c r="I4507" s="64"/>
      <c r="J4507" s="63"/>
      <c r="K4507" s="64"/>
      <c r="L4507" s="64"/>
      <c r="M4507" s="100"/>
      <c r="N4507" s="100"/>
      <c r="O4507" s="66"/>
      <c r="P4507" s="67"/>
      <c r="Q4507" s="68"/>
      <c r="R4507" s="68"/>
      <c r="S4507" s="68"/>
      <c r="T4507" s="69"/>
      <c r="U4507" s="63"/>
      <c r="V4507" s="63"/>
      <c r="W4507" s="63"/>
      <c r="X4507" s="63"/>
      <c r="Y4507" s="63"/>
      <c r="Z4507" s="63"/>
      <c r="AA4507" s="63"/>
    </row>
    <row r="4508" spans="1:27" s="71" customFormat="1" ht="23.5" customHeight="1" x14ac:dyDescent="0.35">
      <c r="A4508" s="62"/>
      <c r="B4508" s="63"/>
      <c r="C4508" s="64"/>
      <c r="D4508" s="64"/>
      <c r="E4508" s="64"/>
      <c r="F4508" s="64"/>
      <c r="G4508" s="72"/>
      <c r="H4508" s="63"/>
      <c r="I4508" s="64"/>
      <c r="J4508" s="63"/>
      <c r="K4508" s="64"/>
      <c r="L4508" s="64"/>
      <c r="M4508" s="100"/>
      <c r="N4508" s="100"/>
      <c r="O4508" s="66"/>
      <c r="P4508" s="67"/>
      <c r="Q4508" s="68"/>
      <c r="R4508" s="68"/>
      <c r="S4508" s="68"/>
      <c r="T4508" s="69"/>
      <c r="U4508" s="63"/>
      <c r="V4508" s="63"/>
      <c r="W4508" s="63"/>
      <c r="X4508" s="63"/>
      <c r="Y4508" s="63"/>
      <c r="Z4508" s="63"/>
      <c r="AA4508" s="63"/>
    </row>
    <row r="4509" spans="1:27" s="71" customFormat="1" ht="23.5" customHeight="1" x14ac:dyDescent="0.35">
      <c r="A4509" s="62"/>
      <c r="B4509" s="63"/>
      <c r="C4509" s="64"/>
      <c r="D4509" s="64"/>
      <c r="E4509" s="64"/>
      <c r="F4509" s="64"/>
      <c r="G4509" s="72"/>
      <c r="H4509" s="63"/>
      <c r="I4509" s="64"/>
      <c r="J4509" s="63"/>
      <c r="K4509" s="64"/>
      <c r="L4509" s="64"/>
      <c r="M4509" s="100"/>
      <c r="N4509" s="100"/>
      <c r="O4509" s="66"/>
      <c r="P4509" s="67"/>
      <c r="Q4509" s="68"/>
      <c r="R4509" s="68"/>
      <c r="S4509" s="68"/>
      <c r="T4509" s="69"/>
      <c r="U4509" s="63"/>
      <c r="V4509" s="63"/>
      <c r="W4509" s="63"/>
      <c r="X4509" s="63"/>
      <c r="Y4509" s="63"/>
      <c r="Z4509" s="63"/>
      <c r="AA4509" s="63"/>
    </row>
    <row r="4510" spans="1:27" s="71" customFormat="1" ht="23.5" customHeight="1" x14ac:dyDescent="0.35">
      <c r="A4510" s="62"/>
      <c r="B4510" s="63"/>
      <c r="C4510" s="64"/>
      <c r="D4510" s="64"/>
      <c r="E4510" s="64"/>
      <c r="F4510" s="64"/>
      <c r="G4510" s="72"/>
      <c r="H4510" s="63"/>
      <c r="I4510" s="64"/>
      <c r="J4510" s="63"/>
      <c r="K4510" s="64"/>
      <c r="L4510" s="64"/>
      <c r="M4510" s="100"/>
      <c r="N4510" s="100"/>
      <c r="O4510" s="66"/>
      <c r="P4510" s="67"/>
      <c r="Q4510" s="68"/>
      <c r="R4510" s="68"/>
      <c r="S4510" s="68"/>
      <c r="T4510" s="69"/>
      <c r="U4510" s="63"/>
      <c r="V4510" s="63"/>
      <c r="W4510" s="63"/>
      <c r="X4510" s="63"/>
      <c r="Y4510" s="63"/>
      <c r="Z4510" s="63"/>
      <c r="AA4510" s="63"/>
    </row>
    <row r="4511" spans="1:27" s="71" customFormat="1" ht="23.5" customHeight="1" x14ac:dyDescent="0.35">
      <c r="A4511" s="62"/>
      <c r="B4511" s="63"/>
      <c r="C4511" s="64"/>
      <c r="D4511" s="64"/>
      <c r="E4511" s="64"/>
      <c r="F4511" s="64"/>
      <c r="G4511" s="72"/>
      <c r="H4511" s="63"/>
      <c r="I4511" s="64"/>
      <c r="J4511" s="63"/>
      <c r="K4511" s="64"/>
      <c r="L4511" s="64"/>
      <c r="M4511" s="100"/>
      <c r="N4511" s="100"/>
      <c r="O4511" s="66"/>
      <c r="P4511" s="67"/>
      <c r="Q4511" s="68"/>
      <c r="R4511" s="68"/>
      <c r="S4511" s="68"/>
      <c r="T4511" s="69"/>
      <c r="U4511" s="63"/>
      <c r="V4511" s="63"/>
      <c r="W4511" s="63"/>
      <c r="X4511" s="63"/>
      <c r="Y4511" s="63"/>
      <c r="Z4511" s="63"/>
      <c r="AA4511" s="63"/>
    </row>
    <row r="4512" spans="1:27" s="71" customFormat="1" ht="23.5" customHeight="1" x14ac:dyDescent="0.35">
      <c r="A4512" s="62"/>
      <c r="B4512" s="63"/>
      <c r="C4512" s="64"/>
      <c r="D4512" s="64"/>
      <c r="E4512" s="64"/>
      <c r="F4512" s="64"/>
      <c r="G4512" s="72"/>
      <c r="H4512" s="63"/>
      <c r="I4512" s="64"/>
      <c r="J4512" s="63"/>
      <c r="K4512" s="64"/>
      <c r="L4512" s="64"/>
      <c r="M4512" s="100"/>
      <c r="N4512" s="100"/>
      <c r="O4512" s="66"/>
      <c r="P4512" s="67"/>
      <c r="Q4512" s="68"/>
      <c r="R4512" s="68"/>
      <c r="S4512" s="68"/>
      <c r="T4512" s="69"/>
      <c r="U4512" s="63"/>
      <c r="V4512" s="63"/>
      <c r="W4512" s="63"/>
      <c r="X4512" s="63"/>
      <c r="Y4512" s="63"/>
      <c r="Z4512" s="63"/>
      <c r="AA4512" s="63"/>
    </row>
    <row r="4513" spans="1:27" s="71" customFormat="1" ht="23.5" customHeight="1" x14ac:dyDescent="0.35">
      <c r="A4513" s="62"/>
      <c r="B4513" s="63"/>
      <c r="C4513" s="64"/>
      <c r="D4513" s="64"/>
      <c r="E4513" s="64"/>
      <c r="F4513" s="64"/>
      <c r="G4513" s="72"/>
      <c r="H4513" s="63"/>
      <c r="I4513" s="64"/>
      <c r="J4513" s="63"/>
      <c r="K4513" s="64"/>
      <c r="L4513" s="64"/>
      <c r="M4513" s="100"/>
      <c r="N4513" s="100"/>
      <c r="O4513" s="66"/>
      <c r="P4513" s="67"/>
      <c r="Q4513" s="68"/>
      <c r="R4513" s="68"/>
      <c r="S4513" s="68"/>
      <c r="T4513" s="69"/>
      <c r="U4513" s="63"/>
      <c r="V4513" s="63"/>
      <c r="W4513" s="63"/>
      <c r="X4513" s="63"/>
      <c r="Y4513" s="63"/>
      <c r="Z4513" s="63"/>
      <c r="AA4513" s="63"/>
    </row>
    <row r="4514" spans="1:27" s="71" customFormat="1" ht="23.5" customHeight="1" x14ac:dyDescent="0.35">
      <c r="A4514" s="62"/>
      <c r="B4514" s="63"/>
      <c r="C4514" s="64"/>
      <c r="D4514" s="64"/>
      <c r="E4514" s="64"/>
      <c r="F4514" s="64"/>
      <c r="G4514" s="72"/>
      <c r="H4514" s="63"/>
      <c r="I4514" s="64"/>
      <c r="J4514" s="63"/>
      <c r="K4514" s="64"/>
      <c r="L4514" s="64"/>
      <c r="M4514" s="100"/>
      <c r="N4514" s="100"/>
      <c r="O4514" s="66"/>
      <c r="P4514" s="67"/>
      <c r="Q4514" s="68"/>
      <c r="R4514" s="68"/>
      <c r="S4514" s="68"/>
      <c r="T4514" s="69"/>
      <c r="U4514" s="63"/>
      <c r="V4514" s="63"/>
      <c r="W4514" s="63"/>
      <c r="X4514" s="63"/>
      <c r="Y4514" s="63"/>
      <c r="Z4514" s="63"/>
      <c r="AA4514" s="63"/>
    </row>
    <row r="4515" spans="1:27" s="71" customFormat="1" ht="23.5" customHeight="1" x14ac:dyDescent="0.35">
      <c r="A4515" s="62"/>
      <c r="B4515" s="63"/>
      <c r="C4515" s="64"/>
      <c r="D4515" s="64"/>
      <c r="E4515" s="64"/>
      <c r="F4515" s="64"/>
      <c r="G4515" s="72"/>
      <c r="H4515" s="63"/>
      <c r="I4515" s="64"/>
      <c r="J4515" s="63"/>
      <c r="K4515" s="64"/>
      <c r="L4515" s="64"/>
      <c r="M4515" s="100"/>
      <c r="N4515" s="100"/>
      <c r="O4515" s="66"/>
      <c r="P4515" s="67"/>
      <c r="Q4515" s="68"/>
      <c r="R4515" s="68"/>
      <c r="S4515" s="68"/>
      <c r="T4515" s="69"/>
      <c r="U4515" s="63"/>
      <c r="V4515" s="63"/>
      <c r="W4515" s="63"/>
      <c r="X4515" s="63"/>
      <c r="Y4515" s="63"/>
      <c r="Z4515" s="63"/>
      <c r="AA4515" s="63"/>
    </row>
    <row r="4516" spans="1:27" s="71" customFormat="1" ht="23.5" customHeight="1" x14ac:dyDescent="0.35">
      <c r="A4516" s="62"/>
      <c r="B4516" s="63"/>
      <c r="C4516" s="64"/>
      <c r="D4516" s="64"/>
      <c r="E4516" s="64"/>
      <c r="F4516" s="64"/>
      <c r="G4516" s="72"/>
      <c r="H4516" s="63"/>
      <c r="I4516" s="64"/>
      <c r="J4516" s="63"/>
      <c r="K4516" s="64"/>
      <c r="L4516" s="64"/>
      <c r="M4516" s="100"/>
      <c r="N4516" s="100"/>
      <c r="O4516" s="66"/>
      <c r="P4516" s="67"/>
      <c r="Q4516" s="68"/>
      <c r="R4516" s="68"/>
      <c r="S4516" s="68"/>
      <c r="T4516" s="69"/>
      <c r="U4516" s="63"/>
      <c r="V4516" s="63"/>
      <c r="W4516" s="63"/>
      <c r="X4516" s="63"/>
      <c r="Y4516" s="63"/>
      <c r="Z4516" s="63"/>
      <c r="AA4516" s="63"/>
    </row>
    <row r="4517" spans="1:27" s="71" customFormat="1" ht="23.5" customHeight="1" x14ac:dyDescent="0.35">
      <c r="A4517" s="62"/>
      <c r="B4517" s="63"/>
      <c r="C4517" s="64"/>
      <c r="D4517" s="64"/>
      <c r="E4517" s="64"/>
      <c r="F4517" s="64"/>
      <c r="G4517" s="72"/>
      <c r="H4517" s="63"/>
      <c r="I4517" s="64"/>
      <c r="J4517" s="63"/>
      <c r="K4517" s="64"/>
      <c r="L4517" s="64"/>
      <c r="M4517" s="100"/>
      <c r="N4517" s="100"/>
      <c r="O4517" s="66"/>
      <c r="P4517" s="67"/>
      <c r="Q4517" s="68"/>
      <c r="R4517" s="68"/>
      <c r="S4517" s="68"/>
      <c r="T4517" s="69"/>
      <c r="U4517" s="63"/>
      <c r="V4517" s="63"/>
      <c r="W4517" s="63"/>
      <c r="X4517" s="63"/>
      <c r="Y4517" s="63"/>
      <c r="Z4517" s="63"/>
      <c r="AA4517" s="63"/>
    </row>
    <row r="4518" spans="1:27" s="71" customFormat="1" ht="23.5" customHeight="1" x14ac:dyDescent="0.35">
      <c r="A4518" s="62"/>
      <c r="B4518" s="63"/>
      <c r="C4518" s="64"/>
      <c r="D4518" s="64"/>
      <c r="E4518" s="64"/>
      <c r="F4518" s="64"/>
      <c r="G4518" s="72"/>
      <c r="H4518" s="63"/>
      <c r="I4518" s="64"/>
      <c r="J4518" s="63"/>
      <c r="K4518" s="64"/>
      <c r="L4518" s="64"/>
      <c r="M4518" s="100"/>
      <c r="N4518" s="100"/>
      <c r="O4518" s="66"/>
      <c r="P4518" s="67"/>
      <c r="Q4518" s="68"/>
      <c r="R4518" s="68"/>
      <c r="S4518" s="68"/>
      <c r="T4518" s="69"/>
      <c r="U4518" s="63"/>
      <c r="V4518" s="63"/>
      <c r="W4518" s="63"/>
      <c r="X4518" s="63"/>
      <c r="Y4518" s="63"/>
      <c r="Z4518" s="63"/>
      <c r="AA4518" s="63"/>
    </row>
    <row r="4519" spans="1:27" s="71" customFormat="1" ht="23.5" customHeight="1" x14ac:dyDescent="0.35">
      <c r="A4519" s="62"/>
      <c r="B4519" s="63"/>
      <c r="C4519" s="64"/>
      <c r="D4519" s="64"/>
      <c r="E4519" s="64"/>
      <c r="F4519" s="64"/>
      <c r="G4519" s="72"/>
      <c r="H4519" s="63"/>
      <c r="I4519" s="64"/>
      <c r="J4519" s="63"/>
      <c r="K4519" s="64"/>
      <c r="L4519" s="64"/>
      <c r="M4519" s="100"/>
      <c r="N4519" s="100"/>
      <c r="O4519" s="66"/>
      <c r="P4519" s="67"/>
      <c r="Q4519" s="68"/>
      <c r="R4519" s="68"/>
      <c r="S4519" s="68"/>
      <c r="T4519" s="69"/>
      <c r="U4519" s="63"/>
      <c r="V4519" s="63"/>
      <c r="W4519" s="63"/>
      <c r="X4519" s="63"/>
      <c r="Y4519" s="63"/>
      <c r="Z4519" s="63"/>
      <c r="AA4519" s="63"/>
    </row>
    <row r="4520" spans="1:27" s="71" customFormat="1" ht="23.5" customHeight="1" x14ac:dyDescent="0.35">
      <c r="A4520" s="62"/>
      <c r="B4520" s="63"/>
      <c r="C4520" s="64"/>
      <c r="D4520" s="64"/>
      <c r="E4520" s="64"/>
      <c r="F4520" s="64"/>
      <c r="G4520" s="72"/>
      <c r="H4520" s="63"/>
      <c r="I4520" s="64"/>
      <c r="J4520" s="63"/>
      <c r="K4520" s="64"/>
      <c r="L4520" s="64"/>
      <c r="M4520" s="100"/>
      <c r="N4520" s="100"/>
      <c r="O4520" s="66"/>
      <c r="P4520" s="67"/>
      <c r="Q4520" s="68"/>
      <c r="R4520" s="68"/>
      <c r="S4520" s="68"/>
      <c r="T4520" s="69"/>
      <c r="U4520" s="63"/>
      <c r="V4520" s="63"/>
      <c r="W4520" s="63"/>
      <c r="X4520" s="63"/>
      <c r="Y4520" s="63"/>
      <c r="Z4520" s="63"/>
      <c r="AA4520" s="63"/>
    </row>
    <row r="4521" spans="1:27" s="71" customFormat="1" ht="23.5" customHeight="1" x14ac:dyDescent="0.35">
      <c r="A4521" s="62"/>
      <c r="B4521" s="63"/>
      <c r="C4521" s="64"/>
      <c r="D4521" s="64"/>
      <c r="E4521" s="64"/>
      <c r="F4521" s="64"/>
      <c r="G4521" s="72"/>
      <c r="H4521" s="63"/>
      <c r="I4521" s="64"/>
      <c r="J4521" s="63"/>
      <c r="K4521" s="64"/>
      <c r="L4521" s="64"/>
      <c r="M4521" s="100"/>
      <c r="N4521" s="100"/>
      <c r="O4521" s="66"/>
      <c r="P4521" s="67"/>
      <c r="Q4521" s="68"/>
      <c r="R4521" s="68"/>
      <c r="S4521" s="68"/>
      <c r="T4521" s="69"/>
      <c r="U4521" s="63"/>
      <c r="V4521" s="63"/>
      <c r="W4521" s="63"/>
      <c r="X4521" s="63"/>
      <c r="Y4521" s="63"/>
      <c r="Z4521" s="63"/>
      <c r="AA4521" s="63"/>
    </row>
    <row r="4522" spans="1:27" s="71" customFormat="1" ht="23.5" customHeight="1" x14ac:dyDescent="0.35">
      <c r="A4522" s="62"/>
      <c r="B4522" s="63"/>
      <c r="C4522" s="64"/>
      <c r="D4522" s="64"/>
      <c r="E4522" s="64"/>
      <c r="F4522" s="64"/>
      <c r="G4522" s="72"/>
      <c r="H4522" s="63"/>
      <c r="I4522" s="64"/>
      <c r="J4522" s="63"/>
      <c r="K4522" s="64"/>
      <c r="L4522" s="64"/>
      <c r="M4522" s="100"/>
      <c r="N4522" s="100"/>
      <c r="O4522" s="66"/>
      <c r="P4522" s="67"/>
      <c r="Q4522" s="68"/>
      <c r="R4522" s="68"/>
      <c r="S4522" s="68"/>
      <c r="T4522" s="69"/>
      <c r="U4522" s="63"/>
      <c r="V4522" s="63"/>
      <c r="W4522" s="63"/>
      <c r="X4522" s="63"/>
      <c r="Y4522" s="63"/>
      <c r="Z4522" s="63"/>
      <c r="AA4522" s="63"/>
    </row>
    <row r="4523" spans="1:27" s="71" customFormat="1" ht="23.5" customHeight="1" x14ac:dyDescent="0.35">
      <c r="A4523" s="62"/>
      <c r="B4523" s="63"/>
      <c r="C4523" s="64"/>
      <c r="D4523" s="64"/>
      <c r="E4523" s="64"/>
      <c r="F4523" s="64"/>
      <c r="G4523" s="72"/>
      <c r="H4523" s="63"/>
      <c r="I4523" s="64"/>
      <c r="J4523" s="63"/>
      <c r="K4523" s="64"/>
      <c r="L4523" s="64"/>
      <c r="M4523" s="100"/>
      <c r="N4523" s="100"/>
      <c r="O4523" s="66"/>
      <c r="P4523" s="67"/>
      <c r="Q4523" s="68"/>
      <c r="R4523" s="68"/>
      <c r="S4523" s="68"/>
      <c r="T4523" s="69"/>
      <c r="U4523" s="63"/>
      <c r="V4523" s="63"/>
      <c r="W4523" s="63"/>
      <c r="X4523" s="63"/>
      <c r="Y4523" s="63"/>
      <c r="Z4523" s="63"/>
      <c r="AA4523" s="63"/>
    </row>
    <row r="4524" spans="1:27" s="71" customFormat="1" ht="23.5" customHeight="1" x14ac:dyDescent="0.35">
      <c r="A4524" s="62"/>
      <c r="B4524" s="63"/>
      <c r="C4524" s="64"/>
      <c r="D4524" s="64"/>
      <c r="E4524" s="64"/>
      <c r="F4524" s="64"/>
      <c r="G4524" s="72"/>
      <c r="H4524" s="63"/>
      <c r="I4524" s="64"/>
      <c r="J4524" s="63"/>
      <c r="K4524" s="64"/>
      <c r="L4524" s="64"/>
      <c r="M4524" s="100"/>
      <c r="N4524" s="100"/>
      <c r="O4524" s="66"/>
      <c r="P4524" s="67"/>
      <c r="Q4524" s="68"/>
      <c r="R4524" s="68"/>
      <c r="S4524" s="68"/>
      <c r="T4524" s="69"/>
      <c r="U4524" s="63"/>
      <c r="V4524" s="63"/>
      <c r="W4524" s="63"/>
      <c r="X4524" s="63"/>
      <c r="Y4524" s="63"/>
      <c r="Z4524" s="63"/>
      <c r="AA4524" s="63"/>
    </row>
    <row r="4525" spans="1:27" s="71" customFormat="1" ht="23.5" customHeight="1" x14ac:dyDescent="0.35">
      <c r="A4525" s="62"/>
      <c r="B4525" s="63"/>
      <c r="C4525" s="64"/>
      <c r="D4525" s="64"/>
      <c r="E4525" s="64"/>
      <c r="F4525" s="64"/>
      <c r="G4525" s="72"/>
      <c r="H4525" s="63"/>
      <c r="I4525" s="64"/>
      <c r="J4525" s="63"/>
      <c r="K4525" s="64"/>
      <c r="L4525" s="64"/>
      <c r="M4525" s="100"/>
      <c r="N4525" s="100"/>
      <c r="O4525" s="66"/>
      <c r="P4525" s="67"/>
      <c r="Q4525" s="68"/>
      <c r="R4525" s="68"/>
      <c r="S4525" s="68"/>
      <c r="T4525" s="69"/>
      <c r="U4525" s="63"/>
      <c r="V4525" s="63"/>
      <c r="W4525" s="63"/>
      <c r="X4525" s="63"/>
      <c r="Y4525" s="63"/>
      <c r="Z4525" s="63"/>
      <c r="AA4525" s="63"/>
    </row>
    <row r="4526" spans="1:27" s="71" customFormat="1" ht="23.5" customHeight="1" x14ac:dyDescent="0.35">
      <c r="A4526" s="62"/>
      <c r="B4526" s="63"/>
      <c r="C4526" s="64"/>
      <c r="D4526" s="64"/>
      <c r="E4526" s="64"/>
      <c r="F4526" s="64"/>
      <c r="G4526" s="72"/>
      <c r="H4526" s="63"/>
      <c r="I4526" s="64"/>
      <c r="J4526" s="63"/>
      <c r="K4526" s="64"/>
      <c r="L4526" s="64"/>
      <c r="M4526" s="100"/>
      <c r="N4526" s="100"/>
      <c r="O4526" s="66"/>
      <c r="P4526" s="67"/>
      <c r="Q4526" s="68"/>
      <c r="R4526" s="68"/>
      <c r="S4526" s="68"/>
      <c r="T4526" s="69"/>
      <c r="U4526" s="63"/>
      <c r="V4526" s="63"/>
      <c r="W4526" s="63"/>
      <c r="X4526" s="63"/>
      <c r="Y4526" s="63"/>
      <c r="Z4526" s="63"/>
      <c r="AA4526" s="63"/>
    </row>
    <row r="4527" spans="1:27" s="71" customFormat="1" ht="23.5" customHeight="1" x14ac:dyDescent="0.35">
      <c r="A4527" s="62"/>
      <c r="B4527" s="63"/>
      <c r="C4527" s="64"/>
      <c r="D4527" s="64"/>
      <c r="E4527" s="64"/>
      <c r="F4527" s="64"/>
      <c r="G4527" s="72"/>
      <c r="H4527" s="63"/>
      <c r="I4527" s="64"/>
      <c r="J4527" s="63"/>
      <c r="K4527" s="64"/>
      <c r="L4527" s="64"/>
      <c r="M4527" s="100"/>
      <c r="N4527" s="100"/>
      <c r="O4527" s="66"/>
      <c r="P4527" s="67"/>
      <c r="Q4527" s="68"/>
      <c r="R4527" s="68"/>
      <c r="S4527" s="68"/>
      <c r="T4527" s="69"/>
      <c r="U4527" s="63"/>
      <c r="V4527" s="63"/>
      <c r="W4527" s="63"/>
      <c r="X4527" s="63"/>
      <c r="Y4527" s="63"/>
      <c r="Z4527" s="63"/>
      <c r="AA4527" s="63"/>
    </row>
    <row r="4528" spans="1:27" s="71" customFormat="1" ht="23.5" customHeight="1" x14ac:dyDescent="0.35">
      <c r="A4528" s="62"/>
      <c r="B4528" s="63"/>
      <c r="C4528" s="64"/>
      <c r="D4528" s="64"/>
      <c r="E4528" s="64"/>
      <c r="F4528" s="64"/>
      <c r="G4528" s="72"/>
      <c r="H4528" s="63"/>
      <c r="I4528" s="64"/>
      <c r="J4528" s="63"/>
      <c r="K4528" s="64"/>
      <c r="L4528" s="64"/>
      <c r="M4528" s="100"/>
      <c r="N4528" s="100"/>
      <c r="O4528" s="66"/>
      <c r="P4528" s="67"/>
      <c r="Q4528" s="68"/>
      <c r="R4528" s="68"/>
      <c r="S4528" s="68"/>
      <c r="T4528" s="69"/>
      <c r="U4528" s="63"/>
      <c r="V4528" s="63"/>
      <c r="W4528" s="63"/>
      <c r="X4528" s="63"/>
      <c r="Y4528" s="63"/>
      <c r="Z4528" s="63"/>
      <c r="AA4528" s="63"/>
    </row>
    <row r="4529" spans="1:27" s="71" customFormat="1" ht="23.5" customHeight="1" x14ac:dyDescent="0.35">
      <c r="A4529" s="62"/>
      <c r="B4529" s="63"/>
      <c r="C4529" s="64"/>
      <c r="D4529" s="64"/>
      <c r="E4529" s="64"/>
      <c r="F4529" s="64"/>
      <c r="G4529" s="72"/>
      <c r="H4529" s="63"/>
      <c r="I4529" s="64"/>
      <c r="J4529" s="63"/>
      <c r="K4529" s="64"/>
      <c r="L4529" s="64"/>
      <c r="M4529" s="100"/>
      <c r="N4529" s="100"/>
      <c r="O4529" s="66"/>
      <c r="P4529" s="67"/>
      <c r="Q4529" s="68"/>
      <c r="R4529" s="68"/>
      <c r="S4529" s="68"/>
      <c r="T4529" s="69"/>
      <c r="U4529" s="63"/>
      <c r="V4529" s="63"/>
      <c r="W4529" s="63"/>
      <c r="X4529" s="63"/>
      <c r="Y4529" s="63"/>
      <c r="Z4529" s="63"/>
      <c r="AA4529" s="63"/>
    </row>
    <row r="4530" spans="1:27" s="71" customFormat="1" ht="23.5" customHeight="1" x14ac:dyDescent="0.35">
      <c r="A4530" s="62"/>
      <c r="B4530" s="63"/>
      <c r="C4530" s="64"/>
      <c r="D4530" s="64"/>
      <c r="E4530" s="64"/>
      <c r="F4530" s="64"/>
      <c r="G4530" s="72"/>
      <c r="H4530" s="63"/>
      <c r="I4530" s="64"/>
      <c r="J4530" s="63"/>
      <c r="K4530" s="64"/>
      <c r="L4530" s="64"/>
      <c r="M4530" s="100"/>
      <c r="N4530" s="100"/>
      <c r="O4530" s="66"/>
      <c r="P4530" s="67"/>
      <c r="Q4530" s="68"/>
      <c r="R4530" s="68"/>
      <c r="S4530" s="68"/>
      <c r="T4530" s="69"/>
      <c r="U4530" s="63"/>
      <c r="V4530" s="63"/>
      <c r="W4530" s="63"/>
      <c r="X4530" s="63"/>
      <c r="Y4530" s="63"/>
      <c r="Z4530" s="63"/>
      <c r="AA4530" s="63"/>
    </row>
    <row r="4531" spans="1:27" s="71" customFormat="1" ht="23.5" customHeight="1" x14ac:dyDescent="0.35">
      <c r="A4531" s="62"/>
      <c r="B4531" s="63"/>
      <c r="C4531" s="64"/>
      <c r="D4531" s="64"/>
      <c r="E4531" s="64"/>
      <c r="F4531" s="64"/>
      <c r="G4531" s="72"/>
      <c r="H4531" s="63"/>
      <c r="I4531" s="64"/>
      <c r="J4531" s="63"/>
      <c r="K4531" s="64"/>
      <c r="L4531" s="64"/>
      <c r="M4531" s="100"/>
      <c r="N4531" s="100"/>
      <c r="O4531" s="66"/>
      <c r="P4531" s="67"/>
      <c r="Q4531" s="68"/>
      <c r="R4531" s="68"/>
      <c r="S4531" s="68"/>
      <c r="T4531" s="69"/>
      <c r="U4531" s="63"/>
      <c r="V4531" s="63"/>
      <c r="W4531" s="63"/>
      <c r="X4531" s="63"/>
      <c r="Y4531" s="63"/>
      <c r="Z4531" s="63"/>
      <c r="AA4531" s="63"/>
    </row>
    <row r="4532" spans="1:27" s="71" customFormat="1" ht="23.5" customHeight="1" x14ac:dyDescent="0.35">
      <c r="A4532" s="62"/>
      <c r="B4532" s="63"/>
      <c r="C4532" s="64"/>
      <c r="D4532" s="64"/>
      <c r="E4532" s="64"/>
      <c r="F4532" s="64"/>
      <c r="G4532" s="72"/>
      <c r="H4532" s="63"/>
      <c r="I4532" s="64"/>
      <c r="J4532" s="63"/>
      <c r="K4532" s="64"/>
      <c r="L4532" s="64"/>
      <c r="M4532" s="100"/>
      <c r="N4532" s="100"/>
      <c r="O4532" s="66"/>
      <c r="P4532" s="67"/>
      <c r="Q4532" s="68"/>
      <c r="R4532" s="68"/>
      <c r="S4532" s="68"/>
      <c r="T4532" s="69"/>
      <c r="U4532" s="63"/>
      <c r="V4532" s="63"/>
      <c r="W4532" s="63"/>
      <c r="X4532" s="63"/>
      <c r="Y4532" s="63"/>
      <c r="Z4532" s="63"/>
      <c r="AA4532" s="63"/>
    </row>
    <row r="4533" spans="1:27" s="71" customFormat="1" ht="23.5" customHeight="1" x14ac:dyDescent="0.35">
      <c r="A4533" s="62"/>
      <c r="B4533" s="63"/>
      <c r="C4533" s="64"/>
      <c r="D4533" s="64"/>
      <c r="E4533" s="64"/>
      <c r="F4533" s="64"/>
      <c r="G4533" s="72"/>
      <c r="H4533" s="63"/>
      <c r="I4533" s="64"/>
      <c r="J4533" s="63"/>
      <c r="K4533" s="64"/>
      <c r="L4533" s="64"/>
      <c r="M4533" s="100"/>
      <c r="N4533" s="100"/>
      <c r="O4533" s="66"/>
      <c r="P4533" s="67"/>
      <c r="Q4533" s="68"/>
      <c r="R4533" s="68"/>
      <c r="S4533" s="68"/>
      <c r="T4533" s="69"/>
      <c r="U4533" s="63"/>
      <c r="V4533" s="63"/>
      <c r="W4533" s="63"/>
      <c r="X4533" s="63"/>
      <c r="Y4533" s="63"/>
      <c r="Z4533" s="63"/>
      <c r="AA4533" s="63"/>
    </row>
    <row r="4534" spans="1:27" s="71" customFormat="1" ht="23.5" customHeight="1" x14ac:dyDescent="0.35">
      <c r="A4534" s="62"/>
      <c r="B4534" s="63"/>
      <c r="C4534" s="64"/>
      <c r="D4534" s="64"/>
      <c r="E4534" s="64"/>
      <c r="F4534" s="64"/>
      <c r="G4534" s="72"/>
      <c r="H4534" s="63"/>
      <c r="I4534" s="64"/>
      <c r="J4534" s="63"/>
      <c r="K4534" s="64"/>
      <c r="L4534" s="64"/>
      <c r="M4534" s="100"/>
      <c r="N4534" s="100"/>
      <c r="O4534" s="66"/>
      <c r="P4534" s="67"/>
      <c r="Q4534" s="68"/>
      <c r="R4534" s="68"/>
      <c r="S4534" s="68"/>
      <c r="T4534" s="69"/>
      <c r="U4534" s="63"/>
      <c r="V4534" s="63"/>
      <c r="W4534" s="63"/>
      <c r="X4534" s="63"/>
      <c r="Y4534" s="63"/>
      <c r="Z4534" s="63"/>
      <c r="AA4534" s="63"/>
    </row>
    <row r="4535" spans="1:27" s="71" customFormat="1" ht="23.5" customHeight="1" x14ac:dyDescent="0.35">
      <c r="A4535" s="62"/>
      <c r="B4535" s="63"/>
      <c r="C4535" s="64"/>
      <c r="D4535" s="64"/>
      <c r="E4535" s="64"/>
      <c r="F4535" s="64"/>
      <c r="G4535" s="72"/>
      <c r="H4535" s="63"/>
      <c r="I4535" s="64"/>
      <c r="J4535" s="63"/>
      <c r="K4535" s="64"/>
      <c r="L4535" s="64"/>
      <c r="M4535" s="100"/>
      <c r="N4535" s="100"/>
      <c r="O4535" s="66"/>
      <c r="P4535" s="67"/>
      <c r="Q4535" s="68"/>
      <c r="R4535" s="68"/>
      <c r="S4535" s="68"/>
      <c r="T4535" s="69"/>
      <c r="U4535" s="63"/>
      <c r="V4535" s="63"/>
      <c r="W4535" s="63"/>
      <c r="X4535" s="63"/>
      <c r="Y4535" s="63"/>
      <c r="Z4535" s="63"/>
      <c r="AA4535" s="63"/>
    </row>
    <row r="4536" spans="1:27" s="71" customFormat="1" ht="23.5" customHeight="1" x14ac:dyDescent="0.35">
      <c r="A4536" s="62"/>
      <c r="B4536" s="63"/>
      <c r="C4536" s="64"/>
      <c r="D4536" s="64"/>
      <c r="E4536" s="64"/>
      <c r="F4536" s="64"/>
      <c r="G4536" s="72"/>
      <c r="H4536" s="63"/>
      <c r="I4536" s="64"/>
      <c r="J4536" s="63"/>
      <c r="K4536" s="64"/>
      <c r="L4536" s="64"/>
      <c r="M4536" s="100"/>
      <c r="N4536" s="100"/>
      <c r="O4536" s="66"/>
      <c r="P4536" s="67"/>
      <c r="Q4536" s="68"/>
      <c r="R4536" s="68"/>
      <c r="S4536" s="68"/>
      <c r="T4536" s="69"/>
      <c r="U4536" s="63"/>
      <c r="V4536" s="63"/>
      <c r="W4536" s="63"/>
      <c r="X4536" s="63"/>
      <c r="Y4536" s="63"/>
      <c r="Z4536" s="63"/>
      <c r="AA4536" s="63"/>
    </row>
    <row r="4537" spans="1:27" s="71" customFormat="1" ht="23.5" customHeight="1" x14ac:dyDescent="0.35">
      <c r="A4537" s="62"/>
      <c r="B4537" s="63"/>
      <c r="C4537" s="64"/>
      <c r="D4537" s="64"/>
      <c r="E4537" s="64"/>
      <c r="F4537" s="64"/>
      <c r="G4537" s="72"/>
      <c r="H4537" s="63"/>
      <c r="I4537" s="64"/>
      <c r="J4537" s="63"/>
      <c r="K4537" s="64"/>
      <c r="L4537" s="64"/>
      <c r="M4537" s="100"/>
      <c r="N4537" s="100"/>
      <c r="O4537" s="66"/>
      <c r="P4537" s="67"/>
      <c r="Q4537" s="68"/>
      <c r="R4537" s="68"/>
      <c r="S4537" s="68"/>
      <c r="T4537" s="69"/>
      <c r="U4537" s="63"/>
      <c r="V4537" s="63"/>
      <c r="W4537" s="63"/>
      <c r="X4537" s="63"/>
      <c r="Y4537" s="63"/>
      <c r="Z4537" s="63"/>
      <c r="AA4537" s="63"/>
    </row>
    <row r="4538" spans="1:27" s="71" customFormat="1" ht="23.5" customHeight="1" x14ac:dyDescent="0.35">
      <c r="A4538" s="62"/>
      <c r="B4538" s="63"/>
      <c r="C4538" s="64"/>
      <c r="D4538" s="64"/>
      <c r="E4538" s="64"/>
      <c r="F4538" s="64"/>
      <c r="G4538" s="72"/>
      <c r="H4538" s="63"/>
      <c r="I4538" s="64"/>
      <c r="J4538" s="63"/>
      <c r="K4538" s="64"/>
      <c r="L4538" s="64"/>
      <c r="M4538" s="100"/>
      <c r="N4538" s="100"/>
      <c r="O4538" s="66"/>
      <c r="P4538" s="67"/>
      <c r="Q4538" s="68"/>
      <c r="R4538" s="68"/>
      <c r="S4538" s="68"/>
      <c r="T4538" s="69"/>
      <c r="U4538" s="63"/>
      <c r="V4538" s="63"/>
      <c r="W4538" s="63"/>
      <c r="X4538" s="63"/>
      <c r="Y4538" s="63"/>
      <c r="Z4538" s="63"/>
      <c r="AA4538" s="63"/>
    </row>
    <row r="4539" spans="1:27" s="71" customFormat="1" ht="23.5" customHeight="1" x14ac:dyDescent="0.35">
      <c r="A4539" s="62"/>
      <c r="B4539" s="63"/>
      <c r="C4539" s="64"/>
      <c r="D4539" s="64"/>
      <c r="E4539" s="64"/>
      <c r="F4539" s="64"/>
      <c r="G4539" s="72"/>
      <c r="H4539" s="63"/>
      <c r="I4539" s="64"/>
      <c r="J4539" s="63"/>
      <c r="K4539" s="64"/>
      <c r="L4539" s="64"/>
      <c r="M4539" s="100"/>
      <c r="N4539" s="100"/>
      <c r="O4539" s="66"/>
      <c r="P4539" s="67"/>
      <c r="Q4539" s="68"/>
      <c r="R4539" s="68"/>
      <c r="S4539" s="68"/>
      <c r="T4539" s="69"/>
      <c r="U4539" s="63"/>
      <c r="V4539" s="63"/>
      <c r="W4539" s="63"/>
      <c r="X4539" s="63"/>
      <c r="Y4539" s="63"/>
      <c r="Z4539" s="63"/>
      <c r="AA4539" s="63"/>
    </row>
    <row r="4540" spans="1:27" s="71" customFormat="1" ht="23.5" customHeight="1" x14ac:dyDescent="0.35">
      <c r="A4540" s="62"/>
      <c r="B4540" s="63"/>
      <c r="C4540" s="64"/>
      <c r="D4540" s="64"/>
      <c r="E4540" s="64"/>
      <c r="F4540" s="64"/>
      <c r="G4540" s="72"/>
      <c r="H4540" s="63"/>
      <c r="I4540" s="64"/>
      <c r="J4540" s="63"/>
      <c r="K4540" s="64"/>
      <c r="L4540" s="64"/>
      <c r="M4540" s="100"/>
      <c r="N4540" s="100"/>
      <c r="O4540" s="66"/>
      <c r="P4540" s="67"/>
      <c r="Q4540" s="68"/>
      <c r="R4540" s="68"/>
      <c r="S4540" s="68"/>
      <c r="T4540" s="69"/>
      <c r="U4540" s="63"/>
      <c r="V4540" s="63"/>
      <c r="W4540" s="63"/>
      <c r="X4540" s="63"/>
      <c r="Y4540" s="63"/>
      <c r="Z4540" s="63"/>
      <c r="AA4540" s="63"/>
    </row>
    <row r="4541" spans="1:27" s="71" customFormat="1" ht="23.5" customHeight="1" x14ac:dyDescent="0.35">
      <c r="A4541" s="62"/>
      <c r="B4541" s="63"/>
      <c r="C4541" s="64"/>
      <c r="D4541" s="64"/>
      <c r="E4541" s="64"/>
      <c r="F4541" s="64"/>
      <c r="G4541" s="72"/>
      <c r="H4541" s="63"/>
      <c r="I4541" s="64"/>
      <c r="J4541" s="63"/>
      <c r="K4541" s="64"/>
      <c r="L4541" s="64"/>
      <c r="M4541" s="100"/>
      <c r="N4541" s="100"/>
      <c r="O4541" s="66"/>
      <c r="P4541" s="67"/>
      <c r="Q4541" s="68"/>
      <c r="R4541" s="68"/>
      <c r="S4541" s="68"/>
      <c r="T4541" s="69"/>
      <c r="U4541" s="63"/>
      <c r="V4541" s="63"/>
      <c r="W4541" s="63"/>
      <c r="X4541" s="63"/>
      <c r="Y4541" s="63"/>
      <c r="Z4541" s="63"/>
      <c r="AA4541" s="63"/>
    </row>
    <row r="4542" spans="1:27" s="71" customFormat="1" ht="23.5" customHeight="1" x14ac:dyDescent="0.35">
      <c r="A4542" s="62"/>
      <c r="B4542" s="63"/>
      <c r="C4542" s="64"/>
      <c r="D4542" s="64"/>
      <c r="E4542" s="64"/>
      <c r="F4542" s="64"/>
      <c r="G4542" s="72"/>
      <c r="H4542" s="63"/>
      <c r="I4542" s="64"/>
      <c r="J4542" s="63"/>
      <c r="K4542" s="64"/>
      <c r="L4542" s="64"/>
      <c r="M4542" s="100"/>
      <c r="N4542" s="100"/>
      <c r="O4542" s="66"/>
      <c r="P4542" s="67"/>
      <c r="Q4542" s="68"/>
      <c r="R4542" s="68"/>
      <c r="S4542" s="68"/>
      <c r="T4542" s="69"/>
      <c r="U4542" s="63"/>
      <c r="V4542" s="63"/>
      <c r="W4542" s="63"/>
      <c r="X4542" s="63"/>
      <c r="Y4542" s="63"/>
      <c r="Z4542" s="63"/>
      <c r="AA4542" s="63"/>
    </row>
    <row r="4543" spans="1:27" s="71" customFormat="1" ht="23.5" customHeight="1" x14ac:dyDescent="0.35">
      <c r="A4543" s="62"/>
      <c r="B4543" s="63"/>
      <c r="C4543" s="64"/>
      <c r="D4543" s="64"/>
      <c r="E4543" s="64"/>
      <c r="F4543" s="64"/>
      <c r="G4543" s="72"/>
      <c r="H4543" s="63"/>
      <c r="I4543" s="64"/>
      <c r="J4543" s="63"/>
      <c r="K4543" s="64"/>
      <c r="L4543" s="64"/>
      <c r="M4543" s="100"/>
      <c r="N4543" s="100"/>
      <c r="O4543" s="66"/>
      <c r="P4543" s="67"/>
      <c r="Q4543" s="68"/>
      <c r="R4543" s="68"/>
      <c r="S4543" s="68"/>
      <c r="T4543" s="69"/>
      <c r="U4543" s="63"/>
      <c r="V4543" s="63"/>
      <c r="W4543" s="63"/>
      <c r="X4543" s="63"/>
      <c r="Y4543" s="63"/>
      <c r="Z4543" s="63"/>
      <c r="AA4543" s="63"/>
    </row>
    <row r="4544" spans="1:27" s="71" customFormat="1" ht="23.5" customHeight="1" x14ac:dyDescent="0.35">
      <c r="A4544" s="62"/>
      <c r="B4544" s="63"/>
      <c r="C4544" s="64"/>
      <c r="D4544" s="64"/>
      <c r="E4544" s="64"/>
      <c r="F4544" s="64"/>
      <c r="G4544" s="72"/>
      <c r="H4544" s="63"/>
      <c r="I4544" s="64"/>
      <c r="J4544" s="63"/>
      <c r="K4544" s="64"/>
      <c r="L4544" s="64"/>
      <c r="M4544" s="100"/>
      <c r="N4544" s="100"/>
      <c r="O4544" s="66"/>
      <c r="P4544" s="67"/>
      <c r="Q4544" s="68"/>
      <c r="R4544" s="68"/>
      <c r="S4544" s="68"/>
      <c r="T4544" s="69"/>
      <c r="U4544" s="63"/>
      <c r="V4544" s="63"/>
      <c r="W4544" s="63"/>
      <c r="X4544" s="63"/>
      <c r="Y4544" s="63"/>
      <c r="Z4544" s="63"/>
      <c r="AA4544" s="63"/>
    </row>
    <row r="4545" spans="1:27" s="71" customFormat="1" ht="23.5" customHeight="1" x14ac:dyDescent="0.35">
      <c r="A4545" s="62"/>
      <c r="B4545" s="63"/>
      <c r="C4545" s="64"/>
      <c r="D4545" s="64"/>
      <c r="E4545" s="64"/>
      <c r="F4545" s="64"/>
      <c r="G4545" s="72"/>
      <c r="H4545" s="63"/>
      <c r="I4545" s="64"/>
      <c r="J4545" s="63"/>
      <c r="K4545" s="64"/>
      <c r="L4545" s="64"/>
      <c r="M4545" s="100"/>
      <c r="N4545" s="100"/>
      <c r="O4545" s="66"/>
      <c r="P4545" s="67"/>
      <c r="Q4545" s="68"/>
      <c r="R4545" s="68"/>
      <c r="S4545" s="68"/>
      <c r="T4545" s="69"/>
      <c r="U4545" s="63"/>
      <c r="V4545" s="63"/>
      <c r="W4545" s="63"/>
      <c r="X4545" s="63"/>
      <c r="Y4545" s="63"/>
      <c r="Z4545" s="63"/>
      <c r="AA4545" s="63"/>
    </row>
    <row r="4546" spans="1:27" s="71" customFormat="1" ht="23.5" customHeight="1" x14ac:dyDescent="0.35">
      <c r="A4546" s="62"/>
      <c r="B4546" s="63"/>
      <c r="C4546" s="64"/>
      <c r="D4546" s="64"/>
      <c r="E4546" s="64"/>
      <c r="F4546" s="64"/>
      <c r="G4546" s="72"/>
      <c r="H4546" s="63"/>
      <c r="I4546" s="64"/>
      <c r="J4546" s="63"/>
      <c r="K4546" s="64"/>
      <c r="L4546" s="64"/>
      <c r="M4546" s="100"/>
      <c r="N4546" s="100"/>
      <c r="O4546" s="66"/>
      <c r="P4546" s="67"/>
      <c r="Q4546" s="68"/>
      <c r="R4546" s="68"/>
      <c r="S4546" s="68"/>
      <c r="T4546" s="69"/>
      <c r="U4546" s="63"/>
      <c r="V4546" s="63"/>
      <c r="W4546" s="63"/>
      <c r="X4546" s="63"/>
      <c r="Y4546" s="63"/>
      <c r="Z4546" s="63"/>
      <c r="AA4546" s="63"/>
    </row>
    <row r="4547" spans="1:27" s="71" customFormat="1" ht="23.5" customHeight="1" x14ac:dyDescent="0.35">
      <c r="A4547" s="62"/>
      <c r="B4547" s="63"/>
      <c r="C4547" s="64"/>
      <c r="D4547" s="64"/>
      <c r="E4547" s="64"/>
      <c r="F4547" s="64"/>
      <c r="G4547" s="72"/>
      <c r="H4547" s="63"/>
      <c r="I4547" s="64"/>
      <c r="J4547" s="63"/>
      <c r="K4547" s="64"/>
      <c r="L4547" s="64"/>
      <c r="M4547" s="100"/>
      <c r="N4547" s="100"/>
      <c r="O4547" s="66"/>
      <c r="P4547" s="67"/>
      <c r="Q4547" s="68"/>
      <c r="R4547" s="68"/>
      <c r="S4547" s="68"/>
      <c r="T4547" s="69"/>
      <c r="U4547" s="63"/>
      <c r="V4547" s="63"/>
      <c r="W4547" s="63"/>
      <c r="X4547" s="63"/>
      <c r="Y4547" s="63"/>
      <c r="Z4547" s="63"/>
      <c r="AA4547" s="63"/>
    </row>
    <row r="4548" spans="1:27" s="71" customFormat="1" ht="23.5" customHeight="1" x14ac:dyDescent="0.35">
      <c r="A4548" s="62"/>
      <c r="B4548" s="63"/>
      <c r="C4548" s="64"/>
      <c r="D4548" s="64"/>
      <c r="E4548" s="64"/>
      <c r="F4548" s="64"/>
      <c r="G4548" s="72"/>
      <c r="H4548" s="63"/>
      <c r="I4548" s="64"/>
      <c r="J4548" s="63"/>
      <c r="K4548" s="64"/>
      <c r="L4548" s="64"/>
      <c r="M4548" s="100"/>
      <c r="N4548" s="100"/>
      <c r="O4548" s="66"/>
      <c r="P4548" s="67"/>
      <c r="Q4548" s="68"/>
      <c r="R4548" s="68"/>
      <c r="S4548" s="68"/>
      <c r="T4548" s="69"/>
      <c r="U4548" s="63"/>
      <c r="V4548" s="63"/>
      <c r="W4548" s="63"/>
      <c r="X4548" s="63"/>
      <c r="Y4548" s="63"/>
      <c r="Z4548" s="63"/>
      <c r="AA4548" s="63"/>
    </row>
    <row r="4549" spans="1:27" s="71" customFormat="1" ht="23.5" customHeight="1" x14ac:dyDescent="0.35">
      <c r="A4549" s="62"/>
      <c r="B4549" s="63"/>
      <c r="C4549" s="64"/>
      <c r="D4549" s="64"/>
      <c r="E4549" s="64"/>
      <c r="F4549" s="64"/>
      <c r="G4549" s="72"/>
      <c r="H4549" s="63"/>
      <c r="I4549" s="64"/>
      <c r="J4549" s="63"/>
      <c r="K4549" s="64"/>
      <c r="L4549" s="64"/>
      <c r="M4549" s="100"/>
      <c r="N4549" s="100"/>
      <c r="O4549" s="66"/>
      <c r="P4549" s="67"/>
      <c r="Q4549" s="68"/>
      <c r="R4549" s="68"/>
      <c r="S4549" s="68"/>
      <c r="T4549" s="69"/>
      <c r="U4549" s="63"/>
      <c r="V4549" s="63"/>
      <c r="W4549" s="63"/>
      <c r="X4549" s="63"/>
      <c r="Y4549" s="63"/>
      <c r="Z4549" s="63"/>
      <c r="AA4549" s="63"/>
    </row>
    <row r="4550" spans="1:27" s="71" customFormat="1" ht="23.5" customHeight="1" x14ac:dyDescent="0.35">
      <c r="A4550" s="62"/>
      <c r="B4550" s="63"/>
      <c r="C4550" s="64"/>
      <c r="D4550" s="64"/>
      <c r="E4550" s="64"/>
      <c r="F4550" s="64"/>
      <c r="G4550" s="72"/>
      <c r="H4550" s="63"/>
      <c r="I4550" s="64"/>
      <c r="J4550" s="63"/>
      <c r="K4550" s="64"/>
      <c r="L4550" s="64"/>
      <c r="M4550" s="100"/>
      <c r="N4550" s="100"/>
      <c r="O4550" s="66"/>
      <c r="P4550" s="67"/>
      <c r="Q4550" s="68"/>
      <c r="R4550" s="68"/>
      <c r="S4550" s="68"/>
      <c r="T4550" s="69"/>
      <c r="U4550" s="63"/>
      <c r="V4550" s="63"/>
      <c r="W4550" s="63"/>
      <c r="X4550" s="63"/>
      <c r="Y4550" s="63"/>
      <c r="Z4550" s="63"/>
      <c r="AA4550" s="63"/>
    </row>
    <row r="4551" spans="1:27" s="71" customFormat="1" ht="23.5" customHeight="1" x14ac:dyDescent="0.35">
      <c r="A4551" s="62"/>
      <c r="B4551" s="63"/>
      <c r="C4551" s="64"/>
      <c r="D4551" s="64"/>
      <c r="E4551" s="64"/>
      <c r="F4551" s="64"/>
      <c r="G4551" s="72"/>
      <c r="H4551" s="63"/>
      <c r="I4551" s="64"/>
      <c r="J4551" s="63"/>
      <c r="K4551" s="64"/>
      <c r="L4551" s="64"/>
      <c r="M4551" s="100"/>
      <c r="N4551" s="100"/>
      <c r="O4551" s="66"/>
      <c r="P4551" s="67"/>
      <c r="Q4551" s="68"/>
      <c r="R4551" s="68"/>
      <c r="S4551" s="68"/>
      <c r="T4551" s="69"/>
      <c r="U4551" s="63"/>
      <c r="V4551" s="63"/>
      <c r="W4551" s="63"/>
      <c r="X4551" s="63"/>
      <c r="Y4551" s="63"/>
      <c r="Z4551" s="63"/>
      <c r="AA4551" s="63"/>
    </row>
    <row r="4552" spans="1:27" s="71" customFormat="1" ht="23.5" customHeight="1" x14ac:dyDescent="0.35">
      <c r="A4552" s="62"/>
      <c r="B4552" s="63"/>
      <c r="C4552" s="64"/>
      <c r="D4552" s="64"/>
      <c r="E4552" s="64"/>
      <c r="F4552" s="64"/>
      <c r="G4552" s="72"/>
      <c r="H4552" s="63"/>
      <c r="I4552" s="64"/>
      <c r="J4552" s="63"/>
      <c r="K4552" s="64"/>
      <c r="L4552" s="64"/>
      <c r="M4552" s="100"/>
      <c r="N4552" s="100"/>
      <c r="O4552" s="66"/>
      <c r="P4552" s="67"/>
      <c r="Q4552" s="68"/>
      <c r="R4552" s="68"/>
      <c r="S4552" s="68"/>
      <c r="T4552" s="69"/>
      <c r="U4552" s="63"/>
      <c r="V4552" s="63"/>
      <c r="W4552" s="63"/>
      <c r="X4552" s="63"/>
      <c r="Y4552" s="63"/>
      <c r="Z4552" s="63"/>
      <c r="AA4552" s="63"/>
    </row>
    <row r="4553" spans="1:27" s="71" customFormat="1" ht="23.5" customHeight="1" x14ac:dyDescent="0.35">
      <c r="A4553" s="62"/>
      <c r="B4553" s="63"/>
      <c r="C4553" s="64"/>
      <c r="D4553" s="64"/>
      <c r="E4553" s="64"/>
      <c r="F4553" s="64"/>
      <c r="G4553" s="72"/>
      <c r="H4553" s="63"/>
      <c r="I4553" s="64"/>
      <c r="J4553" s="63"/>
      <c r="K4553" s="64"/>
      <c r="L4553" s="64"/>
      <c r="M4553" s="100"/>
      <c r="N4553" s="100"/>
      <c r="O4553" s="66"/>
      <c r="P4553" s="67"/>
      <c r="Q4553" s="68"/>
      <c r="R4553" s="68"/>
      <c r="S4553" s="68"/>
      <c r="T4553" s="69"/>
      <c r="U4553" s="63"/>
      <c r="V4553" s="63"/>
      <c r="W4553" s="63"/>
      <c r="X4553" s="63"/>
      <c r="Y4553" s="63"/>
      <c r="Z4553" s="63"/>
      <c r="AA4553" s="63"/>
    </row>
    <row r="4554" spans="1:27" s="71" customFormat="1" ht="23.5" customHeight="1" x14ac:dyDescent="0.35">
      <c r="A4554" s="62"/>
      <c r="B4554" s="63"/>
      <c r="C4554" s="64"/>
      <c r="D4554" s="64"/>
      <c r="E4554" s="64"/>
      <c r="F4554" s="64"/>
      <c r="G4554" s="72"/>
      <c r="H4554" s="63"/>
      <c r="I4554" s="64"/>
      <c r="J4554" s="63"/>
      <c r="K4554" s="64"/>
      <c r="L4554" s="64"/>
      <c r="M4554" s="100"/>
      <c r="N4554" s="100"/>
      <c r="O4554" s="66"/>
      <c r="P4554" s="67"/>
      <c r="Q4554" s="68"/>
      <c r="R4554" s="68"/>
      <c r="S4554" s="68"/>
      <c r="T4554" s="69"/>
      <c r="U4554" s="63"/>
      <c r="V4554" s="63"/>
      <c r="W4554" s="63"/>
      <c r="X4554" s="63"/>
      <c r="Y4554" s="63"/>
      <c r="Z4554" s="63"/>
      <c r="AA4554" s="63"/>
    </row>
    <row r="4555" spans="1:27" s="71" customFormat="1" ht="23.5" customHeight="1" x14ac:dyDescent="0.35">
      <c r="A4555" s="62"/>
      <c r="B4555" s="63"/>
      <c r="C4555" s="64"/>
      <c r="D4555" s="64"/>
      <c r="E4555" s="64"/>
      <c r="F4555" s="64"/>
      <c r="G4555" s="72"/>
      <c r="H4555" s="63"/>
      <c r="I4555" s="64"/>
      <c r="J4555" s="63"/>
      <c r="K4555" s="64"/>
      <c r="L4555" s="64"/>
      <c r="M4555" s="100"/>
      <c r="N4555" s="100"/>
      <c r="O4555" s="66"/>
      <c r="P4555" s="67"/>
      <c r="Q4555" s="68"/>
      <c r="R4555" s="68"/>
      <c r="S4555" s="68"/>
      <c r="T4555" s="69"/>
      <c r="U4555" s="63"/>
      <c r="V4555" s="63"/>
      <c r="W4555" s="63"/>
      <c r="X4555" s="63"/>
      <c r="Y4555" s="63"/>
      <c r="Z4555" s="63"/>
      <c r="AA4555" s="63"/>
    </row>
    <row r="4556" spans="1:27" s="71" customFormat="1" ht="23.5" customHeight="1" x14ac:dyDescent="0.35">
      <c r="A4556" s="62"/>
      <c r="B4556" s="63"/>
      <c r="C4556" s="64"/>
      <c r="D4556" s="64"/>
      <c r="E4556" s="64"/>
      <c r="F4556" s="64"/>
      <c r="G4556" s="72"/>
      <c r="H4556" s="63"/>
      <c r="I4556" s="64"/>
      <c r="J4556" s="63"/>
      <c r="K4556" s="64"/>
      <c r="L4556" s="64"/>
      <c r="M4556" s="100"/>
      <c r="N4556" s="100"/>
      <c r="O4556" s="66"/>
      <c r="P4556" s="67"/>
      <c r="Q4556" s="68"/>
      <c r="R4556" s="68"/>
      <c r="S4556" s="68"/>
      <c r="T4556" s="69"/>
      <c r="U4556" s="63"/>
      <c r="V4556" s="63"/>
      <c r="W4556" s="63"/>
      <c r="X4556" s="63"/>
      <c r="Y4556" s="63"/>
      <c r="Z4556" s="63"/>
      <c r="AA4556" s="63"/>
    </row>
    <row r="4557" spans="1:27" s="71" customFormat="1" ht="23.5" customHeight="1" x14ac:dyDescent="0.35">
      <c r="A4557" s="62"/>
      <c r="B4557" s="63"/>
      <c r="C4557" s="64"/>
      <c r="D4557" s="64"/>
      <c r="E4557" s="64"/>
      <c r="F4557" s="64"/>
      <c r="G4557" s="72"/>
      <c r="H4557" s="63"/>
      <c r="I4557" s="64"/>
      <c r="J4557" s="63"/>
      <c r="K4557" s="64"/>
      <c r="L4557" s="64"/>
      <c r="M4557" s="100"/>
      <c r="N4557" s="100"/>
      <c r="O4557" s="66"/>
      <c r="P4557" s="67"/>
      <c r="Q4557" s="68"/>
      <c r="R4557" s="68"/>
      <c r="S4557" s="68"/>
      <c r="T4557" s="69"/>
      <c r="U4557" s="63"/>
      <c r="V4557" s="63"/>
      <c r="W4557" s="63"/>
      <c r="X4557" s="63"/>
      <c r="Y4557" s="63"/>
      <c r="Z4557" s="63"/>
      <c r="AA4557" s="63"/>
    </row>
    <row r="4558" spans="1:27" s="71" customFormat="1" ht="23.5" customHeight="1" x14ac:dyDescent="0.35">
      <c r="A4558" s="62"/>
      <c r="B4558" s="63"/>
      <c r="C4558" s="64"/>
      <c r="D4558" s="64"/>
      <c r="E4558" s="64"/>
      <c r="F4558" s="64"/>
      <c r="G4558" s="72"/>
      <c r="H4558" s="63"/>
      <c r="I4558" s="64"/>
      <c r="J4558" s="63"/>
      <c r="K4558" s="64"/>
      <c r="L4558" s="64"/>
      <c r="M4558" s="100"/>
      <c r="N4558" s="100"/>
      <c r="O4558" s="66"/>
      <c r="P4558" s="67"/>
      <c r="Q4558" s="68"/>
      <c r="R4558" s="68"/>
      <c r="S4558" s="68"/>
      <c r="T4558" s="69"/>
      <c r="U4558" s="63"/>
      <c r="V4558" s="63"/>
      <c r="W4558" s="63"/>
      <c r="X4558" s="63"/>
      <c r="Y4558" s="63"/>
      <c r="Z4558" s="63"/>
      <c r="AA4558" s="63"/>
    </row>
    <row r="4559" spans="1:27" s="71" customFormat="1" ht="23.5" customHeight="1" x14ac:dyDescent="0.35">
      <c r="A4559" s="62"/>
      <c r="B4559" s="63"/>
      <c r="C4559" s="64"/>
      <c r="D4559" s="64"/>
      <c r="E4559" s="64"/>
      <c r="F4559" s="64"/>
      <c r="G4559" s="72"/>
      <c r="H4559" s="63"/>
      <c r="I4559" s="64"/>
      <c r="J4559" s="63"/>
      <c r="K4559" s="64"/>
      <c r="L4559" s="64"/>
      <c r="M4559" s="100"/>
      <c r="N4559" s="100"/>
      <c r="O4559" s="66"/>
      <c r="P4559" s="67"/>
      <c r="Q4559" s="68"/>
      <c r="R4559" s="68"/>
      <c r="S4559" s="68"/>
      <c r="T4559" s="69"/>
      <c r="U4559" s="63"/>
      <c r="V4559" s="63"/>
      <c r="W4559" s="63"/>
      <c r="X4559" s="63"/>
      <c r="Y4559" s="63"/>
      <c r="Z4559" s="63"/>
      <c r="AA4559" s="63"/>
    </row>
    <row r="4560" spans="1:27" s="71" customFormat="1" ht="23.5" customHeight="1" x14ac:dyDescent="0.35">
      <c r="A4560" s="62"/>
      <c r="B4560" s="63"/>
      <c r="C4560" s="64"/>
      <c r="D4560" s="64"/>
      <c r="E4560" s="64"/>
      <c r="F4560" s="64"/>
      <c r="G4560" s="72"/>
      <c r="H4560" s="63"/>
      <c r="I4560" s="64"/>
      <c r="J4560" s="63"/>
      <c r="K4560" s="64"/>
      <c r="L4560" s="64"/>
      <c r="M4560" s="100"/>
      <c r="N4560" s="100"/>
      <c r="O4560" s="66"/>
      <c r="P4560" s="67"/>
      <c r="Q4560" s="68"/>
      <c r="R4560" s="68"/>
      <c r="S4560" s="68"/>
      <c r="T4560" s="69"/>
      <c r="U4560" s="63"/>
      <c r="V4560" s="63"/>
      <c r="W4560" s="63"/>
      <c r="X4560" s="63"/>
      <c r="Y4560" s="63"/>
      <c r="Z4560" s="63"/>
      <c r="AA4560" s="63"/>
    </row>
    <row r="4561" spans="1:27" s="71" customFormat="1" ht="23.5" customHeight="1" x14ac:dyDescent="0.35">
      <c r="A4561" s="62"/>
      <c r="B4561" s="63"/>
      <c r="C4561" s="64"/>
      <c r="D4561" s="64"/>
      <c r="E4561" s="64"/>
      <c r="F4561" s="64"/>
      <c r="G4561" s="72"/>
      <c r="H4561" s="63"/>
      <c r="I4561" s="64"/>
      <c r="J4561" s="63"/>
      <c r="K4561" s="64"/>
      <c r="L4561" s="64"/>
      <c r="M4561" s="100"/>
      <c r="N4561" s="100"/>
      <c r="O4561" s="66"/>
      <c r="P4561" s="67"/>
      <c r="Q4561" s="68"/>
      <c r="R4561" s="68"/>
      <c r="S4561" s="68"/>
      <c r="T4561" s="69"/>
      <c r="U4561" s="63"/>
      <c r="V4561" s="63"/>
      <c r="W4561" s="63"/>
      <c r="X4561" s="63"/>
      <c r="Y4561" s="63"/>
      <c r="Z4561" s="63"/>
      <c r="AA4561" s="63"/>
    </row>
    <row r="4562" spans="1:27" s="71" customFormat="1" ht="23.5" customHeight="1" x14ac:dyDescent="0.35">
      <c r="A4562" s="62"/>
      <c r="B4562" s="63"/>
      <c r="C4562" s="64"/>
      <c r="D4562" s="64"/>
      <c r="E4562" s="64"/>
      <c r="F4562" s="64"/>
      <c r="G4562" s="72"/>
      <c r="H4562" s="63"/>
      <c r="I4562" s="64"/>
      <c r="J4562" s="63"/>
      <c r="K4562" s="64"/>
      <c r="L4562" s="64"/>
      <c r="M4562" s="100"/>
      <c r="N4562" s="100"/>
      <c r="O4562" s="66"/>
      <c r="P4562" s="67"/>
      <c r="Q4562" s="68"/>
      <c r="R4562" s="68"/>
      <c r="S4562" s="68"/>
      <c r="T4562" s="69"/>
      <c r="U4562" s="63"/>
      <c r="V4562" s="63"/>
      <c r="W4562" s="63"/>
      <c r="X4562" s="63"/>
      <c r="Y4562" s="63"/>
      <c r="Z4562" s="63"/>
      <c r="AA4562" s="63"/>
    </row>
    <row r="4563" spans="1:27" s="71" customFormat="1" ht="23.5" customHeight="1" x14ac:dyDescent="0.35">
      <c r="A4563" s="62"/>
      <c r="B4563" s="63"/>
      <c r="C4563" s="64"/>
      <c r="D4563" s="64"/>
      <c r="E4563" s="64"/>
      <c r="F4563" s="64"/>
      <c r="G4563" s="72"/>
      <c r="H4563" s="63"/>
      <c r="I4563" s="64"/>
      <c r="J4563" s="63"/>
      <c r="K4563" s="64"/>
      <c r="L4563" s="64"/>
      <c r="M4563" s="100"/>
      <c r="N4563" s="100"/>
      <c r="O4563" s="66"/>
      <c r="P4563" s="67"/>
      <c r="Q4563" s="68"/>
      <c r="R4563" s="68"/>
      <c r="S4563" s="68"/>
      <c r="T4563" s="69"/>
      <c r="U4563" s="63"/>
      <c r="V4563" s="63"/>
      <c r="W4563" s="63"/>
      <c r="X4563" s="63"/>
      <c r="Y4563" s="63"/>
      <c r="Z4563" s="63"/>
      <c r="AA4563" s="63"/>
    </row>
    <row r="4564" spans="1:27" s="71" customFormat="1" ht="23.5" customHeight="1" x14ac:dyDescent="0.35">
      <c r="A4564" s="62"/>
      <c r="B4564" s="63"/>
      <c r="C4564" s="64"/>
      <c r="D4564" s="64"/>
      <c r="E4564" s="64"/>
      <c r="F4564" s="64"/>
      <c r="G4564" s="72"/>
      <c r="H4564" s="63"/>
      <c r="I4564" s="64"/>
      <c r="J4564" s="63"/>
      <c r="K4564" s="64"/>
      <c r="L4564" s="64"/>
      <c r="M4564" s="100"/>
      <c r="N4564" s="100"/>
      <c r="O4564" s="66"/>
      <c r="P4564" s="67"/>
      <c r="Q4564" s="68"/>
      <c r="R4564" s="68"/>
      <c r="S4564" s="68"/>
      <c r="T4564" s="69"/>
      <c r="U4564" s="63"/>
      <c r="V4564" s="63"/>
      <c r="W4564" s="63"/>
      <c r="X4564" s="63"/>
      <c r="Y4564" s="63"/>
      <c r="Z4564" s="63"/>
      <c r="AA4564" s="63"/>
    </row>
    <row r="4565" spans="1:27" s="71" customFormat="1" ht="23.5" customHeight="1" x14ac:dyDescent="0.35">
      <c r="A4565" s="62"/>
      <c r="B4565" s="63"/>
      <c r="C4565" s="64"/>
      <c r="D4565" s="64"/>
      <c r="E4565" s="64"/>
      <c r="F4565" s="64"/>
      <c r="G4565" s="72"/>
      <c r="H4565" s="63"/>
      <c r="I4565" s="64"/>
      <c r="J4565" s="63"/>
      <c r="K4565" s="64"/>
      <c r="L4565" s="64"/>
      <c r="M4565" s="100"/>
      <c r="N4565" s="100"/>
      <c r="O4565" s="66"/>
      <c r="P4565" s="67"/>
      <c r="Q4565" s="68"/>
      <c r="R4565" s="68"/>
      <c r="S4565" s="68"/>
      <c r="T4565" s="69"/>
      <c r="U4565" s="63"/>
      <c r="V4565" s="63"/>
      <c r="W4565" s="63"/>
      <c r="X4565" s="63"/>
      <c r="Y4565" s="63"/>
      <c r="Z4565" s="63"/>
      <c r="AA4565" s="63"/>
    </row>
    <row r="4566" spans="1:27" s="71" customFormat="1" ht="23.5" customHeight="1" x14ac:dyDescent="0.35">
      <c r="A4566" s="62"/>
      <c r="B4566" s="63"/>
      <c r="C4566" s="64"/>
      <c r="D4566" s="64"/>
      <c r="E4566" s="64"/>
      <c r="F4566" s="64"/>
      <c r="G4566" s="72"/>
      <c r="H4566" s="63"/>
      <c r="I4566" s="64"/>
      <c r="J4566" s="63"/>
      <c r="K4566" s="64"/>
      <c r="L4566" s="64"/>
      <c r="M4566" s="100"/>
      <c r="N4566" s="100"/>
      <c r="O4566" s="66"/>
      <c r="P4566" s="67"/>
      <c r="Q4566" s="68"/>
      <c r="R4566" s="68"/>
      <c r="S4566" s="68"/>
      <c r="T4566" s="69"/>
      <c r="U4566" s="63"/>
      <c r="V4566" s="63"/>
      <c r="W4566" s="63"/>
      <c r="X4566" s="63"/>
      <c r="Y4566" s="63"/>
      <c r="Z4566" s="63"/>
      <c r="AA4566" s="63"/>
    </row>
    <row r="4567" spans="1:27" s="71" customFormat="1" ht="23.5" customHeight="1" x14ac:dyDescent="0.35">
      <c r="A4567" s="62"/>
      <c r="B4567" s="63"/>
      <c r="C4567" s="64"/>
      <c r="D4567" s="64"/>
      <c r="E4567" s="64"/>
      <c r="F4567" s="64"/>
      <c r="G4567" s="72"/>
      <c r="H4567" s="63"/>
      <c r="I4567" s="64"/>
      <c r="J4567" s="63"/>
      <c r="K4567" s="64"/>
      <c r="L4567" s="64"/>
      <c r="M4567" s="100"/>
      <c r="N4567" s="100"/>
      <c r="O4567" s="66"/>
      <c r="P4567" s="67"/>
      <c r="Q4567" s="68"/>
      <c r="R4567" s="68"/>
      <c r="S4567" s="68"/>
      <c r="T4567" s="69"/>
      <c r="U4567" s="63"/>
      <c r="V4567" s="63"/>
      <c r="W4567" s="63"/>
      <c r="X4567" s="63"/>
      <c r="Y4567" s="63"/>
      <c r="Z4567" s="63"/>
      <c r="AA4567" s="63"/>
    </row>
    <row r="4568" spans="1:27" s="71" customFormat="1" ht="23.5" customHeight="1" x14ac:dyDescent="0.35">
      <c r="A4568" s="62"/>
      <c r="B4568" s="63"/>
      <c r="C4568" s="64"/>
      <c r="D4568" s="64"/>
      <c r="E4568" s="64"/>
      <c r="F4568" s="64"/>
      <c r="G4568" s="72"/>
      <c r="H4568" s="63"/>
      <c r="I4568" s="64"/>
      <c r="J4568" s="63"/>
      <c r="K4568" s="64"/>
      <c r="L4568" s="64"/>
      <c r="M4568" s="100"/>
      <c r="N4568" s="100"/>
      <c r="O4568" s="66"/>
      <c r="P4568" s="67"/>
      <c r="Q4568" s="68"/>
      <c r="R4568" s="68"/>
      <c r="S4568" s="68"/>
      <c r="T4568" s="69"/>
      <c r="U4568" s="63"/>
      <c r="V4568" s="63"/>
      <c r="W4568" s="63"/>
      <c r="X4568" s="63"/>
      <c r="Y4568" s="63"/>
      <c r="Z4568" s="63"/>
      <c r="AA4568" s="63"/>
    </row>
    <row r="4569" spans="1:27" s="71" customFormat="1" ht="23.5" customHeight="1" x14ac:dyDescent="0.35">
      <c r="A4569" s="62"/>
      <c r="B4569" s="63"/>
      <c r="C4569" s="64"/>
      <c r="D4569" s="64"/>
      <c r="E4569" s="64"/>
      <c r="F4569" s="64"/>
      <c r="G4569" s="72"/>
      <c r="H4569" s="63"/>
      <c r="I4569" s="64"/>
      <c r="J4569" s="63"/>
      <c r="K4569" s="64"/>
      <c r="L4569" s="64"/>
      <c r="M4569" s="100"/>
      <c r="N4569" s="100"/>
      <c r="O4569" s="66"/>
      <c r="P4569" s="67"/>
      <c r="Q4569" s="68"/>
      <c r="R4569" s="68"/>
      <c r="S4569" s="68"/>
      <c r="T4569" s="69"/>
      <c r="U4569" s="63"/>
      <c r="V4569" s="63"/>
      <c r="W4569" s="63"/>
      <c r="X4569" s="63"/>
      <c r="Y4569" s="63"/>
      <c r="Z4569" s="63"/>
      <c r="AA4569" s="63"/>
    </row>
    <row r="4570" spans="1:27" s="71" customFormat="1" ht="23.5" customHeight="1" x14ac:dyDescent="0.35">
      <c r="A4570" s="62"/>
      <c r="B4570" s="63"/>
      <c r="C4570" s="64"/>
      <c r="D4570" s="64"/>
      <c r="E4570" s="64"/>
      <c r="F4570" s="64"/>
      <c r="G4570" s="72"/>
      <c r="H4570" s="63"/>
      <c r="I4570" s="64"/>
      <c r="J4570" s="63"/>
      <c r="K4570" s="64"/>
      <c r="L4570" s="64"/>
      <c r="M4570" s="100"/>
      <c r="N4570" s="100"/>
      <c r="O4570" s="66"/>
      <c r="P4570" s="67"/>
      <c r="Q4570" s="68"/>
      <c r="R4570" s="68"/>
      <c r="S4570" s="68"/>
      <c r="T4570" s="69"/>
      <c r="U4570" s="63"/>
      <c r="V4570" s="63"/>
      <c r="W4570" s="63"/>
      <c r="X4570" s="63"/>
      <c r="Y4570" s="63"/>
      <c r="Z4570" s="63"/>
      <c r="AA4570" s="63"/>
    </row>
    <row r="4571" spans="1:27" s="71" customFormat="1" ht="23.5" customHeight="1" x14ac:dyDescent="0.35">
      <c r="A4571" s="62"/>
      <c r="B4571" s="63"/>
      <c r="C4571" s="64"/>
      <c r="D4571" s="64"/>
      <c r="E4571" s="64"/>
      <c r="F4571" s="64"/>
      <c r="G4571" s="72"/>
      <c r="H4571" s="63"/>
      <c r="I4571" s="64"/>
      <c r="J4571" s="63"/>
      <c r="K4571" s="64"/>
      <c r="L4571" s="64"/>
      <c r="M4571" s="100"/>
      <c r="N4571" s="100"/>
      <c r="O4571" s="66"/>
      <c r="P4571" s="67"/>
      <c r="Q4571" s="68"/>
      <c r="R4571" s="68"/>
      <c r="S4571" s="68"/>
      <c r="T4571" s="69"/>
      <c r="U4571" s="63"/>
      <c r="V4571" s="63"/>
      <c r="W4571" s="63"/>
      <c r="X4571" s="63"/>
      <c r="Y4571" s="63"/>
      <c r="Z4571" s="63"/>
      <c r="AA4571" s="63"/>
    </row>
    <row r="4572" spans="1:27" s="71" customFormat="1" ht="23.5" customHeight="1" x14ac:dyDescent="0.35">
      <c r="A4572" s="62"/>
      <c r="B4572" s="63"/>
      <c r="C4572" s="64"/>
      <c r="D4572" s="64"/>
      <c r="E4572" s="64"/>
      <c r="F4572" s="64"/>
      <c r="G4572" s="72"/>
      <c r="H4572" s="63"/>
      <c r="I4572" s="64"/>
      <c r="J4572" s="63"/>
      <c r="K4572" s="64"/>
      <c r="L4572" s="64"/>
      <c r="M4572" s="100"/>
      <c r="N4572" s="100"/>
      <c r="O4572" s="66"/>
      <c r="P4572" s="67"/>
      <c r="Q4572" s="68"/>
      <c r="R4572" s="68"/>
      <c r="S4572" s="68"/>
      <c r="T4572" s="69"/>
      <c r="U4572" s="63"/>
      <c r="V4572" s="63"/>
      <c r="W4572" s="63"/>
      <c r="X4572" s="63"/>
      <c r="Y4572" s="63"/>
      <c r="Z4572" s="63"/>
      <c r="AA4572" s="63"/>
    </row>
    <row r="4573" spans="1:27" s="71" customFormat="1" ht="23.5" customHeight="1" x14ac:dyDescent="0.35">
      <c r="A4573" s="62"/>
      <c r="B4573" s="63"/>
      <c r="C4573" s="64"/>
      <c r="D4573" s="64"/>
      <c r="E4573" s="64"/>
      <c r="F4573" s="64"/>
      <c r="G4573" s="72"/>
      <c r="H4573" s="63"/>
      <c r="I4573" s="64"/>
      <c r="J4573" s="63"/>
      <c r="K4573" s="64"/>
      <c r="L4573" s="64"/>
      <c r="M4573" s="100"/>
      <c r="N4573" s="100"/>
      <c r="O4573" s="66"/>
      <c r="P4573" s="67"/>
      <c r="Q4573" s="68"/>
      <c r="R4573" s="68"/>
      <c r="S4573" s="68"/>
      <c r="T4573" s="69"/>
      <c r="U4573" s="63"/>
      <c r="V4573" s="63"/>
      <c r="W4573" s="63"/>
      <c r="X4573" s="63"/>
      <c r="Y4573" s="63"/>
      <c r="Z4573" s="63"/>
      <c r="AA4573" s="63"/>
    </row>
    <row r="4574" spans="1:27" s="71" customFormat="1" ht="23.5" customHeight="1" x14ac:dyDescent="0.35">
      <c r="A4574" s="62"/>
      <c r="B4574" s="63"/>
      <c r="C4574" s="64"/>
      <c r="D4574" s="64"/>
      <c r="E4574" s="64"/>
      <c r="F4574" s="64"/>
      <c r="G4574" s="72"/>
      <c r="H4574" s="63"/>
      <c r="I4574" s="64"/>
      <c r="J4574" s="63"/>
      <c r="K4574" s="64"/>
      <c r="L4574" s="64"/>
      <c r="M4574" s="100"/>
      <c r="N4574" s="100"/>
      <c r="O4574" s="66"/>
      <c r="P4574" s="67"/>
      <c r="Q4574" s="68"/>
      <c r="R4574" s="68"/>
      <c r="S4574" s="68"/>
      <c r="T4574" s="69"/>
      <c r="U4574" s="63"/>
      <c r="V4574" s="63"/>
      <c r="W4574" s="63"/>
      <c r="X4574" s="63"/>
      <c r="Y4574" s="63"/>
      <c r="Z4574" s="63"/>
      <c r="AA4574" s="63"/>
    </row>
    <row r="4575" spans="1:27" s="71" customFormat="1" ht="23.5" customHeight="1" x14ac:dyDescent="0.35">
      <c r="A4575" s="62"/>
      <c r="B4575" s="63"/>
      <c r="C4575" s="64"/>
      <c r="D4575" s="64"/>
      <c r="E4575" s="64"/>
      <c r="F4575" s="64"/>
      <c r="G4575" s="72"/>
      <c r="H4575" s="63"/>
      <c r="I4575" s="64"/>
      <c r="J4575" s="63"/>
      <c r="K4575" s="64"/>
      <c r="L4575" s="64"/>
      <c r="M4575" s="100"/>
      <c r="N4575" s="100"/>
      <c r="O4575" s="66"/>
      <c r="P4575" s="67"/>
      <c r="Q4575" s="68"/>
      <c r="R4575" s="68"/>
      <c r="S4575" s="68"/>
      <c r="T4575" s="69"/>
      <c r="U4575" s="63"/>
      <c r="V4575" s="63"/>
      <c r="W4575" s="63"/>
      <c r="X4575" s="63"/>
      <c r="Y4575" s="63"/>
      <c r="Z4575" s="63"/>
      <c r="AA4575" s="63"/>
    </row>
    <row r="4576" spans="1:27" s="71" customFormat="1" ht="23.5" customHeight="1" x14ac:dyDescent="0.35">
      <c r="A4576" s="62"/>
      <c r="B4576" s="63"/>
      <c r="C4576" s="64"/>
      <c r="D4576" s="64"/>
      <c r="E4576" s="64"/>
      <c r="F4576" s="64"/>
      <c r="G4576" s="72"/>
      <c r="H4576" s="63"/>
      <c r="I4576" s="64"/>
      <c r="J4576" s="63"/>
      <c r="K4576" s="64"/>
      <c r="L4576" s="64"/>
      <c r="M4576" s="100"/>
      <c r="N4576" s="100"/>
      <c r="O4576" s="66"/>
      <c r="P4576" s="67"/>
      <c r="Q4576" s="68"/>
      <c r="R4576" s="68"/>
      <c r="S4576" s="68"/>
      <c r="T4576" s="69"/>
      <c r="U4576" s="63"/>
      <c r="V4576" s="63"/>
      <c r="W4576" s="63"/>
      <c r="X4576" s="63"/>
      <c r="Y4576" s="63"/>
      <c r="Z4576" s="63"/>
      <c r="AA4576" s="63"/>
    </row>
    <row r="4577" spans="1:27" s="71" customFormat="1" ht="23.5" customHeight="1" x14ac:dyDescent="0.35">
      <c r="A4577" s="62"/>
      <c r="B4577" s="63"/>
      <c r="C4577" s="64"/>
      <c r="D4577" s="64"/>
      <c r="E4577" s="64"/>
      <c r="F4577" s="64"/>
      <c r="G4577" s="72"/>
      <c r="H4577" s="63"/>
      <c r="I4577" s="64"/>
      <c r="J4577" s="63"/>
      <c r="K4577" s="64"/>
      <c r="L4577" s="64"/>
      <c r="M4577" s="100"/>
      <c r="N4577" s="100"/>
      <c r="O4577" s="66"/>
      <c r="P4577" s="67"/>
      <c r="Q4577" s="68"/>
      <c r="R4577" s="68"/>
      <c r="S4577" s="68"/>
      <c r="T4577" s="69"/>
      <c r="U4577" s="63"/>
      <c r="V4577" s="63"/>
      <c r="W4577" s="63"/>
      <c r="X4577" s="63"/>
      <c r="Y4577" s="63"/>
      <c r="Z4577" s="63"/>
      <c r="AA4577" s="63"/>
    </row>
    <row r="4578" spans="1:27" s="71" customFormat="1" ht="23.5" customHeight="1" x14ac:dyDescent="0.35">
      <c r="A4578" s="62"/>
      <c r="B4578" s="63"/>
      <c r="C4578" s="64"/>
      <c r="D4578" s="64"/>
      <c r="E4578" s="64"/>
      <c r="F4578" s="64"/>
      <c r="G4578" s="72"/>
      <c r="H4578" s="63"/>
      <c r="I4578" s="64"/>
      <c r="J4578" s="63"/>
      <c r="K4578" s="64"/>
      <c r="L4578" s="64"/>
      <c r="M4578" s="100"/>
      <c r="N4578" s="100"/>
      <c r="O4578" s="66"/>
      <c r="P4578" s="67"/>
      <c r="Q4578" s="68"/>
      <c r="R4578" s="68"/>
      <c r="S4578" s="68"/>
      <c r="T4578" s="69"/>
      <c r="U4578" s="63"/>
      <c r="V4578" s="63"/>
      <c r="W4578" s="63"/>
      <c r="X4578" s="63"/>
      <c r="Y4578" s="63"/>
      <c r="Z4578" s="63"/>
      <c r="AA4578" s="63"/>
    </row>
    <row r="4579" spans="1:27" s="71" customFormat="1" ht="23.5" customHeight="1" x14ac:dyDescent="0.35">
      <c r="A4579" s="62"/>
      <c r="B4579" s="63"/>
      <c r="C4579" s="64"/>
      <c r="D4579" s="64"/>
      <c r="E4579" s="64"/>
      <c r="F4579" s="64"/>
      <c r="G4579" s="72"/>
      <c r="H4579" s="63"/>
      <c r="I4579" s="64"/>
      <c r="J4579" s="63"/>
      <c r="K4579" s="64"/>
      <c r="L4579" s="64"/>
      <c r="M4579" s="100"/>
      <c r="N4579" s="100"/>
      <c r="O4579" s="66"/>
      <c r="P4579" s="67"/>
      <c r="Q4579" s="68"/>
      <c r="R4579" s="68"/>
      <c r="S4579" s="68"/>
      <c r="T4579" s="69"/>
      <c r="U4579" s="63"/>
      <c r="V4579" s="63"/>
      <c r="W4579" s="63"/>
      <c r="X4579" s="63"/>
      <c r="Y4579" s="63"/>
      <c r="Z4579" s="63"/>
      <c r="AA4579" s="63"/>
    </row>
    <row r="4580" spans="1:27" s="71" customFormat="1" ht="23.5" customHeight="1" x14ac:dyDescent="0.35">
      <c r="A4580" s="62"/>
      <c r="B4580" s="63"/>
      <c r="C4580" s="64"/>
      <c r="D4580" s="64"/>
      <c r="E4580" s="64"/>
      <c r="F4580" s="64"/>
      <c r="G4580" s="72"/>
      <c r="H4580" s="63"/>
      <c r="I4580" s="64"/>
      <c r="J4580" s="63"/>
      <c r="K4580" s="64"/>
      <c r="L4580" s="64"/>
      <c r="M4580" s="100"/>
      <c r="N4580" s="100"/>
      <c r="O4580" s="66"/>
      <c r="P4580" s="67"/>
      <c r="Q4580" s="68"/>
      <c r="R4580" s="68"/>
      <c r="S4580" s="68"/>
      <c r="T4580" s="69"/>
      <c r="U4580" s="63"/>
      <c r="V4580" s="63"/>
      <c r="W4580" s="63"/>
      <c r="X4580" s="63"/>
      <c r="Y4580" s="63"/>
      <c r="Z4580" s="63"/>
      <c r="AA4580" s="63"/>
    </row>
    <row r="4581" spans="1:27" s="71" customFormat="1" ht="23.5" customHeight="1" x14ac:dyDescent="0.35">
      <c r="A4581" s="62"/>
      <c r="B4581" s="63"/>
      <c r="C4581" s="64"/>
      <c r="D4581" s="64"/>
      <c r="E4581" s="64"/>
      <c r="F4581" s="64"/>
      <c r="G4581" s="72"/>
      <c r="H4581" s="63"/>
      <c r="I4581" s="64"/>
      <c r="J4581" s="63"/>
      <c r="K4581" s="64"/>
      <c r="L4581" s="64"/>
      <c r="M4581" s="100"/>
      <c r="N4581" s="100"/>
      <c r="O4581" s="66"/>
      <c r="P4581" s="67"/>
      <c r="Q4581" s="68"/>
      <c r="R4581" s="68"/>
      <c r="S4581" s="68"/>
      <c r="T4581" s="69"/>
      <c r="U4581" s="63"/>
      <c r="V4581" s="63"/>
      <c r="W4581" s="63"/>
      <c r="X4581" s="63"/>
      <c r="Y4581" s="63"/>
      <c r="Z4581" s="63"/>
      <c r="AA4581" s="63"/>
    </row>
    <row r="4582" spans="1:27" s="71" customFormat="1" ht="23.5" customHeight="1" x14ac:dyDescent="0.35">
      <c r="A4582" s="62"/>
      <c r="B4582" s="63"/>
      <c r="C4582" s="64"/>
      <c r="D4582" s="64"/>
      <c r="E4582" s="64"/>
      <c r="F4582" s="64"/>
      <c r="G4582" s="72"/>
      <c r="H4582" s="63"/>
      <c r="I4582" s="64"/>
      <c r="J4582" s="63"/>
      <c r="K4582" s="64"/>
      <c r="L4582" s="64"/>
      <c r="M4582" s="100"/>
      <c r="N4582" s="100"/>
      <c r="O4582" s="66"/>
      <c r="P4582" s="67"/>
      <c r="Q4582" s="68"/>
      <c r="R4582" s="68"/>
      <c r="S4582" s="68"/>
      <c r="T4582" s="69"/>
      <c r="U4582" s="63"/>
      <c r="V4582" s="63"/>
      <c r="W4582" s="63"/>
      <c r="X4582" s="63"/>
      <c r="Y4582" s="63"/>
      <c r="Z4582" s="63"/>
      <c r="AA4582" s="63"/>
    </row>
    <row r="4583" spans="1:27" s="71" customFormat="1" ht="23.5" customHeight="1" x14ac:dyDescent="0.35">
      <c r="A4583" s="62"/>
      <c r="B4583" s="63"/>
      <c r="C4583" s="64"/>
      <c r="D4583" s="64"/>
      <c r="E4583" s="64"/>
      <c r="F4583" s="64"/>
      <c r="G4583" s="72"/>
      <c r="H4583" s="63"/>
      <c r="I4583" s="64"/>
      <c r="J4583" s="63"/>
      <c r="K4583" s="64"/>
      <c r="L4583" s="64"/>
      <c r="M4583" s="100"/>
      <c r="N4583" s="100"/>
      <c r="O4583" s="66"/>
      <c r="P4583" s="67"/>
      <c r="Q4583" s="68"/>
      <c r="R4583" s="68"/>
      <c r="S4583" s="68"/>
      <c r="T4583" s="69"/>
      <c r="U4583" s="63"/>
      <c r="V4583" s="63"/>
      <c r="W4583" s="63"/>
      <c r="X4583" s="63"/>
      <c r="Y4583" s="63"/>
      <c r="Z4583" s="63"/>
      <c r="AA4583" s="63"/>
    </row>
    <row r="4584" spans="1:27" s="71" customFormat="1" ht="23.5" customHeight="1" x14ac:dyDescent="0.35">
      <c r="A4584" s="62"/>
      <c r="B4584" s="63"/>
      <c r="C4584" s="64"/>
      <c r="D4584" s="64"/>
      <c r="E4584" s="64"/>
      <c r="F4584" s="64"/>
      <c r="G4584" s="72"/>
      <c r="H4584" s="63"/>
      <c r="I4584" s="64"/>
      <c r="J4584" s="63"/>
      <c r="K4584" s="64"/>
      <c r="L4584" s="64"/>
      <c r="M4584" s="100"/>
      <c r="N4584" s="100"/>
      <c r="O4584" s="66"/>
      <c r="P4584" s="67"/>
      <c r="Q4584" s="68"/>
      <c r="R4584" s="68"/>
      <c r="S4584" s="68"/>
      <c r="T4584" s="69"/>
      <c r="U4584" s="63"/>
      <c r="V4584" s="63"/>
      <c r="W4584" s="63"/>
      <c r="X4584" s="63"/>
      <c r="Y4584" s="63"/>
      <c r="Z4584" s="63"/>
      <c r="AA4584" s="63"/>
    </row>
    <row r="4585" spans="1:27" s="71" customFormat="1" ht="23.5" customHeight="1" x14ac:dyDescent="0.35">
      <c r="A4585" s="62"/>
      <c r="B4585" s="63"/>
      <c r="C4585" s="64"/>
      <c r="D4585" s="64"/>
      <c r="E4585" s="64"/>
      <c r="F4585" s="64"/>
      <c r="G4585" s="72"/>
      <c r="H4585" s="63"/>
      <c r="I4585" s="64"/>
      <c r="J4585" s="63"/>
      <c r="K4585" s="64"/>
      <c r="L4585" s="64"/>
      <c r="M4585" s="100"/>
      <c r="N4585" s="100"/>
      <c r="O4585" s="66"/>
      <c r="P4585" s="67"/>
      <c r="Q4585" s="68"/>
      <c r="R4585" s="68"/>
      <c r="S4585" s="68"/>
      <c r="T4585" s="69"/>
      <c r="U4585" s="63"/>
      <c r="V4585" s="63"/>
      <c r="W4585" s="63"/>
      <c r="X4585" s="63"/>
      <c r="Y4585" s="63"/>
      <c r="Z4585" s="63"/>
      <c r="AA4585" s="63"/>
    </row>
    <row r="4586" spans="1:27" s="71" customFormat="1" ht="23.5" customHeight="1" x14ac:dyDescent="0.35">
      <c r="A4586" s="62"/>
      <c r="B4586" s="63"/>
      <c r="C4586" s="64"/>
      <c r="D4586" s="64"/>
      <c r="E4586" s="64"/>
      <c r="F4586" s="64"/>
      <c r="G4586" s="72"/>
      <c r="H4586" s="63"/>
      <c r="I4586" s="64"/>
      <c r="J4586" s="63"/>
      <c r="K4586" s="64"/>
      <c r="L4586" s="64"/>
      <c r="M4586" s="100"/>
      <c r="N4586" s="100"/>
      <c r="O4586" s="66"/>
      <c r="P4586" s="67"/>
      <c r="Q4586" s="68"/>
      <c r="R4586" s="68"/>
      <c r="S4586" s="68"/>
      <c r="T4586" s="69"/>
      <c r="U4586" s="63"/>
      <c r="V4586" s="63"/>
      <c r="W4586" s="63"/>
      <c r="X4586" s="63"/>
      <c r="Y4586" s="63"/>
      <c r="Z4586" s="63"/>
      <c r="AA4586" s="63"/>
    </row>
    <row r="4587" spans="1:27" s="71" customFormat="1" ht="23.5" customHeight="1" x14ac:dyDescent="0.35">
      <c r="A4587" s="62"/>
      <c r="B4587" s="63"/>
      <c r="C4587" s="64"/>
      <c r="D4587" s="64"/>
      <c r="E4587" s="64"/>
      <c r="F4587" s="64"/>
      <c r="G4587" s="72"/>
      <c r="H4587" s="63"/>
      <c r="I4587" s="64"/>
      <c r="J4587" s="63"/>
      <c r="K4587" s="64"/>
      <c r="L4587" s="64"/>
      <c r="M4587" s="100"/>
      <c r="N4587" s="100"/>
      <c r="O4587" s="66"/>
      <c r="P4587" s="67"/>
      <c r="Q4587" s="68"/>
      <c r="R4587" s="68"/>
      <c r="S4587" s="68"/>
      <c r="T4587" s="69"/>
      <c r="U4587" s="63"/>
      <c r="V4587" s="63"/>
      <c r="W4587" s="63"/>
      <c r="X4587" s="63"/>
      <c r="Y4587" s="63"/>
      <c r="Z4587" s="63"/>
      <c r="AA4587" s="63"/>
    </row>
    <row r="4588" spans="1:27" s="71" customFormat="1" ht="23.5" customHeight="1" x14ac:dyDescent="0.35">
      <c r="A4588" s="62"/>
      <c r="B4588" s="63"/>
      <c r="C4588" s="64"/>
      <c r="D4588" s="64"/>
      <c r="E4588" s="64"/>
      <c r="F4588" s="64"/>
      <c r="G4588" s="72"/>
      <c r="H4588" s="63"/>
      <c r="I4588" s="64"/>
      <c r="J4588" s="63"/>
      <c r="K4588" s="64"/>
      <c r="L4588" s="64"/>
      <c r="M4588" s="100"/>
      <c r="N4588" s="100"/>
      <c r="O4588" s="66"/>
      <c r="P4588" s="67"/>
      <c r="Q4588" s="68"/>
      <c r="R4588" s="68"/>
      <c r="S4588" s="68"/>
      <c r="T4588" s="69"/>
      <c r="U4588" s="63"/>
      <c r="V4588" s="63"/>
      <c r="W4588" s="63"/>
      <c r="X4588" s="63"/>
      <c r="Y4588" s="63"/>
      <c r="Z4588" s="63"/>
      <c r="AA4588" s="63"/>
    </row>
    <row r="4589" spans="1:27" s="71" customFormat="1" ht="23.5" customHeight="1" x14ac:dyDescent="0.35">
      <c r="A4589" s="62"/>
      <c r="B4589" s="63"/>
      <c r="C4589" s="64"/>
      <c r="D4589" s="64"/>
      <c r="E4589" s="64"/>
      <c r="F4589" s="64"/>
      <c r="G4589" s="72"/>
      <c r="H4589" s="63"/>
      <c r="I4589" s="64"/>
      <c r="J4589" s="63"/>
      <c r="K4589" s="64"/>
      <c r="L4589" s="64"/>
      <c r="M4589" s="100"/>
      <c r="N4589" s="100"/>
      <c r="O4589" s="66"/>
      <c r="P4589" s="67"/>
      <c r="Q4589" s="68"/>
      <c r="R4589" s="68"/>
      <c r="S4589" s="68"/>
      <c r="T4589" s="69"/>
      <c r="U4589" s="63"/>
      <c r="V4589" s="63"/>
      <c r="W4589" s="63"/>
      <c r="X4589" s="63"/>
      <c r="Y4589" s="63"/>
      <c r="Z4589" s="63"/>
      <c r="AA4589" s="63"/>
    </row>
    <row r="4590" spans="1:27" s="71" customFormat="1" ht="23.5" customHeight="1" x14ac:dyDescent="0.35">
      <c r="A4590" s="62"/>
      <c r="B4590" s="63"/>
      <c r="C4590" s="64"/>
      <c r="D4590" s="64"/>
      <c r="E4590" s="64"/>
      <c r="F4590" s="64"/>
      <c r="G4590" s="72"/>
      <c r="H4590" s="63"/>
      <c r="I4590" s="64"/>
      <c r="J4590" s="63"/>
      <c r="K4590" s="64"/>
      <c r="L4590" s="64"/>
      <c r="M4590" s="100"/>
      <c r="N4590" s="100"/>
      <c r="O4590" s="66"/>
      <c r="P4590" s="67"/>
      <c r="Q4590" s="68"/>
      <c r="R4590" s="68"/>
      <c r="S4590" s="68"/>
      <c r="T4590" s="69"/>
      <c r="U4590" s="63"/>
      <c r="V4590" s="63"/>
      <c r="W4590" s="63"/>
      <c r="X4590" s="63"/>
      <c r="Y4590" s="63"/>
      <c r="Z4590" s="63"/>
      <c r="AA4590" s="63"/>
    </row>
    <row r="4591" spans="1:27" s="71" customFormat="1" ht="23.5" customHeight="1" x14ac:dyDescent="0.35">
      <c r="A4591" s="62"/>
      <c r="B4591" s="63"/>
      <c r="C4591" s="64"/>
      <c r="D4591" s="64"/>
      <c r="E4591" s="64"/>
      <c r="F4591" s="64"/>
      <c r="G4591" s="72"/>
      <c r="H4591" s="63"/>
      <c r="I4591" s="64"/>
      <c r="J4591" s="63"/>
      <c r="K4591" s="64"/>
      <c r="L4591" s="64"/>
      <c r="M4591" s="100"/>
      <c r="N4591" s="100"/>
      <c r="O4591" s="66"/>
      <c r="P4591" s="67"/>
      <c r="Q4591" s="68"/>
      <c r="R4591" s="68"/>
      <c r="S4591" s="68"/>
      <c r="T4591" s="69"/>
      <c r="U4591" s="63"/>
      <c r="V4591" s="63"/>
      <c r="W4591" s="63"/>
      <c r="X4591" s="63"/>
      <c r="Y4591" s="63"/>
      <c r="Z4591" s="63"/>
      <c r="AA4591" s="63"/>
    </row>
    <row r="4592" spans="1:27" s="71" customFormat="1" ht="23.5" customHeight="1" x14ac:dyDescent="0.35">
      <c r="A4592" s="62"/>
      <c r="B4592" s="63"/>
      <c r="C4592" s="64"/>
      <c r="D4592" s="64"/>
      <c r="E4592" s="64"/>
      <c r="F4592" s="64"/>
      <c r="G4592" s="72"/>
      <c r="H4592" s="63"/>
      <c r="I4592" s="64"/>
      <c r="J4592" s="63"/>
      <c r="K4592" s="64"/>
      <c r="L4592" s="64"/>
      <c r="M4592" s="100"/>
      <c r="N4592" s="100"/>
      <c r="O4592" s="66"/>
      <c r="P4592" s="67"/>
      <c r="Q4592" s="68"/>
      <c r="R4592" s="68"/>
      <c r="S4592" s="68"/>
      <c r="T4592" s="69"/>
      <c r="U4592" s="63"/>
      <c r="V4592" s="63"/>
      <c r="W4592" s="63"/>
      <c r="X4592" s="63"/>
      <c r="Y4592" s="63"/>
      <c r="Z4592" s="63"/>
      <c r="AA4592" s="63"/>
    </row>
    <row r="4593" spans="1:27" s="71" customFormat="1" ht="23.5" customHeight="1" x14ac:dyDescent="0.35">
      <c r="A4593" s="62"/>
      <c r="B4593" s="63"/>
      <c r="C4593" s="64"/>
      <c r="D4593" s="64"/>
      <c r="E4593" s="64"/>
      <c r="F4593" s="64"/>
      <c r="G4593" s="72"/>
      <c r="H4593" s="63"/>
      <c r="I4593" s="64"/>
      <c r="J4593" s="63"/>
      <c r="K4593" s="64"/>
      <c r="L4593" s="64"/>
      <c r="M4593" s="100"/>
      <c r="N4593" s="100"/>
      <c r="O4593" s="66"/>
      <c r="P4593" s="67"/>
      <c r="Q4593" s="68"/>
      <c r="R4593" s="68"/>
      <c r="S4593" s="68"/>
      <c r="T4593" s="69"/>
      <c r="U4593" s="63"/>
      <c r="V4593" s="63"/>
      <c r="W4593" s="63"/>
      <c r="X4593" s="63"/>
      <c r="Y4593" s="63"/>
      <c r="Z4593" s="63"/>
      <c r="AA4593" s="63"/>
    </row>
    <row r="4594" spans="1:27" s="71" customFormat="1" ht="23.5" customHeight="1" x14ac:dyDescent="0.35">
      <c r="A4594" s="62"/>
      <c r="B4594" s="63"/>
      <c r="C4594" s="64"/>
      <c r="D4594" s="64"/>
      <c r="E4594" s="64"/>
      <c r="F4594" s="64"/>
      <c r="G4594" s="72"/>
      <c r="H4594" s="63"/>
      <c r="I4594" s="64"/>
      <c r="J4594" s="63"/>
      <c r="K4594" s="64"/>
      <c r="L4594" s="64"/>
      <c r="M4594" s="100"/>
      <c r="N4594" s="100"/>
      <c r="O4594" s="66"/>
      <c r="P4594" s="67"/>
      <c r="Q4594" s="68"/>
      <c r="R4594" s="68"/>
      <c r="S4594" s="68"/>
      <c r="T4594" s="69"/>
      <c r="U4594" s="63"/>
      <c r="V4594" s="63"/>
      <c r="W4594" s="63"/>
      <c r="X4594" s="63"/>
      <c r="Y4594" s="63"/>
      <c r="Z4594" s="63"/>
      <c r="AA4594" s="63"/>
    </row>
    <row r="4595" spans="1:27" s="71" customFormat="1" ht="23.5" customHeight="1" x14ac:dyDescent="0.35">
      <c r="A4595" s="62"/>
      <c r="B4595" s="63"/>
      <c r="C4595" s="64"/>
      <c r="D4595" s="64"/>
      <c r="E4595" s="64"/>
      <c r="F4595" s="64"/>
      <c r="G4595" s="72"/>
      <c r="H4595" s="63"/>
      <c r="I4595" s="64"/>
      <c r="J4595" s="63"/>
      <c r="K4595" s="64"/>
      <c r="L4595" s="64"/>
      <c r="M4595" s="100"/>
      <c r="N4595" s="100"/>
      <c r="O4595" s="66"/>
      <c r="P4595" s="67"/>
      <c r="Q4595" s="68"/>
      <c r="R4595" s="68"/>
      <c r="S4595" s="68"/>
      <c r="T4595" s="69"/>
      <c r="U4595" s="63"/>
      <c r="V4595" s="63"/>
      <c r="W4595" s="63"/>
      <c r="X4595" s="63"/>
      <c r="Y4595" s="63"/>
      <c r="Z4595" s="63"/>
      <c r="AA4595" s="63"/>
    </row>
    <row r="4596" spans="1:27" s="71" customFormat="1" ht="23.5" customHeight="1" x14ac:dyDescent="0.35">
      <c r="A4596" s="62"/>
      <c r="B4596" s="63"/>
      <c r="C4596" s="64"/>
      <c r="D4596" s="64"/>
      <c r="E4596" s="64"/>
      <c r="F4596" s="64"/>
      <c r="G4596" s="72"/>
      <c r="H4596" s="63"/>
      <c r="I4596" s="64"/>
      <c r="J4596" s="63"/>
      <c r="K4596" s="64"/>
      <c r="L4596" s="64"/>
      <c r="M4596" s="100"/>
      <c r="N4596" s="100"/>
      <c r="O4596" s="66"/>
      <c r="P4596" s="67"/>
      <c r="Q4596" s="68"/>
      <c r="R4596" s="68"/>
      <c r="S4596" s="68"/>
      <c r="T4596" s="69"/>
      <c r="U4596" s="63"/>
      <c r="V4596" s="63"/>
      <c r="W4596" s="63"/>
      <c r="X4596" s="63"/>
      <c r="Y4596" s="63"/>
      <c r="Z4596" s="63"/>
      <c r="AA4596" s="63"/>
    </row>
    <row r="4597" spans="1:27" s="71" customFormat="1" ht="23.5" customHeight="1" x14ac:dyDescent="0.35">
      <c r="A4597" s="62"/>
      <c r="B4597" s="63"/>
      <c r="C4597" s="64"/>
      <c r="D4597" s="64"/>
      <c r="E4597" s="64"/>
      <c r="F4597" s="64"/>
      <c r="G4597" s="72"/>
      <c r="H4597" s="63"/>
      <c r="I4597" s="64"/>
      <c r="J4597" s="63"/>
      <c r="K4597" s="64"/>
      <c r="L4597" s="64"/>
      <c r="M4597" s="100"/>
      <c r="N4597" s="100"/>
      <c r="O4597" s="66"/>
      <c r="P4597" s="67"/>
      <c r="Q4597" s="68"/>
      <c r="R4597" s="68"/>
      <c r="S4597" s="68"/>
      <c r="T4597" s="69"/>
      <c r="U4597" s="63"/>
      <c r="V4597" s="63"/>
      <c r="W4597" s="63"/>
      <c r="X4597" s="63"/>
      <c r="Y4597" s="63"/>
      <c r="Z4597" s="63"/>
      <c r="AA4597" s="63"/>
    </row>
    <row r="4598" spans="1:27" s="71" customFormat="1" ht="23.5" customHeight="1" x14ac:dyDescent="0.35">
      <c r="A4598" s="62"/>
      <c r="B4598" s="63"/>
      <c r="C4598" s="64"/>
      <c r="D4598" s="64"/>
      <c r="E4598" s="64"/>
      <c r="F4598" s="64"/>
      <c r="G4598" s="72"/>
      <c r="H4598" s="63"/>
      <c r="I4598" s="64"/>
      <c r="J4598" s="63"/>
      <c r="K4598" s="64"/>
      <c r="L4598" s="64"/>
      <c r="M4598" s="100"/>
      <c r="N4598" s="100"/>
      <c r="O4598" s="66"/>
      <c r="P4598" s="67"/>
      <c r="Q4598" s="68"/>
      <c r="R4598" s="68"/>
      <c r="S4598" s="68"/>
      <c r="T4598" s="69"/>
      <c r="U4598" s="63"/>
      <c r="V4598" s="63"/>
      <c r="W4598" s="63"/>
      <c r="X4598" s="63"/>
      <c r="Y4598" s="63"/>
      <c r="Z4598" s="63"/>
      <c r="AA4598" s="63"/>
    </row>
    <row r="4599" spans="1:27" s="71" customFormat="1" ht="23.5" customHeight="1" x14ac:dyDescent="0.35">
      <c r="A4599" s="62"/>
      <c r="B4599" s="63"/>
      <c r="C4599" s="64"/>
      <c r="D4599" s="64"/>
      <c r="E4599" s="64"/>
      <c r="F4599" s="64"/>
      <c r="G4599" s="72"/>
      <c r="H4599" s="63"/>
      <c r="I4599" s="64"/>
      <c r="J4599" s="63"/>
      <c r="K4599" s="64"/>
      <c r="L4599" s="64"/>
      <c r="M4599" s="100"/>
      <c r="N4599" s="100"/>
      <c r="O4599" s="66"/>
      <c r="P4599" s="67"/>
      <c r="Q4599" s="68"/>
      <c r="R4599" s="68"/>
      <c r="S4599" s="68"/>
      <c r="T4599" s="69"/>
      <c r="U4599" s="63"/>
      <c r="V4599" s="63"/>
      <c r="W4599" s="63"/>
      <c r="X4599" s="63"/>
      <c r="Y4599" s="63"/>
      <c r="Z4599" s="63"/>
      <c r="AA4599" s="63"/>
    </row>
    <row r="4600" spans="1:27" s="71" customFormat="1" ht="23.5" customHeight="1" x14ac:dyDescent="0.35">
      <c r="A4600" s="62"/>
      <c r="B4600" s="63"/>
      <c r="C4600" s="64"/>
      <c r="D4600" s="64"/>
      <c r="E4600" s="64"/>
      <c r="F4600" s="64"/>
      <c r="G4600" s="72"/>
      <c r="H4600" s="63"/>
      <c r="I4600" s="64"/>
      <c r="J4600" s="63"/>
      <c r="K4600" s="64"/>
      <c r="L4600" s="64"/>
      <c r="M4600" s="100"/>
      <c r="N4600" s="100"/>
      <c r="O4600" s="66"/>
      <c r="P4600" s="67"/>
      <c r="Q4600" s="68"/>
      <c r="R4600" s="68"/>
      <c r="S4600" s="68"/>
      <c r="T4600" s="69"/>
      <c r="U4600" s="63"/>
      <c r="V4600" s="63"/>
      <c r="W4600" s="63"/>
      <c r="X4600" s="63"/>
      <c r="Y4600" s="63"/>
      <c r="Z4600" s="63"/>
      <c r="AA4600" s="63"/>
    </row>
    <row r="4601" spans="1:27" s="71" customFormat="1" ht="23.5" customHeight="1" x14ac:dyDescent="0.35">
      <c r="A4601" s="62"/>
      <c r="B4601" s="63"/>
      <c r="C4601" s="64"/>
      <c r="D4601" s="64"/>
      <c r="E4601" s="64"/>
      <c r="F4601" s="64"/>
      <c r="G4601" s="72"/>
      <c r="H4601" s="63"/>
      <c r="I4601" s="64"/>
      <c r="J4601" s="63"/>
      <c r="K4601" s="64"/>
      <c r="L4601" s="64"/>
      <c r="M4601" s="100"/>
      <c r="N4601" s="100"/>
      <c r="O4601" s="66"/>
      <c r="P4601" s="67"/>
      <c r="Q4601" s="68"/>
      <c r="R4601" s="68"/>
      <c r="S4601" s="68"/>
      <c r="T4601" s="69"/>
      <c r="U4601" s="63"/>
      <c r="V4601" s="63"/>
      <c r="W4601" s="63"/>
      <c r="X4601" s="63"/>
      <c r="Y4601" s="63"/>
      <c r="Z4601" s="63"/>
      <c r="AA4601" s="63"/>
    </row>
    <row r="4602" spans="1:27" s="71" customFormat="1" ht="23.5" customHeight="1" x14ac:dyDescent="0.35">
      <c r="A4602" s="62"/>
      <c r="B4602" s="63"/>
      <c r="C4602" s="64"/>
      <c r="D4602" s="64"/>
      <c r="E4602" s="64"/>
      <c r="F4602" s="64"/>
      <c r="G4602" s="72"/>
      <c r="H4602" s="63"/>
      <c r="I4602" s="64"/>
      <c r="J4602" s="63"/>
      <c r="K4602" s="64"/>
      <c r="L4602" s="64"/>
      <c r="M4602" s="100"/>
      <c r="N4602" s="100"/>
      <c r="O4602" s="66"/>
      <c r="P4602" s="67"/>
      <c r="Q4602" s="68"/>
      <c r="R4602" s="68"/>
      <c r="S4602" s="68"/>
      <c r="T4602" s="69"/>
      <c r="U4602" s="63"/>
      <c r="V4602" s="63"/>
      <c r="W4602" s="63"/>
      <c r="X4602" s="63"/>
      <c r="Y4602" s="63"/>
      <c r="Z4602" s="63"/>
      <c r="AA4602" s="63"/>
    </row>
    <row r="4603" spans="1:27" s="71" customFormat="1" ht="23.5" customHeight="1" x14ac:dyDescent="0.35">
      <c r="A4603" s="62"/>
      <c r="B4603" s="63"/>
      <c r="C4603" s="64"/>
      <c r="D4603" s="64"/>
      <c r="E4603" s="64"/>
      <c r="F4603" s="64"/>
      <c r="G4603" s="72"/>
      <c r="H4603" s="63"/>
      <c r="I4603" s="64"/>
      <c r="J4603" s="63"/>
      <c r="K4603" s="64"/>
      <c r="L4603" s="64"/>
      <c r="M4603" s="100"/>
      <c r="N4603" s="100"/>
      <c r="O4603" s="66"/>
      <c r="P4603" s="67"/>
      <c r="Q4603" s="68"/>
      <c r="R4603" s="68"/>
      <c r="S4603" s="68"/>
      <c r="T4603" s="69"/>
      <c r="U4603" s="63"/>
      <c r="V4603" s="63"/>
      <c r="W4603" s="63"/>
      <c r="X4603" s="63"/>
      <c r="Y4603" s="63"/>
      <c r="Z4603" s="63"/>
      <c r="AA4603" s="63"/>
    </row>
    <row r="4604" spans="1:27" s="71" customFormat="1" ht="23.5" customHeight="1" x14ac:dyDescent="0.35">
      <c r="A4604" s="62"/>
      <c r="B4604" s="63"/>
      <c r="C4604" s="64"/>
      <c r="D4604" s="64"/>
      <c r="E4604" s="64"/>
      <c r="F4604" s="64"/>
      <c r="G4604" s="72"/>
      <c r="H4604" s="63"/>
      <c r="I4604" s="64"/>
      <c r="J4604" s="63"/>
      <c r="K4604" s="64"/>
      <c r="L4604" s="64"/>
      <c r="M4604" s="100"/>
      <c r="N4604" s="100"/>
      <c r="O4604" s="66"/>
      <c r="P4604" s="67"/>
      <c r="Q4604" s="68"/>
      <c r="R4604" s="68"/>
      <c r="S4604" s="68"/>
      <c r="T4604" s="69"/>
      <c r="U4604" s="63"/>
      <c r="V4604" s="63"/>
      <c r="W4604" s="63"/>
      <c r="X4604" s="63"/>
      <c r="Y4604" s="63"/>
      <c r="Z4604" s="63"/>
      <c r="AA4604" s="63"/>
    </row>
    <row r="4605" spans="1:27" s="71" customFormat="1" ht="23.5" customHeight="1" x14ac:dyDescent="0.35">
      <c r="A4605" s="62"/>
      <c r="B4605" s="63"/>
      <c r="C4605" s="64"/>
      <c r="D4605" s="64"/>
      <c r="E4605" s="64"/>
      <c r="F4605" s="64"/>
      <c r="G4605" s="72"/>
      <c r="H4605" s="63"/>
      <c r="I4605" s="64"/>
      <c r="J4605" s="63"/>
      <c r="K4605" s="64"/>
      <c r="L4605" s="64"/>
      <c r="M4605" s="100"/>
      <c r="N4605" s="100"/>
      <c r="O4605" s="66"/>
      <c r="P4605" s="67"/>
      <c r="Q4605" s="68"/>
      <c r="R4605" s="68"/>
      <c r="S4605" s="68"/>
      <c r="T4605" s="69"/>
      <c r="U4605" s="63"/>
      <c r="V4605" s="63"/>
      <c r="W4605" s="63"/>
      <c r="X4605" s="63"/>
      <c r="Y4605" s="63"/>
      <c r="Z4605" s="63"/>
      <c r="AA4605" s="63"/>
    </row>
    <row r="4606" spans="1:27" s="71" customFormat="1" ht="23.5" customHeight="1" x14ac:dyDescent="0.35">
      <c r="A4606" s="62"/>
      <c r="B4606" s="63"/>
      <c r="C4606" s="64"/>
      <c r="D4606" s="64"/>
      <c r="E4606" s="64"/>
      <c r="F4606" s="64"/>
      <c r="G4606" s="72"/>
      <c r="H4606" s="63"/>
      <c r="I4606" s="64"/>
      <c r="J4606" s="63"/>
      <c r="K4606" s="64"/>
      <c r="L4606" s="64"/>
      <c r="M4606" s="100"/>
      <c r="N4606" s="100"/>
      <c r="O4606" s="66"/>
      <c r="P4606" s="67"/>
      <c r="Q4606" s="68"/>
      <c r="R4606" s="68"/>
      <c r="S4606" s="68"/>
      <c r="T4606" s="69"/>
      <c r="U4606" s="63"/>
      <c r="V4606" s="63"/>
      <c r="W4606" s="63"/>
      <c r="X4606" s="63"/>
      <c r="Y4606" s="63"/>
      <c r="Z4606" s="63"/>
      <c r="AA4606" s="63"/>
    </row>
    <row r="4607" spans="1:27" s="71" customFormat="1" ht="23.5" customHeight="1" x14ac:dyDescent="0.35">
      <c r="A4607" s="62"/>
      <c r="B4607" s="63"/>
      <c r="C4607" s="64"/>
      <c r="D4607" s="64"/>
      <c r="E4607" s="64"/>
      <c r="F4607" s="64"/>
      <c r="G4607" s="72"/>
      <c r="H4607" s="63"/>
      <c r="I4607" s="64"/>
      <c r="J4607" s="63"/>
      <c r="K4607" s="64"/>
      <c r="L4607" s="64"/>
      <c r="M4607" s="100"/>
      <c r="N4607" s="100"/>
      <c r="O4607" s="66"/>
      <c r="P4607" s="67"/>
      <c r="Q4607" s="68"/>
      <c r="R4607" s="68"/>
      <c r="S4607" s="68"/>
      <c r="T4607" s="69"/>
      <c r="U4607" s="63"/>
      <c r="V4607" s="63"/>
      <c r="W4607" s="63"/>
      <c r="X4607" s="63"/>
      <c r="Y4607" s="63"/>
      <c r="Z4607" s="63"/>
      <c r="AA4607" s="63"/>
    </row>
    <row r="4608" spans="1:27" s="71" customFormat="1" ht="23.5" customHeight="1" x14ac:dyDescent="0.35">
      <c r="A4608" s="62"/>
      <c r="B4608" s="63"/>
      <c r="C4608" s="64"/>
      <c r="D4608" s="64"/>
      <c r="E4608" s="64"/>
      <c r="F4608" s="64"/>
      <c r="G4608" s="72"/>
      <c r="H4608" s="63"/>
      <c r="I4608" s="64"/>
      <c r="J4608" s="63"/>
      <c r="K4608" s="64"/>
      <c r="L4608" s="64"/>
      <c r="M4608" s="100"/>
      <c r="N4608" s="100"/>
      <c r="O4608" s="66"/>
      <c r="P4608" s="67"/>
      <c r="Q4608" s="68"/>
      <c r="R4608" s="68"/>
      <c r="S4608" s="68"/>
      <c r="T4608" s="69"/>
      <c r="U4608" s="63"/>
      <c r="V4608" s="63"/>
      <c r="W4608" s="63"/>
      <c r="X4608" s="63"/>
      <c r="Y4608" s="63"/>
      <c r="Z4608" s="63"/>
      <c r="AA4608" s="63"/>
    </row>
    <row r="4609" spans="1:27" s="71" customFormat="1" ht="23.5" customHeight="1" x14ac:dyDescent="0.35">
      <c r="A4609" s="62"/>
      <c r="B4609" s="63"/>
      <c r="C4609" s="64"/>
      <c r="D4609" s="64"/>
      <c r="E4609" s="64"/>
      <c r="F4609" s="64"/>
      <c r="G4609" s="72"/>
      <c r="H4609" s="63"/>
      <c r="I4609" s="64"/>
      <c r="J4609" s="63"/>
      <c r="K4609" s="64"/>
      <c r="L4609" s="64"/>
      <c r="M4609" s="100"/>
      <c r="N4609" s="100"/>
      <c r="O4609" s="66"/>
      <c r="P4609" s="67"/>
      <c r="Q4609" s="68"/>
      <c r="R4609" s="68"/>
      <c r="S4609" s="68"/>
      <c r="T4609" s="69"/>
      <c r="U4609" s="63"/>
      <c r="V4609" s="63"/>
      <c r="W4609" s="63"/>
      <c r="X4609" s="63"/>
      <c r="Y4609" s="63"/>
      <c r="Z4609" s="63"/>
      <c r="AA4609" s="63"/>
    </row>
    <row r="4610" spans="1:27" s="71" customFormat="1" ht="23.5" customHeight="1" x14ac:dyDescent="0.35">
      <c r="A4610" s="62"/>
      <c r="B4610" s="63"/>
      <c r="C4610" s="64"/>
      <c r="D4610" s="64"/>
      <c r="E4610" s="64"/>
      <c r="F4610" s="64"/>
      <c r="G4610" s="72"/>
      <c r="H4610" s="63"/>
      <c r="I4610" s="64"/>
      <c r="J4610" s="63"/>
      <c r="K4610" s="64"/>
      <c r="L4610" s="64"/>
      <c r="M4610" s="100"/>
      <c r="N4610" s="100"/>
      <c r="O4610" s="66"/>
      <c r="P4610" s="67"/>
      <c r="Q4610" s="68"/>
      <c r="R4610" s="68"/>
      <c r="S4610" s="68"/>
      <c r="T4610" s="69"/>
      <c r="U4610" s="63"/>
      <c r="V4610" s="63"/>
      <c r="W4610" s="63"/>
      <c r="X4610" s="63"/>
      <c r="Y4610" s="63"/>
      <c r="Z4610" s="63"/>
      <c r="AA4610" s="63"/>
    </row>
    <row r="4611" spans="1:27" s="71" customFormat="1" ht="23.5" customHeight="1" x14ac:dyDescent="0.35">
      <c r="A4611" s="62"/>
      <c r="B4611" s="63"/>
      <c r="C4611" s="64"/>
      <c r="D4611" s="64"/>
      <c r="E4611" s="64"/>
      <c r="F4611" s="64"/>
      <c r="G4611" s="72"/>
      <c r="H4611" s="63"/>
      <c r="I4611" s="64"/>
      <c r="J4611" s="63"/>
      <c r="K4611" s="64"/>
      <c r="L4611" s="64"/>
      <c r="M4611" s="100"/>
      <c r="N4611" s="100"/>
      <c r="O4611" s="66"/>
      <c r="P4611" s="67"/>
      <c r="Q4611" s="68"/>
      <c r="R4611" s="68"/>
      <c r="S4611" s="68"/>
      <c r="T4611" s="69"/>
      <c r="U4611" s="63"/>
      <c r="V4611" s="63"/>
      <c r="W4611" s="63"/>
      <c r="X4611" s="63"/>
      <c r="Y4611" s="63"/>
      <c r="Z4611" s="63"/>
      <c r="AA4611" s="63"/>
    </row>
    <row r="4612" spans="1:27" s="71" customFormat="1" ht="23.5" customHeight="1" x14ac:dyDescent="0.35">
      <c r="A4612" s="62"/>
      <c r="B4612" s="63"/>
      <c r="C4612" s="64"/>
      <c r="D4612" s="64"/>
      <c r="E4612" s="64"/>
      <c r="F4612" s="64"/>
      <c r="G4612" s="72"/>
      <c r="H4612" s="63"/>
      <c r="I4612" s="64"/>
      <c r="J4612" s="63"/>
      <c r="K4612" s="64"/>
      <c r="L4612" s="64"/>
      <c r="M4612" s="100"/>
      <c r="N4612" s="100"/>
      <c r="O4612" s="66"/>
      <c r="P4612" s="67"/>
      <c r="Q4612" s="68"/>
      <c r="R4612" s="68"/>
      <c r="S4612" s="68"/>
      <c r="T4612" s="69"/>
      <c r="U4612" s="63"/>
      <c r="V4612" s="63"/>
      <c r="W4612" s="63"/>
      <c r="X4612" s="63"/>
      <c r="Y4612" s="63"/>
      <c r="Z4612" s="63"/>
      <c r="AA4612" s="63"/>
    </row>
    <row r="4613" spans="1:27" s="71" customFormat="1" ht="23.5" customHeight="1" x14ac:dyDescent="0.35">
      <c r="A4613" s="62"/>
      <c r="B4613" s="63"/>
      <c r="C4613" s="64"/>
      <c r="D4613" s="64"/>
      <c r="E4613" s="64"/>
      <c r="F4613" s="64"/>
      <c r="G4613" s="72"/>
      <c r="H4613" s="63"/>
      <c r="I4613" s="64"/>
      <c r="J4613" s="63"/>
      <c r="K4613" s="64"/>
      <c r="L4613" s="64"/>
      <c r="M4613" s="100"/>
      <c r="N4613" s="100"/>
      <c r="O4613" s="66"/>
      <c r="P4613" s="67"/>
      <c r="Q4613" s="68"/>
      <c r="R4613" s="68"/>
      <c r="S4613" s="68"/>
      <c r="T4613" s="69"/>
      <c r="U4613" s="63"/>
      <c r="V4613" s="63"/>
      <c r="W4613" s="63"/>
      <c r="X4613" s="63"/>
      <c r="Y4613" s="63"/>
      <c r="Z4613" s="63"/>
      <c r="AA4613" s="63"/>
    </row>
    <row r="4614" spans="1:27" s="71" customFormat="1" ht="23.5" customHeight="1" x14ac:dyDescent="0.35">
      <c r="A4614" s="62"/>
      <c r="B4614" s="63"/>
      <c r="C4614" s="64"/>
      <c r="D4614" s="64"/>
      <c r="E4614" s="64"/>
      <c r="F4614" s="64"/>
      <c r="G4614" s="72"/>
      <c r="H4614" s="63"/>
      <c r="I4614" s="64"/>
      <c r="J4614" s="63"/>
      <c r="K4614" s="64"/>
      <c r="L4614" s="64"/>
      <c r="M4614" s="100"/>
      <c r="N4614" s="100"/>
      <c r="O4614" s="66"/>
      <c r="P4614" s="67"/>
      <c r="Q4614" s="68"/>
      <c r="R4614" s="68"/>
      <c r="S4614" s="68"/>
      <c r="T4614" s="69"/>
      <c r="U4614" s="63"/>
      <c r="V4614" s="63"/>
      <c r="W4614" s="63"/>
      <c r="X4614" s="63"/>
      <c r="Y4614" s="63"/>
      <c r="Z4614" s="63"/>
      <c r="AA4614" s="63"/>
    </row>
    <row r="4615" spans="1:27" s="71" customFormat="1" ht="23.5" customHeight="1" x14ac:dyDescent="0.35">
      <c r="A4615" s="62"/>
      <c r="B4615" s="63"/>
      <c r="C4615" s="64"/>
      <c r="D4615" s="64"/>
      <c r="E4615" s="64"/>
      <c r="F4615" s="64"/>
      <c r="G4615" s="72"/>
      <c r="H4615" s="63"/>
      <c r="I4615" s="64"/>
      <c r="J4615" s="63"/>
      <c r="K4615" s="64"/>
      <c r="L4615" s="64"/>
      <c r="M4615" s="100"/>
      <c r="N4615" s="100"/>
      <c r="O4615" s="66"/>
      <c r="P4615" s="67"/>
      <c r="Q4615" s="68"/>
      <c r="R4615" s="68"/>
      <c r="S4615" s="68"/>
      <c r="T4615" s="69"/>
      <c r="U4615" s="63"/>
      <c r="V4615" s="63"/>
      <c r="W4615" s="63"/>
      <c r="X4615" s="63"/>
      <c r="Y4615" s="63"/>
      <c r="Z4615" s="63"/>
      <c r="AA4615" s="63"/>
    </row>
    <row r="4616" spans="1:27" s="71" customFormat="1" ht="23.5" customHeight="1" x14ac:dyDescent="0.35">
      <c r="A4616" s="62"/>
      <c r="B4616" s="63"/>
      <c r="C4616" s="64"/>
      <c r="D4616" s="64"/>
      <c r="E4616" s="64"/>
      <c r="F4616" s="64"/>
      <c r="G4616" s="72"/>
      <c r="H4616" s="63"/>
      <c r="I4616" s="64"/>
      <c r="J4616" s="63"/>
      <c r="K4616" s="64"/>
      <c r="L4616" s="64"/>
      <c r="M4616" s="100"/>
      <c r="N4616" s="100"/>
      <c r="O4616" s="66"/>
      <c r="P4616" s="67"/>
      <c r="Q4616" s="68"/>
      <c r="R4616" s="68"/>
      <c r="S4616" s="68"/>
      <c r="T4616" s="69"/>
      <c r="U4616" s="63"/>
      <c r="V4616" s="63"/>
      <c r="W4616" s="63"/>
      <c r="X4616" s="63"/>
      <c r="Y4616" s="63"/>
      <c r="Z4616" s="63"/>
      <c r="AA4616" s="63"/>
    </row>
    <row r="4617" spans="1:27" s="71" customFormat="1" ht="23.5" customHeight="1" x14ac:dyDescent="0.35">
      <c r="A4617" s="62"/>
      <c r="B4617" s="63"/>
      <c r="C4617" s="64"/>
      <c r="D4617" s="64"/>
      <c r="E4617" s="64"/>
      <c r="F4617" s="64"/>
      <c r="G4617" s="72"/>
      <c r="H4617" s="63"/>
      <c r="I4617" s="64"/>
      <c r="J4617" s="63"/>
      <c r="K4617" s="64"/>
      <c r="L4617" s="64"/>
      <c r="M4617" s="100"/>
      <c r="N4617" s="100"/>
      <c r="O4617" s="66"/>
      <c r="P4617" s="67"/>
      <c r="Q4617" s="68"/>
      <c r="R4617" s="68"/>
      <c r="S4617" s="68"/>
      <c r="T4617" s="69"/>
      <c r="U4617" s="63"/>
      <c r="V4617" s="63"/>
      <c r="W4617" s="63"/>
      <c r="X4617" s="63"/>
      <c r="Y4617" s="63"/>
      <c r="Z4617" s="63"/>
      <c r="AA4617" s="63"/>
    </row>
    <row r="4618" spans="1:27" s="71" customFormat="1" ht="23.5" customHeight="1" x14ac:dyDescent="0.35">
      <c r="A4618" s="62"/>
      <c r="B4618" s="63"/>
      <c r="C4618" s="64"/>
      <c r="D4618" s="64"/>
      <c r="E4618" s="64"/>
      <c r="F4618" s="64"/>
      <c r="G4618" s="72"/>
      <c r="H4618" s="63"/>
      <c r="I4618" s="64"/>
      <c r="J4618" s="63"/>
      <c r="K4618" s="64"/>
      <c r="L4618" s="64"/>
      <c r="M4618" s="100"/>
      <c r="N4618" s="100"/>
      <c r="O4618" s="66"/>
      <c r="P4618" s="67"/>
      <c r="Q4618" s="68"/>
      <c r="R4618" s="68"/>
      <c r="S4618" s="68"/>
      <c r="T4618" s="69"/>
      <c r="U4618" s="63"/>
      <c r="V4618" s="63"/>
      <c r="W4618" s="63"/>
      <c r="X4618" s="63"/>
      <c r="Y4618" s="63"/>
      <c r="Z4618" s="63"/>
      <c r="AA4618" s="63"/>
    </row>
    <row r="4619" spans="1:27" s="71" customFormat="1" ht="23.5" customHeight="1" x14ac:dyDescent="0.35">
      <c r="A4619" s="62"/>
      <c r="B4619" s="63"/>
      <c r="C4619" s="64"/>
      <c r="D4619" s="64"/>
      <c r="E4619" s="64"/>
      <c r="F4619" s="64"/>
      <c r="G4619" s="72"/>
      <c r="H4619" s="63"/>
      <c r="I4619" s="64"/>
      <c r="J4619" s="63"/>
      <c r="K4619" s="64"/>
      <c r="L4619" s="64"/>
      <c r="M4619" s="100"/>
      <c r="N4619" s="100"/>
      <c r="O4619" s="66"/>
      <c r="P4619" s="67"/>
      <c r="Q4619" s="68"/>
      <c r="R4619" s="68"/>
      <c r="S4619" s="68"/>
      <c r="T4619" s="69"/>
      <c r="U4619" s="63"/>
      <c r="V4619" s="63"/>
      <c r="W4619" s="63"/>
      <c r="X4619" s="63"/>
      <c r="Y4619" s="63"/>
      <c r="Z4619" s="63"/>
      <c r="AA4619" s="63"/>
    </row>
    <row r="4620" spans="1:27" s="71" customFormat="1" ht="23.5" customHeight="1" x14ac:dyDescent="0.35">
      <c r="A4620" s="62"/>
      <c r="B4620" s="63"/>
      <c r="C4620" s="64"/>
      <c r="D4620" s="64"/>
      <c r="E4620" s="64"/>
      <c r="F4620" s="64"/>
      <c r="G4620" s="72"/>
      <c r="H4620" s="63"/>
      <c r="I4620" s="64"/>
      <c r="J4620" s="63"/>
      <c r="K4620" s="64"/>
      <c r="L4620" s="64"/>
      <c r="M4620" s="100"/>
      <c r="N4620" s="100"/>
      <c r="O4620" s="66"/>
      <c r="P4620" s="67"/>
      <c r="Q4620" s="68"/>
      <c r="R4620" s="68"/>
      <c r="S4620" s="68"/>
      <c r="T4620" s="69"/>
      <c r="U4620" s="63"/>
      <c r="V4620" s="63"/>
      <c r="W4620" s="63"/>
      <c r="X4620" s="63"/>
      <c r="Y4620" s="63"/>
      <c r="Z4620" s="63"/>
      <c r="AA4620" s="63"/>
    </row>
    <row r="4621" spans="1:27" s="71" customFormat="1" ht="23.5" customHeight="1" x14ac:dyDescent="0.35">
      <c r="A4621" s="62"/>
      <c r="B4621" s="63"/>
      <c r="C4621" s="64"/>
      <c r="D4621" s="64"/>
      <c r="E4621" s="64"/>
      <c r="F4621" s="64"/>
      <c r="G4621" s="72"/>
      <c r="H4621" s="63"/>
      <c r="I4621" s="64"/>
      <c r="J4621" s="63"/>
      <c r="K4621" s="64"/>
      <c r="L4621" s="64"/>
      <c r="M4621" s="100"/>
      <c r="N4621" s="100"/>
      <c r="O4621" s="66"/>
      <c r="P4621" s="67"/>
      <c r="Q4621" s="68"/>
      <c r="R4621" s="68"/>
      <c r="S4621" s="68"/>
      <c r="T4621" s="69"/>
      <c r="U4621" s="63"/>
      <c r="V4621" s="63"/>
      <c r="W4621" s="63"/>
      <c r="X4621" s="63"/>
      <c r="Y4621" s="63"/>
      <c r="Z4621" s="63"/>
      <c r="AA4621" s="63"/>
    </row>
    <row r="4622" spans="1:27" s="71" customFormat="1" ht="23.5" customHeight="1" x14ac:dyDescent="0.35">
      <c r="A4622" s="62"/>
      <c r="B4622" s="63"/>
      <c r="C4622" s="64"/>
      <c r="D4622" s="64"/>
      <c r="E4622" s="64"/>
      <c r="F4622" s="64"/>
      <c r="G4622" s="72"/>
      <c r="H4622" s="63"/>
      <c r="I4622" s="64"/>
      <c r="J4622" s="63"/>
      <c r="K4622" s="64"/>
      <c r="L4622" s="64"/>
      <c r="M4622" s="100"/>
      <c r="N4622" s="100"/>
      <c r="O4622" s="66"/>
      <c r="P4622" s="67"/>
      <c r="Q4622" s="68"/>
      <c r="R4622" s="68"/>
      <c r="S4622" s="68"/>
      <c r="T4622" s="69"/>
      <c r="U4622" s="63"/>
      <c r="V4622" s="63"/>
      <c r="W4622" s="63"/>
      <c r="X4622" s="63"/>
      <c r="Y4622" s="63"/>
      <c r="Z4622" s="63"/>
      <c r="AA4622" s="63"/>
    </row>
    <row r="4623" spans="1:27" s="71" customFormat="1" ht="23.5" customHeight="1" x14ac:dyDescent="0.35">
      <c r="A4623" s="62"/>
      <c r="B4623" s="63"/>
      <c r="C4623" s="64"/>
      <c r="D4623" s="64"/>
      <c r="E4623" s="64"/>
      <c r="F4623" s="64"/>
      <c r="G4623" s="72"/>
      <c r="H4623" s="63"/>
      <c r="I4623" s="64"/>
      <c r="J4623" s="63"/>
      <c r="K4623" s="64"/>
      <c r="L4623" s="64"/>
      <c r="M4623" s="100"/>
      <c r="N4623" s="100"/>
      <c r="O4623" s="66"/>
      <c r="P4623" s="67"/>
      <c r="Q4623" s="68"/>
      <c r="R4623" s="68"/>
      <c r="S4623" s="68"/>
      <c r="T4623" s="69"/>
      <c r="U4623" s="63"/>
      <c r="V4623" s="63"/>
      <c r="W4623" s="63"/>
      <c r="X4623" s="63"/>
      <c r="Y4623" s="63"/>
      <c r="Z4623" s="63"/>
      <c r="AA4623" s="63"/>
    </row>
    <row r="4624" spans="1:27" s="71" customFormat="1" ht="23.5" customHeight="1" x14ac:dyDescent="0.35">
      <c r="A4624" s="62"/>
      <c r="B4624" s="63"/>
      <c r="C4624" s="64"/>
      <c r="D4624" s="64"/>
      <c r="E4624" s="64"/>
      <c r="F4624" s="64"/>
      <c r="G4624" s="72"/>
      <c r="H4624" s="63"/>
      <c r="I4624" s="64"/>
      <c r="J4624" s="63"/>
      <c r="K4624" s="64"/>
      <c r="L4624" s="64"/>
      <c r="M4624" s="100"/>
      <c r="N4624" s="100"/>
      <c r="O4624" s="66"/>
      <c r="P4624" s="67"/>
      <c r="Q4624" s="68"/>
      <c r="R4624" s="68"/>
      <c r="S4624" s="68"/>
      <c r="T4624" s="69"/>
      <c r="U4624" s="63"/>
      <c r="V4624" s="63"/>
      <c r="W4624" s="63"/>
      <c r="X4624" s="63"/>
      <c r="Y4624" s="63"/>
      <c r="Z4624" s="63"/>
      <c r="AA4624" s="63"/>
    </row>
    <row r="4625" spans="1:27" s="71" customFormat="1" ht="23.5" customHeight="1" x14ac:dyDescent="0.35">
      <c r="A4625" s="62"/>
      <c r="B4625" s="63"/>
      <c r="C4625" s="64"/>
      <c r="D4625" s="64"/>
      <c r="E4625" s="64"/>
      <c r="F4625" s="64"/>
      <c r="G4625" s="72"/>
      <c r="H4625" s="63"/>
      <c r="I4625" s="64"/>
      <c r="J4625" s="63"/>
      <c r="K4625" s="64"/>
      <c r="L4625" s="64"/>
      <c r="M4625" s="100"/>
      <c r="N4625" s="100"/>
      <c r="O4625" s="66"/>
      <c r="P4625" s="67"/>
      <c r="Q4625" s="68"/>
      <c r="R4625" s="68"/>
      <c r="S4625" s="68"/>
      <c r="T4625" s="69"/>
      <c r="U4625" s="63"/>
      <c r="V4625" s="63"/>
      <c r="W4625" s="63"/>
      <c r="X4625" s="63"/>
      <c r="Y4625" s="63"/>
      <c r="Z4625" s="63"/>
      <c r="AA4625" s="63"/>
    </row>
    <row r="4626" spans="1:27" s="71" customFormat="1" ht="23.5" customHeight="1" x14ac:dyDescent="0.35">
      <c r="A4626" s="62"/>
      <c r="B4626" s="63"/>
      <c r="C4626" s="64"/>
      <c r="D4626" s="64"/>
      <c r="E4626" s="64"/>
      <c r="F4626" s="64"/>
      <c r="G4626" s="72"/>
      <c r="H4626" s="63"/>
      <c r="I4626" s="64"/>
      <c r="J4626" s="63"/>
      <c r="K4626" s="64"/>
      <c r="L4626" s="64"/>
      <c r="M4626" s="100"/>
      <c r="N4626" s="100"/>
      <c r="O4626" s="66"/>
      <c r="P4626" s="67"/>
      <c r="Q4626" s="68"/>
      <c r="R4626" s="68"/>
      <c r="S4626" s="68"/>
      <c r="T4626" s="69"/>
      <c r="U4626" s="63"/>
      <c r="V4626" s="63"/>
      <c r="W4626" s="63"/>
      <c r="X4626" s="63"/>
      <c r="Y4626" s="63"/>
      <c r="Z4626" s="63"/>
      <c r="AA4626" s="63"/>
    </row>
    <row r="4627" spans="1:27" s="71" customFormat="1" ht="23.5" customHeight="1" x14ac:dyDescent="0.35">
      <c r="A4627" s="62"/>
      <c r="B4627" s="63"/>
      <c r="C4627" s="64"/>
      <c r="D4627" s="64"/>
      <c r="E4627" s="64"/>
      <c r="F4627" s="64"/>
      <c r="G4627" s="72"/>
      <c r="H4627" s="63"/>
      <c r="I4627" s="64"/>
      <c r="J4627" s="63"/>
      <c r="K4627" s="64"/>
      <c r="L4627" s="64"/>
      <c r="M4627" s="100"/>
      <c r="N4627" s="100"/>
      <c r="O4627" s="66"/>
      <c r="P4627" s="67"/>
      <c r="Q4627" s="68"/>
      <c r="R4627" s="68"/>
      <c r="S4627" s="68"/>
      <c r="T4627" s="69"/>
      <c r="U4627" s="63"/>
      <c r="V4627" s="63"/>
      <c r="W4627" s="63"/>
      <c r="X4627" s="63"/>
      <c r="Y4627" s="63"/>
      <c r="Z4627" s="63"/>
      <c r="AA4627" s="63"/>
    </row>
    <row r="4628" spans="1:27" s="71" customFormat="1" ht="23.5" customHeight="1" x14ac:dyDescent="0.35">
      <c r="A4628" s="62"/>
      <c r="B4628" s="63"/>
      <c r="C4628" s="64"/>
      <c r="D4628" s="64"/>
      <c r="E4628" s="64"/>
      <c r="F4628" s="64"/>
      <c r="G4628" s="72"/>
      <c r="H4628" s="63"/>
      <c r="I4628" s="64"/>
      <c r="J4628" s="63"/>
      <c r="K4628" s="64"/>
      <c r="L4628" s="64"/>
      <c r="M4628" s="100"/>
      <c r="N4628" s="100"/>
      <c r="O4628" s="66"/>
      <c r="P4628" s="67"/>
      <c r="Q4628" s="68"/>
      <c r="R4628" s="68"/>
      <c r="S4628" s="68"/>
      <c r="T4628" s="69"/>
      <c r="U4628" s="63"/>
      <c r="V4628" s="63"/>
      <c r="W4628" s="63"/>
      <c r="X4628" s="63"/>
      <c r="Y4628" s="63"/>
      <c r="Z4628" s="63"/>
      <c r="AA4628" s="63"/>
    </row>
    <row r="4629" spans="1:27" s="71" customFormat="1" ht="23.5" customHeight="1" x14ac:dyDescent="0.35">
      <c r="A4629" s="62"/>
      <c r="B4629" s="63"/>
      <c r="C4629" s="64"/>
      <c r="D4629" s="64"/>
      <c r="E4629" s="64"/>
      <c r="F4629" s="64"/>
      <c r="G4629" s="72"/>
      <c r="H4629" s="63"/>
      <c r="I4629" s="64"/>
      <c r="J4629" s="63"/>
      <c r="K4629" s="64"/>
      <c r="L4629" s="64"/>
      <c r="M4629" s="100"/>
      <c r="N4629" s="100"/>
      <c r="O4629" s="66"/>
      <c r="P4629" s="67"/>
      <c r="Q4629" s="68"/>
      <c r="R4629" s="68"/>
      <c r="S4629" s="68"/>
      <c r="T4629" s="69"/>
      <c r="U4629" s="63"/>
      <c r="V4629" s="63"/>
      <c r="W4629" s="63"/>
      <c r="X4629" s="63"/>
      <c r="Y4629" s="63"/>
      <c r="Z4629" s="63"/>
      <c r="AA4629" s="63"/>
    </row>
    <row r="4630" spans="1:27" s="71" customFormat="1" ht="23.5" customHeight="1" x14ac:dyDescent="0.35">
      <c r="A4630" s="62"/>
      <c r="B4630" s="63"/>
      <c r="C4630" s="64"/>
      <c r="D4630" s="64"/>
      <c r="E4630" s="64"/>
      <c r="F4630" s="64"/>
      <c r="G4630" s="72"/>
      <c r="H4630" s="63"/>
      <c r="I4630" s="64"/>
      <c r="J4630" s="63"/>
      <c r="K4630" s="64"/>
      <c r="L4630" s="64"/>
      <c r="M4630" s="100"/>
      <c r="N4630" s="100"/>
      <c r="O4630" s="66"/>
      <c r="P4630" s="67"/>
      <c r="Q4630" s="68"/>
      <c r="R4630" s="68"/>
      <c r="S4630" s="68"/>
      <c r="T4630" s="69"/>
      <c r="U4630" s="63"/>
      <c r="V4630" s="63"/>
      <c r="W4630" s="63"/>
      <c r="X4630" s="63"/>
      <c r="Y4630" s="63"/>
      <c r="Z4630" s="63"/>
      <c r="AA4630" s="63"/>
    </row>
    <row r="4631" spans="1:27" s="71" customFormat="1" ht="23.5" customHeight="1" x14ac:dyDescent="0.35">
      <c r="A4631" s="62"/>
      <c r="B4631" s="63"/>
      <c r="C4631" s="64"/>
      <c r="D4631" s="64"/>
      <c r="E4631" s="64"/>
      <c r="F4631" s="64"/>
      <c r="G4631" s="72"/>
      <c r="H4631" s="63"/>
      <c r="I4631" s="64"/>
      <c r="J4631" s="63"/>
      <c r="K4631" s="64"/>
      <c r="L4631" s="64"/>
      <c r="M4631" s="100"/>
      <c r="N4631" s="100"/>
      <c r="O4631" s="66"/>
      <c r="P4631" s="67"/>
      <c r="Q4631" s="68"/>
      <c r="R4631" s="68"/>
      <c r="S4631" s="68"/>
      <c r="T4631" s="69"/>
      <c r="U4631" s="63"/>
      <c r="V4631" s="63"/>
      <c r="W4631" s="63"/>
      <c r="X4631" s="63"/>
      <c r="Y4631" s="63"/>
      <c r="Z4631" s="63"/>
      <c r="AA4631" s="63"/>
    </row>
    <row r="4632" spans="1:27" s="71" customFormat="1" ht="23.5" customHeight="1" x14ac:dyDescent="0.35">
      <c r="A4632" s="62"/>
      <c r="B4632" s="63"/>
      <c r="C4632" s="64"/>
      <c r="D4632" s="64"/>
      <c r="E4632" s="64"/>
      <c r="F4632" s="64"/>
      <c r="G4632" s="72"/>
      <c r="H4632" s="63"/>
      <c r="I4632" s="64"/>
      <c r="J4632" s="63"/>
      <c r="K4632" s="64"/>
      <c r="L4632" s="64"/>
      <c r="M4632" s="100"/>
      <c r="N4632" s="100"/>
      <c r="O4632" s="66"/>
      <c r="P4632" s="67"/>
      <c r="Q4632" s="68"/>
      <c r="R4632" s="68"/>
      <c r="S4632" s="68"/>
      <c r="T4632" s="69"/>
      <c r="U4632" s="63"/>
      <c r="V4632" s="63"/>
      <c r="W4632" s="63"/>
      <c r="X4632" s="63"/>
      <c r="Y4632" s="63"/>
      <c r="Z4632" s="63"/>
      <c r="AA4632" s="63"/>
    </row>
    <row r="4633" spans="1:27" s="71" customFormat="1" ht="23.5" customHeight="1" x14ac:dyDescent="0.35">
      <c r="A4633" s="62"/>
      <c r="B4633" s="63"/>
      <c r="C4633" s="64"/>
      <c r="D4633" s="64"/>
      <c r="E4633" s="64"/>
      <c r="F4633" s="64"/>
      <c r="G4633" s="72"/>
      <c r="H4633" s="63"/>
      <c r="I4633" s="64"/>
      <c r="J4633" s="63"/>
      <c r="K4633" s="64"/>
      <c r="L4633" s="64"/>
      <c r="M4633" s="100"/>
      <c r="N4633" s="100"/>
      <c r="O4633" s="66"/>
      <c r="P4633" s="67"/>
      <c r="Q4633" s="68"/>
      <c r="R4633" s="68"/>
      <c r="S4633" s="68"/>
      <c r="T4633" s="69"/>
      <c r="U4633" s="63"/>
      <c r="V4633" s="63"/>
      <c r="W4633" s="63"/>
      <c r="X4633" s="63"/>
      <c r="Y4633" s="63"/>
      <c r="Z4633" s="63"/>
      <c r="AA4633" s="63"/>
    </row>
    <row r="4634" spans="1:27" s="71" customFormat="1" ht="23.5" customHeight="1" x14ac:dyDescent="0.35">
      <c r="A4634" s="62"/>
      <c r="B4634" s="63"/>
      <c r="C4634" s="64"/>
      <c r="D4634" s="64"/>
      <c r="E4634" s="64"/>
      <c r="F4634" s="64"/>
      <c r="G4634" s="72"/>
      <c r="H4634" s="63"/>
      <c r="I4634" s="64"/>
      <c r="J4634" s="63"/>
      <c r="K4634" s="64"/>
      <c r="L4634" s="64"/>
      <c r="M4634" s="100"/>
      <c r="N4634" s="100"/>
      <c r="O4634" s="66"/>
      <c r="P4634" s="67"/>
      <c r="Q4634" s="68"/>
      <c r="R4634" s="68"/>
      <c r="S4634" s="68"/>
      <c r="T4634" s="69"/>
      <c r="U4634" s="63"/>
      <c r="V4634" s="63"/>
      <c r="W4634" s="63"/>
      <c r="X4634" s="63"/>
      <c r="Y4634" s="63"/>
      <c r="Z4634" s="63"/>
      <c r="AA4634" s="63"/>
    </row>
    <row r="4635" spans="1:27" s="71" customFormat="1" ht="23.5" customHeight="1" x14ac:dyDescent="0.35">
      <c r="A4635" s="62"/>
      <c r="B4635" s="63"/>
      <c r="C4635" s="64"/>
      <c r="D4635" s="64"/>
      <c r="E4635" s="64"/>
      <c r="F4635" s="64"/>
      <c r="G4635" s="72"/>
      <c r="H4635" s="63"/>
      <c r="I4635" s="64"/>
      <c r="J4635" s="63"/>
      <c r="K4635" s="64"/>
      <c r="L4635" s="64"/>
      <c r="M4635" s="100"/>
      <c r="N4635" s="100"/>
      <c r="O4635" s="66"/>
      <c r="P4635" s="67"/>
      <c r="Q4635" s="68"/>
      <c r="R4635" s="68"/>
      <c r="S4635" s="68"/>
      <c r="T4635" s="69"/>
      <c r="U4635" s="63"/>
      <c r="V4635" s="63"/>
      <c r="W4635" s="63"/>
      <c r="X4635" s="63"/>
      <c r="Y4635" s="63"/>
      <c r="Z4635" s="63"/>
      <c r="AA4635" s="63"/>
    </row>
    <row r="4636" spans="1:27" s="71" customFormat="1" ht="23.5" customHeight="1" x14ac:dyDescent="0.35">
      <c r="A4636" s="62"/>
      <c r="B4636" s="63"/>
      <c r="C4636" s="64"/>
      <c r="D4636" s="64"/>
      <c r="E4636" s="64"/>
      <c r="F4636" s="64"/>
      <c r="G4636" s="72"/>
      <c r="H4636" s="63"/>
      <c r="I4636" s="64"/>
      <c r="J4636" s="63"/>
      <c r="K4636" s="64"/>
      <c r="L4636" s="64"/>
      <c r="M4636" s="100"/>
      <c r="N4636" s="100"/>
      <c r="O4636" s="66"/>
      <c r="P4636" s="67"/>
      <c r="Q4636" s="68"/>
      <c r="R4636" s="68"/>
      <c r="S4636" s="68"/>
      <c r="T4636" s="69"/>
      <c r="U4636" s="63"/>
      <c r="V4636" s="63"/>
      <c r="W4636" s="63"/>
      <c r="X4636" s="63"/>
      <c r="Y4636" s="63"/>
      <c r="Z4636" s="63"/>
      <c r="AA4636" s="63"/>
    </row>
    <row r="4637" spans="1:27" s="71" customFormat="1" ht="23.5" customHeight="1" x14ac:dyDescent="0.35">
      <c r="A4637" s="62"/>
      <c r="B4637" s="63"/>
      <c r="C4637" s="64"/>
      <c r="D4637" s="64"/>
      <c r="E4637" s="64"/>
      <c r="F4637" s="64"/>
      <c r="G4637" s="72"/>
      <c r="H4637" s="63"/>
      <c r="I4637" s="64"/>
      <c r="J4637" s="63"/>
      <c r="K4637" s="64"/>
      <c r="L4637" s="64"/>
      <c r="M4637" s="100"/>
      <c r="N4637" s="100"/>
      <c r="O4637" s="66"/>
      <c r="P4637" s="67"/>
      <c r="Q4637" s="68"/>
      <c r="R4637" s="68"/>
      <c r="S4637" s="68"/>
      <c r="T4637" s="69"/>
      <c r="U4637" s="63"/>
      <c r="V4637" s="63"/>
      <c r="W4637" s="63"/>
      <c r="X4637" s="63"/>
      <c r="Y4637" s="63"/>
      <c r="Z4637" s="63"/>
      <c r="AA4637" s="63"/>
    </row>
    <row r="4638" spans="1:27" s="71" customFormat="1" ht="23.5" customHeight="1" x14ac:dyDescent="0.35">
      <c r="A4638" s="62"/>
      <c r="B4638" s="63"/>
      <c r="C4638" s="64"/>
      <c r="D4638" s="64"/>
      <c r="E4638" s="64"/>
      <c r="F4638" s="64"/>
      <c r="G4638" s="72"/>
      <c r="H4638" s="63"/>
      <c r="I4638" s="64"/>
      <c r="J4638" s="63"/>
      <c r="K4638" s="64"/>
      <c r="L4638" s="64"/>
      <c r="M4638" s="100"/>
      <c r="N4638" s="100"/>
      <c r="O4638" s="66"/>
      <c r="P4638" s="67"/>
      <c r="Q4638" s="68"/>
      <c r="R4638" s="68"/>
      <c r="S4638" s="68"/>
      <c r="T4638" s="69"/>
      <c r="U4638" s="63"/>
      <c r="V4638" s="63"/>
      <c r="W4638" s="63"/>
      <c r="X4638" s="63"/>
      <c r="Y4638" s="63"/>
      <c r="Z4638" s="63"/>
      <c r="AA4638" s="63"/>
    </row>
    <row r="4639" spans="1:27" s="71" customFormat="1" ht="23.5" customHeight="1" x14ac:dyDescent="0.35">
      <c r="A4639" s="62"/>
      <c r="B4639" s="63"/>
      <c r="C4639" s="64"/>
      <c r="D4639" s="64"/>
      <c r="E4639" s="64"/>
      <c r="F4639" s="64"/>
      <c r="G4639" s="72"/>
      <c r="H4639" s="63"/>
      <c r="I4639" s="64"/>
      <c r="J4639" s="63"/>
      <c r="K4639" s="64"/>
      <c r="L4639" s="64"/>
      <c r="M4639" s="100"/>
      <c r="N4639" s="100"/>
      <c r="O4639" s="66"/>
      <c r="P4639" s="67"/>
      <c r="Q4639" s="68"/>
      <c r="R4639" s="68"/>
      <c r="S4639" s="68"/>
      <c r="T4639" s="69"/>
      <c r="U4639" s="63"/>
      <c r="V4639" s="63"/>
      <c r="W4639" s="63"/>
      <c r="X4639" s="63"/>
      <c r="Y4639" s="63"/>
      <c r="Z4639" s="63"/>
      <c r="AA4639" s="63"/>
    </row>
    <row r="4640" spans="1:27" s="71" customFormat="1" ht="23.5" customHeight="1" x14ac:dyDescent="0.35">
      <c r="A4640" s="62"/>
      <c r="B4640" s="63"/>
      <c r="C4640" s="64"/>
      <c r="D4640" s="64"/>
      <c r="E4640" s="64"/>
      <c r="F4640" s="64"/>
      <c r="G4640" s="72"/>
      <c r="H4640" s="63"/>
      <c r="I4640" s="64"/>
      <c r="J4640" s="63"/>
      <c r="K4640" s="64"/>
      <c r="L4640" s="64"/>
      <c r="M4640" s="100"/>
      <c r="N4640" s="100"/>
      <c r="O4640" s="66"/>
      <c r="P4640" s="67"/>
      <c r="Q4640" s="68"/>
      <c r="R4640" s="68"/>
      <c r="S4640" s="68"/>
      <c r="T4640" s="69"/>
      <c r="U4640" s="63"/>
      <c r="V4640" s="63"/>
      <c r="W4640" s="63"/>
      <c r="X4640" s="63"/>
      <c r="Y4640" s="63"/>
      <c r="Z4640" s="63"/>
      <c r="AA4640" s="63"/>
    </row>
    <row r="4641" spans="1:27" s="71" customFormat="1" ht="23.5" customHeight="1" x14ac:dyDescent="0.35">
      <c r="A4641" s="62"/>
      <c r="B4641" s="63"/>
      <c r="C4641" s="64"/>
      <c r="D4641" s="64"/>
      <c r="E4641" s="64"/>
      <c r="F4641" s="64"/>
      <c r="G4641" s="72"/>
      <c r="H4641" s="63"/>
      <c r="I4641" s="64"/>
      <c r="J4641" s="63"/>
      <c r="K4641" s="64"/>
      <c r="L4641" s="64"/>
      <c r="M4641" s="100"/>
      <c r="N4641" s="100"/>
      <c r="O4641" s="66"/>
      <c r="P4641" s="67"/>
      <c r="Q4641" s="68"/>
      <c r="R4641" s="68"/>
      <c r="S4641" s="68"/>
      <c r="T4641" s="69"/>
      <c r="U4641" s="63"/>
      <c r="V4641" s="63"/>
      <c r="W4641" s="63"/>
      <c r="X4641" s="63"/>
      <c r="Y4641" s="63"/>
      <c r="Z4641" s="63"/>
      <c r="AA4641" s="63"/>
    </row>
    <row r="4642" spans="1:27" s="71" customFormat="1" ht="23.5" customHeight="1" x14ac:dyDescent="0.35">
      <c r="A4642" s="62"/>
      <c r="B4642" s="63"/>
      <c r="C4642" s="64"/>
      <c r="D4642" s="64"/>
      <c r="E4642" s="64"/>
      <c r="F4642" s="64"/>
      <c r="G4642" s="72"/>
      <c r="H4642" s="63"/>
      <c r="I4642" s="64"/>
      <c r="J4642" s="63"/>
      <c r="K4642" s="64"/>
      <c r="L4642" s="64"/>
      <c r="M4642" s="100"/>
      <c r="N4642" s="100"/>
      <c r="O4642" s="66"/>
      <c r="P4642" s="67"/>
      <c r="Q4642" s="68"/>
      <c r="R4642" s="68"/>
      <c r="S4642" s="68"/>
      <c r="T4642" s="69"/>
      <c r="U4642" s="63"/>
      <c r="V4642" s="63"/>
      <c r="W4642" s="63"/>
      <c r="X4642" s="63"/>
      <c r="Y4642" s="63"/>
      <c r="Z4642" s="63"/>
      <c r="AA4642" s="63"/>
    </row>
    <row r="4643" spans="1:27" s="71" customFormat="1" ht="23.5" customHeight="1" x14ac:dyDescent="0.35">
      <c r="A4643" s="62"/>
      <c r="B4643" s="63"/>
      <c r="C4643" s="64"/>
      <c r="D4643" s="64"/>
      <c r="E4643" s="64"/>
      <c r="F4643" s="64"/>
      <c r="G4643" s="72"/>
      <c r="H4643" s="63"/>
      <c r="I4643" s="64"/>
      <c r="J4643" s="63"/>
      <c r="K4643" s="64"/>
      <c r="L4643" s="64"/>
      <c r="M4643" s="100"/>
      <c r="N4643" s="100"/>
      <c r="O4643" s="66"/>
      <c r="P4643" s="67"/>
      <c r="Q4643" s="68"/>
      <c r="R4643" s="68"/>
      <c r="S4643" s="68"/>
      <c r="T4643" s="69"/>
      <c r="U4643" s="63"/>
      <c r="V4643" s="63"/>
      <c r="W4643" s="63"/>
      <c r="X4643" s="63"/>
      <c r="Y4643" s="63"/>
      <c r="Z4643" s="63"/>
      <c r="AA4643" s="63"/>
    </row>
    <row r="4644" spans="1:27" s="71" customFormat="1" ht="23.5" customHeight="1" x14ac:dyDescent="0.35">
      <c r="A4644" s="62"/>
      <c r="B4644" s="63"/>
      <c r="C4644" s="64"/>
      <c r="D4644" s="64"/>
      <c r="E4644" s="64"/>
      <c r="F4644" s="64"/>
      <c r="G4644" s="72"/>
      <c r="H4644" s="63"/>
      <c r="I4644" s="64"/>
      <c r="J4644" s="63"/>
      <c r="K4644" s="64"/>
      <c r="L4644" s="64"/>
      <c r="M4644" s="100"/>
      <c r="N4644" s="100"/>
      <c r="O4644" s="66"/>
      <c r="P4644" s="67"/>
      <c r="Q4644" s="68"/>
      <c r="R4644" s="68"/>
      <c r="S4644" s="68"/>
      <c r="T4644" s="69"/>
      <c r="U4644" s="63"/>
      <c r="V4644" s="63"/>
      <c r="W4644" s="63"/>
      <c r="X4644" s="63"/>
      <c r="Y4644" s="63"/>
      <c r="Z4644" s="63"/>
      <c r="AA4644" s="63"/>
    </row>
    <row r="4645" spans="1:27" s="71" customFormat="1" ht="23.5" customHeight="1" x14ac:dyDescent="0.35">
      <c r="A4645" s="62"/>
      <c r="B4645" s="63"/>
      <c r="C4645" s="64"/>
      <c r="D4645" s="64"/>
      <c r="E4645" s="64"/>
      <c r="F4645" s="64"/>
      <c r="G4645" s="72"/>
      <c r="H4645" s="63"/>
      <c r="I4645" s="64"/>
      <c r="J4645" s="63"/>
      <c r="K4645" s="64"/>
      <c r="L4645" s="64"/>
      <c r="M4645" s="100"/>
      <c r="N4645" s="100"/>
      <c r="O4645" s="66"/>
      <c r="P4645" s="67"/>
      <c r="Q4645" s="68"/>
      <c r="R4645" s="68"/>
      <c r="S4645" s="68"/>
      <c r="T4645" s="69"/>
      <c r="U4645" s="63"/>
      <c r="V4645" s="63"/>
      <c r="W4645" s="63"/>
      <c r="X4645" s="63"/>
      <c r="Y4645" s="63"/>
      <c r="Z4645" s="63"/>
      <c r="AA4645" s="63"/>
    </row>
    <row r="4646" spans="1:27" s="71" customFormat="1" ht="23.5" customHeight="1" x14ac:dyDescent="0.35">
      <c r="A4646" s="62"/>
      <c r="B4646" s="63"/>
      <c r="C4646" s="64"/>
      <c r="D4646" s="64"/>
      <c r="E4646" s="64"/>
      <c r="F4646" s="64"/>
      <c r="G4646" s="72"/>
      <c r="H4646" s="63"/>
      <c r="I4646" s="64"/>
      <c r="J4646" s="63"/>
      <c r="K4646" s="64"/>
      <c r="L4646" s="64"/>
      <c r="M4646" s="100"/>
      <c r="N4646" s="100"/>
      <c r="O4646" s="66"/>
      <c r="P4646" s="67"/>
      <c r="Q4646" s="68"/>
      <c r="R4646" s="68"/>
      <c r="S4646" s="68"/>
      <c r="T4646" s="69"/>
      <c r="U4646" s="63"/>
      <c r="V4646" s="63"/>
      <c r="W4646" s="63"/>
      <c r="X4646" s="63"/>
      <c r="Y4646" s="63"/>
      <c r="Z4646" s="63"/>
      <c r="AA4646" s="63"/>
    </row>
    <row r="4647" spans="1:27" s="71" customFormat="1" ht="23.5" customHeight="1" x14ac:dyDescent="0.35">
      <c r="A4647" s="62"/>
      <c r="B4647" s="63"/>
      <c r="C4647" s="64"/>
      <c r="D4647" s="64"/>
      <c r="E4647" s="64"/>
      <c r="F4647" s="64"/>
      <c r="G4647" s="72"/>
      <c r="H4647" s="63"/>
      <c r="I4647" s="64"/>
      <c r="J4647" s="63"/>
      <c r="K4647" s="64"/>
      <c r="L4647" s="64"/>
      <c r="M4647" s="100"/>
      <c r="N4647" s="100"/>
      <c r="O4647" s="66"/>
      <c r="P4647" s="67"/>
      <c r="Q4647" s="68"/>
      <c r="R4647" s="68"/>
      <c r="S4647" s="68"/>
      <c r="T4647" s="69"/>
      <c r="U4647" s="63"/>
      <c r="V4647" s="63"/>
      <c r="W4647" s="63"/>
      <c r="X4647" s="63"/>
      <c r="Y4647" s="63"/>
      <c r="Z4647" s="63"/>
      <c r="AA4647" s="63"/>
    </row>
    <row r="4648" spans="1:27" s="71" customFormat="1" ht="23.5" customHeight="1" x14ac:dyDescent="0.35">
      <c r="A4648" s="62"/>
      <c r="B4648" s="63"/>
      <c r="C4648" s="64"/>
      <c r="D4648" s="64"/>
      <c r="E4648" s="64"/>
      <c r="F4648" s="64"/>
      <c r="G4648" s="72"/>
      <c r="H4648" s="63"/>
      <c r="I4648" s="64"/>
      <c r="J4648" s="63"/>
      <c r="K4648" s="64"/>
      <c r="L4648" s="64"/>
      <c r="M4648" s="100"/>
      <c r="N4648" s="100"/>
      <c r="O4648" s="66"/>
      <c r="P4648" s="67"/>
      <c r="Q4648" s="68"/>
      <c r="R4648" s="68"/>
      <c r="S4648" s="68"/>
      <c r="T4648" s="69"/>
      <c r="U4648" s="63"/>
      <c r="V4648" s="63"/>
      <c r="W4648" s="63"/>
      <c r="X4648" s="63"/>
      <c r="Y4648" s="63"/>
      <c r="Z4648" s="63"/>
      <c r="AA4648" s="63"/>
    </row>
    <row r="4649" spans="1:27" s="71" customFormat="1" ht="23.5" customHeight="1" x14ac:dyDescent="0.35">
      <c r="A4649" s="62"/>
      <c r="B4649" s="63"/>
      <c r="C4649" s="64"/>
      <c r="D4649" s="64"/>
      <c r="E4649" s="64"/>
      <c r="F4649" s="64"/>
      <c r="G4649" s="72"/>
      <c r="H4649" s="63"/>
      <c r="I4649" s="64"/>
      <c r="J4649" s="63"/>
      <c r="K4649" s="64"/>
      <c r="L4649" s="64"/>
      <c r="M4649" s="100"/>
      <c r="N4649" s="100"/>
      <c r="O4649" s="66"/>
      <c r="P4649" s="67"/>
      <c r="Q4649" s="68"/>
      <c r="R4649" s="68"/>
      <c r="S4649" s="68"/>
      <c r="T4649" s="69"/>
      <c r="U4649" s="63"/>
      <c r="V4649" s="63"/>
      <c r="W4649" s="63"/>
      <c r="X4649" s="63"/>
      <c r="Y4649" s="63"/>
      <c r="Z4649" s="63"/>
      <c r="AA4649" s="63"/>
    </row>
    <row r="4650" spans="1:27" s="71" customFormat="1" ht="23.5" customHeight="1" x14ac:dyDescent="0.35">
      <c r="A4650" s="62"/>
      <c r="B4650" s="63"/>
      <c r="C4650" s="64"/>
      <c r="D4650" s="64"/>
      <c r="E4650" s="64"/>
      <c r="F4650" s="64"/>
      <c r="G4650" s="72"/>
      <c r="H4650" s="63"/>
      <c r="I4650" s="64"/>
      <c r="J4650" s="63"/>
      <c r="K4650" s="64"/>
      <c r="L4650" s="64"/>
      <c r="M4650" s="100"/>
      <c r="N4650" s="100"/>
      <c r="O4650" s="66"/>
      <c r="P4650" s="67"/>
      <c r="Q4650" s="68"/>
      <c r="R4650" s="68"/>
      <c r="S4650" s="68"/>
      <c r="T4650" s="69"/>
      <c r="U4650" s="63"/>
      <c r="V4650" s="63"/>
      <c r="W4650" s="63"/>
      <c r="X4650" s="63"/>
      <c r="Y4650" s="63"/>
      <c r="Z4650" s="63"/>
      <c r="AA4650" s="63"/>
    </row>
    <row r="4651" spans="1:27" s="71" customFormat="1" ht="23.5" customHeight="1" x14ac:dyDescent="0.35">
      <c r="A4651" s="62"/>
      <c r="B4651" s="63"/>
      <c r="C4651" s="64"/>
      <c r="D4651" s="64"/>
      <c r="E4651" s="64"/>
      <c r="F4651" s="64"/>
      <c r="G4651" s="72"/>
      <c r="H4651" s="63"/>
      <c r="I4651" s="64"/>
      <c r="J4651" s="63"/>
      <c r="K4651" s="64"/>
      <c r="L4651" s="64"/>
      <c r="M4651" s="100"/>
      <c r="N4651" s="100"/>
      <c r="O4651" s="66"/>
      <c r="P4651" s="67"/>
      <c r="Q4651" s="68"/>
      <c r="R4651" s="68"/>
      <c r="S4651" s="68"/>
      <c r="T4651" s="69"/>
      <c r="U4651" s="63"/>
      <c r="V4651" s="63"/>
      <c r="W4651" s="63"/>
      <c r="X4651" s="63"/>
      <c r="Y4651" s="63"/>
      <c r="Z4651" s="63"/>
      <c r="AA4651" s="63"/>
    </row>
    <row r="4652" spans="1:27" s="71" customFormat="1" ht="23.5" customHeight="1" x14ac:dyDescent="0.35">
      <c r="A4652" s="62"/>
      <c r="B4652" s="63"/>
      <c r="C4652" s="64"/>
      <c r="D4652" s="64"/>
      <c r="E4652" s="64"/>
      <c r="F4652" s="64"/>
      <c r="G4652" s="72"/>
      <c r="H4652" s="63"/>
      <c r="I4652" s="64"/>
      <c r="J4652" s="63"/>
      <c r="K4652" s="64"/>
      <c r="L4652" s="64"/>
      <c r="M4652" s="100"/>
      <c r="N4652" s="100"/>
      <c r="O4652" s="66"/>
      <c r="P4652" s="67"/>
      <c r="Q4652" s="68"/>
      <c r="R4652" s="68"/>
      <c r="S4652" s="68"/>
      <c r="T4652" s="69"/>
      <c r="U4652" s="63"/>
      <c r="V4652" s="63"/>
      <c r="W4652" s="63"/>
      <c r="X4652" s="63"/>
      <c r="Y4652" s="63"/>
      <c r="Z4652" s="63"/>
      <c r="AA4652" s="63"/>
    </row>
    <row r="4653" spans="1:27" s="71" customFormat="1" ht="23.5" customHeight="1" x14ac:dyDescent="0.35">
      <c r="A4653" s="62"/>
      <c r="B4653" s="63"/>
      <c r="C4653" s="64"/>
      <c r="D4653" s="64"/>
      <c r="E4653" s="64"/>
      <c r="F4653" s="64"/>
      <c r="G4653" s="72"/>
      <c r="H4653" s="63"/>
      <c r="I4653" s="64"/>
      <c r="J4653" s="63"/>
      <c r="K4653" s="64"/>
      <c r="L4653" s="64"/>
      <c r="M4653" s="100"/>
      <c r="N4653" s="100"/>
      <c r="O4653" s="66"/>
      <c r="P4653" s="67"/>
      <c r="Q4653" s="68"/>
      <c r="R4653" s="68"/>
      <c r="S4653" s="68"/>
      <c r="T4653" s="69"/>
      <c r="U4653" s="63"/>
      <c r="V4653" s="63"/>
      <c r="W4653" s="63"/>
      <c r="X4653" s="63"/>
      <c r="Y4653" s="63"/>
      <c r="Z4653" s="63"/>
      <c r="AA4653" s="63"/>
    </row>
    <row r="4654" spans="1:27" s="71" customFormat="1" ht="23.5" customHeight="1" x14ac:dyDescent="0.35">
      <c r="A4654" s="62"/>
      <c r="B4654" s="63"/>
      <c r="C4654" s="64"/>
      <c r="D4654" s="64"/>
      <c r="E4654" s="64"/>
      <c r="F4654" s="64"/>
      <c r="G4654" s="72"/>
      <c r="H4654" s="63"/>
      <c r="I4654" s="64"/>
      <c r="J4654" s="63"/>
      <c r="K4654" s="64"/>
      <c r="L4654" s="64"/>
      <c r="M4654" s="100"/>
      <c r="N4654" s="100"/>
      <c r="O4654" s="66"/>
      <c r="P4654" s="67"/>
      <c r="Q4654" s="68"/>
      <c r="R4654" s="68"/>
      <c r="S4654" s="68"/>
      <c r="T4654" s="69"/>
      <c r="U4654" s="63"/>
      <c r="V4654" s="63"/>
      <c r="W4654" s="63"/>
      <c r="X4654" s="63"/>
      <c r="Y4654" s="63"/>
      <c r="Z4654" s="63"/>
      <c r="AA4654" s="63"/>
    </row>
    <row r="4655" spans="1:27" s="71" customFormat="1" ht="23.5" customHeight="1" x14ac:dyDescent="0.35">
      <c r="A4655" s="62"/>
      <c r="B4655" s="63"/>
      <c r="C4655" s="64"/>
      <c r="D4655" s="64"/>
      <c r="E4655" s="64"/>
      <c r="F4655" s="64"/>
      <c r="G4655" s="72"/>
      <c r="H4655" s="63"/>
      <c r="I4655" s="64"/>
      <c r="J4655" s="63"/>
      <c r="K4655" s="64"/>
      <c r="L4655" s="64"/>
      <c r="M4655" s="100"/>
      <c r="N4655" s="100"/>
      <c r="O4655" s="66"/>
      <c r="P4655" s="67"/>
      <c r="Q4655" s="68"/>
      <c r="R4655" s="68"/>
      <c r="S4655" s="68"/>
      <c r="T4655" s="69"/>
      <c r="U4655" s="63"/>
      <c r="V4655" s="63"/>
      <c r="W4655" s="63"/>
      <c r="X4655" s="63"/>
      <c r="Y4655" s="63"/>
      <c r="Z4655" s="63"/>
      <c r="AA4655" s="63"/>
    </row>
    <row r="4656" spans="1:27" s="71" customFormat="1" ht="23.5" customHeight="1" x14ac:dyDescent="0.35">
      <c r="A4656" s="62"/>
      <c r="B4656" s="63"/>
      <c r="C4656" s="64"/>
      <c r="D4656" s="64"/>
      <c r="E4656" s="64"/>
      <c r="F4656" s="64"/>
      <c r="G4656" s="72"/>
      <c r="H4656" s="63"/>
      <c r="I4656" s="64"/>
      <c r="J4656" s="63"/>
      <c r="K4656" s="64"/>
      <c r="L4656" s="64"/>
      <c r="M4656" s="100"/>
      <c r="N4656" s="100"/>
      <c r="O4656" s="66"/>
      <c r="P4656" s="67"/>
      <c r="Q4656" s="68"/>
      <c r="R4656" s="68"/>
      <c r="S4656" s="68"/>
      <c r="T4656" s="69"/>
      <c r="U4656" s="63"/>
      <c r="V4656" s="63"/>
      <c r="W4656" s="63"/>
      <c r="X4656" s="63"/>
      <c r="Y4656" s="63"/>
      <c r="Z4656" s="63"/>
      <c r="AA4656" s="63"/>
    </row>
    <row r="4657" spans="1:27" s="71" customFormat="1" ht="23.5" customHeight="1" x14ac:dyDescent="0.35">
      <c r="A4657" s="62"/>
      <c r="B4657" s="63"/>
      <c r="C4657" s="64"/>
      <c r="D4657" s="64"/>
      <c r="E4657" s="64"/>
      <c r="F4657" s="64"/>
      <c r="G4657" s="72"/>
      <c r="H4657" s="63"/>
      <c r="I4657" s="64"/>
      <c r="J4657" s="63"/>
      <c r="K4657" s="64"/>
      <c r="L4657" s="64"/>
      <c r="M4657" s="100"/>
      <c r="N4657" s="100"/>
      <c r="O4657" s="66"/>
      <c r="P4657" s="67"/>
      <c r="Q4657" s="68"/>
      <c r="R4657" s="68"/>
      <c r="S4657" s="68"/>
      <c r="T4657" s="69"/>
      <c r="U4657" s="63"/>
      <c r="V4657" s="63"/>
      <c r="W4657" s="63"/>
      <c r="X4657" s="63"/>
      <c r="Y4657" s="63"/>
      <c r="Z4657" s="63"/>
      <c r="AA4657" s="63"/>
    </row>
    <row r="4658" spans="1:27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</row>
    <row r="4659" spans="1:27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</row>
    <row r="4660" spans="1:27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</row>
    <row r="4661" spans="1:27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</row>
    <row r="4662" spans="1:27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</row>
    <row r="4663" spans="1:27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</row>
    <row r="4664" spans="1:27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</row>
    <row r="4665" spans="1:27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</row>
    <row r="4666" spans="1:27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</row>
    <row r="4667" spans="1:27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</row>
    <row r="4668" spans="1:27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</row>
    <row r="4669" spans="1:27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</row>
    <row r="4670" spans="1:27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</row>
    <row r="4671" spans="1:27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</row>
    <row r="4672" spans="1:27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</row>
    <row r="4673" spans="1:27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</row>
    <row r="4674" spans="1:27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</row>
    <row r="4675" spans="1:27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</row>
    <row r="4676" spans="1:27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</row>
    <row r="4677" spans="1:27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</row>
    <row r="4678" spans="1:27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</row>
    <row r="4679" spans="1:27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</row>
    <row r="4680" spans="1:27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</row>
    <row r="4681" spans="1:27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</row>
    <row r="4682" spans="1:27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</row>
    <row r="4683" spans="1:27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</row>
    <row r="4684" spans="1:27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</row>
    <row r="4685" spans="1:27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</row>
    <row r="4686" spans="1:27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</row>
    <row r="4687" spans="1:27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</row>
    <row r="4688" spans="1:27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</row>
    <row r="4689" spans="1:27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</row>
    <row r="4690" spans="1:27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</row>
    <row r="4691" spans="1:27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</row>
    <row r="4692" spans="1:27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</row>
    <row r="4693" spans="1:27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</row>
    <row r="4694" spans="1:27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</row>
    <row r="4695" spans="1:27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</row>
    <row r="4696" spans="1:27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</row>
    <row r="4697" spans="1:27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</row>
    <row r="4698" spans="1:27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</row>
    <row r="4699" spans="1:27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</row>
    <row r="4700" spans="1:27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</row>
    <row r="4701" spans="1:27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</row>
    <row r="4702" spans="1:27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</row>
    <row r="4703" spans="1:27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</row>
    <row r="4704" spans="1:27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</row>
    <row r="4705" spans="1:27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</row>
    <row r="4706" spans="1:27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</row>
    <row r="4707" spans="1:27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</row>
    <row r="4708" spans="1:27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</row>
    <row r="4709" spans="1:27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</row>
    <row r="4710" spans="1:27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</row>
    <row r="4711" spans="1:27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</row>
    <row r="4712" spans="1:27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</row>
    <row r="4713" spans="1:27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</row>
    <row r="4714" spans="1:27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</row>
    <row r="4715" spans="1:27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</row>
    <row r="4716" spans="1:27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</row>
    <row r="4717" spans="1:27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</row>
    <row r="4718" spans="1:27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</row>
    <row r="4719" spans="1:27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</row>
    <row r="4720" spans="1:27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</row>
    <row r="4721" spans="1:27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</row>
    <row r="4722" spans="1:27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</row>
    <row r="4723" spans="1:27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</row>
    <row r="4724" spans="1:27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</row>
    <row r="4725" spans="1:27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</row>
    <row r="4726" spans="1:27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</row>
    <row r="4727" spans="1:27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</row>
    <row r="4728" spans="1:27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</row>
    <row r="4729" spans="1:27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</row>
    <row r="4730" spans="1:27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</row>
    <row r="4731" spans="1:27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</row>
    <row r="4732" spans="1:27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</row>
    <row r="4733" spans="1:27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</row>
    <row r="4734" spans="1:27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</row>
    <row r="4735" spans="1:27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</row>
    <row r="4736" spans="1:27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</row>
    <row r="4737" spans="1:27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</row>
    <row r="4738" spans="1:27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</row>
    <row r="4739" spans="1:27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</row>
    <row r="4740" spans="1:27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</row>
    <row r="4741" spans="1:27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</row>
    <row r="4742" spans="1:27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</row>
    <row r="4743" spans="1:27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</row>
    <row r="4744" spans="1:27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</row>
    <row r="4745" spans="1:27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</row>
    <row r="4746" spans="1:27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</row>
    <row r="4747" spans="1:27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</row>
    <row r="4748" spans="1:27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</row>
    <row r="4749" spans="1:27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</row>
    <row r="4750" spans="1:27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</row>
    <row r="4751" spans="1:27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</row>
    <row r="4752" spans="1:27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</row>
    <row r="4753" spans="1:27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</row>
    <row r="4754" spans="1:27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</row>
    <row r="4755" spans="1:27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</row>
    <row r="4756" spans="1:27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</row>
    <row r="4757" spans="1:27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</row>
    <row r="4758" spans="1:27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</row>
    <row r="4759" spans="1:27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</row>
    <row r="4760" spans="1:27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</row>
    <row r="4761" spans="1:27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</row>
    <row r="4762" spans="1:27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</row>
    <row r="4763" spans="1:27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</row>
    <row r="4764" spans="1:27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</row>
    <row r="4765" spans="1:27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</row>
    <row r="4766" spans="1:27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</row>
    <row r="4767" spans="1:27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</row>
    <row r="4768" spans="1:27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</row>
    <row r="4769" spans="1:27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</row>
    <row r="4770" spans="1:27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</row>
    <row r="4771" spans="1:27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</row>
    <row r="4772" spans="1:27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</row>
    <row r="4773" spans="1:27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</row>
    <row r="4774" spans="1:27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</row>
    <row r="4775" spans="1:27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</row>
    <row r="4776" spans="1:27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</row>
    <row r="4777" spans="1:27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</row>
    <row r="4778" spans="1:27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</row>
    <row r="4779" spans="1:27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</row>
    <row r="4780" spans="1:27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</row>
    <row r="4781" spans="1:27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</row>
    <row r="4782" spans="1:27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</row>
    <row r="4783" spans="1:27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</row>
    <row r="4784" spans="1:27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</row>
    <row r="4785" spans="1:27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</row>
    <row r="4786" spans="1:27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</row>
    <row r="4787" spans="1:27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</row>
    <row r="4788" spans="1:27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</row>
    <row r="4789" spans="1:27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</row>
    <row r="4790" spans="1:27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</row>
    <row r="4791" spans="1:27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</row>
    <row r="4792" spans="1:27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</row>
    <row r="4793" spans="1:27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</row>
    <row r="4794" spans="1:27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</row>
    <row r="4795" spans="1:27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</row>
    <row r="4796" spans="1:27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</row>
    <row r="4797" spans="1:27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</row>
    <row r="4798" spans="1:27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</row>
    <row r="4799" spans="1:27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</row>
    <row r="4800" spans="1:27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</row>
    <row r="4801" spans="1:27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</row>
    <row r="4802" spans="1:27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</row>
    <row r="4803" spans="1:27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</row>
    <row r="4804" spans="1:27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</row>
    <row r="4805" spans="1:27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</row>
    <row r="4806" spans="1:27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</row>
    <row r="4807" spans="1:27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</row>
    <row r="4808" spans="1:27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</row>
    <row r="4809" spans="1:27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</row>
    <row r="4810" spans="1:27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</row>
    <row r="4811" spans="1:27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</row>
    <row r="4812" spans="1:27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</row>
    <row r="4813" spans="1:27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</row>
    <row r="4814" spans="1:27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</row>
    <row r="4815" spans="1:27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</row>
    <row r="4816" spans="1:27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</row>
    <row r="4817" spans="1:27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</row>
    <row r="4818" spans="1:27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</row>
    <row r="4819" spans="1:27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</row>
    <row r="4820" spans="1:27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</row>
    <row r="4821" spans="1:27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</row>
    <row r="4822" spans="1:27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</row>
    <row r="4823" spans="1:27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</row>
    <row r="4824" spans="1:27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</row>
    <row r="4825" spans="1:27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</row>
    <row r="4826" spans="1:27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</row>
    <row r="4827" spans="1:27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</row>
    <row r="4828" spans="1:27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</row>
    <row r="4829" spans="1:27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</row>
    <row r="4830" spans="1:27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</row>
    <row r="4831" spans="1:27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</row>
    <row r="4832" spans="1:27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</row>
    <row r="4833" spans="1:27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</row>
    <row r="4834" spans="1:27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</row>
    <row r="4835" spans="1:27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</row>
    <row r="4836" spans="1:27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</row>
    <row r="4837" spans="1:27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</row>
    <row r="4838" spans="1:27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</row>
    <row r="4839" spans="1:27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</row>
    <row r="4840" spans="1:27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</row>
    <row r="4841" spans="1:27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</row>
    <row r="4842" spans="1:27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</row>
    <row r="4843" spans="1:27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</row>
    <row r="4844" spans="1:27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</row>
    <row r="4845" spans="1:27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</row>
    <row r="4846" spans="1:27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</row>
    <row r="4847" spans="1:27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</row>
    <row r="4848" spans="1:27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</row>
    <row r="4849" spans="1:27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</row>
    <row r="4850" spans="1:27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</row>
    <row r="4851" spans="1:27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</row>
    <row r="4852" spans="1:27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</row>
    <row r="4853" spans="1:27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</row>
    <row r="4854" spans="1:27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</row>
    <row r="4855" spans="1:27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</row>
    <row r="4856" spans="1:27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</row>
    <row r="4857" spans="1:27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</row>
    <row r="4858" spans="1:27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</row>
    <row r="4859" spans="1:27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</row>
    <row r="4860" spans="1:27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</row>
    <row r="4861" spans="1:27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</row>
    <row r="4862" spans="1:27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</row>
    <row r="4863" spans="1:27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</row>
    <row r="4864" spans="1:27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</row>
    <row r="4865" spans="1:27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</row>
    <row r="4866" spans="1:27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</row>
    <row r="4867" spans="1:27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</row>
    <row r="4868" spans="1:27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</row>
    <row r="4869" spans="1:27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</row>
    <row r="4870" spans="1:27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</row>
    <row r="4871" spans="1:27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</row>
    <row r="4872" spans="1:27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</row>
    <row r="4873" spans="1:27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</row>
    <row r="4874" spans="1:27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</row>
    <row r="4875" spans="1:27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</row>
    <row r="4876" spans="1:27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</row>
    <row r="4877" spans="1:27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</row>
    <row r="4878" spans="1:27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</row>
    <row r="4879" spans="1:27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</row>
    <row r="4880" spans="1:27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</row>
    <row r="4881" spans="1:27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</row>
    <row r="4882" spans="1:27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</row>
    <row r="4883" spans="1:27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</row>
    <row r="4884" spans="1:27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</row>
    <row r="4885" spans="1:27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</row>
    <row r="4886" spans="1:27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</row>
    <row r="4887" spans="1:27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</row>
    <row r="4888" spans="1:27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</row>
    <row r="4889" spans="1:27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</row>
    <row r="4890" spans="1:27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</row>
    <row r="4891" spans="1:27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</row>
    <row r="4892" spans="1:27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</row>
    <row r="4893" spans="1:27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</row>
    <row r="4894" spans="1:27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</row>
    <row r="4895" spans="1:27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</row>
    <row r="4896" spans="1:27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</row>
    <row r="4897" spans="1:27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</row>
    <row r="4898" spans="1:27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</row>
    <row r="4899" spans="1:27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</row>
    <row r="4900" spans="1:27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</row>
    <row r="4901" spans="1:27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</row>
    <row r="4902" spans="1:27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</row>
    <row r="4903" spans="1:27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</row>
    <row r="4904" spans="1:27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</row>
    <row r="4905" spans="1:27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</row>
    <row r="4906" spans="1:27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</row>
    <row r="4907" spans="1:27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</row>
    <row r="4908" spans="1:27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</row>
    <row r="4909" spans="1:27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</row>
    <row r="4910" spans="1:27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</row>
    <row r="4911" spans="1:27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</row>
    <row r="4912" spans="1:27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</row>
    <row r="4913" spans="1:27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</row>
    <row r="4914" spans="1:27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</row>
    <row r="4915" spans="1:27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</row>
    <row r="4916" spans="1:27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</row>
    <row r="4917" spans="1:27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</row>
    <row r="4918" spans="1:27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</row>
    <row r="4919" spans="1:27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</row>
    <row r="4920" spans="1:27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</row>
    <row r="4921" spans="1:27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</row>
    <row r="4922" spans="1:27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</row>
    <row r="4923" spans="1:27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</row>
    <row r="4924" spans="1:27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</row>
    <row r="4925" spans="1:27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</row>
    <row r="4926" spans="1:27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</row>
    <row r="4927" spans="1:27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</row>
    <row r="4928" spans="1:27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</row>
    <row r="4929" spans="1:27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</row>
    <row r="4930" spans="1:27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</row>
    <row r="4931" spans="1:27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</row>
    <row r="4932" spans="1:27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</row>
    <row r="4933" spans="1:27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</row>
    <row r="4934" spans="1:27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</row>
    <row r="4935" spans="1:27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</row>
    <row r="4936" spans="1:27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</row>
    <row r="4937" spans="1:27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</row>
    <row r="4938" spans="1:27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</row>
    <row r="4939" spans="1:27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</row>
    <row r="4940" spans="1:27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</row>
    <row r="4941" spans="1:27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</row>
    <row r="4942" spans="1:27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</row>
    <row r="4943" spans="1:27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</row>
    <row r="4944" spans="1:27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</row>
    <row r="4945" spans="1:27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</row>
    <row r="4946" spans="1:27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</row>
    <row r="4947" spans="1:27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</row>
    <row r="4948" spans="1:27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</row>
    <row r="4949" spans="1:27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</row>
    <row r="4950" spans="1:27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</row>
    <row r="4951" spans="1:27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</row>
    <row r="4952" spans="1:27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</row>
    <row r="4953" spans="1:27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</row>
    <row r="4954" spans="1:27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</row>
    <row r="4955" spans="1:27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</row>
    <row r="4956" spans="1:27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</row>
    <row r="4957" spans="1:27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</row>
    <row r="4958" spans="1:27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</row>
    <row r="4959" spans="1:27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</row>
    <row r="4960" spans="1:27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</row>
    <row r="4961" spans="1:27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</row>
    <row r="4962" spans="1:27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</row>
    <row r="4963" spans="1:27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</row>
    <row r="4964" spans="1:27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</row>
    <row r="4965" spans="1:27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</row>
    <row r="4966" spans="1:27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</row>
    <row r="4967" spans="1:27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</row>
    <row r="4968" spans="1:27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</row>
    <row r="4969" spans="1:27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</row>
    <row r="4970" spans="1:27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</row>
    <row r="4971" spans="1:27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</row>
    <row r="4972" spans="1:27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</row>
    <row r="4973" spans="1:27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</row>
    <row r="4974" spans="1:27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</row>
    <row r="4975" spans="1:27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</row>
    <row r="4976" spans="1:27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</row>
    <row r="4977" spans="1:27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</row>
    <row r="4978" spans="1:27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</row>
    <row r="4979" spans="1:27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</row>
    <row r="4980" spans="1:27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</row>
    <row r="4981" spans="1:27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</row>
    <row r="4982" spans="1:27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</row>
    <row r="4983" spans="1:27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</row>
    <row r="4984" spans="1:27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</row>
    <row r="4985" spans="1:27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</row>
    <row r="4986" spans="1:27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</row>
    <row r="4987" spans="1:27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</row>
    <row r="4988" spans="1:27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</row>
    <row r="4989" spans="1:27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</row>
    <row r="4990" spans="1:27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</row>
    <row r="4991" spans="1:27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</row>
    <row r="4992" spans="1:27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</row>
    <row r="4993" spans="1:27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</row>
    <row r="4994" spans="1:27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</row>
    <row r="4995" spans="1:27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</row>
    <row r="4996" spans="1:27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</row>
    <row r="4997" spans="1:27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</row>
    <row r="4998" spans="1:27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</row>
    <row r="4999" spans="1:27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</row>
    <row r="5000" spans="1:27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</row>
    <row r="5001" spans="1:27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</row>
    <row r="5002" spans="1:27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</row>
    <row r="5003" spans="1:27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</row>
    <row r="5004" spans="1:27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</row>
    <row r="5005" spans="1:27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</row>
    <row r="5006" spans="1:27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</row>
    <row r="5007" spans="1:27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</row>
    <row r="5008" spans="1:27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</row>
    <row r="5009" spans="1:27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</row>
    <row r="5010" spans="1:27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</row>
    <row r="5011" spans="1:27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</row>
    <row r="5012" spans="1:27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</row>
    <row r="5013" spans="1:27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</row>
    <row r="5014" spans="1:27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</row>
    <row r="5015" spans="1:27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</row>
    <row r="5016" spans="1:27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</row>
    <row r="5017" spans="1:27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</row>
    <row r="5018" spans="1:27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</row>
    <row r="5019" spans="1:27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</row>
    <row r="5020" spans="1:27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</row>
    <row r="5021" spans="1:27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</row>
    <row r="5022" spans="1:27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</row>
    <row r="5023" spans="1:27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</row>
    <row r="5024" spans="1:27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</row>
    <row r="5025" spans="1:27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</row>
    <row r="5026" spans="1:27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</row>
    <row r="5027" spans="1:27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</row>
    <row r="5028" spans="1:27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</row>
    <row r="5029" spans="1:27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</row>
    <row r="5030" spans="1:27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</row>
    <row r="5031" spans="1:27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</row>
    <row r="5032" spans="1:27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</row>
    <row r="5033" spans="1:27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</row>
    <row r="5034" spans="1:27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</row>
    <row r="5035" spans="1:27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</row>
    <row r="5036" spans="1:27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</row>
    <row r="5037" spans="1:27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</row>
    <row r="5038" spans="1:27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</row>
    <row r="5039" spans="1:27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</row>
    <row r="5040" spans="1:27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</row>
    <row r="5041" spans="1:27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</row>
    <row r="5042" spans="1:27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</row>
    <row r="5043" spans="1:27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</row>
    <row r="5044" spans="1:27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</row>
    <row r="5045" spans="1:27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</row>
    <row r="5046" spans="1:27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</row>
    <row r="5047" spans="1:27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</row>
    <row r="5048" spans="1:27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</row>
    <row r="5049" spans="1:27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</row>
    <row r="5050" spans="1:27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</row>
    <row r="5051" spans="1:27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</row>
    <row r="5052" spans="1:27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</row>
    <row r="5053" spans="1:27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</row>
    <row r="5054" spans="1:27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</row>
    <row r="5055" spans="1:27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</row>
    <row r="5056" spans="1:27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</row>
    <row r="5057" spans="1:27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</row>
    <row r="5058" spans="1:27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</row>
    <row r="5059" spans="1:27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</row>
    <row r="5060" spans="1:27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</row>
    <row r="5061" spans="1:27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</row>
    <row r="5062" spans="1:27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</row>
    <row r="5063" spans="1:27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</row>
    <row r="5064" spans="1:27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</row>
    <row r="5065" spans="1:27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</row>
    <row r="5066" spans="1:27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</row>
    <row r="5067" spans="1:27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</row>
    <row r="5068" spans="1:27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</row>
    <row r="5069" spans="1:27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</row>
    <row r="5070" spans="1:27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</row>
    <row r="5071" spans="1:27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</row>
    <row r="5072" spans="1:27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</row>
    <row r="5073" spans="1:27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</row>
    <row r="5074" spans="1:27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</row>
    <row r="5075" spans="1:27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</row>
    <row r="5076" spans="1:27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</row>
    <row r="5077" spans="1:27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</row>
    <row r="5078" spans="1:27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</row>
    <row r="5079" spans="1:27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</row>
    <row r="5080" spans="1:27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</row>
    <row r="5081" spans="1:27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</row>
    <row r="5082" spans="1:27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</row>
    <row r="5083" spans="1:27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</row>
    <row r="5084" spans="1:27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</row>
    <row r="5085" spans="1:27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</row>
    <row r="5086" spans="1:27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</row>
    <row r="5087" spans="1:27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</row>
    <row r="5088" spans="1:27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</row>
    <row r="5089" spans="1:27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</row>
    <row r="5090" spans="1:27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</row>
    <row r="5091" spans="1:27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</row>
    <row r="5092" spans="1:27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</row>
    <row r="5093" spans="1:27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</row>
    <row r="5094" spans="1:27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</row>
    <row r="5095" spans="1:27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</row>
    <row r="5096" spans="1:27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</row>
    <row r="5097" spans="1:27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</row>
    <row r="5098" spans="1:27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</row>
    <row r="5099" spans="1:27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</row>
    <row r="5100" spans="1:27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</row>
    <row r="5101" spans="1:27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</row>
    <row r="5102" spans="1:27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</row>
    <row r="5103" spans="1:27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</row>
    <row r="5104" spans="1:27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</row>
    <row r="5105" spans="1:27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</row>
    <row r="5106" spans="1:27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</row>
    <row r="5107" spans="1:27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</row>
    <row r="5108" spans="1:27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</row>
    <row r="5109" spans="1:27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</row>
    <row r="5110" spans="1:27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</row>
    <row r="5111" spans="1:27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</row>
    <row r="5112" spans="1:27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</row>
    <row r="5113" spans="1:27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</row>
    <row r="5114" spans="1:27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</row>
    <row r="5115" spans="1:27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</row>
    <row r="5116" spans="1:27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</row>
    <row r="5117" spans="1:27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</row>
    <row r="5118" spans="1:27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</row>
    <row r="5119" spans="1:27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</row>
    <row r="5120" spans="1:27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</row>
    <row r="5121" spans="1:27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</row>
    <row r="5122" spans="1:27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</row>
    <row r="5123" spans="1:27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</row>
    <row r="5124" spans="1:27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</row>
    <row r="5125" spans="1:27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</row>
    <row r="5126" spans="1:27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</row>
    <row r="5127" spans="1:27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</row>
    <row r="5128" spans="1:27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</row>
    <row r="5129" spans="1:27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</row>
    <row r="5130" spans="1:27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</row>
    <row r="5131" spans="1:27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</row>
    <row r="5132" spans="1:27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</row>
    <row r="5133" spans="1:27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</row>
    <row r="5134" spans="1:27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</row>
    <row r="5135" spans="1:27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</row>
    <row r="5136" spans="1:27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</row>
    <row r="5137" spans="1:27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</row>
    <row r="5138" spans="1:27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</row>
    <row r="5139" spans="1:27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</row>
    <row r="5140" spans="1:27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</row>
    <row r="5141" spans="1:27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</row>
    <row r="5142" spans="1:27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</row>
    <row r="5143" spans="1:27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</row>
    <row r="5144" spans="1:27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</row>
    <row r="5145" spans="1:27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</row>
    <row r="5146" spans="1:27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</row>
    <row r="5147" spans="1:27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</row>
    <row r="5148" spans="1:27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</row>
    <row r="5149" spans="1:27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</row>
    <row r="5150" spans="1:27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</row>
    <row r="5151" spans="1:27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</row>
    <row r="5152" spans="1:27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</row>
    <row r="5153" spans="1:27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</row>
    <row r="5154" spans="1:27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</row>
    <row r="5155" spans="1:27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</row>
    <row r="5156" spans="1:27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</row>
    <row r="5157" spans="1:27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</row>
    <row r="5158" spans="1:27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</row>
    <row r="5159" spans="1:27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</row>
    <row r="5160" spans="1:27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</row>
    <row r="5161" spans="1:27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</row>
    <row r="5162" spans="1:27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</row>
    <row r="5163" spans="1:27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</row>
    <row r="5164" spans="1:27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</row>
    <row r="5165" spans="1:27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</row>
    <row r="5166" spans="1:27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</row>
    <row r="5167" spans="1:27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</row>
    <row r="5168" spans="1:27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</row>
    <row r="5169" spans="1:27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</row>
    <row r="5170" spans="1:27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</row>
    <row r="5171" spans="1:27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</row>
    <row r="5172" spans="1:27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</row>
    <row r="5173" spans="1:27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</row>
    <row r="5174" spans="1:27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</row>
    <row r="5175" spans="1:27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</row>
    <row r="5176" spans="1:27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</row>
    <row r="5177" spans="1:27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</row>
    <row r="5178" spans="1:27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</row>
    <row r="5179" spans="1:27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</row>
    <row r="5180" spans="1:27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</row>
    <row r="5181" spans="1:27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</row>
    <row r="5182" spans="1:27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</row>
    <row r="5183" spans="1:27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</row>
    <row r="5184" spans="1:27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</row>
    <row r="5185" spans="1:27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</row>
    <row r="5186" spans="1:27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</row>
    <row r="5187" spans="1:27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</row>
    <row r="5188" spans="1:27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</row>
    <row r="5189" spans="1:27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</row>
    <row r="5190" spans="1:27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</row>
    <row r="5191" spans="1:27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</row>
    <row r="5192" spans="1:27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</row>
    <row r="5193" spans="1:27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</row>
    <row r="5194" spans="1:27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</row>
    <row r="5195" spans="1:27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</row>
    <row r="5196" spans="1:27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</row>
    <row r="5197" spans="1:27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</row>
    <row r="5198" spans="1:27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</row>
    <row r="5199" spans="1:27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</row>
    <row r="5200" spans="1:27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</row>
    <row r="5201" spans="1:27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</row>
    <row r="5202" spans="1:27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</row>
    <row r="5203" spans="1:27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</row>
    <row r="5204" spans="1:27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</row>
    <row r="5205" spans="1:27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</row>
    <row r="5206" spans="1:27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</row>
    <row r="5207" spans="1:27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</row>
    <row r="5208" spans="1:27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</row>
    <row r="5209" spans="1:27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</row>
    <row r="5210" spans="1:27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</row>
    <row r="5211" spans="1:27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</row>
    <row r="5212" spans="1:27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</row>
    <row r="5213" spans="1:27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</row>
    <row r="5214" spans="1:27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</row>
    <row r="5215" spans="1:27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</row>
    <row r="5216" spans="1:27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</row>
    <row r="5217" spans="1:27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</row>
    <row r="5218" spans="1:27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</row>
    <row r="5219" spans="1:27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</row>
    <row r="5220" spans="1:27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</row>
    <row r="5221" spans="1:27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</row>
    <row r="5222" spans="1:27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</row>
    <row r="5223" spans="1:27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</row>
    <row r="5224" spans="1:27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</row>
    <row r="5225" spans="1:27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</row>
    <row r="5226" spans="1:27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</row>
    <row r="5227" spans="1:27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</row>
    <row r="5228" spans="1:27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</row>
    <row r="5229" spans="1:27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</row>
    <row r="5230" spans="1:27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</row>
    <row r="5231" spans="1:27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</row>
    <row r="5232" spans="1:27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</row>
    <row r="5233" spans="1:27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</row>
    <row r="5234" spans="1:27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</row>
    <row r="5235" spans="1:27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</row>
    <row r="5236" spans="1:27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</row>
    <row r="5237" spans="1:27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</row>
    <row r="5238" spans="1:27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</row>
    <row r="5239" spans="1:27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</row>
    <row r="5240" spans="1:27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</row>
    <row r="5241" spans="1:27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</row>
    <row r="5242" spans="1:27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</row>
    <row r="5243" spans="1:27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</row>
    <row r="5244" spans="1:27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</row>
    <row r="5245" spans="1:27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</row>
    <row r="5246" spans="1:27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</row>
    <row r="5247" spans="1:27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</row>
    <row r="5248" spans="1:27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</row>
    <row r="5249" spans="1:27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</row>
    <row r="5250" spans="1:27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</row>
    <row r="5251" spans="1:27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</row>
    <row r="5252" spans="1:27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</row>
    <row r="5253" spans="1:27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</row>
    <row r="5254" spans="1:27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</row>
    <row r="5255" spans="1:27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</row>
    <row r="5256" spans="1:27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</row>
    <row r="5257" spans="1:27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</row>
    <row r="5258" spans="1:27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</row>
    <row r="5259" spans="1:27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</row>
    <row r="5260" spans="1:27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</row>
    <row r="5261" spans="1:27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</row>
    <row r="5262" spans="1:27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</row>
    <row r="5263" spans="1:27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</row>
    <row r="5264" spans="1:27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</row>
    <row r="5265" spans="1:27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</row>
    <row r="5266" spans="1:27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</row>
    <row r="5267" spans="1:27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</row>
    <row r="5268" spans="1:27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</row>
    <row r="5269" spans="1:27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</row>
    <row r="5270" spans="1:27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</row>
    <row r="5271" spans="1:27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</row>
    <row r="5272" spans="1:27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</row>
    <row r="5273" spans="1:27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</row>
    <row r="5274" spans="1:27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</row>
    <row r="5275" spans="1:27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</row>
    <row r="5276" spans="1:27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</row>
    <row r="5277" spans="1:27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</row>
    <row r="5278" spans="1:27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</row>
    <row r="5279" spans="1:27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</row>
    <row r="5280" spans="1:27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</row>
    <row r="5281" spans="1:27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</row>
    <row r="5282" spans="1:27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</row>
    <row r="5283" spans="1:27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</row>
    <row r="5284" spans="1:27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</row>
    <row r="5285" spans="1:27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</row>
    <row r="5286" spans="1:27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</row>
    <row r="5287" spans="1:27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</row>
    <row r="5288" spans="1:27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</row>
    <row r="5289" spans="1:27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</row>
    <row r="5290" spans="1:27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</row>
    <row r="5291" spans="1:27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</row>
    <row r="5292" spans="1:27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</row>
  </sheetData>
  <autoFilter ref="A2:AA4350" xr:uid="{9AECCF16-380A-4DE8-B85F-BFD8043EBF12}"/>
  <conditionalFormatting sqref="AA1:AA1048576">
    <cfRule type="duplicateValues" dxfId="7" priority="3"/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sheetPr codeName="Sheet3"/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sheetPr codeName="Sheet4"/>
  <dimension ref="A1:J109"/>
  <sheetViews>
    <sheetView zoomScale="85" zoomScaleNormal="85" workbookViewId="0">
      <pane ySplit="1" topLeftCell="A14" activePane="bottomLeft" state="frozen"/>
      <selection pane="bottomLeft" activeCell="H31" sqref="H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498</v>
      </c>
      <c r="D1" s="87" t="s">
        <v>499</v>
      </c>
      <c r="E1" s="88" t="s">
        <v>500</v>
      </c>
      <c r="F1" s="88" t="s">
        <v>501</v>
      </c>
      <c r="G1" s="88" t="s">
        <v>502</v>
      </c>
      <c r="H1" s="87" t="s">
        <v>503</v>
      </c>
      <c r="I1" s="88" t="s">
        <v>504</v>
      </c>
      <c r="J1" s="87" t="s">
        <v>505</v>
      </c>
    </row>
    <row r="2" spans="1:10" x14ac:dyDescent="0.35">
      <c r="A2" s="89" t="s">
        <v>495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977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572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631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1489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1200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1100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1196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1271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1274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1281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1328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1525</v>
      </c>
    </row>
    <row r="14" spans="1:10" x14ac:dyDescent="0.35">
      <c r="A14" s="89" t="s">
        <v>1426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1434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1435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1436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1195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1755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1948</v>
      </c>
    </row>
    <row r="20" spans="1:10" x14ac:dyDescent="0.35">
      <c r="A20" s="89" t="s">
        <v>1754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1949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1989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2244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2309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2381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3021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3658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4014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3730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5041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 t="s">
        <v>7050</v>
      </c>
      <c r="B31" s="90" t="str">
        <f>IF(A31&lt;&gt;0,VLOOKUP(A31,Rework!H:M,6,0)," ")</f>
        <v>VN260440</v>
      </c>
      <c r="C31" s="90">
        <f>IF(A31&gt;0,SUMIF(Rework!H:H,A31,Rework!I:I)," ")</f>
        <v>86</v>
      </c>
      <c r="D31" s="90">
        <f t="shared" si="5"/>
        <v>291.2</v>
      </c>
      <c r="E31" s="90">
        <v>60</v>
      </c>
      <c r="F31" s="90">
        <v>13</v>
      </c>
      <c r="G31" s="90">
        <v>1344</v>
      </c>
      <c r="H31" s="91" t="str">
        <f t="shared" si="6"/>
        <v>OK</v>
      </c>
      <c r="I31" s="91">
        <f t="shared" si="7"/>
        <v>205.2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6" priority="7"/>
    <cfRule type="duplicateValues" dxfId="5" priority="8"/>
    <cfRule type="duplicateValues" dxfId="4" priority="9"/>
  </conditionalFormatting>
  <conditionalFormatting sqref="A1:A1048576">
    <cfRule type="duplicateValues" dxfId="3" priority="1"/>
  </conditionalFormatting>
  <conditionalFormatting sqref="H1:I109">
    <cfRule type="cellIs" dxfId="2" priority="4" operator="equal">
      <formula>"No"</formula>
    </cfRule>
    <cfRule type="cellIs" dxfId="1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sheetPr codeName="Sheet5"/>
  <dimension ref="A1:P967"/>
  <sheetViews>
    <sheetView showGridLines="0" zoomScale="70" zoomScaleNormal="70" workbookViewId="0">
      <pane xSplit="10" ySplit="2" topLeftCell="K805" activePane="bottomRight" state="frozen"/>
      <selection activeCell="L265" sqref="L265"/>
      <selection pane="topRight" activeCell="L265" sqref="L265"/>
      <selection pane="bottomLeft" activeCell="L265" sqref="L265"/>
      <selection pane="bottomRight" activeCell="K825" sqref="K825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3.3632812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5" t="s">
        <v>3453</v>
      </c>
      <c r="B1" s="125"/>
      <c r="C1" s="125"/>
      <c r="D1" s="125"/>
      <c r="E1" s="125"/>
      <c r="F1" s="125"/>
      <c r="G1" s="125"/>
      <c r="I1" s="92">
        <f>SUBTOTAL(9,I3:I1048576)</f>
        <v>62862.754000000001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417</v>
      </c>
      <c r="E3" s="4" t="s">
        <v>33</v>
      </c>
      <c r="F3" s="4" t="s">
        <v>17</v>
      </c>
      <c r="G3" s="4">
        <v>9812</v>
      </c>
      <c r="H3" s="4" t="s">
        <v>558</v>
      </c>
      <c r="I3" s="94">
        <v>49</v>
      </c>
      <c r="J3" s="4" t="s">
        <v>30</v>
      </c>
      <c r="K3" s="57" t="s">
        <v>79</v>
      </c>
      <c r="L3" s="4" t="s">
        <v>559</v>
      </c>
      <c r="M3" s="4" t="s">
        <v>560</v>
      </c>
      <c r="N3" s="4" t="str">
        <f>IFERROR(VLOOKUP(J3,'Issue Code'!$C$54:$D$70,2,0),"Fill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561</v>
      </c>
      <c r="I4" s="94">
        <v>72</v>
      </c>
      <c r="J4" s="4" t="s">
        <v>30</v>
      </c>
      <c r="K4" s="57" t="s">
        <v>79</v>
      </c>
      <c r="L4" s="4" t="s">
        <v>562</v>
      </c>
      <c r="M4" s="4" t="s">
        <v>563</v>
      </c>
      <c r="N4" s="4" t="str">
        <f>IFERROR(VLOOKUP(J4,'Issue Code'!$C$54:$D$69,2,0),"Fill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553</v>
      </c>
      <c r="E5" s="4" t="s">
        <v>33</v>
      </c>
      <c r="F5" s="4" t="s">
        <v>18</v>
      </c>
      <c r="G5" s="4">
        <v>9812</v>
      </c>
      <c r="H5" s="4" t="s">
        <v>564</v>
      </c>
      <c r="I5" s="94">
        <v>69</v>
      </c>
      <c r="J5" s="4" t="s">
        <v>565</v>
      </c>
      <c r="K5" s="57" t="s">
        <v>565</v>
      </c>
      <c r="L5" s="4" t="s">
        <v>566</v>
      </c>
      <c r="M5" s="4" t="s">
        <v>567</v>
      </c>
      <c r="N5" s="4" t="s">
        <v>3411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554</v>
      </c>
      <c r="E6" s="4" t="s">
        <v>33</v>
      </c>
      <c r="F6" s="4" t="s">
        <v>18</v>
      </c>
      <c r="G6" s="4">
        <v>9812</v>
      </c>
      <c r="H6" s="4" t="s">
        <v>568</v>
      </c>
      <c r="I6" s="94">
        <v>36.65</v>
      </c>
      <c r="J6" s="4" t="s">
        <v>2519</v>
      </c>
      <c r="K6" s="57" t="s">
        <v>569</v>
      </c>
      <c r="L6" s="4" t="s">
        <v>570</v>
      </c>
      <c r="M6" s="4" t="s">
        <v>571</v>
      </c>
      <c r="N6" s="4" t="s">
        <v>3411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554</v>
      </c>
      <c r="E7" s="4" t="s">
        <v>33</v>
      </c>
      <c r="F7" s="4" t="s">
        <v>18</v>
      </c>
      <c r="G7" s="4">
        <v>9812</v>
      </c>
      <c r="H7" s="4" t="s">
        <v>568</v>
      </c>
      <c r="I7" s="94">
        <v>3.35</v>
      </c>
      <c r="J7" s="4" t="s">
        <v>2519</v>
      </c>
      <c r="K7" s="57" t="s">
        <v>569</v>
      </c>
      <c r="L7" s="4" t="s">
        <v>570</v>
      </c>
      <c r="M7" s="4" t="s">
        <v>571</v>
      </c>
      <c r="N7" s="4" t="s">
        <v>3411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572</v>
      </c>
      <c r="I8" s="94">
        <v>285</v>
      </c>
      <c r="J8" s="4" t="s">
        <v>573</v>
      </c>
      <c r="K8" s="57" t="s">
        <v>574</v>
      </c>
      <c r="L8" s="4" t="s">
        <v>575</v>
      </c>
      <c r="M8" s="4" t="s">
        <v>576</v>
      </c>
      <c r="N8" s="4" t="s">
        <v>3411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417</v>
      </c>
      <c r="E9" s="4" t="s">
        <v>33</v>
      </c>
      <c r="F9" s="4" t="s">
        <v>17</v>
      </c>
      <c r="G9" s="4">
        <v>9812</v>
      </c>
      <c r="H9" s="4" t="s">
        <v>577</v>
      </c>
      <c r="I9" s="94">
        <v>1.34</v>
      </c>
      <c r="J9" s="4" t="s">
        <v>30</v>
      </c>
      <c r="K9" s="57" t="s">
        <v>79</v>
      </c>
      <c r="L9" s="4" t="s">
        <v>578</v>
      </c>
      <c r="M9" s="4" t="s">
        <v>579</v>
      </c>
      <c r="N9" s="4" t="str">
        <f>IFERROR(VLOOKUP(J9,'Issue Code'!$C$54:$D$69,2,0),"Fill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417</v>
      </c>
      <c r="E10" s="4" t="s">
        <v>33</v>
      </c>
      <c r="F10" s="4" t="s">
        <v>17</v>
      </c>
      <c r="G10" s="4">
        <v>9812</v>
      </c>
      <c r="H10" s="4" t="s">
        <v>580</v>
      </c>
      <c r="I10" s="94">
        <v>7.33</v>
      </c>
      <c r="J10" s="4" t="s">
        <v>581</v>
      </c>
      <c r="K10" s="57" t="s">
        <v>1682</v>
      </c>
      <c r="L10" s="4" t="s">
        <v>582</v>
      </c>
      <c r="M10" s="4" t="s">
        <v>583</v>
      </c>
      <c r="N10" s="4" t="s">
        <v>2487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417</v>
      </c>
      <c r="E11" s="4" t="s">
        <v>33</v>
      </c>
      <c r="F11" s="4" t="s">
        <v>17</v>
      </c>
      <c r="G11" s="4">
        <v>9812</v>
      </c>
      <c r="H11" s="4" t="s">
        <v>577</v>
      </c>
      <c r="I11" s="94">
        <v>14.66</v>
      </c>
      <c r="J11" s="4" t="s">
        <v>30</v>
      </c>
      <c r="K11" s="57" t="s">
        <v>79</v>
      </c>
      <c r="L11" s="4" t="s">
        <v>578</v>
      </c>
      <c r="M11" s="4" t="s">
        <v>579</v>
      </c>
      <c r="N11" s="4" t="str">
        <f>IFERROR(VLOOKUP(J11,'Issue Code'!$C$54:$D$69,2,0),"Fill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417</v>
      </c>
      <c r="E12" s="4" t="s">
        <v>33</v>
      </c>
      <c r="F12" s="4" t="s">
        <v>17</v>
      </c>
      <c r="G12" s="4">
        <v>9812</v>
      </c>
      <c r="H12" s="4" t="s">
        <v>577</v>
      </c>
      <c r="I12" s="94">
        <v>7</v>
      </c>
      <c r="J12" s="4" t="s">
        <v>30</v>
      </c>
      <c r="K12" s="57" t="s">
        <v>79</v>
      </c>
      <c r="L12" s="4" t="s">
        <v>578</v>
      </c>
      <c r="M12" s="4" t="s">
        <v>579</v>
      </c>
      <c r="N12" s="4" t="str">
        <f>IFERROR(VLOOKUP(J12,'Issue Code'!$C$54:$D$69,2,0),"Fill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417</v>
      </c>
      <c r="E13" s="4" t="s">
        <v>33</v>
      </c>
      <c r="F13" s="4" t="s">
        <v>17</v>
      </c>
      <c r="G13" s="4">
        <v>9812</v>
      </c>
      <c r="H13" s="4" t="s">
        <v>580</v>
      </c>
      <c r="I13" s="94">
        <v>0.67</v>
      </c>
      <c r="J13" s="4" t="s">
        <v>581</v>
      </c>
      <c r="K13" s="57" t="s">
        <v>1682</v>
      </c>
      <c r="L13" s="4" t="s">
        <v>582</v>
      </c>
      <c r="M13" s="4" t="s">
        <v>583</v>
      </c>
      <c r="N13" s="4" t="s">
        <v>2487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417</v>
      </c>
      <c r="E14" s="4" t="s">
        <v>33</v>
      </c>
      <c r="F14" s="4" t="s">
        <v>17</v>
      </c>
      <c r="G14" s="4">
        <v>9812</v>
      </c>
      <c r="H14" s="4" t="s">
        <v>584</v>
      </c>
      <c r="I14" s="94">
        <v>0.67</v>
      </c>
      <c r="J14" s="4" t="s">
        <v>585</v>
      </c>
      <c r="K14" s="57" t="s">
        <v>6538</v>
      </c>
      <c r="L14" s="4" t="s">
        <v>586</v>
      </c>
      <c r="M14" s="4" t="s">
        <v>587</v>
      </c>
      <c r="N14" s="4" t="s">
        <v>2488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417</v>
      </c>
      <c r="E15" s="4" t="s">
        <v>33</v>
      </c>
      <c r="F15" s="4" t="s">
        <v>17</v>
      </c>
      <c r="G15" s="4">
        <v>9812</v>
      </c>
      <c r="H15" s="4" t="s">
        <v>584</v>
      </c>
      <c r="I15" s="94">
        <v>7.33</v>
      </c>
      <c r="J15" s="4" t="s">
        <v>585</v>
      </c>
      <c r="K15" s="114" t="s">
        <v>6538</v>
      </c>
      <c r="L15" s="4" t="s">
        <v>586</v>
      </c>
      <c r="M15" s="4" t="s">
        <v>587</v>
      </c>
      <c r="N15" s="4" t="s">
        <v>2488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555</v>
      </c>
      <c r="E16" s="4" t="s">
        <v>33</v>
      </c>
      <c r="F16" s="4" t="s">
        <v>17</v>
      </c>
      <c r="G16" s="4">
        <v>9812</v>
      </c>
      <c r="H16" s="4" t="s">
        <v>588</v>
      </c>
      <c r="I16" s="94">
        <v>3.5</v>
      </c>
      <c r="J16" s="4" t="s">
        <v>57</v>
      </c>
      <c r="K16" s="57"/>
      <c r="L16" s="4" t="s">
        <v>589</v>
      </c>
      <c r="M16" s="4"/>
      <c r="N16" s="4" t="str">
        <f>IFERROR(VLOOKUP(J16,'Issue Code'!$C$54:$D$69,2,0),"Fill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555</v>
      </c>
      <c r="E17" s="4" t="s">
        <v>33</v>
      </c>
      <c r="F17" s="4" t="s">
        <v>17</v>
      </c>
      <c r="G17" s="4">
        <v>9812</v>
      </c>
      <c r="H17" s="4" t="s">
        <v>590</v>
      </c>
      <c r="I17" s="94">
        <v>14.66</v>
      </c>
      <c r="J17" s="4" t="s">
        <v>1684</v>
      </c>
      <c r="K17" s="57">
        <v>9330</v>
      </c>
      <c r="L17" s="4" t="s">
        <v>1685</v>
      </c>
      <c r="M17" s="4" t="s">
        <v>1686</v>
      </c>
      <c r="N17" s="4" t="str">
        <f>IFERROR(VLOOKUP(J17,'Issue Code'!$C$54:$D$69,2,0),"Fill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555</v>
      </c>
      <c r="E18" s="4" t="s">
        <v>33</v>
      </c>
      <c r="F18" s="4" t="s">
        <v>17</v>
      </c>
      <c r="G18" s="4">
        <v>9812</v>
      </c>
      <c r="H18" s="4" t="s">
        <v>590</v>
      </c>
      <c r="I18" s="94">
        <v>1.34</v>
      </c>
      <c r="J18" s="4" t="s">
        <v>1684</v>
      </c>
      <c r="K18" s="57">
        <v>9330</v>
      </c>
      <c r="L18" s="4" t="s">
        <v>1685</v>
      </c>
      <c r="M18" s="4" t="s">
        <v>1686</v>
      </c>
      <c r="N18" s="4" t="str">
        <f>IFERROR(VLOOKUP(J18,'Issue Code'!$C$54:$D$69,2,0),"Fill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556</v>
      </c>
      <c r="E19" s="4" t="s">
        <v>33</v>
      </c>
      <c r="F19" s="4" t="s">
        <v>18</v>
      </c>
      <c r="G19" s="4">
        <v>9812</v>
      </c>
      <c r="H19" s="4" t="s">
        <v>591</v>
      </c>
      <c r="I19" s="94">
        <v>46.2</v>
      </c>
      <c r="J19" s="4" t="s">
        <v>30</v>
      </c>
      <c r="K19" s="57" t="s">
        <v>79</v>
      </c>
      <c r="L19" s="4" t="s">
        <v>592</v>
      </c>
      <c r="M19" s="4" t="s">
        <v>593</v>
      </c>
      <c r="N19" s="4" t="str">
        <f>IFERROR(VLOOKUP(J19,'Issue Code'!$C$54:$D$69,2,0),"Fill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557</v>
      </c>
      <c r="E20" s="4" t="s">
        <v>34</v>
      </c>
      <c r="F20" s="4" t="s">
        <v>18</v>
      </c>
      <c r="G20" s="4">
        <v>9814</v>
      </c>
      <c r="H20" s="4" t="s">
        <v>594</v>
      </c>
      <c r="I20" s="94">
        <v>16</v>
      </c>
      <c r="J20" s="4" t="s">
        <v>61</v>
      </c>
      <c r="K20" s="57">
        <v>9813</v>
      </c>
      <c r="L20" s="4" t="s">
        <v>595</v>
      </c>
      <c r="M20" s="4" t="s">
        <v>596</v>
      </c>
      <c r="N20" s="4" t="str">
        <f>IFERROR(VLOOKUP(J20,'Issue Code'!$C$54:$D$69,2,0),"Fill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555</v>
      </c>
      <c r="E21" s="4" t="s">
        <v>33</v>
      </c>
      <c r="F21" s="4" t="s">
        <v>17</v>
      </c>
      <c r="G21" s="4">
        <v>9812</v>
      </c>
      <c r="H21" s="4" t="s">
        <v>597</v>
      </c>
      <c r="I21" s="94">
        <v>24</v>
      </c>
      <c r="J21" s="4" t="s">
        <v>61</v>
      </c>
      <c r="K21" s="57">
        <v>9811</v>
      </c>
      <c r="L21" s="4" t="s">
        <v>1683</v>
      </c>
      <c r="M21" s="4" t="s">
        <v>576</v>
      </c>
      <c r="N21" s="4" t="s">
        <v>1421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415</v>
      </c>
      <c r="E22" s="4" t="s">
        <v>33</v>
      </c>
      <c r="F22" s="4" t="s">
        <v>18</v>
      </c>
      <c r="G22" s="4">
        <v>9812</v>
      </c>
      <c r="H22" s="4" t="s">
        <v>418</v>
      </c>
      <c r="I22" s="94">
        <v>6.4</v>
      </c>
      <c r="J22" s="4" t="s">
        <v>1423</v>
      </c>
      <c r="K22" s="57" t="s">
        <v>6539</v>
      </c>
      <c r="L22" s="4" t="s">
        <v>419</v>
      </c>
      <c r="M22" s="4" t="s">
        <v>420</v>
      </c>
      <c r="N22" s="4" t="s">
        <v>2489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416</v>
      </c>
      <c r="E23" s="4" t="s">
        <v>33</v>
      </c>
      <c r="F23" s="4" t="s">
        <v>18</v>
      </c>
      <c r="G23" s="4">
        <v>9812</v>
      </c>
      <c r="H23" s="4" t="s">
        <v>421</v>
      </c>
      <c r="I23" s="94">
        <v>2</v>
      </c>
      <c r="J23" s="4" t="s">
        <v>61</v>
      </c>
      <c r="K23" s="57">
        <v>9811</v>
      </c>
      <c r="L23" s="4" t="s">
        <v>422</v>
      </c>
      <c r="M23" s="4" t="s">
        <v>423</v>
      </c>
      <c r="N23" s="4" t="str">
        <f>IFERROR(VLOOKUP(J23,'Issue Code'!$C$54:$D$69,2,0),"Fill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417</v>
      </c>
      <c r="E24" s="4" t="s">
        <v>33</v>
      </c>
      <c r="F24" s="4" t="s">
        <v>17</v>
      </c>
      <c r="G24" s="4">
        <v>9812</v>
      </c>
      <c r="H24" s="4" t="s">
        <v>424</v>
      </c>
      <c r="I24" s="94">
        <v>4</v>
      </c>
      <c r="J24" s="4" t="s">
        <v>52</v>
      </c>
      <c r="K24" s="57">
        <v>9330</v>
      </c>
      <c r="L24" s="4" t="s">
        <v>425</v>
      </c>
      <c r="M24" s="4" t="s">
        <v>426</v>
      </c>
      <c r="N24" s="4" t="str">
        <f>IFERROR(VLOOKUP(J24,'Issue Code'!$C$54:$D$69,2,0),"Fill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494</v>
      </c>
      <c r="E25" s="4" t="s">
        <v>33</v>
      </c>
      <c r="F25" s="4" t="s">
        <v>18</v>
      </c>
      <c r="G25" s="4">
        <v>9812</v>
      </c>
      <c r="H25" s="4" t="s">
        <v>495</v>
      </c>
      <c r="I25" s="94">
        <v>18</v>
      </c>
      <c r="J25" s="4" t="s">
        <v>30</v>
      </c>
      <c r="K25" s="57" t="s">
        <v>79</v>
      </c>
      <c r="L25" s="4" t="s">
        <v>497</v>
      </c>
      <c r="M25" s="4" t="s">
        <v>496</v>
      </c>
      <c r="N25" s="4" t="str">
        <f>IFERROR(VLOOKUP(J25,'Issue Code'!$C$54:$D$69,2,0),"Fill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417</v>
      </c>
      <c r="E26" s="4" t="s">
        <v>33</v>
      </c>
      <c r="F26" s="4" t="s">
        <v>17</v>
      </c>
      <c r="G26" s="4">
        <v>9812</v>
      </c>
      <c r="H26" s="4" t="s">
        <v>552</v>
      </c>
      <c r="I26" s="94">
        <v>18</v>
      </c>
      <c r="J26" s="4" t="s">
        <v>61</v>
      </c>
      <c r="K26" s="57">
        <v>9811</v>
      </c>
      <c r="L26" s="4" t="s">
        <v>1421</v>
      </c>
      <c r="M26" s="4" t="s">
        <v>576</v>
      </c>
      <c r="N26" s="4" t="s">
        <v>1421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417</v>
      </c>
      <c r="E27" s="4" t="s">
        <v>33</v>
      </c>
      <c r="F27" s="4" t="s">
        <v>17</v>
      </c>
      <c r="G27" s="4">
        <v>9812</v>
      </c>
      <c r="H27" s="4" t="s">
        <v>424</v>
      </c>
      <c r="I27" s="94">
        <f>4*8+3*4</f>
        <v>44</v>
      </c>
      <c r="J27" s="4" t="s">
        <v>52</v>
      </c>
      <c r="K27" s="57">
        <v>9330</v>
      </c>
      <c r="L27" s="4" t="s">
        <v>422</v>
      </c>
      <c r="M27" s="4" t="s">
        <v>423</v>
      </c>
      <c r="N27" s="4" t="str">
        <f>IFERROR(VLOOKUP(J27,'Issue Code'!$C$54:$D$69,2,0),"Fill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630</v>
      </c>
      <c r="I28" s="94">
        <v>62</v>
      </c>
      <c r="J28" s="4" t="s">
        <v>61</v>
      </c>
      <c r="K28" s="57">
        <v>9811</v>
      </c>
      <c r="L28" s="4" t="s">
        <v>1421</v>
      </c>
      <c r="M28" s="4" t="s">
        <v>576</v>
      </c>
      <c r="N28" s="4" t="s">
        <v>1421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417</v>
      </c>
      <c r="E29" s="4" t="s">
        <v>33</v>
      </c>
      <c r="F29" s="4" t="s">
        <v>17</v>
      </c>
      <c r="G29" s="4">
        <v>9812</v>
      </c>
      <c r="H29" s="4" t="s">
        <v>631</v>
      </c>
      <c r="I29" s="94">
        <v>24</v>
      </c>
      <c r="J29" s="4" t="s">
        <v>61</v>
      </c>
      <c r="K29" s="57">
        <v>9811</v>
      </c>
      <c r="L29" s="4" t="s">
        <v>1107</v>
      </c>
      <c r="M29" s="4" t="s">
        <v>1106</v>
      </c>
      <c r="N29" s="4" t="s">
        <v>1421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416</v>
      </c>
      <c r="E30" s="4" t="s">
        <v>33</v>
      </c>
      <c r="F30" s="4" t="s">
        <v>18</v>
      </c>
      <c r="G30" s="4">
        <v>9812</v>
      </c>
      <c r="H30" s="4" t="s">
        <v>632</v>
      </c>
      <c r="I30" s="94">
        <v>8</v>
      </c>
      <c r="J30" s="4" t="s">
        <v>30</v>
      </c>
      <c r="K30" s="57" t="s">
        <v>79</v>
      </c>
      <c r="L30" s="4" t="s">
        <v>634</v>
      </c>
      <c r="M30" s="4" t="s">
        <v>633</v>
      </c>
      <c r="N30" s="4" t="str">
        <f>IFERROR(VLOOKUP(J30,'Issue Code'!$C$54:$D$69,2,0),"Fill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635</v>
      </c>
      <c r="I31" s="94">
        <v>16</v>
      </c>
      <c r="J31" s="4" t="s">
        <v>61</v>
      </c>
      <c r="K31" s="57">
        <v>9813</v>
      </c>
      <c r="L31" s="4" t="s">
        <v>668</v>
      </c>
      <c r="M31" s="4" t="s">
        <v>667</v>
      </c>
      <c r="N31" s="4" t="s">
        <v>1421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417</v>
      </c>
      <c r="E32" s="4" t="s">
        <v>33</v>
      </c>
      <c r="F32" s="4" t="s">
        <v>17</v>
      </c>
      <c r="G32" s="4">
        <v>9812</v>
      </c>
      <c r="H32" s="4" t="s">
        <v>631</v>
      </c>
      <c r="I32" s="94">
        <v>33</v>
      </c>
      <c r="J32" s="4" t="s">
        <v>30</v>
      </c>
      <c r="K32" s="57" t="s">
        <v>79</v>
      </c>
      <c r="L32" s="4" t="s">
        <v>1107</v>
      </c>
      <c r="M32" s="4" t="s">
        <v>1106</v>
      </c>
      <c r="N32" s="4" t="str">
        <f>IFERROR(VLOOKUP(J32,'Issue Code'!$C$54:$D$69,2,0),"Fill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677</v>
      </c>
      <c r="E33" s="4" t="s">
        <v>34</v>
      </c>
      <c r="F33" s="4" t="s">
        <v>18</v>
      </c>
      <c r="G33" s="4">
        <v>9814</v>
      </c>
      <c r="H33" s="4" t="s">
        <v>676</v>
      </c>
      <c r="I33" s="94">
        <v>24</v>
      </c>
      <c r="J33" s="4" t="s">
        <v>61</v>
      </c>
      <c r="K33" s="57">
        <v>9813</v>
      </c>
      <c r="L33" s="4" t="s">
        <v>679</v>
      </c>
      <c r="M33" s="4" t="s">
        <v>678</v>
      </c>
      <c r="N33" s="4" t="str">
        <f>IFERROR(VLOOKUP(J33,'Issue Code'!$C$54:$D$69,2,0),"Fill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417</v>
      </c>
      <c r="E34" s="4" t="s">
        <v>33</v>
      </c>
      <c r="F34" s="4" t="s">
        <v>17</v>
      </c>
      <c r="G34" s="4">
        <v>9812</v>
      </c>
      <c r="H34" s="4" t="s">
        <v>631</v>
      </c>
      <c r="I34" s="94">
        <v>32</v>
      </c>
      <c r="J34" s="4" t="s">
        <v>30</v>
      </c>
      <c r="K34" s="57" t="s">
        <v>79</v>
      </c>
      <c r="L34" s="4" t="s">
        <v>1107</v>
      </c>
      <c r="M34" s="4" t="s">
        <v>1106</v>
      </c>
      <c r="N34" s="4" t="str">
        <f>IFERROR(VLOOKUP(J34,'Issue Code'!$C$54:$D$69,2,0),"Fill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712</v>
      </c>
      <c r="E35" s="4" t="s">
        <v>33</v>
      </c>
      <c r="F35" s="4" t="s">
        <v>18</v>
      </c>
      <c r="G35" s="4">
        <v>9812</v>
      </c>
      <c r="H35" s="4" t="s">
        <v>709</v>
      </c>
      <c r="I35" s="94">
        <v>1.9039999999999999</v>
      </c>
      <c r="J35" s="4" t="s">
        <v>61</v>
      </c>
      <c r="K35" s="57">
        <v>9811</v>
      </c>
      <c r="L35" s="4" t="s">
        <v>711</v>
      </c>
      <c r="M35" s="4" t="s">
        <v>710</v>
      </c>
      <c r="N35" s="4" t="str">
        <f>IFERROR(VLOOKUP(J35,'Issue Code'!$C$54:$D$69,2,0),"Fill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713</v>
      </c>
      <c r="I36" s="94">
        <v>12.5</v>
      </c>
      <c r="J36" s="4" t="s">
        <v>61</v>
      </c>
      <c r="K36" s="57">
        <v>9811</v>
      </c>
      <c r="L36" s="4" t="s">
        <v>711</v>
      </c>
      <c r="M36" s="4" t="s">
        <v>714</v>
      </c>
      <c r="N36" s="4" t="str">
        <f>IFERROR(VLOOKUP(J36,'Issue Code'!$C$54:$D$69,2,0),"Fill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715</v>
      </c>
      <c r="E37" s="4" t="s">
        <v>33</v>
      </c>
      <c r="F37" s="4" t="s">
        <v>18</v>
      </c>
      <c r="G37" s="4">
        <v>9812</v>
      </c>
      <c r="H37" s="4" t="s">
        <v>716</v>
      </c>
      <c r="I37" s="94">
        <v>184</v>
      </c>
      <c r="J37" s="4" t="s">
        <v>84</v>
      </c>
      <c r="K37" s="57">
        <v>2731</v>
      </c>
      <c r="L37" s="4" t="s">
        <v>718</v>
      </c>
      <c r="M37" s="4" t="s">
        <v>717</v>
      </c>
      <c r="N37" s="4" t="s">
        <v>3411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417</v>
      </c>
      <c r="E38" s="4" t="s">
        <v>33</v>
      </c>
      <c r="F38" s="4" t="s">
        <v>17</v>
      </c>
      <c r="G38" s="4">
        <v>9812</v>
      </c>
      <c r="H38" s="4" t="s">
        <v>631</v>
      </c>
      <c r="I38" s="94">
        <v>16</v>
      </c>
      <c r="J38" s="4" t="s">
        <v>61</v>
      </c>
      <c r="K38" s="57">
        <v>9811</v>
      </c>
      <c r="L38" s="4" t="s">
        <v>1107</v>
      </c>
      <c r="M38" s="4" t="s">
        <v>1106</v>
      </c>
      <c r="N38" s="4" t="s">
        <v>1421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715</v>
      </c>
      <c r="E39" s="4" t="s">
        <v>33</v>
      </c>
      <c r="F39" s="4" t="s">
        <v>18</v>
      </c>
      <c r="G39" s="4">
        <v>9812</v>
      </c>
      <c r="H39" s="4" t="s">
        <v>716</v>
      </c>
      <c r="I39" s="94">
        <v>56</v>
      </c>
      <c r="J39" s="4" t="s">
        <v>84</v>
      </c>
      <c r="K39" s="57">
        <v>2731</v>
      </c>
      <c r="L39" s="4" t="s">
        <v>718</v>
      </c>
      <c r="M39" s="4" t="s">
        <v>717</v>
      </c>
      <c r="N39" s="4" t="s">
        <v>3411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749</v>
      </c>
      <c r="E40" s="4" t="s">
        <v>33</v>
      </c>
      <c r="F40" s="4" t="s">
        <v>18</v>
      </c>
      <c r="G40" s="4">
        <v>9812</v>
      </c>
      <c r="H40" s="4" t="s">
        <v>716</v>
      </c>
      <c r="I40" s="94">
        <v>112</v>
      </c>
      <c r="J40" s="4" t="s">
        <v>84</v>
      </c>
      <c r="K40" s="57">
        <v>2731</v>
      </c>
      <c r="L40" s="4" t="s">
        <v>718</v>
      </c>
      <c r="M40" s="4" t="s">
        <v>717</v>
      </c>
      <c r="N40" s="4" t="s">
        <v>3411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794</v>
      </c>
      <c r="E41" s="4" t="s">
        <v>33</v>
      </c>
      <c r="F41" s="4" t="s">
        <v>18</v>
      </c>
      <c r="G41" s="4">
        <v>9812</v>
      </c>
      <c r="H41" s="4" t="s">
        <v>716</v>
      </c>
      <c r="I41" s="94">
        <v>16</v>
      </c>
      <c r="J41" s="4" t="s">
        <v>84</v>
      </c>
      <c r="K41" s="57">
        <v>2731</v>
      </c>
      <c r="L41" s="4" t="s">
        <v>718</v>
      </c>
      <c r="M41" s="4" t="s">
        <v>717</v>
      </c>
      <c r="N41" s="4" t="s">
        <v>3411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794</v>
      </c>
      <c r="E42" s="4" t="s">
        <v>33</v>
      </c>
      <c r="F42" s="4" t="s">
        <v>18</v>
      </c>
      <c r="G42" s="4">
        <v>9812</v>
      </c>
      <c r="H42" s="4" t="s">
        <v>795</v>
      </c>
      <c r="I42" s="94">
        <v>56</v>
      </c>
      <c r="J42" s="4" t="s">
        <v>84</v>
      </c>
      <c r="K42" s="57">
        <v>2731</v>
      </c>
      <c r="L42" s="4" t="s">
        <v>718</v>
      </c>
      <c r="M42" s="4" t="s">
        <v>717</v>
      </c>
      <c r="N42" s="4" t="s">
        <v>3411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749</v>
      </c>
      <c r="E43" s="4" t="s">
        <v>33</v>
      </c>
      <c r="F43" s="4" t="s">
        <v>18</v>
      </c>
      <c r="G43" s="4">
        <v>9812</v>
      </c>
      <c r="H43" s="4" t="s">
        <v>795</v>
      </c>
      <c r="I43" s="94">
        <v>110</v>
      </c>
      <c r="J43" s="4" t="s">
        <v>84</v>
      </c>
      <c r="K43" s="57">
        <v>2731</v>
      </c>
      <c r="L43" s="4" t="s">
        <v>718</v>
      </c>
      <c r="M43" s="4" t="s">
        <v>717</v>
      </c>
      <c r="N43" s="4" t="s">
        <v>3411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749</v>
      </c>
      <c r="E44" s="4" t="s">
        <v>33</v>
      </c>
      <c r="F44" s="4" t="s">
        <v>18</v>
      </c>
      <c r="G44" s="4">
        <v>9812</v>
      </c>
      <c r="H44" s="4" t="s">
        <v>795</v>
      </c>
      <c r="I44" s="94">
        <v>56</v>
      </c>
      <c r="J44" s="4" t="s">
        <v>84</v>
      </c>
      <c r="K44" s="57">
        <v>2731</v>
      </c>
      <c r="L44" s="4" t="s">
        <v>718</v>
      </c>
      <c r="M44" s="4" t="s">
        <v>717</v>
      </c>
      <c r="N44" s="4" t="s">
        <v>3411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749</v>
      </c>
      <c r="E45" s="4" t="s">
        <v>33</v>
      </c>
      <c r="F45" s="4" t="s">
        <v>18</v>
      </c>
      <c r="G45" s="4">
        <v>9812</v>
      </c>
      <c r="H45" s="4" t="s">
        <v>795</v>
      </c>
      <c r="I45" s="94">
        <v>1.5</v>
      </c>
      <c r="J45" s="4" t="s">
        <v>84</v>
      </c>
      <c r="K45" s="57">
        <v>2731</v>
      </c>
      <c r="L45" s="4" t="s">
        <v>718</v>
      </c>
      <c r="M45" s="4" t="s">
        <v>717</v>
      </c>
      <c r="N45" s="4" t="s">
        <v>3411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749</v>
      </c>
      <c r="E46" s="4" t="s">
        <v>33</v>
      </c>
      <c r="F46" s="4" t="s">
        <v>18</v>
      </c>
      <c r="G46" s="4">
        <v>9812</v>
      </c>
      <c r="H46" s="4" t="s">
        <v>795</v>
      </c>
      <c r="I46" s="94">
        <v>24</v>
      </c>
      <c r="J46" s="4" t="s">
        <v>84</v>
      </c>
      <c r="K46" s="57">
        <v>2731</v>
      </c>
      <c r="L46" s="4" t="s">
        <v>718</v>
      </c>
      <c r="M46" s="4" t="s">
        <v>717</v>
      </c>
      <c r="N46" s="4" t="s">
        <v>3411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416</v>
      </c>
      <c r="E47" s="4" t="s">
        <v>33</v>
      </c>
      <c r="F47" s="4" t="s">
        <v>18</v>
      </c>
      <c r="G47" s="4">
        <v>9812</v>
      </c>
      <c r="H47" s="4" t="s">
        <v>796</v>
      </c>
      <c r="I47" s="94">
        <v>14.16</v>
      </c>
      <c r="J47" s="4" t="s">
        <v>61</v>
      </c>
      <c r="K47" s="57">
        <v>9811</v>
      </c>
      <c r="L47" s="4" t="s">
        <v>798</v>
      </c>
      <c r="M47" s="4" t="s">
        <v>797</v>
      </c>
      <c r="N47" s="4" t="str">
        <f>IFERROR(VLOOKUP(J47,'Issue Code'!$C$54:$D$69,2,0),"Fill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416</v>
      </c>
      <c r="E48" s="4" t="s">
        <v>33</v>
      </c>
      <c r="F48" s="4" t="s">
        <v>18</v>
      </c>
      <c r="G48" s="4">
        <v>9812</v>
      </c>
      <c r="H48" s="4" t="s">
        <v>796</v>
      </c>
      <c r="I48" s="94">
        <v>1.84</v>
      </c>
      <c r="J48" s="4" t="s">
        <v>61</v>
      </c>
      <c r="K48" s="57">
        <v>9811</v>
      </c>
      <c r="L48" s="4" t="s">
        <v>798</v>
      </c>
      <c r="M48" s="4" t="s">
        <v>797</v>
      </c>
      <c r="N48" s="4" t="str">
        <f>IFERROR(VLOOKUP(J48,'Issue Code'!$C$54:$D$69,2,0),"Fill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416</v>
      </c>
      <c r="E49" s="4" t="s">
        <v>33</v>
      </c>
      <c r="F49" s="4" t="s">
        <v>18</v>
      </c>
      <c r="G49" s="4">
        <v>9812</v>
      </c>
      <c r="H49" s="4" t="s">
        <v>796</v>
      </c>
      <c r="I49" s="94">
        <v>3.5</v>
      </c>
      <c r="J49" s="4" t="s">
        <v>61</v>
      </c>
      <c r="K49" s="57">
        <v>9811</v>
      </c>
      <c r="L49" s="4" t="s">
        <v>798</v>
      </c>
      <c r="M49" s="4" t="s">
        <v>797</v>
      </c>
      <c r="N49" s="4" t="str">
        <f>IFERROR(VLOOKUP(J49,'Issue Code'!$C$54:$D$69,2,0),"Fill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416</v>
      </c>
      <c r="E50" s="4" t="s">
        <v>33</v>
      </c>
      <c r="F50" s="4" t="s">
        <v>18</v>
      </c>
      <c r="G50" s="4">
        <v>9812</v>
      </c>
      <c r="H50" s="4" t="s">
        <v>796</v>
      </c>
      <c r="I50" s="94">
        <v>0.5</v>
      </c>
      <c r="J50" s="4" t="s">
        <v>61</v>
      </c>
      <c r="K50" s="57">
        <v>9811</v>
      </c>
      <c r="L50" s="4" t="s">
        <v>798</v>
      </c>
      <c r="M50" s="4" t="s">
        <v>797</v>
      </c>
      <c r="N50" s="4" t="str">
        <f>IFERROR(VLOOKUP(J50,'Issue Code'!$C$54:$D$69,2,0),"Fill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749</v>
      </c>
      <c r="E51" s="4" t="s">
        <v>33</v>
      </c>
      <c r="F51" s="4" t="s">
        <v>18</v>
      </c>
      <c r="G51" s="4">
        <v>9812</v>
      </c>
      <c r="H51" s="4" t="s">
        <v>865</v>
      </c>
      <c r="I51" s="94">
        <v>24</v>
      </c>
      <c r="J51" s="4" t="s">
        <v>84</v>
      </c>
      <c r="K51" s="57">
        <v>2731</v>
      </c>
      <c r="L51" s="4" t="s">
        <v>718</v>
      </c>
      <c r="M51" s="4" t="s">
        <v>717</v>
      </c>
      <c r="N51" s="4" t="s">
        <v>3411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715</v>
      </c>
      <c r="E52" s="4" t="s">
        <v>33</v>
      </c>
      <c r="F52" s="4" t="s">
        <v>18</v>
      </c>
      <c r="G52" s="4">
        <v>9812</v>
      </c>
      <c r="H52" s="4" t="s">
        <v>795</v>
      </c>
      <c r="I52" s="94">
        <v>56</v>
      </c>
      <c r="J52" s="4" t="s">
        <v>84</v>
      </c>
      <c r="K52" s="57">
        <v>2731</v>
      </c>
      <c r="L52" s="4" t="s">
        <v>718</v>
      </c>
      <c r="M52" s="4" t="s">
        <v>717</v>
      </c>
      <c r="N52" s="4" t="s">
        <v>3411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715</v>
      </c>
      <c r="E53" s="4" t="s">
        <v>33</v>
      </c>
      <c r="F53" s="4" t="s">
        <v>18</v>
      </c>
      <c r="G53" s="4">
        <v>9812</v>
      </c>
      <c r="H53" s="4" t="s">
        <v>795</v>
      </c>
      <c r="I53" s="94">
        <v>40</v>
      </c>
      <c r="J53" s="4" t="s">
        <v>84</v>
      </c>
      <c r="K53" s="57">
        <v>2731</v>
      </c>
      <c r="L53" s="4" t="s">
        <v>718</v>
      </c>
      <c r="M53" s="4" t="s">
        <v>717</v>
      </c>
      <c r="N53" s="4" t="s">
        <v>3411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749</v>
      </c>
      <c r="E54" s="4" t="s">
        <v>33</v>
      </c>
      <c r="F54" s="4" t="s">
        <v>18</v>
      </c>
      <c r="G54" s="4">
        <v>9812</v>
      </c>
      <c r="H54" s="4" t="s">
        <v>795</v>
      </c>
      <c r="I54" s="94">
        <v>40</v>
      </c>
      <c r="J54" s="4" t="s">
        <v>84</v>
      </c>
      <c r="K54" s="57">
        <v>2731</v>
      </c>
      <c r="L54" s="4" t="s">
        <v>718</v>
      </c>
      <c r="M54" s="4" t="s">
        <v>717</v>
      </c>
      <c r="N54" s="4" t="s">
        <v>3411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749</v>
      </c>
      <c r="E55" s="4" t="s">
        <v>33</v>
      </c>
      <c r="F55" s="4" t="s">
        <v>18</v>
      </c>
      <c r="G55" s="4">
        <v>9812</v>
      </c>
      <c r="H55" s="4" t="s">
        <v>795</v>
      </c>
      <c r="I55" s="94">
        <v>28</v>
      </c>
      <c r="J55" s="4" t="s">
        <v>84</v>
      </c>
      <c r="K55" s="57">
        <v>2731</v>
      </c>
      <c r="L55" s="4" t="s">
        <v>718</v>
      </c>
      <c r="M55" s="4" t="s">
        <v>717</v>
      </c>
      <c r="N55" s="4" t="s">
        <v>3411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715</v>
      </c>
      <c r="E56" s="4" t="s">
        <v>33</v>
      </c>
      <c r="F56" s="4" t="s">
        <v>18</v>
      </c>
      <c r="G56" s="4">
        <v>9812</v>
      </c>
      <c r="H56" s="4" t="s">
        <v>865</v>
      </c>
      <c r="I56" s="94">
        <v>64</v>
      </c>
      <c r="J56" s="4" t="s">
        <v>84</v>
      </c>
      <c r="K56" s="57">
        <v>2731</v>
      </c>
      <c r="L56" s="4" t="s">
        <v>718</v>
      </c>
      <c r="M56" s="4" t="s">
        <v>717</v>
      </c>
      <c r="N56" s="4" t="s">
        <v>3411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715</v>
      </c>
      <c r="E57" s="4" t="s">
        <v>33</v>
      </c>
      <c r="F57" s="4" t="s">
        <v>18</v>
      </c>
      <c r="G57" s="4">
        <v>9812</v>
      </c>
      <c r="H57" s="4" t="s">
        <v>865</v>
      </c>
      <c r="I57" s="94">
        <v>28</v>
      </c>
      <c r="J57" s="4" t="s">
        <v>84</v>
      </c>
      <c r="K57" s="57">
        <v>2731</v>
      </c>
      <c r="L57" s="4" t="s">
        <v>718</v>
      </c>
      <c r="M57" s="4" t="s">
        <v>717</v>
      </c>
      <c r="N57" s="4" t="s">
        <v>3411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749</v>
      </c>
      <c r="E58" s="4" t="s">
        <v>33</v>
      </c>
      <c r="F58" s="4" t="s">
        <v>18</v>
      </c>
      <c r="G58" s="4">
        <v>9812</v>
      </c>
      <c r="H58" s="4" t="s">
        <v>865</v>
      </c>
      <c r="I58" s="94">
        <v>64</v>
      </c>
      <c r="J58" s="4" t="s">
        <v>84</v>
      </c>
      <c r="K58" s="57">
        <v>2731</v>
      </c>
      <c r="L58" s="4" t="s">
        <v>718</v>
      </c>
      <c r="M58" s="4" t="s">
        <v>717</v>
      </c>
      <c r="N58" s="4" t="s">
        <v>3411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749</v>
      </c>
      <c r="E59" s="4" t="s">
        <v>33</v>
      </c>
      <c r="F59" s="4" t="s">
        <v>18</v>
      </c>
      <c r="G59" s="4">
        <v>9812</v>
      </c>
      <c r="H59" s="4" t="s">
        <v>865</v>
      </c>
      <c r="I59" s="94">
        <v>32</v>
      </c>
      <c r="J59" s="4" t="s">
        <v>84</v>
      </c>
      <c r="K59" s="57">
        <v>2731</v>
      </c>
      <c r="L59" s="4" t="s">
        <v>718</v>
      </c>
      <c r="M59" s="4" t="s">
        <v>717</v>
      </c>
      <c r="N59" s="4" t="s">
        <v>3411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749</v>
      </c>
      <c r="E60" s="4" t="s">
        <v>33</v>
      </c>
      <c r="F60" s="4" t="s">
        <v>18</v>
      </c>
      <c r="G60" s="4">
        <v>9812</v>
      </c>
      <c r="H60" s="4" t="s">
        <v>865</v>
      </c>
      <c r="I60" s="94">
        <v>32</v>
      </c>
      <c r="J60" s="4" t="s">
        <v>84</v>
      </c>
      <c r="K60" s="57">
        <v>2731</v>
      </c>
      <c r="L60" s="4" t="s">
        <v>718</v>
      </c>
      <c r="M60" s="4" t="s">
        <v>717</v>
      </c>
      <c r="N60" s="4" t="s">
        <v>3411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749</v>
      </c>
      <c r="E61" s="4" t="s">
        <v>33</v>
      </c>
      <c r="F61" s="4" t="s">
        <v>18</v>
      </c>
      <c r="G61" s="4">
        <v>9812</v>
      </c>
      <c r="H61" s="4" t="s">
        <v>865</v>
      </c>
      <c r="I61" s="94">
        <v>64</v>
      </c>
      <c r="J61" s="4" t="s">
        <v>84</v>
      </c>
      <c r="K61" s="57">
        <v>2731</v>
      </c>
      <c r="L61" s="4" t="s">
        <v>718</v>
      </c>
      <c r="M61" s="4" t="s">
        <v>717</v>
      </c>
      <c r="N61" s="4" t="s">
        <v>3411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715</v>
      </c>
      <c r="E62" s="4" t="s">
        <v>33</v>
      </c>
      <c r="F62" s="4" t="s">
        <v>18</v>
      </c>
      <c r="G62" s="4">
        <v>9812</v>
      </c>
      <c r="H62" s="4" t="s">
        <v>938</v>
      </c>
      <c r="I62" s="94">
        <v>44</v>
      </c>
      <c r="J62" s="4" t="s">
        <v>84</v>
      </c>
      <c r="K62" s="57">
        <v>2731</v>
      </c>
      <c r="L62" s="4" t="s">
        <v>718</v>
      </c>
      <c r="M62" s="4" t="s">
        <v>717</v>
      </c>
      <c r="N62" s="4" t="s">
        <v>3411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715</v>
      </c>
      <c r="E63" s="4" t="s">
        <v>33</v>
      </c>
      <c r="F63" s="4" t="s">
        <v>18</v>
      </c>
      <c r="G63" s="4">
        <v>9812</v>
      </c>
      <c r="H63" s="4" t="s">
        <v>938</v>
      </c>
      <c r="I63" s="94">
        <v>40</v>
      </c>
      <c r="J63" s="4" t="s">
        <v>84</v>
      </c>
      <c r="K63" s="57">
        <v>2731</v>
      </c>
      <c r="L63" s="4" t="s">
        <v>718</v>
      </c>
      <c r="M63" s="4" t="s">
        <v>717</v>
      </c>
      <c r="N63" s="4" t="s">
        <v>3411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749</v>
      </c>
      <c r="E64" s="4" t="s">
        <v>33</v>
      </c>
      <c r="F64" s="4" t="s">
        <v>18</v>
      </c>
      <c r="G64" s="4">
        <v>9812</v>
      </c>
      <c r="H64" s="4" t="s">
        <v>938</v>
      </c>
      <c r="I64" s="94">
        <v>32</v>
      </c>
      <c r="J64" s="4" t="s">
        <v>84</v>
      </c>
      <c r="K64" s="57">
        <v>2731</v>
      </c>
      <c r="L64" s="4" t="s">
        <v>718</v>
      </c>
      <c r="M64" s="4" t="s">
        <v>717</v>
      </c>
      <c r="N64" s="4" t="s">
        <v>3411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749</v>
      </c>
      <c r="E65" s="4" t="s">
        <v>33</v>
      </c>
      <c r="F65" s="4" t="s">
        <v>18</v>
      </c>
      <c r="G65" s="4">
        <v>9812</v>
      </c>
      <c r="H65" s="4" t="s">
        <v>938</v>
      </c>
      <c r="I65" s="94">
        <v>64</v>
      </c>
      <c r="J65" s="4" t="s">
        <v>84</v>
      </c>
      <c r="K65" s="57">
        <v>2731</v>
      </c>
      <c r="L65" s="4" t="s">
        <v>718</v>
      </c>
      <c r="M65" s="4" t="s">
        <v>717</v>
      </c>
      <c r="N65" s="4" t="s">
        <v>3411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715</v>
      </c>
      <c r="E66" s="4" t="s">
        <v>33</v>
      </c>
      <c r="F66" s="4" t="s">
        <v>18</v>
      </c>
      <c r="G66" s="4">
        <v>9812</v>
      </c>
      <c r="H66" s="4" t="s">
        <v>865</v>
      </c>
      <c r="I66" s="94">
        <v>44</v>
      </c>
      <c r="J66" s="4" t="s">
        <v>84</v>
      </c>
      <c r="K66" s="57">
        <v>2731</v>
      </c>
      <c r="L66" s="4" t="s">
        <v>718</v>
      </c>
      <c r="M66" s="4" t="s">
        <v>717</v>
      </c>
      <c r="N66" s="4" t="s">
        <v>3411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974</v>
      </c>
      <c r="E67" s="4" t="s">
        <v>33</v>
      </c>
      <c r="F67" s="4" t="s">
        <v>18</v>
      </c>
      <c r="G67" s="4">
        <v>9812</v>
      </c>
      <c r="H67" s="4" t="s">
        <v>975</v>
      </c>
      <c r="I67" s="94">
        <v>25</v>
      </c>
      <c r="J67" s="4" t="s">
        <v>47</v>
      </c>
      <c r="K67" s="57">
        <v>9281</v>
      </c>
      <c r="L67" s="4" t="s">
        <v>979</v>
      </c>
      <c r="M67" s="4" t="s">
        <v>982</v>
      </c>
      <c r="N67" s="4" t="str">
        <f>IFERROR(VLOOKUP(J67,'Issue Code'!$C$54:$D$69,2,0),"Fill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494</v>
      </c>
      <c r="E68" s="4" t="s">
        <v>33</v>
      </c>
      <c r="F68" s="4" t="s">
        <v>18</v>
      </c>
      <c r="G68" s="4">
        <v>9812</v>
      </c>
      <c r="H68" s="4" t="s">
        <v>976</v>
      </c>
      <c r="I68" s="94">
        <v>34</v>
      </c>
      <c r="J68" s="4" t="s">
        <v>61</v>
      </c>
      <c r="K68" s="57">
        <v>9811</v>
      </c>
      <c r="L68" s="4" t="s">
        <v>980</v>
      </c>
      <c r="M68" s="4" t="s">
        <v>983</v>
      </c>
      <c r="N68" s="4" t="str">
        <f>IFERROR(VLOOKUP(J68,'Issue Code'!$C$54:$D$69,2,0),"Fill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494</v>
      </c>
      <c r="E69" s="4" t="s">
        <v>33</v>
      </c>
      <c r="F69" s="4" t="s">
        <v>18</v>
      </c>
      <c r="G69" s="4">
        <v>9812</v>
      </c>
      <c r="H69" s="4" t="s">
        <v>976</v>
      </c>
      <c r="I69" s="94">
        <v>68</v>
      </c>
      <c r="J69" s="4" t="s">
        <v>61</v>
      </c>
      <c r="K69" s="57">
        <v>9811</v>
      </c>
      <c r="L69" s="4" t="s">
        <v>980</v>
      </c>
      <c r="M69" s="4" t="s">
        <v>983</v>
      </c>
      <c r="N69" s="4" t="str">
        <f>IFERROR(VLOOKUP(J69,'Issue Code'!$C$54:$D$69,2,0),"Fill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494</v>
      </c>
      <c r="E70" s="4" t="s">
        <v>33</v>
      </c>
      <c r="F70" s="4" t="s">
        <v>18</v>
      </c>
      <c r="G70" s="4">
        <v>9812</v>
      </c>
      <c r="H70" s="4" t="s">
        <v>977</v>
      </c>
      <c r="I70" s="94">
        <v>102</v>
      </c>
      <c r="J70" s="4" t="s">
        <v>30</v>
      </c>
      <c r="K70" s="57" t="s">
        <v>79</v>
      </c>
      <c r="L70" s="4" t="s">
        <v>981</v>
      </c>
      <c r="M70" s="4" t="s">
        <v>984</v>
      </c>
      <c r="N70" s="4" t="str">
        <f>IFERROR(VLOOKUP(J70,'Issue Code'!$C$54:$D$69,2,0),"Fill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715</v>
      </c>
      <c r="E71" s="4" t="s">
        <v>33</v>
      </c>
      <c r="F71" s="4" t="s">
        <v>18</v>
      </c>
      <c r="G71" s="4">
        <v>9812</v>
      </c>
      <c r="H71" s="4" t="s">
        <v>938</v>
      </c>
      <c r="I71" s="94">
        <v>64</v>
      </c>
      <c r="J71" s="4" t="s">
        <v>84</v>
      </c>
      <c r="K71" s="57">
        <v>2731</v>
      </c>
      <c r="L71" s="4" t="s">
        <v>718</v>
      </c>
      <c r="M71" s="4" t="s">
        <v>717</v>
      </c>
      <c r="N71" s="4" t="s">
        <v>3411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715</v>
      </c>
      <c r="E72" s="4" t="s">
        <v>33</v>
      </c>
      <c r="F72" s="4" t="s">
        <v>18</v>
      </c>
      <c r="G72" s="4">
        <v>9812</v>
      </c>
      <c r="H72" s="4" t="s">
        <v>938</v>
      </c>
      <c r="I72" s="94">
        <v>28</v>
      </c>
      <c r="J72" s="4" t="s">
        <v>84</v>
      </c>
      <c r="K72" s="57">
        <v>2731</v>
      </c>
      <c r="L72" s="4" t="s">
        <v>718</v>
      </c>
      <c r="M72" s="4" t="s">
        <v>717</v>
      </c>
      <c r="N72" s="4" t="s">
        <v>3411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749</v>
      </c>
      <c r="E73" s="4" t="s">
        <v>33</v>
      </c>
      <c r="F73" s="4" t="s">
        <v>18</v>
      </c>
      <c r="G73" s="4">
        <v>9812</v>
      </c>
      <c r="H73" s="4" t="s">
        <v>938</v>
      </c>
      <c r="I73" s="94">
        <v>42</v>
      </c>
      <c r="J73" s="4" t="s">
        <v>84</v>
      </c>
      <c r="K73" s="57">
        <v>2731</v>
      </c>
      <c r="L73" s="4" t="s">
        <v>718</v>
      </c>
      <c r="M73" s="4" t="s">
        <v>717</v>
      </c>
      <c r="N73" s="4" t="s">
        <v>3411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749</v>
      </c>
      <c r="E74" s="4" t="s">
        <v>33</v>
      </c>
      <c r="F74" s="4" t="s">
        <v>18</v>
      </c>
      <c r="G74" s="4">
        <v>9812</v>
      </c>
      <c r="H74" s="4" t="s">
        <v>938</v>
      </c>
      <c r="I74" s="94">
        <v>28</v>
      </c>
      <c r="J74" s="4" t="s">
        <v>84</v>
      </c>
      <c r="K74" s="57">
        <v>2731</v>
      </c>
      <c r="L74" s="4" t="s">
        <v>718</v>
      </c>
      <c r="M74" s="4" t="s">
        <v>717</v>
      </c>
      <c r="N74" s="4" t="s">
        <v>3411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749</v>
      </c>
      <c r="E75" s="4" t="s">
        <v>33</v>
      </c>
      <c r="F75" s="4" t="s">
        <v>18</v>
      </c>
      <c r="G75" s="4">
        <v>9812</v>
      </c>
      <c r="H75" s="4" t="s">
        <v>978</v>
      </c>
      <c r="I75" s="94">
        <v>14</v>
      </c>
      <c r="J75" s="4" t="s">
        <v>84</v>
      </c>
      <c r="K75" s="57">
        <v>2731</v>
      </c>
      <c r="L75" s="4" t="s">
        <v>718</v>
      </c>
      <c r="M75" s="4" t="s">
        <v>717</v>
      </c>
      <c r="N75" s="4" t="s">
        <v>3411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494</v>
      </c>
      <c r="E76" s="4" t="s">
        <v>33</v>
      </c>
      <c r="F76" s="4" t="s">
        <v>18</v>
      </c>
      <c r="G76" s="4">
        <v>9812</v>
      </c>
      <c r="H76" s="4" t="s">
        <v>977</v>
      </c>
      <c r="I76" s="94">
        <v>43</v>
      </c>
      <c r="J76" s="4" t="s">
        <v>30</v>
      </c>
      <c r="K76" s="57" t="s">
        <v>79</v>
      </c>
      <c r="L76" s="4" t="s">
        <v>981</v>
      </c>
      <c r="M76" s="4" t="s">
        <v>984</v>
      </c>
      <c r="N76" s="4" t="str">
        <f>IFERROR(VLOOKUP(J76,'Issue Code'!$C$54:$D$69,2,0),"Fill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985</v>
      </c>
      <c r="E77" s="4" t="s">
        <v>33</v>
      </c>
      <c r="F77" s="4" t="s">
        <v>18</v>
      </c>
      <c r="G77" s="4">
        <v>9812</v>
      </c>
      <c r="H77" s="4" t="s">
        <v>986</v>
      </c>
      <c r="I77" s="94">
        <v>60</v>
      </c>
      <c r="J77" s="4" t="s">
        <v>30</v>
      </c>
      <c r="K77" s="57" t="s">
        <v>79</v>
      </c>
      <c r="L77" s="4" t="s">
        <v>991</v>
      </c>
      <c r="M77" s="4" t="s">
        <v>990</v>
      </c>
      <c r="N77" s="4" t="str">
        <f>IFERROR(VLOOKUP(J77,'Issue Code'!$C$54:$D$69,2,0),"Fill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987</v>
      </c>
      <c r="I78" s="94">
        <v>10.5</v>
      </c>
      <c r="J78" s="4" t="s">
        <v>61</v>
      </c>
      <c r="K78" s="57">
        <v>9811</v>
      </c>
      <c r="L78" s="4" t="s">
        <v>989</v>
      </c>
      <c r="M78" s="4" t="s">
        <v>988</v>
      </c>
      <c r="N78" s="4" t="str">
        <f>IFERROR(VLOOKUP(J78,'Issue Code'!$C$54:$D$69,2,0),"Fill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715</v>
      </c>
      <c r="E79" s="4" t="s">
        <v>33</v>
      </c>
      <c r="F79" s="4" t="s">
        <v>18</v>
      </c>
      <c r="G79" s="4">
        <v>9812</v>
      </c>
      <c r="H79" s="4" t="s">
        <v>978</v>
      </c>
      <c r="I79" s="94">
        <v>84</v>
      </c>
      <c r="J79" s="4" t="s">
        <v>84</v>
      </c>
      <c r="K79" s="57">
        <v>2731</v>
      </c>
      <c r="L79" s="4" t="s">
        <v>718</v>
      </c>
      <c r="M79" s="4" t="s">
        <v>717</v>
      </c>
      <c r="N79" s="4" t="s">
        <v>3411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749</v>
      </c>
      <c r="E80" s="4" t="s">
        <v>33</v>
      </c>
      <c r="F80" s="4" t="s">
        <v>18</v>
      </c>
      <c r="G80" s="4">
        <v>9812</v>
      </c>
      <c r="H80" s="4" t="s">
        <v>978</v>
      </c>
      <c r="I80" s="94">
        <v>96</v>
      </c>
      <c r="J80" s="4" t="s">
        <v>84</v>
      </c>
      <c r="K80" s="57">
        <v>2731</v>
      </c>
      <c r="L80" s="4" t="s">
        <v>718</v>
      </c>
      <c r="M80" s="4" t="s">
        <v>717</v>
      </c>
      <c r="N80" s="4" t="s">
        <v>3411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715</v>
      </c>
      <c r="E81" s="4" t="s">
        <v>33</v>
      </c>
      <c r="F81" s="4" t="s">
        <v>18</v>
      </c>
      <c r="G81" s="4">
        <v>9812</v>
      </c>
      <c r="H81" s="4" t="s">
        <v>978</v>
      </c>
      <c r="I81" s="94">
        <v>24</v>
      </c>
      <c r="J81" s="4" t="s">
        <v>84</v>
      </c>
      <c r="K81" s="57">
        <v>2731</v>
      </c>
      <c r="L81" s="4" t="s">
        <v>718</v>
      </c>
      <c r="M81" s="4" t="s">
        <v>717</v>
      </c>
      <c r="N81" s="4" t="s">
        <v>3411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715</v>
      </c>
      <c r="E82" s="4" t="s">
        <v>33</v>
      </c>
      <c r="F82" s="4" t="s">
        <v>18</v>
      </c>
      <c r="G82" s="4">
        <v>9812</v>
      </c>
      <c r="H82" s="4" t="s">
        <v>978</v>
      </c>
      <c r="I82" s="94">
        <v>72</v>
      </c>
      <c r="J82" s="4" t="s">
        <v>84</v>
      </c>
      <c r="K82" s="57">
        <v>2731</v>
      </c>
      <c r="L82" s="4" t="s">
        <v>718</v>
      </c>
      <c r="M82" s="4" t="s">
        <v>717</v>
      </c>
      <c r="N82" s="4" t="s">
        <v>3411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715</v>
      </c>
      <c r="E83" s="4" t="s">
        <v>33</v>
      </c>
      <c r="F83" s="4" t="s">
        <v>18</v>
      </c>
      <c r="G83" s="4">
        <v>9812</v>
      </c>
      <c r="H83" s="4" t="s">
        <v>978</v>
      </c>
      <c r="I83" s="94">
        <v>4</v>
      </c>
      <c r="J83" s="4" t="s">
        <v>84</v>
      </c>
      <c r="K83" s="57">
        <v>2731</v>
      </c>
      <c r="L83" s="4" t="s">
        <v>718</v>
      </c>
      <c r="M83" s="4" t="s">
        <v>717</v>
      </c>
      <c r="N83" s="4" t="s">
        <v>3411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749</v>
      </c>
      <c r="E84" s="4" t="s">
        <v>33</v>
      </c>
      <c r="F84" s="4" t="s">
        <v>18</v>
      </c>
      <c r="G84" s="4">
        <v>9812</v>
      </c>
      <c r="H84" s="4" t="s">
        <v>978</v>
      </c>
      <c r="I84" s="94">
        <v>35</v>
      </c>
      <c r="J84" s="4" t="s">
        <v>84</v>
      </c>
      <c r="K84" s="57">
        <v>2731</v>
      </c>
      <c r="L84" s="4" t="s">
        <v>718</v>
      </c>
      <c r="M84" s="4" t="s">
        <v>717</v>
      </c>
      <c r="N84" s="4" t="s">
        <v>3411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749</v>
      </c>
      <c r="E85" s="4" t="s">
        <v>33</v>
      </c>
      <c r="F85" s="4" t="s">
        <v>18</v>
      </c>
      <c r="G85" s="4">
        <v>9812</v>
      </c>
      <c r="H85" s="4" t="s">
        <v>978</v>
      </c>
      <c r="I85" s="94">
        <v>28</v>
      </c>
      <c r="J85" s="4" t="s">
        <v>84</v>
      </c>
      <c r="K85" s="57">
        <v>2731</v>
      </c>
      <c r="L85" s="4" t="s">
        <v>718</v>
      </c>
      <c r="M85" s="4" t="s">
        <v>717</v>
      </c>
      <c r="N85" s="4" t="s">
        <v>3411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749</v>
      </c>
      <c r="E86" s="4" t="s">
        <v>33</v>
      </c>
      <c r="F86" s="4" t="s">
        <v>18</v>
      </c>
      <c r="G86" s="4">
        <v>9812</v>
      </c>
      <c r="H86" s="4" t="s">
        <v>1051</v>
      </c>
      <c r="I86" s="94">
        <v>21</v>
      </c>
      <c r="J86" s="4" t="s">
        <v>84</v>
      </c>
      <c r="K86" s="57">
        <v>2731</v>
      </c>
      <c r="L86" s="4" t="s">
        <v>718</v>
      </c>
      <c r="M86" s="4" t="s">
        <v>717</v>
      </c>
      <c r="N86" s="4" t="s">
        <v>3411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715</v>
      </c>
      <c r="E87" s="4" t="s">
        <v>33</v>
      </c>
      <c r="F87" s="4" t="s">
        <v>18</v>
      </c>
      <c r="G87" s="4">
        <v>9812</v>
      </c>
      <c r="H87" s="4" t="s">
        <v>1051</v>
      </c>
      <c r="I87" s="94">
        <v>48</v>
      </c>
      <c r="J87" s="4" t="s">
        <v>84</v>
      </c>
      <c r="K87" s="57">
        <v>2731</v>
      </c>
      <c r="L87" s="4" t="s">
        <v>718</v>
      </c>
      <c r="M87" s="4" t="s">
        <v>717</v>
      </c>
      <c r="N87" s="4" t="s">
        <v>3411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715</v>
      </c>
      <c r="E88" s="4" t="s">
        <v>33</v>
      </c>
      <c r="F88" s="4" t="s">
        <v>18</v>
      </c>
      <c r="G88" s="4">
        <v>9812</v>
      </c>
      <c r="H88" s="4" t="s">
        <v>1051</v>
      </c>
      <c r="I88" s="94">
        <v>40</v>
      </c>
      <c r="J88" s="4" t="s">
        <v>84</v>
      </c>
      <c r="K88" s="57">
        <v>2731</v>
      </c>
      <c r="L88" s="4" t="s">
        <v>718</v>
      </c>
      <c r="M88" s="4" t="s">
        <v>717</v>
      </c>
      <c r="N88" s="4" t="s">
        <v>3411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749</v>
      </c>
      <c r="E89" s="4" t="s">
        <v>33</v>
      </c>
      <c r="F89" s="4" t="s">
        <v>18</v>
      </c>
      <c r="G89" s="4">
        <v>9812</v>
      </c>
      <c r="H89" s="4" t="s">
        <v>1051</v>
      </c>
      <c r="I89" s="94">
        <v>56</v>
      </c>
      <c r="J89" s="4" t="s">
        <v>84</v>
      </c>
      <c r="K89" s="57">
        <v>2731</v>
      </c>
      <c r="L89" s="4" t="s">
        <v>718</v>
      </c>
      <c r="M89" s="4" t="s">
        <v>717</v>
      </c>
      <c r="N89" s="4" t="s">
        <v>3411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749</v>
      </c>
      <c r="E90" s="4" t="s">
        <v>33</v>
      </c>
      <c r="F90" s="4" t="s">
        <v>18</v>
      </c>
      <c r="G90" s="4">
        <v>9812</v>
      </c>
      <c r="H90" s="4" t="s">
        <v>1051</v>
      </c>
      <c r="I90" s="94">
        <v>28</v>
      </c>
      <c r="J90" s="4" t="s">
        <v>84</v>
      </c>
      <c r="K90" s="57">
        <v>2731</v>
      </c>
      <c r="L90" s="4" t="s">
        <v>718</v>
      </c>
      <c r="M90" s="4" t="s">
        <v>717</v>
      </c>
      <c r="N90" s="4" t="s">
        <v>3411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416</v>
      </c>
      <c r="E91" s="4" t="s">
        <v>33</v>
      </c>
      <c r="F91" s="4" t="s">
        <v>18</v>
      </c>
      <c r="G91" s="4">
        <v>9812</v>
      </c>
      <c r="H91" s="4" t="s">
        <v>1100</v>
      </c>
      <c r="I91" s="94">
        <v>28.32</v>
      </c>
      <c r="J91" s="4" t="s">
        <v>1105</v>
      </c>
      <c r="K91" s="57" t="s">
        <v>1104</v>
      </c>
      <c r="L91" s="4" t="s">
        <v>1103</v>
      </c>
      <c r="M91" s="4" t="s">
        <v>1102</v>
      </c>
      <c r="N91" s="4" t="s">
        <v>3411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416</v>
      </c>
      <c r="E92" s="4" t="s">
        <v>33</v>
      </c>
      <c r="F92" s="4" t="s">
        <v>18</v>
      </c>
      <c r="G92" s="4">
        <v>9812</v>
      </c>
      <c r="H92" s="4" t="s">
        <v>1100</v>
      </c>
      <c r="I92" s="94">
        <v>3.68</v>
      </c>
      <c r="J92" s="4" t="s">
        <v>1105</v>
      </c>
      <c r="K92" s="57" t="s">
        <v>1104</v>
      </c>
      <c r="L92" s="4" t="s">
        <v>1103</v>
      </c>
      <c r="M92" s="4" t="s">
        <v>1102</v>
      </c>
      <c r="N92" s="4" t="s">
        <v>3411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416</v>
      </c>
      <c r="E93" s="4" t="s">
        <v>33</v>
      </c>
      <c r="F93" s="4" t="s">
        <v>18</v>
      </c>
      <c r="G93" s="4">
        <v>9812</v>
      </c>
      <c r="H93" s="4" t="s">
        <v>1100</v>
      </c>
      <c r="I93" s="94">
        <v>4.5</v>
      </c>
      <c r="J93" s="4" t="s">
        <v>1105</v>
      </c>
      <c r="K93" s="57" t="s">
        <v>1104</v>
      </c>
      <c r="L93" s="4" t="s">
        <v>1103</v>
      </c>
      <c r="M93" s="4" t="s">
        <v>1102</v>
      </c>
      <c r="N93" s="4" t="s">
        <v>3411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416</v>
      </c>
      <c r="E94" s="4" t="s">
        <v>33</v>
      </c>
      <c r="F94" s="4" t="s">
        <v>18</v>
      </c>
      <c r="G94" s="4">
        <v>9812</v>
      </c>
      <c r="H94" s="4" t="s">
        <v>1100</v>
      </c>
      <c r="I94" s="94">
        <v>0.5</v>
      </c>
      <c r="J94" s="4" t="s">
        <v>1105</v>
      </c>
      <c r="K94" s="57" t="s">
        <v>1104</v>
      </c>
      <c r="L94" s="4" t="s">
        <v>1103</v>
      </c>
      <c r="M94" s="4" t="s">
        <v>1102</v>
      </c>
      <c r="N94" s="4" t="s">
        <v>3411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416</v>
      </c>
      <c r="E95" s="4" t="s">
        <v>33</v>
      </c>
      <c r="F95" s="4" t="s">
        <v>18</v>
      </c>
      <c r="G95" s="4">
        <v>9812</v>
      </c>
      <c r="H95" s="4" t="s">
        <v>1100</v>
      </c>
      <c r="I95" s="94">
        <v>3.5</v>
      </c>
      <c r="J95" s="4" t="s">
        <v>1105</v>
      </c>
      <c r="K95" s="57" t="s">
        <v>1104</v>
      </c>
      <c r="L95" s="4" t="s">
        <v>1103</v>
      </c>
      <c r="M95" s="4" t="s">
        <v>1102</v>
      </c>
      <c r="N95" s="4" t="s">
        <v>3411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749</v>
      </c>
      <c r="E96" s="4" t="s">
        <v>33</v>
      </c>
      <c r="F96" s="4" t="s">
        <v>18</v>
      </c>
      <c r="G96" s="4">
        <v>9812</v>
      </c>
      <c r="H96" s="4" t="s">
        <v>1101</v>
      </c>
      <c r="I96" s="94">
        <v>21</v>
      </c>
      <c r="J96" s="4" t="s">
        <v>84</v>
      </c>
      <c r="K96" s="57">
        <v>2731</v>
      </c>
      <c r="L96" s="4" t="s">
        <v>718</v>
      </c>
      <c r="M96" s="4" t="s">
        <v>717</v>
      </c>
      <c r="N96" s="4" t="s">
        <v>3411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715</v>
      </c>
      <c r="E97" s="4" t="s">
        <v>33</v>
      </c>
      <c r="F97" s="4" t="s">
        <v>18</v>
      </c>
      <c r="G97" s="4">
        <v>9812</v>
      </c>
      <c r="H97" s="4" t="s">
        <v>1051</v>
      </c>
      <c r="I97" s="94">
        <v>24</v>
      </c>
      <c r="J97" s="4" t="s">
        <v>84</v>
      </c>
      <c r="K97" s="57">
        <v>2731</v>
      </c>
      <c r="L97" s="4" t="s">
        <v>718</v>
      </c>
      <c r="M97" s="4" t="s">
        <v>717</v>
      </c>
      <c r="N97" s="4" t="s">
        <v>3411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715</v>
      </c>
      <c r="E98" s="4" t="s">
        <v>33</v>
      </c>
      <c r="F98" s="4" t="s">
        <v>18</v>
      </c>
      <c r="G98" s="4">
        <v>9812</v>
      </c>
      <c r="H98" s="4" t="s">
        <v>1051</v>
      </c>
      <c r="I98" s="94">
        <v>64</v>
      </c>
      <c r="J98" s="4" t="s">
        <v>84</v>
      </c>
      <c r="K98" s="57">
        <v>2731</v>
      </c>
      <c r="L98" s="4" t="s">
        <v>718</v>
      </c>
      <c r="M98" s="4" t="s">
        <v>717</v>
      </c>
      <c r="N98" s="4" t="s">
        <v>3411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749</v>
      </c>
      <c r="E99" s="4" t="s">
        <v>33</v>
      </c>
      <c r="F99" s="4" t="s">
        <v>18</v>
      </c>
      <c r="G99" s="4">
        <v>9812</v>
      </c>
      <c r="H99" s="4" t="s">
        <v>1051</v>
      </c>
      <c r="I99" s="94">
        <v>28</v>
      </c>
      <c r="J99" s="4" t="s">
        <v>84</v>
      </c>
      <c r="K99" s="57">
        <v>2731</v>
      </c>
      <c r="L99" s="4" t="s">
        <v>718</v>
      </c>
      <c r="M99" s="4" t="s">
        <v>717</v>
      </c>
      <c r="N99" s="4" t="s">
        <v>3411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749</v>
      </c>
      <c r="E100" s="4" t="s">
        <v>33</v>
      </c>
      <c r="F100" s="4" t="s">
        <v>18</v>
      </c>
      <c r="G100" s="4">
        <v>9812</v>
      </c>
      <c r="H100" s="4" t="s">
        <v>1051</v>
      </c>
      <c r="I100" s="94">
        <v>35</v>
      </c>
      <c r="J100" s="4" t="s">
        <v>84</v>
      </c>
      <c r="K100" s="57">
        <v>2731</v>
      </c>
      <c r="L100" s="4" t="s">
        <v>718</v>
      </c>
      <c r="M100" s="4" t="s">
        <v>717</v>
      </c>
      <c r="N100" s="4" t="s">
        <v>3411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417</v>
      </c>
      <c r="E101" s="4" t="s">
        <v>33</v>
      </c>
      <c r="F101" s="4" t="s">
        <v>17</v>
      </c>
      <c r="G101" s="4">
        <v>9812</v>
      </c>
      <c r="H101" s="4" t="s">
        <v>1108</v>
      </c>
      <c r="I101" s="94">
        <v>24</v>
      </c>
      <c r="J101" s="4" t="s">
        <v>61</v>
      </c>
      <c r="K101" s="57">
        <v>9811</v>
      </c>
      <c r="L101" s="4" t="s">
        <v>1110</v>
      </c>
      <c r="M101" s="4" t="s">
        <v>1109</v>
      </c>
      <c r="N101" s="4" t="s">
        <v>1421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715</v>
      </c>
      <c r="E102" s="4" t="s">
        <v>33</v>
      </c>
      <c r="F102" s="4" t="s">
        <v>18</v>
      </c>
      <c r="G102" s="4">
        <v>9812</v>
      </c>
      <c r="H102" s="4" t="s">
        <v>1101</v>
      </c>
      <c r="I102" s="94">
        <v>32</v>
      </c>
      <c r="J102" s="4" t="s">
        <v>84</v>
      </c>
      <c r="K102" s="57">
        <v>2731</v>
      </c>
      <c r="L102" s="4" t="s">
        <v>718</v>
      </c>
      <c r="M102" s="4" t="s">
        <v>717</v>
      </c>
      <c r="N102" s="4" t="s">
        <v>3411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715</v>
      </c>
      <c r="E103" s="4" t="s">
        <v>33</v>
      </c>
      <c r="F103" s="4" t="s">
        <v>18</v>
      </c>
      <c r="G103" s="4">
        <v>9812</v>
      </c>
      <c r="H103" s="4" t="s">
        <v>1101</v>
      </c>
      <c r="I103" s="94">
        <v>64</v>
      </c>
      <c r="J103" s="4" t="s">
        <v>84</v>
      </c>
      <c r="K103" s="57">
        <v>2731</v>
      </c>
      <c r="L103" s="4" t="s">
        <v>718</v>
      </c>
      <c r="M103" s="4" t="s">
        <v>717</v>
      </c>
      <c r="N103" s="4" t="s">
        <v>3411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1143</v>
      </c>
      <c r="I104" s="94">
        <v>2.5</v>
      </c>
      <c r="J104" s="4" t="s">
        <v>93</v>
      </c>
      <c r="K104" s="57">
        <v>2731</v>
      </c>
      <c r="L104" s="4" t="s">
        <v>1145</v>
      </c>
      <c r="M104" s="4" t="s">
        <v>1144</v>
      </c>
      <c r="N104" s="4" t="str">
        <f>IFERROR(VLOOKUP(J104,'Issue Code'!$C$54:$D$69,2,0),"Fill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1143</v>
      </c>
      <c r="I105" s="94">
        <v>17.5</v>
      </c>
      <c r="J105" s="4" t="s">
        <v>93</v>
      </c>
      <c r="K105" s="57">
        <v>2731</v>
      </c>
      <c r="L105" s="4" t="s">
        <v>1145</v>
      </c>
      <c r="M105" s="4" t="s">
        <v>1144</v>
      </c>
      <c r="N105" s="4" t="str">
        <f>IFERROR(VLOOKUP(J105,'Issue Code'!$C$54:$D$69,2,0),"Fill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1143</v>
      </c>
      <c r="I106" s="94">
        <v>0.67</v>
      </c>
      <c r="J106" s="4" t="s">
        <v>93</v>
      </c>
      <c r="K106" s="57">
        <v>2731</v>
      </c>
      <c r="L106" s="4" t="s">
        <v>1145</v>
      </c>
      <c r="M106" s="4" t="s">
        <v>1144</v>
      </c>
      <c r="N106" s="4" t="str">
        <f>IFERROR(VLOOKUP(J106,'Issue Code'!$C$54:$D$69,2,0),"Fill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1143</v>
      </c>
      <c r="I107" s="94">
        <v>7.33</v>
      </c>
      <c r="J107" s="4" t="s">
        <v>93</v>
      </c>
      <c r="K107" s="57">
        <v>2731</v>
      </c>
      <c r="L107" s="4" t="s">
        <v>1145</v>
      </c>
      <c r="M107" s="4" t="s">
        <v>1144</v>
      </c>
      <c r="N107" s="4" t="str">
        <f>IFERROR(VLOOKUP(J107,'Issue Code'!$C$54:$D$69,2,0),"Fill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1100</v>
      </c>
      <c r="I108" s="94">
        <v>3</v>
      </c>
      <c r="J108" s="4" t="s">
        <v>1105</v>
      </c>
      <c r="K108" s="57" t="s">
        <v>1104</v>
      </c>
      <c r="L108" s="4" t="s">
        <v>1103</v>
      </c>
      <c r="M108" s="4" t="s">
        <v>1102</v>
      </c>
      <c r="N108" s="4" t="s">
        <v>3411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1100</v>
      </c>
      <c r="I109" s="94">
        <v>21</v>
      </c>
      <c r="J109" s="4" t="s">
        <v>1105</v>
      </c>
      <c r="K109" s="57" t="s">
        <v>1104</v>
      </c>
      <c r="L109" s="4" t="s">
        <v>1103</v>
      </c>
      <c r="M109" s="4" t="s">
        <v>1102</v>
      </c>
      <c r="N109" s="4" t="s">
        <v>3411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1100</v>
      </c>
      <c r="I110" s="94">
        <v>43.98</v>
      </c>
      <c r="J110" s="4" t="s">
        <v>1105</v>
      </c>
      <c r="K110" s="57" t="s">
        <v>1104</v>
      </c>
      <c r="L110" s="4" t="s">
        <v>1103</v>
      </c>
      <c r="M110" s="4" t="s">
        <v>1102</v>
      </c>
      <c r="N110" s="4" t="s">
        <v>3411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1100</v>
      </c>
      <c r="I111" s="94">
        <v>4.0199999999999996</v>
      </c>
      <c r="J111" s="4" t="s">
        <v>1105</v>
      </c>
      <c r="K111" s="57" t="s">
        <v>1104</v>
      </c>
      <c r="L111" s="4" t="s">
        <v>1103</v>
      </c>
      <c r="M111" s="4" t="s">
        <v>1102</v>
      </c>
      <c r="N111" s="4" t="s">
        <v>3411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416</v>
      </c>
      <c r="E112" s="4" t="s">
        <v>33</v>
      </c>
      <c r="F112" s="4" t="s">
        <v>18</v>
      </c>
      <c r="G112" s="4">
        <v>9812</v>
      </c>
      <c r="H112" s="4" t="s">
        <v>1100</v>
      </c>
      <c r="I112" s="94">
        <v>20</v>
      </c>
      <c r="J112" s="4" t="s">
        <v>1105</v>
      </c>
      <c r="K112" s="57" t="s">
        <v>1104</v>
      </c>
      <c r="L112" s="4" t="s">
        <v>1103</v>
      </c>
      <c r="M112" s="4" t="s">
        <v>1102</v>
      </c>
      <c r="N112" s="4" t="s">
        <v>3411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416</v>
      </c>
      <c r="E113" s="4" t="s">
        <v>33</v>
      </c>
      <c r="F113" s="4" t="s">
        <v>18</v>
      </c>
      <c r="G113" s="4">
        <v>9812</v>
      </c>
      <c r="H113" s="4" t="s">
        <v>1100</v>
      </c>
      <c r="I113" s="94">
        <v>32</v>
      </c>
      <c r="J113" s="4" t="s">
        <v>1105</v>
      </c>
      <c r="K113" s="57" t="s">
        <v>1104</v>
      </c>
      <c r="L113" s="4" t="s">
        <v>1103</v>
      </c>
      <c r="M113" s="4" t="s">
        <v>1102</v>
      </c>
      <c r="N113" s="4" t="s">
        <v>3411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417</v>
      </c>
      <c r="E114" s="4" t="s">
        <v>33</v>
      </c>
      <c r="F114" s="4" t="s">
        <v>17</v>
      </c>
      <c r="G114" s="4">
        <v>9812</v>
      </c>
      <c r="H114" s="4" t="s">
        <v>1108</v>
      </c>
      <c r="I114" s="94">
        <v>80</v>
      </c>
      <c r="J114" s="4" t="s">
        <v>61</v>
      </c>
      <c r="K114" s="57">
        <v>9811</v>
      </c>
      <c r="L114" s="4" t="s">
        <v>1110</v>
      </c>
      <c r="M114" s="4" t="s">
        <v>1109</v>
      </c>
      <c r="N114" s="4" t="s">
        <v>1421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1146</v>
      </c>
      <c r="E115" s="4" t="s">
        <v>34</v>
      </c>
      <c r="F115" s="4" t="s">
        <v>17</v>
      </c>
      <c r="G115" s="4">
        <v>9814</v>
      </c>
      <c r="H115" s="4" t="s">
        <v>1147</v>
      </c>
      <c r="I115" s="94">
        <v>32</v>
      </c>
      <c r="J115" s="4" t="s">
        <v>84</v>
      </c>
      <c r="K115" s="57"/>
      <c r="L115" s="4" t="s">
        <v>1190</v>
      </c>
      <c r="M115" s="4" t="s">
        <v>576</v>
      </c>
      <c r="N115" s="4" t="s">
        <v>3411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1196</v>
      </c>
      <c r="I116" s="94">
        <v>88</v>
      </c>
      <c r="J116" s="4" t="s">
        <v>2092</v>
      </c>
      <c r="K116" s="57" t="s">
        <v>1422</v>
      </c>
      <c r="L116" s="4" t="s">
        <v>1198</v>
      </c>
      <c r="M116" s="4" t="s">
        <v>1197</v>
      </c>
      <c r="N116" s="4" t="s">
        <v>3411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1196</v>
      </c>
      <c r="I117" s="94">
        <v>48</v>
      </c>
      <c r="J117" s="4" t="s">
        <v>2092</v>
      </c>
      <c r="K117" s="57" t="s">
        <v>1422</v>
      </c>
      <c r="L117" s="4" t="s">
        <v>1198</v>
      </c>
      <c r="M117" s="4" t="s">
        <v>1197</v>
      </c>
      <c r="N117" s="4" t="s">
        <v>3411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715</v>
      </c>
      <c r="E118" s="4" t="s">
        <v>33</v>
      </c>
      <c r="F118" s="4" t="s">
        <v>18</v>
      </c>
      <c r="G118" s="4">
        <v>9812</v>
      </c>
      <c r="H118" s="4" t="s">
        <v>1101</v>
      </c>
      <c r="I118" s="94">
        <v>160</v>
      </c>
      <c r="J118" s="4" t="s">
        <v>84</v>
      </c>
      <c r="K118" s="57">
        <v>2731</v>
      </c>
      <c r="L118" s="4" t="s">
        <v>718</v>
      </c>
      <c r="M118" s="4" t="s">
        <v>717</v>
      </c>
      <c r="N118" s="4" t="s">
        <v>3411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715</v>
      </c>
      <c r="E119" s="4" t="s">
        <v>33</v>
      </c>
      <c r="F119" s="4" t="s">
        <v>18</v>
      </c>
      <c r="G119" s="4">
        <v>9812</v>
      </c>
      <c r="H119" s="4" t="s">
        <v>1101</v>
      </c>
      <c r="I119" s="94">
        <v>88</v>
      </c>
      <c r="J119" s="4" t="s">
        <v>84</v>
      </c>
      <c r="K119" s="57">
        <v>2731</v>
      </c>
      <c r="L119" s="4" t="s">
        <v>718</v>
      </c>
      <c r="M119" s="4" t="s">
        <v>717</v>
      </c>
      <c r="N119" s="4" t="s">
        <v>3411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749</v>
      </c>
      <c r="E120" s="4" t="s">
        <v>33</v>
      </c>
      <c r="F120" s="4" t="s">
        <v>18</v>
      </c>
      <c r="G120" s="4">
        <v>9812</v>
      </c>
      <c r="H120" s="4" t="s">
        <v>1101</v>
      </c>
      <c r="I120" s="94">
        <v>43.98</v>
      </c>
      <c r="J120" s="4" t="s">
        <v>84</v>
      </c>
      <c r="K120" s="57">
        <v>2731</v>
      </c>
      <c r="L120" s="4" t="s">
        <v>718</v>
      </c>
      <c r="M120" s="4" t="s">
        <v>717</v>
      </c>
      <c r="N120" s="4" t="s">
        <v>3411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749</v>
      </c>
      <c r="E121" s="4" t="s">
        <v>33</v>
      </c>
      <c r="F121" s="4" t="s">
        <v>18</v>
      </c>
      <c r="G121" s="4">
        <v>9812</v>
      </c>
      <c r="H121" s="4" t="s">
        <v>1199</v>
      </c>
      <c r="I121" s="94">
        <v>4.0199999999999996</v>
      </c>
      <c r="J121" s="4" t="s">
        <v>84</v>
      </c>
      <c r="K121" s="57">
        <v>2731</v>
      </c>
      <c r="L121" s="4" t="s">
        <v>718</v>
      </c>
      <c r="M121" s="4" t="s">
        <v>717</v>
      </c>
      <c r="N121" s="4" t="s">
        <v>3411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749</v>
      </c>
      <c r="E122" s="4" t="s">
        <v>33</v>
      </c>
      <c r="F122" s="4" t="s">
        <v>18</v>
      </c>
      <c r="G122" s="4">
        <v>9812</v>
      </c>
      <c r="H122" s="4" t="s">
        <v>1199</v>
      </c>
      <c r="I122" s="94">
        <v>17.5</v>
      </c>
      <c r="J122" s="4" t="s">
        <v>84</v>
      </c>
      <c r="K122" s="57">
        <v>2731</v>
      </c>
      <c r="L122" s="4" t="s">
        <v>718</v>
      </c>
      <c r="M122" s="4" t="s">
        <v>717</v>
      </c>
      <c r="N122" s="4" t="s">
        <v>3411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1100</v>
      </c>
      <c r="I123" s="94">
        <v>12</v>
      </c>
      <c r="J123" s="4" t="s">
        <v>1105</v>
      </c>
      <c r="K123" s="57" t="s">
        <v>1104</v>
      </c>
      <c r="L123" s="4" t="s">
        <v>1103</v>
      </c>
      <c r="M123" s="4" t="s">
        <v>1102</v>
      </c>
      <c r="N123" s="4" t="s">
        <v>3411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1100</v>
      </c>
      <c r="I124" s="94">
        <v>36</v>
      </c>
      <c r="J124" s="4" t="s">
        <v>1105</v>
      </c>
      <c r="K124" s="57" t="s">
        <v>1104</v>
      </c>
      <c r="L124" s="4" t="s">
        <v>1103</v>
      </c>
      <c r="M124" s="4" t="s">
        <v>1102</v>
      </c>
      <c r="N124" s="4" t="s">
        <v>3411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1489</v>
      </c>
      <c r="I125" s="94">
        <v>14</v>
      </c>
      <c r="J125" s="4" t="s">
        <v>2379</v>
      </c>
      <c r="K125" s="57" t="s">
        <v>2380</v>
      </c>
      <c r="L125" s="4" t="s">
        <v>1243</v>
      </c>
      <c r="M125" s="4" t="s">
        <v>1242</v>
      </c>
      <c r="N125" s="4" t="s">
        <v>1688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417</v>
      </c>
      <c r="E126" s="4" t="s">
        <v>33</v>
      </c>
      <c r="F126" s="4" t="s">
        <v>17</v>
      </c>
      <c r="G126" s="4">
        <v>9812</v>
      </c>
      <c r="H126" s="4" t="s">
        <v>1200</v>
      </c>
      <c r="I126" s="94">
        <v>24</v>
      </c>
      <c r="J126" s="4" t="s">
        <v>30</v>
      </c>
      <c r="K126" s="57" t="s">
        <v>79</v>
      </c>
      <c r="L126" s="4" t="s">
        <v>1203</v>
      </c>
      <c r="M126" s="4" t="s">
        <v>1202</v>
      </c>
      <c r="N126" s="4" t="str">
        <f>IFERROR(VLOOKUP(J126,'Issue Code'!$C$54:$D$69,2,0),"Fill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1146</v>
      </c>
      <c r="E127" s="4" t="s">
        <v>34</v>
      </c>
      <c r="F127" s="4" t="s">
        <v>17</v>
      </c>
      <c r="G127" s="4">
        <v>9814</v>
      </c>
      <c r="H127" s="4" t="s">
        <v>1201</v>
      </c>
      <c r="I127" s="94">
        <v>4</v>
      </c>
      <c r="J127" s="4" t="s">
        <v>84</v>
      </c>
      <c r="K127" s="57"/>
      <c r="L127" s="4" t="s">
        <v>1190</v>
      </c>
      <c r="M127" s="4" t="s">
        <v>576</v>
      </c>
      <c r="N127" s="4" t="s">
        <v>3411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1195</v>
      </c>
      <c r="I128" s="94">
        <v>6.67</v>
      </c>
      <c r="J128" s="4" t="s">
        <v>1105</v>
      </c>
      <c r="K128" s="57" t="s">
        <v>1104</v>
      </c>
      <c r="L128" s="4" t="s">
        <v>1491</v>
      </c>
      <c r="M128" s="4" t="s">
        <v>1490</v>
      </c>
      <c r="N128" s="4" t="s">
        <v>3411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1146</v>
      </c>
      <c r="E129" s="4" t="s">
        <v>34</v>
      </c>
      <c r="F129" s="4" t="s">
        <v>17</v>
      </c>
      <c r="G129" s="4">
        <v>9814</v>
      </c>
      <c r="H129" s="4" t="s">
        <v>1147</v>
      </c>
      <c r="I129" s="94">
        <v>4</v>
      </c>
      <c r="J129" s="4" t="s">
        <v>84</v>
      </c>
      <c r="K129" s="57"/>
      <c r="L129" s="4" t="s">
        <v>1190</v>
      </c>
      <c r="M129" s="4" t="s">
        <v>576</v>
      </c>
      <c r="N129" s="4" t="s">
        <v>3411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417</v>
      </c>
      <c r="E130" s="4" t="s">
        <v>33</v>
      </c>
      <c r="F130" s="4" t="s">
        <v>17</v>
      </c>
      <c r="G130" s="4">
        <v>9812</v>
      </c>
      <c r="H130" s="4" t="s">
        <v>1200</v>
      </c>
      <c r="I130" s="94">
        <f>11*2.5</f>
        <v>27.5</v>
      </c>
      <c r="J130" s="4" t="s">
        <v>30</v>
      </c>
      <c r="K130" s="57" t="s">
        <v>79</v>
      </c>
      <c r="L130" s="4" t="s">
        <v>1203</v>
      </c>
      <c r="M130" s="4" t="s">
        <v>1202</v>
      </c>
      <c r="N130" s="4" t="str">
        <f>IFERROR(VLOOKUP(J130,'Issue Code'!$C$54:$D$69,2,0),"Fill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1196</v>
      </c>
      <c r="I131" s="94">
        <v>176</v>
      </c>
      <c r="J131" s="4" t="s">
        <v>2092</v>
      </c>
      <c r="K131" s="57" t="s">
        <v>1422</v>
      </c>
      <c r="L131" s="4" t="s">
        <v>1198</v>
      </c>
      <c r="M131" s="4" t="s">
        <v>1197</v>
      </c>
      <c r="N131" s="4" t="s">
        <v>3411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1196</v>
      </c>
      <c r="I132" s="94">
        <v>88</v>
      </c>
      <c r="J132" s="4" t="s">
        <v>2092</v>
      </c>
      <c r="K132" s="57" t="s">
        <v>1422</v>
      </c>
      <c r="L132" s="4" t="s">
        <v>1198</v>
      </c>
      <c r="M132" s="4" t="s">
        <v>1197</v>
      </c>
      <c r="N132" s="4" t="s">
        <v>3411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640</v>
      </c>
      <c r="E133" s="4" t="s">
        <v>33</v>
      </c>
      <c r="F133" s="4" t="s">
        <v>18</v>
      </c>
      <c r="G133" s="4">
        <v>9812</v>
      </c>
      <c r="H133" s="4" t="s">
        <v>1196</v>
      </c>
      <c r="I133" s="94">
        <v>76</v>
      </c>
      <c r="J133" s="4" t="s">
        <v>2092</v>
      </c>
      <c r="K133" s="57" t="s">
        <v>1422</v>
      </c>
      <c r="L133" s="4" t="s">
        <v>1198</v>
      </c>
      <c r="M133" s="4" t="s">
        <v>1197</v>
      </c>
      <c r="N133" s="4" t="s">
        <v>3411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640</v>
      </c>
      <c r="E134" s="4" t="s">
        <v>33</v>
      </c>
      <c r="F134" s="4" t="s">
        <v>18</v>
      </c>
      <c r="G134" s="4">
        <v>9812</v>
      </c>
      <c r="H134" s="4" t="s">
        <v>1196</v>
      </c>
      <c r="I134" s="94">
        <v>152</v>
      </c>
      <c r="J134" s="4" t="s">
        <v>2092</v>
      </c>
      <c r="K134" s="57" t="s">
        <v>1422</v>
      </c>
      <c r="L134" s="4" t="s">
        <v>1198</v>
      </c>
      <c r="M134" s="4" t="s">
        <v>1197</v>
      </c>
      <c r="N134" s="4" t="s">
        <v>3411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429</v>
      </c>
      <c r="E135" s="4" t="s">
        <v>33</v>
      </c>
      <c r="F135" s="4" t="s">
        <v>18</v>
      </c>
      <c r="G135" s="4">
        <v>9812</v>
      </c>
      <c r="H135" s="4" t="s">
        <v>1239</v>
      </c>
      <c r="I135" s="94">
        <v>46</v>
      </c>
      <c r="J135" s="4" t="s">
        <v>61</v>
      </c>
      <c r="K135" s="57">
        <v>9811</v>
      </c>
      <c r="L135" s="4" t="s">
        <v>1241</v>
      </c>
      <c r="M135" s="4" t="s">
        <v>1240</v>
      </c>
      <c r="N135" s="4" t="str">
        <f>IFERROR(VLOOKUP(J135,'Issue Code'!$C$54:$D$69,2,0),"Fill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715</v>
      </c>
      <c r="E136" s="4" t="s">
        <v>33</v>
      </c>
      <c r="F136" s="4" t="s">
        <v>18</v>
      </c>
      <c r="G136" s="4">
        <v>9812</v>
      </c>
      <c r="H136" s="4" t="s">
        <v>1199</v>
      </c>
      <c r="I136" s="94">
        <v>72</v>
      </c>
      <c r="J136" s="4" t="s">
        <v>84</v>
      </c>
      <c r="K136" s="57">
        <v>2731</v>
      </c>
      <c r="L136" s="4" t="s">
        <v>718</v>
      </c>
      <c r="M136" s="4" t="s">
        <v>717</v>
      </c>
      <c r="N136" s="4" t="s">
        <v>3411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715</v>
      </c>
      <c r="E137" s="4" t="s">
        <v>33</v>
      </c>
      <c r="F137" s="4" t="s">
        <v>18</v>
      </c>
      <c r="G137" s="4">
        <v>9812</v>
      </c>
      <c r="H137" s="4" t="s">
        <v>1199</v>
      </c>
      <c r="I137" s="94">
        <v>16</v>
      </c>
      <c r="J137" s="4" t="s">
        <v>84</v>
      </c>
      <c r="K137" s="57">
        <v>2731</v>
      </c>
      <c r="L137" s="4" t="s">
        <v>718</v>
      </c>
      <c r="M137" s="4" t="s">
        <v>717</v>
      </c>
      <c r="N137" s="4" t="s">
        <v>3411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749</v>
      </c>
      <c r="E138" s="4" t="s">
        <v>33</v>
      </c>
      <c r="F138" s="4" t="s">
        <v>18</v>
      </c>
      <c r="G138" s="4">
        <v>9812</v>
      </c>
      <c r="H138" s="4" t="s">
        <v>1199</v>
      </c>
      <c r="I138" s="94">
        <v>64</v>
      </c>
      <c r="J138" s="4" t="s">
        <v>84</v>
      </c>
      <c r="K138" s="57">
        <v>2731</v>
      </c>
      <c r="L138" s="4" t="s">
        <v>718</v>
      </c>
      <c r="M138" s="4" t="s">
        <v>717</v>
      </c>
      <c r="N138" s="4" t="s">
        <v>3411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749</v>
      </c>
      <c r="E139" s="4" t="s">
        <v>33</v>
      </c>
      <c r="F139" s="4" t="s">
        <v>18</v>
      </c>
      <c r="G139" s="4">
        <v>9812</v>
      </c>
      <c r="H139" s="4" t="s">
        <v>1199</v>
      </c>
      <c r="I139" s="94">
        <v>28</v>
      </c>
      <c r="J139" s="4" t="s">
        <v>84</v>
      </c>
      <c r="K139" s="57">
        <v>2731</v>
      </c>
      <c r="L139" s="4" t="s">
        <v>718</v>
      </c>
      <c r="M139" s="4" t="s">
        <v>717</v>
      </c>
      <c r="N139" s="4" t="s">
        <v>3411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545</v>
      </c>
      <c r="E140" s="4" t="s">
        <v>33</v>
      </c>
      <c r="F140" s="4" t="s">
        <v>18</v>
      </c>
      <c r="G140" s="4">
        <v>9812</v>
      </c>
      <c r="H140" s="4" t="s">
        <v>1274</v>
      </c>
      <c r="I140" s="94">
        <v>7.02</v>
      </c>
      <c r="J140" s="4" t="s">
        <v>1276</v>
      </c>
      <c r="K140" s="57" t="s">
        <v>2212</v>
      </c>
      <c r="L140" s="4" t="s">
        <v>1277</v>
      </c>
      <c r="M140" s="4" t="s">
        <v>1275</v>
      </c>
      <c r="N140" s="4" t="s">
        <v>3411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545</v>
      </c>
      <c r="E141" s="4" t="s">
        <v>33</v>
      </c>
      <c r="F141" s="4" t="s">
        <v>18</v>
      </c>
      <c r="G141" s="4">
        <v>9812</v>
      </c>
      <c r="H141" s="4" t="s">
        <v>1274</v>
      </c>
      <c r="I141" s="94">
        <v>64.98</v>
      </c>
      <c r="J141" s="4" t="s">
        <v>1276</v>
      </c>
      <c r="K141" s="57" t="s">
        <v>2212</v>
      </c>
      <c r="L141" s="4" t="s">
        <v>1277</v>
      </c>
      <c r="M141" s="4" t="s">
        <v>1275</v>
      </c>
      <c r="N141" s="4" t="s">
        <v>3411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715</v>
      </c>
      <c r="E142" s="4" t="s">
        <v>33</v>
      </c>
      <c r="F142" s="4" t="s">
        <v>18</v>
      </c>
      <c r="G142" s="4">
        <v>9812</v>
      </c>
      <c r="H142" s="4" t="s">
        <v>1199</v>
      </c>
      <c r="I142" s="94">
        <v>24</v>
      </c>
      <c r="J142" s="4" t="s">
        <v>84</v>
      </c>
      <c r="K142" s="57">
        <v>2731</v>
      </c>
      <c r="L142" s="4" t="s">
        <v>718</v>
      </c>
      <c r="M142" s="4" t="s">
        <v>717</v>
      </c>
      <c r="N142" s="4" t="s">
        <v>3411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715</v>
      </c>
      <c r="E143" s="4" t="s">
        <v>33</v>
      </c>
      <c r="F143" s="4" t="s">
        <v>18</v>
      </c>
      <c r="G143" s="4">
        <v>9812</v>
      </c>
      <c r="H143" s="4" t="s">
        <v>1199</v>
      </c>
      <c r="I143" s="94">
        <v>30</v>
      </c>
      <c r="J143" s="4" t="s">
        <v>84</v>
      </c>
      <c r="K143" s="57">
        <v>2731</v>
      </c>
      <c r="L143" s="4" t="s">
        <v>718</v>
      </c>
      <c r="M143" s="4" t="s">
        <v>717</v>
      </c>
      <c r="N143" s="4" t="s">
        <v>3411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715</v>
      </c>
      <c r="E144" s="4" t="s">
        <v>33</v>
      </c>
      <c r="F144" s="4" t="s">
        <v>18</v>
      </c>
      <c r="G144" s="4">
        <v>9812</v>
      </c>
      <c r="H144" s="4" t="s">
        <v>1199</v>
      </c>
      <c r="I144" s="94">
        <v>4</v>
      </c>
      <c r="J144" s="4" t="s">
        <v>84</v>
      </c>
      <c r="K144" s="57">
        <v>2731</v>
      </c>
      <c r="L144" s="4" t="s">
        <v>718</v>
      </c>
      <c r="M144" s="4" t="s">
        <v>717</v>
      </c>
      <c r="N144" s="4" t="s">
        <v>3411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640</v>
      </c>
      <c r="E145" s="4" t="s">
        <v>33</v>
      </c>
      <c r="F145" s="4" t="s">
        <v>18</v>
      </c>
      <c r="G145" s="4">
        <v>9812</v>
      </c>
      <c r="H145" s="4" t="s">
        <v>1196</v>
      </c>
      <c r="I145" s="94">
        <v>194.94</v>
      </c>
      <c r="J145" s="4" t="s">
        <v>2092</v>
      </c>
      <c r="K145" s="57" t="s">
        <v>1422</v>
      </c>
      <c r="L145" s="4" t="s">
        <v>1198</v>
      </c>
      <c r="M145" s="4" t="s">
        <v>1197</v>
      </c>
      <c r="N145" s="4" t="s">
        <v>3411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640</v>
      </c>
      <c r="E146" s="4" t="s">
        <v>33</v>
      </c>
      <c r="F146" s="4" t="s">
        <v>18</v>
      </c>
      <c r="G146" s="4">
        <v>9812</v>
      </c>
      <c r="H146" s="4" t="s">
        <v>1196</v>
      </c>
      <c r="I146" s="94">
        <v>21.06</v>
      </c>
      <c r="J146" s="4" t="s">
        <v>2092</v>
      </c>
      <c r="K146" s="57" t="s">
        <v>1422</v>
      </c>
      <c r="L146" s="4" t="s">
        <v>1198</v>
      </c>
      <c r="M146" s="4" t="s">
        <v>1197</v>
      </c>
      <c r="N146" s="4" t="s">
        <v>3411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429</v>
      </c>
      <c r="E147" s="4" t="s">
        <v>33</v>
      </c>
      <c r="F147" s="4" t="s">
        <v>18</v>
      </c>
      <c r="G147" s="4">
        <v>9812</v>
      </c>
      <c r="H147" s="4" t="s">
        <v>1239</v>
      </c>
      <c r="I147" s="94">
        <v>63</v>
      </c>
      <c r="J147" s="4" t="s">
        <v>61</v>
      </c>
      <c r="K147" s="57">
        <v>9811</v>
      </c>
      <c r="L147" s="4" t="s">
        <v>1241</v>
      </c>
      <c r="M147" s="4" t="s">
        <v>1240</v>
      </c>
      <c r="N147" s="4" t="str">
        <f>IFERROR(VLOOKUP(J147,'Issue Code'!$C$54:$D$69,2,0),"Fill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1271</v>
      </c>
      <c r="I148" s="94">
        <v>8.3299999999999983</v>
      </c>
      <c r="J148" s="4" t="s">
        <v>61</v>
      </c>
      <c r="K148" s="57">
        <v>9811</v>
      </c>
      <c r="L148" s="4" t="s">
        <v>1273</v>
      </c>
      <c r="M148" s="4" t="s">
        <v>1272</v>
      </c>
      <c r="N148" s="4" t="str">
        <f>IFERROR(VLOOKUP(J148,'Issue Code'!$C$54:$D$69,2,0),"Fill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1271</v>
      </c>
      <c r="I149" s="94">
        <v>36.67</v>
      </c>
      <c r="J149" s="4" t="s">
        <v>1105</v>
      </c>
      <c r="K149" s="57" t="s">
        <v>1104</v>
      </c>
      <c r="L149" s="4" t="s">
        <v>1273</v>
      </c>
      <c r="M149" s="4" t="s">
        <v>1272</v>
      </c>
      <c r="N149" s="4" t="s">
        <v>3411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996</v>
      </c>
      <c r="E150" s="4" t="s">
        <v>33</v>
      </c>
      <c r="F150" s="4" t="s">
        <v>18</v>
      </c>
      <c r="G150" s="4">
        <v>9812</v>
      </c>
      <c r="H150" s="4" t="s">
        <v>1278</v>
      </c>
      <c r="I150" s="94">
        <v>1</v>
      </c>
      <c r="J150" s="4" t="s">
        <v>1105</v>
      </c>
      <c r="K150" s="57" t="s">
        <v>1104</v>
      </c>
      <c r="L150" s="4" t="s">
        <v>1280</v>
      </c>
      <c r="M150" s="4" t="s">
        <v>1279</v>
      </c>
      <c r="N150" s="4" t="s">
        <v>3411</v>
      </c>
      <c r="O150" s="6"/>
      <c r="P150" s="6" t="s">
        <v>2213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613</v>
      </c>
      <c r="E151" s="4" t="s">
        <v>34</v>
      </c>
      <c r="F151" s="4" t="s">
        <v>17</v>
      </c>
      <c r="G151" s="4">
        <v>9814</v>
      </c>
      <c r="H151" s="4" t="s">
        <v>1281</v>
      </c>
      <c r="I151" s="94">
        <v>207</v>
      </c>
      <c r="J151" s="4" t="s">
        <v>30</v>
      </c>
      <c r="K151" s="57" t="s">
        <v>79</v>
      </c>
      <c r="L151" s="4" t="s">
        <v>1282</v>
      </c>
      <c r="M151" s="4" t="s">
        <v>576</v>
      </c>
      <c r="N151" s="4" t="str">
        <f>IFERROR(VLOOKUP(J151,'Issue Code'!$C$54:$D$69,2,0),"Fill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1296</v>
      </c>
      <c r="I152" s="94">
        <v>11</v>
      </c>
      <c r="J152" s="4" t="s">
        <v>585</v>
      </c>
      <c r="K152" s="57" t="s">
        <v>6540</v>
      </c>
      <c r="L152" s="4" t="s">
        <v>1298</v>
      </c>
      <c r="M152" s="4" t="s">
        <v>1297</v>
      </c>
      <c r="N152" s="4" t="s">
        <v>2488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545</v>
      </c>
      <c r="E153" s="4" t="s">
        <v>33</v>
      </c>
      <c r="F153" s="4" t="s">
        <v>18</v>
      </c>
      <c r="G153" s="4">
        <v>9812</v>
      </c>
      <c r="H153" s="4" t="s">
        <v>1274</v>
      </c>
      <c r="I153" s="94">
        <v>21.99</v>
      </c>
      <c r="J153" s="4" t="s">
        <v>1276</v>
      </c>
      <c r="K153" s="57" t="s">
        <v>2212</v>
      </c>
      <c r="L153" s="4" t="s">
        <v>1277</v>
      </c>
      <c r="M153" s="4" t="s">
        <v>1275</v>
      </c>
      <c r="N153" s="4" t="s">
        <v>3411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545</v>
      </c>
      <c r="E154" s="4" t="s">
        <v>33</v>
      </c>
      <c r="F154" s="4" t="s">
        <v>18</v>
      </c>
      <c r="G154" s="4">
        <v>9812</v>
      </c>
      <c r="H154" s="4" t="s">
        <v>1274</v>
      </c>
      <c r="I154" s="94">
        <v>2.0099999999999998</v>
      </c>
      <c r="J154" s="4" t="s">
        <v>1276</v>
      </c>
      <c r="K154" s="57" t="s">
        <v>2212</v>
      </c>
      <c r="L154" s="4" t="s">
        <v>1277</v>
      </c>
      <c r="M154" s="4" t="s">
        <v>1275</v>
      </c>
      <c r="N154" s="4" t="s">
        <v>3411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545</v>
      </c>
      <c r="E155" s="4" t="s">
        <v>33</v>
      </c>
      <c r="F155" s="4" t="s">
        <v>18</v>
      </c>
      <c r="G155" s="4">
        <v>9812</v>
      </c>
      <c r="H155" s="4" t="s">
        <v>1274</v>
      </c>
      <c r="I155" s="94">
        <v>6</v>
      </c>
      <c r="J155" s="4" t="s">
        <v>1276</v>
      </c>
      <c r="K155" s="57" t="s">
        <v>2212</v>
      </c>
      <c r="L155" s="4" t="s">
        <v>1277</v>
      </c>
      <c r="M155" s="4" t="s">
        <v>1275</v>
      </c>
      <c r="N155" s="4" t="s">
        <v>3411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715</v>
      </c>
      <c r="E156" s="4" t="s">
        <v>33</v>
      </c>
      <c r="F156" s="4" t="s">
        <v>18</v>
      </c>
      <c r="G156" s="4">
        <v>9812</v>
      </c>
      <c r="H156" s="4" t="s">
        <v>1199</v>
      </c>
      <c r="I156" s="94">
        <v>28</v>
      </c>
      <c r="J156" s="4" t="s">
        <v>84</v>
      </c>
      <c r="K156" s="57">
        <v>2731</v>
      </c>
      <c r="L156" s="4" t="s">
        <v>718</v>
      </c>
      <c r="M156" s="4" t="s">
        <v>717</v>
      </c>
      <c r="N156" s="4" t="s">
        <v>3411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715</v>
      </c>
      <c r="E157" s="4" t="s">
        <v>33</v>
      </c>
      <c r="F157" s="4" t="s">
        <v>18</v>
      </c>
      <c r="G157" s="4">
        <v>9812</v>
      </c>
      <c r="H157" s="4" t="s">
        <v>1299</v>
      </c>
      <c r="I157" s="94">
        <v>32</v>
      </c>
      <c r="J157" s="4" t="s">
        <v>84</v>
      </c>
      <c r="K157" s="57">
        <v>2731</v>
      </c>
      <c r="L157" s="4" t="s">
        <v>718</v>
      </c>
      <c r="M157" s="4" t="s">
        <v>717</v>
      </c>
      <c r="N157" s="4" t="s">
        <v>3411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715</v>
      </c>
      <c r="E158" s="4" t="s">
        <v>33</v>
      </c>
      <c r="F158" s="4" t="s">
        <v>18</v>
      </c>
      <c r="G158" s="4">
        <v>9812</v>
      </c>
      <c r="H158" s="4" t="s">
        <v>1299</v>
      </c>
      <c r="I158" s="94">
        <v>28</v>
      </c>
      <c r="J158" s="4" t="s">
        <v>84</v>
      </c>
      <c r="K158" s="57">
        <v>2731</v>
      </c>
      <c r="L158" s="4" t="s">
        <v>718</v>
      </c>
      <c r="M158" s="4" t="s">
        <v>717</v>
      </c>
      <c r="N158" s="4" t="s">
        <v>3411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749</v>
      </c>
      <c r="E159" s="4" t="s">
        <v>33</v>
      </c>
      <c r="F159" s="4" t="s">
        <v>18</v>
      </c>
      <c r="G159" s="4">
        <v>9812</v>
      </c>
      <c r="H159" s="4" t="s">
        <v>1299</v>
      </c>
      <c r="I159" s="94">
        <v>28</v>
      </c>
      <c r="J159" s="4" t="s">
        <v>84</v>
      </c>
      <c r="K159" s="57">
        <v>2731</v>
      </c>
      <c r="L159" s="4" t="s">
        <v>718</v>
      </c>
      <c r="M159" s="4" t="s">
        <v>717</v>
      </c>
      <c r="N159" s="4" t="s">
        <v>3411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749</v>
      </c>
      <c r="E160" s="4" t="s">
        <v>33</v>
      </c>
      <c r="F160" s="4" t="s">
        <v>18</v>
      </c>
      <c r="G160" s="4">
        <v>9812</v>
      </c>
      <c r="H160" s="4" t="s">
        <v>1299</v>
      </c>
      <c r="I160" s="94">
        <v>56</v>
      </c>
      <c r="J160" s="4" t="s">
        <v>84</v>
      </c>
      <c r="K160" s="57">
        <v>2731</v>
      </c>
      <c r="L160" s="4" t="s">
        <v>718</v>
      </c>
      <c r="M160" s="4" t="s">
        <v>717</v>
      </c>
      <c r="N160" s="4" t="s">
        <v>3411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417</v>
      </c>
      <c r="E161" s="4" t="s">
        <v>33</v>
      </c>
      <c r="F161" s="4" t="s">
        <v>17</v>
      </c>
      <c r="G161" s="4">
        <v>9812</v>
      </c>
      <c r="H161" s="4" t="s">
        <v>1200</v>
      </c>
      <c r="I161" s="94">
        <v>96</v>
      </c>
      <c r="J161" s="4" t="s">
        <v>30</v>
      </c>
      <c r="K161" s="57" t="s">
        <v>79</v>
      </c>
      <c r="L161" s="4" t="s">
        <v>1203</v>
      </c>
      <c r="M161" s="4" t="s">
        <v>1202</v>
      </c>
      <c r="N161" s="4" t="str">
        <f>IFERROR(VLOOKUP(J161,'Issue Code'!$C$54:$D$69,2,0),"Fill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417</v>
      </c>
      <c r="E162" s="4" t="s">
        <v>33</v>
      </c>
      <c r="F162" s="4" t="s">
        <v>17</v>
      </c>
      <c r="G162" s="4">
        <v>9812</v>
      </c>
      <c r="H162" s="4" t="s">
        <v>1300</v>
      </c>
      <c r="I162" s="94">
        <v>20</v>
      </c>
      <c r="J162" s="4" t="s">
        <v>61</v>
      </c>
      <c r="K162" s="57">
        <v>9811</v>
      </c>
      <c r="L162" s="4" t="s">
        <v>1421</v>
      </c>
      <c r="M162" s="4" t="s">
        <v>576</v>
      </c>
      <c r="N162" s="4" t="s">
        <v>1421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613</v>
      </c>
      <c r="E163" s="4" t="s">
        <v>34</v>
      </c>
      <c r="F163" s="4" t="s">
        <v>17</v>
      </c>
      <c r="G163" s="4">
        <v>9814</v>
      </c>
      <c r="H163" s="4" t="s">
        <v>1281</v>
      </c>
      <c r="I163" s="94">
        <v>188</v>
      </c>
      <c r="J163" s="4" t="s">
        <v>30</v>
      </c>
      <c r="K163" s="57" t="s">
        <v>79</v>
      </c>
      <c r="L163" s="4" t="s">
        <v>1282</v>
      </c>
      <c r="M163" s="4" t="s">
        <v>576</v>
      </c>
      <c r="N163" s="4" t="str">
        <f>IFERROR(VLOOKUP(J163,'Issue Code'!$C$54:$D$69,2,0),"Fill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1324</v>
      </c>
      <c r="E164" s="4" t="s">
        <v>33</v>
      </c>
      <c r="F164" s="4" t="s">
        <v>18</v>
      </c>
      <c r="G164" s="4">
        <v>9812</v>
      </c>
      <c r="H164" s="4" t="s">
        <v>1325</v>
      </c>
      <c r="I164" s="94">
        <v>21.99</v>
      </c>
      <c r="J164" s="4" t="s">
        <v>61</v>
      </c>
      <c r="K164" s="57">
        <v>9811</v>
      </c>
      <c r="L164" s="4" t="s">
        <v>1327</v>
      </c>
      <c r="M164" s="4" t="s">
        <v>1326</v>
      </c>
      <c r="N164" s="4" t="str">
        <f>IFERROR(VLOOKUP(J164,'Issue Code'!$C$54:$D$69,2,0),"Fill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1324</v>
      </c>
      <c r="E165" s="4" t="s">
        <v>33</v>
      </c>
      <c r="F165" s="4" t="s">
        <v>18</v>
      </c>
      <c r="G165" s="4">
        <v>9812</v>
      </c>
      <c r="H165" s="4" t="s">
        <v>1325</v>
      </c>
      <c r="I165" s="94">
        <v>2.0099999999999998</v>
      </c>
      <c r="J165" s="4" t="s">
        <v>61</v>
      </c>
      <c r="K165" s="57">
        <v>9811</v>
      </c>
      <c r="L165" s="4" t="s">
        <v>1327</v>
      </c>
      <c r="M165" s="4" t="s">
        <v>1326</v>
      </c>
      <c r="N165" s="4" t="str">
        <f>IFERROR(VLOOKUP(J165,'Issue Code'!$C$54:$D$69,2,0),"Fill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715</v>
      </c>
      <c r="E166" s="4" t="s">
        <v>33</v>
      </c>
      <c r="F166" s="4" t="s">
        <v>18</v>
      </c>
      <c r="G166" s="4">
        <v>9812</v>
      </c>
      <c r="H166" s="4" t="s">
        <v>1299</v>
      </c>
      <c r="I166" s="94">
        <v>64</v>
      </c>
      <c r="J166" s="4" t="s">
        <v>84</v>
      </c>
      <c r="K166" s="57">
        <v>2731</v>
      </c>
      <c r="L166" s="4" t="s">
        <v>718</v>
      </c>
      <c r="M166" s="4" t="s">
        <v>717</v>
      </c>
      <c r="N166" s="4" t="s">
        <v>3411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715</v>
      </c>
      <c r="E167" s="4" t="s">
        <v>33</v>
      </c>
      <c r="F167" s="4" t="s">
        <v>18</v>
      </c>
      <c r="G167" s="4">
        <v>9812</v>
      </c>
      <c r="H167" s="4" t="s">
        <v>1299</v>
      </c>
      <c r="I167" s="94">
        <v>40</v>
      </c>
      <c r="J167" s="4" t="s">
        <v>84</v>
      </c>
      <c r="K167" s="57">
        <v>2731</v>
      </c>
      <c r="L167" s="4" t="s">
        <v>718</v>
      </c>
      <c r="M167" s="4" t="s">
        <v>717</v>
      </c>
      <c r="N167" s="4" t="s">
        <v>3411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749</v>
      </c>
      <c r="E168" s="4" t="s">
        <v>33</v>
      </c>
      <c r="F168" s="4" t="s">
        <v>18</v>
      </c>
      <c r="G168" s="4">
        <v>9812</v>
      </c>
      <c r="H168" s="4" t="s">
        <v>1299</v>
      </c>
      <c r="I168" s="94">
        <v>56</v>
      </c>
      <c r="J168" s="4" t="s">
        <v>84</v>
      </c>
      <c r="K168" s="57">
        <v>2731</v>
      </c>
      <c r="L168" s="4" t="s">
        <v>718</v>
      </c>
      <c r="M168" s="4" t="s">
        <v>717</v>
      </c>
      <c r="N168" s="4" t="s">
        <v>3411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749</v>
      </c>
      <c r="E169" s="4" t="s">
        <v>33</v>
      </c>
      <c r="F169" s="4" t="s">
        <v>18</v>
      </c>
      <c r="G169" s="4">
        <v>9812</v>
      </c>
      <c r="H169" s="4" t="s">
        <v>1299</v>
      </c>
      <c r="I169" s="94">
        <v>24</v>
      </c>
      <c r="J169" s="4" t="s">
        <v>84</v>
      </c>
      <c r="K169" s="57">
        <v>2731</v>
      </c>
      <c r="L169" s="4" t="s">
        <v>718</v>
      </c>
      <c r="M169" s="4" t="s">
        <v>717</v>
      </c>
      <c r="N169" s="4" t="s">
        <v>3411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417</v>
      </c>
      <c r="E170" s="4" t="s">
        <v>33</v>
      </c>
      <c r="F170" s="4" t="s">
        <v>17</v>
      </c>
      <c r="G170" s="4">
        <v>9812</v>
      </c>
      <c r="H170" s="4" t="s">
        <v>1300</v>
      </c>
      <c r="I170" s="94">
        <v>28</v>
      </c>
      <c r="J170" s="4" t="s">
        <v>61</v>
      </c>
      <c r="K170" s="57">
        <v>9811</v>
      </c>
      <c r="L170" s="4" t="s">
        <v>1421</v>
      </c>
      <c r="M170" s="4" t="s">
        <v>576</v>
      </c>
      <c r="N170" s="4" t="s">
        <v>1421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417</v>
      </c>
      <c r="E171" s="4" t="s">
        <v>33</v>
      </c>
      <c r="F171" s="4" t="s">
        <v>17</v>
      </c>
      <c r="G171" s="4">
        <v>9812</v>
      </c>
      <c r="H171" s="4" t="s">
        <v>1328</v>
      </c>
      <c r="I171" s="94">
        <v>64</v>
      </c>
      <c r="J171" s="4" t="s">
        <v>30</v>
      </c>
      <c r="K171" s="57" t="s">
        <v>79</v>
      </c>
      <c r="L171" s="4" t="s">
        <v>1330</v>
      </c>
      <c r="M171" s="4" t="s">
        <v>1329</v>
      </c>
      <c r="N171" s="4" t="str">
        <f>IFERROR(VLOOKUP(J171,'Issue Code'!$C$54:$D$69,2,0),"Fill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613</v>
      </c>
      <c r="E172" s="4" t="s">
        <v>34</v>
      </c>
      <c r="F172" s="4" t="s">
        <v>17</v>
      </c>
      <c r="G172" s="4">
        <v>9814</v>
      </c>
      <c r="H172" s="4" t="s">
        <v>1281</v>
      </c>
      <c r="I172" s="94">
        <v>216</v>
      </c>
      <c r="J172" s="4" t="s">
        <v>30</v>
      </c>
      <c r="K172" s="57" t="s">
        <v>79</v>
      </c>
      <c r="L172" s="4" t="s">
        <v>1282</v>
      </c>
      <c r="M172" s="4" t="s">
        <v>576</v>
      </c>
      <c r="N172" s="4" t="str">
        <f>IFERROR(VLOOKUP(J172,'Issue Code'!$C$54:$D$69,2,0),"Fill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715</v>
      </c>
      <c r="E173" s="4" t="s">
        <v>33</v>
      </c>
      <c r="F173" s="4" t="s">
        <v>18</v>
      </c>
      <c r="G173" s="4">
        <v>9812</v>
      </c>
      <c r="H173" s="4" t="s">
        <v>1299</v>
      </c>
      <c r="I173" s="94">
        <v>28</v>
      </c>
      <c r="J173" s="4" t="s">
        <v>84</v>
      </c>
      <c r="K173" s="57">
        <v>2731</v>
      </c>
      <c r="L173" s="4" t="s">
        <v>718</v>
      </c>
      <c r="M173" s="4" t="s">
        <v>717</v>
      </c>
      <c r="N173" s="4" t="s">
        <v>3411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715</v>
      </c>
      <c r="E174" s="4" t="s">
        <v>33</v>
      </c>
      <c r="F174" s="4" t="s">
        <v>18</v>
      </c>
      <c r="G174" s="4">
        <v>9812</v>
      </c>
      <c r="H174" s="4" t="s">
        <v>1299</v>
      </c>
      <c r="I174" s="94">
        <v>36</v>
      </c>
      <c r="J174" s="4" t="s">
        <v>84</v>
      </c>
      <c r="K174" s="57">
        <v>2731</v>
      </c>
      <c r="L174" s="4" t="s">
        <v>718</v>
      </c>
      <c r="M174" s="4" t="s">
        <v>717</v>
      </c>
      <c r="N174" s="4" t="s">
        <v>3411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417</v>
      </c>
      <c r="E175" s="4" t="s">
        <v>33</v>
      </c>
      <c r="F175" s="4" t="s">
        <v>17</v>
      </c>
      <c r="G175" s="4">
        <v>9812</v>
      </c>
      <c r="H175" s="4" t="s">
        <v>1300</v>
      </c>
      <c r="I175" s="94">
        <v>24</v>
      </c>
      <c r="J175" s="4" t="s">
        <v>61</v>
      </c>
      <c r="K175" s="57">
        <v>9811</v>
      </c>
      <c r="L175" s="4" t="s">
        <v>1421</v>
      </c>
      <c r="M175" s="4" t="s">
        <v>576</v>
      </c>
      <c r="N175" s="4" t="s">
        <v>1421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613</v>
      </c>
      <c r="E176" s="4" t="s">
        <v>34</v>
      </c>
      <c r="F176" s="4" t="s">
        <v>17</v>
      </c>
      <c r="G176" s="4">
        <v>9814</v>
      </c>
      <c r="H176" s="4" t="s">
        <v>1281</v>
      </c>
      <c r="I176" s="94">
        <v>216</v>
      </c>
      <c r="J176" s="4" t="s">
        <v>30</v>
      </c>
      <c r="K176" s="57" t="s">
        <v>79</v>
      </c>
      <c r="L176" s="4" t="s">
        <v>1282</v>
      </c>
      <c r="M176" s="4" t="s">
        <v>576</v>
      </c>
      <c r="N176" s="4" t="str">
        <f>IFERROR(VLOOKUP(J176,'Issue Code'!$C$54:$D$69,2,0),"Fill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556</v>
      </c>
      <c r="E177" s="4" t="s">
        <v>33</v>
      </c>
      <c r="F177" s="4" t="s">
        <v>18</v>
      </c>
      <c r="G177" s="4">
        <v>9812</v>
      </c>
      <c r="H177" s="4" t="s">
        <v>1394</v>
      </c>
      <c r="I177" s="94">
        <v>52</v>
      </c>
      <c r="J177" s="4" t="s">
        <v>1105</v>
      </c>
      <c r="K177" s="57" t="s">
        <v>1104</v>
      </c>
      <c r="L177" s="4" t="s">
        <v>1396</v>
      </c>
      <c r="M177" s="4" t="s">
        <v>1395</v>
      </c>
      <c r="N177" s="4" t="s">
        <v>3411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416</v>
      </c>
      <c r="E178" s="4" t="s">
        <v>33</v>
      </c>
      <c r="F178" s="4" t="s">
        <v>18</v>
      </c>
      <c r="G178" s="4">
        <v>9812</v>
      </c>
      <c r="H178" s="4" t="s">
        <v>1394</v>
      </c>
      <c r="I178" s="94">
        <v>120</v>
      </c>
      <c r="J178" s="4" t="s">
        <v>1105</v>
      </c>
      <c r="K178" s="57" t="s">
        <v>1104</v>
      </c>
      <c r="L178" s="4" t="s">
        <v>1396</v>
      </c>
      <c r="M178" s="4" t="s">
        <v>1395</v>
      </c>
      <c r="N178" s="4" t="s">
        <v>3411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1397</v>
      </c>
      <c r="I179" s="94">
        <v>236</v>
      </c>
      <c r="J179" s="4" t="s">
        <v>2211</v>
      </c>
      <c r="K179" s="57" t="s">
        <v>1401</v>
      </c>
      <c r="L179" s="4" t="s">
        <v>1402</v>
      </c>
      <c r="M179" s="4" t="s">
        <v>1400</v>
      </c>
      <c r="N179" s="4" t="s">
        <v>3411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417</v>
      </c>
      <c r="E180" s="4" t="s">
        <v>33</v>
      </c>
      <c r="F180" s="4" t="s">
        <v>17</v>
      </c>
      <c r="G180" s="4">
        <v>9812</v>
      </c>
      <c r="H180" s="4" t="s">
        <v>1398</v>
      </c>
      <c r="I180" s="94">
        <v>12</v>
      </c>
      <c r="J180" s="4" t="s">
        <v>61</v>
      </c>
      <c r="K180" s="57">
        <v>9811</v>
      </c>
      <c r="L180" s="4" t="s">
        <v>1421</v>
      </c>
      <c r="M180" s="4" t="s">
        <v>576</v>
      </c>
      <c r="N180" s="4" t="s">
        <v>1421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417</v>
      </c>
      <c r="E181" s="4" t="s">
        <v>33</v>
      </c>
      <c r="F181" s="4" t="s">
        <v>17</v>
      </c>
      <c r="G181" s="4">
        <v>9812</v>
      </c>
      <c r="H181" s="4" t="s">
        <v>1399</v>
      </c>
      <c r="I181" s="94">
        <v>12</v>
      </c>
      <c r="J181" s="4" t="s">
        <v>61</v>
      </c>
      <c r="K181" s="57">
        <v>9811</v>
      </c>
      <c r="L181" s="4" t="s">
        <v>1421</v>
      </c>
      <c r="M181" s="4" t="s">
        <v>576</v>
      </c>
      <c r="N181" s="4" t="s">
        <v>1421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417</v>
      </c>
      <c r="E182" s="4" t="s">
        <v>33</v>
      </c>
      <c r="F182" s="4" t="s">
        <v>17</v>
      </c>
      <c r="G182" s="4">
        <v>9812</v>
      </c>
      <c r="H182" s="4" t="s">
        <v>1300</v>
      </c>
      <c r="I182" s="94">
        <v>2</v>
      </c>
      <c r="J182" s="4" t="s">
        <v>61</v>
      </c>
      <c r="K182" s="57">
        <v>9811</v>
      </c>
      <c r="L182" s="4" t="s">
        <v>1421</v>
      </c>
      <c r="M182" s="4" t="s">
        <v>576</v>
      </c>
      <c r="N182" s="4" t="s">
        <v>1421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417</v>
      </c>
      <c r="E183" s="4" t="s">
        <v>33</v>
      </c>
      <c r="F183" s="4" t="s">
        <v>17</v>
      </c>
      <c r="G183" s="4">
        <v>9812</v>
      </c>
      <c r="H183" s="4" t="s">
        <v>1200</v>
      </c>
      <c r="I183" s="94">
        <v>64</v>
      </c>
      <c r="J183" s="4" t="s">
        <v>30</v>
      </c>
      <c r="K183" s="57" t="s">
        <v>79</v>
      </c>
      <c r="L183" s="4" t="s">
        <v>1203</v>
      </c>
      <c r="M183" s="4" t="s">
        <v>1202</v>
      </c>
      <c r="N183" s="4" t="str">
        <f>IFERROR(VLOOKUP(J183,'Issue Code'!$C$54:$D$69,2,0),"Fill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613</v>
      </c>
      <c r="E184" s="4" t="s">
        <v>34</v>
      </c>
      <c r="F184" s="4" t="s">
        <v>17</v>
      </c>
      <c r="G184" s="4">
        <v>9814</v>
      </c>
      <c r="H184" s="4" t="s">
        <v>1281</v>
      </c>
      <c r="I184" s="94">
        <v>216</v>
      </c>
      <c r="J184" s="4" t="s">
        <v>30</v>
      </c>
      <c r="K184" s="57" t="s">
        <v>79</v>
      </c>
      <c r="L184" s="4" t="s">
        <v>1282</v>
      </c>
      <c r="M184" s="4" t="s">
        <v>576</v>
      </c>
      <c r="N184" s="4" t="str">
        <f>IFERROR(VLOOKUP(J184,'Issue Code'!$C$54:$D$69,2,0),"Fill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1424</v>
      </c>
      <c r="E185" s="4" t="s">
        <v>33</v>
      </c>
      <c r="F185" s="4" t="s">
        <v>18</v>
      </c>
      <c r="G185" s="4">
        <v>9812</v>
      </c>
      <c r="H185" s="4" t="s">
        <v>1425</v>
      </c>
      <c r="I185" s="94">
        <v>108</v>
      </c>
      <c r="J185" s="4" t="s">
        <v>61</v>
      </c>
      <c r="K185" s="57">
        <v>9811</v>
      </c>
      <c r="L185" s="4" t="s">
        <v>1429</v>
      </c>
      <c r="M185" s="4" t="s">
        <v>1428</v>
      </c>
      <c r="N185" s="4" t="str">
        <f>IFERROR(VLOOKUP(J185,'Issue Code'!$C$54:$D$69,2,0),"Fill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1424</v>
      </c>
      <c r="E186" s="4" t="s">
        <v>33</v>
      </c>
      <c r="F186" s="4" t="s">
        <v>18</v>
      </c>
      <c r="G186" s="4">
        <v>9812</v>
      </c>
      <c r="H186" s="4" t="s">
        <v>1425</v>
      </c>
      <c r="I186" s="94">
        <v>1.5</v>
      </c>
      <c r="J186" s="4" t="s">
        <v>61</v>
      </c>
      <c r="K186" s="57">
        <v>9811</v>
      </c>
      <c r="L186" s="4" t="s">
        <v>1429</v>
      </c>
      <c r="M186" s="4" t="s">
        <v>1428</v>
      </c>
      <c r="N186" s="4" t="str">
        <f>IFERROR(VLOOKUP(J186,'Issue Code'!$C$54:$D$69,2,0),"Fill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1424</v>
      </c>
      <c r="E187" s="4" t="s">
        <v>33</v>
      </c>
      <c r="F187" s="4" t="s">
        <v>18</v>
      </c>
      <c r="G187" s="4">
        <v>9812</v>
      </c>
      <c r="H187" s="4" t="s">
        <v>1425</v>
      </c>
      <c r="I187" s="94">
        <v>2</v>
      </c>
      <c r="J187" s="4" t="s">
        <v>61</v>
      </c>
      <c r="K187" s="57">
        <v>9811</v>
      </c>
      <c r="L187" s="4" t="s">
        <v>1429</v>
      </c>
      <c r="M187" s="4" t="s">
        <v>1428</v>
      </c>
      <c r="N187" s="4" t="str">
        <f>IFERROR(VLOOKUP(J187,'Issue Code'!$C$54:$D$69,2,0),"Fill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1426</v>
      </c>
      <c r="I188" s="94">
        <v>60</v>
      </c>
      <c r="J188" s="4" t="s">
        <v>30</v>
      </c>
      <c r="K188" s="57" t="s">
        <v>79</v>
      </c>
      <c r="L188" s="4" t="s">
        <v>1431</v>
      </c>
      <c r="M188" s="4" t="s">
        <v>1430</v>
      </c>
      <c r="N188" s="4" t="str">
        <f>IFERROR(VLOOKUP(J188,'Issue Code'!$C$54:$D$69,2,0),"Fill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868</v>
      </c>
      <c r="E189" s="4" t="s">
        <v>33</v>
      </c>
      <c r="F189" s="4" t="s">
        <v>18</v>
      </c>
      <c r="G189" s="4">
        <v>9812</v>
      </c>
      <c r="H189" s="4" t="s">
        <v>1427</v>
      </c>
      <c r="I189" s="94">
        <v>66.599999999999994</v>
      </c>
      <c r="J189" s="4" t="s">
        <v>61</v>
      </c>
      <c r="K189" s="57">
        <v>9811</v>
      </c>
      <c r="L189" s="4" t="s">
        <v>1433</v>
      </c>
      <c r="M189" s="4" t="s">
        <v>1432</v>
      </c>
      <c r="N189" s="4" t="str">
        <f>IFERROR(VLOOKUP(J189,'Issue Code'!$C$54:$D$69,2,0),"Fill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416</v>
      </c>
      <c r="E190" s="4" t="s">
        <v>33</v>
      </c>
      <c r="F190" s="4" t="s">
        <v>18</v>
      </c>
      <c r="G190" s="4">
        <v>9812</v>
      </c>
      <c r="H190" s="4" t="s">
        <v>1394</v>
      </c>
      <c r="I190" s="94">
        <v>10.5</v>
      </c>
      <c r="J190" s="4" t="s">
        <v>1105</v>
      </c>
      <c r="K190" s="57" t="s">
        <v>1104</v>
      </c>
      <c r="L190" s="4" t="s">
        <v>1396</v>
      </c>
      <c r="M190" s="4" t="s">
        <v>1395</v>
      </c>
      <c r="N190" s="4" t="s">
        <v>3411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416</v>
      </c>
      <c r="E191" s="4" t="s">
        <v>33</v>
      </c>
      <c r="F191" s="4" t="s">
        <v>18</v>
      </c>
      <c r="G191" s="4">
        <v>9812</v>
      </c>
      <c r="H191" s="4" t="s">
        <v>1394</v>
      </c>
      <c r="I191" s="94">
        <v>17.5</v>
      </c>
      <c r="J191" s="4" t="s">
        <v>1105</v>
      </c>
      <c r="K191" s="57" t="s">
        <v>1104</v>
      </c>
      <c r="L191" s="4" t="s">
        <v>1396</v>
      </c>
      <c r="M191" s="4" t="s">
        <v>1395</v>
      </c>
      <c r="N191" s="4" t="s">
        <v>3411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416</v>
      </c>
      <c r="E192" s="4" t="s">
        <v>33</v>
      </c>
      <c r="F192" s="4" t="s">
        <v>18</v>
      </c>
      <c r="G192" s="4">
        <v>9812</v>
      </c>
      <c r="H192" s="4" t="s">
        <v>1394</v>
      </c>
      <c r="I192" s="94">
        <v>9.1999999999999993</v>
      </c>
      <c r="J192" s="4" t="s">
        <v>1105</v>
      </c>
      <c r="K192" s="57" t="s">
        <v>1104</v>
      </c>
      <c r="L192" s="4" t="s">
        <v>1396</v>
      </c>
      <c r="M192" s="4" t="s">
        <v>1395</v>
      </c>
      <c r="N192" s="4" t="s">
        <v>3411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416</v>
      </c>
      <c r="E193" s="4" t="s">
        <v>33</v>
      </c>
      <c r="F193" s="4" t="s">
        <v>18</v>
      </c>
      <c r="G193" s="4">
        <v>9812</v>
      </c>
      <c r="H193" s="4" t="s">
        <v>1394</v>
      </c>
      <c r="I193" s="94">
        <v>70.8</v>
      </c>
      <c r="J193" s="4" t="s">
        <v>1105</v>
      </c>
      <c r="K193" s="57" t="s">
        <v>1104</v>
      </c>
      <c r="L193" s="4" t="s">
        <v>1396</v>
      </c>
      <c r="M193" s="4" t="s">
        <v>1395</v>
      </c>
      <c r="N193" s="4" t="s">
        <v>3411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416</v>
      </c>
      <c r="E194" s="4" t="s">
        <v>33</v>
      </c>
      <c r="F194" s="4" t="s">
        <v>18</v>
      </c>
      <c r="G194" s="4">
        <v>9812</v>
      </c>
      <c r="H194" s="4" t="s">
        <v>1394</v>
      </c>
      <c r="I194" s="94">
        <v>1.5</v>
      </c>
      <c r="J194" s="4" t="s">
        <v>1105</v>
      </c>
      <c r="K194" s="57" t="s">
        <v>1104</v>
      </c>
      <c r="L194" s="4" t="s">
        <v>1396</v>
      </c>
      <c r="M194" s="4" t="s">
        <v>1395</v>
      </c>
      <c r="N194" s="4" t="s">
        <v>3411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613</v>
      </c>
      <c r="E195" s="4" t="s">
        <v>34</v>
      </c>
      <c r="F195" s="4" t="s">
        <v>17</v>
      </c>
      <c r="G195" s="4">
        <v>9814</v>
      </c>
      <c r="H195" s="4" t="s">
        <v>1281</v>
      </c>
      <c r="I195" s="94">
        <v>162</v>
      </c>
      <c r="J195" s="4" t="s">
        <v>30</v>
      </c>
      <c r="K195" s="57" t="s">
        <v>79</v>
      </c>
      <c r="L195" s="4" t="s">
        <v>1282</v>
      </c>
      <c r="M195" s="4" t="s">
        <v>576</v>
      </c>
      <c r="N195" s="4" t="str">
        <f>IFERROR(VLOOKUP(J195,'Issue Code'!$C$54:$D$69,2,0),"Fill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1397</v>
      </c>
      <c r="I196" s="94">
        <v>32</v>
      </c>
      <c r="J196" s="4" t="s">
        <v>2211</v>
      </c>
      <c r="K196" s="57" t="s">
        <v>1401</v>
      </c>
      <c r="L196" s="4" t="s">
        <v>1402</v>
      </c>
      <c r="M196" s="4" t="s">
        <v>1400</v>
      </c>
      <c r="N196" s="4" t="s">
        <v>3411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1397</v>
      </c>
      <c r="I197" s="94">
        <v>136</v>
      </c>
      <c r="J197" s="4" t="s">
        <v>2211</v>
      </c>
      <c r="K197" s="57" t="s">
        <v>1401</v>
      </c>
      <c r="L197" s="4" t="s">
        <v>1402</v>
      </c>
      <c r="M197" s="4" t="s">
        <v>1400</v>
      </c>
      <c r="N197" s="4" t="s">
        <v>3411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1397</v>
      </c>
      <c r="I198" s="94">
        <v>30</v>
      </c>
      <c r="J198" s="4" t="s">
        <v>2211</v>
      </c>
      <c r="K198" s="57" t="s">
        <v>1401</v>
      </c>
      <c r="L198" s="4" t="s">
        <v>1402</v>
      </c>
      <c r="M198" s="4" t="s">
        <v>1400</v>
      </c>
      <c r="N198" s="4" t="s">
        <v>3411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1397</v>
      </c>
      <c r="I199" s="94">
        <v>120</v>
      </c>
      <c r="J199" s="4" t="s">
        <v>2211</v>
      </c>
      <c r="K199" s="57" t="s">
        <v>1401</v>
      </c>
      <c r="L199" s="4" t="s">
        <v>1402</v>
      </c>
      <c r="M199" s="4" t="s">
        <v>1400</v>
      </c>
      <c r="N199" s="4" t="s">
        <v>3411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417</v>
      </c>
      <c r="E200" s="4" t="s">
        <v>33</v>
      </c>
      <c r="F200" s="4" t="s">
        <v>17</v>
      </c>
      <c r="G200" s="4">
        <v>9812</v>
      </c>
      <c r="H200" s="4" t="s">
        <v>1398</v>
      </c>
      <c r="I200" s="94">
        <v>12</v>
      </c>
      <c r="J200" s="4" t="s">
        <v>61</v>
      </c>
      <c r="K200" s="57">
        <v>9811</v>
      </c>
      <c r="L200" s="4" t="s">
        <v>1421</v>
      </c>
      <c r="M200" s="4" t="s">
        <v>576</v>
      </c>
      <c r="N200" s="4" t="s">
        <v>1421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417</v>
      </c>
      <c r="E201" s="4" t="s">
        <v>33</v>
      </c>
      <c r="F201" s="4" t="s">
        <v>17</v>
      </c>
      <c r="G201" s="4">
        <v>9812</v>
      </c>
      <c r="H201" s="4" t="s">
        <v>1399</v>
      </c>
      <c r="I201" s="94">
        <v>4</v>
      </c>
      <c r="J201" s="4" t="s">
        <v>61</v>
      </c>
      <c r="K201" s="57">
        <v>9811</v>
      </c>
      <c r="L201" s="4" t="s">
        <v>1421</v>
      </c>
      <c r="M201" s="4" t="s">
        <v>576</v>
      </c>
      <c r="N201" s="4" t="s">
        <v>1421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417</v>
      </c>
      <c r="E202" s="4" t="s">
        <v>33</v>
      </c>
      <c r="F202" s="4" t="s">
        <v>17</v>
      </c>
      <c r="G202" s="4">
        <v>9812</v>
      </c>
      <c r="H202" s="4" t="s">
        <v>1434</v>
      </c>
      <c r="I202" s="94">
        <v>48</v>
      </c>
      <c r="J202" s="4" t="s">
        <v>30</v>
      </c>
      <c r="K202" s="57" t="s">
        <v>79</v>
      </c>
      <c r="L202" s="4" t="s">
        <v>1330</v>
      </c>
      <c r="M202" s="4" t="s">
        <v>1437</v>
      </c>
      <c r="N202" s="4" t="str">
        <f>IFERROR(VLOOKUP(J202,'Issue Code'!$C$54:$D$69,2,0),"Fill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417</v>
      </c>
      <c r="E203" s="4" t="s">
        <v>33</v>
      </c>
      <c r="F203" s="4" t="s">
        <v>17</v>
      </c>
      <c r="G203" s="4">
        <v>9812</v>
      </c>
      <c r="H203" s="4" t="s">
        <v>1435</v>
      </c>
      <c r="I203" s="94">
        <v>67.52</v>
      </c>
      <c r="J203" s="4" t="s">
        <v>30</v>
      </c>
      <c r="K203" s="57" t="s">
        <v>79</v>
      </c>
      <c r="L203" s="4" t="s">
        <v>1330</v>
      </c>
      <c r="M203" s="4" t="s">
        <v>1438</v>
      </c>
      <c r="N203" s="4" t="str">
        <f>IFERROR(VLOOKUP(J203,'Issue Code'!$C$54:$D$69,2,0),"Fill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417</v>
      </c>
      <c r="E204" s="4" t="s">
        <v>33</v>
      </c>
      <c r="F204" s="4" t="s">
        <v>17</v>
      </c>
      <c r="G204" s="4">
        <v>9812</v>
      </c>
      <c r="H204" s="4" t="s">
        <v>1328</v>
      </c>
      <c r="I204" s="94">
        <v>6.72</v>
      </c>
      <c r="J204" s="4" t="s">
        <v>30</v>
      </c>
      <c r="K204" s="57" t="s">
        <v>79</v>
      </c>
      <c r="L204" s="4" t="s">
        <v>1330</v>
      </c>
      <c r="M204" s="4" t="s">
        <v>1329</v>
      </c>
      <c r="N204" s="4" t="str">
        <f>IFERROR(VLOOKUP(J204,'Issue Code'!$C$54:$D$69,2,0),"Fill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417</v>
      </c>
      <c r="E205" s="4" t="s">
        <v>33</v>
      </c>
      <c r="F205" s="4" t="s">
        <v>17</v>
      </c>
      <c r="G205" s="4">
        <v>9812</v>
      </c>
      <c r="H205" s="4" t="s">
        <v>1399</v>
      </c>
      <c r="I205" s="94">
        <v>8</v>
      </c>
      <c r="J205" s="4" t="s">
        <v>61</v>
      </c>
      <c r="K205" s="57">
        <v>9811</v>
      </c>
      <c r="L205" s="4" t="s">
        <v>1421</v>
      </c>
      <c r="M205" s="4" t="s">
        <v>576</v>
      </c>
      <c r="N205" s="4" t="s">
        <v>1421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1436</v>
      </c>
      <c r="I206" s="94">
        <v>16.670000000000002</v>
      </c>
      <c r="J206" s="4" t="s">
        <v>30</v>
      </c>
      <c r="K206" s="57" t="s">
        <v>79</v>
      </c>
      <c r="L206" s="4" t="s">
        <v>1440</v>
      </c>
      <c r="M206" s="4" t="s">
        <v>1439</v>
      </c>
      <c r="N206" s="4" t="str">
        <f>IFERROR(VLOOKUP(J206,'Issue Code'!$C$54:$D$69,2,0),"Fill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1424</v>
      </c>
      <c r="E207" s="4" t="s">
        <v>33</v>
      </c>
      <c r="F207" s="4" t="s">
        <v>18</v>
      </c>
      <c r="G207" s="4">
        <v>9812</v>
      </c>
      <c r="H207" s="4" t="s">
        <v>1425</v>
      </c>
      <c r="I207" s="94">
        <v>81</v>
      </c>
      <c r="J207" s="4" t="s">
        <v>61</v>
      </c>
      <c r="K207" s="57">
        <v>9811</v>
      </c>
      <c r="L207" s="4" t="s">
        <v>1429</v>
      </c>
      <c r="M207" s="4" t="s">
        <v>1428</v>
      </c>
      <c r="N207" s="4" t="str">
        <f>IFERROR(VLOOKUP(J207,'Issue Code'!$C$54:$D$69,2,0),"Fill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613</v>
      </c>
      <c r="E208" s="4" t="s">
        <v>34</v>
      </c>
      <c r="F208" s="4" t="s">
        <v>17</v>
      </c>
      <c r="G208" s="4">
        <v>9814</v>
      </c>
      <c r="H208" s="4" t="s">
        <v>1281</v>
      </c>
      <c r="I208" s="94">
        <v>55.5</v>
      </c>
      <c r="J208" s="4" t="s">
        <v>30</v>
      </c>
      <c r="K208" s="57" t="s">
        <v>79</v>
      </c>
      <c r="L208" s="4" t="s">
        <v>1282</v>
      </c>
      <c r="M208" s="4" t="s">
        <v>576</v>
      </c>
      <c r="N208" s="4" t="str">
        <f>IFERROR(VLOOKUP(J208,'Issue Code'!$C$54:$D$69,2,0),"Fill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417</v>
      </c>
      <c r="E209" s="4" t="s">
        <v>33</v>
      </c>
      <c r="F209" s="4" t="s">
        <v>17</v>
      </c>
      <c r="G209" s="4">
        <v>9812</v>
      </c>
      <c r="H209" s="4" t="s">
        <v>1434</v>
      </c>
      <c r="I209" s="94">
        <v>48</v>
      </c>
      <c r="J209" s="4" t="s">
        <v>30</v>
      </c>
      <c r="K209" s="57" t="s">
        <v>79</v>
      </c>
      <c r="L209" s="4" t="s">
        <v>1330</v>
      </c>
      <c r="M209" s="4" t="s">
        <v>1437</v>
      </c>
      <c r="N209" s="4" t="str">
        <f>IFERROR(VLOOKUP(J209,'Issue Code'!$C$54:$D$69,2,0),"Fill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1647</v>
      </c>
      <c r="I210" s="94">
        <v>92</v>
      </c>
      <c r="J210" s="4" t="s">
        <v>61</v>
      </c>
      <c r="K210" s="57">
        <v>9811</v>
      </c>
      <c r="L210" s="6" t="s">
        <v>1681</v>
      </c>
      <c r="M210" s="4" t="s">
        <v>1680</v>
      </c>
      <c r="N210" s="4" t="str">
        <f>IFERROR(VLOOKUP(J210,'Issue Code'!$C$54:$D$69,2,0),"Fill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1568</v>
      </c>
      <c r="I211" s="94">
        <v>48</v>
      </c>
      <c r="J211" s="4" t="s">
        <v>52</v>
      </c>
      <c r="K211" s="57">
        <v>9330</v>
      </c>
      <c r="L211" s="4" t="s">
        <v>1649</v>
      </c>
      <c r="M211" s="4" t="s">
        <v>1648</v>
      </c>
      <c r="N211" s="4" t="str">
        <f>IFERROR(VLOOKUP(J211,'Issue Code'!$C$54:$D$69,2,0),"Fill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1425</v>
      </c>
      <c r="I212" s="94">
        <v>2.0099999999999998</v>
      </c>
      <c r="J212" s="4" t="s">
        <v>61</v>
      </c>
      <c r="K212" s="57">
        <v>9811</v>
      </c>
      <c r="L212" s="4" t="s">
        <v>1429</v>
      </c>
      <c r="M212" s="4" t="s">
        <v>1428</v>
      </c>
      <c r="N212" s="4" t="str">
        <f>IFERROR(VLOOKUP(J212,'Issue Code'!$C$54:$D$69,2,0),"Fill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417</v>
      </c>
      <c r="E213" s="4" t="s">
        <v>33</v>
      </c>
      <c r="F213" s="4" t="s">
        <v>17</v>
      </c>
      <c r="G213" s="4">
        <v>9812</v>
      </c>
      <c r="H213" s="4" t="s">
        <v>1687</v>
      </c>
      <c r="I213" s="94">
        <v>4</v>
      </c>
      <c r="J213" s="4" t="s">
        <v>30</v>
      </c>
      <c r="K213" s="57" t="s">
        <v>79</v>
      </c>
      <c r="L213" s="4" t="s">
        <v>1688</v>
      </c>
      <c r="M213" s="4" t="s">
        <v>576</v>
      </c>
      <c r="N213" s="4" t="str">
        <f>IFERROR(VLOOKUP(J213,'Issue Code'!$C$54:$D$69,2,0),"Fill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417</v>
      </c>
      <c r="E214" s="4" t="s">
        <v>33</v>
      </c>
      <c r="F214" s="4" t="s">
        <v>17</v>
      </c>
      <c r="G214" s="4">
        <v>9812</v>
      </c>
      <c r="H214" s="4" t="s">
        <v>1753</v>
      </c>
      <c r="I214" s="94">
        <v>0.44</v>
      </c>
      <c r="J214" s="4" t="s">
        <v>30</v>
      </c>
      <c r="K214" s="57" t="s">
        <v>79</v>
      </c>
      <c r="L214" s="4" t="s">
        <v>1756</v>
      </c>
      <c r="M214" s="4" t="s">
        <v>1757</v>
      </c>
      <c r="N214" s="4" t="str">
        <f>IFERROR(VLOOKUP(J214,'Issue Code'!$C$54:$D$69,2,0),"Fill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417</v>
      </c>
      <c r="E215" s="4" t="s">
        <v>33</v>
      </c>
      <c r="F215" s="4" t="s">
        <v>17</v>
      </c>
      <c r="G215" s="4">
        <v>9812</v>
      </c>
      <c r="H215" s="4" t="s">
        <v>1754</v>
      </c>
      <c r="I215" s="94">
        <v>56</v>
      </c>
      <c r="J215" s="4" t="s">
        <v>30</v>
      </c>
      <c r="K215" s="57" t="s">
        <v>79</v>
      </c>
      <c r="L215" s="4" t="s">
        <v>1759</v>
      </c>
      <c r="M215" s="4" t="s">
        <v>576</v>
      </c>
      <c r="N215" s="4" t="str">
        <f>IFERROR(VLOOKUP(J215,'Issue Code'!$C$54:$D$69,2,0),"Fill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417</v>
      </c>
      <c r="E216" s="4" t="s">
        <v>33</v>
      </c>
      <c r="F216" s="4" t="s">
        <v>17</v>
      </c>
      <c r="G216" s="4">
        <v>9812</v>
      </c>
      <c r="H216" s="4" t="s">
        <v>1726</v>
      </c>
      <c r="I216" s="94">
        <v>17.5</v>
      </c>
      <c r="J216" s="4" t="s">
        <v>581</v>
      </c>
      <c r="K216" s="57" t="s">
        <v>7464</v>
      </c>
      <c r="L216" s="4" t="s">
        <v>1761</v>
      </c>
      <c r="M216" s="4" t="s">
        <v>1760</v>
      </c>
      <c r="N216" s="4" t="s">
        <v>2487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417</v>
      </c>
      <c r="E217" s="4" t="s">
        <v>33</v>
      </c>
      <c r="F217" s="4" t="s">
        <v>17</v>
      </c>
      <c r="G217" s="4">
        <v>9812</v>
      </c>
      <c r="H217" s="4" t="s">
        <v>1743</v>
      </c>
      <c r="I217" s="94">
        <v>203.5</v>
      </c>
      <c r="J217" s="4" t="s">
        <v>61</v>
      </c>
      <c r="K217" s="57">
        <v>9811</v>
      </c>
      <c r="L217" s="4" t="s">
        <v>1762</v>
      </c>
      <c r="M217" s="4" t="s">
        <v>1763</v>
      </c>
      <c r="N217" s="4" t="s">
        <v>1421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417</v>
      </c>
      <c r="E218" s="4" t="s">
        <v>33</v>
      </c>
      <c r="F218" s="4" t="s">
        <v>17</v>
      </c>
      <c r="G218" s="4">
        <v>9812</v>
      </c>
      <c r="H218" s="4" t="s">
        <v>1755</v>
      </c>
      <c r="I218" s="94">
        <v>30.5</v>
      </c>
      <c r="J218" s="4" t="s">
        <v>30</v>
      </c>
      <c r="K218" s="57" t="s">
        <v>79</v>
      </c>
      <c r="L218" s="4" t="s">
        <v>1756</v>
      </c>
      <c r="M218" s="4" t="s">
        <v>1758</v>
      </c>
      <c r="N218" s="4" t="str">
        <f>IFERROR(VLOOKUP(J218,'Issue Code'!$C$54:$D$69,2,0),"Fill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416</v>
      </c>
      <c r="E219" s="4" t="s">
        <v>33</v>
      </c>
      <c r="F219" s="4" t="s">
        <v>18</v>
      </c>
      <c r="G219" s="4">
        <v>9812</v>
      </c>
      <c r="H219" s="4" t="s">
        <v>1765</v>
      </c>
      <c r="I219" s="94">
        <v>16</v>
      </c>
      <c r="J219" s="4" t="s">
        <v>61</v>
      </c>
      <c r="K219" s="57">
        <v>9811</v>
      </c>
      <c r="L219" s="4" t="s">
        <v>1767</v>
      </c>
      <c r="M219" s="4" t="s">
        <v>1766</v>
      </c>
      <c r="N219" s="4" t="str">
        <f>IFERROR(VLOOKUP(J219,'Issue Code'!$C$54:$D$69,2,0),"Fill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494</v>
      </c>
      <c r="E220" s="4" t="s">
        <v>33</v>
      </c>
      <c r="F220" s="4" t="s">
        <v>18</v>
      </c>
      <c r="G220" s="4">
        <v>9812</v>
      </c>
      <c r="H220" s="4" t="s">
        <v>1768</v>
      </c>
      <c r="I220" s="94">
        <v>103</v>
      </c>
      <c r="J220" s="4" t="s">
        <v>61</v>
      </c>
      <c r="K220" s="57">
        <v>9811</v>
      </c>
      <c r="L220" s="4" t="s">
        <v>1767</v>
      </c>
      <c r="M220" s="4" t="s">
        <v>1766</v>
      </c>
      <c r="N220" s="4" t="str">
        <f>IFERROR(VLOOKUP(J220,'Issue Code'!$C$54:$D$69,2,0),"Fill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556</v>
      </c>
      <c r="E221" s="4" t="s">
        <v>33</v>
      </c>
      <c r="F221" s="4" t="s">
        <v>18</v>
      </c>
      <c r="G221" s="4">
        <v>9812</v>
      </c>
      <c r="H221" s="4" t="s">
        <v>1769</v>
      </c>
      <c r="I221" s="94">
        <v>76</v>
      </c>
      <c r="J221" s="4" t="s">
        <v>61</v>
      </c>
      <c r="K221" s="57">
        <v>9811</v>
      </c>
      <c r="L221" s="4" t="s">
        <v>1771</v>
      </c>
      <c r="M221" s="4" t="s">
        <v>1770</v>
      </c>
      <c r="N221" s="4" t="str">
        <f>IFERROR(VLOOKUP(J221,'Issue Code'!$C$54:$D$69,2,0),"Fill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417</v>
      </c>
      <c r="E222" s="4" t="s">
        <v>33</v>
      </c>
      <c r="F222" s="4" t="s">
        <v>17</v>
      </c>
      <c r="G222" s="4">
        <v>9812</v>
      </c>
      <c r="H222" s="4" t="s">
        <v>1754</v>
      </c>
      <c r="I222" s="94">
        <v>42.93</v>
      </c>
      <c r="J222" s="4" t="s">
        <v>30</v>
      </c>
      <c r="K222" s="57" t="s">
        <v>79</v>
      </c>
      <c r="L222" s="4" t="s">
        <v>1759</v>
      </c>
      <c r="M222" s="4" t="s">
        <v>576</v>
      </c>
      <c r="N222" s="4" t="str">
        <f>IFERROR(VLOOKUP(J222,'Issue Code'!$C$54:$D$69,2,0),"Fill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1324</v>
      </c>
      <c r="E223" s="4" t="s">
        <v>33</v>
      </c>
      <c r="F223" s="4" t="s">
        <v>18</v>
      </c>
      <c r="G223" s="4">
        <v>9812</v>
      </c>
      <c r="H223" s="4" t="s">
        <v>1802</v>
      </c>
      <c r="I223" s="94">
        <v>44</v>
      </c>
      <c r="J223" s="4" t="s">
        <v>1805</v>
      </c>
      <c r="K223" s="57" t="s">
        <v>7463</v>
      </c>
      <c r="L223" s="4" t="s">
        <v>1804</v>
      </c>
      <c r="M223" s="4" t="s">
        <v>1803</v>
      </c>
      <c r="N223" s="4" t="s">
        <v>2487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898</v>
      </c>
      <c r="E224" s="4" t="s">
        <v>33</v>
      </c>
      <c r="F224" s="4" t="s">
        <v>17</v>
      </c>
      <c r="G224" s="4">
        <v>9812</v>
      </c>
      <c r="H224" s="4" t="s">
        <v>1806</v>
      </c>
      <c r="I224" s="94">
        <v>56</v>
      </c>
      <c r="J224" s="4" t="s">
        <v>61</v>
      </c>
      <c r="K224" s="57">
        <v>9811</v>
      </c>
      <c r="L224" s="4" t="s">
        <v>1809</v>
      </c>
      <c r="M224" s="4" t="s">
        <v>1808</v>
      </c>
      <c r="N224" s="4" t="s">
        <v>1421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898</v>
      </c>
      <c r="E225" s="4" t="s">
        <v>33</v>
      </c>
      <c r="F225" s="4" t="s">
        <v>17</v>
      </c>
      <c r="G225" s="4">
        <v>9812</v>
      </c>
      <c r="H225" s="4" t="s">
        <v>1807</v>
      </c>
      <c r="I225" s="94">
        <v>24</v>
      </c>
      <c r="J225" s="4" t="s">
        <v>1812</v>
      </c>
      <c r="K225" s="57" t="s">
        <v>6541</v>
      </c>
      <c r="L225" s="4" t="s">
        <v>1811</v>
      </c>
      <c r="M225" s="4" t="s">
        <v>1810</v>
      </c>
      <c r="N225" s="4" t="s">
        <v>2476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494</v>
      </c>
      <c r="E226" s="4" t="s">
        <v>33</v>
      </c>
      <c r="F226" s="4" t="s">
        <v>18</v>
      </c>
      <c r="G226" s="4">
        <v>9812</v>
      </c>
      <c r="H226" s="4" t="s">
        <v>1866</v>
      </c>
      <c r="I226" s="94">
        <v>72.5</v>
      </c>
      <c r="J226" s="4" t="s">
        <v>61</v>
      </c>
      <c r="K226" s="57">
        <v>9811</v>
      </c>
      <c r="L226" s="4" t="s">
        <v>1869</v>
      </c>
      <c r="M226" s="4" t="s">
        <v>1868</v>
      </c>
      <c r="N226" s="4" t="str">
        <f>IFERROR(VLOOKUP(J226,'Issue Code'!$C$54:$D$69,2,0),"Fill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494</v>
      </c>
      <c r="E227" s="4" t="s">
        <v>33</v>
      </c>
      <c r="F227" s="4" t="s">
        <v>18</v>
      </c>
      <c r="G227" s="4">
        <v>9812</v>
      </c>
      <c r="H227" s="4" t="s">
        <v>1768</v>
      </c>
      <c r="I227" s="94">
        <v>43.5</v>
      </c>
      <c r="J227" s="4" t="s">
        <v>61</v>
      </c>
      <c r="K227" s="57">
        <v>9811</v>
      </c>
      <c r="L227" s="4" t="s">
        <v>1871</v>
      </c>
      <c r="M227" s="4" t="s">
        <v>1870</v>
      </c>
      <c r="N227" s="4" t="str">
        <f>IFERROR(VLOOKUP(J227,'Issue Code'!$C$54:$D$69,2,0),"Fill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494</v>
      </c>
      <c r="E228" s="4" t="s">
        <v>33</v>
      </c>
      <c r="F228" s="4" t="s">
        <v>18</v>
      </c>
      <c r="G228" s="4">
        <v>9812</v>
      </c>
      <c r="H228" s="4" t="s">
        <v>1867</v>
      </c>
      <c r="I228" s="94">
        <v>29</v>
      </c>
      <c r="J228" s="4" t="s">
        <v>1105</v>
      </c>
      <c r="K228" s="57" t="s">
        <v>1104</v>
      </c>
      <c r="L228" s="4" t="s">
        <v>1873</v>
      </c>
      <c r="M228" s="4" t="s">
        <v>1872</v>
      </c>
      <c r="N228" s="4" t="s">
        <v>3411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494</v>
      </c>
      <c r="E229" s="4" t="s">
        <v>33</v>
      </c>
      <c r="F229" s="4" t="s">
        <v>18</v>
      </c>
      <c r="G229" s="4">
        <v>9812</v>
      </c>
      <c r="H229" s="4" t="s">
        <v>1769</v>
      </c>
      <c r="I229" s="94">
        <v>87</v>
      </c>
      <c r="J229" s="4" t="s">
        <v>61</v>
      </c>
      <c r="K229" s="57">
        <v>9811</v>
      </c>
      <c r="L229" s="4" t="s">
        <v>1771</v>
      </c>
      <c r="M229" s="4" t="s">
        <v>1770</v>
      </c>
      <c r="N229" s="4" t="str">
        <f>IFERROR(VLOOKUP(J229,'Issue Code'!$C$54:$D$69,2,0),"Fill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494</v>
      </c>
      <c r="E230" s="4" t="s">
        <v>33</v>
      </c>
      <c r="F230" s="4" t="s">
        <v>18</v>
      </c>
      <c r="G230" s="4">
        <v>9812</v>
      </c>
      <c r="H230" s="4" t="s">
        <v>1802</v>
      </c>
      <c r="I230" s="94">
        <v>143.99999999999997</v>
      </c>
      <c r="J230" s="4" t="s">
        <v>1805</v>
      </c>
      <c r="K230" s="57" t="s">
        <v>7463</v>
      </c>
      <c r="L230" s="4" t="s">
        <v>1804</v>
      </c>
      <c r="M230" s="4" t="s">
        <v>1803</v>
      </c>
      <c r="N230" s="4" t="s">
        <v>2487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556</v>
      </c>
      <c r="E231" s="4" t="s">
        <v>33</v>
      </c>
      <c r="F231" s="4" t="s">
        <v>18</v>
      </c>
      <c r="G231" s="4">
        <v>9812</v>
      </c>
      <c r="H231" s="4" t="s">
        <v>1911</v>
      </c>
      <c r="I231" s="94">
        <v>20</v>
      </c>
      <c r="J231" s="4" t="s">
        <v>1105</v>
      </c>
      <c r="K231" s="57" t="s">
        <v>1104</v>
      </c>
      <c r="L231" s="4" t="s">
        <v>1914</v>
      </c>
      <c r="M231" s="4" t="s">
        <v>1913</v>
      </c>
      <c r="N231" s="4" t="s">
        <v>3411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556</v>
      </c>
      <c r="E232" s="4" t="s">
        <v>33</v>
      </c>
      <c r="F232" s="4" t="s">
        <v>18</v>
      </c>
      <c r="G232" s="4">
        <v>9812</v>
      </c>
      <c r="H232" s="4" t="s">
        <v>1911</v>
      </c>
      <c r="I232" s="94">
        <v>35</v>
      </c>
      <c r="J232" s="4" t="s">
        <v>1105</v>
      </c>
      <c r="K232" s="57" t="s">
        <v>1104</v>
      </c>
      <c r="L232" s="4" t="s">
        <v>1914</v>
      </c>
      <c r="M232" s="4" t="s">
        <v>1913</v>
      </c>
      <c r="N232" s="4" t="s">
        <v>3411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556</v>
      </c>
      <c r="E233" s="4" t="s">
        <v>33</v>
      </c>
      <c r="F233" s="4" t="s">
        <v>18</v>
      </c>
      <c r="G233" s="4">
        <v>9812</v>
      </c>
      <c r="H233" s="4" t="s">
        <v>1911</v>
      </c>
      <c r="I233" s="94">
        <v>5</v>
      </c>
      <c r="J233" s="4" t="s">
        <v>1105</v>
      </c>
      <c r="K233" s="57" t="s">
        <v>1104</v>
      </c>
      <c r="L233" s="4" t="s">
        <v>1914</v>
      </c>
      <c r="M233" s="4" t="s">
        <v>1913</v>
      </c>
      <c r="N233" s="4" t="s">
        <v>3411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556</v>
      </c>
      <c r="E234" s="4" t="s">
        <v>33</v>
      </c>
      <c r="F234" s="4" t="s">
        <v>18</v>
      </c>
      <c r="G234" s="4">
        <v>9812</v>
      </c>
      <c r="H234" s="4" t="s">
        <v>1912</v>
      </c>
      <c r="I234" s="94">
        <v>6.7</v>
      </c>
      <c r="J234" s="4" t="s">
        <v>1105</v>
      </c>
      <c r="K234" s="57" t="s">
        <v>1104</v>
      </c>
      <c r="L234" s="4" t="s">
        <v>1914</v>
      </c>
      <c r="M234" s="4" t="s">
        <v>1915</v>
      </c>
      <c r="N234" s="4" t="s">
        <v>3411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556</v>
      </c>
      <c r="E235" s="4" t="s">
        <v>33</v>
      </c>
      <c r="F235" s="4" t="s">
        <v>18</v>
      </c>
      <c r="G235" s="4">
        <v>9812</v>
      </c>
      <c r="H235" s="4" t="s">
        <v>1912</v>
      </c>
      <c r="I235" s="94">
        <v>53.3</v>
      </c>
      <c r="J235" s="4" t="s">
        <v>1105</v>
      </c>
      <c r="K235" s="57" t="s">
        <v>1104</v>
      </c>
      <c r="L235" s="4" t="s">
        <v>1914</v>
      </c>
      <c r="M235" s="4" t="s">
        <v>1915</v>
      </c>
      <c r="N235" s="4" t="s">
        <v>3411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556</v>
      </c>
      <c r="E236" s="4" t="s">
        <v>33</v>
      </c>
      <c r="F236" s="4" t="s">
        <v>18</v>
      </c>
      <c r="G236" s="4">
        <v>9812</v>
      </c>
      <c r="H236" s="4" t="s">
        <v>1950</v>
      </c>
      <c r="I236" s="94">
        <v>43.98</v>
      </c>
      <c r="J236" s="4" t="s">
        <v>61</v>
      </c>
      <c r="K236" s="57">
        <v>9811</v>
      </c>
      <c r="L236" s="4" t="s">
        <v>1952</v>
      </c>
      <c r="M236" s="4" t="s">
        <v>1951</v>
      </c>
      <c r="N236" s="4" t="str">
        <f>IFERROR(VLOOKUP(J236,'Issue Code'!$C$54:$D$69,2,0),"Fill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556</v>
      </c>
      <c r="E237" s="4" t="s">
        <v>33</v>
      </c>
      <c r="F237" s="4" t="s">
        <v>18</v>
      </c>
      <c r="G237" s="4">
        <v>9812</v>
      </c>
      <c r="H237" s="4" t="s">
        <v>1950</v>
      </c>
      <c r="I237" s="94">
        <v>4.0199999999999996</v>
      </c>
      <c r="J237" s="4" t="s">
        <v>61</v>
      </c>
      <c r="K237" s="57">
        <v>9811</v>
      </c>
      <c r="L237" s="4" t="s">
        <v>1952</v>
      </c>
      <c r="M237" s="4" t="s">
        <v>1951</v>
      </c>
      <c r="N237" s="4" t="str">
        <f>IFERROR(VLOOKUP(J237,'Issue Code'!$C$54:$D$69,2,0),"Fill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556</v>
      </c>
      <c r="E238" s="4" t="s">
        <v>33</v>
      </c>
      <c r="F238" s="4" t="s">
        <v>18</v>
      </c>
      <c r="G238" s="4">
        <v>9812</v>
      </c>
      <c r="H238" s="4" t="s">
        <v>1950</v>
      </c>
      <c r="I238" s="94">
        <v>12</v>
      </c>
      <c r="J238" s="4" t="s">
        <v>61</v>
      </c>
      <c r="K238" s="57">
        <v>9811</v>
      </c>
      <c r="L238" s="4" t="s">
        <v>1952</v>
      </c>
      <c r="M238" s="4" t="s">
        <v>1951</v>
      </c>
      <c r="N238" s="4" t="str">
        <f>IFERROR(VLOOKUP(J238,'Issue Code'!$C$54:$D$69,2,0),"Fill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1324</v>
      </c>
      <c r="E239" s="4" t="s">
        <v>33</v>
      </c>
      <c r="F239" s="4" t="s">
        <v>18</v>
      </c>
      <c r="G239" s="4">
        <v>9812</v>
      </c>
      <c r="H239" s="4" t="s">
        <v>1949</v>
      </c>
      <c r="I239" s="94">
        <v>60</v>
      </c>
      <c r="J239" s="4" t="s">
        <v>30</v>
      </c>
      <c r="K239" s="57" t="s">
        <v>79</v>
      </c>
      <c r="L239" s="4" t="s">
        <v>1954</v>
      </c>
      <c r="M239" s="4" t="s">
        <v>1953</v>
      </c>
      <c r="N239" s="4" t="str">
        <f>IFERROR(VLOOKUP(J239,'Issue Code'!$C$54:$D$69,2,0),"Fill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416</v>
      </c>
      <c r="E240" s="4" t="s">
        <v>33</v>
      </c>
      <c r="F240" s="4" t="s">
        <v>18</v>
      </c>
      <c r="G240" s="4">
        <v>9812</v>
      </c>
      <c r="H240" s="4" t="s">
        <v>1949</v>
      </c>
      <c r="I240" s="94">
        <v>3.32</v>
      </c>
      <c r="J240" s="4" t="s">
        <v>30</v>
      </c>
      <c r="K240" s="57" t="s">
        <v>79</v>
      </c>
      <c r="L240" s="4" t="s">
        <v>1954</v>
      </c>
      <c r="M240" s="4" t="s">
        <v>1953</v>
      </c>
      <c r="N240" s="4" t="str">
        <f>IFERROR(VLOOKUP(J240,'Issue Code'!$C$54:$D$69,2,0),"Fill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416</v>
      </c>
      <c r="E241" s="4" t="s">
        <v>33</v>
      </c>
      <c r="F241" s="4" t="s">
        <v>18</v>
      </c>
      <c r="G241" s="4">
        <v>9812</v>
      </c>
      <c r="H241" s="4" t="s">
        <v>1949</v>
      </c>
      <c r="I241" s="94">
        <v>3.68</v>
      </c>
      <c r="J241" s="4" t="s">
        <v>30</v>
      </c>
      <c r="K241" s="57" t="s">
        <v>79</v>
      </c>
      <c r="L241" s="4" t="s">
        <v>1954</v>
      </c>
      <c r="M241" s="4" t="s">
        <v>1953</v>
      </c>
      <c r="N241" s="4" t="str">
        <f>IFERROR(VLOOKUP(J241,'Issue Code'!$C$54:$D$69,2,0),"Fill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416</v>
      </c>
      <c r="E242" s="4" t="s">
        <v>33</v>
      </c>
      <c r="F242" s="4" t="s">
        <v>18</v>
      </c>
      <c r="G242" s="4">
        <v>9812</v>
      </c>
      <c r="H242" s="4" t="s">
        <v>1949</v>
      </c>
      <c r="I242" s="94">
        <v>2</v>
      </c>
      <c r="J242" s="4" t="s">
        <v>30</v>
      </c>
      <c r="K242" s="57" t="s">
        <v>79</v>
      </c>
      <c r="L242" s="4" t="s">
        <v>1954</v>
      </c>
      <c r="M242" s="4" t="s">
        <v>1953</v>
      </c>
      <c r="N242" s="4" t="str">
        <f>IFERROR(VLOOKUP(J242,'Issue Code'!$C$54:$D$69,2,0),"Fill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416</v>
      </c>
      <c r="E243" s="4" t="s">
        <v>33</v>
      </c>
      <c r="F243" s="4" t="s">
        <v>18</v>
      </c>
      <c r="G243" s="4">
        <v>9812</v>
      </c>
      <c r="H243" s="4" t="s">
        <v>1949</v>
      </c>
      <c r="I243" s="94">
        <v>14</v>
      </c>
      <c r="J243" s="4" t="s">
        <v>30</v>
      </c>
      <c r="K243" s="57" t="s">
        <v>79</v>
      </c>
      <c r="L243" s="4" t="s">
        <v>1954</v>
      </c>
      <c r="M243" s="4" t="s">
        <v>1953</v>
      </c>
      <c r="N243" s="4" t="str">
        <f>IFERROR(VLOOKUP(J243,'Issue Code'!$C$54:$D$69,2,0),"Fill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1955</v>
      </c>
      <c r="I244" s="94">
        <v>21</v>
      </c>
      <c r="J244" s="4" t="s">
        <v>30</v>
      </c>
      <c r="K244" s="57" t="s">
        <v>79</v>
      </c>
      <c r="L244" s="4" t="s">
        <v>1958</v>
      </c>
      <c r="M244" s="4" t="s">
        <v>1957</v>
      </c>
      <c r="N244" s="4" t="str">
        <f>IFERROR(VLOOKUP(J244,'Issue Code'!$C$54:$D$69,2,0),"Fill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555</v>
      </c>
      <c r="E245" s="4" t="s">
        <v>33</v>
      </c>
      <c r="F245" s="4" t="s">
        <v>17</v>
      </c>
      <c r="G245" s="4">
        <v>9812</v>
      </c>
      <c r="H245" s="4" t="s">
        <v>1956</v>
      </c>
      <c r="I245" s="94">
        <v>60</v>
      </c>
      <c r="J245" s="4" t="s">
        <v>61</v>
      </c>
      <c r="K245" s="57">
        <v>9811</v>
      </c>
      <c r="L245" s="4" t="s">
        <v>1960</v>
      </c>
      <c r="M245" s="4" t="s">
        <v>1959</v>
      </c>
      <c r="N245" s="4" t="s">
        <v>1421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751</v>
      </c>
      <c r="E246" s="4" t="s">
        <v>33</v>
      </c>
      <c r="F246" s="4" t="s">
        <v>18</v>
      </c>
      <c r="G246" s="4">
        <v>9812</v>
      </c>
      <c r="H246" s="4" t="s">
        <v>1988</v>
      </c>
      <c r="I246" s="94">
        <v>13.64</v>
      </c>
      <c r="J246" s="4" t="s">
        <v>61</v>
      </c>
      <c r="K246" s="57">
        <v>9811</v>
      </c>
      <c r="L246" s="4" t="s">
        <v>711</v>
      </c>
      <c r="M246" s="4" t="s">
        <v>1990</v>
      </c>
      <c r="N246" s="4" t="str">
        <f>IFERROR(VLOOKUP(J246,'Issue Code'!$C$54:$D$69,2,0),"Fill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494</v>
      </c>
      <c r="E247" s="4" t="s">
        <v>33</v>
      </c>
      <c r="F247" s="4" t="s">
        <v>18</v>
      </c>
      <c r="G247" s="4">
        <v>9812</v>
      </c>
      <c r="H247" s="4" t="s">
        <v>1989</v>
      </c>
      <c r="I247" s="94">
        <v>3</v>
      </c>
      <c r="J247" s="4" t="s">
        <v>30</v>
      </c>
      <c r="K247" s="57" t="s">
        <v>79</v>
      </c>
      <c r="L247" s="4" t="s">
        <v>1954</v>
      </c>
      <c r="M247" s="4" t="s">
        <v>1991</v>
      </c>
      <c r="N247" s="4" t="str">
        <f>IFERROR(VLOOKUP(J247,'Issue Code'!$C$54:$D$69,2,0),"Fill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494</v>
      </c>
      <c r="E248" s="4" t="s">
        <v>33</v>
      </c>
      <c r="F248" s="4" t="s">
        <v>18</v>
      </c>
      <c r="G248" s="4">
        <v>9812</v>
      </c>
      <c r="H248" s="4" t="s">
        <v>1989</v>
      </c>
      <c r="I248" s="94">
        <v>21</v>
      </c>
      <c r="J248" s="4" t="s">
        <v>30</v>
      </c>
      <c r="K248" s="57" t="s">
        <v>79</v>
      </c>
      <c r="L248" s="4" t="s">
        <v>1954</v>
      </c>
      <c r="M248" s="4" t="s">
        <v>1991</v>
      </c>
      <c r="N248" s="4" t="str">
        <f>IFERROR(VLOOKUP(J248,'Issue Code'!$C$54:$D$69,2,0),"Fill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494</v>
      </c>
      <c r="E249" s="4" t="s">
        <v>33</v>
      </c>
      <c r="F249" s="4" t="s">
        <v>18</v>
      </c>
      <c r="G249" s="4">
        <v>9812</v>
      </c>
      <c r="H249" s="4" t="s">
        <v>1989</v>
      </c>
      <c r="I249" s="94">
        <v>4.0199999999999996</v>
      </c>
      <c r="J249" s="4" t="s">
        <v>30</v>
      </c>
      <c r="K249" s="57" t="s">
        <v>79</v>
      </c>
      <c r="L249" s="4" t="s">
        <v>1954</v>
      </c>
      <c r="M249" s="4" t="s">
        <v>1991</v>
      </c>
      <c r="N249" s="4" t="str">
        <f>IFERROR(VLOOKUP(J249,'Issue Code'!$C$54:$D$69,2,0),"Fill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494</v>
      </c>
      <c r="E250" s="4" t="s">
        <v>33</v>
      </c>
      <c r="F250" s="4" t="s">
        <v>18</v>
      </c>
      <c r="G250" s="4">
        <v>9812</v>
      </c>
      <c r="H250" s="4" t="s">
        <v>1989</v>
      </c>
      <c r="I250" s="94">
        <v>43.98</v>
      </c>
      <c r="J250" s="4" t="s">
        <v>30</v>
      </c>
      <c r="K250" s="57" t="s">
        <v>79</v>
      </c>
      <c r="L250" s="4" t="s">
        <v>1954</v>
      </c>
      <c r="M250" s="4" t="s">
        <v>1991</v>
      </c>
      <c r="N250" s="4" t="str">
        <f>IFERROR(VLOOKUP(J250,'Issue Code'!$C$54:$D$69,2,0),"Fill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555</v>
      </c>
      <c r="E251" s="4" t="s">
        <v>33</v>
      </c>
      <c r="F251" s="4" t="s">
        <v>17</v>
      </c>
      <c r="G251" s="4">
        <v>9812</v>
      </c>
      <c r="H251" s="4" t="s">
        <v>552</v>
      </c>
      <c r="I251" s="94">
        <v>40</v>
      </c>
      <c r="J251" s="4" t="s">
        <v>61</v>
      </c>
      <c r="K251" s="57">
        <v>9811</v>
      </c>
      <c r="L251" s="4" t="s">
        <v>1421</v>
      </c>
      <c r="M251" s="4" t="s">
        <v>576</v>
      </c>
      <c r="N251" s="4" t="s">
        <v>1421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417</v>
      </c>
      <c r="E252" s="4" t="s">
        <v>33</v>
      </c>
      <c r="F252" s="4" t="s">
        <v>17</v>
      </c>
      <c r="G252" s="4">
        <v>9812</v>
      </c>
      <c r="H252" s="4" t="s">
        <v>2060</v>
      </c>
      <c r="I252" s="94">
        <v>88</v>
      </c>
      <c r="J252" s="4" t="s">
        <v>1812</v>
      </c>
      <c r="K252" s="57" t="s">
        <v>6541</v>
      </c>
      <c r="L252" s="4" t="s">
        <v>2062</v>
      </c>
      <c r="M252" s="4" t="s">
        <v>2061</v>
      </c>
      <c r="N252" s="4" t="s">
        <v>2476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1535</v>
      </c>
      <c r="E253" s="4" t="s">
        <v>33</v>
      </c>
      <c r="F253" s="4" t="s">
        <v>18</v>
      </c>
      <c r="G253" s="4">
        <v>9812</v>
      </c>
      <c r="H253" s="4" t="s">
        <v>2089</v>
      </c>
      <c r="I253" s="94">
        <v>208</v>
      </c>
      <c r="J253" s="4" t="s">
        <v>2092</v>
      </c>
      <c r="K253" s="57" t="s">
        <v>1422</v>
      </c>
      <c r="L253" s="4" t="s">
        <v>2091</v>
      </c>
      <c r="M253" s="4" t="s">
        <v>2090</v>
      </c>
      <c r="N253" s="4" t="s">
        <v>3411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417</v>
      </c>
      <c r="E254" s="4" t="s">
        <v>33</v>
      </c>
      <c r="F254" s="4" t="s">
        <v>17</v>
      </c>
      <c r="G254" s="4">
        <v>9812</v>
      </c>
      <c r="H254" s="4" t="s">
        <v>2066</v>
      </c>
      <c r="I254" s="94">
        <v>152</v>
      </c>
      <c r="J254" s="4" t="s">
        <v>30</v>
      </c>
      <c r="K254" s="57" t="s">
        <v>79</v>
      </c>
      <c r="L254" s="4" t="s">
        <v>2096</v>
      </c>
      <c r="M254" s="4" t="s">
        <v>2095</v>
      </c>
      <c r="N254" s="4" t="str">
        <f>IFERROR(VLOOKUP(J254,'Issue Code'!$C$54:$D$69,2,0),"Fill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555</v>
      </c>
      <c r="E255" s="4" t="s">
        <v>33</v>
      </c>
      <c r="F255" s="4" t="s">
        <v>17</v>
      </c>
      <c r="G255" s="4">
        <v>9812</v>
      </c>
      <c r="H255" s="4" t="s">
        <v>2093</v>
      </c>
      <c r="I255" s="94">
        <v>20</v>
      </c>
      <c r="J255" s="4" t="s">
        <v>61</v>
      </c>
      <c r="K255" s="57">
        <v>9811</v>
      </c>
      <c r="L255" s="4" t="s">
        <v>2097</v>
      </c>
      <c r="M255" s="4" t="s">
        <v>576</v>
      </c>
      <c r="N255" s="4" t="s">
        <v>1421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555</v>
      </c>
      <c r="E256" s="4" t="s">
        <v>33</v>
      </c>
      <c r="F256" s="4" t="s">
        <v>17</v>
      </c>
      <c r="G256" s="4">
        <v>9812</v>
      </c>
      <c r="H256" s="4" t="s">
        <v>2094</v>
      </c>
      <c r="I256" s="94">
        <v>40</v>
      </c>
      <c r="J256" s="4" t="s">
        <v>61</v>
      </c>
      <c r="K256" s="57">
        <v>9811</v>
      </c>
      <c r="L256" s="4" t="s">
        <v>1421</v>
      </c>
      <c r="M256" s="4" t="s">
        <v>576</v>
      </c>
      <c r="N256" s="4" t="s">
        <v>1421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494</v>
      </c>
      <c r="E257" s="4" t="s">
        <v>33</v>
      </c>
      <c r="F257" s="4" t="s">
        <v>18</v>
      </c>
      <c r="G257" s="4">
        <v>9812</v>
      </c>
      <c r="H257" s="4" t="s">
        <v>2244</v>
      </c>
      <c r="I257" s="94">
        <v>2</v>
      </c>
      <c r="J257" s="4" t="s">
        <v>30</v>
      </c>
      <c r="K257" s="57" t="s">
        <v>79</v>
      </c>
      <c r="L257" s="4" t="s">
        <v>1954</v>
      </c>
      <c r="M257" s="4" t="s">
        <v>2245</v>
      </c>
      <c r="N257" s="4" t="str">
        <f>IFERROR(VLOOKUP(J257,'Issue Code'!$C$54:$D$69,2,0),"Fill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494</v>
      </c>
      <c r="E258" s="4" t="s">
        <v>33</v>
      </c>
      <c r="F258" s="4" t="s">
        <v>18</v>
      </c>
      <c r="G258" s="4">
        <v>9812</v>
      </c>
      <c r="H258" s="4" t="s">
        <v>2244</v>
      </c>
      <c r="I258" s="94">
        <v>0.5</v>
      </c>
      <c r="J258" s="4" t="s">
        <v>30</v>
      </c>
      <c r="K258" s="57" t="s">
        <v>79</v>
      </c>
      <c r="L258" s="4" t="s">
        <v>1954</v>
      </c>
      <c r="M258" s="4" t="s">
        <v>2245</v>
      </c>
      <c r="N258" s="4" t="str">
        <f>IFERROR(VLOOKUP(J258,'Issue Code'!$C$54:$D$69,2,0),"Fill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494</v>
      </c>
      <c r="E259" s="4" t="s">
        <v>33</v>
      </c>
      <c r="F259" s="4" t="s">
        <v>18</v>
      </c>
      <c r="G259" s="4">
        <v>9812</v>
      </c>
      <c r="H259" s="4" t="s">
        <v>2244</v>
      </c>
      <c r="I259" s="94">
        <v>3.5</v>
      </c>
      <c r="J259" s="4" t="s">
        <v>30</v>
      </c>
      <c r="K259" s="57" t="s">
        <v>79</v>
      </c>
      <c r="L259" s="4" t="s">
        <v>1954</v>
      </c>
      <c r="M259" s="4" t="s">
        <v>2245</v>
      </c>
      <c r="N259" s="4" t="str">
        <f>IFERROR(VLOOKUP(J259,'Issue Code'!$C$54:$D$69,2,0),"Fill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494</v>
      </c>
      <c r="E260" s="4" t="s">
        <v>33</v>
      </c>
      <c r="F260" s="4" t="s">
        <v>18</v>
      </c>
      <c r="G260" s="4">
        <v>9812</v>
      </c>
      <c r="H260" s="4" t="s">
        <v>2244</v>
      </c>
      <c r="I260" s="94">
        <v>3.35</v>
      </c>
      <c r="J260" s="4" t="s">
        <v>30</v>
      </c>
      <c r="K260" s="57" t="s">
        <v>79</v>
      </c>
      <c r="L260" s="4" t="s">
        <v>1954</v>
      </c>
      <c r="M260" s="4" t="s">
        <v>2245</v>
      </c>
      <c r="N260" s="4" t="str">
        <f>IFERROR(VLOOKUP(J260,'Issue Code'!$C$54:$D$69,2,0),"Fill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494</v>
      </c>
      <c r="E261" s="4" t="s">
        <v>33</v>
      </c>
      <c r="F261" s="4" t="s">
        <v>18</v>
      </c>
      <c r="G261" s="4">
        <v>9812</v>
      </c>
      <c r="H261" s="4" t="s">
        <v>2244</v>
      </c>
      <c r="I261" s="94">
        <v>36.65</v>
      </c>
      <c r="J261" s="4" t="s">
        <v>30</v>
      </c>
      <c r="K261" s="57" t="s">
        <v>79</v>
      </c>
      <c r="L261" s="4" t="s">
        <v>1954</v>
      </c>
      <c r="M261" s="4" t="s">
        <v>2245</v>
      </c>
      <c r="N261" s="4" t="str">
        <f>IFERROR(VLOOKUP(J261,'Issue Code'!$C$54:$D$69,2,0),"Fill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417</v>
      </c>
      <c r="E262" s="4" t="s">
        <v>33</v>
      </c>
      <c r="F262" s="4" t="s">
        <v>17</v>
      </c>
      <c r="G262" s="4">
        <v>9812</v>
      </c>
      <c r="H262" s="4" t="s">
        <v>2246</v>
      </c>
      <c r="I262" s="94">
        <v>171</v>
      </c>
      <c r="J262" s="4" t="s">
        <v>30</v>
      </c>
      <c r="K262" s="57" t="s">
        <v>79</v>
      </c>
      <c r="L262" s="4" t="s">
        <v>2248</v>
      </c>
      <c r="M262" s="4" t="s">
        <v>2247</v>
      </c>
      <c r="N262" s="4" t="str">
        <f>IFERROR(VLOOKUP(J262,'Issue Code'!$C$54:$D$69,2,0),"Fill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416</v>
      </c>
      <c r="E263" s="4" t="s">
        <v>33</v>
      </c>
      <c r="F263" s="4" t="s">
        <v>18</v>
      </c>
      <c r="G263" s="4">
        <v>9812</v>
      </c>
      <c r="H263" s="4" t="s">
        <v>2273</v>
      </c>
      <c r="I263" s="94">
        <v>144</v>
      </c>
      <c r="J263" s="4" t="s">
        <v>61</v>
      </c>
      <c r="K263" s="57">
        <v>9811</v>
      </c>
      <c r="L263" s="4" t="s">
        <v>2275</v>
      </c>
      <c r="M263" s="4" t="s">
        <v>2274</v>
      </c>
      <c r="N263" s="4" t="str">
        <f>IFERROR(VLOOKUP(J263,'Issue Code'!$C$54:$D$69,2,0),"Fill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416</v>
      </c>
      <c r="E264" s="4" t="s">
        <v>33</v>
      </c>
      <c r="F264" s="4" t="s">
        <v>18</v>
      </c>
      <c r="G264" s="4">
        <v>9812</v>
      </c>
      <c r="H264" s="4" t="s">
        <v>2306</v>
      </c>
      <c r="I264" s="94">
        <v>44</v>
      </c>
      <c r="J264" s="4" t="s">
        <v>61</v>
      </c>
      <c r="K264" s="57">
        <v>9811</v>
      </c>
      <c r="L264" s="4" t="s">
        <v>2308</v>
      </c>
      <c r="M264" s="4" t="s">
        <v>2307</v>
      </c>
      <c r="N264" s="4" t="str">
        <f>IFERROR(VLOOKUP(J264,'Issue Code'!$C$54:$D$69,2,0),"Fill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2104</v>
      </c>
      <c r="E265" s="4" t="s">
        <v>34</v>
      </c>
      <c r="F265" s="4" t="s">
        <v>17</v>
      </c>
      <c r="G265" s="4">
        <v>9814</v>
      </c>
      <c r="H265" s="4" t="s">
        <v>2309</v>
      </c>
      <c r="I265" s="94">
        <v>63</v>
      </c>
      <c r="J265" s="4" t="s">
        <v>2312</v>
      </c>
      <c r="K265" s="57" t="s">
        <v>2313</v>
      </c>
      <c r="L265" s="4" t="s">
        <v>2311</v>
      </c>
      <c r="M265" s="4" t="s">
        <v>576</v>
      </c>
      <c r="N265" s="4" t="s">
        <v>3411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939</v>
      </c>
      <c r="E266" s="4" t="s">
        <v>34</v>
      </c>
      <c r="F266" s="4" t="s">
        <v>17</v>
      </c>
      <c r="G266" s="4">
        <v>9814</v>
      </c>
      <c r="H266" s="4" t="s">
        <v>2310</v>
      </c>
      <c r="I266" s="94">
        <v>32</v>
      </c>
      <c r="J266" s="4" t="s">
        <v>3778</v>
      </c>
      <c r="K266" s="57" t="s">
        <v>79</v>
      </c>
      <c r="L266" s="4" t="s">
        <v>2351</v>
      </c>
      <c r="M266" s="4" t="s">
        <v>576</v>
      </c>
      <c r="N266" s="4" t="s">
        <v>2475</v>
      </c>
      <c r="O266" s="6"/>
      <c r="P266" s="4" t="s">
        <v>4185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556</v>
      </c>
      <c r="E267" s="4" t="s">
        <v>33</v>
      </c>
      <c r="F267" s="4" t="s">
        <v>18</v>
      </c>
      <c r="G267" s="4">
        <v>9812</v>
      </c>
      <c r="H267" s="4" t="s">
        <v>2345</v>
      </c>
      <c r="I267" s="94">
        <v>80</v>
      </c>
      <c r="J267" s="4" t="s">
        <v>1105</v>
      </c>
      <c r="K267" s="57" t="s">
        <v>1104</v>
      </c>
      <c r="L267" s="4" t="s">
        <v>2347</v>
      </c>
      <c r="M267" s="4" t="s">
        <v>2346</v>
      </c>
      <c r="N267" s="4" t="s">
        <v>3411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2348</v>
      </c>
      <c r="I268" s="94">
        <v>37.5</v>
      </c>
      <c r="J268" s="4" t="s">
        <v>30</v>
      </c>
      <c r="K268" s="57" t="s">
        <v>79</v>
      </c>
      <c r="L268" s="4" t="s">
        <v>2350</v>
      </c>
      <c r="M268" s="4" t="s">
        <v>2349</v>
      </c>
      <c r="N268" s="4" t="str">
        <f>IFERROR(VLOOKUP(J268,'Issue Code'!$C$54:$D$69,2,0),"Fill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2104</v>
      </c>
      <c r="E269" s="4" t="s">
        <v>33</v>
      </c>
      <c r="F269" s="4" t="s">
        <v>17</v>
      </c>
      <c r="G269" s="4">
        <v>9812</v>
      </c>
      <c r="H269" s="4" t="s">
        <v>2309</v>
      </c>
      <c r="I269" s="94">
        <v>96</v>
      </c>
      <c r="J269" s="4" t="s">
        <v>2312</v>
      </c>
      <c r="K269" s="57" t="s">
        <v>2313</v>
      </c>
      <c r="L269" s="4" t="s">
        <v>2311</v>
      </c>
      <c r="M269" s="4" t="s">
        <v>576</v>
      </c>
      <c r="N269" s="4" t="s">
        <v>3411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939</v>
      </c>
      <c r="E270" s="4" t="s">
        <v>33</v>
      </c>
      <c r="F270" s="4" t="s">
        <v>17</v>
      </c>
      <c r="G270" s="4">
        <v>9812</v>
      </c>
      <c r="H270" s="4" t="s">
        <v>2310</v>
      </c>
      <c r="I270" s="94">
        <v>48</v>
      </c>
      <c r="J270" s="4" t="s">
        <v>3778</v>
      </c>
      <c r="K270" s="57" t="s">
        <v>79</v>
      </c>
      <c r="L270" s="4" t="s">
        <v>2351</v>
      </c>
      <c r="M270" s="4" t="s">
        <v>576</v>
      </c>
      <c r="N270" s="4" t="s">
        <v>2475</v>
      </c>
      <c r="O270" s="6"/>
      <c r="P270" s="4" t="s">
        <v>4185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416</v>
      </c>
      <c r="E271" s="4" t="s">
        <v>33</v>
      </c>
      <c r="F271" s="4" t="s">
        <v>18</v>
      </c>
      <c r="G271" s="4">
        <v>9812</v>
      </c>
      <c r="H271" s="4" t="s">
        <v>2381</v>
      </c>
      <c r="I271" s="94">
        <v>108</v>
      </c>
      <c r="J271" s="4" t="s">
        <v>3107</v>
      </c>
      <c r="K271" s="57">
        <v>2731</v>
      </c>
      <c r="L271" s="4" t="s">
        <v>2420</v>
      </c>
      <c r="M271" s="4" t="s">
        <v>2419</v>
      </c>
      <c r="N271" s="4" t="s">
        <v>3411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556</v>
      </c>
      <c r="E272" s="4" t="s">
        <v>33</v>
      </c>
      <c r="F272" s="4" t="s">
        <v>18</v>
      </c>
      <c r="G272" s="4">
        <v>9812</v>
      </c>
      <c r="H272" s="4" t="s">
        <v>2345</v>
      </c>
      <c r="I272" s="94">
        <v>92</v>
      </c>
      <c r="J272" s="4" t="s">
        <v>1105</v>
      </c>
      <c r="K272" s="57" t="s">
        <v>1104</v>
      </c>
      <c r="L272" s="4" t="s">
        <v>2347</v>
      </c>
      <c r="M272" s="4" t="s">
        <v>2346</v>
      </c>
      <c r="N272" s="4" t="s">
        <v>3411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2384</v>
      </c>
      <c r="E273" s="4" t="s">
        <v>34</v>
      </c>
      <c r="F273" s="4" t="s">
        <v>17</v>
      </c>
      <c r="G273" s="4">
        <v>9814</v>
      </c>
      <c r="H273" s="4" t="s">
        <v>2382</v>
      </c>
      <c r="I273" s="94">
        <v>20</v>
      </c>
      <c r="J273" s="4" t="s">
        <v>84</v>
      </c>
      <c r="K273" s="57"/>
      <c r="L273" s="4" t="s">
        <v>2418</v>
      </c>
      <c r="M273" s="4" t="s">
        <v>576</v>
      </c>
      <c r="N273" s="4" t="s">
        <v>3411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2104</v>
      </c>
      <c r="E274" s="4" t="s">
        <v>34</v>
      </c>
      <c r="F274" s="4" t="s">
        <v>17</v>
      </c>
      <c r="G274" s="4">
        <v>9814</v>
      </c>
      <c r="H274" s="4" t="s">
        <v>2309</v>
      </c>
      <c r="I274" s="94">
        <v>60</v>
      </c>
      <c r="J274" s="4" t="s">
        <v>2312</v>
      </c>
      <c r="K274" s="57" t="s">
        <v>2313</v>
      </c>
      <c r="L274" s="4" t="s">
        <v>2311</v>
      </c>
      <c r="M274" s="4" t="s">
        <v>576</v>
      </c>
      <c r="N274" s="4" t="s">
        <v>3411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939</v>
      </c>
      <c r="E275" s="4" t="s">
        <v>34</v>
      </c>
      <c r="F275" s="4" t="s">
        <v>17</v>
      </c>
      <c r="G275" s="4">
        <v>9814</v>
      </c>
      <c r="H275" s="4" t="s">
        <v>2383</v>
      </c>
      <c r="I275" s="94">
        <v>47.999999999999993</v>
      </c>
      <c r="J275" s="4" t="s">
        <v>3778</v>
      </c>
      <c r="K275" s="57" t="s">
        <v>79</v>
      </c>
      <c r="L275" s="4" t="s">
        <v>2498</v>
      </c>
      <c r="M275" s="4" t="s">
        <v>576</v>
      </c>
      <c r="N275" s="4" t="s">
        <v>2475</v>
      </c>
      <c r="O275" s="6"/>
      <c r="P275" s="4" t="s">
        <v>4185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416</v>
      </c>
      <c r="E276" s="4" t="s">
        <v>33</v>
      </c>
      <c r="F276" s="4" t="s">
        <v>18</v>
      </c>
      <c r="G276" s="4">
        <v>9812</v>
      </c>
      <c r="H276" s="4" t="s">
        <v>2381</v>
      </c>
      <c r="I276" s="94">
        <v>192</v>
      </c>
      <c r="J276" s="4" t="s">
        <v>3107</v>
      </c>
      <c r="K276" s="57">
        <v>2731</v>
      </c>
      <c r="L276" s="4" t="s">
        <v>2420</v>
      </c>
      <c r="M276" s="4" t="s">
        <v>2419</v>
      </c>
      <c r="N276" s="4" t="s">
        <v>3411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556</v>
      </c>
      <c r="E277" s="4" t="s">
        <v>33</v>
      </c>
      <c r="F277" s="4" t="s">
        <v>18</v>
      </c>
      <c r="G277" s="4">
        <v>9812</v>
      </c>
      <c r="H277" s="4" t="s">
        <v>2345</v>
      </c>
      <c r="I277" s="94">
        <v>112</v>
      </c>
      <c r="J277" s="4" t="s">
        <v>1105</v>
      </c>
      <c r="K277" s="57" t="s">
        <v>1104</v>
      </c>
      <c r="L277" s="4" t="s">
        <v>2347</v>
      </c>
      <c r="M277" s="4" t="s">
        <v>2346</v>
      </c>
      <c r="N277" s="4" t="s">
        <v>3411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2384</v>
      </c>
      <c r="E278" s="4" t="s">
        <v>34</v>
      </c>
      <c r="F278" s="4" t="s">
        <v>17</v>
      </c>
      <c r="G278" s="4">
        <v>9814</v>
      </c>
      <c r="H278" s="4" t="s">
        <v>2382</v>
      </c>
      <c r="I278" s="94">
        <v>70.91</v>
      </c>
      <c r="J278" s="4" t="s">
        <v>84</v>
      </c>
      <c r="K278" s="57"/>
      <c r="L278" s="4" t="s">
        <v>2418</v>
      </c>
      <c r="M278" s="4" t="s">
        <v>576</v>
      </c>
      <c r="N278" s="4" t="s">
        <v>3411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556</v>
      </c>
      <c r="E279" s="4" t="s">
        <v>33</v>
      </c>
      <c r="F279" s="4" t="s">
        <v>18</v>
      </c>
      <c r="G279" s="4">
        <v>9812</v>
      </c>
      <c r="H279" s="4" t="s">
        <v>2345</v>
      </c>
      <c r="I279" s="94">
        <v>92</v>
      </c>
      <c r="J279" s="4" t="s">
        <v>1105</v>
      </c>
      <c r="K279" s="57" t="s">
        <v>1104</v>
      </c>
      <c r="L279" s="4" t="s">
        <v>2347</v>
      </c>
      <c r="M279" s="4" t="s">
        <v>2346</v>
      </c>
      <c r="N279" s="4" t="s">
        <v>3411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494</v>
      </c>
      <c r="E280" s="4" t="s">
        <v>33</v>
      </c>
      <c r="F280" s="4" t="s">
        <v>18</v>
      </c>
      <c r="G280" s="4">
        <v>9812</v>
      </c>
      <c r="H280" s="4" t="s">
        <v>2381</v>
      </c>
      <c r="I280" s="94">
        <v>128</v>
      </c>
      <c r="J280" s="4" t="s">
        <v>3107</v>
      </c>
      <c r="K280" s="57">
        <v>2731</v>
      </c>
      <c r="L280" s="4" t="s">
        <v>2420</v>
      </c>
      <c r="M280" s="4" t="s">
        <v>2419</v>
      </c>
      <c r="N280" s="4" t="s">
        <v>3411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2104</v>
      </c>
      <c r="E281" s="4" t="s">
        <v>34</v>
      </c>
      <c r="F281" s="4" t="s">
        <v>17</v>
      </c>
      <c r="G281" s="4">
        <v>9814</v>
      </c>
      <c r="H281" s="4" t="s">
        <v>2309</v>
      </c>
      <c r="I281" s="94">
        <v>11</v>
      </c>
      <c r="J281" s="4" t="s">
        <v>2312</v>
      </c>
      <c r="K281" s="57" t="s">
        <v>2313</v>
      </c>
      <c r="L281" s="4" t="s">
        <v>2311</v>
      </c>
      <c r="M281" s="4" t="s">
        <v>576</v>
      </c>
      <c r="N281" s="4" t="s">
        <v>3411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939</v>
      </c>
      <c r="E282" s="4" t="s">
        <v>34</v>
      </c>
      <c r="F282" s="4" t="s">
        <v>17</v>
      </c>
      <c r="G282" s="4">
        <v>9814</v>
      </c>
      <c r="H282" s="4" t="s">
        <v>2383</v>
      </c>
      <c r="I282" s="94">
        <v>12</v>
      </c>
      <c r="J282" s="4" t="s">
        <v>3778</v>
      </c>
      <c r="K282" s="57" t="s">
        <v>79</v>
      </c>
      <c r="L282" s="4" t="s">
        <v>2498</v>
      </c>
      <c r="M282" s="4" t="s">
        <v>576</v>
      </c>
      <c r="N282" s="4" t="s">
        <v>2475</v>
      </c>
      <c r="O282" s="6"/>
      <c r="P282" s="4" t="s">
        <v>4185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939</v>
      </c>
      <c r="E283" s="4" t="s">
        <v>34</v>
      </c>
      <c r="F283" s="4" t="s">
        <v>17</v>
      </c>
      <c r="G283" s="4">
        <v>9814</v>
      </c>
      <c r="H283" s="4" t="s">
        <v>2426</v>
      </c>
      <c r="I283" s="94">
        <v>12</v>
      </c>
      <c r="J283" s="4" t="s">
        <v>3778</v>
      </c>
      <c r="K283" s="57" t="s">
        <v>79</v>
      </c>
      <c r="L283" s="4" t="s">
        <v>2498</v>
      </c>
      <c r="M283" s="4" t="s">
        <v>576</v>
      </c>
      <c r="N283" s="4" t="s">
        <v>2475</v>
      </c>
      <c r="O283" s="6"/>
      <c r="P283" s="4" t="s">
        <v>4185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556</v>
      </c>
      <c r="E284" s="4" t="s">
        <v>33</v>
      </c>
      <c r="F284" s="4" t="s">
        <v>18</v>
      </c>
      <c r="G284" s="4">
        <v>9812</v>
      </c>
      <c r="H284" s="4" t="s">
        <v>2345</v>
      </c>
      <c r="I284" s="94">
        <v>160</v>
      </c>
      <c r="J284" s="4" t="s">
        <v>1105</v>
      </c>
      <c r="K284" s="57" t="s">
        <v>1104</v>
      </c>
      <c r="L284" s="4" t="s">
        <v>2347</v>
      </c>
      <c r="M284" s="4" t="s">
        <v>2346</v>
      </c>
      <c r="N284" s="4" t="s">
        <v>3411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2426</v>
      </c>
      <c r="I285" s="94">
        <v>45</v>
      </c>
      <c r="J285" s="4" t="s">
        <v>3778</v>
      </c>
      <c r="K285" s="57" t="s">
        <v>79</v>
      </c>
      <c r="L285" s="4" t="s">
        <v>2498</v>
      </c>
      <c r="M285" s="4" t="s">
        <v>576</v>
      </c>
      <c r="N285" s="4" t="s">
        <v>2475</v>
      </c>
      <c r="O285" s="6"/>
      <c r="P285" s="4" t="s">
        <v>4185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417</v>
      </c>
      <c r="E286" s="4" t="s">
        <v>33</v>
      </c>
      <c r="F286" s="4" t="s">
        <v>17</v>
      </c>
      <c r="G286" s="4">
        <v>9812</v>
      </c>
      <c r="H286" s="4" t="s">
        <v>2442</v>
      </c>
      <c r="I286" s="94">
        <v>79.2</v>
      </c>
      <c r="J286" s="4" t="s">
        <v>30</v>
      </c>
      <c r="K286" s="57" t="s">
        <v>79</v>
      </c>
      <c r="L286" s="4" t="s">
        <v>2444</v>
      </c>
      <c r="M286" s="4" t="s">
        <v>2443</v>
      </c>
      <c r="N286" s="4" t="str">
        <f>IFERROR(VLOOKUP(J286,'Issue Code'!$C$54:$D$69,2,0),"Fill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429</v>
      </c>
      <c r="E287" s="4" t="s">
        <v>33</v>
      </c>
      <c r="F287" s="4" t="s">
        <v>18</v>
      </c>
      <c r="G287" s="4">
        <v>9812</v>
      </c>
      <c r="H287" s="4" t="s">
        <v>2490</v>
      </c>
      <c r="I287" s="94">
        <v>72</v>
      </c>
      <c r="J287" s="4" t="s">
        <v>585</v>
      </c>
      <c r="K287" s="57" t="s">
        <v>6540</v>
      </c>
      <c r="L287" s="113" t="s">
        <v>2492</v>
      </c>
      <c r="M287" s="4" t="s">
        <v>2491</v>
      </c>
      <c r="N287" s="4" t="s">
        <v>2488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939</v>
      </c>
      <c r="E288" s="4" t="s">
        <v>34</v>
      </c>
      <c r="F288" s="4" t="s">
        <v>17</v>
      </c>
      <c r="G288" s="4">
        <v>9814</v>
      </c>
      <c r="H288" s="4" t="s">
        <v>2426</v>
      </c>
      <c r="I288" s="94">
        <v>32.5</v>
      </c>
      <c r="J288" s="4" t="s">
        <v>3778</v>
      </c>
      <c r="K288" s="57" t="s">
        <v>79</v>
      </c>
      <c r="L288" s="4" t="s">
        <v>2498</v>
      </c>
      <c r="M288" s="4" t="s">
        <v>576</v>
      </c>
      <c r="N288" s="4" t="s">
        <v>2475</v>
      </c>
      <c r="O288" s="6"/>
      <c r="P288" s="4" t="s">
        <v>4185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417</v>
      </c>
      <c r="E289" s="4" t="s">
        <v>33</v>
      </c>
      <c r="F289" s="4" t="s">
        <v>17</v>
      </c>
      <c r="G289" s="4">
        <v>9812</v>
      </c>
      <c r="H289" s="4" t="s">
        <v>2493</v>
      </c>
      <c r="I289" s="94">
        <v>1</v>
      </c>
      <c r="J289" s="4" t="s">
        <v>30</v>
      </c>
      <c r="K289" s="57" t="s">
        <v>79</v>
      </c>
      <c r="L289" s="4" t="s">
        <v>2444</v>
      </c>
      <c r="M289" s="4" t="s">
        <v>2495</v>
      </c>
      <c r="N289" s="4" t="str">
        <f>IFERROR(VLOOKUP(J289,'Issue Code'!$C$54:$D$69,2,0),"Fill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417</v>
      </c>
      <c r="E290" s="4" t="s">
        <v>33</v>
      </c>
      <c r="F290" s="4" t="s">
        <v>17</v>
      </c>
      <c r="G290" s="4">
        <v>9812</v>
      </c>
      <c r="H290" s="4" t="s">
        <v>2494</v>
      </c>
      <c r="I290" s="94">
        <v>72</v>
      </c>
      <c r="J290" s="4" t="s">
        <v>30</v>
      </c>
      <c r="K290" s="57" t="s">
        <v>79</v>
      </c>
      <c r="L290" s="4" t="s">
        <v>2497</v>
      </c>
      <c r="M290" s="4" t="s">
        <v>2496</v>
      </c>
      <c r="N290" s="4" t="str">
        <f>IFERROR(VLOOKUP(J290,'Issue Code'!$C$54:$D$69,2,0),"Fill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1301</v>
      </c>
      <c r="E291" s="4" t="s">
        <v>33</v>
      </c>
      <c r="F291" s="4" t="s">
        <v>18</v>
      </c>
      <c r="G291" s="4">
        <v>9812</v>
      </c>
      <c r="H291" s="4" t="s">
        <v>2521</v>
      </c>
      <c r="I291" s="94">
        <v>222.5</v>
      </c>
      <c r="J291" s="4" t="s">
        <v>61</v>
      </c>
      <c r="K291" s="57">
        <v>9811</v>
      </c>
      <c r="L291" s="4" t="s">
        <v>2524</v>
      </c>
      <c r="M291" s="4" t="s">
        <v>2523</v>
      </c>
      <c r="N291" s="4" t="str">
        <f>IFERROR(VLOOKUP(J291,'Issue Code'!$C$54:$D$69,2,0),"Fill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2522</v>
      </c>
      <c r="I292" s="94">
        <v>8</v>
      </c>
      <c r="J292" s="4" t="s">
        <v>2527</v>
      </c>
      <c r="K292" s="57">
        <v>8438</v>
      </c>
      <c r="L292" s="4" t="s">
        <v>2526</v>
      </c>
      <c r="M292" s="4" t="s">
        <v>2525</v>
      </c>
      <c r="N292" s="4" t="str">
        <f>IFERROR(VLOOKUP(J292,'Issue Code'!$C$54:$D$69,2,0),"Fill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2426</v>
      </c>
      <c r="I293" s="94">
        <v>56</v>
      </c>
      <c r="J293" s="4" t="s">
        <v>3778</v>
      </c>
      <c r="K293" s="57" t="s">
        <v>79</v>
      </c>
      <c r="L293" s="4" t="s">
        <v>2498</v>
      </c>
      <c r="M293" s="4" t="s">
        <v>576</v>
      </c>
      <c r="N293" s="4" t="s">
        <v>2475</v>
      </c>
      <c r="O293" s="6"/>
      <c r="P293" s="4" t="s">
        <v>4185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417</v>
      </c>
      <c r="E294" s="4" t="s">
        <v>33</v>
      </c>
      <c r="F294" s="4" t="s">
        <v>17</v>
      </c>
      <c r="G294" s="4">
        <v>9812</v>
      </c>
      <c r="H294" s="4" t="s">
        <v>2528</v>
      </c>
      <c r="I294" s="94">
        <v>24</v>
      </c>
      <c r="J294" s="4" t="s">
        <v>30</v>
      </c>
      <c r="K294" s="57" t="s">
        <v>79</v>
      </c>
      <c r="L294" s="4" t="s">
        <v>2532</v>
      </c>
      <c r="M294" s="4" t="s">
        <v>2531</v>
      </c>
      <c r="N294" s="4" t="str">
        <f>IFERROR(VLOOKUP(J294,'Issue Code'!$C$54:$D$69,2,0),"Fill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417</v>
      </c>
      <c r="E295" s="4" t="s">
        <v>33</v>
      </c>
      <c r="F295" s="4" t="s">
        <v>17</v>
      </c>
      <c r="G295" s="4">
        <v>9812</v>
      </c>
      <c r="H295" s="4" t="s">
        <v>2529</v>
      </c>
      <c r="I295" s="94">
        <v>6</v>
      </c>
      <c r="J295" s="4" t="s">
        <v>61</v>
      </c>
      <c r="K295" s="57">
        <v>9811</v>
      </c>
      <c r="L295" s="4" t="s">
        <v>2534</v>
      </c>
      <c r="M295" s="4" t="s">
        <v>2533</v>
      </c>
      <c r="N295" s="4" t="str">
        <f>IFERROR(VLOOKUP(J295,'Issue Code'!$C$54:$D$69,2,0),"Fill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2530</v>
      </c>
      <c r="I296" s="94">
        <v>26</v>
      </c>
      <c r="J296" s="4" t="s">
        <v>61</v>
      </c>
      <c r="K296" s="57">
        <v>9811</v>
      </c>
      <c r="L296" s="4" t="s">
        <v>2536</v>
      </c>
      <c r="M296" s="4" t="s">
        <v>2535</v>
      </c>
      <c r="N296" s="4" t="str">
        <f>IFERROR(VLOOKUP(J296,'Issue Code'!$C$54:$D$69,2,0),"Fill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2563</v>
      </c>
      <c r="E297" s="4" t="s">
        <v>33</v>
      </c>
      <c r="F297" s="4" t="s">
        <v>18</v>
      </c>
      <c r="G297" s="4">
        <v>9812</v>
      </c>
      <c r="H297" s="4" t="s">
        <v>2521</v>
      </c>
      <c r="I297" s="94">
        <v>29.32</v>
      </c>
      <c r="J297" s="4" t="s">
        <v>61</v>
      </c>
      <c r="K297" s="57">
        <v>9811</v>
      </c>
      <c r="L297" s="4" t="s">
        <v>2524</v>
      </c>
      <c r="M297" s="4" t="s">
        <v>2523</v>
      </c>
      <c r="N297" s="4" t="str">
        <f>IFERROR(VLOOKUP(J297,'Issue Code'!$C$54:$D$69,2,0),"Fill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2588</v>
      </c>
      <c r="I298" s="94">
        <v>100</v>
      </c>
      <c r="J298" s="4" t="s">
        <v>84</v>
      </c>
      <c r="K298" s="57">
        <v>2731</v>
      </c>
      <c r="L298" s="4" t="s">
        <v>3562</v>
      </c>
      <c r="M298" s="4" t="s">
        <v>2590</v>
      </c>
      <c r="N298" s="4" t="s">
        <v>3411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1539</v>
      </c>
      <c r="E299" s="4" t="s">
        <v>34</v>
      </c>
      <c r="F299" s="4" t="s">
        <v>18</v>
      </c>
      <c r="G299" s="4">
        <v>9814</v>
      </c>
      <c r="H299" s="4" t="s">
        <v>2589</v>
      </c>
      <c r="I299" s="94">
        <v>24</v>
      </c>
      <c r="J299" s="4" t="s">
        <v>61</v>
      </c>
      <c r="K299" s="57">
        <v>9813</v>
      </c>
      <c r="L299" s="4" t="s">
        <v>2592</v>
      </c>
      <c r="M299" s="4" t="s">
        <v>2591</v>
      </c>
      <c r="N299" s="4" t="str">
        <f>IFERROR(VLOOKUP(J299,'Issue Code'!$C$54:$D$69,2,0),"Fill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1066</v>
      </c>
      <c r="E300" s="4" t="s">
        <v>34</v>
      </c>
      <c r="F300" s="4" t="s">
        <v>17</v>
      </c>
      <c r="G300" s="4">
        <v>9814</v>
      </c>
      <c r="H300" s="4" t="s">
        <v>2593</v>
      </c>
      <c r="I300" s="94">
        <v>2</v>
      </c>
      <c r="J300" s="4" t="s">
        <v>3665</v>
      </c>
      <c r="K300" s="57" t="s">
        <v>3664</v>
      </c>
      <c r="L300" s="4" t="s">
        <v>3666</v>
      </c>
      <c r="M300" s="4" t="s">
        <v>576</v>
      </c>
      <c r="N300" s="4" t="s">
        <v>2475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1066</v>
      </c>
      <c r="E301" s="4" t="s">
        <v>34</v>
      </c>
      <c r="F301" s="4" t="s">
        <v>17</v>
      </c>
      <c r="G301" s="4">
        <v>9814</v>
      </c>
      <c r="H301" s="4" t="s">
        <v>2594</v>
      </c>
      <c r="I301" s="94">
        <v>0.5</v>
      </c>
      <c r="J301" s="4" t="s">
        <v>3665</v>
      </c>
      <c r="K301" s="57" t="s">
        <v>3664</v>
      </c>
      <c r="L301" s="4" t="s">
        <v>3666</v>
      </c>
      <c r="M301" s="4" t="s">
        <v>576</v>
      </c>
      <c r="N301" s="4" t="s">
        <v>2475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2588</v>
      </c>
      <c r="I302" s="94">
        <v>160</v>
      </c>
      <c r="J302" s="4" t="s">
        <v>84</v>
      </c>
      <c r="K302" s="57">
        <v>2731</v>
      </c>
      <c r="L302" s="4" t="s">
        <v>3562</v>
      </c>
      <c r="M302" s="4" t="s">
        <v>2590</v>
      </c>
      <c r="N302" s="4" t="s">
        <v>3411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1544</v>
      </c>
      <c r="E303" s="4" t="s">
        <v>34</v>
      </c>
      <c r="F303" s="4" t="s">
        <v>18</v>
      </c>
      <c r="G303" s="4">
        <v>9814</v>
      </c>
      <c r="H303" s="4" t="s">
        <v>2589</v>
      </c>
      <c r="I303" s="94">
        <v>36</v>
      </c>
      <c r="J303" s="4" t="s">
        <v>61</v>
      </c>
      <c r="K303" s="57">
        <v>9813</v>
      </c>
      <c r="L303" s="4" t="s">
        <v>2592</v>
      </c>
      <c r="M303" s="4" t="s">
        <v>2591</v>
      </c>
      <c r="N303" s="4" t="str">
        <f>IFERROR(VLOOKUP(J303,'Issue Code'!$C$54:$D$69,2,0),"Fill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2664</v>
      </c>
      <c r="E304" s="4" t="s">
        <v>33</v>
      </c>
      <c r="F304" s="4" t="s">
        <v>18</v>
      </c>
      <c r="G304" s="4">
        <v>9812</v>
      </c>
      <c r="H304" s="4" t="s">
        <v>2588</v>
      </c>
      <c r="I304" s="94">
        <v>290</v>
      </c>
      <c r="J304" s="4" t="s">
        <v>84</v>
      </c>
      <c r="K304" s="57">
        <v>2731</v>
      </c>
      <c r="L304" s="4" t="s">
        <v>3562</v>
      </c>
      <c r="M304" s="4" t="s">
        <v>2590</v>
      </c>
      <c r="N304" s="4" t="s">
        <v>3411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1544</v>
      </c>
      <c r="E305" s="4" t="s">
        <v>34</v>
      </c>
      <c r="F305" s="4" t="s">
        <v>18</v>
      </c>
      <c r="G305" s="4">
        <v>9814</v>
      </c>
      <c r="H305" s="4" t="s">
        <v>2589</v>
      </c>
      <c r="I305" s="94">
        <v>16</v>
      </c>
      <c r="J305" s="4" t="s">
        <v>61</v>
      </c>
      <c r="K305" s="57">
        <v>9813</v>
      </c>
      <c r="L305" s="4" t="s">
        <v>2592</v>
      </c>
      <c r="M305" s="4" t="s">
        <v>2591</v>
      </c>
      <c r="N305" s="4" t="str">
        <f>IFERROR(VLOOKUP(J305,'Issue Code'!$C$54:$D$69,2,0),"Fill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545</v>
      </c>
      <c r="E306" s="4" t="s">
        <v>33</v>
      </c>
      <c r="F306" s="4" t="s">
        <v>18</v>
      </c>
      <c r="G306" s="4">
        <v>9812</v>
      </c>
      <c r="H306" s="4" t="s">
        <v>2665</v>
      </c>
      <c r="I306" s="94">
        <v>64</v>
      </c>
      <c r="J306" s="4" t="s">
        <v>2669</v>
      </c>
      <c r="K306" s="57" t="s">
        <v>2668</v>
      </c>
      <c r="L306" s="4" t="s">
        <v>2667</v>
      </c>
      <c r="M306" s="4" t="s">
        <v>2666</v>
      </c>
      <c r="N306" s="4" t="s">
        <v>3411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1541</v>
      </c>
      <c r="E307" s="4" t="s">
        <v>33</v>
      </c>
      <c r="F307" s="4" t="s">
        <v>18</v>
      </c>
      <c r="G307" s="4">
        <v>9812</v>
      </c>
      <c r="H307" s="4" t="s">
        <v>2700</v>
      </c>
      <c r="I307" s="94">
        <v>69</v>
      </c>
      <c r="J307" s="4" t="s">
        <v>61</v>
      </c>
      <c r="K307" s="57">
        <v>9811</v>
      </c>
      <c r="L307" s="4" t="s">
        <v>2704</v>
      </c>
      <c r="M307" s="4" t="s">
        <v>2703</v>
      </c>
      <c r="N307" s="4" t="str">
        <f>IFERROR(VLOOKUP(J307,'Issue Code'!$C$54:$D$69,2,0),"Fill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556</v>
      </c>
      <c r="E308" s="4" t="s">
        <v>33</v>
      </c>
      <c r="F308" s="4" t="s">
        <v>18</v>
      </c>
      <c r="G308" s="4">
        <v>9812</v>
      </c>
      <c r="H308" s="4" t="s">
        <v>2588</v>
      </c>
      <c r="I308" s="94">
        <v>72</v>
      </c>
      <c r="J308" s="4" t="s">
        <v>84</v>
      </c>
      <c r="K308" s="57">
        <v>2731</v>
      </c>
      <c r="L308" s="4" t="s">
        <v>3562</v>
      </c>
      <c r="M308" s="4" t="s">
        <v>2590</v>
      </c>
      <c r="N308" s="4" t="s">
        <v>3411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1772</v>
      </c>
      <c r="E309" s="4" t="s">
        <v>33</v>
      </c>
      <c r="F309" s="4" t="s">
        <v>18</v>
      </c>
      <c r="G309" s="4">
        <v>9812</v>
      </c>
      <c r="H309" s="4" t="s">
        <v>2701</v>
      </c>
      <c r="I309" s="94">
        <v>260</v>
      </c>
      <c r="J309" s="4" t="s">
        <v>84</v>
      </c>
      <c r="K309" s="57">
        <v>2731</v>
      </c>
      <c r="L309" s="4" t="s">
        <v>3562</v>
      </c>
      <c r="M309" s="4" t="s">
        <v>2590</v>
      </c>
      <c r="N309" s="4" t="s">
        <v>3411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1324</v>
      </c>
      <c r="E310" s="4" t="s">
        <v>33</v>
      </c>
      <c r="F310" s="4" t="s">
        <v>18</v>
      </c>
      <c r="G310" s="4">
        <v>9812</v>
      </c>
      <c r="H310" s="4" t="s">
        <v>2702</v>
      </c>
      <c r="I310" s="94">
        <v>340.5</v>
      </c>
      <c r="J310" s="4" t="s">
        <v>84</v>
      </c>
      <c r="K310" s="57">
        <v>2731</v>
      </c>
      <c r="L310" s="4" t="s">
        <v>3562</v>
      </c>
      <c r="M310" s="4" t="s">
        <v>2590</v>
      </c>
      <c r="N310" s="4" t="s">
        <v>3411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545</v>
      </c>
      <c r="E311" s="4" t="s">
        <v>33</v>
      </c>
      <c r="F311" s="4" t="s">
        <v>18</v>
      </c>
      <c r="G311" s="4">
        <v>9812</v>
      </c>
      <c r="H311" s="4" t="s">
        <v>2665</v>
      </c>
      <c r="I311" s="94">
        <v>56</v>
      </c>
      <c r="J311" s="4" t="s">
        <v>2669</v>
      </c>
      <c r="K311" s="57" t="s">
        <v>2668</v>
      </c>
      <c r="L311" s="4" t="s">
        <v>2667</v>
      </c>
      <c r="M311" s="4" t="s">
        <v>2666</v>
      </c>
      <c r="N311" s="4" t="s">
        <v>3411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417</v>
      </c>
      <c r="E312" s="4" t="s">
        <v>33</v>
      </c>
      <c r="F312" s="4" t="s">
        <v>17</v>
      </c>
      <c r="G312" s="4">
        <v>9812</v>
      </c>
      <c r="H312" s="4" t="s">
        <v>2529</v>
      </c>
      <c r="I312" s="94">
        <v>108</v>
      </c>
      <c r="J312" s="4" t="s">
        <v>61</v>
      </c>
      <c r="K312" s="57">
        <v>9811</v>
      </c>
      <c r="L312" s="4" t="s">
        <v>2534</v>
      </c>
      <c r="M312" s="4" t="s">
        <v>2533</v>
      </c>
      <c r="N312" s="4" t="str">
        <f>IFERROR(VLOOKUP(J312,'Issue Code'!$C$54:$D$69,2,0),"Fill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2063</v>
      </c>
      <c r="E313" s="4" t="s">
        <v>33</v>
      </c>
      <c r="F313" s="4" t="s">
        <v>18</v>
      </c>
      <c r="G313" s="4">
        <v>9812</v>
      </c>
      <c r="H313" s="4" t="s">
        <v>2726</v>
      </c>
      <c r="I313" s="94">
        <v>62</v>
      </c>
      <c r="J313" s="4" t="s">
        <v>61</v>
      </c>
      <c r="K313" s="57">
        <v>9811</v>
      </c>
      <c r="L313" s="4" t="s">
        <v>2729</v>
      </c>
      <c r="M313" s="4" t="s">
        <v>2728</v>
      </c>
      <c r="N313" s="4" t="str">
        <f>IFERROR(VLOOKUP(J313,'Issue Code'!$C$54:$D$69,2,0),"Fill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556</v>
      </c>
      <c r="E314" s="4" t="s">
        <v>33</v>
      </c>
      <c r="F314" s="4" t="s">
        <v>18</v>
      </c>
      <c r="G314" s="4">
        <v>9812</v>
      </c>
      <c r="H314" s="4" t="s">
        <v>2701</v>
      </c>
      <c r="I314" s="94">
        <v>274.5</v>
      </c>
      <c r="J314" s="4" t="s">
        <v>84</v>
      </c>
      <c r="K314" s="57">
        <v>2731</v>
      </c>
      <c r="L314" s="4" t="s">
        <v>3562</v>
      </c>
      <c r="M314" s="4" t="s">
        <v>2590</v>
      </c>
      <c r="N314" s="4" t="s">
        <v>3411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974</v>
      </c>
      <c r="E315" s="4" t="s">
        <v>33</v>
      </c>
      <c r="F315" s="4" t="s">
        <v>18</v>
      </c>
      <c r="G315" s="4">
        <v>9812</v>
      </c>
      <c r="H315" s="4" t="s">
        <v>2702</v>
      </c>
      <c r="I315" s="94">
        <v>236</v>
      </c>
      <c r="J315" s="4" t="s">
        <v>84</v>
      </c>
      <c r="K315" s="57">
        <v>2731</v>
      </c>
      <c r="L315" s="4" t="s">
        <v>3562</v>
      </c>
      <c r="M315" s="4" t="s">
        <v>2590</v>
      </c>
      <c r="N315" s="4" t="s">
        <v>3411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1324</v>
      </c>
      <c r="E316" s="4" t="s">
        <v>33</v>
      </c>
      <c r="F316" s="4" t="s">
        <v>18</v>
      </c>
      <c r="G316" s="4">
        <v>9812</v>
      </c>
      <c r="H316" s="4" t="s">
        <v>2727</v>
      </c>
      <c r="I316" s="94">
        <v>40</v>
      </c>
      <c r="J316" s="4" t="s">
        <v>61</v>
      </c>
      <c r="K316" s="57">
        <v>9811</v>
      </c>
      <c r="L316" s="4" t="s">
        <v>2731</v>
      </c>
      <c r="M316" s="4" t="s">
        <v>2730</v>
      </c>
      <c r="N316" s="4" t="str">
        <f>IFERROR(VLOOKUP(J316,'Issue Code'!$C$54:$D$69,2,0),"Fill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1283</v>
      </c>
      <c r="E317" s="4" t="s">
        <v>33</v>
      </c>
      <c r="F317" s="4" t="s">
        <v>18</v>
      </c>
      <c r="G317" s="4">
        <v>9812</v>
      </c>
      <c r="H317" s="4" t="s">
        <v>2765</v>
      </c>
      <c r="I317" s="94">
        <v>134</v>
      </c>
      <c r="J317" s="4" t="s">
        <v>1105</v>
      </c>
      <c r="K317" s="57" t="s">
        <v>1104</v>
      </c>
      <c r="L317" s="4" t="s">
        <v>2767</v>
      </c>
      <c r="M317" s="4" t="s">
        <v>2766</v>
      </c>
      <c r="N317" s="4" t="s">
        <v>3411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556</v>
      </c>
      <c r="E318" s="4" t="s">
        <v>33</v>
      </c>
      <c r="F318" s="4" t="s">
        <v>18</v>
      </c>
      <c r="G318" s="4">
        <v>9812</v>
      </c>
      <c r="H318" s="4" t="s">
        <v>2588</v>
      </c>
      <c r="I318" s="94">
        <v>28</v>
      </c>
      <c r="J318" s="4" t="s">
        <v>84</v>
      </c>
      <c r="K318" s="57">
        <v>2731</v>
      </c>
      <c r="L318" s="4" t="s">
        <v>3562</v>
      </c>
      <c r="M318" s="4" t="s">
        <v>2590</v>
      </c>
      <c r="N318" s="4" t="s">
        <v>3411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2701</v>
      </c>
      <c r="I319" s="94">
        <v>166</v>
      </c>
      <c r="J319" s="4" t="s">
        <v>84</v>
      </c>
      <c r="K319" s="57">
        <v>2731</v>
      </c>
      <c r="L319" s="4" t="s">
        <v>3562</v>
      </c>
      <c r="M319" s="4" t="s">
        <v>2590</v>
      </c>
      <c r="N319" s="4" t="s">
        <v>3411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2764</v>
      </c>
      <c r="I320" s="94">
        <v>70</v>
      </c>
      <c r="J320" s="4" t="s">
        <v>84</v>
      </c>
      <c r="K320" s="57">
        <v>2731</v>
      </c>
      <c r="L320" s="4" t="s">
        <v>3562</v>
      </c>
      <c r="M320" s="4" t="s">
        <v>2590</v>
      </c>
      <c r="N320" s="4" t="s">
        <v>3411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2702</v>
      </c>
      <c r="I321" s="94">
        <v>154</v>
      </c>
      <c r="J321" s="4" t="s">
        <v>84</v>
      </c>
      <c r="K321" s="57">
        <v>2731</v>
      </c>
      <c r="L321" s="4" t="s">
        <v>3562</v>
      </c>
      <c r="M321" s="4" t="s">
        <v>2590</v>
      </c>
      <c r="N321" s="4" t="s">
        <v>3411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994</v>
      </c>
      <c r="E322" s="4" t="s">
        <v>33</v>
      </c>
      <c r="F322" s="4" t="s">
        <v>18</v>
      </c>
      <c r="G322" s="4">
        <v>9812</v>
      </c>
      <c r="H322" s="4" t="s">
        <v>2789</v>
      </c>
      <c r="I322" s="94">
        <v>96</v>
      </c>
      <c r="J322" s="4" t="s">
        <v>52</v>
      </c>
      <c r="K322" s="57">
        <v>9330</v>
      </c>
      <c r="L322" s="4" t="s">
        <v>2793</v>
      </c>
      <c r="M322" s="4" t="s">
        <v>2792</v>
      </c>
      <c r="N322" s="4" t="str">
        <f>IFERROR(VLOOKUP(J322,'Issue Code'!$C$54:$D$69,2,0),"Fill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2764</v>
      </c>
      <c r="I323" s="94">
        <v>271.5</v>
      </c>
      <c r="J323" s="4" t="s">
        <v>84</v>
      </c>
      <c r="K323" s="57">
        <v>2731</v>
      </c>
      <c r="L323" s="4" t="s">
        <v>3562</v>
      </c>
      <c r="M323" s="4" t="s">
        <v>2590</v>
      </c>
      <c r="N323" s="4" t="s">
        <v>3411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1283</v>
      </c>
      <c r="E324" s="4" t="s">
        <v>33</v>
      </c>
      <c r="F324" s="4" t="s">
        <v>18</v>
      </c>
      <c r="G324" s="4">
        <v>9812</v>
      </c>
      <c r="H324" s="4" t="s">
        <v>2702</v>
      </c>
      <c r="I324" s="94">
        <v>46.62</v>
      </c>
      <c r="J324" s="4" t="s">
        <v>84</v>
      </c>
      <c r="K324" s="57">
        <v>2731</v>
      </c>
      <c r="L324" s="4" t="s">
        <v>3562</v>
      </c>
      <c r="M324" s="4" t="s">
        <v>2590</v>
      </c>
      <c r="N324" s="4" t="s">
        <v>3411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2790</v>
      </c>
      <c r="I325" s="94">
        <v>209.38</v>
      </c>
      <c r="J325" s="4" t="s">
        <v>84</v>
      </c>
      <c r="K325" s="57">
        <v>2731</v>
      </c>
      <c r="L325" s="4" t="s">
        <v>3562</v>
      </c>
      <c r="M325" s="4" t="s">
        <v>2590</v>
      </c>
      <c r="N325" s="4" t="s">
        <v>3411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494</v>
      </c>
      <c r="E326" s="4" t="s">
        <v>33</v>
      </c>
      <c r="F326" s="4" t="s">
        <v>18</v>
      </c>
      <c r="G326" s="4">
        <v>9812</v>
      </c>
      <c r="H326" s="4" t="s">
        <v>2791</v>
      </c>
      <c r="I326" s="94">
        <v>36</v>
      </c>
      <c r="J326" s="4" t="s">
        <v>3107</v>
      </c>
      <c r="K326" s="57">
        <v>2731</v>
      </c>
      <c r="L326" s="4" t="s">
        <v>2795</v>
      </c>
      <c r="M326" s="4" t="s">
        <v>2794</v>
      </c>
      <c r="N326" s="4" t="s">
        <v>3411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2789</v>
      </c>
      <c r="I327" s="94">
        <v>148</v>
      </c>
      <c r="J327" s="4" t="s">
        <v>52</v>
      </c>
      <c r="K327" s="57">
        <v>9330</v>
      </c>
      <c r="L327" s="4" t="s">
        <v>2793</v>
      </c>
      <c r="M327" s="4" t="s">
        <v>2792</v>
      </c>
      <c r="N327" s="4" t="str">
        <f>IFERROR(VLOOKUP(J327,'Issue Code'!$C$54:$D$69,2,0),"Fill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1324</v>
      </c>
      <c r="E328" s="4" t="s">
        <v>33</v>
      </c>
      <c r="F328" s="4" t="s">
        <v>18</v>
      </c>
      <c r="G328" s="4">
        <v>9812</v>
      </c>
      <c r="H328" s="4" t="s">
        <v>2790</v>
      </c>
      <c r="I328" s="94">
        <v>268</v>
      </c>
      <c r="J328" s="4" t="s">
        <v>84</v>
      </c>
      <c r="K328" s="57">
        <v>2731</v>
      </c>
      <c r="L328" s="4" t="s">
        <v>3562</v>
      </c>
      <c r="M328" s="4" t="s">
        <v>2590</v>
      </c>
      <c r="N328" s="4" t="s">
        <v>3411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2103</v>
      </c>
      <c r="E329" s="4" t="s">
        <v>33</v>
      </c>
      <c r="F329" s="4" t="s">
        <v>18</v>
      </c>
      <c r="G329" s="4">
        <v>9812</v>
      </c>
      <c r="H329" s="4" t="s">
        <v>2789</v>
      </c>
      <c r="I329" s="94">
        <v>48</v>
      </c>
      <c r="J329" s="4" t="s">
        <v>52</v>
      </c>
      <c r="K329" s="57">
        <v>9330</v>
      </c>
      <c r="L329" s="4" t="s">
        <v>3196</v>
      </c>
      <c r="M329" s="4" t="s">
        <v>2792</v>
      </c>
      <c r="N329" s="4" t="str">
        <f>IFERROR(VLOOKUP(J329,'Issue Code'!$C$54:$D$69,2,0),"Fill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494</v>
      </c>
      <c r="E330" s="4" t="s">
        <v>33</v>
      </c>
      <c r="F330" s="4" t="s">
        <v>18</v>
      </c>
      <c r="G330" s="4">
        <v>9812</v>
      </c>
      <c r="H330" s="4" t="s">
        <v>2838</v>
      </c>
      <c r="I330" s="94">
        <v>8</v>
      </c>
      <c r="J330" s="4" t="s">
        <v>61</v>
      </c>
      <c r="K330" s="57">
        <v>9811</v>
      </c>
      <c r="L330" s="4"/>
      <c r="M330" s="4" t="s">
        <v>576</v>
      </c>
      <c r="N330" s="4" t="str">
        <f>IFERROR(VLOOKUP(J330,'Issue Code'!$C$54:$D$69,2,0),"Fill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556</v>
      </c>
      <c r="E331" s="4" t="s">
        <v>33</v>
      </c>
      <c r="F331" s="4" t="s">
        <v>18</v>
      </c>
      <c r="G331" s="4">
        <v>9812</v>
      </c>
      <c r="H331" s="4" t="s">
        <v>2764</v>
      </c>
      <c r="I331" s="94">
        <v>313</v>
      </c>
      <c r="J331" s="4" t="s">
        <v>84</v>
      </c>
      <c r="K331" s="57">
        <v>2731</v>
      </c>
      <c r="L331" s="4" t="s">
        <v>3562</v>
      </c>
      <c r="M331" s="4" t="s">
        <v>2590</v>
      </c>
      <c r="N331" s="4" t="s">
        <v>3411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2664</v>
      </c>
      <c r="E332" s="4" t="s">
        <v>33</v>
      </c>
      <c r="F332" s="4" t="s">
        <v>18</v>
      </c>
      <c r="G332" s="4">
        <v>9812</v>
      </c>
      <c r="H332" s="4" t="s">
        <v>2790</v>
      </c>
      <c r="I332" s="94">
        <v>257</v>
      </c>
      <c r="J332" s="4" t="s">
        <v>84</v>
      </c>
      <c r="K332" s="57">
        <v>2731</v>
      </c>
      <c r="L332" s="4" t="s">
        <v>3562</v>
      </c>
      <c r="M332" s="4" t="s">
        <v>2590</v>
      </c>
      <c r="N332" s="4" t="s">
        <v>3411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1341</v>
      </c>
      <c r="E333" s="4" t="s">
        <v>33</v>
      </c>
      <c r="F333" s="4" t="s">
        <v>18</v>
      </c>
      <c r="G333" s="4">
        <v>9812</v>
      </c>
      <c r="H333" s="4" t="s">
        <v>2866</v>
      </c>
      <c r="I333" s="94">
        <v>30</v>
      </c>
      <c r="J333" s="4" t="s">
        <v>1812</v>
      </c>
      <c r="K333" s="57" t="s">
        <v>6541</v>
      </c>
      <c r="L333" s="4" t="s">
        <v>2872</v>
      </c>
      <c r="M333" s="4" t="s">
        <v>2871</v>
      </c>
      <c r="N333" s="4" t="s">
        <v>2476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494</v>
      </c>
      <c r="E334" s="4" t="s">
        <v>33</v>
      </c>
      <c r="F334" s="4" t="s">
        <v>18</v>
      </c>
      <c r="G334" s="4">
        <v>9812</v>
      </c>
      <c r="H334" s="4" t="s">
        <v>2867</v>
      </c>
      <c r="I334" s="94">
        <v>60</v>
      </c>
      <c r="J334" s="4" t="s">
        <v>61</v>
      </c>
      <c r="K334" s="57">
        <v>9811</v>
      </c>
      <c r="L334" s="4" t="s">
        <v>2874</v>
      </c>
      <c r="M334" s="4" t="s">
        <v>2873</v>
      </c>
      <c r="N334" s="4" t="str">
        <f>IFERROR(VLOOKUP(J334,'Issue Code'!$C$54:$D$69,2,0),"Fill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1772</v>
      </c>
      <c r="E335" s="4" t="s">
        <v>33</v>
      </c>
      <c r="F335" s="4" t="s">
        <v>18</v>
      </c>
      <c r="G335" s="4">
        <v>9812</v>
      </c>
      <c r="H335" s="4" t="s">
        <v>2868</v>
      </c>
      <c r="I335" s="94">
        <v>96</v>
      </c>
      <c r="J335" s="4" t="s">
        <v>1812</v>
      </c>
      <c r="K335" s="57" t="s">
        <v>6541</v>
      </c>
      <c r="L335" s="4" t="s">
        <v>2876</v>
      </c>
      <c r="M335" s="4" t="s">
        <v>2875</v>
      </c>
      <c r="N335" s="4" t="s">
        <v>2487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556</v>
      </c>
      <c r="E336" s="4" t="s">
        <v>33</v>
      </c>
      <c r="F336" s="4" t="s">
        <v>18</v>
      </c>
      <c r="G336" s="4">
        <v>9812</v>
      </c>
      <c r="H336" s="4" t="s">
        <v>2764</v>
      </c>
      <c r="I336" s="94">
        <v>14</v>
      </c>
      <c r="J336" s="4" t="s">
        <v>84</v>
      </c>
      <c r="K336" s="57">
        <v>2731</v>
      </c>
      <c r="L336" s="4" t="s">
        <v>3562</v>
      </c>
      <c r="M336" s="4" t="s">
        <v>2590</v>
      </c>
      <c r="N336" s="4" t="s">
        <v>3411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2869</v>
      </c>
      <c r="I337" s="94">
        <v>262</v>
      </c>
      <c r="J337" s="4" t="s">
        <v>84</v>
      </c>
      <c r="K337" s="57">
        <v>2731</v>
      </c>
      <c r="L337" s="4" t="s">
        <v>3562</v>
      </c>
      <c r="M337" s="4" t="s">
        <v>2590</v>
      </c>
      <c r="N337" s="4" t="s">
        <v>3411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2870</v>
      </c>
      <c r="I338" s="94">
        <v>140</v>
      </c>
      <c r="J338" s="4" t="s">
        <v>84</v>
      </c>
      <c r="K338" s="57">
        <v>2731</v>
      </c>
      <c r="L338" s="4" t="s">
        <v>3562</v>
      </c>
      <c r="M338" s="4" t="s">
        <v>2590</v>
      </c>
      <c r="N338" s="4" t="s">
        <v>3411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1534</v>
      </c>
      <c r="E339" s="4" t="s">
        <v>33</v>
      </c>
      <c r="F339" s="4" t="s">
        <v>18</v>
      </c>
      <c r="G339" s="4">
        <v>9812</v>
      </c>
      <c r="H339" s="4" t="s">
        <v>2906</v>
      </c>
      <c r="I339" s="94">
        <v>38.999999999999993</v>
      </c>
      <c r="J339" s="4" t="s">
        <v>2910</v>
      </c>
      <c r="K339" s="57"/>
      <c r="L339" s="4" t="s">
        <v>2909</v>
      </c>
      <c r="M339" s="4" t="s">
        <v>2908</v>
      </c>
      <c r="N339" s="4" t="s">
        <v>3411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1690</v>
      </c>
      <c r="E340" s="4" t="s">
        <v>33</v>
      </c>
      <c r="F340" s="4" t="s">
        <v>18</v>
      </c>
      <c r="G340" s="4">
        <v>9812</v>
      </c>
      <c r="H340" s="4" t="s">
        <v>2907</v>
      </c>
      <c r="I340" s="94">
        <v>12.48</v>
      </c>
      <c r="J340" s="4" t="s">
        <v>61</v>
      </c>
      <c r="K340" s="57">
        <v>9811</v>
      </c>
      <c r="L340" s="4" t="s">
        <v>2912</v>
      </c>
      <c r="M340" s="4" t="s">
        <v>2911</v>
      </c>
      <c r="N340" s="4" t="str">
        <f>IFERROR(VLOOKUP(J340,'Issue Code'!$C$54:$D$69,2,0),"Fill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494</v>
      </c>
      <c r="E341" s="4" t="s">
        <v>33</v>
      </c>
      <c r="F341" s="4" t="s">
        <v>18</v>
      </c>
      <c r="G341" s="4">
        <v>9812</v>
      </c>
      <c r="H341" s="4" t="s">
        <v>2868</v>
      </c>
      <c r="I341" s="94">
        <v>30</v>
      </c>
      <c r="J341" s="4" t="s">
        <v>1812</v>
      </c>
      <c r="K341" s="57" t="s">
        <v>6541</v>
      </c>
      <c r="L341" s="4" t="s">
        <v>2876</v>
      </c>
      <c r="M341" s="4" t="s">
        <v>2875</v>
      </c>
      <c r="N341" s="4" t="s">
        <v>2487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2869</v>
      </c>
      <c r="I342" s="94">
        <v>268</v>
      </c>
      <c r="J342" s="4" t="s">
        <v>84</v>
      </c>
      <c r="K342" s="57">
        <v>2731</v>
      </c>
      <c r="L342" s="4" t="s">
        <v>3562</v>
      </c>
      <c r="M342" s="4" t="s">
        <v>2590</v>
      </c>
      <c r="N342" s="4" t="s">
        <v>3411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2870</v>
      </c>
      <c r="I343" s="94">
        <v>270</v>
      </c>
      <c r="J343" s="4" t="s">
        <v>84</v>
      </c>
      <c r="K343" s="57">
        <v>2731</v>
      </c>
      <c r="L343" s="4" t="s">
        <v>3562</v>
      </c>
      <c r="M343" s="4" t="s">
        <v>2590</v>
      </c>
      <c r="N343" s="4" t="s">
        <v>3411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417</v>
      </c>
      <c r="E344" s="4" t="s">
        <v>33</v>
      </c>
      <c r="F344" s="4" t="s">
        <v>17</v>
      </c>
      <c r="G344" s="4">
        <v>9812</v>
      </c>
      <c r="H344" s="4" t="s">
        <v>2913</v>
      </c>
      <c r="I344" s="94">
        <v>48</v>
      </c>
      <c r="J344" s="4" t="s">
        <v>61</v>
      </c>
      <c r="K344" s="57">
        <v>9811</v>
      </c>
      <c r="L344" s="4" t="s">
        <v>2915</v>
      </c>
      <c r="M344" s="4" t="s">
        <v>576</v>
      </c>
      <c r="N344" s="4" t="str">
        <f>IFERROR(VLOOKUP(J344,'Issue Code'!$C$54:$D$69,2,0),"Fill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613</v>
      </c>
      <c r="E345" s="4" t="s">
        <v>34</v>
      </c>
      <c r="F345" s="4" t="s">
        <v>17</v>
      </c>
      <c r="G345" s="4">
        <v>9814</v>
      </c>
      <c r="H345" s="4" t="s">
        <v>2914</v>
      </c>
      <c r="I345" s="94">
        <v>166</v>
      </c>
      <c r="J345" s="4" t="s">
        <v>2937</v>
      </c>
      <c r="K345" s="57" t="s">
        <v>2938</v>
      </c>
      <c r="L345" s="4" t="s">
        <v>2936</v>
      </c>
      <c r="M345" s="4" t="s">
        <v>576</v>
      </c>
      <c r="N345" s="4" t="s">
        <v>3411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494</v>
      </c>
      <c r="E346" s="4" t="s">
        <v>33</v>
      </c>
      <c r="F346" s="4" t="s">
        <v>18</v>
      </c>
      <c r="G346" s="4">
        <v>9812</v>
      </c>
      <c r="H346" s="4" t="s">
        <v>2939</v>
      </c>
      <c r="I346" s="94">
        <v>64</v>
      </c>
      <c r="J346" s="4" t="s">
        <v>61</v>
      </c>
      <c r="K346" s="57">
        <v>9811</v>
      </c>
      <c r="L346" s="4" t="s">
        <v>2942</v>
      </c>
      <c r="M346" s="4" t="s">
        <v>2941</v>
      </c>
      <c r="N346" s="4" t="str">
        <f>IFERROR(VLOOKUP(J346,'Issue Code'!$C$54:$D$69,2,0),"Fill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2869</v>
      </c>
      <c r="I347" s="94">
        <v>176</v>
      </c>
      <c r="J347" s="4" t="s">
        <v>84</v>
      </c>
      <c r="K347" s="57">
        <v>2731</v>
      </c>
      <c r="L347" s="4" t="s">
        <v>3562</v>
      </c>
      <c r="M347" s="4" t="s">
        <v>2590</v>
      </c>
      <c r="N347" s="4" t="s">
        <v>3411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2940</v>
      </c>
      <c r="I348" s="94">
        <v>112</v>
      </c>
      <c r="J348" s="4" t="s">
        <v>84</v>
      </c>
      <c r="K348" s="57">
        <v>2731</v>
      </c>
      <c r="L348" s="4" t="s">
        <v>3562</v>
      </c>
      <c r="M348" s="4" t="s">
        <v>2590</v>
      </c>
      <c r="N348" s="4" t="s">
        <v>3411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1324</v>
      </c>
      <c r="E349" s="4" t="s">
        <v>33</v>
      </c>
      <c r="F349" s="4" t="s">
        <v>18</v>
      </c>
      <c r="G349" s="4">
        <v>9812</v>
      </c>
      <c r="H349" s="4" t="s">
        <v>2870</v>
      </c>
      <c r="I349" s="94">
        <v>128</v>
      </c>
      <c r="J349" s="4" t="s">
        <v>84</v>
      </c>
      <c r="K349" s="57">
        <v>2731</v>
      </c>
      <c r="L349" s="4" t="s">
        <v>3562</v>
      </c>
      <c r="M349" s="4" t="s">
        <v>2590</v>
      </c>
      <c r="N349" s="4" t="s">
        <v>3411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417</v>
      </c>
      <c r="E350" s="4" t="s">
        <v>33</v>
      </c>
      <c r="F350" s="4" t="s">
        <v>17</v>
      </c>
      <c r="G350" s="4">
        <v>9812</v>
      </c>
      <c r="H350" s="4" t="s">
        <v>2913</v>
      </c>
      <c r="I350" s="94">
        <v>42</v>
      </c>
      <c r="J350" s="4" t="s">
        <v>61</v>
      </c>
      <c r="K350" s="57">
        <v>9811</v>
      </c>
      <c r="L350" s="4" t="s">
        <v>2915</v>
      </c>
      <c r="M350" s="4" t="s">
        <v>576</v>
      </c>
      <c r="N350" s="4" t="str">
        <f>IFERROR(VLOOKUP(J350,'Issue Code'!$C$54:$D$69,2,0),"Fill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613</v>
      </c>
      <c r="E351" s="4" t="s">
        <v>34</v>
      </c>
      <c r="F351" s="4" t="s">
        <v>17</v>
      </c>
      <c r="G351" s="4">
        <v>9814</v>
      </c>
      <c r="H351" s="4" t="s">
        <v>2914</v>
      </c>
      <c r="I351" s="94">
        <v>184</v>
      </c>
      <c r="J351" s="4" t="s">
        <v>2937</v>
      </c>
      <c r="K351" s="57" t="s">
        <v>2938</v>
      </c>
      <c r="L351" s="4" t="s">
        <v>2936</v>
      </c>
      <c r="M351" s="4" t="s">
        <v>576</v>
      </c>
      <c r="N351" s="4" t="s">
        <v>3411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2940</v>
      </c>
      <c r="I352" s="94">
        <v>290.38</v>
      </c>
      <c r="J352" s="4" t="s">
        <v>84</v>
      </c>
      <c r="K352" s="57">
        <v>2731</v>
      </c>
      <c r="L352" s="4" t="s">
        <v>3562</v>
      </c>
      <c r="M352" s="4" t="s">
        <v>2590</v>
      </c>
      <c r="N352" s="4" t="s">
        <v>3411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556</v>
      </c>
      <c r="E353" s="4" t="s">
        <v>33</v>
      </c>
      <c r="F353" s="4" t="s">
        <v>18</v>
      </c>
      <c r="G353" s="4">
        <v>9812</v>
      </c>
      <c r="H353" s="4" t="s">
        <v>2870</v>
      </c>
      <c r="I353" s="94">
        <v>102.62</v>
      </c>
      <c r="J353" s="4" t="s">
        <v>84</v>
      </c>
      <c r="K353" s="57">
        <v>2731</v>
      </c>
      <c r="L353" s="4" t="s">
        <v>3562</v>
      </c>
      <c r="M353" s="4" t="s">
        <v>2590</v>
      </c>
      <c r="N353" s="4" t="s">
        <v>3411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613</v>
      </c>
      <c r="E354" s="4" t="s">
        <v>34</v>
      </c>
      <c r="F354" s="4" t="s">
        <v>17</v>
      </c>
      <c r="G354" s="4">
        <v>9814</v>
      </c>
      <c r="H354" s="4" t="s">
        <v>2914</v>
      </c>
      <c r="I354" s="94">
        <v>80</v>
      </c>
      <c r="J354" s="4" t="s">
        <v>2937</v>
      </c>
      <c r="K354" s="57" t="s">
        <v>2938</v>
      </c>
      <c r="L354" s="4" t="s">
        <v>2936</v>
      </c>
      <c r="M354" s="4" t="s">
        <v>576</v>
      </c>
      <c r="N354" s="4" t="s">
        <v>3411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2996</v>
      </c>
      <c r="I355" s="94">
        <v>70</v>
      </c>
      <c r="J355" s="4" t="s">
        <v>30</v>
      </c>
      <c r="K355" s="57" t="s">
        <v>79</v>
      </c>
      <c r="L355" s="4" t="s">
        <v>2998</v>
      </c>
      <c r="M355" s="4" t="s">
        <v>2997</v>
      </c>
      <c r="N355" s="4" t="str">
        <f>IFERROR(VLOOKUP(J355,'Issue Code'!$C$54:$D$69,2,0),"Fill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556</v>
      </c>
      <c r="E356" s="4" t="s">
        <v>33</v>
      </c>
      <c r="F356" s="4" t="s">
        <v>18</v>
      </c>
      <c r="G356" s="4">
        <v>9812</v>
      </c>
      <c r="H356" s="4" t="s">
        <v>2940</v>
      </c>
      <c r="I356" s="94">
        <v>138.00000000000003</v>
      </c>
      <c r="J356" s="4" t="s">
        <v>84</v>
      </c>
      <c r="K356" s="57">
        <v>2731</v>
      </c>
      <c r="L356" s="4" t="s">
        <v>3562</v>
      </c>
      <c r="M356" s="4" t="s">
        <v>2590</v>
      </c>
      <c r="N356" s="4" t="s">
        <v>3411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751</v>
      </c>
      <c r="E357" s="4" t="s">
        <v>33</v>
      </c>
      <c r="F357" s="4" t="s">
        <v>18</v>
      </c>
      <c r="G357" s="4">
        <v>9812</v>
      </c>
      <c r="H357" s="4" t="s">
        <v>3021</v>
      </c>
      <c r="I357" s="94">
        <v>40</v>
      </c>
      <c r="J357" s="4" t="s">
        <v>30</v>
      </c>
      <c r="K357" s="57" t="s">
        <v>79</v>
      </c>
      <c r="L357" s="4" t="s">
        <v>2998</v>
      </c>
      <c r="M357" s="4" t="s">
        <v>3023</v>
      </c>
      <c r="N357" s="4" t="str">
        <f>IFERROR(VLOOKUP(J357,'Issue Code'!$C$54:$D$69,2,0),"Fill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3022</v>
      </c>
      <c r="I358" s="94">
        <v>38</v>
      </c>
      <c r="J358" s="4" t="s">
        <v>3025</v>
      </c>
      <c r="K358" s="57" t="s">
        <v>3026</v>
      </c>
      <c r="L358" s="4" t="s">
        <v>3027</v>
      </c>
      <c r="M358" s="4" t="s">
        <v>3024</v>
      </c>
      <c r="N358" s="4" t="s">
        <v>3411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2104</v>
      </c>
      <c r="E359" s="4" t="s">
        <v>34</v>
      </c>
      <c r="F359" s="4" t="s">
        <v>17</v>
      </c>
      <c r="G359" s="4">
        <v>9814</v>
      </c>
      <c r="H359" s="4" t="s">
        <v>2383</v>
      </c>
      <c r="I359" s="94">
        <v>16</v>
      </c>
      <c r="J359" s="4" t="s">
        <v>3778</v>
      </c>
      <c r="K359" s="57" t="s">
        <v>79</v>
      </c>
      <c r="L359" s="4" t="s">
        <v>2498</v>
      </c>
      <c r="M359" s="4" t="s">
        <v>576</v>
      </c>
      <c r="N359" s="4" t="s">
        <v>2475</v>
      </c>
      <c r="O359" s="6"/>
      <c r="P359" s="4" t="s">
        <v>4185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1149</v>
      </c>
      <c r="E360" s="4" t="s">
        <v>34</v>
      </c>
      <c r="F360" s="4" t="s">
        <v>17</v>
      </c>
      <c r="G360" s="4">
        <v>9814</v>
      </c>
      <c r="H360" s="4" t="s">
        <v>3028</v>
      </c>
      <c r="I360" s="94">
        <v>55</v>
      </c>
      <c r="J360" s="4" t="s">
        <v>30</v>
      </c>
      <c r="K360" s="57" t="s">
        <v>79</v>
      </c>
      <c r="L360" s="4" t="s">
        <v>3029</v>
      </c>
      <c r="M360" s="4" t="s">
        <v>576</v>
      </c>
      <c r="N360" s="4" t="str">
        <f>IFERROR(VLOOKUP(J360,'Issue Code'!$C$54:$D$69,2,0),"Fill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2064</v>
      </c>
      <c r="E361" s="4" t="s">
        <v>33</v>
      </c>
      <c r="F361" s="4" t="s">
        <v>18</v>
      </c>
      <c r="G361" s="4">
        <v>9812</v>
      </c>
      <c r="H361" s="4" t="s">
        <v>3068</v>
      </c>
      <c r="I361" s="94">
        <v>132</v>
      </c>
      <c r="J361" s="4" t="s">
        <v>30</v>
      </c>
      <c r="K361" s="57" t="s">
        <v>79</v>
      </c>
      <c r="L361" s="4" t="s">
        <v>2998</v>
      </c>
      <c r="M361" s="4" t="s">
        <v>3070</v>
      </c>
      <c r="N361" s="4" t="str">
        <f>IFERROR(VLOOKUP(J361,'Issue Code'!$C$54:$D$69,2,0),"Fill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554</v>
      </c>
      <c r="E362" s="4" t="s">
        <v>33</v>
      </c>
      <c r="F362" s="4" t="s">
        <v>18</v>
      </c>
      <c r="G362" s="4">
        <v>9812</v>
      </c>
      <c r="H362" s="4" t="s">
        <v>3069</v>
      </c>
      <c r="I362" s="94">
        <v>8</v>
      </c>
      <c r="J362" s="4" t="s">
        <v>61</v>
      </c>
      <c r="K362" s="57">
        <v>9811</v>
      </c>
      <c r="L362" s="4" t="s">
        <v>3072</v>
      </c>
      <c r="M362" s="4" t="s">
        <v>3071</v>
      </c>
      <c r="N362" s="4" t="str">
        <f>IFERROR(VLOOKUP(J362,'Issue Code'!$C$54:$D$69,2,0),"Fill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751</v>
      </c>
      <c r="E363" s="4" t="s">
        <v>33</v>
      </c>
      <c r="F363" s="4" t="s">
        <v>18</v>
      </c>
      <c r="G363" s="4">
        <v>9812</v>
      </c>
      <c r="H363" s="4" t="s">
        <v>2869</v>
      </c>
      <c r="I363" s="94">
        <v>73.3</v>
      </c>
      <c r="J363" s="4" t="s">
        <v>84</v>
      </c>
      <c r="K363" s="57">
        <v>2731</v>
      </c>
      <c r="L363" s="4" t="s">
        <v>3562</v>
      </c>
      <c r="M363" s="4" t="s">
        <v>2590</v>
      </c>
      <c r="N363" s="4" t="s">
        <v>3411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751</v>
      </c>
      <c r="E364" s="4" t="s">
        <v>33</v>
      </c>
      <c r="F364" s="4" t="s">
        <v>18</v>
      </c>
      <c r="G364" s="4">
        <v>9812</v>
      </c>
      <c r="H364" s="4" t="s">
        <v>2940</v>
      </c>
      <c r="I364" s="94">
        <v>26.7</v>
      </c>
      <c r="J364" s="4" t="s">
        <v>84</v>
      </c>
      <c r="K364" s="57">
        <v>2731</v>
      </c>
      <c r="L364" s="4" t="s">
        <v>3562</v>
      </c>
      <c r="M364" s="4" t="s">
        <v>2590</v>
      </c>
      <c r="N364" s="4" t="s">
        <v>3411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417</v>
      </c>
      <c r="E365" s="4" t="s">
        <v>33</v>
      </c>
      <c r="F365" s="4" t="s">
        <v>17</v>
      </c>
      <c r="G365" s="4">
        <v>9812</v>
      </c>
      <c r="H365" s="4" t="s">
        <v>3073</v>
      </c>
      <c r="I365" s="94">
        <v>127</v>
      </c>
      <c r="J365" s="4" t="s">
        <v>30</v>
      </c>
      <c r="K365" s="57" t="s">
        <v>79</v>
      </c>
      <c r="L365" s="4" t="s">
        <v>3076</v>
      </c>
      <c r="M365" s="4" t="s">
        <v>3075</v>
      </c>
      <c r="N365" s="4" t="str">
        <f>IFERROR(VLOOKUP(J365,'Issue Code'!$C$54:$D$69,2,0),"Fill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613</v>
      </c>
      <c r="E366" s="4" t="s">
        <v>34</v>
      </c>
      <c r="F366" s="4" t="s">
        <v>17</v>
      </c>
      <c r="G366" s="4">
        <v>9814</v>
      </c>
      <c r="H366" s="4" t="s">
        <v>3074</v>
      </c>
      <c r="I366" s="94">
        <v>156</v>
      </c>
      <c r="J366" s="4" t="s">
        <v>2937</v>
      </c>
      <c r="K366" s="57" t="s">
        <v>2938</v>
      </c>
      <c r="L366" s="4" t="s">
        <v>3105</v>
      </c>
      <c r="M366" s="4" t="s">
        <v>576</v>
      </c>
      <c r="N366" s="4" t="s">
        <v>3411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494</v>
      </c>
      <c r="E367" s="4" t="s">
        <v>33</v>
      </c>
      <c r="F367" s="4" t="s">
        <v>18</v>
      </c>
      <c r="G367" s="4">
        <v>9812</v>
      </c>
      <c r="H367" s="4" t="s">
        <v>3021</v>
      </c>
      <c r="I367" s="94">
        <v>128</v>
      </c>
      <c r="J367" s="4" t="s">
        <v>30</v>
      </c>
      <c r="K367" s="57" t="s">
        <v>79</v>
      </c>
      <c r="L367" s="4" t="s">
        <v>2998</v>
      </c>
      <c r="M367" s="4" t="s">
        <v>3023</v>
      </c>
      <c r="N367" s="4" t="str">
        <f>IFERROR(VLOOKUP(J367,'Issue Code'!$C$54:$D$69,2,0),"Fill in")</f>
        <v>Material issue (Quality)</v>
      </c>
      <c r="O367" s="6"/>
      <c r="P367" s="6"/>
    </row>
    <row r="368" spans="1:16" s="1" customFormat="1" ht="20.5" customHeight="1" x14ac:dyDescent="0.35">
      <c r="A368" s="119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3109</v>
      </c>
      <c r="I368" s="94">
        <v>50</v>
      </c>
      <c r="J368" s="4" t="s">
        <v>3113</v>
      </c>
      <c r="K368" s="57" t="s">
        <v>3112</v>
      </c>
      <c r="L368" s="4" t="s">
        <v>3111</v>
      </c>
      <c r="M368" s="4" t="s">
        <v>576</v>
      </c>
      <c r="N368" s="4" t="str">
        <f>IFERROR(VLOOKUP(J368,'Issue Code'!$C$54:$D$69,2,0),"Fill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417</v>
      </c>
      <c r="E369" s="4" t="s">
        <v>33</v>
      </c>
      <c r="F369" s="4" t="s">
        <v>17</v>
      </c>
      <c r="G369" s="4">
        <v>9812</v>
      </c>
      <c r="H369" s="4" t="s">
        <v>3110</v>
      </c>
      <c r="I369" s="94">
        <v>46</v>
      </c>
      <c r="J369" s="4" t="s">
        <v>3113</v>
      </c>
      <c r="K369" s="57" t="s">
        <v>3112</v>
      </c>
      <c r="L369" s="4" t="s">
        <v>3114</v>
      </c>
      <c r="M369" s="4" t="s">
        <v>576</v>
      </c>
      <c r="N369" s="4" t="s">
        <v>3411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613</v>
      </c>
      <c r="E370" s="4" t="s">
        <v>34</v>
      </c>
      <c r="F370" s="4" t="s">
        <v>17</v>
      </c>
      <c r="G370" s="4">
        <v>9814</v>
      </c>
      <c r="H370" s="4" t="s">
        <v>3074</v>
      </c>
      <c r="I370" s="94">
        <v>158</v>
      </c>
      <c r="J370" s="4" t="s">
        <v>2937</v>
      </c>
      <c r="K370" s="57" t="s">
        <v>2938</v>
      </c>
      <c r="L370" s="4" t="s">
        <v>3105</v>
      </c>
      <c r="M370" s="4" t="s">
        <v>576</v>
      </c>
      <c r="N370" s="4" t="s">
        <v>3411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416</v>
      </c>
      <c r="E371" s="4" t="s">
        <v>33</v>
      </c>
      <c r="F371" s="4" t="s">
        <v>18</v>
      </c>
      <c r="G371" s="4">
        <v>9812</v>
      </c>
      <c r="H371" s="4" t="s">
        <v>3021</v>
      </c>
      <c r="I371" s="94">
        <v>32</v>
      </c>
      <c r="J371" s="4" t="s">
        <v>30</v>
      </c>
      <c r="K371" s="57" t="s">
        <v>79</v>
      </c>
      <c r="L371" s="4" t="s">
        <v>2998</v>
      </c>
      <c r="M371" s="4" t="s">
        <v>3023</v>
      </c>
      <c r="N371" s="4" t="str">
        <f>IFERROR(VLOOKUP(J371,'Issue Code'!$C$54:$D$69,2,0),"Fill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417</v>
      </c>
      <c r="E372" s="4" t="s">
        <v>33</v>
      </c>
      <c r="F372" s="4" t="s">
        <v>17</v>
      </c>
      <c r="G372" s="4">
        <v>9812</v>
      </c>
      <c r="H372" s="4" t="s">
        <v>3110</v>
      </c>
      <c r="I372" s="94">
        <v>88</v>
      </c>
      <c r="J372" s="4" t="s">
        <v>3113</v>
      </c>
      <c r="K372" s="57" t="s">
        <v>3112</v>
      </c>
      <c r="L372" s="4" t="s">
        <v>3114</v>
      </c>
      <c r="M372" s="4" t="s">
        <v>576</v>
      </c>
      <c r="N372" s="4" t="s">
        <v>3411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417</v>
      </c>
      <c r="E373" s="4" t="s">
        <v>33</v>
      </c>
      <c r="F373" s="4" t="s">
        <v>17</v>
      </c>
      <c r="G373" s="4">
        <v>9812</v>
      </c>
      <c r="H373" s="4" t="s">
        <v>3146</v>
      </c>
      <c r="I373" s="94">
        <v>16</v>
      </c>
      <c r="J373" s="4" t="s">
        <v>3149</v>
      </c>
      <c r="K373" s="57"/>
      <c r="L373" s="4" t="s">
        <v>3148</v>
      </c>
      <c r="M373" s="4" t="s">
        <v>3147</v>
      </c>
      <c r="N373" s="4" t="str">
        <f>IFERROR(VLOOKUP(J373,'Issue Code'!$C$54:$D$69,2,0),"Fill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613</v>
      </c>
      <c r="E374" s="4" t="s">
        <v>34</v>
      </c>
      <c r="F374" s="4" t="s">
        <v>17</v>
      </c>
      <c r="G374" s="4">
        <v>9814</v>
      </c>
      <c r="H374" s="4" t="s">
        <v>3074</v>
      </c>
      <c r="I374" s="94">
        <v>156</v>
      </c>
      <c r="J374" s="4" t="s">
        <v>2937</v>
      </c>
      <c r="K374" s="57" t="s">
        <v>2938</v>
      </c>
      <c r="L374" s="4" t="s">
        <v>3105</v>
      </c>
      <c r="M374" s="4" t="s">
        <v>576</v>
      </c>
      <c r="N374" s="4" t="s">
        <v>3411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416</v>
      </c>
      <c r="E375" s="4" t="s">
        <v>33</v>
      </c>
      <c r="F375" s="4" t="s">
        <v>18</v>
      </c>
      <c r="G375" s="4">
        <v>9812</v>
      </c>
      <c r="H375" s="4" t="s">
        <v>3021</v>
      </c>
      <c r="I375" s="94">
        <v>8</v>
      </c>
      <c r="J375" s="4" t="s">
        <v>30</v>
      </c>
      <c r="K375" s="57" t="s">
        <v>79</v>
      </c>
      <c r="L375" s="4" t="s">
        <v>2998</v>
      </c>
      <c r="M375" s="4" t="s">
        <v>3023</v>
      </c>
      <c r="N375" s="4" t="str">
        <f>IFERROR(VLOOKUP(J375,'Issue Code'!$C$54:$D$69,2,0),"Fill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417</v>
      </c>
      <c r="E376" s="4" t="s">
        <v>33</v>
      </c>
      <c r="F376" s="4" t="s">
        <v>17</v>
      </c>
      <c r="G376" s="4">
        <v>9812</v>
      </c>
      <c r="H376" s="4" t="s">
        <v>3197</v>
      </c>
      <c r="I376" s="94">
        <v>64</v>
      </c>
      <c r="J376" s="4" t="s">
        <v>61</v>
      </c>
      <c r="K376" s="57">
        <v>9811</v>
      </c>
      <c r="L376" s="4" t="s">
        <v>3200</v>
      </c>
      <c r="M376" s="4" t="s">
        <v>3199</v>
      </c>
      <c r="N376" s="4" t="str">
        <f>IFERROR(VLOOKUP(J376,'Issue Code'!$C$54:$D$69,2,0),"Fill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613</v>
      </c>
      <c r="E377" s="4" t="s">
        <v>34</v>
      </c>
      <c r="F377" s="4" t="s">
        <v>17</v>
      </c>
      <c r="G377" s="4">
        <v>9814</v>
      </c>
      <c r="H377" s="4" t="s">
        <v>3074</v>
      </c>
      <c r="I377" s="94">
        <v>48</v>
      </c>
      <c r="J377" s="4" t="s">
        <v>2937</v>
      </c>
      <c r="K377" s="57" t="s">
        <v>2938</v>
      </c>
      <c r="L377" s="4" t="s">
        <v>3105</v>
      </c>
      <c r="M377" s="4" t="s">
        <v>576</v>
      </c>
      <c r="N377" s="4" t="s">
        <v>3411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613</v>
      </c>
      <c r="E378" s="4" t="s">
        <v>34</v>
      </c>
      <c r="F378" s="4" t="s">
        <v>17</v>
      </c>
      <c r="G378" s="4">
        <v>9814</v>
      </c>
      <c r="H378" s="4" t="s">
        <v>3198</v>
      </c>
      <c r="I378" s="94">
        <v>24</v>
      </c>
      <c r="J378" s="4" t="s">
        <v>2937</v>
      </c>
      <c r="K378" s="57" t="s">
        <v>2938</v>
      </c>
      <c r="L378" s="4" t="s">
        <v>3105</v>
      </c>
      <c r="M378" s="4" t="s">
        <v>576</v>
      </c>
      <c r="N378" s="4" t="s">
        <v>3411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417</v>
      </c>
      <c r="E379" s="4" t="s">
        <v>33</v>
      </c>
      <c r="F379" s="4" t="s">
        <v>17</v>
      </c>
      <c r="G379" s="4">
        <v>9812</v>
      </c>
      <c r="H379" s="4" t="s">
        <v>3197</v>
      </c>
      <c r="I379" s="94">
        <v>112</v>
      </c>
      <c r="J379" s="4" t="s">
        <v>61</v>
      </c>
      <c r="K379" s="57">
        <v>9811</v>
      </c>
      <c r="L379" s="4" t="s">
        <v>3200</v>
      </c>
      <c r="M379" s="4" t="s">
        <v>3199</v>
      </c>
      <c r="N379" s="4" t="str">
        <f>IFERROR(VLOOKUP(J379,'Issue Code'!$C$54:$D$69,2,0),"Fill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613</v>
      </c>
      <c r="E380" s="4" t="s">
        <v>34</v>
      </c>
      <c r="F380" s="4" t="s">
        <v>17</v>
      </c>
      <c r="G380" s="4">
        <v>9814</v>
      </c>
      <c r="H380" s="4" t="s">
        <v>3198</v>
      </c>
      <c r="I380" s="94">
        <v>122</v>
      </c>
      <c r="J380" s="4" t="s">
        <v>2937</v>
      </c>
      <c r="K380" s="57" t="s">
        <v>2938</v>
      </c>
      <c r="L380" s="4" t="s">
        <v>3105</v>
      </c>
      <c r="M380" s="4" t="s">
        <v>576</v>
      </c>
      <c r="N380" s="4" t="s">
        <v>3411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3259</v>
      </c>
      <c r="E381" s="4" t="s">
        <v>33</v>
      </c>
      <c r="F381" s="4" t="s">
        <v>17</v>
      </c>
      <c r="G381" s="4">
        <v>9812</v>
      </c>
      <c r="H381" s="4" t="s">
        <v>3260</v>
      </c>
      <c r="I381" s="94">
        <v>60</v>
      </c>
      <c r="J381" s="4" t="s">
        <v>61</v>
      </c>
      <c r="K381" s="57">
        <v>9811</v>
      </c>
      <c r="L381" s="4" t="s">
        <v>3262</v>
      </c>
      <c r="M381" s="4" t="s">
        <v>3261</v>
      </c>
      <c r="N381" s="4" t="str">
        <f>IFERROR(VLOOKUP(J381,'Issue Code'!$C$54:$D$69,2,0),"Fill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3259</v>
      </c>
      <c r="E382" s="4" t="s">
        <v>33</v>
      </c>
      <c r="F382" s="4" t="s">
        <v>17</v>
      </c>
      <c r="G382" s="4">
        <v>9812</v>
      </c>
      <c r="H382" s="4" t="s">
        <v>3146</v>
      </c>
      <c r="I382" s="94">
        <v>12</v>
      </c>
      <c r="J382" s="4" t="s">
        <v>3149</v>
      </c>
      <c r="K382" s="57"/>
      <c r="L382" s="4" t="s">
        <v>3148</v>
      </c>
      <c r="M382" s="4" t="s">
        <v>3147</v>
      </c>
      <c r="N382" s="4" t="str">
        <f>IFERROR(VLOOKUP(J382,'Issue Code'!$C$54:$D$69,2,0),"Fill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613</v>
      </c>
      <c r="E383" s="4" t="s">
        <v>34</v>
      </c>
      <c r="F383" s="4" t="s">
        <v>17</v>
      </c>
      <c r="G383" s="4">
        <v>9814</v>
      </c>
      <c r="H383" s="4" t="s">
        <v>3198</v>
      </c>
      <c r="I383" s="94">
        <v>104</v>
      </c>
      <c r="J383" s="4" t="s">
        <v>2937</v>
      </c>
      <c r="K383" s="57" t="s">
        <v>2938</v>
      </c>
      <c r="L383" s="4" t="s">
        <v>3105</v>
      </c>
      <c r="M383" s="4" t="s">
        <v>576</v>
      </c>
      <c r="N383" s="4" t="s">
        <v>3411</v>
      </c>
      <c r="O383" s="6"/>
      <c r="P383" s="6"/>
    </row>
    <row r="384" spans="1:16" s="1" customFormat="1" ht="20.5" customHeight="1" x14ac:dyDescent="0.35">
      <c r="A384" s="115">
        <v>46111</v>
      </c>
      <c r="B384" s="114">
        <v>14</v>
      </c>
      <c r="C384" s="114" t="s">
        <v>4076</v>
      </c>
      <c r="D384" s="116" t="s">
        <v>416</v>
      </c>
      <c r="E384" s="116" t="s">
        <v>33</v>
      </c>
      <c r="F384" s="116" t="s">
        <v>18</v>
      </c>
      <c r="G384" s="116">
        <v>9812</v>
      </c>
      <c r="H384" s="116" t="s">
        <v>4709</v>
      </c>
      <c r="I384" s="117">
        <v>24</v>
      </c>
      <c r="J384" s="116" t="s">
        <v>30</v>
      </c>
      <c r="K384" s="116" t="s">
        <v>79</v>
      </c>
      <c r="L384" s="116" t="s">
        <v>3258</v>
      </c>
      <c r="M384" s="116" t="s">
        <v>3257</v>
      </c>
      <c r="N384" s="4" t="str">
        <f>IFERROR(VLOOKUP(J384,'Issue Code'!$C$54:$D$69,2,0),"Fill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554</v>
      </c>
      <c r="E385" s="4" t="s">
        <v>33</v>
      </c>
      <c r="F385" s="4" t="s">
        <v>18</v>
      </c>
      <c r="G385" s="4">
        <v>9812</v>
      </c>
      <c r="H385" s="4" t="s">
        <v>3284</v>
      </c>
      <c r="I385" s="94">
        <v>11</v>
      </c>
      <c r="J385" s="4" t="s">
        <v>3106</v>
      </c>
      <c r="K385" s="57" t="s">
        <v>79</v>
      </c>
      <c r="L385" s="4" t="s">
        <v>3288</v>
      </c>
      <c r="M385" s="4" t="s">
        <v>3287</v>
      </c>
      <c r="N385" s="4" t="str">
        <f>IFERROR(VLOOKUP(J385,'Issue Code'!$C$54:$D$70,2,0),"Fill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416</v>
      </c>
      <c r="E386" s="4" t="s">
        <v>33</v>
      </c>
      <c r="F386" s="4" t="s">
        <v>18</v>
      </c>
      <c r="G386" s="4">
        <v>9812</v>
      </c>
      <c r="H386" s="4" t="s">
        <v>3285</v>
      </c>
      <c r="I386" s="94">
        <v>52</v>
      </c>
      <c r="J386" s="4" t="s">
        <v>30</v>
      </c>
      <c r="K386" s="57" t="s">
        <v>79</v>
      </c>
      <c r="L386" s="4" t="s">
        <v>3290</v>
      </c>
      <c r="M386" s="4" t="s">
        <v>3289</v>
      </c>
      <c r="N386" s="4" t="str">
        <f>IFERROR(VLOOKUP(J386,'Issue Code'!$C$54:$D$69,2,0),"Fill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416</v>
      </c>
      <c r="E387" s="4" t="s">
        <v>33</v>
      </c>
      <c r="F387" s="4" t="s">
        <v>18</v>
      </c>
      <c r="G387" s="4">
        <v>9812</v>
      </c>
      <c r="H387" s="4" t="s">
        <v>3286</v>
      </c>
      <c r="I387" s="94">
        <v>52</v>
      </c>
      <c r="J387" s="4" t="s">
        <v>61</v>
      </c>
      <c r="K387" s="57">
        <v>9811</v>
      </c>
      <c r="L387" s="4" t="s">
        <v>3292</v>
      </c>
      <c r="M387" s="4" t="s">
        <v>3291</v>
      </c>
      <c r="N387" s="4" t="str">
        <f>IFERROR(VLOOKUP(J387,'Issue Code'!$C$54:$D$69,2,0),"Fill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3259</v>
      </c>
      <c r="E388" s="4" t="s">
        <v>33</v>
      </c>
      <c r="F388" s="4" t="s">
        <v>17</v>
      </c>
      <c r="G388" s="4">
        <v>9812</v>
      </c>
      <c r="H388" s="4" t="s">
        <v>3197</v>
      </c>
      <c r="I388" s="94">
        <v>40</v>
      </c>
      <c r="J388" s="4" t="s">
        <v>61</v>
      </c>
      <c r="K388" s="57">
        <v>9811</v>
      </c>
      <c r="L388" s="4" t="s">
        <v>3262</v>
      </c>
      <c r="M388" s="4" t="s">
        <v>3261</v>
      </c>
      <c r="N388" s="4" t="str">
        <f>IFERROR(VLOOKUP(J388,'Issue Code'!$C$54:$D$69,2,0),"Fill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613</v>
      </c>
      <c r="E389" s="4" t="s">
        <v>34</v>
      </c>
      <c r="F389" s="4" t="s">
        <v>17</v>
      </c>
      <c r="G389" s="4">
        <v>9814</v>
      </c>
      <c r="H389" s="4" t="s">
        <v>3198</v>
      </c>
      <c r="I389" s="94">
        <v>75</v>
      </c>
      <c r="J389" s="4" t="s">
        <v>2937</v>
      </c>
      <c r="K389" s="57" t="s">
        <v>2938</v>
      </c>
      <c r="L389" s="4" t="s">
        <v>3105</v>
      </c>
      <c r="M389" s="4" t="s">
        <v>576</v>
      </c>
      <c r="N389" s="4" t="s">
        <v>3411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3332</v>
      </c>
      <c r="I390" s="94">
        <v>54</v>
      </c>
      <c r="J390" s="4" t="s">
        <v>61</v>
      </c>
      <c r="K390" s="57">
        <v>9811</v>
      </c>
      <c r="L390" s="4" t="s">
        <v>3337</v>
      </c>
      <c r="M390" s="4" t="s">
        <v>3336</v>
      </c>
      <c r="N390" s="4" t="str">
        <f>IFERROR(VLOOKUP(J390,'Issue Code'!$C$54:$D$69,2,0),"Fill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3333</v>
      </c>
      <c r="I391" s="94">
        <v>52</v>
      </c>
      <c r="J391" s="4" t="s">
        <v>61</v>
      </c>
      <c r="K391" s="57">
        <v>9811</v>
      </c>
      <c r="L391" s="4" t="s">
        <v>3335</v>
      </c>
      <c r="M391" s="4" t="s">
        <v>3334</v>
      </c>
      <c r="N391" s="4" t="str">
        <f>IFERROR(VLOOKUP(J391,'Issue Code'!$C$54:$D$69,2,0),"Fill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613</v>
      </c>
      <c r="E392" s="4" t="s">
        <v>34</v>
      </c>
      <c r="F392" s="4" t="s">
        <v>17</v>
      </c>
      <c r="G392" s="4">
        <v>9814</v>
      </c>
      <c r="H392" s="4" t="s">
        <v>3198</v>
      </c>
      <c r="I392" s="94">
        <v>151.5</v>
      </c>
      <c r="J392" s="4" t="s">
        <v>2937</v>
      </c>
      <c r="K392" s="57" t="s">
        <v>2938</v>
      </c>
      <c r="L392" s="4" t="s">
        <v>3105</v>
      </c>
      <c r="M392" s="4" t="s">
        <v>576</v>
      </c>
      <c r="N392" s="4" t="s">
        <v>3411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3332</v>
      </c>
      <c r="I393" s="94">
        <v>10</v>
      </c>
      <c r="J393" s="4" t="s">
        <v>61</v>
      </c>
      <c r="K393" s="57">
        <v>9811</v>
      </c>
      <c r="L393" s="4" t="s">
        <v>3337</v>
      </c>
      <c r="M393" s="4" t="s">
        <v>3336</v>
      </c>
      <c r="N393" s="4" t="str">
        <f>IFERROR(VLOOKUP(J393,'Issue Code'!$C$54:$D$69,2,0),"Fill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751</v>
      </c>
      <c r="E394" s="4" t="s">
        <v>33</v>
      </c>
      <c r="F394" s="4" t="s">
        <v>18</v>
      </c>
      <c r="G394" s="4">
        <v>9812</v>
      </c>
      <c r="H394" s="4" t="s">
        <v>3375</v>
      </c>
      <c r="I394" s="94">
        <v>68</v>
      </c>
      <c r="J394" s="4" t="s">
        <v>52</v>
      </c>
      <c r="K394" s="57">
        <v>9330</v>
      </c>
      <c r="L394" s="4" t="s">
        <v>3379</v>
      </c>
      <c r="M394" s="4" t="s">
        <v>3378</v>
      </c>
      <c r="N394" s="4" t="str">
        <f>IFERROR(VLOOKUP(J394,'Issue Code'!$C$54:$D$69,2,0),"Fill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994</v>
      </c>
      <c r="E395" s="4" t="s">
        <v>33</v>
      </c>
      <c r="F395" s="4" t="s">
        <v>18</v>
      </c>
      <c r="G395" s="4">
        <v>9812</v>
      </c>
      <c r="H395" s="4" t="s">
        <v>3376</v>
      </c>
      <c r="I395" s="94">
        <v>180.5</v>
      </c>
      <c r="J395" s="4" t="s">
        <v>61</v>
      </c>
      <c r="K395" s="57">
        <v>9811</v>
      </c>
      <c r="L395" s="4" t="s">
        <v>3385</v>
      </c>
      <c r="M395" s="4" t="s">
        <v>3380</v>
      </c>
      <c r="N395" s="4" t="str">
        <f>IFERROR(VLOOKUP(J395,'Issue Code'!$C$54:$D$69,2,0),"Fill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545</v>
      </c>
      <c r="E396" s="4" t="s">
        <v>33</v>
      </c>
      <c r="F396" s="4" t="s">
        <v>18</v>
      </c>
      <c r="G396" s="4">
        <v>9812</v>
      </c>
      <c r="H396" s="4" t="s">
        <v>3377</v>
      </c>
      <c r="I396" s="94">
        <v>48</v>
      </c>
      <c r="J396" s="4" t="s">
        <v>3383</v>
      </c>
      <c r="K396" s="57" t="s">
        <v>3384</v>
      </c>
      <c r="L396" s="4" t="s">
        <v>3382</v>
      </c>
      <c r="M396" s="4" t="s">
        <v>3381</v>
      </c>
      <c r="N396" s="4" t="s">
        <v>3411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417</v>
      </c>
      <c r="E397" s="4" t="s">
        <v>33</v>
      </c>
      <c r="F397" s="4" t="s">
        <v>17</v>
      </c>
      <c r="G397" s="4">
        <v>9812</v>
      </c>
      <c r="H397" s="4" t="s">
        <v>3197</v>
      </c>
      <c r="I397" s="94">
        <v>48</v>
      </c>
      <c r="J397" s="4" t="s">
        <v>61</v>
      </c>
      <c r="K397" s="57">
        <v>9811</v>
      </c>
      <c r="L397" s="4" t="s">
        <v>3200</v>
      </c>
      <c r="M397" s="4" t="s">
        <v>3199</v>
      </c>
      <c r="N397" s="4" t="str">
        <f>IFERROR(VLOOKUP(J397,'Issue Code'!$C$54:$D$69,2,0),"Fill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1149</v>
      </c>
      <c r="E398" s="4" t="s">
        <v>34</v>
      </c>
      <c r="F398" s="4" t="s">
        <v>17</v>
      </c>
      <c r="G398" s="4">
        <v>9814</v>
      </c>
      <c r="H398" s="4" t="s">
        <v>3198</v>
      </c>
      <c r="I398" s="94">
        <v>97.999999999999986</v>
      </c>
      <c r="J398" s="4" t="s">
        <v>2937</v>
      </c>
      <c r="K398" s="57" t="s">
        <v>2938</v>
      </c>
      <c r="L398" s="4" t="s">
        <v>3105</v>
      </c>
      <c r="M398" s="4" t="s">
        <v>576</v>
      </c>
      <c r="N398" s="4" t="s">
        <v>3411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613</v>
      </c>
      <c r="E399" s="4" t="s">
        <v>34</v>
      </c>
      <c r="F399" s="4" t="s">
        <v>17</v>
      </c>
      <c r="G399" s="4">
        <v>9814</v>
      </c>
      <c r="H399" s="4" t="s">
        <v>3387</v>
      </c>
      <c r="I399" s="94">
        <v>22</v>
      </c>
      <c r="J399" s="4" t="s">
        <v>61</v>
      </c>
      <c r="K399" s="57">
        <v>9813</v>
      </c>
      <c r="L399" s="4" t="s">
        <v>3661</v>
      </c>
      <c r="M399" s="4" t="s">
        <v>576</v>
      </c>
      <c r="N399" s="4" t="str">
        <f>IFERROR(VLOOKUP(J399,'Issue Code'!$C$54:$D$69,2,0),"Fill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417</v>
      </c>
      <c r="E400" s="4" t="s">
        <v>33</v>
      </c>
      <c r="F400" s="4" t="s">
        <v>17</v>
      </c>
      <c r="G400" s="4">
        <v>9812</v>
      </c>
      <c r="H400" s="4" t="s">
        <v>3386</v>
      </c>
      <c r="I400" s="94">
        <v>32</v>
      </c>
      <c r="J400" s="4" t="s">
        <v>30</v>
      </c>
      <c r="K400" s="57" t="s">
        <v>79</v>
      </c>
      <c r="L400" s="4" t="s">
        <v>3389</v>
      </c>
      <c r="M400" s="4" t="s">
        <v>3388</v>
      </c>
      <c r="N400" s="4" t="s">
        <v>1688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3408</v>
      </c>
      <c r="I401" s="94">
        <v>154</v>
      </c>
      <c r="J401" s="4" t="s">
        <v>7292</v>
      </c>
      <c r="K401" s="57">
        <v>2626</v>
      </c>
      <c r="L401" s="4" t="s">
        <v>3410</v>
      </c>
      <c r="M401" s="4" t="s">
        <v>3409</v>
      </c>
      <c r="N401" s="4" t="s">
        <v>3411</v>
      </c>
      <c r="O401" s="6"/>
      <c r="P401" s="6" t="s">
        <v>3456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994</v>
      </c>
      <c r="E402" s="4" t="s">
        <v>33</v>
      </c>
      <c r="F402" s="4" t="s">
        <v>18</v>
      </c>
      <c r="G402" s="4">
        <v>9812</v>
      </c>
      <c r="H402" s="4" t="s">
        <v>3376</v>
      </c>
      <c r="I402" s="94">
        <v>257</v>
      </c>
      <c r="J402" s="4" t="s">
        <v>61</v>
      </c>
      <c r="K402" s="57">
        <v>9811</v>
      </c>
      <c r="L402" s="4" t="s">
        <v>3385</v>
      </c>
      <c r="M402" s="4" t="s">
        <v>3380</v>
      </c>
      <c r="N402" s="4" t="str">
        <f>IFERROR(VLOOKUP(J402,'Issue Code'!$C$54:$D$69,2,0),"Fill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545</v>
      </c>
      <c r="E403" s="4" t="s">
        <v>33</v>
      </c>
      <c r="F403" s="4" t="s">
        <v>18</v>
      </c>
      <c r="G403" s="4">
        <v>9812</v>
      </c>
      <c r="H403" s="4" t="s">
        <v>3377</v>
      </c>
      <c r="I403" s="94">
        <v>48</v>
      </c>
      <c r="J403" s="4" t="s">
        <v>3383</v>
      </c>
      <c r="K403" s="57" t="s">
        <v>3384</v>
      </c>
      <c r="L403" s="4" t="s">
        <v>3382</v>
      </c>
      <c r="M403" s="4" t="s">
        <v>3381</v>
      </c>
      <c r="N403" s="4" t="s">
        <v>3411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2634</v>
      </c>
      <c r="E404" s="4" t="s">
        <v>34</v>
      </c>
      <c r="F404" s="4" t="s">
        <v>17</v>
      </c>
      <c r="G404" s="4">
        <v>9814</v>
      </c>
      <c r="H404" s="4" t="s">
        <v>3412</v>
      </c>
      <c r="I404" s="94">
        <v>11.5</v>
      </c>
      <c r="J404" s="4" t="s">
        <v>3663</v>
      </c>
      <c r="K404" s="57">
        <v>9038</v>
      </c>
      <c r="L404" s="4" t="s">
        <v>3662</v>
      </c>
      <c r="M404" s="4" t="s">
        <v>576</v>
      </c>
      <c r="N404" s="4" t="s">
        <v>1688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3454</v>
      </c>
      <c r="I405" s="94">
        <v>96</v>
      </c>
      <c r="J405" s="4" t="s">
        <v>84</v>
      </c>
      <c r="K405" s="57">
        <v>2731</v>
      </c>
      <c r="L405" s="4" t="s">
        <v>3498</v>
      </c>
      <c r="M405" s="4" t="s">
        <v>3455</v>
      </c>
      <c r="N405" s="4" t="s">
        <v>3411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2634</v>
      </c>
      <c r="E406" s="4" t="s">
        <v>34</v>
      </c>
      <c r="F406" s="4" t="s">
        <v>17</v>
      </c>
      <c r="G406" s="4">
        <v>9814</v>
      </c>
      <c r="H406" s="4" t="s">
        <v>3412</v>
      </c>
      <c r="I406" s="94">
        <v>40</v>
      </c>
      <c r="J406" s="4" t="s">
        <v>3663</v>
      </c>
      <c r="K406" s="57">
        <v>9038</v>
      </c>
      <c r="L406" s="4" t="s">
        <v>3662</v>
      </c>
      <c r="M406" s="4" t="s">
        <v>576</v>
      </c>
      <c r="N406" s="4" t="s">
        <v>1688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417</v>
      </c>
      <c r="E407" s="4" t="s">
        <v>33</v>
      </c>
      <c r="F407" s="4" t="s">
        <v>17</v>
      </c>
      <c r="G407" s="4">
        <v>9812</v>
      </c>
      <c r="H407" s="4" t="s">
        <v>3386</v>
      </c>
      <c r="I407" s="94">
        <v>73</v>
      </c>
      <c r="J407" s="4" t="s">
        <v>30</v>
      </c>
      <c r="K407" s="57" t="s">
        <v>79</v>
      </c>
      <c r="L407" s="4" t="s">
        <v>3389</v>
      </c>
      <c r="M407" s="4" t="s">
        <v>3388</v>
      </c>
      <c r="N407" s="4" t="s">
        <v>1688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3489</v>
      </c>
      <c r="I408" s="94">
        <v>60</v>
      </c>
      <c r="J408" s="4" t="s">
        <v>52</v>
      </c>
      <c r="K408" s="57">
        <v>9330</v>
      </c>
      <c r="L408" s="4" t="s">
        <v>3493</v>
      </c>
      <c r="M408" s="4" t="s">
        <v>3492</v>
      </c>
      <c r="N408" s="4" t="str">
        <f>IFERROR(VLOOKUP(J408,'Issue Code'!$C$54:$D$69,2,0),"Fill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3490</v>
      </c>
      <c r="I409" s="94">
        <v>24</v>
      </c>
      <c r="J409" s="4" t="s">
        <v>30</v>
      </c>
      <c r="K409" s="57" t="s">
        <v>79</v>
      </c>
      <c r="L409" s="4" t="s">
        <v>3495</v>
      </c>
      <c r="M409" s="4" t="s">
        <v>3494</v>
      </c>
      <c r="N409" s="4" t="str">
        <f>IFERROR(VLOOKUP(J409,'Issue Code'!$C$54:$D$69,2,0),"Fill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3491</v>
      </c>
      <c r="I410" s="94">
        <v>48</v>
      </c>
      <c r="J410" s="4" t="s">
        <v>7250</v>
      </c>
      <c r="K410" s="57"/>
      <c r="L410" s="4" t="s">
        <v>3497</v>
      </c>
      <c r="M410" s="4" t="s">
        <v>3496</v>
      </c>
      <c r="N410" s="4" t="str">
        <f>IFERROR(VLOOKUP(J410,'Issue Code'!$C$54:$D$69,2,0),"Fill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3454</v>
      </c>
      <c r="I411" s="94">
        <v>24</v>
      </c>
      <c r="J411" s="4" t="s">
        <v>84</v>
      </c>
      <c r="K411" s="57">
        <v>2731</v>
      </c>
      <c r="L411" s="4" t="s">
        <v>3498</v>
      </c>
      <c r="M411" s="4" t="s">
        <v>3455</v>
      </c>
      <c r="N411" s="4" t="s">
        <v>3411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417</v>
      </c>
      <c r="E412" s="4" t="s">
        <v>33</v>
      </c>
      <c r="F412" s="4" t="s">
        <v>17</v>
      </c>
      <c r="G412" s="4">
        <v>9812</v>
      </c>
      <c r="H412" s="4" t="s">
        <v>3500</v>
      </c>
      <c r="I412" s="94">
        <v>19.5</v>
      </c>
      <c r="J412" s="4" t="s">
        <v>30</v>
      </c>
      <c r="K412" s="57" t="s">
        <v>79</v>
      </c>
      <c r="L412" s="4" t="s">
        <v>3503</v>
      </c>
      <c r="M412" s="4" t="s">
        <v>3502</v>
      </c>
      <c r="N412" s="4" t="str">
        <f>IFERROR(VLOOKUP(J412,'Issue Code'!$C$54:$D$69,2,0),"Fill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3499</v>
      </c>
      <c r="E413" s="4" t="s">
        <v>33</v>
      </c>
      <c r="F413" s="4" t="s">
        <v>17</v>
      </c>
      <c r="G413" s="4">
        <v>9812</v>
      </c>
      <c r="H413" s="4" t="s">
        <v>3501</v>
      </c>
      <c r="I413" s="94">
        <v>96</v>
      </c>
      <c r="J413" s="4" t="s">
        <v>61</v>
      </c>
      <c r="K413" s="57">
        <v>9811</v>
      </c>
      <c r="L413" s="4" t="s">
        <v>3505</v>
      </c>
      <c r="M413" s="4" t="s">
        <v>3504</v>
      </c>
      <c r="N413" s="4" t="str">
        <f>IFERROR(VLOOKUP(J413,'Issue Code'!$C$54:$D$69,2,0),"Fill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417</v>
      </c>
      <c r="E414" s="4" t="s">
        <v>33</v>
      </c>
      <c r="F414" s="4" t="s">
        <v>17</v>
      </c>
      <c r="G414" s="4">
        <v>9812</v>
      </c>
      <c r="H414" s="4" t="s">
        <v>3558</v>
      </c>
      <c r="I414" s="94">
        <v>40</v>
      </c>
      <c r="J414" s="4" t="s">
        <v>7294</v>
      </c>
      <c r="K414" s="57" t="s">
        <v>7289</v>
      </c>
      <c r="L414" s="4" t="s">
        <v>3559</v>
      </c>
      <c r="M414" s="4" t="s">
        <v>3561</v>
      </c>
      <c r="N414" s="4" t="str">
        <f>IFERROR(VLOOKUP(J414,'Issue Code'!$C$54:$D$69,2,0),"Fill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2102</v>
      </c>
      <c r="E415" s="4" t="s">
        <v>33</v>
      </c>
      <c r="F415" s="4" t="s">
        <v>18</v>
      </c>
      <c r="G415" s="4">
        <v>9812</v>
      </c>
      <c r="H415" s="4" t="s">
        <v>3563</v>
      </c>
      <c r="I415" s="94">
        <v>74.5</v>
      </c>
      <c r="J415" s="4" t="s">
        <v>30</v>
      </c>
      <c r="K415" s="57" t="s">
        <v>79</v>
      </c>
      <c r="L415" s="4" t="s">
        <v>3565</v>
      </c>
      <c r="M415" s="4" t="s">
        <v>3564</v>
      </c>
      <c r="N415" s="4" t="str">
        <f>IFERROR(VLOOKUP(J415,'Issue Code'!$C$54:$D$69,2,0),"Fill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417</v>
      </c>
      <c r="E416" s="4" t="s">
        <v>33</v>
      </c>
      <c r="F416" s="4" t="s">
        <v>17</v>
      </c>
      <c r="G416" s="4">
        <v>9812</v>
      </c>
      <c r="H416" s="4" t="s">
        <v>3566</v>
      </c>
      <c r="I416" s="94">
        <v>20</v>
      </c>
      <c r="J416" s="4" t="s">
        <v>61</v>
      </c>
      <c r="K416" s="57">
        <v>9811</v>
      </c>
      <c r="L416" s="4"/>
      <c r="M416" s="4" t="s">
        <v>576</v>
      </c>
      <c r="N416" s="4" t="str">
        <f>IFERROR(VLOOKUP(J416,'Issue Code'!$C$54:$D$69,2,0),"Fill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417</v>
      </c>
      <c r="E417" s="4" t="s">
        <v>33</v>
      </c>
      <c r="F417" s="4" t="s">
        <v>17</v>
      </c>
      <c r="G417" s="4">
        <v>9812</v>
      </c>
      <c r="H417" s="4" t="s">
        <v>3567</v>
      </c>
      <c r="I417" s="94">
        <v>5</v>
      </c>
      <c r="J417" s="4" t="s">
        <v>61</v>
      </c>
      <c r="K417" s="57">
        <v>9811</v>
      </c>
      <c r="L417" s="4"/>
      <c r="M417" s="4" t="s">
        <v>576</v>
      </c>
      <c r="N417" s="4" t="str">
        <f>IFERROR(VLOOKUP(J417,'Issue Code'!$C$54:$D$69,2,0),"Fill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2102</v>
      </c>
      <c r="E418" s="4" t="s">
        <v>33</v>
      </c>
      <c r="F418" s="4" t="s">
        <v>18</v>
      </c>
      <c r="G418" s="4">
        <v>9812</v>
      </c>
      <c r="H418" s="4" t="s">
        <v>3563</v>
      </c>
      <c r="I418" s="94">
        <v>62</v>
      </c>
      <c r="J418" s="4" t="s">
        <v>30</v>
      </c>
      <c r="K418" s="57" t="s">
        <v>79</v>
      </c>
      <c r="L418" s="4" t="s">
        <v>3565</v>
      </c>
      <c r="M418" s="4" t="s">
        <v>3564</v>
      </c>
      <c r="N418" s="4" t="str">
        <f>IFERROR(VLOOKUP(J418,'Issue Code'!$C$54:$D$69,2,0),"Fill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3031</v>
      </c>
      <c r="E419" s="4" t="s">
        <v>33</v>
      </c>
      <c r="F419" s="4" t="s">
        <v>17</v>
      </c>
      <c r="G419" s="4">
        <v>9812</v>
      </c>
      <c r="H419" s="4" t="s">
        <v>3593</v>
      </c>
      <c r="I419" s="94">
        <v>2.25</v>
      </c>
      <c r="J419" s="4" t="s">
        <v>74</v>
      </c>
      <c r="K419" s="57" t="s">
        <v>3596</v>
      </c>
      <c r="L419" s="4" t="s">
        <v>3597</v>
      </c>
      <c r="M419" s="4" t="s">
        <v>3595</v>
      </c>
      <c r="N419" s="4" t="str">
        <f>IFERROR(VLOOKUP(J419,'Issue Code'!$C$54:$D$69,2,0),"Fill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992</v>
      </c>
      <c r="E420" s="4" t="s">
        <v>34</v>
      </c>
      <c r="F420" s="4" t="s">
        <v>17</v>
      </c>
      <c r="G420" s="4">
        <v>9814</v>
      </c>
      <c r="H420" s="4" t="s">
        <v>3594</v>
      </c>
      <c r="I420" s="94">
        <v>3</v>
      </c>
      <c r="J420" s="4" t="s">
        <v>61</v>
      </c>
      <c r="K420" s="57">
        <v>9813</v>
      </c>
      <c r="L420" s="4" t="s">
        <v>3599</v>
      </c>
      <c r="M420" s="4" t="s">
        <v>3598</v>
      </c>
      <c r="N420" s="4" t="str">
        <f>IFERROR(VLOOKUP(J420,'Issue Code'!$C$54:$D$69,2,0),"Fill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3658</v>
      </c>
      <c r="I421" s="94">
        <v>88</v>
      </c>
      <c r="J421" s="4" t="s">
        <v>30</v>
      </c>
      <c r="K421" s="57" t="s">
        <v>79</v>
      </c>
      <c r="L421" s="4" t="s">
        <v>3660</v>
      </c>
      <c r="M421" s="4" t="s">
        <v>3659</v>
      </c>
      <c r="N421" s="4" t="str">
        <f>IFERROR(VLOOKUP(J421,'Issue Code'!$C$54:$D$69,2,0),"Fill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3412</v>
      </c>
      <c r="I422" s="94">
        <v>22</v>
      </c>
      <c r="J422" s="4" t="s">
        <v>3663</v>
      </c>
      <c r="K422" s="57">
        <v>9038</v>
      </c>
      <c r="L422" s="4" t="s">
        <v>3662</v>
      </c>
      <c r="M422" s="4" t="s">
        <v>576</v>
      </c>
      <c r="N422" s="4" t="s">
        <v>1688</v>
      </c>
      <c r="O422" s="6"/>
      <c r="P422" s="6"/>
    </row>
    <row r="423" spans="1:16" s="1" customFormat="1" ht="20.5" customHeight="1" x14ac:dyDescent="0.35">
      <c r="A423" s="119">
        <v>46126</v>
      </c>
      <c r="B423" s="57">
        <f t="shared" si="19"/>
        <v>16</v>
      </c>
      <c r="C423" s="57" t="str">
        <f t="shared" si="20"/>
        <v>Apr</v>
      </c>
      <c r="D423" s="4" t="s">
        <v>3030</v>
      </c>
      <c r="E423" s="4" t="s">
        <v>33</v>
      </c>
      <c r="F423" s="4" t="s">
        <v>17</v>
      </c>
      <c r="G423" s="4">
        <v>9812</v>
      </c>
      <c r="H423" s="4" t="s">
        <v>3735</v>
      </c>
      <c r="I423" s="94">
        <v>115.5</v>
      </c>
      <c r="J423" s="4" t="s">
        <v>4896</v>
      </c>
      <c r="K423" s="57"/>
      <c r="L423" s="4" t="s">
        <v>4897</v>
      </c>
      <c r="M423" s="4" t="s">
        <v>4898</v>
      </c>
      <c r="N423" s="4" t="str">
        <f>IFERROR(VLOOKUP(J423,'Issue Code'!$C$54:$D$69,2,0),"Fill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2624</v>
      </c>
      <c r="E424" s="4" t="s">
        <v>33</v>
      </c>
      <c r="F424" s="4" t="s">
        <v>18</v>
      </c>
      <c r="G424" s="4">
        <v>9812</v>
      </c>
      <c r="H424" s="4" t="s">
        <v>3736</v>
      </c>
      <c r="I424" s="94">
        <v>72</v>
      </c>
      <c r="J424" s="4" t="s">
        <v>61</v>
      </c>
      <c r="K424" s="57">
        <v>9811</v>
      </c>
      <c r="L424" s="4" t="s">
        <v>3737</v>
      </c>
      <c r="M424" s="4" t="s">
        <v>3738</v>
      </c>
      <c r="N424" s="4" t="str">
        <f>IFERROR(VLOOKUP(J424,'Issue Code'!$C$54:$D$69,2,0),"Fill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614</v>
      </c>
      <c r="E425" s="4" t="s">
        <v>34</v>
      </c>
      <c r="F425" s="4" t="s">
        <v>17</v>
      </c>
      <c r="G425" s="4">
        <v>9814</v>
      </c>
      <c r="H425" s="4" t="s">
        <v>3739</v>
      </c>
      <c r="I425" s="94">
        <v>16</v>
      </c>
      <c r="J425" s="4" t="s">
        <v>30</v>
      </c>
      <c r="K425" s="57" t="s">
        <v>79</v>
      </c>
      <c r="L425" s="4" t="s">
        <v>3741</v>
      </c>
      <c r="M425" s="4" t="s">
        <v>3740</v>
      </c>
      <c r="N425" s="4" t="str">
        <f>IFERROR(VLOOKUP(J425,'Issue Code'!$C$54:$D$69,2,0),"Fill in")</f>
        <v>Material issue (Quality)</v>
      </c>
      <c r="O425" s="6"/>
      <c r="P425" s="6"/>
    </row>
    <row r="426" spans="1:16" s="1" customFormat="1" ht="20.5" customHeight="1" x14ac:dyDescent="0.35">
      <c r="A426" s="119">
        <v>46127</v>
      </c>
      <c r="B426" s="57">
        <f t="shared" si="19"/>
        <v>16</v>
      </c>
      <c r="C426" s="57" t="str">
        <f t="shared" si="20"/>
        <v>Apr</v>
      </c>
      <c r="D426" s="4" t="s">
        <v>3108</v>
      </c>
      <c r="E426" s="4" t="s">
        <v>33</v>
      </c>
      <c r="F426" s="4" t="s">
        <v>17</v>
      </c>
      <c r="G426" s="4">
        <v>9812</v>
      </c>
      <c r="H426" s="4" t="s">
        <v>3742</v>
      </c>
      <c r="I426" s="94">
        <v>17.5</v>
      </c>
      <c r="J426" s="4" t="s">
        <v>4857</v>
      </c>
      <c r="K426" s="57" t="s">
        <v>7293</v>
      </c>
      <c r="L426" s="4" t="s">
        <v>4894</v>
      </c>
      <c r="M426" s="4" t="s">
        <v>4895</v>
      </c>
      <c r="N426" s="4" t="str">
        <f>IFERROR(VLOOKUP(J426,'Issue Code'!$C$54:$D$69,2,0),"Fill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1424</v>
      </c>
      <c r="E427" s="4" t="s">
        <v>33</v>
      </c>
      <c r="F427" s="4" t="s">
        <v>18</v>
      </c>
      <c r="G427" s="4">
        <v>9812</v>
      </c>
      <c r="H427" s="4" t="s">
        <v>3780</v>
      </c>
      <c r="I427" s="94">
        <v>48</v>
      </c>
      <c r="J427" s="4" t="s">
        <v>30</v>
      </c>
      <c r="K427" s="57" t="s">
        <v>79</v>
      </c>
      <c r="L427" s="4" t="s">
        <v>3785</v>
      </c>
      <c r="M427" s="4" t="s">
        <v>3784</v>
      </c>
      <c r="N427" s="4" t="str">
        <f>IFERROR(VLOOKUP(J427,'Issue Code'!$C$54:$D$69,2,0),"Fill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3783</v>
      </c>
      <c r="E428" s="4" t="s">
        <v>33</v>
      </c>
      <c r="F428" s="4" t="s">
        <v>18</v>
      </c>
      <c r="G428" s="4">
        <v>9812</v>
      </c>
      <c r="H428" s="4" t="s">
        <v>3736</v>
      </c>
      <c r="I428" s="94">
        <v>57</v>
      </c>
      <c r="J428" s="4" t="s">
        <v>61</v>
      </c>
      <c r="K428" s="57">
        <v>9811</v>
      </c>
      <c r="L428" s="4" t="s">
        <v>3737</v>
      </c>
      <c r="M428" s="4" t="s">
        <v>3738</v>
      </c>
      <c r="N428" s="4" t="str">
        <f>IFERROR(VLOOKUP(J428,'Issue Code'!$C$54:$D$69,2,0),"Fill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994</v>
      </c>
      <c r="E429" s="4" t="s">
        <v>33</v>
      </c>
      <c r="F429" s="4" t="s">
        <v>18</v>
      </c>
      <c r="G429" s="4">
        <v>9812</v>
      </c>
      <c r="H429" s="4" t="s">
        <v>3781</v>
      </c>
      <c r="I429" s="94">
        <v>23.56</v>
      </c>
      <c r="J429" s="4" t="s">
        <v>30</v>
      </c>
      <c r="K429" s="57" t="s">
        <v>79</v>
      </c>
      <c r="L429" s="4" t="s">
        <v>3787</v>
      </c>
      <c r="M429" s="4" t="s">
        <v>3786</v>
      </c>
      <c r="N429" s="4" t="str">
        <f>IFERROR(VLOOKUP(J429,'Issue Code'!$C$54:$D$69,2,0),"Fill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751</v>
      </c>
      <c r="E430" s="4" t="s">
        <v>33</v>
      </c>
      <c r="F430" s="4" t="s">
        <v>18</v>
      </c>
      <c r="G430" s="4">
        <v>9812</v>
      </c>
      <c r="H430" s="4" t="s">
        <v>3454</v>
      </c>
      <c r="I430" s="94">
        <v>35.31</v>
      </c>
      <c r="J430" s="4" t="s">
        <v>84</v>
      </c>
      <c r="K430" s="57">
        <v>2731</v>
      </c>
      <c r="L430" s="4" t="s">
        <v>3498</v>
      </c>
      <c r="M430" s="4" t="s">
        <v>3455</v>
      </c>
      <c r="N430" s="4" t="s">
        <v>3411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751</v>
      </c>
      <c r="E431" s="4" t="s">
        <v>33</v>
      </c>
      <c r="F431" s="4" t="s">
        <v>18</v>
      </c>
      <c r="G431" s="4">
        <v>9812</v>
      </c>
      <c r="H431" s="4" t="s">
        <v>3782</v>
      </c>
      <c r="I431" s="94">
        <v>14</v>
      </c>
      <c r="J431" s="4" t="s">
        <v>1105</v>
      </c>
      <c r="K431" s="57" t="s">
        <v>1104</v>
      </c>
      <c r="L431" s="4" t="s">
        <v>3789</v>
      </c>
      <c r="M431" s="4" t="s">
        <v>3788</v>
      </c>
      <c r="N431" s="4" t="s">
        <v>3411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900</v>
      </c>
      <c r="E432" s="4" t="s">
        <v>33</v>
      </c>
      <c r="F432" s="4" t="s">
        <v>18</v>
      </c>
      <c r="G432" s="4">
        <v>9812</v>
      </c>
      <c r="H432" s="4" t="s">
        <v>3823</v>
      </c>
      <c r="I432" s="94">
        <v>38.4</v>
      </c>
      <c r="J432" s="4" t="s">
        <v>30</v>
      </c>
      <c r="K432" s="57" t="s">
        <v>79</v>
      </c>
      <c r="L432" s="4" t="s">
        <v>3825</v>
      </c>
      <c r="M432" s="4" t="s">
        <v>3824</v>
      </c>
      <c r="N432" s="4" t="str">
        <f>IFERROR(VLOOKUP(J432,'Issue Code'!$C$54:$D$69,2,0),"Fill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751</v>
      </c>
      <c r="E433" s="4" t="s">
        <v>33</v>
      </c>
      <c r="F433" s="4" t="s">
        <v>18</v>
      </c>
      <c r="G433" s="4">
        <v>9812</v>
      </c>
      <c r="H433" s="4" t="s">
        <v>3780</v>
      </c>
      <c r="I433" s="94">
        <v>34.47</v>
      </c>
      <c r="J433" s="4" t="s">
        <v>30</v>
      </c>
      <c r="K433" s="57" t="s">
        <v>79</v>
      </c>
      <c r="L433" s="4" t="s">
        <v>3785</v>
      </c>
      <c r="M433" s="4" t="s">
        <v>3784</v>
      </c>
      <c r="N433" s="4" t="str">
        <f>IFERROR(VLOOKUP(J433,'Issue Code'!$C$54:$D$69,2,0),"Fill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751</v>
      </c>
      <c r="E434" s="4" t="s">
        <v>33</v>
      </c>
      <c r="F434" s="4" t="s">
        <v>18</v>
      </c>
      <c r="G434" s="4">
        <v>9812</v>
      </c>
      <c r="H434" s="4" t="s">
        <v>3454</v>
      </c>
      <c r="I434" s="94">
        <v>22.5</v>
      </c>
      <c r="J434" s="4" t="s">
        <v>84</v>
      </c>
      <c r="K434" s="57">
        <v>2731</v>
      </c>
      <c r="L434" s="4" t="s">
        <v>3498</v>
      </c>
      <c r="M434" s="4" t="s">
        <v>3455</v>
      </c>
      <c r="N434" s="4" t="s">
        <v>3411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416</v>
      </c>
      <c r="E435" s="4" t="s">
        <v>33</v>
      </c>
      <c r="F435" s="4" t="s">
        <v>18</v>
      </c>
      <c r="G435" s="4">
        <v>9812</v>
      </c>
      <c r="H435" s="4" t="s">
        <v>3836</v>
      </c>
      <c r="I435" s="94">
        <v>72</v>
      </c>
      <c r="J435" s="4" t="s">
        <v>61</v>
      </c>
      <c r="K435" s="57">
        <v>9811</v>
      </c>
      <c r="L435" s="4" t="s">
        <v>3838</v>
      </c>
      <c r="M435" s="4" t="s">
        <v>3837</v>
      </c>
      <c r="N435" s="4" t="str">
        <f>IFERROR(VLOOKUP(J435,'Issue Code'!$C$54:$D$69,2,0),"Fill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417</v>
      </c>
      <c r="E436" s="4" t="s">
        <v>33</v>
      </c>
      <c r="F436" s="4" t="s">
        <v>17</v>
      </c>
      <c r="G436" s="4">
        <v>9812</v>
      </c>
      <c r="H436" s="4" t="s">
        <v>3839</v>
      </c>
      <c r="I436" s="94">
        <v>48</v>
      </c>
      <c r="J436" s="4" t="s">
        <v>30</v>
      </c>
      <c r="K436" s="57" t="s">
        <v>79</v>
      </c>
      <c r="L436" s="4" t="s">
        <v>3841</v>
      </c>
      <c r="M436" s="4" t="s">
        <v>3840</v>
      </c>
      <c r="N436" s="4" t="str">
        <f>IFERROR(VLOOKUP(J436,'Issue Code'!$C$54:$D$69,2,0),"Fill in")</f>
        <v>Material issue (Quality)</v>
      </c>
      <c r="O436" s="6"/>
      <c r="P436" s="6"/>
    </row>
    <row r="437" spans="1:16" s="1" customFormat="1" ht="20.5" customHeight="1" x14ac:dyDescent="0.35">
      <c r="A437" s="119">
        <v>46132</v>
      </c>
      <c r="B437" s="57">
        <f t="shared" si="19"/>
        <v>17</v>
      </c>
      <c r="C437" s="57" t="str">
        <f t="shared" si="20"/>
        <v>Apr</v>
      </c>
      <c r="D437" s="4" t="s">
        <v>670</v>
      </c>
      <c r="E437" s="4" t="s">
        <v>34</v>
      </c>
      <c r="F437" s="4" t="s">
        <v>18</v>
      </c>
      <c r="G437" s="4">
        <v>9814</v>
      </c>
      <c r="H437" s="4" t="s">
        <v>3862</v>
      </c>
      <c r="I437" s="94">
        <v>8</v>
      </c>
      <c r="J437" s="4" t="s">
        <v>30</v>
      </c>
      <c r="K437" s="57" t="s">
        <v>79</v>
      </c>
      <c r="L437" s="4" t="s">
        <v>4900</v>
      </c>
      <c r="M437" s="4" t="s">
        <v>4899</v>
      </c>
      <c r="N437" s="4" t="str">
        <f>IFERROR(VLOOKUP(J437,'Issue Code'!$C$54:$D$69,2,0),"Fill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429</v>
      </c>
      <c r="E438" s="4" t="s">
        <v>33</v>
      </c>
      <c r="F438" s="4" t="s">
        <v>18</v>
      </c>
      <c r="G438" s="4">
        <v>9812</v>
      </c>
      <c r="H438" s="4" t="s">
        <v>3903</v>
      </c>
      <c r="I438" s="94">
        <v>54</v>
      </c>
      <c r="J438" s="4" t="s">
        <v>61</v>
      </c>
      <c r="K438" s="57">
        <v>9811</v>
      </c>
      <c r="L438" s="4" t="s">
        <v>3905</v>
      </c>
      <c r="M438" s="4" t="s">
        <v>3904</v>
      </c>
      <c r="N438" s="4" t="str">
        <f>IFERROR(VLOOKUP(J438,'Issue Code'!$C$54:$D$69,2,0),"Fill in")</f>
        <v>Workmanship issue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3907</v>
      </c>
      <c r="I439" s="94">
        <v>85</v>
      </c>
      <c r="J439" s="4" t="s">
        <v>30</v>
      </c>
      <c r="K439" s="57" t="s">
        <v>79</v>
      </c>
      <c r="L439" s="4" t="s">
        <v>5074</v>
      </c>
      <c r="M439" s="4" t="s">
        <v>576</v>
      </c>
      <c r="N439" s="4" t="str">
        <f>IFERROR(VLOOKUP(J439,'Issue Code'!$C$54:$D$69,2,0),"Fill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3939</v>
      </c>
      <c r="I440" s="94">
        <v>30</v>
      </c>
      <c r="J440" s="4" t="s">
        <v>61</v>
      </c>
      <c r="K440" s="57">
        <v>9811</v>
      </c>
      <c r="L440" s="4" t="s">
        <v>3942</v>
      </c>
      <c r="M440" s="4" t="s">
        <v>3941</v>
      </c>
      <c r="N440" s="4" t="str">
        <f>IFERROR(VLOOKUP(J440,'Issue Code'!$C$54:$D$69,2,0),"Fill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494</v>
      </c>
      <c r="E441" s="4" t="s">
        <v>33</v>
      </c>
      <c r="F441" s="4" t="s">
        <v>18</v>
      </c>
      <c r="G441" s="4">
        <v>9812</v>
      </c>
      <c r="H441" s="4" t="s">
        <v>3940</v>
      </c>
      <c r="I441" s="94">
        <v>88</v>
      </c>
      <c r="J441" s="4" t="s">
        <v>61</v>
      </c>
      <c r="K441" s="57">
        <v>9811</v>
      </c>
      <c r="L441" s="4" t="s">
        <v>3943</v>
      </c>
      <c r="M441" s="4" t="s">
        <v>3944</v>
      </c>
      <c r="N441" s="4" t="str">
        <f>IFERROR(VLOOKUP(J441,'Issue Code'!$C$54:$D$69,2,0),"Fill in")</f>
        <v>Workmanship issue</v>
      </c>
      <c r="O441" s="6"/>
      <c r="P441" s="6"/>
    </row>
    <row r="442" spans="1:16" s="1" customFormat="1" ht="20.5" customHeight="1" x14ac:dyDescent="0.35">
      <c r="A442" s="119">
        <v>46134</v>
      </c>
      <c r="B442" s="57">
        <f t="shared" si="19"/>
        <v>17</v>
      </c>
      <c r="C442" s="57" t="str">
        <f t="shared" si="20"/>
        <v>Apr</v>
      </c>
      <c r="D442" s="4" t="s">
        <v>417</v>
      </c>
      <c r="E442" s="4" t="s">
        <v>33</v>
      </c>
      <c r="F442" s="4" t="s">
        <v>17</v>
      </c>
      <c r="G442" s="4">
        <v>9812</v>
      </c>
      <c r="H442" s="4" t="s">
        <v>3735</v>
      </c>
      <c r="I442" s="94">
        <v>15</v>
      </c>
      <c r="J442" s="4" t="s">
        <v>4896</v>
      </c>
      <c r="K442" s="57"/>
      <c r="L442" s="4" t="s">
        <v>4897</v>
      </c>
      <c r="M442" s="4" t="s">
        <v>4898</v>
      </c>
      <c r="N442" s="4" t="str">
        <f>IFERROR(VLOOKUP(J442,'Issue Code'!$C$54:$D$69,2,0),"Fill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543</v>
      </c>
      <c r="E443" s="4" t="s">
        <v>34</v>
      </c>
      <c r="F443" s="4" t="s">
        <v>17</v>
      </c>
      <c r="G443" s="4">
        <v>9814</v>
      </c>
      <c r="H443" s="4" t="s">
        <v>3907</v>
      </c>
      <c r="I443" s="94">
        <f>15*9.5</f>
        <v>142.5</v>
      </c>
      <c r="J443" s="4" t="s">
        <v>30</v>
      </c>
      <c r="K443" s="57" t="s">
        <v>79</v>
      </c>
      <c r="L443" s="4" t="s">
        <v>5074</v>
      </c>
      <c r="M443" s="4" t="s">
        <v>576</v>
      </c>
      <c r="N443" s="4" t="str">
        <f>IFERROR(VLOOKUP(J443,'Issue Code'!$C$54:$D$69,2,0),"Fill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3984</v>
      </c>
      <c r="I444" s="94">
        <v>56</v>
      </c>
      <c r="J444" s="4" t="s">
        <v>93</v>
      </c>
      <c r="K444" s="57">
        <v>2731</v>
      </c>
      <c r="L444" s="4" t="s">
        <v>3991</v>
      </c>
      <c r="M444" s="4" t="s">
        <v>576</v>
      </c>
      <c r="N444" s="4" t="str">
        <f>IFERROR(VLOOKUP(J444,'Issue Code'!$C$54:$D$69,2,0),"Fill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1341</v>
      </c>
      <c r="E445" s="4" t="s">
        <v>33</v>
      </c>
      <c r="F445" s="4" t="s">
        <v>18</v>
      </c>
      <c r="G445" s="4">
        <v>9812</v>
      </c>
      <c r="H445" s="4" t="s">
        <v>3939</v>
      </c>
      <c r="I445" s="94">
        <v>33</v>
      </c>
      <c r="J445" s="4" t="s">
        <v>61</v>
      </c>
      <c r="K445" s="57">
        <v>9811</v>
      </c>
      <c r="L445" s="4" t="s">
        <v>3942</v>
      </c>
      <c r="M445" s="4" t="s">
        <v>3941</v>
      </c>
      <c r="N445" s="4" t="str">
        <f>IFERROR(VLOOKUP(J445,'Issue Code'!$C$54:$D$69,2,0),"Fill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416</v>
      </c>
      <c r="E446" s="4" t="s">
        <v>33</v>
      </c>
      <c r="F446" s="4" t="s">
        <v>18</v>
      </c>
      <c r="G446" s="4">
        <v>9812</v>
      </c>
      <c r="H446" s="4" t="s">
        <v>3985</v>
      </c>
      <c r="I446" s="94">
        <v>40</v>
      </c>
      <c r="J446" s="4" t="s">
        <v>30</v>
      </c>
      <c r="K446" s="57" t="s">
        <v>79</v>
      </c>
      <c r="L446" s="4" t="s">
        <v>3988</v>
      </c>
      <c r="M446" s="4" t="s">
        <v>3987</v>
      </c>
      <c r="N446" s="4" t="str">
        <f>IFERROR(VLOOKUP(J446,'Issue Code'!$C$54:$D$69,2,0),"Fill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816</v>
      </c>
      <c r="E447" s="4" t="s">
        <v>33</v>
      </c>
      <c r="F447" s="4" t="s">
        <v>18</v>
      </c>
      <c r="G447" s="4">
        <v>9812</v>
      </c>
      <c r="H447" s="4" t="s">
        <v>3986</v>
      </c>
      <c r="I447" s="94">
        <v>20</v>
      </c>
      <c r="J447" s="4" t="s">
        <v>30</v>
      </c>
      <c r="K447" s="57" t="s">
        <v>79</v>
      </c>
      <c r="L447" s="4" t="s">
        <v>3990</v>
      </c>
      <c r="M447" s="4" t="s">
        <v>3989</v>
      </c>
      <c r="N447" s="4" t="str">
        <f>IFERROR(VLOOKUP(J447,'Issue Code'!$C$54:$D$69,2,0),"Fill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417</v>
      </c>
      <c r="E448" s="4" t="s">
        <v>33</v>
      </c>
      <c r="F448" s="4" t="s">
        <v>17</v>
      </c>
      <c r="G448" s="4">
        <v>9812</v>
      </c>
      <c r="H448" s="4" t="s">
        <v>3992</v>
      </c>
      <c r="I448" s="94">
        <v>24</v>
      </c>
      <c r="J448" s="4" t="s">
        <v>61</v>
      </c>
      <c r="K448" s="57">
        <v>9811</v>
      </c>
      <c r="L448" s="4" t="s">
        <v>3995</v>
      </c>
      <c r="M448" s="4" t="s">
        <v>3994</v>
      </c>
      <c r="N448" s="4" t="str">
        <f>IFERROR(VLOOKUP(J448,'Issue Code'!$C$54:$D$69,2,0),"Fill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543</v>
      </c>
      <c r="E449" s="4" t="s">
        <v>34</v>
      </c>
      <c r="F449" s="4" t="s">
        <v>17</v>
      </c>
      <c r="G449" s="4">
        <v>9814</v>
      </c>
      <c r="H449" s="4" t="s">
        <v>3993</v>
      </c>
      <c r="I449" s="94">
        <v>20</v>
      </c>
      <c r="J449" s="4" t="s">
        <v>30</v>
      </c>
      <c r="K449" s="57" t="s">
        <v>79</v>
      </c>
      <c r="L449" s="4" t="s">
        <v>5074</v>
      </c>
      <c r="M449" s="4" t="s">
        <v>576</v>
      </c>
      <c r="N449" s="4" t="str">
        <f>IFERROR(VLOOKUP(J449,'Issue Code'!$C$54:$D$69,2,0),"Fill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470</v>
      </c>
      <c r="E450" s="4" t="s">
        <v>33</v>
      </c>
      <c r="F450" s="4" t="s">
        <v>18</v>
      </c>
      <c r="G450" s="4">
        <v>9812</v>
      </c>
      <c r="H450" s="4" t="s">
        <v>4014</v>
      </c>
      <c r="I450" s="94">
        <v>11.97</v>
      </c>
      <c r="J450" s="4" t="s">
        <v>52</v>
      </c>
      <c r="K450" s="57">
        <v>9330</v>
      </c>
      <c r="L450" s="4" t="s">
        <v>4152</v>
      </c>
      <c r="M450" s="4" t="s">
        <v>4015</v>
      </c>
      <c r="N450" s="4" t="str">
        <f>IFERROR(VLOOKUP(J450,'Issue Code'!$C$54:$D$69,2,0),"Fill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416</v>
      </c>
      <c r="E451" s="4" t="s">
        <v>33</v>
      </c>
      <c r="F451" s="4" t="s">
        <v>18</v>
      </c>
      <c r="G451" s="4">
        <v>9812</v>
      </c>
      <c r="H451" s="4" t="s">
        <v>4016</v>
      </c>
      <c r="I451" s="94">
        <v>108</v>
      </c>
      <c r="J451" s="4" t="s">
        <v>61</v>
      </c>
      <c r="K451" s="57">
        <v>9811</v>
      </c>
      <c r="L451" s="4" t="s">
        <v>4021</v>
      </c>
      <c r="M451" s="4" t="s">
        <v>4020</v>
      </c>
      <c r="N451" s="4" t="str">
        <f>IFERROR(VLOOKUP(J451,'Issue Code'!$C$54:$D$69,2,0),"Fill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751</v>
      </c>
      <c r="E452" s="4" t="s">
        <v>33</v>
      </c>
      <c r="F452" s="4" t="s">
        <v>18</v>
      </c>
      <c r="G452" s="4">
        <v>9812</v>
      </c>
      <c r="H452" s="4" t="s">
        <v>3730</v>
      </c>
      <c r="I452" s="94">
        <v>100</v>
      </c>
      <c r="J452" s="4" t="s">
        <v>1105</v>
      </c>
      <c r="K452" s="57" t="s">
        <v>1104</v>
      </c>
      <c r="L452" s="4" t="s">
        <v>4023</v>
      </c>
      <c r="M452" s="4" t="s">
        <v>4022</v>
      </c>
      <c r="N452" s="4" t="s">
        <v>3411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680</v>
      </c>
      <c r="E453" s="4" t="s">
        <v>33</v>
      </c>
      <c r="F453" s="4" t="s">
        <v>18</v>
      </c>
      <c r="G453" s="4">
        <v>9812</v>
      </c>
      <c r="H453" s="4" t="s">
        <v>4017</v>
      </c>
      <c r="I453" s="94">
        <v>1.25</v>
      </c>
      <c r="J453" s="4" t="s">
        <v>61</v>
      </c>
      <c r="K453" s="57">
        <v>9811</v>
      </c>
      <c r="L453" s="4" t="s">
        <v>4019</v>
      </c>
      <c r="M453" s="4" t="s">
        <v>4018</v>
      </c>
      <c r="N453" s="4" t="str">
        <f>IFERROR(VLOOKUP(J453,'Issue Code'!$C$54:$D$69,2,0),"Fill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417</v>
      </c>
      <c r="E454" s="4" t="s">
        <v>33</v>
      </c>
      <c r="F454" s="4" t="s">
        <v>17</v>
      </c>
      <c r="G454" s="4">
        <v>9812</v>
      </c>
      <c r="H454" s="4" t="s">
        <v>4024</v>
      </c>
      <c r="I454" s="94">
        <v>8</v>
      </c>
      <c r="J454" s="4" t="s">
        <v>126</v>
      </c>
      <c r="K454" s="57">
        <v>9545</v>
      </c>
      <c r="L454" s="4" t="s">
        <v>4026</v>
      </c>
      <c r="M454" s="4" t="s">
        <v>4027</v>
      </c>
      <c r="N454" s="4" t="str">
        <f>IFERROR(VLOOKUP(J454,'Issue Code'!$C$54:$D$69,2,0),"Fill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417</v>
      </c>
      <c r="E455" s="4" t="s">
        <v>33</v>
      </c>
      <c r="F455" s="4" t="s">
        <v>17</v>
      </c>
      <c r="G455" s="4">
        <v>9812</v>
      </c>
      <c r="H455" s="4" t="s">
        <v>4025</v>
      </c>
      <c r="I455" s="94">
        <v>48</v>
      </c>
      <c r="J455" s="4" t="s">
        <v>61</v>
      </c>
      <c r="K455" s="57">
        <v>9811</v>
      </c>
      <c r="L455" s="4" t="s">
        <v>3995</v>
      </c>
      <c r="M455" s="4" t="s">
        <v>3994</v>
      </c>
      <c r="N455" s="4" t="str">
        <f>IFERROR(VLOOKUP(J455,'Issue Code'!$C$54:$D$69,2,0),"Fill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751</v>
      </c>
      <c r="E456" s="4" t="s">
        <v>33</v>
      </c>
      <c r="F456" s="4" t="s">
        <v>18</v>
      </c>
      <c r="G456" s="4">
        <v>9812</v>
      </c>
      <c r="H456" s="4" t="s">
        <v>3730</v>
      </c>
      <c r="I456" s="94">
        <v>64</v>
      </c>
      <c r="J456" s="4" t="s">
        <v>1105</v>
      </c>
      <c r="K456" s="57" t="s">
        <v>1104</v>
      </c>
      <c r="L456" s="4" t="s">
        <v>4023</v>
      </c>
      <c r="M456" s="4" t="s">
        <v>4022</v>
      </c>
      <c r="N456" s="4" t="s">
        <v>3411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2624</v>
      </c>
      <c r="E457" s="4" t="s">
        <v>33</v>
      </c>
      <c r="F457" s="4" t="s">
        <v>18</v>
      </c>
      <c r="G457" s="4">
        <v>9812</v>
      </c>
      <c r="H457" s="4" t="s">
        <v>4056</v>
      </c>
      <c r="I457" s="94">
        <v>66</v>
      </c>
      <c r="J457" s="4" t="s">
        <v>61</v>
      </c>
      <c r="K457" s="57">
        <v>9811</v>
      </c>
      <c r="L457" s="4" t="s">
        <v>4058</v>
      </c>
      <c r="M457" s="4" t="s">
        <v>4057</v>
      </c>
      <c r="N457" s="4" t="str">
        <f>IFERROR(VLOOKUP(J457,'Issue Code'!$C$54:$D$69,2,0),"Fill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417</v>
      </c>
      <c r="E458" s="4" t="s">
        <v>33</v>
      </c>
      <c r="F458" s="4" t="s">
        <v>17</v>
      </c>
      <c r="G458" s="4">
        <v>9812</v>
      </c>
      <c r="H458" s="4" t="s">
        <v>4025</v>
      </c>
      <c r="I458" s="94">
        <v>8</v>
      </c>
      <c r="J458" s="4" t="s">
        <v>61</v>
      </c>
      <c r="K458" s="57">
        <v>9811</v>
      </c>
      <c r="L458" s="4" t="s">
        <v>3995</v>
      </c>
      <c r="M458" s="4" t="s">
        <v>3994</v>
      </c>
      <c r="N458" s="4" t="str">
        <f>IFERROR(VLOOKUP(J458,'Issue Code'!$C$54:$D$69,2,0),"Fill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543</v>
      </c>
      <c r="E459" s="4" t="s">
        <v>34</v>
      </c>
      <c r="F459" s="4" t="s">
        <v>17</v>
      </c>
      <c r="G459" s="4">
        <v>9814</v>
      </c>
      <c r="H459" s="4" t="s">
        <v>3993</v>
      </c>
      <c r="I459" s="94">
        <v>51</v>
      </c>
      <c r="J459" s="4" t="s">
        <v>30</v>
      </c>
      <c r="K459" s="57" t="s">
        <v>79</v>
      </c>
      <c r="L459" s="4" t="s">
        <v>5074</v>
      </c>
      <c r="M459" s="4" t="s">
        <v>576</v>
      </c>
      <c r="N459" s="4" t="str">
        <f>IFERROR(VLOOKUP(J459,'Issue Code'!$C$54:$D$69,2,0),"Fill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2103</v>
      </c>
      <c r="E460" s="4" t="s">
        <v>33</v>
      </c>
      <c r="F460" s="4" t="s">
        <v>18</v>
      </c>
      <c r="G460" s="4">
        <v>9812</v>
      </c>
      <c r="H460" s="4" t="s">
        <v>4094</v>
      </c>
      <c r="I460" s="94">
        <v>19</v>
      </c>
      <c r="J460" s="4" t="s">
        <v>61</v>
      </c>
      <c r="K460" s="57">
        <v>9811</v>
      </c>
      <c r="L460" s="4" t="s">
        <v>4097</v>
      </c>
      <c r="M460" s="4" t="s">
        <v>4096</v>
      </c>
      <c r="N460" s="4" t="str">
        <f>IFERROR(VLOOKUP(J460,'Issue Code'!$C$54:$D$69,2,0),"Fill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751</v>
      </c>
      <c r="E461" s="4" t="s">
        <v>33</v>
      </c>
      <c r="F461" s="4" t="s">
        <v>18</v>
      </c>
      <c r="G461" s="4">
        <v>9812</v>
      </c>
      <c r="H461" s="4" t="s">
        <v>3730</v>
      </c>
      <c r="I461" s="94">
        <v>56</v>
      </c>
      <c r="J461" s="4" t="s">
        <v>1105</v>
      </c>
      <c r="K461" s="57" t="s">
        <v>1104</v>
      </c>
      <c r="L461" s="4" t="s">
        <v>4023</v>
      </c>
      <c r="M461" s="4" t="s">
        <v>4022</v>
      </c>
      <c r="N461" s="4" t="s">
        <v>3411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494</v>
      </c>
      <c r="E462" s="4" t="s">
        <v>33</v>
      </c>
      <c r="F462" s="4" t="s">
        <v>18</v>
      </c>
      <c r="G462" s="4">
        <v>9812</v>
      </c>
      <c r="H462" s="4" t="s">
        <v>4095</v>
      </c>
      <c r="I462" s="94">
        <v>18.579999999999998</v>
      </c>
      <c r="J462" s="4" t="s">
        <v>52</v>
      </c>
      <c r="K462" s="57">
        <v>9330</v>
      </c>
      <c r="L462" s="4" t="s">
        <v>4099</v>
      </c>
      <c r="M462" s="4" t="s">
        <v>4098</v>
      </c>
      <c r="N462" s="4" t="str">
        <f>IFERROR(VLOOKUP(J462,'Issue Code'!$C$54:$D$69,2,0),"Fill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416</v>
      </c>
      <c r="E463" s="4" t="s">
        <v>33</v>
      </c>
      <c r="F463" s="4" t="s">
        <v>18</v>
      </c>
      <c r="G463" s="4">
        <v>9812</v>
      </c>
      <c r="H463" s="4" t="s">
        <v>4105</v>
      </c>
      <c r="I463" s="94">
        <v>24</v>
      </c>
      <c r="J463" s="4" t="s">
        <v>61</v>
      </c>
      <c r="K463" s="57">
        <v>9811</v>
      </c>
      <c r="L463" s="4" t="s">
        <v>4108</v>
      </c>
      <c r="M463" s="4" t="s">
        <v>4107</v>
      </c>
      <c r="N463" s="4" t="str">
        <f>IFERROR(VLOOKUP(J463,'Issue Code'!$C$54:$D$69,2,0),"Fill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4106</v>
      </c>
      <c r="I464" s="94">
        <v>166.24</v>
      </c>
      <c r="J464" s="4" t="s">
        <v>30</v>
      </c>
      <c r="K464" s="57" t="s">
        <v>79</v>
      </c>
      <c r="L464" s="4" t="s">
        <v>4110</v>
      </c>
      <c r="M464" s="4" t="s">
        <v>4109</v>
      </c>
      <c r="N464" s="4" t="str">
        <f>IFERROR(VLOOKUP(J464,'Issue Code'!$C$54:$D$69,2,0),"Fill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553</v>
      </c>
      <c r="E465" s="4" t="s">
        <v>33</v>
      </c>
      <c r="F465" s="4" t="s">
        <v>18</v>
      </c>
      <c r="G465" s="4">
        <v>9812</v>
      </c>
      <c r="H465" s="4" t="s">
        <v>4135</v>
      </c>
      <c r="I465" s="94">
        <v>92</v>
      </c>
      <c r="J465" s="4" t="s">
        <v>30</v>
      </c>
      <c r="K465" s="57" t="s">
        <v>79</v>
      </c>
      <c r="L465" s="4" t="s">
        <v>4137</v>
      </c>
      <c r="M465" s="4" t="s">
        <v>4136</v>
      </c>
      <c r="N465" s="4" t="str">
        <f>IFERROR(VLOOKUP(J465,'Issue Code'!$C$54:$D$69,2,0),"Fill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994</v>
      </c>
      <c r="E466" s="4" t="s">
        <v>33</v>
      </c>
      <c r="F466" s="4" t="s">
        <v>18</v>
      </c>
      <c r="G466" s="4">
        <v>9812</v>
      </c>
      <c r="H466" s="4" t="s">
        <v>4135</v>
      </c>
      <c r="I466" s="94">
        <v>17.5</v>
      </c>
      <c r="J466" s="4" t="s">
        <v>30</v>
      </c>
      <c r="K466" s="57" t="s">
        <v>79</v>
      </c>
      <c r="L466" s="4" t="s">
        <v>4137</v>
      </c>
      <c r="M466" s="4" t="s">
        <v>4136</v>
      </c>
      <c r="N466" s="4" t="str">
        <f>IFERROR(VLOOKUP(J466,'Issue Code'!$C$54:$D$69,2,0),"Fill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2103</v>
      </c>
      <c r="E467" s="4" t="s">
        <v>33</v>
      </c>
      <c r="F467" s="4" t="s">
        <v>18</v>
      </c>
      <c r="G467" s="4">
        <v>9812</v>
      </c>
      <c r="H467" s="4" t="s">
        <v>4094</v>
      </c>
      <c r="I467" s="94">
        <v>54</v>
      </c>
      <c r="J467" s="4" t="s">
        <v>61</v>
      </c>
      <c r="K467" s="57">
        <v>9811</v>
      </c>
      <c r="L467" s="4" t="s">
        <v>4097</v>
      </c>
      <c r="M467" s="4" t="s">
        <v>4153</v>
      </c>
      <c r="N467" s="4" t="str">
        <f>IFERROR(VLOOKUP(J467,'Issue Code'!$C$54:$D$69,2,0),"Fill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3730</v>
      </c>
      <c r="I468" s="94">
        <v>80.5</v>
      </c>
      <c r="J468" s="4" t="s">
        <v>1105</v>
      </c>
      <c r="K468" s="57" t="s">
        <v>1104</v>
      </c>
      <c r="L468" s="4" t="s">
        <v>4023</v>
      </c>
      <c r="M468" s="4" t="s">
        <v>4022</v>
      </c>
      <c r="N468" s="4" t="s">
        <v>3411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2102</v>
      </c>
      <c r="E469" s="4" t="s">
        <v>33</v>
      </c>
      <c r="F469" s="4" t="s">
        <v>18</v>
      </c>
      <c r="G469" s="4">
        <v>9812</v>
      </c>
      <c r="H469" s="4" t="s">
        <v>4156</v>
      </c>
      <c r="I469" s="94">
        <v>60</v>
      </c>
      <c r="J469" s="4" t="s">
        <v>30</v>
      </c>
      <c r="K469" s="57" t="s">
        <v>79</v>
      </c>
      <c r="L469" s="4" t="s">
        <v>4161</v>
      </c>
      <c r="M469" s="4" t="s">
        <v>4160</v>
      </c>
      <c r="N469" s="4" t="str">
        <f>IFERROR(VLOOKUP(J469,'Issue Code'!$C$54:$D$69,2,0),"Fill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2102</v>
      </c>
      <c r="E470" s="4" t="s">
        <v>33</v>
      </c>
      <c r="F470" s="4" t="s">
        <v>18</v>
      </c>
      <c r="G470" s="4">
        <v>9812</v>
      </c>
      <c r="H470" s="4" t="s">
        <v>4157</v>
      </c>
      <c r="I470" s="94">
        <v>56</v>
      </c>
      <c r="J470" s="4" t="s">
        <v>4164</v>
      </c>
      <c r="K470" s="57" t="s">
        <v>2561</v>
      </c>
      <c r="L470" s="4" t="s">
        <v>4163</v>
      </c>
      <c r="M470" s="4" t="s">
        <v>4162</v>
      </c>
      <c r="N470" s="4" t="s">
        <v>1688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2102</v>
      </c>
      <c r="E471" s="4" t="s">
        <v>33</v>
      </c>
      <c r="F471" s="4" t="s">
        <v>18</v>
      </c>
      <c r="G471" s="4">
        <v>9812</v>
      </c>
      <c r="H471" s="4" t="s">
        <v>4158</v>
      </c>
      <c r="I471" s="94">
        <v>20</v>
      </c>
      <c r="J471" s="4" t="s">
        <v>4164</v>
      </c>
      <c r="K471" s="57" t="s">
        <v>2561</v>
      </c>
      <c r="L471" s="4" t="s">
        <v>4163</v>
      </c>
      <c r="M471" s="4" t="s">
        <v>4165</v>
      </c>
      <c r="N471" s="4" t="s">
        <v>1688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1544</v>
      </c>
      <c r="E472" s="4" t="s">
        <v>34</v>
      </c>
      <c r="F472" s="4" t="s">
        <v>18</v>
      </c>
      <c r="G472" s="4">
        <v>9814</v>
      </c>
      <c r="H472" s="4" t="s">
        <v>4159</v>
      </c>
      <c r="I472" s="94">
        <v>48</v>
      </c>
      <c r="J472" s="4" t="s">
        <v>93</v>
      </c>
      <c r="K472" s="57">
        <v>2731</v>
      </c>
      <c r="L472" s="4" t="s">
        <v>4166</v>
      </c>
      <c r="M472" s="4" t="s">
        <v>576</v>
      </c>
      <c r="N472" s="4" t="str">
        <f>IFERROR(VLOOKUP(J472,'Issue Code'!$C$54:$D$69,2,0),"Fill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2104</v>
      </c>
      <c r="E473" s="4" t="s">
        <v>34</v>
      </c>
      <c r="F473" s="4" t="s">
        <v>17</v>
      </c>
      <c r="G473" s="4">
        <v>9814</v>
      </c>
      <c r="H473" s="4" t="s">
        <v>4154</v>
      </c>
      <c r="I473" s="94">
        <v>48</v>
      </c>
      <c r="J473" s="4" t="s">
        <v>212</v>
      </c>
      <c r="K473" s="57">
        <v>9502</v>
      </c>
      <c r="L473" s="4" t="s">
        <v>4155</v>
      </c>
      <c r="M473" s="4" t="s">
        <v>576</v>
      </c>
      <c r="N473" s="4" t="s">
        <v>1688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417</v>
      </c>
      <c r="E474" s="4" t="s">
        <v>33</v>
      </c>
      <c r="F474" s="4" t="s">
        <v>17</v>
      </c>
      <c r="G474" s="4">
        <v>9812</v>
      </c>
      <c r="H474" s="4" t="s">
        <v>4186</v>
      </c>
      <c r="I474" s="94">
        <v>32</v>
      </c>
      <c r="J474" s="4" t="s">
        <v>61</v>
      </c>
      <c r="K474" s="57">
        <v>9811</v>
      </c>
      <c r="L474" s="4" t="s">
        <v>4187</v>
      </c>
      <c r="M474" s="4" t="s">
        <v>4188</v>
      </c>
      <c r="N474" s="4" t="str">
        <f>IFERROR(VLOOKUP(J474,'Issue Code'!$C$54:$D$69,2,0),"Fill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2104</v>
      </c>
      <c r="E475" s="4" t="s">
        <v>34</v>
      </c>
      <c r="F475" s="4" t="s">
        <v>17</v>
      </c>
      <c r="G475" s="4">
        <v>9814</v>
      </c>
      <c r="H475" s="4" t="s">
        <v>4154</v>
      </c>
      <c r="I475" s="94">
        <v>79.599999999999994</v>
      </c>
      <c r="J475" s="4" t="s">
        <v>212</v>
      </c>
      <c r="K475" s="57">
        <v>9502</v>
      </c>
      <c r="L475" s="4" t="s">
        <v>4155</v>
      </c>
      <c r="M475" s="4" t="s">
        <v>576</v>
      </c>
      <c r="N475" s="4" t="s">
        <v>1688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415</v>
      </c>
      <c r="E476" s="4" t="s">
        <v>33</v>
      </c>
      <c r="F476" s="4" t="s">
        <v>18</v>
      </c>
      <c r="G476" s="4">
        <v>9812</v>
      </c>
      <c r="H476" s="4" t="s">
        <v>4189</v>
      </c>
      <c r="I476" s="94">
        <v>48</v>
      </c>
      <c r="J476" s="4" t="s">
        <v>30</v>
      </c>
      <c r="K476" s="57" t="s">
        <v>79</v>
      </c>
      <c r="L476" s="4" t="s">
        <v>4193</v>
      </c>
      <c r="M476" s="4" t="s">
        <v>4192</v>
      </c>
      <c r="N476" s="4" t="str">
        <f>IFERROR(VLOOKUP(J476,'Issue Code'!$C$54:$D$69,2,0),"Fill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544</v>
      </c>
      <c r="E477" s="4" t="s">
        <v>33</v>
      </c>
      <c r="F477" s="4" t="s">
        <v>18</v>
      </c>
      <c r="G477" s="4">
        <v>9812</v>
      </c>
      <c r="H477" s="4" t="s">
        <v>4190</v>
      </c>
      <c r="I477" s="94">
        <v>45.5</v>
      </c>
      <c r="J477" s="4" t="s">
        <v>4196</v>
      </c>
      <c r="K477" s="57" t="s">
        <v>79</v>
      </c>
      <c r="L477" s="4" t="s">
        <v>4195</v>
      </c>
      <c r="M477" s="4" t="s">
        <v>4194</v>
      </c>
      <c r="N477" s="4" t="s">
        <v>1688</v>
      </c>
      <c r="O477" s="6"/>
      <c r="P477" s="6" t="s">
        <v>7609</v>
      </c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544</v>
      </c>
      <c r="E478" s="4" t="s">
        <v>33</v>
      </c>
      <c r="F478" s="4" t="s">
        <v>18</v>
      </c>
      <c r="G478" s="4">
        <v>9812</v>
      </c>
      <c r="H478" s="4" t="s">
        <v>4191</v>
      </c>
      <c r="I478" s="94">
        <v>18</v>
      </c>
      <c r="J478" s="4" t="s">
        <v>30</v>
      </c>
      <c r="K478" s="57" t="s">
        <v>79</v>
      </c>
      <c r="L478" s="4" t="s">
        <v>4198</v>
      </c>
      <c r="M478" s="4" t="s">
        <v>4197</v>
      </c>
      <c r="N478" s="4" t="str">
        <f>IFERROR(VLOOKUP(J478,'Issue Code'!$C$54:$D$69,2,0),"Fill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3730</v>
      </c>
      <c r="I479" s="94">
        <v>88</v>
      </c>
      <c r="J479" s="4" t="s">
        <v>1105</v>
      </c>
      <c r="K479" s="57" t="s">
        <v>1104</v>
      </c>
      <c r="L479" s="4" t="s">
        <v>4023</v>
      </c>
      <c r="M479" s="4" t="s">
        <v>4022</v>
      </c>
      <c r="N479" s="4" t="s">
        <v>3411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1544</v>
      </c>
      <c r="E480" s="4" t="s">
        <v>34</v>
      </c>
      <c r="F480" s="4" t="s">
        <v>18</v>
      </c>
      <c r="G480" s="4">
        <v>9814</v>
      </c>
      <c r="H480" s="4" t="s">
        <v>4159</v>
      </c>
      <c r="I480" s="94">
        <v>28</v>
      </c>
      <c r="J480" s="4" t="s">
        <v>93</v>
      </c>
      <c r="K480" s="57">
        <v>2731</v>
      </c>
      <c r="L480" s="4" t="s">
        <v>4166</v>
      </c>
      <c r="M480" s="4" t="s">
        <v>576</v>
      </c>
      <c r="N480" s="4" t="str">
        <f>IFERROR(VLOOKUP(J480,'Issue Code'!$C$54:$D$69,2,0),"Fill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2104</v>
      </c>
      <c r="E481" s="4" t="s">
        <v>34</v>
      </c>
      <c r="F481" s="4" t="s">
        <v>17</v>
      </c>
      <c r="G481" s="4">
        <v>9814</v>
      </c>
      <c r="H481" s="4" t="s">
        <v>4154</v>
      </c>
      <c r="I481" s="94">
        <v>40</v>
      </c>
      <c r="J481" s="4" t="s">
        <v>212</v>
      </c>
      <c r="K481" s="57">
        <v>9502</v>
      </c>
      <c r="L481" s="4" t="s">
        <v>4155</v>
      </c>
      <c r="M481" s="4" t="s">
        <v>576</v>
      </c>
      <c r="N481" s="4" t="s">
        <v>1688</v>
      </c>
      <c r="O481" s="6"/>
      <c r="P481" s="6"/>
    </row>
    <row r="482" spans="1:16" s="1" customFormat="1" ht="20.5" customHeight="1" x14ac:dyDescent="0.35">
      <c r="A482" s="119">
        <v>46148</v>
      </c>
      <c r="B482" s="57">
        <f t="shared" si="21"/>
        <v>19</v>
      </c>
      <c r="C482" s="57" t="str">
        <f t="shared" si="22"/>
        <v>May</v>
      </c>
      <c r="D482" s="4" t="s">
        <v>1341</v>
      </c>
      <c r="E482" s="4" t="s">
        <v>33</v>
      </c>
      <c r="F482" s="4" t="s">
        <v>18</v>
      </c>
      <c r="G482" s="4">
        <v>9812</v>
      </c>
      <c r="H482" s="4" t="s">
        <v>4227</v>
      </c>
      <c r="I482" s="94">
        <v>232</v>
      </c>
      <c r="J482" s="4" t="s">
        <v>4903</v>
      </c>
      <c r="K482" s="57"/>
      <c r="L482" s="4" t="s">
        <v>4901</v>
      </c>
      <c r="M482" s="4" t="s">
        <v>4902</v>
      </c>
      <c r="N482" s="4" t="str">
        <f>IFERROR(VLOOKUP(J482,'Issue Code'!$C$54:$D$69,2,0),"Fill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992</v>
      </c>
      <c r="E483" s="4" t="s">
        <v>34</v>
      </c>
      <c r="F483" s="4" t="s">
        <v>17</v>
      </c>
      <c r="G483" s="4">
        <v>9814</v>
      </c>
      <c r="H483" s="4" t="s">
        <v>4256</v>
      </c>
      <c r="I483" s="94">
        <v>56</v>
      </c>
      <c r="J483" s="4" t="s">
        <v>3778</v>
      </c>
      <c r="K483" s="57" t="s">
        <v>79</v>
      </c>
      <c r="L483" s="4" t="s">
        <v>4257</v>
      </c>
      <c r="M483" s="4" t="s">
        <v>3598</v>
      </c>
      <c r="N483" s="4" t="str">
        <f>IFERROR(VLOOKUP(J483,'Issue Code'!$C$54:$D$69,2,0),"Fill in")</f>
        <v>Fill in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3730</v>
      </c>
      <c r="I484" s="94">
        <v>33</v>
      </c>
      <c r="J484" s="4" t="s">
        <v>1105</v>
      </c>
      <c r="K484" s="57" t="s">
        <v>1104</v>
      </c>
      <c r="L484" s="4" t="s">
        <v>4023</v>
      </c>
      <c r="M484" s="4" t="s">
        <v>4022</v>
      </c>
      <c r="N484" s="4" t="s">
        <v>3411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1302</v>
      </c>
      <c r="E485" s="4" t="s">
        <v>33</v>
      </c>
      <c r="F485" s="4" t="s">
        <v>18</v>
      </c>
      <c r="G485" s="4">
        <v>9812</v>
      </c>
      <c r="H485" s="4" t="s">
        <v>4258</v>
      </c>
      <c r="I485" s="94">
        <v>46</v>
      </c>
      <c r="J485" s="4" t="s">
        <v>581</v>
      </c>
      <c r="K485" s="57" t="s">
        <v>7464</v>
      </c>
      <c r="L485" s="4" t="s">
        <v>4261</v>
      </c>
      <c r="M485" s="4" t="s">
        <v>4260</v>
      </c>
      <c r="N485" s="4" t="s">
        <v>2487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2102</v>
      </c>
      <c r="E486" s="4" t="s">
        <v>33</v>
      </c>
      <c r="F486" s="4" t="s">
        <v>18</v>
      </c>
      <c r="G486" s="4">
        <v>9812</v>
      </c>
      <c r="H486" s="4" t="s">
        <v>4259</v>
      </c>
      <c r="I486" s="94">
        <v>20</v>
      </c>
      <c r="J486" s="4" t="s">
        <v>61</v>
      </c>
      <c r="K486" s="57">
        <v>9811</v>
      </c>
      <c r="L486" s="4" t="s">
        <v>4263</v>
      </c>
      <c r="M486" s="4" t="s">
        <v>4262</v>
      </c>
      <c r="N486" s="4" t="str">
        <f>IFERROR(VLOOKUP(J486,'Issue Code'!$C$54:$D$69,2,0),"Fill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992</v>
      </c>
      <c r="E487" s="4" t="s">
        <v>34</v>
      </c>
      <c r="F487" s="4" t="s">
        <v>17</v>
      </c>
      <c r="G487" s="4">
        <v>9814</v>
      </c>
      <c r="H487" s="4" t="s">
        <v>4256</v>
      </c>
      <c r="I487" s="94">
        <v>24</v>
      </c>
      <c r="J487" s="4" t="s">
        <v>3778</v>
      </c>
      <c r="K487" s="57" t="s">
        <v>79</v>
      </c>
      <c r="L487" s="4" t="s">
        <v>4257</v>
      </c>
      <c r="M487" s="4" t="s">
        <v>3598</v>
      </c>
      <c r="N487" s="4" t="str">
        <f>IFERROR(VLOOKUP(J487,'Issue Code'!$C$54:$D$69,2,0),"Fill in")</f>
        <v>Fill in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417</v>
      </c>
      <c r="E488" s="4" t="s">
        <v>33</v>
      </c>
      <c r="F488" s="4" t="s">
        <v>17</v>
      </c>
      <c r="G488" s="4">
        <v>9812</v>
      </c>
      <c r="H488" s="4" t="s">
        <v>4307</v>
      </c>
      <c r="I488" s="94">
        <v>42.01</v>
      </c>
      <c r="J488" s="4" t="s">
        <v>61</v>
      </c>
      <c r="K488" s="57">
        <v>9811</v>
      </c>
      <c r="L488" s="4" t="s">
        <v>4311</v>
      </c>
      <c r="M488" s="4" t="s">
        <v>4310</v>
      </c>
      <c r="N488" s="4" t="str">
        <f>IFERROR(VLOOKUP(J488,'Issue Code'!$C$54:$D$69,2,0),"Fill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417</v>
      </c>
      <c r="E489" s="4" t="s">
        <v>33</v>
      </c>
      <c r="F489" s="4" t="s">
        <v>17</v>
      </c>
      <c r="G489" s="4">
        <v>9812</v>
      </c>
      <c r="H489" s="4" t="s">
        <v>4308</v>
      </c>
      <c r="I489" s="94">
        <v>21.99</v>
      </c>
      <c r="J489" s="4" t="s">
        <v>1812</v>
      </c>
      <c r="K489" s="57" t="s">
        <v>6542</v>
      </c>
      <c r="L489" s="4" t="s">
        <v>4261</v>
      </c>
      <c r="M489" s="4" t="s">
        <v>4312</v>
      </c>
      <c r="N489" s="4" t="s">
        <v>4961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417</v>
      </c>
      <c r="E490" s="4" t="s">
        <v>33</v>
      </c>
      <c r="F490" s="4" t="s">
        <v>17</v>
      </c>
      <c r="G490" s="4">
        <v>9812</v>
      </c>
      <c r="H490" s="4" t="s">
        <v>4309</v>
      </c>
      <c r="I490" s="94">
        <v>16</v>
      </c>
      <c r="J490" s="4" t="s">
        <v>52</v>
      </c>
      <c r="K490" s="57">
        <v>9330</v>
      </c>
      <c r="L490" s="4" t="s">
        <v>4314</v>
      </c>
      <c r="M490" s="4" t="s">
        <v>4313</v>
      </c>
      <c r="N490" s="4" t="str">
        <f>IFERROR(VLOOKUP(J490,'Issue Code'!$C$54:$D$69,2,0),"Fill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599</v>
      </c>
      <c r="E491" s="4" t="s">
        <v>33</v>
      </c>
      <c r="F491" s="4" t="s">
        <v>18</v>
      </c>
      <c r="G491" s="4">
        <v>9812</v>
      </c>
      <c r="H491" s="4" t="s">
        <v>4351</v>
      </c>
      <c r="I491" s="94">
        <f>21*0.7</f>
        <v>14.7</v>
      </c>
      <c r="J491" s="4" t="s">
        <v>30</v>
      </c>
      <c r="K491" s="57" t="s">
        <v>79</v>
      </c>
      <c r="L491" s="4" t="s">
        <v>4352</v>
      </c>
      <c r="M491" s="4" t="s">
        <v>4350</v>
      </c>
      <c r="N491" s="4" t="str">
        <f>IFERROR(VLOOKUP(J491,'Issue Code'!$C$54:$D$69,2,0),"Fill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4353</v>
      </c>
      <c r="I492" s="94">
        <f>3*8</f>
        <v>24</v>
      </c>
      <c r="J492" s="4" t="s">
        <v>61</v>
      </c>
      <c r="K492" s="57">
        <v>9811</v>
      </c>
      <c r="L492" s="4" t="s">
        <v>4355</v>
      </c>
      <c r="M492" s="4" t="s">
        <v>4354</v>
      </c>
      <c r="N492" s="4" t="str">
        <f>IFERROR(VLOOKUP(J492,'Issue Code'!$C$54:$D$69,2,0),"Fill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4356</v>
      </c>
      <c r="I493" s="94">
        <v>40</v>
      </c>
      <c r="J493" s="4" t="s">
        <v>1812</v>
      </c>
      <c r="K493" s="57" t="s">
        <v>6542</v>
      </c>
      <c r="L493" s="4" t="s">
        <v>4358</v>
      </c>
      <c r="M493" s="4" t="s">
        <v>4357</v>
      </c>
      <c r="N493" s="4" t="s">
        <v>4961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417</v>
      </c>
      <c r="E494" s="4" t="s">
        <v>33</v>
      </c>
      <c r="F494" s="4" t="s">
        <v>17</v>
      </c>
      <c r="G494" s="4">
        <v>9812</v>
      </c>
      <c r="H494" s="4" t="s">
        <v>4307</v>
      </c>
      <c r="I494" s="94">
        <v>16</v>
      </c>
      <c r="J494" s="4" t="s">
        <v>61</v>
      </c>
      <c r="K494" s="57">
        <v>9811</v>
      </c>
      <c r="L494" s="4" t="s">
        <v>4311</v>
      </c>
      <c r="M494" s="4" t="s">
        <v>4310</v>
      </c>
      <c r="N494" s="4" t="str">
        <f>IFERROR(VLOOKUP(J494,'Issue Code'!$C$54:$D$69,2,0),"Fill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417</v>
      </c>
      <c r="E495" s="4" t="s">
        <v>33</v>
      </c>
      <c r="F495" s="4" t="s">
        <v>17</v>
      </c>
      <c r="G495" s="4">
        <v>9812</v>
      </c>
      <c r="H495" s="4" t="s">
        <v>4439</v>
      </c>
      <c r="I495" s="94">
        <v>36</v>
      </c>
      <c r="J495" s="4" t="s">
        <v>4462</v>
      </c>
      <c r="K495" s="57"/>
      <c r="L495" s="4" t="s">
        <v>4461</v>
      </c>
      <c r="M495" s="4" t="s">
        <v>576</v>
      </c>
      <c r="N495" s="4" t="str">
        <f>IFERROR(VLOOKUP(J495,'Issue Code'!$C$54:$D$69,2,0),"Fill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417</v>
      </c>
      <c r="E496" s="4" t="s">
        <v>33</v>
      </c>
      <c r="F496" s="4" t="s">
        <v>17</v>
      </c>
      <c r="G496" s="4">
        <v>9812</v>
      </c>
      <c r="H496" s="4" t="s">
        <v>4307</v>
      </c>
      <c r="I496" s="94">
        <v>20</v>
      </c>
      <c r="J496" s="4" t="s">
        <v>61</v>
      </c>
      <c r="K496" s="57">
        <v>9811</v>
      </c>
      <c r="L496" s="4" t="s">
        <v>4311</v>
      </c>
      <c r="M496" s="4" t="s">
        <v>4310</v>
      </c>
      <c r="N496" s="4" t="str">
        <f>IFERROR(VLOOKUP(J496,'Issue Code'!$C$54:$D$69,2,0),"Fill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470</v>
      </c>
      <c r="E497" s="4" t="s">
        <v>33</v>
      </c>
      <c r="F497" s="4" t="s">
        <v>18</v>
      </c>
      <c r="G497" s="4">
        <v>9812</v>
      </c>
      <c r="H497" s="4" t="s">
        <v>4440</v>
      </c>
      <c r="I497" s="94">
        <v>19</v>
      </c>
      <c r="J497" s="4" t="s">
        <v>61</v>
      </c>
      <c r="K497" s="57">
        <v>9811</v>
      </c>
      <c r="L497" s="4" t="s">
        <v>4442</v>
      </c>
      <c r="M497" s="4" t="s">
        <v>4441</v>
      </c>
      <c r="N497" s="4" t="str">
        <f>IFERROR(VLOOKUP(J497,'Issue Code'!$C$54:$D$69,2,0),"Fill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4356</v>
      </c>
      <c r="I498" s="94">
        <v>40</v>
      </c>
      <c r="J498" s="4" t="s">
        <v>1812</v>
      </c>
      <c r="K498" s="57" t="s">
        <v>6542</v>
      </c>
      <c r="L498" s="4" t="s">
        <v>4358</v>
      </c>
      <c r="M498" s="4" t="s">
        <v>4357</v>
      </c>
      <c r="N498" s="4" t="s">
        <v>4961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417</v>
      </c>
      <c r="E499" s="4" t="s">
        <v>33</v>
      </c>
      <c r="F499" s="4" t="s">
        <v>17</v>
      </c>
      <c r="G499" s="4">
        <v>9812</v>
      </c>
      <c r="H499" s="4" t="s">
        <v>4439</v>
      </c>
      <c r="I499" s="94">
        <v>344</v>
      </c>
      <c r="J499" s="4" t="s">
        <v>4462</v>
      </c>
      <c r="K499" s="57"/>
      <c r="L499" s="4" t="s">
        <v>4461</v>
      </c>
      <c r="M499" s="4" t="s">
        <v>576</v>
      </c>
      <c r="N499" s="4" t="str">
        <f>IFERROR(VLOOKUP(J499,'Issue Code'!$C$54:$D$69,2,0),"Fill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4463</v>
      </c>
      <c r="I500" s="94">
        <v>35.200000000000003</v>
      </c>
      <c r="J500" s="4" t="s">
        <v>30</v>
      </c>
      <c r="K500" s="57" t="s">
        <v>79</v>
      </c>
      <c r="L500" s="4" t="s">
        <v>4465</v>
      </c>
      <c r="M500" s="4" t="s">
        <v>4464</v>
      </c>
      <c r="N500" s="4" t="str">
        <f>IFERROR(VLOOKUP(J500,'Issue Code'!$C$54:$D$69,2,0),"Fill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556</v>
      </c>
      <c r="E501" s="4" t="s">
        <v>33</v>
      </c>
      <c r="F501" s="4" t="s">
        <v>18</v>
      </c>
      <c r="G501" s="4">
        <v>9812</v>
      </c>
      <c r="H501" s="4" t="s">
        <v>4501</v>
      </c>
      <c r="I501" s="94">
        <v>24</v>
      </c>
      <c r="J501" s="4" t="s">
        <v>52</v>
      </c>
      <c r="K501" s="57">
        <v>9330</v>
      </c>
      <c r="L501" s="4" t="s">
        <v>4503</v>
      </c>
      <c r="M501" s="4" t="s">
        <v>4502</v>
      </c>
      <c r="N501" s="4" t="str">
        <f>IFERROR(VLOOKUP(J501,'Issue Code'!$C$54:$D$69,2,0),"Fill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416</v>
      </c>
      <c r="E502" s="4" t="s">
        <v>33</v>
      </c>
      <c r="F502" s="4" t="s">
        <v>18</v>
      </c>
      <c r="G502" s="4">
        <v>9812</v>
      </c>
      <c r="H502" s="4" t="s">
        <v>4504</v>
      </c>
      <c r="I502" s="94">
        <v>42.4</v>
      </c>
      <c r="J502" s="4" t="s">
        <v>30</v>
      </c>
      <c r="K502" s="57" t="s">
        <v>79</v>
      </c>
      <c r="L502" s="4" t="s">
        <v>4509</v>
      </c>
      <c r="M502" s="4" t="s">
        <v>4508</v>
      </c>
      <c r="N502" s="4" t="str">
        <f>IFERROR(VLOOKUP(J502,'Issue Code'!$C$54:$D$69,2,0),"Fill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4505</v>
      </c>
      <c r="I503" s="94">
        <v>70.460000000000008</v>
      </c>
      <c r="J503" s="4" t="s">
        <v>61</v>
      </c>
      <c r="K503" s="57">
        <v>9811</v>
      </c>
      <c r="L503" s="4" t="s">
        <v>4507</v>
      </c>
      <c r="M503" s="4" t="s">
        <v>4506</v>
      </c>
      <c r="N503" s="4" t="str">
        <f>IFERROR(VLOOKUP(J503,'Issue Code'!$C$54:$D$69,2,0),"Fill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417</v>
      </c>
      <c r="E504" s="4" t="s">
        <v>33</v>
      </c>
      <c r="F504" s="4" t="s">
        <v>17</v>
      </c>
      <c r="G504" s="4">
        <v>9812</v>
      </c>
      <c r="H504" s="4" t="s">
        <v>4439</v>
      </c>
      <c r="I504" s="94">
        <v>84</v>
      </c>
      <c r="J504" s="4" t="s">
        <v>4462</v>
      </c>
      <c r="K504" s="57"/>
      <c r="L504" s="4" t="s">
        <v>4461</v>
      </c>
      <c r="M504" s="4" t="s">
        <v>576</v>
      </c>
      <c r="N504" s="4" t="str">
        <f>IFERROR(VLOOKUP(J504,'Issue Code'!$C$54:$D$69,2,0),"Fill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470</v>
      </c>
      <c r="E505" s="4" t="s">
        <v>33</v>
      </c>
      <c r="F505" s="4" t="s">
        <v>18</v>
      </c>
      <c r="G505" s="4">
        <v>9812</v>
      </c>
      <c r="H505" s="4" t="s">
        <v>4539</v>
      </c>
      <c r="I505" s="94">
        <v>402</v>
      </c>
      <c r="J505" s="4" t="s">
        <v>30</v>
      </c>
      <c r="K505" s="57" t="s">
        <v>79</v>
      </c>
      <c r="L505" s="4" t="s">
        <v>4137</v>
      </c>
      <c r="M505" s="4" t="s">
        <v>4540</v>
      </c>
      <c r="N505" s="4" t="str">
        <f>IFERROR(VLOOKUP(J505,'Issue Code'!$C$54:$D$69,2,0),"Fill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417</v>
      </c>
      <c r="E506" s="4" t="s">
        <v>33</v>
      </c>
      <c r="F506" s="4" t="s">
        <v>17</v>
      </c>
      <c r="G506" s="4">
        <v>9812</v>
      </c>
      <c r="H506" s="4" t="s">
        <v>4542</v>
      </c>
      <c r="I506" s="94">
        <v>9</v>
      </c>
      <c r="J506" s="4" t="s">
        <v>61</v>
      </c>
      <c r="K506" s="57">
        <v>9811</v>
      </c>
      <c r="L506" s="4" t="s">
        <v>4548</v>
      </c>
      <c r="M506" s="4" t="s">
        <v>4547</v>
      </c>
      <c r="N506" s="4" t="str">
        <f>IFERROR(VLOOKUP(J506,'Issue Code'!$C$54:$D$69,2,0),"Fill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417</v>
      </c>
      <c r="E507" s="4" t="s">
        <v>33</v>
      </c>
      <c r="F507" s="4" t="s">
        <v>17</v>
      </c>
      <c r="G507" s="4">
        <v>9812</v>
      </c>
      <c r="H507" s="4" t="s">
        <v>4543</v>
      </c>
      <c r="I507" s="94">
        <v>24</v>
      </c>
      <c r="J507" s="4" t="s">
        <v>61</v>
      </c>
      <c r="K507" s="57">
        <v>9811</v>
      </c>
      <c r="L507" s="4" t="s">
        <v>4550</v>
      </c>
      <c r="M507" s="4" t="s">
        <v>4549</v>
      </c>
      <c r="N507" s="4" t="str">
        <f>IFERROR(VLOOKUP(J507,'Issue Code'!$C$54:$D$69,2,0),"Fill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4541</v>
      </c>
      <c r="E508" s="4" t="s">
        <v>34</v>
      </c>
      <c r="F508" s="4" t="s">
        <v>18</v>
      </c>
      <c r="G508" s="4">
        <v>9814</v>
      </c>
      <c r="H508" s="4" t="s">
        <v>4544</v>
      </c>
      <c r="I508" s="94">
        <v>24</v>
      </c>
      <c r="J508" s="4" t="s">
        <v>61</v>
      </c>
      <c r="K508" s="57">
        <v>9813</v>
      </c>
      <c r="L508" s="4" t="s">
        <v>4545</v>
      </c>
      <c r="M508" s="4" t="s">
        <v>4546</v>
      </c>
      <c r="N508" s="4" t="str">
        <f>IFERROR(VLOOKUP(J508,'Issue Code'!$C$54:$D$69,2,0),"Fill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4680</v>
      </c>
      <c r="I509" s="94">
        <v>156</v>
      </c>
      <c r="J509" s="4" t="s">
        <v>84</v>
      </c>
      <c r="K509" s="57">
        <v>2731</v>
      </c>
      <c r="L509" s="4" t="s">
        <v>4682</v>
      </c>
      <c r="M509" s="4" t="s">
        <v>4681</v>
      </c>
      <c r="N509" s="4" t="s">
        <v>3411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1283</v>
      </c>
      <c r="E510" s="4" t="s">
        <v>33</v>
      </c>
      <c r="F510" s="4" t="s">
        <v>18</v>
      </c>
      <c r="G510" s="4">
        <v>9812</v>
      </c>
      <c r="H510" s="4" t="s">
        <v>3454</v>
      </c>
      <c r="I510" s="94">
        <v>58</v>
      </c>
      <c r="J510" s="4" t="s">
        <v>84</v>
      </c>
      <c r="K510" s="57">
        <v>2731</v>
      </c>
      <c r="L510" s="4" t="s">
        <v>4683</v>
      </c>
      <c r="M510" s="4" t="s">
        <v>3455</v>
      </c>
      <c r="N510" s="4" t="s">
        <v>3411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417</v>
      </c>
      <c r="E511" s="4" t="s">
        <v>33</v>
      </c>
      <c r="F511" s="4" t="s">
        <v>17</v>
      </c>
      <c r="G511" s="4">
        <v>9812</v>
      </c>
      <c r="H511" s="4" t="s">
        <v>4542</v>
      </c>
      <c r="I511" s="94">
        <v>24</v>
      </c>
      <c r="J511" s="4" t="s">
        <v>61</v>
      </c>
      <c r="K511" s="57">
        <v>9811</v>
      </c>
      <c r="L511" s="4" t="s">
        <v>4548</v>
      </c>
      <c r="M511" s="4" t="s">
        <v>4547</v>
      </c>
      <c r="N511" s="4" t="str">
        <f>IFERROR(VLOOKUP(J511,'Issue Code'!$C$54:$D$69,2,0),"Fill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417</v>
      </c>
      <c r="E512" s="4" t="s">
        <v>33</v>
      </c>
      <c r="F512" s="4" t="s">
        <v>17</v>
      </c>
      <c r="G512" s="4">
        <v>9812</v>
      </c>
      <c r="H512" s="4" t="s">
        <v>4542</v>
      </c>
      <c r="I512" s="94">
        <v>32</v>
      </c>
      <c r="J512" s="4" t="s">
        <v>61</v>
      </c>
      <c r="K512" s="57">
        <v>9811</v>
      </c>
      <c r="L512" s="4" t="s">
        <v>4548</v>
      </c>
      <c r="M512" s="4" t="s">
        <v>4547</v>
      </c>
      <c r="N512" s="4" t="str">
        <f>IFERROR(VLOOKUP(J512,'Issue Code'!$C$54:$D$69,2,0),"Fill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417</v>
      </c>
      <c r="E513" s="4" t="s">
        <v>33</v>
      </c>
      <c r="F513" s="4" t="s">
        <v>17</v>
      </c>
      <c r="G513" s="4">
        <v>9812</v>
      </c>
      <c r="H513" s="4" t="s">
        <v>4710</v>
      </c>
      <c r="I513" s="94">
        <v>16</v>
      </c>
      <c r="J513" s="4" t="s">
        <v>61</v>
      </c>
      <c r="K513" s="57">
        <v>9811</v>
      </c>
      <c r="L513" s="4" t="s">
        <v>4712</v>
      </c>
      <c r="M513" s="4" t="s">
        <v>4711</v>
      </c>
      <c r="N513" s="4" t="str">
        <f>IFERROR(VLOOKUP(J513,'Issue Code'!$C$54:$D$69,2,0),"Fill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1283</v>
      </c>
      <c r="E514" s="4" t="s">
        <v>33</v>
      </c>
      <c r="F514" s="4" t="s">
        <v>18</v>
      </c>
      <c r="G514" s="4">
        <v>9812</v>
      </c>
      <c r="H514" s="4" t="s">
        <v>4713</v>
      </c>
      <c r="I514" s="94">
        <v>112</v>
      </c>
      <c r="J514" s="4" t="s">
        <v>84</v>
      </c>
      <c r="K514" s="57">
        <v>2731</v>
      </c>
      <c r="L514" s="4" t="s">
        <v>4682</v>
      </c>
      <c r="M514" s="4" t="s">
        <v>4681</v>
      </c>
      <c r="N514" s="4" t="s">
        <v>3411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4680</v>
      </c>
      <c r="I515" s="94">
        <v>168</v>
      </c>
      <c r="J515" s="4" t="s">
        <v>84</v>
      </c>
      <c r="K515" s="57">
        <v>2731</v>
      </c>
      <c r="L515" s="4" t="s">
        <v>4682</v>
      </c>
      <c r="M515" s="4" t="s">
        <v>4681</v>
      </c>
      <c r="N515" s="4" t="s">
        <v>3411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417</v>
      </c>
      <c r="E516" s="4" t="s">
        <v>33</v>
      </c>
      <c r="F516" s="4" t="s">
        <v>17</v>
      </c>
      <c r="G516" s="4">
        <v>9812</v>
      </c>
      <c r="H516" s="4" t="s">
        <v>4754</v>
      </c>
      <c r="I516" s="94">
        <v>48</v>
      </c>
      <c r="J516" s="4" t="s">
        <v>30</v>
      </c>
      <c r="K516" s="57" t="s">
        <v>79</v>
      </c>
      <c r="L516" s="4" t="s">
        <v>4756</v>
      </c>
      <c r="M516" s="4" t="s">
        <v>4755</v>
      </c>
      <c r="N516" s="4" t="str">
        <f>IFERROR(VLOOKUP(J516,'Issue Code'!$C$54:$D$69,2,0),"Fill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4757</v>
      </c>
      <c r="I517" s="94">
        <v>104</v>
      </c>
      <c r="J517" s="4" t="s">
        <v>61</v>
      </c>
      <c r="K517" s="57">
        <v>9811</v>
      </c>
      <c r="L517" s="4" t="s">
        <v>4758</v>
      </c>
      <c r="M517" s="4" t="s">
        <v>4759</v>
      </c>
      <c r="N517" s="4" t="str">
        <f>IFERROR(VLOOKUP(J517,'Issue Code'!$C$54:$D$69,2,0),"Fill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4680</v>
      </c>
      <c r="I518" s="94">
        <v>302</v>
      </c>
      <c r="J518" s="4" t="s">
        <v>84</v>
      </c>
      <c r="K518" s="57">
        <v>2731</v>
      </c>
      <c r="L518" s="4" t="s">
        <v>4682</v>
      </c>
      <c r="M518" s="4" t="s">
        <v>4681</v>
      </c>
      <c r="N518" s="4" t="s">
        <v>3411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1324</v>
      </c>
      <c r="E519" s="4" t="s">
        <v>33</v>
      </c>
      <c r="F519" s="4" t="s">
        <v>18</v>
      </c>
      <c r="G519" s="4">
        <v>9812</v>
      </c>
      <c r="H519" s="4" t="s">
        <v>4777</v>
      </c>
      <c r="I519" s="94">
        <f>6*11.5</f>
        <v>69</v>
      </c>
      <c r="J519" s="4" t="s">
        <v>61</v>
      </c>
      <c r="K519" s="57">
        <v>9811</v>
      </c>
      <c r="L519" s="4" t="s">
        <v>4778</v>
      </c>
      <c r="M519" s="4" t="s">
        <v>4779</v>
      </c>
      <c r="N519" s="4" t="str">
        <f>IFERROR(VLOOKUP(J519,'Issue Code'!$C$54:$D$69,2,0),"Fill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615</v>
      </c>
      <c r="E520" s="4" t="s">
        <v>33</v>
      </c>
      <c r="F520" s="4" t="s">
        <v>18</v>
      </c>
      <c r="G520" s="4">
        <v>9812</v>
      </c>
      <c r="H520" s="4" t="s">
        <v>4781</v>
      </c>
      <c r="I520" s="94">
        <v>24</v>
      </c>
      <c r="J520" s="4" t="s">
        <v>30</v>
      </c>
      <c r="K520" s="57" t="s">
        <v>79</v>
      </c>
      <c r="L520" s="4" t="s">
        <v>4785</v>
      </c>
      <c r="M520" s="4" t="s">
        <v>4784</v>
      </c>
      <c r="N520" s="4" t="str">
        <f>IFERROR(VLOOKUP(J520,'Issue Code'!$C$54:$D$69,2,0),"Fill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4782</v>
      </c>
      <c r="I521" s="94">
        <v>156</v>
      </c>
      <c r="J521" s="4" t="s">
        <v>61</v>
      </c>
      <c r="K521" s="57">
        <v>9811</v>
      </c>
      <c r="L521" s="4" t="s">
        <v>4758</v>
      </c>
      <c r="M521" s="4" t="s">
        <v>4786</v>
      </c>
      <c r="N521" s="4" t="str">
        <f>IFERROR(VLOOKUP(J521,'Issue Code'!$C$54:$D$69,2,0),"Fill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4783</v>
      </c>
      <c r="I522" s="94">
        <v>270.62</v>
      </c>
      <c r="J522" s="4" t="s">
        <v>84</v>
      </c>
      <c r="K522" s="57">
        <v>2731</v>
      </c>
      <c r="L522" s="4" t="s">
        <v>4682</v>
      </c>
      <c r="M522" s="4" t="s">
        <v>4681</v>
      </c>
      <c r="N522" s="4" t="s">
        <v>3411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1283</v>
      </c>
      <c r="E523" s="4" t="s">
        <v>33</v>
      </c>
      <c r="F523" s="4" t="s">
        <v>18</v>
      </c>
      <c r="G523" s="4">
        <v>9812</v>
      </c>
      <c r="H523" s="4" t="s">
        <v>4680</v>
      </c>
      <c r="I523" s="94">
        <v>65.38</v>
      </c>
      <c r="J523" s="4" t="s">
        <v>84</v>
      </c>
      <c r="K523" s="57">
        <v>2731</v>
      </c>
      <c r="L523" s="4" t="s">
        <v>4682</v>
      </c>
      <c r="M523" s="4" t="s">
        <v>4681</v>
      </c>
      <c r="N523" s="4" t="s">
        <v>3411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1324</v>
      </c>
      <c r="E524" s="4" t="s">
        <v>33</v>
      </c>
      <c r="F524" s="4" t="s">
        <v>18</v>
      </c>
      <c r="G524" s="4">
        <v>9812</v>
      </c>
      <c r="H524" s="4" t="s">
        <v>4777</v>
      </c>
      <c r="I524" s="94">
        <v>24</v>
      </c>
      <c r="J524" s="4" t="s">
        <v>61</v>
      </c>
      <c r="K524" s="57">
        <v>9811</v>
      </c>
      <c r="L524" s="4" t="s">
        <v>4778</v>
      </c>
      <c r="M524" s="4" t="s">
        <v>4779</v>
      </c>
      <c r="N524" s="4" t="str">
        <f>IFERROR(VLOOKUP(J524,'Issue Code'!$C$54:$D$69,2,0),"Fill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4783</v>
      </c>
      <c r="I525" s="94">
        <v>326.5</v>
      </c>
      <c r="J525" s="4" t="s">
        <v>84</v>
      </c>
      <c r="K525" s="57">
        <v>2731</v>
      </c>
      <c r="L525" s="4" t="s">
        <v>4682</v>
      </c>
      <c r="M525" s="4" t="s">
        <v>4681</v>
      </c>
      <c r="N525" s="4" t="s">
        <v>3411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4808</v>
      </c>
      <c r="I526" s="94">
        <v>128</v>
      </c>
      <c r="J526" s="4" t="s">
        <v>84</v>
      </c>
      <c r="K526" s="57">
        <v>2731</v>
      </c>
      <c r="L526" s="4" t="s">
        <v>4682</v>
      </c>
      <c r="M526" s="4" t="s">
        <v>4681</v>
      </c>
      <c r="N526" s="4" t="s">
        <v>3411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417</v>
      </c>
      <c r="E527" s="4" t="s">
        <v>33</v>
      </c>
      <c r="F527" s="4" t="s">
        <v>17</v>
      </c>
      <c r="G527" s="4">
        <v>9812</v>
      </c>
      <c r="H527" s="4" t="s">
        <v>4809</v>
      </c>
      <c r="I527" s="94">
        <v>48</v>
      </c>
      <c r="J527" s="4" t="s">
        <v>61</v>
      </c>
      <c r="K527" s="57">
        <v>9811</v>
      </c>
      <c r="L527" s="4" t="s">
        <v>4811</v>
      </c>
      <c r="M527" s="4" t="s">
        <v>4810</v>
      </c>
      <c r="N527" s="4" t="str">
        <f>IFERROR(VLOOKUP(J527,'Issue Code'!$C$54:$D$69,2,0),"Fill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898</v>
      </c>
      <c r="E528" s="4" t="s">
        <v>33</v>
      </c>
      <c r="F528" s="4" t="s">
        <v>17</v>
      </c>
      <c r="G528" s="4">
        <v>9812</v>
      </c>
      <c r="H528" s="4" t="s">
        <v>4848</v>
      </c>
      <c r="I528" s="94">
        <v>110</v>
      </c>
      <c r="J528" s="4" t="s">
        <v>1812</v>
      </c>
      <c r="K528" s="57" t="s">
        <v>6542</v>
      </c>
      <c r="L528" s="4" t="s">
        <v>4856</v>
      </c>
      <c r="M528" s="4" t="s">
        <v>4852</v>
      </c>
      <c r="N528" s="4" t="s">
        <v>4961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417</v>
      </c>
      <c r="E529" s="4" t="s">
        <v>33</v>
      </c>
      <c r="F529" s="4" t="s">
        <v>17</v>
      </c>
      <c r="G529" s="4">
        <v>9812</v>
      </c>
      <c r="H529" s="4" t="s">
        <v>4849</v>
      </c>
      <c r="I529" s="94">
        <v>24</v>
      </c>
      <c r="J529" s="4" t="s">
        <v>52</v>
      </c>
      <c r="K529" s="57">
        <v>9330</v>
      </c>
      <c r="L529" s="4" t="s">
        <v>4858</v>
      </c>
      <c r="M529" s="4" t="s">
        <v>4853</v>
      </c>
      <c r="N529" s="4" t="str">
        <f>IFERROR(VLOOKUP(J529,'Issue Code'!$C$54:$D$69,2,0),"Fill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898</v>
      </c>
      <c r="E530" s="4" t="s">
        <v>33</v>
      </c>
      <c r="F530" s="4" t="s">
        <v>17</v>
      </c>
      <c r="G530" s="4">
        <v>9812</v>
      </c>
      <c r="H530" s="4" t="s">
        <v>4850</v>
      </c>
      <c r="I530" s="94">
        <v>10</v>
      </c>
      <c r="J530" s="4" t="s">
        <v>30</v>
      </c>
      <c r="K530" s="57" t="s">
        <v>79</v>
      </c>
      <c r="L530" s="4" t="s">
        <v>4859</v>
      </c>
      <c r="M530" s="4" t="s">
        <v>4854</v>
      </c>
      <c r="N530" s="4" t="str">
        <f>IFERROR(VLOOKUP(J530,'Issue Code'!$C$54:$D$69,2,0),"Fill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898</v>
      </c>
      <c r="E531" s="4" t="s">
        <v>33</v>
      </c>
      <c r="F531" s="4" t="s">
        <v>17</v>
      </c>
      <c r="G531" s="4">
        <v>9812</v>
      </c>
      <c r="H531" s="4" t="s">
        <v>4851</v>
      </c>
      <c r="I531" s="94">
        <v>48</v>
      </c>
      <c r="J531" s="4" t="s">
        <v>30</v>
      </c>
      <c r="K531" s="57" t="s">
        <v>79</v>
      </c>
      <c r="L531" s="4" t="s">
        <v>4860</v>
      </c>
      <c r="M531" s="4" t="s">
        <v>4855</v>
      </c>
      <c r="N531" s="4" t="str">
        <f>IFERROR(VLOOKUP(J531,'Issue Code'!$C$54:$D$69,2,0),"Fill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417</v>
      </c>
      <c r="E532" s="4" t="s">
        <v>33</v>
      </c>
      <c r="F532" s="4" t="s">
        <v>17</v>
      </c>
      <c r="G532" s="4">
        <v>9812</v>
      </c>
      <c r="H532" s="4" t="s">
        <v>4809</v>
      </c>
      <c r="I532" s="94">
        <v>48</v>
      </c>
      <c r="J532" s="4" t="s">
        <v>61</v>
      </c>
      <c r="K532" s="57">
        <v>9811</v>
      </c>
      <c r="L532" s="4" t="s">
        <v>4811</v>
      </c>
      <c r="M532" s="4" t="s">
        <v>4810</v>
      </c>
      <c r="N532" s="4" t="str">
        <f>IFERROR(VLOOKUP(J532,'Issue Code'!$C$54:$D$69,2,0),"Fill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4783</v>
      </c>
      <c r="I533" s="94">
        <v>104</v>
      </c>
      <c r="J533" s="4" t="s">
        <v>84</v>
      </c>
      <c r="K533" s="57">
        <v>2731</v>
      </c>
      <c r="L533" s="4" t="s">
        <v>4682</v>
      </c>
      <c r="M533" s="4" t="s">
        <v>4681</v>
      </c>
      <c r="N533" s="4" t="s">
        <v>3411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4861</v>
      </c>
      <c r="I534" s="94">
        <v>52</v>
      </c>
      <c r="J534" s="4" t="s">
        <v>84</v>
      </c>
      <c r="K534" s="57">
        <v>2731</v>
      </c>
      <c r="L534" s="4" t="s">
        <v>4682</v>
      </c>
      <c r="M534" s="4" t="s">
        <v>4681</v>
      </c>
      <c r="N534" s="4" t="s">
        <v>3411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1283</v>
      </c>
      <c r="E535" s="4" t="s">
        <v>33</v>
      </c>
      <c r="F535" s="4" t="s">
        <v>18</v>
      </c>
      <c r="G535" s="4">
        <v>9812</v>
      </c>
      <c r="H535" s="4" t="s">
        <v>4808</v>
      </c>
      <c r="I535" s="94">
        <v>108</v>
      </c>
      <c r="J535" s="4" t="s">
        <v>84</v>
      </c>
      <c r="K535" s="57">
        <v>2731</v>
      </c>
      <c r="L535" s="4" t="s">
        <v>4682</v>
      </c>
      <c r="M535" s="4" t="s">
        <v>4681</v>
      </c>
      <c r="N535" s="4" t="s">
        <v>3411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1301</v>
      </c>
      <c r="E536" s="4" t="s">
        <v>33</v>
      </c>
      <c r="F536" s="4" t="s">
        <v>18</v>
      </c>
      <c r="G536" s="4">
        <v>9812</v>
      </c>
      <c r="H536" s="4" t="s">
        <v>4904</v>
      </c>
      <c r="I536" s="94">
        <v>14.5</v>
      </c>
      <c r="J536" s="4" t="s">
        <v>61</v>
      </c>
      <c r="K536" s="57">
        <v>9811</v>
      </c>
      <c r="L536" s="4" t="s">
        <v>4906</v>
      </c>
      <c r="M536" s="4" t="s">
        <v>4905</v>
      </c>
      <c r="N536" s="4" t="str">
        <f>IFERROR(VLOOKUP(J536,'Issue Code'!$C$54:$D$69,2,0),"Fill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1301</v>
      </c>
      <c r="E537" s="4" t="s">
        <v>33</v>
      </c>
      <c r="F537" s="4" t="s">
        <v>18</v>
      </c>
      <c r="G537" s="4">
        <v>9812</v>
      </c>
      <c r="H537" s="4" t="s">
        <v>4907</v>
      </c>
      <c r="I537" s="94">
        <v>80</v>
      </c>
      <c r="J537" s="4" t="s">
        <v>61</v>
      </c>
      <c r="K537" s="57">
        <v>9811</v>
      </c>
      <c r="L537" s="4" t="s">
        <v>4916</v>
      </c>
      <c r="M537" s="4" t="s">
        <v>4908</v>
      </c>
      <c r="N537" s="4" t="str">
        <f>IFERROR(VLOOKUP(J537,'Issue Code'!$C$54:$D$69,2,0),"Fill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4861</v>
      </c>
      <c r="I538" s="94">
        <v>328</v>
      </c>
      <c r="J538" s="4" t="s">
        <v>84</v>
      </c>
      <c r="K538" s="57">
        <v>2731</v>
      </c>
      <c r="L538" s="4" t="s">
        <v>4682</v>
      </c>
      <c r="M538" s="4" t="s">
        <v>4681</v>
      </c>
      <c r="N538" s="4" t="s">
        <v>3411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417</v>
      </c>
      <c r="E539" s="4" t="s">
        <v>33</v>
      </c>
      <c r="F539" s="4" t="s">
        <v>17</v>
      </c>
      <c r="G539" s="4">
        <v>9812</v>
      </c>
      <c r="H539" s="4" t="s">
        <v>4909</v>
      </c>
      <c r="I539" s="94">
        <v>35</v>
      </c>
      <c r="J539" s="4" t="s">
        <v>30</v>
      </c>
      <c r="K539" s="57" t="s">
        <v>79</v>
      </c>
      <c r="L539" s="4" t="s">
        <v>4911</v>
      </c>
      <c r="M539" s="4" t="s">
        <v>4910</v>
      </c>
      <c r="N539" s="4" t="str">
        <f>IFERROR(VLOOKUP(J539,'Issue Code'!$C$54:$D$69,2,0),"Fill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417</v>
      </c>
      <c r="E540" s="4" t="s">
        <v>33</v>
      </c>
      <c r="F540" s="4" t="s">
        <v>17</v>
      </c>
      <c r="G540" s="4">
        <v>9812</v>
      </c>
      <c r="H540" s="4" t="s">
        <v>4851</v>
      </c>
      <c r="I540" s="94">
        <v>142</v>
      </c>
      <c r="J540" s="4" t="s">
        <v>30</v>
      </c>
      <c r="K540" s="57" t="s">
        <v>79</v>
      </c>
      <c r="L540" s="4" t="s">
        <v>4860</v>
      </c>
      <c r="M540" s="4" t="s">
        <v>4855</v>
      </c>
      <c r="N540" s="4" t="str">
        <f>IFERROR(VLOOKUP(J540,'Issue Code'!$C$54:$D$69,2,0),"Fill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417</v>
      </c>
      <c r="E541" s="4" t="s">
        <v>33</v>
      </c>
      <c r="F541" s="4" t="s">
        <v>17</v>
      </c>
      <c r="G541" s="4">
        <v>9812</v>
      </c>
      <c r="H541" s="4" t="s">
        <v>4913</v>
      </c>
      <c r="I541" s="94">
        <v>13.5</v>
      </c>
      <c r="J541" s="4" t="s">
        <v>61</v>
      </c>
      <c r="K541" s="57">
        <v>9813</v>
      </c>
      <c r="L541" s="4" t="s">
        <v>4915</v>
      </c>
      <c r="M541" s="4" t="s">
        <v>576</v>
      </c>
      <c r="N541" s="4" t="str">
        <f>IFERROR(VLOOKUP(J541,'Issue Code'!$C$54:$D$69,2,0),"Fill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4912</v>
      </c>
      <c r="E542" s="4" t="s">
        <v>34</v>
      </c>
      <c r="F542" s="4" t="s">
        <v>17</v>
      </c>
      <c r="G542" s="4">
        <v>9814</v>
      </c>
      <c r="H542" s="4" t="s">
        <v>4914</v>
      </c>
      <c r="I542" s="94">
        <v>10.5</v>
      </c>
      <c r="J542" s="4" t="s">
        <v>61</v>
      </c>
      <c r="K542" s="57">
        <v>9813</v>
      </c>
      <c r="L542" s="4" t="s">
        <v>4915</v>
      </c>
      <c r="M542" s="4" t="s">
        <v>576</v>
      </c>
      <c r="N542" s="4" t="str">
        <f>IFERROR(VLOOKUP(J542,'Issue Code'!$C$54:$D$69,2,0),"Fill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417</v>
      </c>
      <c r="E543" s="4" t="s">
        <v>33</v>
      </c>
      <c r="F543" s="4" t="s">
        <v>17</v>
      </c>
      <c r="G543" s="4">
        <v>9812</v>
      </c>
      <c r="H543" s="4" t="s">
        <v>4851</v>
      </c>
      <c r="I543" s="94">
        <v>60</v>
      </c>
      <c r="J543" s="4" t="s">
        <v>30</v>
      </c>
      <c r="K543" s="57" t="s">
        <v>79</v>
      </c>
      <c r="L543" s="4" t="s">
        <v>4860</v>
      </c>
      <c r="M543" s="4" t="s">
        <v>4855</v>
      </c>
      <c r="N543" s="4" t="str">
        <f>IFERROR(VLOOKUP(J543,'Issue Code'!$C$54:$D$69,2,0),"Fill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613</v>
      </c>
      <c r="E544" s="4" t="s">
        <v>34</v>
      </c>
      <c r="F544" s="4" t="s">
        <v>17</v>
      </c>
      <c r="G544" s="4">
        <v>9814</v>
      </c>
      <c r="H544" s="4" t="s">
        <v>4999</v>
      </c>
      <c r="I544" s="94">
        <v>48</v>
      </c>
      <c r="J544" s="4" t="s">
        <v>84</v>
      </c>
      <c r="K544" s="57"/>
      <c r="L544" s="4" t="s">
        <v>2418</v>
      </c>
      <c r="M544" s="4" t="s">
        <v>576</v>
      </c>
      <c r="N544" s="4" t="s">
        <v>3411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994</v>
      </c>
      <c r="E545" s="4" t="s">
        <v>33</v>
      </c>
      <c r="F545" s="4" t="s">
        <v>18</v>
      </c>
      <c r="G545" s="4">
        <v>9812</v>
      </c>
      <c r="H545" s="4" t="s">
        <v>4993</v>
      </c>
      <c r="I545" s="94">
        <v>45</v>
      </c>
      <c r="J545" s="4" t="s">
        <v>30</v>
      </c>
      <c r="K545" s="57" t="s">
        <v>79</v>
      </c>
      <c r="L545" s="4" t="s">
        <v>4996</v>
      </c>
      <c r="M545" s="4" t="s">
        <v>4995</v>
      </c>
      <c r="N545" s="4" t="str">
        <f>IFERROR(VLOOKUP(J545,'Issue Code'!$C$54:$D$69,2,0),"Fill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4808</v>
      </c>
      <c r="I546" s="94">
        <v>226</v>
      </c>
      <c r="J546" s="4" t="s">
        <v>84</v>
      </c>
      <c r="K546" s="57">
        <v>2731</v>
      </c>
      <c r="L546" s="4" t="s">
        <v>4682</v>
      </c>
      <c r="M546" s="4" t="s">
        <v>4681</v>
      </c>
      <c r="N546" s="4" t="s">
        <v>3411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4994</v>
      </c>
      <c r="I547" s="94">
        <v>272</v>
      </c>
      <c r="J547" s="4" t="s">
        <v>84</v>
      </c>
      <c r="K547" s="57">
        <v>2731</v>
      </c>
      <c r="L547" s="4" t="s">
        <v>4682</v>
      </c>
      <c r="M547" s="4" t="s">
        <v>4681</v>
      </c>
      <c r="N547" s="4" t="s">
        <v>3411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417</v>
      </c>
      <c r="E548" s="4" t="s">
        <v>33</v>
      </c>
      <c r="F548" s="4" t="s">
        <v>17</v>
      </c>
      <c r="G548" s="4">
        <v>9812</v>
      </c>
      <c r="H548" s="4" t="s">
        <v>4997</v>
      </c>
      <c r="I548" s="94">
        <v>8</v>
      </c>
      <c r="J548" s="4" t="s">
        <v>30</v>
      </c>
      <c r="K548" s="57" t="s">
        <v>79</v>
      </c>
      <c r="L548" s="4" t="s">
        <v>5001</v>
      </c>
      <c r="M548" s="4" t="s">
        <v>4855</v>
      </c>
      <c r="N548" s="4" t="str">
        <f>IFERROR(VLOOKUP(J548,'Issue Code'!$C$54:$D$69,2,0),"Fill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417</v>
      </c>
      <c r="E549" s="4" t="s">
        <v>33</v>
      </c>
      <c r="F549" s="4" t="s">
        <v>17</v>
      </c>
      <c r="G549" s="4">
        <v>9812</v>
      </c>
      <c r="H549" s="4" t="s">
        <v>4851</v>
      </c>
      <c r="I549" s="94">
        <v>96</v>
      </c>
      <c r="J549" s="4" t="s">
        <v>30</v>
      </c>
      <c r="K549" s="57" t="s">
        <v>79</v>
      </c>
      <c r="L549" s="4" t="s">
        <v>4860</v>
      </c>
      <c r="M549" s="4" t="s">
        <v>4855</v>
      </c>
      <c r="N549" s="4" t="str">
        <f>IFERROR(VLOOKUP(J549,'Issue Code'!$C$54:$D$69,2,0),"Fill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613</v>
      </c>
      <c r="E550" s="4" t="s">
        <v>34</v>
      </c>
      <c r="F550" s="4" t="s">
        <v>17</v>
      </c>
      <c r="G550" s="4">
        <v>9814</v>
      </c>
      <c r="H550" s="4" t="s">
        <v>4998</v>
      </c>
      <c r="I550" s="94">
        <v>24</v>
      </c>
      <c r="J550" s="4" t="s">
        <v>3663</v>
      </c>
      <c r="K550" s="57">
        <v>9038</v>
      </c>
      <c r="L550" s="4" t="s">
        <v>5002</v>
      </c>
      <c r="M550" s="4" t="s">
        <v>576</v>
      </c>
      <c r="N550" s="4" t="s">
        <v>1688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613</v>
      </c>
      <c r="E551" s="4" t="s">
        <v>34</v>
      </c>
      <c r="F551" s="4" t="s">
        <v>17</v>
      </c>
      <c r="G551" s="4">
        <v>9814</v>
      </c>
      <c r="H551" s="4" t="s">
        <v>4999</v>
      </c>
      <c r="I551" s="94">
        <v>32</v>
      </c>
      <c r="J551" s="4" t="s">
        <v>84</v>
      </c>
      <c r="K551" s="57"/>
      <c r="L551" s="4" t="s">
        <v>2418</v>
      </c>
      <c r="M551" s="4" t="s">
        <v>576</v>
      </c>
      <c r="N551" s="4" t="s">
        <v>3411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613</v>
      </c>
      <c r="E552" s="4" t="s">
        <v>34</v>
      </c>
      <c r="F552" s="4" t="s">
        <v>17</v>
      </c>
      <c r="G552" s="4">
        <v>9814</v>
      </c>
      <c r="H552" s="4" t="s">
        <v>5000</v>
      </c>
      <c r="I552" s="94">
        <v>48</v>
      </c>
      <c r="J552" s="4" t="s">
        <v>3663</v>
      </c>
      <c r="K552" s="57">
        <v>9038</v>
      </c>
      <c r="L552" s="4" t="s">
        <v>5002</v>
      </c>
      <c r="M552" s="4" t="s">
        <v>576</v>
      </c>
      <c r="N552" s="4" t="s">
        <v>1688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4808</v>
      </c>
      <c r="I553" s="94">
        <v>126</v>
      </c>
      <c r="J553" s="4" t="s">
        <v>84</v>
      </c>
      <c r="K553" s="57">
        <v>2731</v>
      </c>
      <c r="L553" s="4" t="s">
        <v>4682</v>
      </c>
      <c r="M553" s="4" t="s">
        <v>4681</v>
      </c>
      <c r="N553" s="4" t="s">
        <v>3411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4713</v>
      </c>
      <c r="I554" s="94">
        <v>120</v>
      </c>
      <c r="J554" s="4" t="s">
        <v>84</v>
      </c>
      <c r="K554" s="57">
        <v>2731</v>
      </c>
      <c r="L554" s="4" t="s">
        <v>4682</v>
      </c>
      <c r="M554" s="4" t="s">
        <v>4681</v>
      </c>
      <c r="N554" s="4" t="s">
        <v>3411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4994</v>
      </c>
      <c r="I555" s="94">
        <v>284</v>
      </c>
      <c r="J555" s="4" t="s">
        <v>84</v>
      </c>
      <c r="K555" s="57">
        <v>2731</v>
      </c>
      <c r="L555" s="4" t="s">
        <v>4682</v>
      </c>
      <c r="M555" s="4" t="s">
        <v>4681</v>
      </c>
      <c r="N555" s="4" t="s">
        <v>3411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417</v>
      </c>
      <c r="E556" s="4" t="s">
        <v>33</v>
      </c>
      <c r="F556" s="4" t="s">
        <v>17</v>
      </c>
      <c r="G556" s="4">
        <v>9812</v>
      </c>
      <c r="H556" s="4" t="s">
        <v>4997</v>
      </c>
      <c r="I556" s="94">
        <v>64</v>
      </c>
      <c r="J556" s="4" t="s">
        <v>30</v>
      </c>
      <c r="K556" s="57" t="s">
        <v>79</v>
      </c>
      <c r="L556" s="4" t="s">
        <v>5001</v>
      </c>
      <c r="M556" s="4" t="s">
        <v>4855</v>
      </c>
      <c r="N556" s="4" t="str">
        <f>IFERROR(VLOOKUP(J556,'Issue Code'!$C$54:$D$69,2,0),"Fill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5000</v>
      </c>
      <c r="I557" s="94">
        <v>22</v>
      </c>
      <c r="J557" s="4" t="s">
        <v>3663</v>
      </c>
      <c r="K557" s="57">
        <v>9038</v>
      </c>
      <c r="L557" s="4" t="s">
        <v>5002</v>
      </c>
      <c r="M557" s="4" t="s">
        <v>576</v>
      </c>
      <c r="N557" s="4" t="s">
        <v>1688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720</v>
      </c>
      <c r="E558" s="4" t="s">
        <v>34</v>
      </c>
      <c r="F558" s="4" t="s">
        <v>17</v>
      </c>
      <c r="G558" s="4">
        <v>9814</v>
      </c>
      <c r="H558" s="4" t="s">
        <v>5041</v>
      </c>
      <c r="I558" s="94">
        <v>104</v>
      </c>
      <c r="J558" s="4" t="s">
        <v>30</v>
      </c>
      <c r="K558" s="57" t="s">
        <v>79</v>
      </c>
      <c r="L558" s="4" t="s">
        <v>5073</v>
      </c>
      <c r="M558" s="4" t="s">
        <v>576</v>
      </c>
      <c r="N558" s="4" t="str">
        <f>IFERROR(VLOOKUP(J558,'Issue Code'!$C$54:$D$69,2,0),"Fill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5040</v>
      </c>
      <c r="E559" s="4" t="s">
        <v>33</v>
      </c>
      <c r="F559" s="4" t="s">
        <v>17</v>
      </c>
      <c r="G559" s="4">
        <v>9812</v>
      </c>
      <c r="H559" s="4" t="s">
        <v>5042</v>
      </c>
      <c r="I559" s="94">
        <v>36</v>
      </c>
      <c r="J559" s="4" t="s">
        <v>3113</v>
      </c>
      <c r="K559" s="57" t="s">
        <v>3112</v>
      </c>
      <c r="L559" s="4" t="s">
        <v>5063</v>
      </c>
      <c r="M559" s="4" t="s">
        <v>576</v>
      </c>
      <c r="N559" s="4" t="str">
        <f>IFERROR(VLOOKUP(J559,'Issue Code'!$C$54:$D$69,2,0),"Fill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1111</v>
      </c>
      <c r="E560" s="4" t="s">
        <v>33</v>
      </c>
      <c r="F560" s="4" t="s">
        <v>18</v>
      </c>
      <c r="G560" s="4">
        <v>9812</v>
      </c>
      <c r="H560" s="4" t="s">
        <v>5057</v>
      </c>
      <c r="I560" s="94">
        <v>12</v>
      </c>
      <c r="J560" s="4" t="s">
        <v>93</v>
      </c>
      <c r="K560" s="57">
        <v>2731</v>
      </c>
      <c r="L560" s="4" t="s">
        <v>5059</v>
      </c>
      <c r="M560" s="4" t="s">
        <v>5058</v>
      </c>
      <c r="N560" s="4" t="str">
        <f>IFERROR(VLOOKUP(J560,'Issue Code'!$C$54:$D$69,2,0),"Fill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1111</v>
      </c>
      <c r="E561" s="4" t="s">
        <v>33</v>
      </c>
      <c r="F561" s="4" t="s">
        <v>18</v>
      </c>
      <c r="G561" s="4">
        <v>9812</v>
      </c>
      <c r="H561" s="4" t="s">
        <v>5061</v>
      </c>
      <c r="I561" s="94">
        <v>24</v>
      </c>
      <c r="J561" s="4" t="s">
        <v>61</v>
      </c>
      <c r="K561" s="57">
        <v>9811</v>
      </c>
      <c r="L561" s="4" t="s">
        <v>5062</v>
      </c>
      <c r="M561" s="4" t="s">
        <v>5060</v>
      </c>
      <c r="N561" s="4" t="str">
        <f>IFERROR(VLOOKUP(J561,'Issue Code'!$C$54:$D$69,2,0),"Fill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556</v>
      </c>
      <c r="E562" s="4" t="s">
        <v>33</v>
      </c>
      <c r="F562" s="4" t="s">
        <v>18</v>
      </c>
      <c r="G562" s="4">
        <v>9812</v>
      </c>
      <c r="H562" s="4" t="s">
        <v>4713</v>
      </c>
      <c r="I562" s="94">
        <v>168</v>
      </c>
      <c r="J562" s="4" t="s">
        <v>84</v>
      </c>
      <c r="K562" s="57">
        <v>2731</v>
      </c>
      <c r="L562" s="4" t="s">
        <v>4682</v>
      </c>
      <c r="M562" s="4" t="s">
        <v>4681</v>
      </c>
      <c r="N562" s="4" t="s">
        <v>3411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1283</v>
      </c>
      <c r="E563" s="4" t="s">
        <v>33</v>
      </c>
      <c r="F563" s="4" t="s">
        <v>18</v>
      </c>
      <c r="G563" s="4">
        <v>9812</v>
      </c>
      <c r="H563" s="4" t="s">
        <v>4994</v>
      </c>
      <c r="I563" s="94">
        <v>64</v>
      </c>
      <c r="J563" s="4" t="s">
        <v>84</v>
      </c>
      <c r="K563" s="57">
        <v>2731</v>
      </c>
      <c r="L563" s="4" t="s">
        <v>4682</v>
      </c>
      <c r="M563" s="4" t="s">
        <v>4681</v>
      </c>
      <c r="N563" s="4" t="s">
        <v>3411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1283</v>
      </c>
      <c r="E564" s="4" t="s">
        <v>33</v>
      </c>
      <c r="F564" s="4" t="s">
        <v>18</v>
      </c>
      <c r="G564" s="4">
        <v>9812</v>
      </c>
      <c r="H564" s="4" t="s">
        <v>5064</v>
      </c>
      <c r="I564" s="94">
        <v>104</v>
      </c>
      <c r="J564" s="4" t="s">
        <v>84</v>
      </c>
      <c r="K564" s="57">
        <v>2731</v>
      </c>
      <c r="L564" s="4" t="s">
        <v>4682</v>
      </c>
      <c r="M564" s="4" t="s">
        <v>4681</v>
      </c>
      <c r="N564" s="4" t="s">
        <v>3411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5040</v>
      </c>
      <c r="E565" s="4" t="s">
        <v>33</v>
      </c>
      <c r="F565" s="4" t="s">
        <v>17</v>
      </c>
      <c r="G565" s="4">
        <v>9812</v>
      </c>
      <c r="H565" s="4" t="s">
        <v>5042</v>
      </c>
      <c r="I565" s="94">
        <v>36</v>
      </c>
      <c r="J565" s="4" t="s">
        <v>3113</v>
      </c>
      <c r="K565" s="57" t="s">
        <v>3112</v>
      </c>
      <c r="L565" s="4" t="s">
        <v>5063</v>
      </c>
      <c r="M565" s="4" t="s">
        <v>576</v>
      </c>
      <c r="N565" s="4" t="str">
        <f>IFERROR(VLOOKUP(J565,'Issue Code'!$C$54:$D$69,2,0),"Fill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720</v>
      </c>
      <c r="E566" s="4" t="s">
        <v>34</v>
      </c>
      <c r="F566" s="4" t="s">
        <v>17</v>
      </c>
      <c r="G566" s="4">
        <v>9814</v>
      </c>
      <c r="H566" s="4" t="s">
        <v>5041</v>
      </c>
      <c r="I566" s="94">
        <v>132</v>
      </c>
      <c r="J566" s="4" t="s">
        <v>30</v>
      </c>
      <c r="K566" s="57" t="s">
        <v>79</v>
      </c>
      <c r="L566" s="4" t="s">
        <v>5073</v>
      </c>
      <c r="M566" s="4" t="s">
        <v>576</v>
      </c>
      <c r="N566" s="4" t="str">
        <f>IFERROR(VLOOKUP(J566,'Issue Code'!$C$54:$D$69,2,0),"Fill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2563</v>
      </c>
      <c r="E567" s="4" t="s">
        <v>33</v>
      </c>
      <c r="F567" s="4" t="s">
        <v>18</v>
      </c>
      <c r="G567" s="4">
        <v>9812</v>
      </c>
      <c r="H567" s="4" t="s">
        <v>5067</v>
      </c>
      <c r="I567" s="94">
        <v>19.739999999999998</v>
      </c>
      <c r="J567" s="4" t="s">
        <v>61</v>
      </c>
      <c r="K567" s="57">
        <v>9811</v>
      </c>
      <c r="L567" s="4" t="s">
        <v>5069</v>
      </c>
      <c r="M567" s="4" t="s">
        <v>5068</v>
      </c>
      <c r="N567" s="4" t="str">
        <f>IFERROR(VLOOKUP(J567,'Issue Code'!$C$54:$D$69,2,0),"Fill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417</v>
      </c>
      <c r="E568" s="4" t="s">
        <v>33</v>
      </c>
      <c r="F568" s="4" t="s">
        <v>17</v>
      </c>
      <c r="G568" s="4">
        <v>9812</v>
      </c>
      <c r="H568" s="4" t="s">
        <v>5070</v>
      </c>
      <c r="I568" s="94">
        <f>5*3+1*2.5+4*4</f>
        <v>33.5</v>
      </c>
      <c r="J568" s="4" t="s">
        <v>4903</v>
      </c>
      <c r="K568" s="57"/>
      <c r="L568" s="4" t="s">
        <v>5071</v>
      </c>
      <c r="M568" s="4" t="s">
        <v>5072</v>
      </c>
      <c r="N568" s="4" t="s">
        <v>3411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751</v>
      </c>
      <c r="E569" s="4" t="s">
        <v>33</v>
      </c>
      <c r="F569" s="4" t="s">
        <v>18</v>
      </c>
      <c r="G569" s="4">
        <v>9812</v>
      </c>
      <c r="H569" s="4" t="s">
        <v>4713</v>
      </c>
      <c r="I569" s="94">
        <v>281</v>
      </c>
      <c r="J569" s="4" t="s">
        <v>84</v>
      </c>
      <c r="K569" s="57">
        <v>2731</v>
      </c>
      <c r="L569" s="4" t="s">
        <v>4682</v>
      </c>
      <c r="M569" s="4" t="s">
        <v>4681</v>
      </c>
      <c r="N569" s="4" t="s">
        <v>3411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2664</v>
      </c>
      <c r="E570" s="4" t="s">
        <v>33</v>
      </c>
      <c r="F570" s="4" t="s">
        <v>18</v>
      </c>
      <c r="G570" s="4">
        <v>9812</v>
      </c>
      <c r="H570" s="4" t="s">
        <v>5064</v>
      </c>
      <c r="I570" s="94">
        <v>315</v>
      </c>
      <c r="J570" s="4" t="s">
        <v>84</v>
      </c>
      <c r="K570" s="57">
        <v>2731</v>
      </c>
      <c r="L570" s="4" t="s">
        <v>4682</v>
      </c>
      <c r="M570" s="4" t="s">
        <v>4681</v>
      </c>
      <c r="N570" s="4" t="s">
        <v>3411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720</v>
      </c>
      <c r="E571" s="4" t="s">
        <v>34</v>
      </c>
      <c r="F571" s="4" t="s">
        <v>17</v>
      </c>
      <c r="G571" s="4">
        <v>9814</v>
      </c>
      <c r="H571" s="4" t="s">
        <v>5041</v>
      </c>
      <c r="I571" s="94">
        <v>132</v>
      </c>
      <c r="J571" s="4" t="s">
        <v>30</v>
      </c>
      <c r="K571" s="57" t="s">
        <v>79</v>
      </c>
      <c r="L571" s="4" t="s">
        <v>5073</v>
      </c>
      <c r="M571" s="4" t="s">
        <v>576</v>
      </c>
      <c r="N571" s="4" t="str">
        <f>IFERROR(VLOOKUP(J571,'Issue Code'!$C$54:$D$69,2,0),"Fill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417</v>
      </c>
      <c r="E572" s="4" t="s">
        <v>33</v>
      </c>
      <c r="F572" s="4" t="s">
        <v>17</v>
      </c>
      <c r="G572" s="4">
        <v>9812</v>
      </c>
      <c r="H572" s="4" t="s">
        <v>5070</v>
      </c>
      <c r="I572" s="94">
        <f>6*8</f>
        <v>48</v>
      </c>
      <c r="J572" s="4" t="s">
        <v>4903</v>
      </c>
      <c r="K572" s="57"/>
      <c r="L572" s="4" t="s">
        <v>5071</v>
      </c>
      <c r="M572" s="4" t="s">
        <v>5072</v>
      </c>
      <c r="N572" s="4" t="s">
        <v>3411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751</v>
      </c>
      <c r="E573" s="4" t="s">
        <v>33</v>
      </c>
      <c r="F573" s="4" t="s">
        <v>18</v>
      </c>
      <c r="G573" s="4">
        <v>9812</v>
      </c>
      <c r="H573" s="4" t="s">
        <v>4713</v>
      </c>
      <c r="I573" s="94">
        <v>128</v>
      </c>
      <c r="J573" s="4" t="s">
        <v>84</v>
      </c>
      <c r="K573" s="57">
        <v>2731</v>
      </c>
      <c r="L573" s="4" t="s">
        <v>4682</v>
      </c>
      <c r="M573" s="4" t="s">
        <v>4681</v>
      </c>
      <c r="N573" s="4" t="s">
        <v>3411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2664</v>
      </c>
      <c r="E574" s="4" t="s">
        <v>33</v>
      </c>
      <c r="F574" s="4" t="s">
        <v>18</v>
      </c>
      <c r="G574" s="4">
        <v>9812</v>
      </c>
      <c r="H574" s="4" t="s">
        <v>5106</v>
      </c>
      <c r="I574" s="94">
        <v>188</v>
      </c>
      <c r="J574" s="4" t="s">
        <v>84</v>
      </c>
      <c r="K574" s="57">
        <v>2731</v>
      </c>
      <c r="L574" s="4" t="s">
        <v>4682</v>
      </c>
      <c r="M574" s="4" t="s">
        <v>4681</v>
      </c>
      <c r="N574" s="4" t="s">
        <v>3411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751</v>
      </c>
      <c r="E575" s="4" t="s">
        <v>33</v>
      </c>
      <c r="F575" s="4" t="s">
        <v>18</v>
      </c>
      <c r="G575" s="4">
        <v>9812</v>
      </c>
      <c r="H575" s="4" t="s">
        <v>5064</v>
      </c>
      <c r="I575" s="94">
        <v>248</v>
      </c>
      <c r="J575" s="4" t="s">
        <v>84</v>
      </c>
      <c r="K575" s="57">
        <v>2731</v>
      </c>
      <c r="L575" s="4" t="s">
        <v>4682</v>
      </c>
      <c r="M575" s="4" t="s">
        <v>4681</v>
      </c>
      <c r="N575" s="4" t="s">
        <v>3411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1531</v>
      </c>
      <c r="E576" s="4" t="s">
        <v>33</v>
      </c>
      <c r="F576" s="4" t="s">
        <v>18</v>
      </c>
      <c r="G576" s="4">
        <v>9812</v>
      </c>
      <c r="H576" s="4" t="s">
        <v>5107</v>
      </c>
      <c r="I576" s="94">
        <v>30</v>
      </c>
      <c r="J576" s="4" t="s">
        <v>84</v>
      </c>
      <c r="K576" s="57">
        <v>2731</v>
      </c>
      <c r="L576" s="4" t="s">
        <v>4682</v>
      </c>
      <c r="M576" s="4" t="s">
        <v>4681</v>
      </c>
      <c r="N576" s="4" t="s">
        <v>3411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417</v>
      </c>
      <c r="E577" s="4" t="s">
        <v>33</v>
      </c>
      <c r="F577" s="4" t="s">
        <v>17</v>
      </c>
      <c r="G577" s="4">
        <v>9812</v>
      </c>
      <c r="H577" s="4" t="s">
        <v>5108</v>
      </c>
      <c r="I577" s="94">
        <v>52</v>
      </c>
      <c r="J577" s="4" t="s">
        <v>30</v>
      </c>
      <c r="K577" s="57" t="s">
        <v>79</v>
      </c>
      <c r="L577" s="4" t="s">
        <v>5112</v>
      </c>
      <c r="M577" s="4" t="s">
        <v>5111</v>
      </c>
      <c r="N577" s="4" t="str">
        <f>IFERROR(VLOOKUP(J577,'Issue Code'!$C$54:$D$69,2,0),"Fill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613</v>
      </c>
      <c r="E578" s="4" t="s">
        <v>34</v>
      </c>
      <c r="F578" s="4" t="s">
        <v>17</v>
      </c>
      <c r="G578" s="4">
        <v>9814</v>
      </c>
      <c r="H578" s="4" t="s">
        <v>5109</v>
      </c>
      <c r="I578" s="94">
        <v>128.5</v>
      </c>
      <c r="J578" s="4" t="s">
        <v>30</v>
      </c>
      <c r="K578" s="57" t="s">
        <v>79</v>
      </c>
      <c r="L578" s="4" t="s">
        <v>5073</v>
      </c>
      <c r="M578" s="4" t="s">
        <v>576</v>
      </c>
      <c r="N578" s="4" t="str">
        <f>IFERROR(VLOOKUP(J578,'Issue Code'!$C$54:$D$69,2,0),"Fill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720</v>
      </c>
      <c r="E579" s="4" t="s">
        <v>34</v>
      </c>
      <c r="F579" s="4" t="s">
        <v>17</v>
      </c>
      <c r="G579" s="4">
        <v>9814</v>
      </c>
      <c r="H579" s="4" t="s">
        <v>5110</v>
      </c>
      <c r="I579" s="94">
        <v>24</v>
      </c>
      <c r="J579" s="4" t="s">
        <v>30</v>
      </c>
      <c r="K579" s="57" t="s">
        <v>79</v>
      </c>
      <c r="L579" s="4" t="s">
        <v>5073</v>
      </c>
      <c r="M579" s="4" t="s">
        <v>576</v>
      </c>
      <c r="N579" s="4" t="str">
        <f>IFERROR(VLOOKUP(J579,'Issue Code'!$C$54:$D$69,2,0),"Fill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4" si="31">WEEKNUM(A580)</f>
        <v>22</v>
      </c>
      <c r="C580" s="57" t="str">
        <f t="shared" si="26"/>
        <v>May</v>
      </c>
      <c r="D580" s="4" t="s">
        <v>2664</v>
      </c>
      <c r="E580" s="4" t="s">
        <v>33</v>
      </c>
      <c r="F580" s="4" t="s">
        <v>18</v>
      </c>
      <c r="G580" s="4">
        <v>9812</v>
      </c>
      <c r="H580" s="4" t="s">
        <v>5106</v>
      </c>
      <c r="I580" s="94">
        <v>302</v>
      </c>
      <c r="J580" s="4" t="s">
        <v>84</v>
      </c>
      <c r="K580" s="57">
        <v>2731</v>
      </c>
      <c r="L580" s="4" t="s">
        <v>4682</v>
      </c>
      <c r="M580" s="4" t="s">
        <v>4681</v>
      </c>
      <c r="N580" s="4" t="s">
        <v>3411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751</v>
      </c>
      <c r="E581" s="4" t="s">
        <v>33</v>
      </c>
      <c r="F581" s="4" t="s">
        <v>18</v>
      </c>
      <c r="G581" s="4">
        <v>9812</v>
      </c>
      <c r="H581" s="4" t="s">
        <v>5107</v>
      </c>
      <c r="I581" s="94">
        <v>356</v>
      </c>
      <c r="J581" s="4" t="s">
        <v>84</v>
      </c>
      <c r="K581" s="57">
        <v>2731</v>
      </c>
      <c r="L581" s="4" t="s">
        <v>4682</v>
      </c>
      <c r="M581" s="4" t="s">
        <v>4681</v>
      </c>
      <c r="N581" s="4" t="s">
        <v>3411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6" si="32">TEXT(A582,"Mmm")</f>
        <v>May</v>
      </c>
      <c r="D582" s="4" t="s">
        <v>494</v>
      </c>
      <c r="E582" s="4" t="s">
        <v>33</v>
      </c>
      <c r="F582" s="4" t="s">
        <v>18</v>
      </c>
      <c r="G582" s="4">
        <v>9812</v>
      </c>
      <c r="H582" s="4" t="s">
        <v>5143</v>
      </c>
      <c r="I582" s="94">
        <v>10</v>
      </c>
      <c r="J582" s="4" t="s">
        <v>30</v>
      </c>
      <c r="K582" s="57" t="s">
        <v>79</v>
      </c>
      <c r="L582" s="4" t="s">
        <v>5145</v>
      </c>
      <c r="M582" s="4" t="s">
        <v>5144</v>
      </c>
      <c r="N582" s="4" t="str">
        <f>IFERROR(VLOOKUP(J582,'Issue Code'!$C$54:$D$69,2,0),"Fill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417</v>
      </c>
      <c r="E583" s="4" t="s">
        <v>33</v>
      </c>
      <c r="F583" s="4" t="s">
        <v>17</v>
      </c>
      <c r="G583" s="4">
        <v>9812</v>
      </c>
      <c r="H583" s="4" t="s">
        <v>5108</v>
      </c>
      <c r="I583" s="94">
        <v>90</v>
      </c>
      <c r="J583" s="4" t="s">
        <v>30</v>
      </c>
      <c r="K583" s="57" t="s">
        <v>79</v>
      </c>
      <c r="L583" s="4" t="s">
        <v>5112</v>
      </c>
      <c r="M583" s="4" t="s">
        <v>5111</v>
      </c>
      <c r="N583" s="4" t="str">
        <f>IFERROR(VLOOKUP(J583,'Issue Code'!$C$54:$D$69,2,0),"Fill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720</v>
      </c>
      <c r="E584" s="4" t="s">
        <v>34</v>
      </c>
      <c r="F584" s="4" t="s">
        <v>17</v>
      </c>
      <c r="G584" s="4">
        <v>9814</v>
      </c>
      <c r="H584" s="4" t="s">
        <v>5109</v>
      </c>
      <c r="I584" s="94">
        <v>11</v>
      </c>
      <c r="J584" s="4" t="s">
        <v>30</v>
      </c>
      <c r="K584" s="57" t="s">
        <v>79</v>
      </c>
      <c r="L584" s="4" t="s">
        <v>5073</v>
      </c>
      <c r="M584" s="4" t="s">
        <v>576</v>
      </c>
      <c r="N584" s="4" t="str">
        <f>IFERROR(VLOOKUP(J584,'Issue Code'!$C$54:$D$69,2,0),"Fill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720</v>
      </c>
      <c r="E585" s="4" t="s">
        <v>34</v>
      </c>
      <c r="F585" s="4" t="s">
        <v>17</v>
      </c>
      <c r="G585" s="4">
        <v>9814</v>
      </c>
      <c r="H585" s="4" t="s">
        <v>5146</v>
      </c>
      <c r="I585" s="94">
        <v>12</v>
      </c>
      <c r="J585" s="4" t="s">
        <v>30</v>
      </c>
      <c r="K585" s="57" t="s">
        <v>79</v>
      </c>
      <c r="L585" s="4" t="s">
        <v>5073</v>
      </c>
      <c r="M585" s="4" t="s">
        <v>576</v>
      </c>
      <c r="N585" s="4" t="str">
        <f>IFERROR(VLOOKUP(J585,'Issue Code'!$C$54:$D$69,2,0),"Fill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720</v>
      </c>
      <c r="E586" s="4" t="s">
        <v>34</v>
      </c>
      <c r="F586" s="4" t="s">
        <v>17</v>
      </c>
      <c r="G586" s="4">
        <v>9814</v>
      </c>
      <c r="H586" s="4" t="s">
        <v>5147</v>
      </c>
      <c r="I586" s="94">
        <v>8</v>
      </c>
      <c r="J586" s="4" t="s">
        <v>30</v>
      </c>
      <c r="K586" s="57" t="s">
        <v>79</v>
      </c>
      <c r="L586" s="4" t="s">
        <v>5073</v>
      </c>
      <c r="M586" s="4" t="s">
        <v>576</v>
      </c>
      <c r="N586" s="4" t="str">
        <f>IFERROR(VLOOKUP(J586,'Issue Code'!$C$54:$D$69,2,0),"Fill in")</f>
        <v>Material issue (Quality)</v>
      </c>
      <c r="O586" s="6"/>
      <c r="P586" s="6"/>
    </row>
    <row r="587" spans="1:16" s="1" customFormat="1" ht="20.5" customHeight="1" x14ac:dyDescent="0.35">
      <c r="A587" s="3">
        <v>46170</v>
      </c>
      <c r="B587" s="57">
        <f t="shared" si="31"/>
        <v>22</v>
      </c>
      <c r="C587" s="57" t="str">
        <f t="shared" si="32"/>
        <v>May</v>
      </c>
      <c r="D587" s="4" t="s">
        <v>1531</v>
      </c>
      <c r="E587" s="4" t="s">
        <v>33</v>
      </c>
      <c r="F587" s="4" t="s">
        <v>18</v>
      </c>
      <c r="G587" s="4">
        <v>9812</v>
      </c>
      <c r="H587" s="4" t="s">
        <v>5188</v>
      </c>
      <c r="I587" s="94">
        <v>32</v>
      </c>
      <c r="J587" s="4" t="s">
        <v>84</v>
      </c>
      <c r="K587" s="57">
        <v>2731</v>
      </c>
      <c r="L587" s="4" t="s">
        <v>4682</v>
      </c>
      <c r="M587" s="4" t="s">
        <v>4681</v>
      </c>
      <c r="N587" s="4" t="s">
        <v>3411</v>
      </c>
      <c r="O587" s="6"/>
      <c r="P587" s="6"/>
    </row>
    <row r="588" spans="1:16" s="1" customFormat="1" ht="20.5" customHeight="1" x14ac:dyDescent="0.35">
      <c r="A588" s="3">
        <v>46170</v>
      </c>
      <c r="B588" s="57">
        <f t="shared" si="31"/>
        <v>22</v>
      </c>
      <c r="C588" s="57" t="str">
        <f t="shared" si="32"/>
        <v>May</v>
      </c>
      <c r="D588" s="4" t="s">
        <v>751</v>
      </c>
      <c r="E588" s="4" t="s">
        <v>33</v>
      </c>
      <c r="F588" s="4" t="s">
        <v>18</v>
      </c>
      <c r="G588" s="4">
        <v>9812</v>
      </c>
      <c r="H588" s="4" t="s">
        <v>5106</v>
      </c>
      <c r="I588" s="94">
        <v>130</v>
      </c>
      <c r="J588" s="4" t="s">
        <v>84</v>
      </c>
      <c r="K588" s="57">
        <v>2731</v>
      </c>
      <c r="L588" s="4" t="s">
        <v>4682</v>
      </c>
      <c r="M588" s="4" t="s">
        <v>4681</v>
      </c>
      <c r="N588" s="4" t="s">
        <v>3411</v>
      </c>
      <c r="O588" s="6"/>
      <c r="P588" s="6"/>
    </row>
    <row r="589" spans="1:16" s="1" customFormat="1" ht="20.5" customHeight="1" x14ac:dyDescent="0.35">
      <c r="A589" s="3">
        <v>46170</v>
      </c>
      <c r="B589" s="57">
        <f t="shared" si="31"/>
        <v>22</v>
      </c>
      <c r="C589" s="57" t="str">
        <f t="shared" si="32"/>
        <v>May</v>
      </c>
      <c r="D589" s="4" t="s">
        <v>2664</v>
      </c>
      <c r="E589" s="4" t="s">
        <v>33</v>
      </c>
      <c r="F589" s="4" t="s">
        <v>18</v>
      </c>
      <c r="G589" s="4">
        <v>9812</v>
      </c>
      <c r="H589" s="4" t="s">
        <v>5189</v>
      </c>
      <c r="I589" s="94">
        <v>144</v>
      </c>
      <c r="J589" s="4" t="s">
        <v>84</v>
      </c>
      <c r="K589" s="57">
        <v>2731</v>
      </c>
      <c r="L589" s="4" t="s">
        <v>4682</v>
      </c>
      <c r="M589" s="4" t="s">
        <v>4681</v>
      </c>
      <c r="N589" s="4" t="s">
        <v>3411</v>
      </c>
      <c r="O589" s="6"/>
      <c r="P589" s="6"/>
    </row>
    <row r="590" spans="1:16" s="1" customFormat="1" ht="20.5" customHeight="1" x14ac:dyDescent="0.35">
      <c r="A590" s="3">
        <v>46170</v>
      </c>
      <c r="B590" s="57">
        <f t="shared" si="31"/>
        <v>22</v>
      </c>
      <c r="C590" s="57" t="str">
        <f t="shared" si="32"/>
        <v>May</v>
      </c>
      <c r="D590" s="4" t="s">
        <v>751</v>
      </c>
      <c r="E590" s="4" t="s">
        <v>33</v>
      </c>
      <c r="F590" s="4" t="s">
        <v>18</v>
      </c>
      <c r="G590" s="4">
        <v>9812</v>
      </c>
      <c r="H590" s="4" t="s">
        <v>5107</v>
      </c>
      <c r="I590" s="94">
        <v>268</v>
      </c>
      <c r="J590" s="4" t="s">
        <v>84</v>
      </c>
      <c r="K590" s="57">
        <v>2731</v>
      </c>
      <c r="L590" s="4" t="s">
        <v>4682</v>
      </c>
      <c r="M590" s="4" t="s">
        <v>4681</v>
      </c>
      <c r="N590" s="4" t="s">
        <v>3411</v>
      </c>
      <c r="O590" s="6"/>
      <c r="P590" s="6"/>
    </row>
    <row r="591" spans="1:16" s="1" customFormat="1" ht="20.5" customHeight="1" x14ac:dyDescent="0.35">
      <c r="A591" s="3">
        <v>46170</v>
      </c>
      <c r="B591" s="57">
        <f t="shared" si="31"/>
        <v>22</v>
      </c>
      <c r="C591" s="57" t="str">
        <f t="shared" si="32"/>
        <v>May</v>
      </c>
      <c r="D591" s="4" t="s">
        <v>638</v>
      </c>
      <c r="E591" s="4" t="s">
        <v>33</v>
      </c>
      <c r="F591" s="4" t="s">
        <v>18</v>
      </c>
      <c r="G591" s="4">
        <v>9812</v>
      </c>
      <c r="H591" s="4" t="s">
        <v>5187</v>
      </c>
      <c r="I591" s="94">
        <v>160</v>
      </c>
      <c r="J591" s="4" t="s">
        <v>61</v>
      </c>
      <c r="K591" s="57">
        <v>9811</v>
      </c>
      <c r="L591" s="4" t="s">
        <v>5191</v>
      </c>
      <c r="M591" s="4" t="s">
        <v>5190</v>
      </c>
      <c r="N591" s="4" t="str">
        <f>IFERROR(VLOOKUP(J591,'Issue Code'!$C$54:$D$69,2,0),"Fill in")</f>
        <v>Workmanship issue</v>
      </c>
      <c r="O591" s="6"/>
      <c r="P591" s="6"/>
    </row>
    <row r="592" spans="1:16" s="1" customFormat="1" ht="20.5" customHeight="1" x14ac:dyDescent="0.35">
      <c r="A592" s="3">
        <v>46170</v>
      </c>
      <c r="B592" s="57">
        <f t="shared" si="31"/>
        <v>22</v>
      </c>
      <c r="C592" s="57" t="str">
        <f t="shared" si="32"/>
        <v>May</v>
      </c>
      <c r="D592" s="4" t="s">
        <v>417</v>
      </c>
      <c r="E592" s="4" t="s">
        <v>33</v>
      </c>
      <c r="F592" s="4" t="s">
        <v>17</v>
      </c>
      <c r="G592" s="4">
        <v>9812</v>
      </c>
      <c r="H592" s="4" t="s">
        <v>5192</v>
      </c>
      <c r="I592" s="94">
        <v>32</v>
      </c>
      <c r="J592" s="4" t="s">
        <v>61</v>
      </c>
      <c r="K592" s="57">
        <v>9811</v>
      </c>
      <c r="L592" s="4" t="s">
        <v>5195</v>
      </c>
      <c r="M592" s="4" t="s">
        <v>5194</v>
      </c>
      <c r="N592" s="4" t="str">
        <f>IFERROR(VLOOKUP(J592,'Issue Code'!$C$54:$D$69,2,0),"Fill in")</f>
        <v>Workmanship issue</v>
      </c>
      <c r="O592" s="6"/>
      <c r="P592" s="6"/>
    </row>
    <row r="593" spans="1:16" s="1" customFormat="1" ht="20.5" customHeight="1" x14ac:dyDescent="0.35">
      <c r="A593" s="3">
        <v>46170</v>
      </c>
      <c r="B593" s="57">
        <f t="shared" si="31"/>
        <v>22</v>
      </c>
      <c r="C593" s="57" t="str">
        <f t="shared" si="32"/>
        <v>May</v>
      </c>
      <c r="D593" s="4" t="s">
        <v>417</v>
      </c>
      <c r="E593" s="4" t="s">
        <v>33</v>
      </c>
      <c r="F593" s="4" t="s">
        <v>17</v>
      </c>
      <c r="G593" s="4">
        <v>9812</v>
      </c>
      <c r="H593" s="4" t="s">
        <v>5193</v>
      </c>
      <c r="I593" s="94">
        <v>12</v>
      </c>
      <c r="J593" s="4" t="s">
        <v>61</v>
      </c>
      <c r="K593" s="57">
        <v>9811</v>
      </c>
      <c r="L593" s="4" t="s">
        <v>5197</v>
      </c>
      <c r="M593" s="4" t="s">
        <v>5196</v>
      </c>
      <c r="N593" s="4" t="str">
        <f>IFERROR(VLOOKUP(J593,'Issue Code'!$C$54:$D$69,2,0),"Fill in")</f>
        <v>Workmanship issue</v>
      </c>
      <c r="O593" s="6"/>
      <c r="P593" s="6"/>
    </row>
    <row r="594" spans="1:16" s="1" customFormat="1" ht="20.5" customHeight="1" x14ac:dyDescent="0.35">
      <c r="A594" s="3">
        <v>46171</v>
      </c>
      <c r="B594" s="57">
        <f t="shared" si="31"/>
        <v>22</v>
      </c>
      <c r="C594" s="57" t="str">
        <f t="shared" si="32"/>
        <v>May</v>
      </c>
      <c r="D594" s="4" t="s">
        <v>417</v>
      </c>
      <c r="E594" s="4" t="s">
        <v>33</v>
      </c>
      <c r="F594" s="4" t="s">
        <v>17</v>
      </c>
      <c r="G594" s="4">
        <v>9812</v>
      </c>
      <c r="H594" s="4" t="s">
        <v>5192</v>
      </c>
      <c r="I594" s="94">
        <v>32</v>
      </c>
      <c r="J594" s="4" t="s">
        <v>61</v>
      </c>
      <c r="K594" s="57">
        <v>9811</v>
      </c>
      <c r="L594" s="4" t="s">
        <v>5195</v>
      </c>
      <c r="M594" s="4" t="s">
        <v>5194</v>
      </c>
      <c r="N594" s="4" t="str">
        <f>IFERROR(VLOOKUP(J594,'Issue Code'!$C$54:$D$69,2,0),"Fill in")</f>
        <v>Workmanship issue</v>
      </c>
      <c r="O594" s="6"/>
      <c r="P594" s="6"/>
    </row>
    <row r="595" spans="1:16" s="1" customFormat="1" ht="20.5" customHeight="1" x14ac:dyDescent="0.35">
      <c r="A595" s="3">
        <v>46171</v>
      </c>
      <c r="B595" s="57">
        <f t="shared" si="31"/>
        <v>22</v>
      </c>
      <c r="C595" s="57" t="str">
        <f t="shared" si="32"/>
        <v>May</v>
      </c>
      <c r="D595" s="4" t="s">
        <v>417</v>
      </c>
      <c r="E595" s="4" t="s">
        <v>33</v>
      </c>
      <c r="F595" s="4" t="s">
        <v>17</v>
      </c>
      <c r="G595" s="4">
        <v>9812</v>
      </c>
      <c r="H595" s="4" t="s">
        <v>5193</v>
      </c>
      <c r="I595" s="94">
        <v>24</v>
      </c>
      <c r="J595" s="4" t="s">
        <v>61</v>
      </c>
      <c r="K595" s="57">
        <v>9811</v>
      </c>
      <c r="L595" s="4" t="s">
        <v>5197</v>
      </c>
      <c r="M595" s="4" t="s">
        <v>5196</v>
      </c>
      <c r="N595" s="4" t="str">
        <f>IFERROR(VLOOKUP(J595,'Issue Code'!$C$54:$D$69,2,0),"Fill in")</f>
        <v>Workmanship issue</v>
      </c>
      <c r="O595" s="6"/>
      <c r="P595" s="6"/>
    </row>
    <row r="596" spans="1:16" s="1" customFormat="1" ht="20.5" customHeight="1" x14ac:dyDescent="0.35">
      <c r="A596" s="3">
        <v>46171</v>
      </c>
      <c r="B596" s="57">
        <f t="shared" si="31"/>
        <v>22</v>
      </c>
      <c r="C596" s="57" t="str">
        <f t="shared" si="32"/>
        <v>May</v>
      </c>
      <c r="D596" s="4" t="s">
        <v>720</v>
      </c>
      <c r="E596" s="4" t="s">
        <v>34</v>
      </c>
      <c r="F596" s="4" t="s">
        <v>17</v>
      </c>
      <c r="G596" s="4">
        <v>9814</v>
      </c>
      <c r="H596" s="4" t="s">
        <v>5241</v>
      </c>
      <c r="I596" s="94">
        <v>120</v>
      </c>
      <c r="J596" s="4" t="s">
        <v>30</v>
      </c>
      <c r="K596" s="57" t="s">
        <v>79</v>
      </c>
      <c r="L596" s="4" t="s">
        <v>5543</v>
      </c>
      <c r="M596" s="4" t="s">
        <v>576</v>
      </c>
      <c r="N596" s="4" t="str">
        <f>IFERROR(VLOOKUP(J596,'Issue Code'!$C$54:$D$69,2,0),"Fill in")</f>
        <v>Material issue (Quality)</v>
      </c>
      <c r="O596" s="6"/>
      <c r="P596" s="6"/>
    </row>
    <row r="597" spans="1:16" s="1" customFormat="1" ht="20.5" customHeight="1" x14ac:dyDescent="0.35">
      <c r="A597" s="3">
        <v>46171</v>
      </c>
      <c r="B597" s="57">
        <f t="shared" si="31"/>
        <v>22</v>
      </c>
      <c r="C597" s="57" t="str">
        <f t="shared" si="32"/>
        <v>May</v>
      </c>
      <c r="D597" s="4" t="s">
        <v>751</v>
      </c>
      <c r="E597" s="4" t="s">
        <v>33</v>
      </c>
      <c r="F597" s="4" t="s">
        <v>18</v>
      </c>
      <c r="G597" s="4">
        <v>9812</v>
      </c>
      <c r="H597" s="4" t="s">
        <v>5188</v>
      </c>
      <c r="I597" s="94">
        <v>320</v>
      </c>
      <c r="J597" s="4" t="s">
        <v>84</v>
      </c>
      <c r="K597" s="57">
        <v>2731</v>
      </c>
      <c r="L597" s="4" t="s">
        <v>4682</v>
      </c>
      <c r="M597" s="4" t="s">
        <v>4681</v>
      </c>
      <c r="N597" s="4" t="s">
        <v>3411</v>
      </c>
      <c r="O597" s="6"/>
      <c r="P597" s="6"/>
    </row>
    <row r="598" spans="1:16" s="1" customFormat="1" ht="20.5" customHeight="1" x14ac:dyDescent="0.35">
      <c r="A598" s="3">
        <v>46171</v>
      </c>
      <c r="B598" s="57">
        <f t="shared" si="31"/>
        <v>22</v>
      </c>
      <c r="C598" s="57" t="str">
        <f t="shared" si="32"/>
        <v>May</v>
      </c>
      <c r="D598" s="4" t="s">
        <v>751</v>
      </c>
      <c r="E598" s="4" t="s">
        <v>33</v>
      </c>
      <c r="F598" s="4" t="s">
        <v>18</v>
      </c>
      <c r="G598" s="4">
        <v>9812</v>
      </c>
      <c r="H598" s="4" t="s">
        <v>5189</v>
      </c>
      <c r="I598" s="94">
        <v>279</v>
      </c>
      <c r="J598" s="4" t="s">
        <v>84</v>
      </c>
      <c r="K598" s="57">
        <v>2731</v>
      </c>
      <c r="L598" s="4" t="s">
        <v>4682</v>
      </c>
      <c r="M598" s="4" t="s">
        <v>4681</v>
      </c>
      <c r="N598" s="4" t="s">
        <v>3411</v>
      </c>
      <c r="O598" s="6"/>
      <c r="P598" s="6"/>
    </row>
    <row r="599" spans="1:16" s="1" customFormat="1" ht="20.5" customHeight="1" x14ac:dyDescent="0.35">
      <c r="A599" s="3">
        <v>46171</v>
      </c>
      <c r="B599" s="57">
        <f t="shared" si="31"/>
        <v>22</v>
      </c>
      <c r="C599" s="57" t="str">
        <f t="shared" si="32"/>
        <v>May</v>
      </c>
      <c r="D599" s="4" t="s">
        <v>545</v>
      </c>
      <c r="E599" s="4" t="s">
        <v>33</v>
      </c>
      <c r="F599" s="4" t="s">
        <v>18</v>
      </c>
      <c r="G599" s="4">
        <v>9812</v>
      </c>
      <c r="H599" s="4" t="s">
        <v>5244</v>
      </c>
      <c r="I599" s="94">
        <v>84</v>
      </c>
      <c r="J599" s="4" t="s">
        <v>5248</v>
      </c>
      <c r="K599" s="57" t="s">
        <v>5249</v>
      </c>
      <c r="L599" s="4" t="s">
        <v>5247</v>
      </c>
      <c r="M599" s="4" t="s">
        <v>5246</v>
      </c>
      <c r="N599" s="4" t="s">
        <v>1688</v>
      </c>
      <c r="O599" s="6"/>
      <c r="P599" s="6"/>
    </row>
    <row r="600" spans="1:16" s="1" customFormat="1" ht="20.5" customHeight="1" x14ac:dyDescent="0.35">
      <c r="A600" s="3">
        <v>46171</v>
      </c>
      <c r="B600" s="57">
        <f t="shared" si="31"/>
        <v>22</v>
      </c>
      <c r="C600" s="57" t="str">
        <f t="shared" si="32"/>
        <v>May</v>
      </c>
      <c r="D600" s="4" t="s">
        <v>1341</v>
      </c>
      <c r="E600" s="4" t="s">
        <v>33</v>
      </c>
      <c r="F600" s="4" t="s">
        <v>18</v>
      </c>
      <c r="G600" s="4">
        <v>9812</v>
      </c>
      <c r="H600" s="4" t="s">
        <v>5245</v>
      </c>
      <c r="I600" s="94">
        <v>28</v>
      </c>
      <c r="J600" s="4" t="s">
        <v>61</v>
      </c>
      <c r="K600" s="57">
        <v>9811</v>
      </c>
      <c r="L600" s="4" t="s">
        <v>5251</v>
      </c>
      <c r="M600" s="4" t="s">
        <v>5250</v>
      </c>
      <c r="N600" s="4" t="str">
        <f>IFERROR(VLOOKUP(J600,'Issue Code'!$C$54:$D$69,2,0),"Fill in")</f>
        <v>Workmanship issue</v>
      </c>
      <c r="O600" s="6"/>
      <c r="P600" s="6"/>
    </row>
    <row r="601" spans="1:16" s="1" customFormat="1" ht="20.5" customHeight="1" x14ac:dyDescent="0.35">
      <c r="A601" s="3">
        <v>46172</v>
      </c>
      <c r="B601" s="57">
        <f t="shared" si="31"/>
        <v>22</v>
      </c>
      <c r="C601" s="57" t="str">
        <f t="shared" si="32"/>
        <v>May</v>
      </c>
      <c r="D601" s="4" t="s">
        <v>5292</v>
      </c>
      <c r="E601" s="4" t="s">
        <v>33</v>
      </c>
      <c r="F601" s="4" t="s">
        <v>18</v>
      </c>
      <c r="G601" s="4">
        <v>9812</v>
      </c>
      <c r="H601" s="4" t="s">
        <v>5291</v>
      </c>
      <c r="I601" s="94">
        <v>66</v>
      </c>
      <c r="J601" s="4" t="s">
        <v>61</v>
      </c>
      <c r="K601" s="57">
        <v>9811</v>
      </c>
      <c r="L601" s="4" t="s">
        <v>5295</v>
      </c>
      <c r="M601" s="4" t="s">
        <v>5293</v>
      </c>
      <c r="N601" s="4" t="s">
        <v>1688</v>
      </c>
      <c r="O601" s="6"/>
      <c r="P601" s="6"/>
    </row>
    <row r="602" spans="1:16" s="1" customFormat="1" ht="20.5" customHeight="1" x14ac:dyDescent="0.35">
      <c r="A602" s="3">
        <v>46172</v>
      </c>
      <c r="B602" s="57">
        <f t="shared" si="31"/>
        <v>22</v>
      </c>
      <c r="C602" s="57" t="str">
        <f t="shared" si="32"/>
        <v>May</v>
      </c>
      <c r="D602" s="4" t="s">
        <v>5292</v>
      </c>
      <c r="E602" s="4" t="s">
        <v>33</v>
      </c>
      <c r="F602" s="4" t="s">
        <v>18</v>
      </c>
      <c r="G602" s="4">
        <v>9812</v>
      </c>
      <c r="H602" s="4" t="s">
        <v>5296</v>
      </c>
      <c r="I602" s="94">
        <v>46</v>
      </c>
      <c r="J602" s="4" t="s">
        <v>61</v>
      </c>
      <c r="K602" s="57">
        <v>9811</v>
      </c>
      <c r="L602" s="4" t="s">
        <v>5295</v>
      </c>
      <c r="M602" s="4" t="s">
        <v>5294</v>
      </c>
      <c r="N602" s="4" t="s">
        <v>1688</v>
      </c>
      <c r="O602" s="6"/>
      <c r="P602" s="6"/>
    </row>
    <row r="603" spans="1:16" s="1" customFormat="1" ht="20.5" customHeight="1" x14ac:dyDescent="0.35">
      <c r="A603" s="3">
        <v>46172</v>
      </c>
      <c r="B603" s="57">
        <f t="shared" si="31"/>
        <v>22</v>
      </c>
      <c r="C603" s="57" t="str">
        <f t="shared" si="32"/>
        <v>May</v>
      </c>
      <c r="D603" s="4" t="s">
        <v>751</v>
      </c>
      <c r="E603" s="4" t="s">
        <v>33</v>
      </c>
      <c r="F603" s="4" t="s">
        <v>18</v>
      </c>
      <c r="G603" s="4">
        <v>9812</v>
      </c>
      <c r="H603" s="4" t="s">
        <v>5188</v>
      </c>
      <c r="I603" s="94">
        <v>80</v>
      </c>
      <c r="J603" s="4" t="s">
        <v>84</v>
      </c>
      <c r="K603" s="57">
        <v>2731</v>
      </c>
      <c r="L603" s="4" t="s">
        <v>4682</v>
      </c>
      <c r="M603" s="4" t="s">
        <v>4681</v>
      </c>
      <c r="N603" s="4" t="s">
        <v>3411</v>
      </c>
      <c r="O603" s="6"/>
      <c r="P603" s="6"/>
    </row>
    <row r="604" spans="1:16" s="1" customFormat="1" ht="20.5" customHeight="1" x14ac:dyDescent="0.35">
      <c r="A604" s="3">
        <v>46172</v>
      </c>
      <c r="B604" s="57">
        <f t="shared" si="31"/>
        <v>22</v>
      </c>
      <c r="C604" s="57" t="str">
        <f t="shared" si="32"/>
        <v>May</v>
      </c>
      <c r="D604" s="4" t="s">
        <v>751</v>
      </c>
      <c r="E604" s="4" t="s">
        <v>33</v>
      </c>
      <c r="F604" s="4" t="s">
        <v>18</v>
      </c>
      <c r="G604" s="4">
        <v>9812</v>
      </c>
      <c r="H604" s="4" t="s">
        <v>5107</v>
      </c>
      <c r="I604" s="94">
        <v>120</v>
      </c>
      <c r="J604" s="4" t="s">
        <v>84</v>
      </c>
      <c r="K604" s="57">
        <v>2731</v>
      </c>
      <c r="L604" s="4" t="s">
        <v>4682</v>
      </c>
      <c r="M604" s="4" t="s">
        <v>4681</v>
      </c>
      <c r="N604" s="4" t="s">
        <v>3411</v>
      </c>
      <c r="O604" s="6"/>
      <c r="P604" s="6"/>
    </row>
    <row r="605" spans="1:16" s="1" customFormat="1" ht="20.5" customHeight="1" x14ac:dyDescent="0.35">
      <c r="A605" s="3">
        <v>46172</v>
      </c>
      <c r="B605" s="57">
        <f t="shared" si="31"/>
        <v>22</v>
      </c>
      <c r="C605" s="57" t="str">
        <f t="shared" si="32"/>
        <v>May</v>
      </c>
      <c r="D605" s="4" t="s">
        <v>545</v>
      </c>
      <c r="E605" s="4" t="s">
        <v>33</v>
      </c>
      <c r="F605" s="4" t="s">
        <v>18</v>
      </c>
      <c r="G605" s="4">
        <v>9812</v>
      </c>
      <c r="H605" s="4" t="s">
        <v>5244</v>
      </c>
      <c r="I605" s="94">
        <v>56</v>
      </c>
      <c r="J605" s="4" t="s">
        <v>5248</v>
      </c>
      <c r="K605" s="57" t="s">
        <v>5249</v>
      </c>
      <c r="L605" s="4" t="s">
        <v>5247</v>
      </c>
      <c r="M605" s="4" t="s">
        <v>5246</v>
      </c>
      <c r="N605" s="4" t="s">
        <v>1688</v>
      </c>
      <c r="O605" s="6"/>
      <c r="P605" s="6"/>
    </row>
    <row r="606" spans="1:16" s="1" customFormat="1" ht="20.5" customHeight="1" x14ac:dyDescent="0.35">
      <c r="A606" s="3">
        <v>46172</v>
      </c>
      <c r="B606" s="57">
        <f t="shared" si="31"/>
        <v>22</v>
      </c>
      <c r="C606" s="57" t="str">
        <f t="shared" si="32"/>
        <v>May</v>
      </c>
      <c r="D606" s="4" t="s">
        <v>417</v>
      </c>
      <c r="E606" s="4" t="s">
        <v>33</v>
      </c>
      <c r="F606" s="4" t="s">
        <v>17</v>
      </c>
      <c r="G606" s="4">
        <v>9812</v>
      </c>
      <c r="H606" s="4" t="s">
        <v>5192</v>
      </c>
      <c r="I606" s="94">
        <v>10</v>
      </c>
      <c r="J606" s="4" t="s">
        <v>61</v>
      </c>
      <c r="K606" s="57">
        <v>9811</v>
      </c>
      <c r="L606" s="4" t="s">
        <v>5195</v>
      </c>
      <c r="M606" s="4" t="s">
        <v>5194</v>
      </c>
      <c r="N606" s="4" t="str">
        <f>IFERROR(VLOOKUP(J606,'Issue Code'!$C$54:$D$69,2,0),"Fill in")</f>
        <v>Workmanship issue</v>
      </c>
      <c r="O606" s="6"/>
      <c r="P606" s="6"/>
    </row>
    <row r="607" spans="1:16" s="1" customFormat="1" ht="20.5" customHeight="1" x14ac:dyDescent="0.35">
      <c r="A607" s="3">
        <v>46172</v>
      </c>
      <c r="B607" s="57">
        <f t="shared" si="31"/>
        <v>22</v>
      </c>
      <c r="C607" s="57" t="str">
        <f t="shared" si="32"/>
        <v>May</v>
      </c>
      <c r="D607" s="4" t="s">
        <v>720</v>
      </c>
      <c r="E607" s="4" t="s">
        <v>34</v>
      </c>
      <c r="F607" s="4" t="s">
        <v>17</v>
      </c>
      <c r="G607" s="4">
        <v>9814</v>
      </c>
      <c r="H607" s="4" t="s">
        <v>5241</v>
      </c>
      <c r="I607" s="94">
        <v>12</v>
      </c>
      <c r="J607" s="4" t="s">
        <v>30</v>
      </c>
      <c r="K607" s="57" t="s">
        <v>79</v>
      </c>
      <c r="L607" s="4" t="s">
        <v>5543</v>
      </c>
      <c r="M607" s="4" t="s">
        <v>576</v>
      </c>
      <c r="N607" s="4" t="str">
        <f>IFERROR(VLOOKUP(J607,'Issue Code'!$C$54:$D$69,2,0),"Fill in")</f>
        <v>Material issue (Quality)</v>
      </c>
      <c r="O607" s="6"/>
      <c r="P607" s="6"/>
    </row>
    <row r="608" spans="1:16" s="1" customFormat="1" ht="20.5" customHeight="1" x14ac:dyDescent="0.35">
      <c r="A608" s="3">
        <v>46172</v>
      </c>
      <c r="B608" s="57">
        <f t="shared" si="31"/>
        <v>22</v>
      </c>
      <c r="C608" s="57" t="str">
        <f t="shared" si="32"/>
        <v>May</v>
      </c>
      <c r="D608" s="4" t="s">
        <v>720</v>
      </c>
      <c r="E608" s="4" t="s">
        <v>34</v>
      </c>
      <c r="F608" s="4" t="s">
        <v>17</v>
      </c>
      <c r="G608" s="4">
        <v>9814</v>
      </c>
      <c r="H608" s="4" t="s">
        <v>5297</v>
      </c>
      <c r="I608" s="94">
        <v>46</v>
      </c>
      <c r="J608" s="4" t="s">
        <v>30</v>
      </c>
      <c r="K608" s="57" t="s">
        <v>79</v>
      </c>
      <c r="L608" s="4" t="s">
        <v>5441</v>
      </c>
      <c r="M608" s="4" t="s">
        <v>576</v>
      </c>
      <c r="N608" s="4" t="str">
        <f>IFERROR(VLOOKUP(J608,'Issue Code'!$C$54:$D$69,2,0),"Fill in")</f>
        <v>Material issue (Quality)</v>
      </c>
      <c r="O608" s="6"/>
      <c r="P608" s="6"/>
    </row>
    <row r="609" spans="1:16" s="1" customFormat="1" ht="20.5" customHeight="1" x14ac:dyDescent="0.35">
      <c r="A609" s="3">
        <v>46172</v>
      </c>
      <c r="B609" s="57">
        <f t="shared" si="31"/>
        <v>22</v>
      </c>
      <c r="C609" s="57" t="str">
        <f t="shared" si="32"/>
        <v>May</v>
      </c>
      <c r="D609" s="4" t="s">
        <v>417</v>
      </c>
      <c r="E609" s="4" t="s">
        <v>33</v>
      </c>
      <c r="F609" s="4" t="s">
        <v>17</v>
      </c>
      <c r="G609" s="4">
        <v>9812</v>
      </c>
      <c r="H609" s="4" t="s">
        <v>5298</v>
      </c>
      <c r="I609" s="94">
        <v>10</v>
      </c>
      <c r="J609" s="4" t="s">
        <v>61</v>
      </c>
      <c r="K609" s="57">
        <v>9811</v>
      </c>
      <c r="L609" s="4" t="s">
        <v>5302</v>
      </c>
      <c r="M609" s="4" t="s">
        <v>5300</v>
      </c>
      <c r="N609" s="4" t="str">
        <f>IFERROR(VLOOKUP(J609,'Issue Code'!$C$54:$D$69,2,0),"Fill in")</f>
        <v>Workmanship issue</v>
      </c>
      <c r="O609" s="6"/>
      <c r="P609" s="6"/>
    </row>
    <row r="610" spans="1:16" s="1" customFormat="1" ht="20.5" customHeight="1" x14ac:dyDescent="0.35">
      <c r="A610" s="3">
        <v>46172</v>
      </c>
      <c r="B610" s="57">
        <f t="shared" si="31"/>
        <v>22</v>
      </c>
      <c r="C610" s="57" t="str">
        <f t="shared" si="32"/>
        <v>May</v>
      </c>
      <c r="D610" s="4" t="s">
        <v>417</v>
      </c>
      <c r="E610" s="4" t="s">
        <v>33</v>
      </c>
      <c r="F610" s="4" t="s">
        <v>17</v>
      </c>
      <c r="G610" s="4">
        <v>9812</v>
      </c>
      <c r="H610" s="4" t="s">
        <v>5299</v>
      </c>
      <c r="I610" s="94">
        <v>20</v>
      </c>
      <c r="J610" s="4" t="s">
        <v>7294</v>
      </c>
      <c r="K610" s="57" t="s">
        <v>7289</v>
      </c>
      <c r="L610" s="4" t="s">
        <v>5303</v>
      </c>
      <c r="M610" s="4" t="s">
        <v>5301</v>
      </c>
      <c r="N610" s="4" t="str">
        <f>IFERROR(VLOOKUP(J610,'Issue Code'!$C$54:$D$69,2,0),"Fill in")</f>
        <v>Fill in</v>
      </c>
      <c r="O610" s="6"/>
      <c r="P610" s="6"/>
    </row>
    <row r="611" spans="1:16" s="1" customFormat="1" ht="20.5" customHeight="1" x14ac:dyDescent="0.35">
      <c r="A611" s="3">
        <v>46174</v>
      </c>
      <c r="B611" s="57">
        <f t="shared" ref="B611" si="33">WEEKNUM(A611)</f>
        <v>23</v>
      </c>
      <c r="C611" s="57" t="str">
        <f t="shared" ref="C611" si="34">TEXT(A611,"Mmm")</f>
        <v>Jun</v>
      </c>
      <c r="D611" s="4" t="s">
        <v>720</v>
      </c>
      <c r="E611" s="4" t="s">
        <v>34</v>
      </c>
      <c r="F611" s="4" t="s">
        <v>17</v>
      </c>
      <c r="G611" s="4">
        <v>9814</v>
      </c>
      <c r="H611" s="4" t="s">
        <v>5241</v>
      </c>
      <c r="I611" s="94">
        <v>247</v>
      </c>
      <c r="J611" s="4" t="s">
        <v>30</v>
      </c>
      <c r="K611" s="57" t="s">
        <v>79</v>
      </c>
      <c r="L611" s="4" t="s">
        <v>5543</v>
      </c>
      <c r="M611" s="4" t="s">
        <v>576</v>
      </c>
      <c r="N611" s="4" t="str">
        <f>IFERROR(VLOOKUP(J611,'Issue Code'!$C$54:$D$69,2,0),"Fill in")</f>
        <v>Material issue (Quality)</v>
      </c>
      <c r="O611" s="6"/>
      <c r="P611" s="6"/>
    </row>
    <row r="612" spans="1:16" s="1" customFormat="1" ht="20.5" customHeight="1" x14ac:dyDescent="0.35">
      <c r="A612" s="3">
        <v>46174</v>
      </c>
      <c r="B612" s="57">
        <f t="shared" si="31"/>
        <v>23</v>
      </c>
      <c r="C612" s="57" t="str">
        <f t="shared" si="32"/>
        <v>Jun</v>
      </c>
      <c r="D612" s="4" t="s">
        <v>255</v>
      </c>
      <c r="E612" s="4" t="s">
        <v>33</v>
      </c>
      <c r="F612" s="4" t="s">
        <v>18</v>
      </c>
      <c r="G612" s="4">
        <v>9812</v>
      </c>
      <c r="H612" s="4" t="s">
        <v>5320</v>
      </c>
      <c r="I612" s="94">
        <v>24</v>
      </c>
      <c r="J612" s="4" t="s">
        <v>30</v>
      </c>
      <c r="K612" s="57" t="s">
        <v>79</v>
      </c>
      <c r="L612" s="4" t="s">
        <v>5322</v>
      </c>
      <c r="M612" s="4" t="s">
        <v>5321</v>
      </c>
      <c r="N612" s="4" t="str">
        <f>IFERROR(VLOOKUP(J612,'Issue Code'!$C$54:$D$69,2,0),"Fill in")</f>
        <v>Material issue (Quality)</v>
      </c>
      <c r="O612" s="6"/>
      <c r="P612" s="6"/>
    </row>
    <row r="613" spans="1:16" s="1" customFormat="1" ht="20.5" customHeight="1" x14ac:dyDescent="0.35">
      <c r="A613" s="3">
        <v>46174</v>
      </c>
      <c r="B613" s="57">
        <f t="shared" si="31"/>
        <v>23</v>
      </c>
      <c r="C613" s="57" t="str">
        <f t="shared" si="32"/>
        <v>Jun</v>
      </c>
      <c r="D613" s="4" t="s">
        <v>1341</v>
      </c>
      <c r="E613" s="4" t="s">
        <v>33</v>
      </c>
      <c r="F613" s="4" t="s">
        <v>18</v>
      </c>
      <c r="G613" s="4">
        <v>9812</v>
      </c>
      <c r="H613" s="4" t="s">
        <v>5323</v>
      </c>
      <c r="I613" s="94">
        <v>24.5</v>
      </c>
      <c r="J613" s="4" t="s">
        <v>84</v>
      </c>
      <c r="K613" s="57">
        <v>1403</v>
      </c>
      <c r="L613" s="4" t="s">
        <v>6530</v>
      </c>
      <c r="M613" s="4" t="s">
        <v>5324</v>
      </c>
      <c r="N613" s="4" t="s">
        <v>3411</v>
      </c>
      <c r="O613" s="6"/>
      <c r="P613" s="6"/>
    </row>
    <row r="614" spans="1:16" s="1" customFormat="1" ht="20.5" customHeight="1" x14ac:dyDescent="0.35">
      <c r="A614" s="3">
        <v>46174</v>
      </c>
      <c r="B614" s="57">
        <f t="shared" si="31"/>
        <v>23</v>
      </c>
      <c r="C614" s="57" t="str">
        <f t="shared" si="32"/>
        <v>Jun</v>
      </c>
      <c r="D614" s="4" t="s">
        <v>720</v>
      </c>
      <c r="E614" s="4" t="s">
        <v>34</v>
      </c>
      <c r="F614" s="4" t="s">
        <v>17</v>
      </c>
      <c r="G614" s="4">
        <v>9814</v>
      </c>
      <c r="H614" s="4" t="s">
        <v>5297</v>
      </c>
      <c r="I614" s="94">
        <v>143.99999999999997</v>
      </c>
      <c r="J614" s="4" t="s">
        <v>30</v>
      </c>
      <c r="K614" s="57" t="s">
        <v>79</v>
      </c>
      <c r="L614" s="4" t="s">
        <v>5441</v>
      </c>
      <c r="M614" s="4" t="s">
        <v>576</v>
      </c>
      <c r="N614" s="4" t="str">
        <f>IFERROR(VLOOKUP(J614,'Issue Code'!$C$54:$D$69,2,0),"Fill in")</f>
        <v>Material issue (Quality)</v>
      </c>
      <c r="O614" s="6"/>
      <c r="P614" s="6"/>
    </row>
    <row r="615" spans="1:16" s="1" customFormat="1" ht="20.5" customHeight="1" x14ac:dyDescent="0.35">
      <c r="A615" s="3">
        <v>46174</v>
      </c>
      <c r="B615" s="57">
        <f t="shared" si="31"/>
        <v>23</v>
      </c>
      <c r="C615" s="57" t="str">
        <f t="shared" si="32"/>
        <v>Jun</v>
      </c>
      <c r="D615" s="4" t="s">
        <v>249</v>
      </c>
      <c r="E615" s="4" t="s">
        <v>33</v>
      </c>
      <c r="F615" s="4" t="s">
        <v>18</v>
      </c>
      <c r="G615" s="4">
        <v>9812</v>
      </c>
      <c r="H615" s="4" t="s">
        <v>5325</v>
      </c>
      <c r="I615" s="94">
        <v>105</v>
      </c>
      <c r="J615" s="4" t="s">
        <v>61</v>
      </c>
      <c r="K615" s="57">
        <v>9811</v>
      </c>
      <c r="L615" s="4" t="s">
        <v>5327</v>
      </c>
      <c r="M615" s="4" t="s">
        <v>5326</v>
      </c>
      <c r="N615" s="4" t="str">
        <f>IFERROR(VLOOKUP(J615,'Issue Code'!$C$54:$D$69,2,0),"Fill in")</f>
        <v>Workmanship issue</v>
      </c>
      <c r="O615" s="6"/>
      <c r="P615" s="6"/>
    </row>
    <row r="616" spans="1:16" s="1" customFormat="1" ht="20.5" customHeight="1" x14ac:dyDescent="0.35">
      <c r="A616" s="3">
        <v>46174</v>
      </c>
      <c r="B616" s="57">
        <f t="shared" si="31"/>
        <v>23</v>
      </c>
      <c r="C616" s="57" t="str">
        <f t="shared" si="32"/>
        <v>Jun</v>
      </c>
      <c r="D616" s="4" t="s">
        <v>638</v>
      </c>
      <c r="E616" s="4" t="s">
        <v>33</v>
      </c>
      <c r="F616" s="4" t="s">
        <v>18</v>
      </c>
      <c r="G616" s="4">
        <v>9812</v>
      </c>
      <c r="H616" s="4" t="s">
        <v>5187</v>
      </c>
      <c r="I616" s="94">
        <v>108</v>
      </c>
      <c r="J616" s="4" t="s">
        <v>61</v>
      </c>
      <c r="K616" s="57">
        <v>9811</v>
      </c>
      <c r="L616" s="4" t="s">
        <v>5191</v>
      </c>
      <c r="M616" s="4" t="s">
        <v>5190</v>
      </c>
      <c r="N616" s="4" t="str">
        <f>IFERROR(VLOOKUP(J616,'Issue Code'!$C$54:$D$69,2,0),"Fill in")</f>
        <v>Workmanship issue</v>
      </c>
      <c r="O616" s="6"/>
      <c r="P616" s="6"/>
    </row>
    <row r="617" spans="1:16" s="1" customFormat="1" ht="20.5" customHeight="1" x14ac:dyDescent="0.35">
      <c r="A617" s="3">
        <v>46174</v>
      </c>
      <c r="B617" s="57">
        <f t="shared" si="31"/>
        <v>23</v>
      </c>
      <c r="C617" s="57" t="str">
        <f t="shared" si="32"/>
        <v>Jun</v>
      </c>
      <c r="D617" s="4" t="s">
        <v>2664</v>
      </c>
      <c r="E617" s="4" t="s">
        <v>33</v>
      </c>
      <c r="F617" s="4" t="s">
        <v>18</v>
      </c>
      <c r="G617" s="4">
        <v>9812</v>
      </c>
      <c r="H617" s="4" t="s">
        <v>5189</v>
      </c>
      <c r="I617" s="94">
        <v>34</v>
      </c>
      <c r="J617" s="4" t="s">
        <v>84</v>
      </c>
      <c r="K617" s="57">
        <v>2731</v>
      </c>
      <c r="L617" s="4" t="s">
        <v>4682</v>
      </c>
      <c r="M617" s="4" t="s">
        <v>4681</v>
      </c>
      <c r="N617" s="4" t="s">
        <v>3411</v>
      </c>
      <c r="O617" s="6"/>
      <c r="P617" s="6"/>
    </row>
    <row r="618" spans="1:16" s="1" customFormat="1" ht="20.5" customHeight="1" x14ac:dyDescent="0.35">
      <c r="A618" s="3">
        <v>46175</v>
      </c>
      <c r="B618" s="57">
        <f t="shared" si="31"/>
        <v>23</v>
      </c>
      <c r="C618" s="57" t="str">
        <f t="shared" si="32"/>
        <v>Jun</v>
      </c>
      <c r="D618" s="4" t="s">
        <v>840</v>
      </c>
      <c r="E618" s="4" t="s">
        <v>33</v>
      </c>
      <c r="F618" s="4" t="s">
        <v>18</v>
      </c>
      <c r="G618" s="4">
        <v>9812</v>
      </c>
      <c r="H618" s="4" t="s">
        <v>5363</v>
      </c>
      <c r="I618" s="94">
        <v>60</v>
      </c>
      <c r="J618" s="4" t="s">
        <v>84</v>
      </c>
      <c r="K618" s="57">
        <v>2731</v>
      </c>
      <c r="L618" s="4" t="s">
        <v>5367</v>
      </c>
      <c r="M618" s="4" t="s">
        <v>5364</v>
      </c>
      <c r="N618" s="4" t="s">
        <v>3411</v>
      </c>
      <c r="O618" s="6"/>
      <c r="P618" s="6"/>
    </row>
    <row r="619" spans="1:16" s="1" customFormat="1" ht="20.5" customHeight="1" x14ac:dyDescent="0.35">
      <c r="A619" s="3">
        <v>46175</v>
      </c>
      <c r="B619" s="57">
        <f t="shared" si="31"/>
        <v>23</v>
      </c>
      <c r="C619" s="57" t="str">
        <f t="shared" si="32"/>
        <v>Jun</v>
      </c>
      <c r="D619" s="4" t="s">
        <v>840</v>
      </c>
      <c r="E619" s="4" t="s">
        <v>33</v>
      </c>
      <c r="F619" s="4" t="s">
        <v>18</v>
      </c>
      <c r="G619" s="4">
        <v>9812</v>
      </c>
      <c r="H619" s="4" t="s">
        <v>5365</v>
      </c>
      <c r="I619" s="94">
        <v>40</v>
      </c>
      <c r="J619" s="4" t="s">
        <v>61</v>
      </c>
      <c r="K619" s="57">
        <v>9811</v>
      </c>
      <c r="L619" s="4" t="s">
        <v>5366</v>
      </c>
      <c r="M619" s="4" t="s">
        <v>7610</v>
      </c>
      <c r="N619" s="4" t="s">
        <v>3411</v>
      </c>
      <c r="O619" s="6"/>
      <c r="P619" s="6"/>
    </row>
    <row r="620" spans="1:16" s="1" customFormat="1" ht="20.5" customHeight="1" x14ac:dyDescent="0.35">
      <c r="A620" s="3">
        <v>46175</v>
      </c>
      <c r="B620" s="57">
        <f t="shared" si="31"/>
        <v>23</v>
      </c>
      <c r="C620" s="57" t="str">
        <f t="shared" si="32"/>
        <v>Jun</v>
      </c>
      <c r="D620" s="4" t="s">
        <v>5040</v>
      </c>
      <c r="E620" s="4" t="s">
        <v>33</v>
      </c>
      <c r="F620" s="4" t="s">
        <v>17</v>
      </c>
      <c r="G620" s="4">
        <v>9812</v>
      </c>
      <c r="H620" s="4" t="s">
        <v>5368</v>
      </c>
      <c r="I620" s="94">
        <v>6</v>
      </c>
      <c r="J620" s="4" t="s">
        <v>61</v>
      </c>
      <c r="K620" s="57">
        <v>9811</v>
      </c>
      <c r="L620" s="4" t="s">
        <v>5370</v>
      </c>
      <c r="M620" s="4" t="s">
        <v>576</v>
      </c>
      <c r="N620" s="4" t="str">
        <f>IFERROR(VLOOKUP(J620,'Issue Code'!$C$54:$D$69,2,0),"Fill in")</f>
        <v>Workmanship issue</v>
      </c>
      <c r="O620" s="6"/>
      <c r="P620" s="6"/>
    </row>
    <row r="621" spans="1:16" s="1" customFormat="1" ht="20.5" customHeight="1" x14ac:dyDescent="0.35">
      <c r="A621" s="3">
        <v>46175</v>
      </c>
      <c r="B621" s="57">
        <f t="shared" si="31"/>
        <v>23</v>
      </c>
      <c r="C621" s="57" t="str">
        <f t="shared" si="32"/>
        <v>Jun</v>
      </c>
      <c r="D621" s="4" t="s">
        <v>5040</v>
      </c>
      <c r="E621" s="4" t="s">
        <v>33</v>
      </c>
      <c r="F621" s="4" t="s">
        <v>17</v>
      </c>
      <c r="G621" s="4">
        <v>9812</v>
      </c>
      <c r="H621" s="4" t="s">
        <v>5369</v>
      </c>
      <c r="I621" s="94">
        <v>10</v>
      </c>
      <c r="J621" s="4" t="s">
        <v>61</v>
      </c>
      <c r="K621" s="57">
        <v>9811</v>
      </c>
      <c r="L621" s="4"/>
      <c r="M621" s="4" t="s">
        <v>576</v>
      </c>
      <c r="N621" s="4" t="str">
        <f>IFERROR(VLOOKUP(J621,'Issue Code'!$C$54:$D$69,2,0),"Fill in")</f>
        <v>Workmanship issue</v>
      </c>
      <c r="O621" s="6"/>
      <c r="P621" s="6"/>
    </row>
    <row r="622" spans="1:16" s="1" customFormat="1" ht="20.5" customHeight="1" x14ac:dyDescent="0.35">
      <c r="A622" s="3">
        <v>46175</v>
      </c>
      <c r="B622" s="57">
        <f t="shared" si="31"/>
        <v>23</v>
      </c>
      <c r="C622" s="57" t="str">
        <f t="shared" si="32"/>
        <v>Jun</v>
      </c>
      <c r="D622" s="4" t="s">
        <v>1531</v>
      </c>
      <c r="E622" s="4" t="s">
        <v>33</v>
      </c>
      <c r="F622" s="4" t="s">
        <v>18</v>
      </c>
      <c r="G622" s="4">
        <v>9812</v>
      </c>
      <c r="H622" s="4" t="s">
        <v>5188</v>
      </c>
      <c r="I622" s="94">
        <v>140</v>
      </c>
      <c r="J622" s="4" t="s">
        <v>84</v>
      </c>
      <c r="K622" s="57">
        <v>2731</v>
      </c>
      <c r="L622" s="4" t="s">
        <v>4682</v>
      </c>
      <c r="M622" s="4" t="s">
        <v>4681</v>
      </c>
      <c r="N622" s="4" t="s">
        <v>3411</v>
      </c>
      <c r="O622" s="6"/>
      <c r="P622" s="6"/>
    </row>
    <row r="623" spans="1:16" s="1" customFormat="1" ht="20.5" customHeight="1" x14ac:dyDescent="0.35">
      <c r="A623" s="3">
        <v>46175</v>
      </c>
      <c r="B623" s="57">
        <f t="shared" si="31"/>
        <v>23</v>
      </c>
      <c r="C623" s="57" t="str">
        <f t="shared" si="32"/>
        <v>Jun</v>
      </c>
      <c r="D623" s="4" t="s">
        <v>751</v>
      </c>
      <c r="E623" s="4" t="s">
        <v>33</v>
      </c>
      <c r="F623" s="4" t="s">
        <v>18</v>
      </c>
      <c r="G623" s="4">
        <v>9812</v>
      </c>
      <c r="H623" s="4" t="s">
        <v>5189</v>
      </c>
      <c r="I623" s="94">
        <v>160</v>
      </c>
      <c r="J623" s="4" t="s">
        <v>84</v>
      </c>
      <c r="K623" s="57">
        <v>2731</v>
      </c>
      <c r="L623" s="4" t="s">
        <v>4682</v>
      </c>
      <c r="M623" s="4" t="s">
        <v>4681</v>
      </c>
      <c r="N623" s="4" t="s">
        <v>3411</v>
      </c>
      <c r="O623" s="6"/>
      <c r="P623" s="6"/>
    </row>
    <row r="624" spans="1:16" s="1" customFormat="1" ht="20.5" customHeight="1" x14ac:dyDescent="0.35">
      <c r="A624" s="3">
        <v>46175</v>
      </c>
      <c r="B624" s="57">
        <f t="shared" si="31"/>
        <v>23</v>
      </c>
      <c r="C624" s="57" t="str">
        <f t="shared" si="32"/>
        <v>Jun</v>
      </c>
      <c r="D624" s="4" t="s">
        <v>751</v>
      </c>
      <c r="E624" s="4" t="s">
        <v>33</v>
      </c>
      <c r="F624" s="4" t="s">
        <v>18</v>
      </c>
      <c r="G624" s="4">
        <v>9812</v>
      </c>
      <c r="H624" s="4" t="s">
        <v>5374</v>
      </c>
      <c r="I624" s="94">
        <v>312</v>
      </c>
      <c r="J624" s="4" t="s">
        <v>84</v>
      </c>
      <c r="K624" s="57">
        <v>2731</v>
      </c>
      <c r="L624" s="4" t="s">
        <v>4682</v>
      </c>
      <c r="M624" s="4" t="s">
        <v>4681</v>
      </c>
      <c r="N624" s="4" t="s">
        <v>3411</v>
      </c>
      <c r="O624" s="6"/>
      <c r="P624" s="6"/>
    </row>
    <row r="625" spans="1:16" s="1" customFormat="1" ht="20.5" customHeight="1" x14ac:dyDescent="0.35">
      <c r="A625" s="3">
        <v>46175</v>
      </c>
      <c r="B625" s="57">
        <f t="shared" si="31"/>
        <v>23</v>
      </c>
      <c r="C625" s="57" t="str">
        <f t="shared" si="32"/>
        <v>Jun</v>
      </c>
      <c r="D625" s="4" t="s">
        <v>494</v>
      </c>
      <c r="E625" s="4" t="s">
        <v>33</v>
      </c>
      <c r="F625" s="4" t="s">
        <v>18</v>
      </c>
      <c r="G625" s="4">
        <v>9812</v>
      </c>
      <c r="H625" s="4" t="s">
        <v>5375</v>
      </c>
      <c r="I625" s="94">
        <v>152</v>
      </c>
      <c r="J625" s="4" t="s">
        <v>61</v>
      </c>
      <c r="K625" s="57">
        <v>9811</v>
      </c>
      <c r="L625" s="4" t="s">
        <v>5295</v>
      </c>
      <c r="M625" s="4" t="s">
        <v>5294</v>
      </c>
      <c r="N625" s="4" t="str">
        <f>IFERROR(VLOOKUP(J625,'Issue Code'!$C$54:$D$69,2,0),"Fill in")</f>
        <v>Workmanship issue</v>
      </c>
      <c r="O625" s="6"/>
      <c r="P625" s="6"/>
    </row>
    <row r="626" spans="1:16" s="1" customFormat="1" ht="20.5" customHeight="1" x14ac:dyDescent="0.35">
      <c r="A626" s="3">
        <v>46175</v>
      </c>
      <c r="B626" s="57">
        <f t="shared" si="31"/>
        <v>23</v>
      </c>
      <c r="C626" s="57" t="str">
        <f t="shared" si="32"/>
        <v>Jun</v>
      </c>
      <c r="D626" s="4" t="s">
        <v>260</v>
      </c>
      <c r="E626" s="4" t="s">
        <v>33</v>
      </c>
      <c r="F626" s="4" t="s">
        <v>18</v>
      </c>
      <c r="G626" s="4">
        <v>9812</v>
      </c>
      <c r="H626" s="4" t="s">
        <v>5376</v>
      </c>
      <c r="I626" s="94">
        <v>12.5</v>
      </c>
      <c r="J626" s="4" t="s">
        <v>61</v>
      </c>
      <c r="K626" s="57">
        <v>9811</v>
      </c>
      <c r="L626" s="4" t="s">
        <v>5295</v>
      </c>
      <c r="M626" s="4" t="s">
        <v>5293</v>
      </c>
      <c r="N626" s="4" t="s">
        <v>1688</v>
      </c>
      <c r="O626" s="6"/>
      <c r="P626" s="6"/>
    </row>
    <row r="627" spans="1:16" s="1" customFormat="1" ht="20.5" customHeight="1" x14ac:dyDescent="0.35">
      <c r="A627" s="3">
        <v>46175</v>
      </c>
      <c r="B627" s="57">
        <f t="shared" si="31"/>
        <v>23</v>
      </c>
      <c r="C627" s="57" t="str">
        <f t="shared" si="32"/>
        <v>Jun</v>
      </c>
      <c r="D627" s="4" t="s">
        <v>328</v>
      </c>
      <c r="E627" s="4" t="s">
        <v>33</v>
      </c>
      <c r="F627" s="4" t="s">
        <v>18</v>
      </c>
      <c r="G627" s="4">
        <v>9812</v>
      </c>
      <c r="H627" s="4" t="s">
        <v>5377</v>
      </c>
      <c r="I627" s="94">
        <v>30</v>
      </c>
      <c r="J627" s="4" t="s">
        <v>6261</v>
      </c>
      <c r="K627" s="57"/>
      <c r="L627" s="4" t="s">
        <v>5380</v>
      </c>
      <c r="M627" s="4" t="s">
        <v>6545</v>
      </c>
      <c r="N627" s="4" t="s">
        <v>1688</v>
      </c>
      <c r="O627" s="6"/>
      <c r="P627" s="6"/>
    </row>
    <row r="628" spans="1:16" s="1" customFormat="1" ht="20.5" customHeight="1" x14ac:dyDescent="0.35">
      <c r="A628" s="3">
        <v>46175</v>
      </c>
      <c r="B628" s="57">
        <f t="shared" si="31"/>
        <v>23</v>
      </c>
      <c r="C628" s="57" t="str">
        <f t="shared" si="32"/>
        <v>Jun</v>
      </c>
      <c r="D628" s="4" t="s">
        <v>328</v>
      </c>
      <c r="E628" s="4" t="s">
        <v>33</v>
      </c>
      <c r="F628" s="4" t="s">
        <v>18</v>
      </c>
      <c r="G628" s="4">
        <v>9812</v>
      </c>
      <c r="H628" s="4" t="s">
        <v>5378</v>
      </c>
      <c r="I628" s="94">
        <v>18</v>
      </c>
      <c r="J628" s="4" t="s">
        <v>6261</v>
      </c>
      <c r="K628" s="57"/>
      <c r="L628" s="4" t="s">
        <v>5380</v>
      </c>
      <c r="M628" s="4" t="s">
        <v>5379</v>
      </c>
      <c r="N628" s="4" t="s">
        <v>1688</v>
      </c>
      <c r="O628" s="6"/>
      <c r="P628" s="6"/>
    </row>
    <row r="629" spans="1:16" s="1" customFormat="1" ht="20.5" customHeight="1" x14ac:dyDescent="0.35">
      <c r="A629" s="3">
        <v>46175</v>
      </c>
      <c r="B629" s="57">
        <f t="shared" si="31"/>
        <v>23</v>
      </c>
      <c r="C629" s="57" t="str">
        <f t="shared" si="32"/>
        <v>Jun</v>
      </c>
      <c r="D629" s="4" t="s">
        <v>470</v>
      </c>
      <c r="E629" s="4" t="s">
        <v>33</v>
      </c>
      <c r="F629" s="4" t="s">
        <v>18</v>
      </c>
      <c r="G629" s="4">
        <v>9812</v>
      </c>
      <c r="H629" s="4" t="s">
        <v>5408</v>
      </c>
      <c r="I629" s="94">
        <v>47</v>
      </c>
      <c r="J629" s="4" t="s">
        <v>30</v>
      </c>
      <c r="K629" s="57" t="s">
        <v>79</v>
      </c>
      <c r="L629" s="4" t="s">
        <v>5410</v>
      </c>
      <c r="M629" s="4" t="s">
        <v>5409</v>
      </c>
      <c r="N629" s="4" t="str">
        <f>IFERROR(VLOOKUP(J629,'Issue Code'!$C$54:$D$69,2,0),"Fill in")</f>
        <v>Material issue (Quality)</v>
      </c>
      <c r="O629" s="6"/>
      <c r="P629" s="6"/>
    </row>
    <row r="630" spans="1:16" s="1" customFormat="1" ht="20.5" customHeight="1" x14ac:dyDescent="0.35">
      <c r="A630" s="3">
        <v>46176</v>
      </c>
      <c r="B630" s="57">
        <f t="shared" si="31"/>
        <v>23</v>
      </c>
      <c r="C630" s="57" t="str">
        <f t="shared" si="32"/>
        <v>Jun</v>
      </c>
      <c r="D630" s="4" t="s">
        <v>751</v>
      </c>
      <c r="E630" s="4" t="s">
        <v>33</v>
      </c>
      <c r="F630" s="4" t="s">
        <v>18</v>
      </c>
      <c r="G630" s="4">
        <v>9812</v>
      </c>
      <c r="H630" s="4" t="s">
        <v>5374</v>
      </c>
      <c r="I630" s="94">
        <v>158</v>
      </c>
      <c r="J630" s="4" t="s">
        <v>84</v>
      </c>
      <c r="K630" s="57">
        <v>2731</v>
      </c>
      <c r="L630" s="4" t="s">
        <v>4682</v>
      </c>
      <c r="M630" s="4" t="s">
        <v>4681</v>
      </c>
      <c r="N630" s="4" t="s">
        <v>3411</v>
      </c>
      <c r="O630" s="6"/>
      <c r="P630" s="6"/>
    </row>
    <row r="631" spans="1:16" s="1" customFormat="1" ht="20.5" customHeight="1" x14ac:dyDescent="0.35">
      <c r="A631" s="3">
        <v>46176</v>
      </c>
      <c r="B631" s="57">
        <f t="shared" si="31"/>
        <v>23</v>
      </c>
      <c r="C631" s="57" t="str">
        <f t="shared" si="32"/>
        <v>Jun</v>
      </c>
      <c r="D631" s="4" t="s">
        <v>417</v>
      </c>
      <c r="E631" s="4" t="s">
        <v>33</v>
      </c>
      <c r="F631" s="4" t="s">
        <v>17</v>
      </c>
      <c r="G631" s="4">
        <v>9812</v>
      </c>
      <c r="H631" s="4" t="s">
        <v>5411</v>
      </c>
      <c r="I631" s="94">
        <v>36</v>
      </c>
      <c r="J631" s="4" t="s">
        <v>61</v>
      </c>
      <c r="K631" s="57">
        <v>9811</v>
      </c>
      <c r="L631" s="4" t="s">
        <v>5414</v>
      </c>
      <c r="M631" s="4" t="s">
        <v>5413</v>
      </c>
      <c r="N631" s="4" t="str">
        <f>IFERROR(VLOOKUP(J631,'Issue Code'!$C$54:$D$69,2,0),"Fill in")</f>
        <v>Workmanship issue</v>
      </c>
      <c r="O631" s="6"/>
      <c r="P631" s="6"/>
    </row>
    <row r="632" spans="1:16" s="1" customFormat="1" ht="20.5" customHeight="1" x14ac:dyDescent="0.35">
      <c r="A632" s="3">
        <v>46176</v>
      </c>
      <c r="B632" s="57">
        <f t="shared" si="31"/>
        <v>23</v>
      </c>
      <c r="C632" s="57" t="str">
        <f t="shared" si="32"/>
        <v>Jun</v>
      </c>
      <c r="D632" s="4" t="s">
        <v>417</v>
      </c>
      <c r="E632" s="4" t="s">
        <v>33</v>
      </c>
      <c r="F632" s="4" t="s">
        <v>17</v>
      </c>
      <c r="G632" s="4">
        <v>9812</v>
      </c>
      <c r="H632" s="4" t="s">
        <v>5412</v>
      </c>
      <c r="I632" s="94">
        <v>108</v>
      </c>
      <c r="J632" s="4" t="s">
        <v>5417</v>
      </c>
      <c r="K632" s="57"/>
      <c r="L632" s="4" t="s">
        <v>5416</v>
      </c>
      <c r="M632" s="4" t="s">
        <v>5415</v>
      </c>
      <c r="N632" s="4" t="s">
        <v>1688</v>
      </c>
      <c r="O632" s="6"/>
      <c r="P632" s="6"/>
    </row>
    <row r="633" spans="1:16" s="1" customFormat="1" ht="20.5" customHeight="1" x14ac:dyDescent="0.35">
      <c r="A633" s="3">
        <v>46177</v>
      </c>
      <c r="B633" s="57">
        <f t="shared" si="31"/>
        <v>23</v>
      </c>
      <c r="C633" s="57" t="str">
        <f t="shared" si="32"/>
        <v>Jun</v>
      </c>
      <c r="D633" s="4" t="s">
        <v>494</v>
      </c>
      <c r="E633" s="4" t="s">
        <v>33</v>
      </c>
      <c r="F633" s="4" t="s">
        <v>18</v>
      </c>
      <c r="G633" s="4">
        <v>9812</v>
      </c>
      <c r="H633" s="4" t="s">
        <v>5442</v>
      </c>
      <c r="I633" s="94">
        <v>12.5</v>
      </c>
      <c r="J633" s="4" t="s">
        <v>61</v>
      </c>
      <c r="K633" s="57">
        <v>9811</v>
      </c>
      <c r="L633" s="4" t="s">
        <v>5444</v>
      </c>
      <c r="M633" s="4" t="s">
        <v>5443</v>
      </c>
      <c r="N633" s="4" t="str">
        <f>IFERROR(VLOOKUP(J633,'Issue Code'!$C$54:$D$69,2,0),"Fill in")</f>
        <v>Workmanship issue</v>
      </c>
      <c r="O633" s="6"/>
      <c r="P633" s="6"/>
    </row>
    <row r="634" spans="1:16" s="1" customFormat="1" ht="20.5" customHeight="1" x14ac:dyDescent="0.35">
      <c r="A634" s="3">
        <v>46177</v>
      </c>
      <c r="B634" s="57">
        <f t="shared" si="31"/>
        <v>23</v>
      </c>
      <c r="C634" s="57" t="str">
        <f t="shared" si="32"/>
        <v>Jun</v>
      </c>
      <c r="D634" s="4" t="s">
        <v>494</v>
      </c>
      <c r="E634" s="4" t="s">
        <v>33</v>
      </c>
      <c r="F634" s="4" t="s">
        <v>18</v>
      </c>
      <c r="G634" s="4">
        <v>9812</v>
      </c>
      <c r="H634" s="4" t="s">
        <v>5451</v>
      </c>
      <c r="I634" s="94">
        <v>16</v>
      </c>
      <c r="J634" s="4" t="s">
        <v>93</v>
      </c>
      <c r="K634" s="57">
        <v>2731</v>
      </c>
      <c r="L634" s="4" t="s">
        <v>5059</v>
      </c>
      <c r="M634" s="4" t="s">
        <v>5058</v>
      </c>
      <c r="N634" s="4" t="str">
        <f>IFERROR(VLOOKUP(J634,'Issue Code'!$C$54:$D$69,2,0),"Fill in")</f>
        <v>Factory management issue</v>
      </c>
      <c r="O634" s="6"/>
      <c r="P634" s="6"/>
    </row>
    <row r="635" spans="1:16" s="1" customFormat="1" ht="20.5" customHeight="1" x14ac:dyDescent="0.35">
      <c r="A635" s="3">
        <v>46177</v>
      </c>
      <c r="B635" s="57">
        <f t="shared" si="31"/>
        <v>23</v>
      </c>
      <c r="C635" s="57" t="str">
        <f t="shared" si="32"/>
        <v>Jun</v>
      </c>
      <c r="D635" s="4" t="s">
        <v>389</v>
      </c>
      <c r="E635" s="4" t="s">
        <v>33</v>
      </c>
      <c r="F635" s="4" t="s">
        <v>18</v>
      </c>
      <c r="G635" s="4">
        <v>9812</v>
      </c>
      <c r="H635" s="4" t="s">
        <v>5452</v>
      </c>
      <c r="I635" s="94">
        <v>60</v>
      </c>
      <c r="J635" s="4" t="s">
        <v>61</v>
      </c>
      <c r="K635" s="57">
        <v>9811</v>
      </c>
      <c r="L635" s="4" t="s">
        <v>5455</v>
      </c>
      <c r="M635" s="4" t="s">
        <v>5454</v>
      </c>
      <c r="N635" s="4" t="str">
        <f>IFERROR(VLOOKUP(J635,'Issue Code'!$C$54:$D$69,2,0),"Fill in")</f>
        <v>Workmanship issue</v>
      </c>
      <c r="O635" s="6"/>
      <c r="P635" s="6"/>
    </row>
    <row r="636" spans="1:16" s="1" customFormat="1" ht="20.5" customHeight="1" x14ac:dyDescent="0.35">
      <c r="A636" s="3">
        <v>46177</v>
      </c>
      <c r="B636" s="57">
        <f t="shared" si="31"/>
        <v>23</v>
      </c>
      <c r="C636" s="57" t="str">
        <f t="shared" si="32"/>
        <v>Jun</v>
      </c>
      <c r="D636" s="4" t="s">
        <v>416</v>
      </c>
      <c r="E636" s="4" t="s">
        <v>33</v>
      </c>
      <c r="F636" s="4" t="s">
        <v>18</v>
      </c>
      <c r="G636" s="4">
        <v>9812</v>
      </c>
      <c r="H636" s="4" t="s">
        <v>5453</v>
      </c>
      <c r="I636" s="94">
        <v>104</v>
      </c>
      <c r="J636" s="4" t="s">
        <v>52</v>
      </c>
      <c r="K636" s="57">
        <v>9330</v>
      </c>
      <c r="L636" s="4" t="s">
        <v>5457</v>
      </c>
      <c r="M636" s="4" t="s">
        <v>5456</v>
      </c>
      <c r="N636" s="4" t="str">
        <f>IFERROR(VLOOKUP(J636,'Issue Code'!$C$54:$D$69,2,0),"Fill in")</f>
        <v>Machine issue</v>
      </c>
      <c r="O636" s="6"/>
      <c r="P636" s="6"/>
    </row>
    <row r="637" spans="1:16" s="1" customFormat="1" ht="20.5" customHeight="1" x14ac:dyDescent="0.35">
      <c r="A637" s="3">
        <v>46177</v>
      </c>
      <c r="B637" s="57">
        <f t="shared" si="31"/>
        <v>23</v>
      </c>
      <c r="C637" s="57" t="str">
        <f t="shared" si="32"/>
        <v>Jun</v>
      </c>
      <c r="D637" s="4" t="s">
        <v>494</v>
      </c>
      <c r="E637" s="4" t="s">
        <v>33</v>
      </c>
      <c r="F637" s="4" t="s">
        <v>18</v>
      </c>
      <c r="G637" s="4">
        <v>9812</v>
      </c>
      <c r="H637" s="4" t="s">
        <v>5375</v>
      </c>
      <c r="I637" s="94">
        <v>36</v>
      </c>
      <c r="J637" s="4" t="s">
        <v>61</v>
      </c>
      <c r="K637" s="57">
        <v>9811</v>
      </c>
      <c r="L637" s="4" t="s">
        <v>5295</v>
      </c>
      <c r="M637" s="4" t="s">
        <v>5294</v>
      </c>
      <c r="N637" s="4" t="str">
        <f>IFERROR(VLOOKUP(J637,'Issue Code'!$C$54:$D$69,2,0),"Fill in")</f>
        <v>Workmanship issue</v>
      </c>
      <c r="O637" s="6"/>
      <c r="P637" s="6"/>
    </row>
    <row r="638" spans="1:16" s="1" customFormat="1" ht="20.5" customHeight="1" x14ac:dyDescent="0.35">
      <c r="A638" s="3">
        <v>46177</v>
      </c>
      <c r="B638" s="57">
        <f t="shared" si="31"/>
        <v>23</v>
      </c>
      <c r="C638" s="57" t="str">
        <f t="shared" si="32"/>
        <v>Jun</v>
      </c>
      <c r="D638" s="4" t="s">
        <v>494</v>
      </c>
      <c r="E638" s="4" t="s">
        <v>33</v>
      </c>
      <c r="F638" s="4" t="s">
        <v>18</v>
      </c>
      <c r="G638" s="4">
        <v>9812</v>
      </c>
      <c r="H638" s="4" t="s">
        <v>5376</v>
      </c>
      <c r="I638" s="94">
        <v>32</v>
      </c>
      <c r="J638" s="4" t="s">
        <v>61</v>
      </c>
      <c r="K638" s="57">
        <v>9811</v>
      </c>
      <c r="L638" s="4" t="s">
        <v>5295</v>
      </c>
      <c r="M638" s="4" t="s">
        <v>5293</v>
      </c>
      <c r="N638" s="4" t="s">
        <v>1688</v>
      </c>
      <c r="O638" s="6"/>
      <c r="P638" s="6"/>
    </row>
    <row r="639" spans="1:16" s="1" customFormat="1" ht="20.5" customHeight="1" x14ac:dyDescent="0.35">
      <c r="A639" s="3">
        <v>46177</v>
      </c>
      <c r="B639" s="57">
        <f t="shared" ref="B639" si="35">WEEKNUM(A639)</f>
        <v>23</v>
      </c>
      <c r="C639" s="57" t="str">
        <f t="shared" ref="C639" si="36">TEXT(A639,"Mmm")</f>
        <v>Jun</v>
      </c>
      <c r="D639" s="4" t="s">
        <v>328</v>
      </c>
      <c r="E639" s="4" t="s">
        <v>33</v>
      </c>
      <c r="F639" s="4" t="s">
        <v>18</v>
      </c>
      <c r="G639" s="4">
        <v>9812</v>
      </c>
      <c r="H639" s="4" t="s">
        <v>5378</v>
      </c>
      <c r="I639" s="94">
        <v>20</v>
      </c>
      <c r="J639" s="4" t="s">
        <v>6261</v>
      </c>
      <c r="K639" s="57"/>
      <c r="L639" s="4" t="s">
        <v>5380</v>
      </c>
      <c r="M639" s="4" t="s">
        <v>5379</v>
      </c>
      <c r="N639" s="4" t="str">
        <f>IFERROR(VLOOKUP(J639,'Issue Code'!$C$54:$D$69,2,0),"Fill in")</f>
        <v>Fill in</v>
      </c>
      <c r="O639" s="6"/>
      <c r="P639" s="6"/>
    </row>
    <row r="640" spans="1:16" s="1" customFormat="1" ht="20.5" customHeight="1" x14ac:dyDescent="0.35">
      <c r="A640" s="3">
        <v>46177</v>
      </c>
      <c r="B640" s="57">
        <f t="shared" si="31"/>
        <v>23</v>
      </c>
      <c r="C640" s="57" t="str">
        <f t="shared" si="32"/>
        <v>Jun</v>
      </c>
      <c r="D640" s="4" t="s">
        <v>328</v>
      </c>
      <c r="E640" s="4" t="s">
        <v>33</v>
      </c>
      <c r="F640" s="4" t="s">
        <v>18</v>
      </c>
      <c r="G640" s="4">
        <v>9812</v>
      </c>
      <c r="H640" s="4" t="s">
        <v>5378</v>
      </c>
      <c r="I640" s="94">
        <v>68</v>
      </c>
      <c r="J640" s="4" t="s">
        <v>6262</v>
      </c>
      <c r="K640" s="57" t="s">
        <v>79</v>
      </c>
      <c r="L640" s="4" t="s">
        <v>5380</v>
      </c>
      <c r="M640" s="4" t="s">
        <v>5379</v>
      </c>
      <c r="N640" s="4" t="str">
        <f>IFERROR(VLOOKUP(J640,'Issue Code'!$C$54:$D$69,2,0),"Fill in")</f>
        <v>Fill in</v>
      </c>
      <c r="O640" s="6"/>
      <c r="P640" s="6"/>
    </row>
    <row r="641" spans="1:16" s="1" customFormat="1" ht="20.5" customHeight="1" x14ac:dyDescent="0.35">
      <c r="A641" s="3">
        <v>46177</v>
      </c>
      <c r="B641" s="57">
        <f t="shared" si="31"/>
        <v>23</v>
      </c>
      <c r="C641" s="57" t="str">
        <f t="shared" si="32"/>
        <v>Jun</v>
      </c>
      <c r="D641" s="4" t="s">
        <v>2664</v>
      </c>
      <c r="E641" s="4" t="s">
        <v>33</v>
      </c>
      <c r="F641" s="4" t="s">
        <v>18</v>
      </c>
      <c r="G641" s="4">
        <v>9812</v>
      </c>
      <c r="H641" s="4" t="s">
        <v>5374</v>
      </c>
      <c r="I641" s="94">
        <v>56</v>
      </c>
      <c r="J641" s="4" t="s">
        <v>84</v>
      </c>
      <c r="K641" s="57">
        <v>2731</v>
      </c>
      <c r="L641" s="4" t="s">
        <v>4682</v>
      </c>
      <c r="M641" s="4" t="s">
        <v>4681</v>
      </c>
      <c r="N641" s="4" t="s">
        <v>3411</v>
      </c>
      <c r="O641" s="6"/>
      <c r="P641" s="6"/>
    </row>
    <row r="642" spans="1:16" s="1" customFormat="1" ht="20.5" customHeight="1" x14ac:dyDescent="0.35">
      <c r="A642" s="3">
        <v>46177</v>
      </c>
      <c r="B642" s="57">
        <f t="shared" si="31"/>
        <v>23</v>
      </c>
      <c r="C642" s="57" t="str">
        <f t="shared" si="32"/>
        <v>Jun</v>
      </c>
      <c r="D642" s="4" t="s">
        <v>417</v>
      </c>
      <c r="E642" s="4" t="s">
        <v>33</v>
      </c>
      <c r="F642" s="4" t="s">
        <v>17</v>
      </c>
      <c r="G642" s="4">
        <v>9812</v>
      </c>
      <c r="H642" s="4" t="s">
        <v>5411</v>
      </c>
      <c r="I642" s="94">
        <v>41</v>
      </c>
      <c r="J642" s="4" t="s">
        <v>61</v>
      </c>
      <c r="K642" s="57">
        <v>9811</v>
      </c>
      <c r="L642" s="4" t="s">
        <v>5414</v>
      </c>
      <c r="M642" s="4" t="s">
        <v>5413</v>
      </c>
      <c r="N642" s="4" t="str">
        <f>IFERROR(VLOOKUP(J642,'Issue Code'!$C$54:$D$69,2,0),"Fill in")</f>
        <v>Workmanship issue</v>
      </c>
      <c r="O642" s="6"/>
      <c r="P642" s="6"/>
    </row>
    <row r="643" spans="1:16" s="1" customFormat="1" ht="20.5" customHeight="1" x14ac:dyDescent="0.35">
      <c r="A643" s="3">
        <v>46177</v>
      </c>
      <c r="B643" s="57">
        <f t="shared" si="31"/>
        <v>23</v>
      </c>
      <c r="C643" s="57" t="str">
        <f t="shared" si="32"/>
        <v>Jun</v>
      </c>
      <c r="D643" s="4" t="s">
        <v>417</v>
      </c>
      <c r="E643" s="4" t="s">
        <v>33</v>
      </c>
      <c r="F643" s="4" t="s">
        <v>17</v>
      </c>
      <c r="G643" s="4">
        <v>9812</v>
      </c>
      <c r="H643" s="4" t="s">
        <v>5412</v>
      </c>
      <c r="I643" s="94">
        <v>8</v>
      </c>
      <c r="J643" s="4" t="s">
        <v>5417</v>
      </c>
      <c r="K643" s="57"/>
      <c r="L643" s="4" t="s">
        <v>5416</v>
      </c>
      <c r="M643" s="4" t="s">
        <v>5415</v>
      </c>
      <c r="N643" s="4" t="s">
        <v>1688</v>
      </c>
      <c r="O643" s="6"/>
      <c r="P643" s="6"/>
    </row>
    <row r="644" spans="1:16" s="1" customFormat="1" ht="20.5" customHeight="1" x14ac:dyDescent="0.35">
      <c r="A644" s="3">
        <v>46178</v>
      </c>
      <c r="B644" s="57">
        <f t="shared" si="31"/>
        <v>23</v>
      </c>
      <c r="C644" s="57" t="str">
        <f t="shared" si="32"/>
        <v>Jun</v>
      </c>
      <c r="D644" s="4" t="s">
        <v>328</v>
      </c>
      <c r="E644" s="4" t="s">
        <v>33</v>
      </c>
      <c r="F644" s="4" t="s">
        <v>18</v>
      </c>
      <c r="G644" s="4">
        <v>9812</v>
      </c>
      <c r="H644" s="4" t="s">
        <v>5483</v>
      </c>
      <c r="I644" s="94">
        <v>125.5</v>
      </c>
      <c r="J644" s="4" t="s">
        <v>93</v>
      </c>
      <c r="K644" s="57">
        <v>2731</v>
      </c>
      <c r="L644" s="4" t="s">
        <v>5485</v>
      </c>
      <c r="M644" s="4" t="s">
        <v>5484</v>
      </c>
      <c r="N644" s="4" t="str">
        <f>IFERROR(VLOOKUP(J644,'Issue Code'!$C$54:$D$69,2,0),"Fill in")</f>
        <v>Factory management issue</v>
      </c>
      <c r="O644" s="6"/>
      <c r="P644" s="6"/>
    </row>
    <row r="645" spans="1:16" s="1" customFormat="1" ht="20.5" customHeight="1" x14ac:dyDescent="0.35">
      <c r="A645" s="3">
        <v>46178</v>
      </c>
      <c r="B645" s="57">
        <f t="shared" ref="B645:B706" si="37">WEEKNUM(A645)</f>
        <v>23</v>
      </c>
      <c r="C645" s="57" t="str">
        <f t="shared" si="32"/>
        <v>Jun</v>
      </c>
      <c r="D645" s="4" t="s">
        <v>751</v>
      </c>
      <c r="E645" s="4" t="s">
        <v>33</v>
      </c>
      <c r="F645" s="4" t="s">
        <v>18</v>
      </c>
      <c r="G645" s="4">
        <v>9812</v>
      </c>
      <c r="H645" s="4" t="s">
        <v>5374</v>
      </c>
      <c r="I645" s="94">
        <v>52</v>
      </c>
      <c r="J645" s="4" t="s">
        <v>84</v>
      </c>
      <c r="K645" s="57">
        <v>2731</v>
      </c>
      <c r="L645" s="4" t="s">
        <v>4682</v>
      </c>
      <c r="M645" s="4" t="s">
        <v>4681</v>
      </c>
      <c r="N645" s="4" t="s">
        <v>3411</v>
      </c>
      <c r="O645" s="6"/>
      <c r="P645" s="6"/>
    </row>
    <row r="646" spans="1:16" s="1" customFormat="1" ht="20.5" customHeight="1" x14ac:dyDescent="0.35">
      <c r="A646" s="3">
        <v>46179</v>
      </c>
      <c r="B646" s="57">
        <f t="shared" si="37"/>
        <v>23</v>
      </c>
      <c r="C646" s="57" t="str">
        <f t="shared" si="32"/>
        <v>Jun</v>
      </c>
      <c r="D646" s="4" t="s">
        <v>494</v>
      </c>
      <c r="E646" s="4" t="s">
        <v>33</v>
      </c>
      <c r="F646" s="4" t="s">
        <v>18</v>
      </c>
      <c r="G646" s="4">
        <v>9812</v>
      </c>
      <c r="H646" s="4" t="s">
        <v>5509</v>
      </c>
      <c r="I646" s="94">
        <v>2</v>
      </c>
      <c r="J646" s="4" t="s">
        <v>1812</v>
      </c>
      <c r="K646" s="57" t="s">
        <v>6541</v>
      </c>
      <c r="L646" s="4" t="s">
        <v>5511</v>
      </c>
      <c r="M646" s="4" t="s">
        <v>5510</v>
      </c>
      <c r="N646" s="4" t="s">
        <v>4961</v>
      </c>
      <c r="O646" s="6"/>
      <c r="P646" s="6"/>
    </row>
    <row r="647" spans="1:16" s="1" customFormat="1" ht="20.5" customHeight="1" x14ac:dyDescent="0.35">
      <c r="A647" s="3">
        <v>46179</v>
      </c>
      <c r="B647" s="57">
        <f t="shared" si="37"/>
        <v>23</v>
      </c>
      <c r="C647" s="57" t="str">
        <f t="shared" ref="C647:C708" si="38">TEXT(A647,"Mmm")</f>
        <v>Jun</v>
      </c>
      <c r="D647" s="4" t="s">
        <v>1492</v>
      </c>
      <c r="E647" s="4" t="s">
        <v>33</v>
      </c>
      <c r="F647" s="4" t="s">
        <v>18</v>
      </c>
      <c r="G647" s="4">
        <v>9812</v>
      </c>
      <c r="H647" s="4" t="s">
        <v>5483</v>
      </c>
      <c r="I647" s="94">
        <v>164</v>
      </c>
      <c r="J647" s="4" t="s">
        <v>93</v>
      </c>
      <c r="K647" s="57">
        <v>2731</v>
      </c>
      <c r="L647" s="4" t="s">
        <v>5485</v>
      </c>
      <c r="M647" s="4" t="s">
        <v>5484</v>
      </c>
      <c r="N647" s="4" t="str">
        <f>IFERROR(VLOOKUP(J647,'Issue Code'!$C$54:$D$69,2,0),"Fill in")</f>
        <v>Factory management issue</v>
      </c>
      <c r="O647" s="6"/>
      <c r="P647" s="6"/>
    </row>
    <row r="648" spans="1:16" s="1" customFormat="1" ht="20.5" customHeight="1" x14ac:dyDescent="0.35">
      <c r="A648" s="3">
        <v>46179</v>
      </c>
      <c r="B648" s="57">
        <f t="shared" si="37"/>
        <v>23</v>
      </c>
      <c r="C648" s="57" t="str">
        <f t="shared" si="38"/>
        <v>Jun</v>
      </c>
      <c r="D648" s="4" t="s">
        <v>751</v>
      </c>
      <c r="E648" s="4" t="s">
        <v>33</v>
      </c>
      <c r="F648" s="4" t="s">
        <v>18</v>
      </c>
      <c r="G648" s="4">
        <v>9812</v>
      </c>
      <c r="H648" s="4" t="s">
        <v>5374</v>
      </c>
      <c r="I648" s="94">
        <v>162</v>
      </c>
      <c r="J648" s="4" t="s">
        <v>84</v>
      </c>
      <c r="K648" s="57">
        <v>2731</v>
      </c>
      <c r="L648" s="4" t="s">
        <v>4682</v>
      </c>
      <c r="M648" s="4" t="s">
        <v>4681</v>
      </c>
      <c r="N648" s="4" t="s">
        <v>3411</v>
      </c>
      <c r="O648" s="6"/>
      <c r="P648" s="6"/>
    </row>
    <row r="649" spans="1:16" s="1" customFormat="1" ht="20.5" customHeight="1" x14ac:dyDescent="0.35">
      <c r="A649" s="3">
        <v>46182</v>
      </c>
      <c r="B649" s="57">
        <f t="shared" si="37"/>
        <v>24</v>
      </c>
      <c r="C649" s="57" t="str">
        <f t="shared" si="38"/>
        <v>Jun</v>
      </c>
      <c r="D649" s="4" t="s">
        <v>417</v>
      </c>
      <c r="E649" s="4" t="s">
        <v>33</v>
      </c>
      <c r="F649" s="4" t="s">
        <v>17</v>
      </c>
      <c r="G649" s="4">
        <v>9812</v>
      </c>
      <c r="H649" s="4" t="s">
        <v>5573</v>
      </c>
      <c r="I649" s="94">
        <v>48</v>
      </c>
      <c r="J649" s="4" t="s">
        <v>7282</v>
      </c>
      <c r="K649" s="57" t="s">
        <v>7283</v>
      </c>
      <c r="L649" s="4" t="s">
        <v>5575</v>
      </c>
      <c r="M649" s="4" t="s">
        <v>5574</v>
      </c>
      <c r="N649" s="4" t="str">
        <f>IFERROR(VLOOKUP(J649,'Issue Code'!$C$54:$D$69,2,0),"Fill in")</f>
        <v>Fill in</v>
      </c>
      <c r="O649" s="6"/>
      <c r="P649" s="6"/>
    </row>
    <row r="650" spans="1:16" s="1" customFormat="1" ht="20.5" customHeight="1" x14ac:dyDescent="0.35">
      <c r="A650" s="3">
        <v>46182</v>
      </c>
      <c r="B650" s="57">
        <f t="shared" si="37"/>
        <v>24</v>
      </c>
      <c r="C650" s="57" t="str">
        <f t="shared" si="38"/>
        <v>Jun</v>
      </c>
      <c r="D650" s="4" t="s">
        <v>2670</v>
      </c>
      <c r="E650" s="4" t="s">
        <v>33</v>
      </c>
      <c r="F650" s="4" t="s">
        <v>18</v>
      </c>
      <c r="G650" s="4">
        <v>9812</v>
      </c>
      <c r="H650" s="4" t="s">
        <v>5576</v>
      </c>
      <c r="I650" s="94">
        <v>16.8</v>
      </c>
      <c r="J650" s="4" t="s">
        <v>30</v>
      </c>
      <c r="K650" s="57" t="s">
        <v>79</v>
      </c>
      <c r="L650" s="4" t="s">
        <v>5578</v>
      </c>
      <c r="M650" s="4" t="s">
        <v>5577</v>
      </c>
      <c r="N650" s="4" t="str">
        <f>IFERROR(VLOOKUP(J650,'Issue Code'!$C$54:$D$69,2,0),"Fill in")</f>
        <v>Material issue (Quality)</v>
      </c>
      <c r="O650" s="6"/>
      <c r="P650" s="6"/>
    </row>
    <row r="651" spans="1:16" s="1" customFormat="1" ht="20.5" customHeight="1" x14ac:dyDescent="0.35">
      <c r="A651" s="3">
        <v>46183</v>
      </c>
      <c r="B651" s="57">
        <f t="shared" si="37"/>
        <v>24</v>
      </c>
      <c r="C651" s="57" t="str">
        <f t="shared" si="38"/>
        <v>Jun</v>
      </c>
      <c r="D651" s="4" t="s">
        <v>494</v>
      </c>
      <c r="E651" s="4" t="s">
        <v>33</v>
      </c>
      <c r="F651" s="4" t="s">
        <v>18</v>
      </c>
      <c r="G651" s="4">
        <v>9812</v>
      </c>
      <c r="H651" s="4" t="s">
        <v>5576</v>
      </c>
      <c r="I651" s="94">
        <v>18.7</v>
      </c>
      <c r="J651" s="4" t="s">
        <v>30</v>
      </c>
      <c r="K651" s="57" t="s">
        <v>79</v>
      </c>
      <c r="L651" s="4" t="s">
        <v>5578</v>
      </c>
      <c r="M651" s="4" t="s">
        <v>5577</v>
      </c>
      <c r="N651" s="4" t="str">
        <f>IFERROR(VLOOKUP(J651,'Issue Code'!$C$54:$D$69,2,0),"Fill in")</f>
        <v>Material issue (Quality)</v>
      </c>
      <c r="O651" s="6"/>
      <c r="P651" s="6"/>
    </row>
    <row r="652" spans="1:16" s="1" customFormat="1" ht="20.5" customHeight="1" x14ac:dyDescent="0.35">
      <c r="A652" s="3">
        <v>46183</v>
      </c>
      <c r="B652" s="57">
        <f t="shared" si="37"/>
        <v>24</v>
      </c>
      <c r="C652" s="57" t="str">
        <f t="shared" si="38"/>
        <v>Jun</v>
      </c>
      <c r="D652" s="4" t="s">
        <v>417</v>
      </c>
      <c r="E652" s="4" t="s">
        <v>33</v>
      </c>
      <c r="F652" s="4" t="s">
        <v>17</v>
      </c>
      <c r="G652" s="4">
        <v>9812</v>
      </c>
      <c r="H652" s="4" t="s">
        <v>5573</v>
      </c>
      <c r="I652" s="94">
        <v>25</v>
      </c>
      <c r="J652" s="4" t="s">
        <v>7282</v>
      </c>
      <c r="K652" s="57" t="s">
        <v>7283</v>
      </c>
      <c r="L652" s="4" t="s">
        <v>5575</v>
      </c>
      <c r="M652" s="4" t="s">
        <v>5574</v>
      </c>
      <c r="N652" s="4" t="str">
        <f>IFERROR(VLOOKUP(J652,'Issue Code'!$C$54:$D$69,2,0),"Fill in")</f>
        <v>Fill in</v>
      </c>
      <c r="O652" s="6"/>
      <c r="P652" s="6"/>
    </row>
    <row r="653" spans="1:16" s="1" customFormat="1" ht="20.5" customHeight="1" x14ac:dyDescent="0.35">
      <c r="A653" s="3">
        <v>46183</v>
      </c>
      <c r="B653" s="57">
        <f t="shared" si="37"/>
        <v>24</v>
      </c>
      <c r="C653" s="57" t="str">
        <f t="shared" si="38"/>
        <v>Jun</v>
      </c>
      <c r="D653" s="4" t="s">
        <v>417</v>
      </c>
      <c r="E653" s="4" t="s">
        <v>33</v>
      </c>
      <c r="F653" s="4" t="s">
        <v>17</v>
      </c>
      <c r="G653" s="4">
        <v>9812</v>
      </c>
      <c r="H653" s="4" t="s">
        <v>5606</v>
      </c>
      <c r="I653" s="94">
        <v>15</v>
      </c>
      <c r="J653" s="4" t="s">
        <v>7282</v>
      </c>
      <c r="K653" s="57" t="s">
        <v>7283</v>
      </c>
      <c r="L653" s="4" t="s">
        <v>5608</v>
      </c>
      <c r="M653" s="4" t="s">
        <v>5607</v>
      </c>
      <c r="N653" s="4" t="str">
        <f>IFERROR(VLOOKUP(J653,'Issue Code'!$C$54:$D$69,2,0),"Fill in")</f>
        <v>Fill in</v>
      </c>
      <c r="O653" s="6"/>
      <c r="P653" s="6"/>
    </row>
    <row r="654" spans="1:16" s="1" customFormat="1" ht="20.5" customHeight="1" x14ac:dyDescent="0.35">
      <c r="A654" s="3">
        <v>46184</v>
      </c>
      <c r="B654" s="57">
        <f t="shared" si="37"/>
        <v>24</v>
      </c>
      <c r="C654" s="57" t="str">
        <f t="shared" si="38"/>
        <v>Jun</v>
      </c>
      <c r="D654" s="4" t="s">
        <v>614</v>
      </c>
      <c r="E654" s="4" t="s">
        <v>34</v>
      </c>
      <c r="F654" s="4" t="s">
        <v>17</v>
      </c>
      <c r="G654" s="4">
        <v>9814</v>
      </c>
      <c r="H654" s="4" t="s">
        <v>5637</v>
      </c>
      <c r="I654" s="94">
        <v>47</v>
      </c>
      <c r="J654" s="4" t="s">
        <v>52</v>
      </c>
      <c r="K654" s="57">
        <v>9330</v>
      </c>
      <c r="L654" s="4" t="s">
        <v>5638</v>
      </c>
      <c r="M654" s="4" t="s">
        <v>5639</v>
      </c>
      <c r="N654" s="4" t="str">
        <f>IFERROR(VLOOKUP(J654,'Issue Code'!$C$54:$D$69,2,0),"Fill in")</f>
        <v>Machine issue</v>
      </c>
      <c r="O654" s="6"/>
      <c r="P654" s="6"/>
    </row>
    <row r="655" spans="1:16" s="1" customFormat="1" ht="20.5" customHeight="1" x14ac:dyDescent="0.35">
      <c r="A655" s="3">
        <v>46184</v>
      </c>
      <c r="B655" s="57">
        <f t="shared" si="37"/>
        <v>24</v>
      </c>
      <c r="C655" s="57" t="str">
        <f t="shared" si="38"/>
        <v>Jun</v>
      </c>
      <c r="D655" s="4" t="s">
        <v>417</v>
      </c>
      <c r="E655" s="4" t="s">
        <v>33</v>
      </c>
      <c r="F655" s="4" t="s">
        <v>17</v>
      </c>
      <c r="G655" s="4">
        <v>9812</v>
      </c>
      <c r="H655" s="4" t="s">
        <v>5640</v>
      </c>
      <c r="I655" s="94">
        <v>12</v>
      </c>
      <c r="J655" s="4" t="s">
        <v>30</v>
      </c>
      <c r="K655" s="57" t="s">
        <v>79</v>
      </c>
      <c r="L655" s="4" t="s">
        <v>5642</v>
      </c>
      <c r="M655" s="4" t="s">
        <v>5641</v>
      </c>
      <c r="N655" s="4" t="str">
        <f>IFERROR(VLOOKUP(J655,'Issue Code'!$C$54:$D$69,2,0),"Fill in")</f>
        <v>Material issue (Quality)</v>
      </c>
      <c r="O655" s="6"/>
      <c r="P655" s="6"/>
    </row>
    <row r="656" spans="1:16" s="1" customFormat="1" ht="20.5" customHeight="1" x14ac:dyDescent="0.35">
      <c r="A656" s="3">
        <v>46186</v>
      </c>
      <c r="B656" s="57">
        <f t="shared" si="37"/>
        <v>24</v>
      </c>
      <c r="C656" s="57" t="str">
        <f t="shared" si="38"/>
        <v>Jun</v>
      </c>
      <c r="D656" s="4" t="s">
        <v>614</v>
      </c>
      <c r="E656" s="4" t="s">
        <v>34</v>
      </c>
      <c r="F656" s="4" t="s">
        <v>17</v>
      </c>
      <c r="G656" s="4">
        <v>9814</v>
      </c>
      <c r="H656" s="4" t="s">
        <v>5706</v>
      </c>
      <c r="I656" s="94">
        <v>8</v>
      </c>
      <c r="J656" s="4" t="s">
        <v>52</v>
      </c>
      <c r="K656" s="57">
        <v>9330</v>
      </c>
      <c r="L656" s="4" t="s">
        <v>5638</v>
      </c>
      <c r="M656" s="4" t="s">
        <v>5707</v>
      </c>
      <c r="N656" s="4" t="str">
        <f>IFERROR(VLOOKUP(J656,'Issue Code'!$C$54:$D$69,2,0),"Fill in")</f>
        <v>Machine issue</v>
      </c>
      <c r="O656" s="6"/>
      <c r="P656" s="6"/>
    </row>
    <row r="657" spans="1:16" s="1" customFormat="1" ht="20.5" customHeight="1" x14ac:dyDescent="0.35">
      <c r="A657" s="3">
        <v>46186</v>
      </c>
      <c r="B657" s="57">
        <f t="shared" si="37"/>
        <v>24</v>
      </c>
      <c r="C657" s="57" t="str">
        <f t="shared" si="38"/>
        <v>Jun</v>
      </c>
      <c r="D657" s="4" t="s">
        <v>5040</v>
      </c>
      <c r="E657" s="4" t="s">
        <v>33</v>
      </c>
      <c r="F657" s="4" t="s">
        <v>17</v>
      </c>
      <c r="G657" s="4">
        <v>9812</v>
      </c>
      <c r="H657" s="4" t="s">
        <v>5708</v>
      </c>
      <c r="I657" s="94">
        <v>32</v>
      </c>
      <c r="J657" s="4" t="s">
        <v>61</v>
      </c>
      <c r="K657" s="57">
        <v>9811</v>
      </c>
      <c r="L657" s="4" t="s">
        <v>5710</v>
      </c>
      <c r="M657" s="4" t="s">
        <v>5709</v>
      </c>
      <c r="N657" s="4" t="str">
        <f>IFERROR(VLOOKUP(J657,'Issue Code'!$C$54:$D$69,2,0),"Fill in")</f>
        <v>Workmanship issue</v>
      </c>
      <c r="O657" s="6"/>
      <c r="P657" s="6"/>
    </row>
    <row r="658" spans="1:16" s="1" customFormat="1" ht="20.5" customHeight="1" x14ac:dyDescent="0.35">
      <c r="A658" s="3">
        <v>46186</v>
      </c>
      <c r="B658" s="57">
        <f t="shared" si="37"/>
        <v>24</v>
      </c>
      <c r="C658" s="57" t="str">
        <f t="shared" si="38"/>
        <v>Jun</v>
      </c>
      <c r="D658" s="4" t="s">
        <v>494</v>
      </c>
      <c r="E658" s="4" t="s">
        <v>33</v>
      </c>
      <c r="F658" s="4" t="s">
        <v>18</v>
      </c>
      <c r="G658" s="4">
        <v>9812</v>
      </c>
      <c r="H658" s="4" t="s">
        <v>5711</v>
      </c>
      <c r="I658" s="94">
        <v>22</v>
      </c>
      <c r="J658" s="4" t="s">
        <v>6261</v>
      </c>
      <c r="K658" s="57"/>
      <c r="L658" s="4" t="s">
        <v>5713</v>
      </c>
      <c r="M658" s="4" t="s">
        <v>5712</v>
      </c>
      <c r="N658" s="4" t="str">
        <f>IFERROR(VLOOKUP(J658,'Issue Code'!$C$54:$D$69,2,0),"Fill in")</f>
        <v>Fill in</v>
      </c>
      <c r="O658" s="6"/>
      <c r="P658" s="6"/>
    </row>
    <row r="659" spans="1:16" s="1" customFormat="1" ht="20.5" customHeight="1" x14ac:dyDescent="0.35">
      <c r="A659" s="3">
        <v>46187</v>
      </c>
      <c r="B659" s="57">
        <f t="shared" si="37"/>
        <v>25</v>
      </c>
      <c r="C659" s="57" t="str">
        <f t="shared" si="38"/>
        <v>Jun</v>
      </c>
      <c r="D659" s="4" t="s">
        <v>494</v>
      </c>
      <c r="E659" s="4" t="s">
        <v>33</v>
      </c>
      <c r="F659" s="4" t="s">
        <v>18</v>
      </c>
      <c r="G659" s="4">
        <v>9812</v>
      </c>
      <c r="H659" s="4" t="s">
        <v>5735</v>
      </c>
      <c r="I659" s="94">
        <v>56</v>
      </c>
      <c r="J659" s="4" t="s">
        <v>61</v>
      </c>
      <c r="K659" s="57">
        <v>9811</v>
      </c>
      <c r="L659" s="4" t="s">
        <v>5737</v>
      </c>
      <c r="M659" s="4" t="s">
        <v>5736</v>
      </c>
      <c r="N659" s="4" t="str">
        <f>IFERROR(VLOOKUP(J659,'Issue Code'!$C$54:$D$69,2,0),"Fill in")</f>
        <v>Workmanship issue</v>
      </c>
      <c r="O659" s="6"/>
      <c r="P659" s="6"/>
    </row>
    <row r="660" spans="1:16" s="1" customFormat="1" ht="20.5" customHeight="1" x14ac:dyDescent="0.35">
      <c r="A660" s="3">
        <v>46187</v>
      </c>
      <c r="B660" s="57">
        <f t="shared" si="37"/>
        <v>25</v>
      </c>
      <c r="C660" s="57" t="str">
        <f t="shared" si="38"/>
        <v>Jun</v>
      </c>
      <c r="D660" s="4" t="s">
        <v>494</v>
      </c>
      <c r="E660" s="4" t="s">
        <v>33</v>
      </c>
      <c r="F660" s="4" t="s">
        <v>18</v>
      </c>
      <c r="G660" s="4">
        <v>9812</v>
      </c>
      <c r="H660" s="4" t="s">
        <v>5453</v>
      </c>
      <c r="I660" s="94">
        <v>12.99</v>
      </c>
      <c r="J660" s="4" t="s">
        <v>52</v>
      </c>
      <c r="K660" s="57">
        <v>9330</v>
      </c>
      <c r="L660" s="4" t="s">
        <v>5457</v>
      </c>
      <c r="M660" s="4" t="s">
        <v>5456</v>
      </c>
      <c r="N660" s="4" t="str">
        <f>IFERROR(VLOOKUP(J660,'Issue Code'!$C$54:$D$69,2,0),"Fill in")</f>
        <v>Machine issue</v>
      </c>
      <c r="O660" s="6"/>
      <c r="P660" s="6"/>
    </row>
    <row r="661" spans="1:16" s="1" customFormat="1" ht="20.5" customHeight="1" x14ac:dyDescent="0.35">
      <c r="A661" s="3">
        <v>46187</v>
      </c>
      <c r="B661" s="57">
        <f t="shared" si="37"/>
        <v>25</v>
      </c>
      <c r="C661" s="57" t="str">
        <f t="shared" si="38"/>
        <v>Jun</v>
      </c>
      <c r="D661" s="4" t="s">
        <v>494</v>
      </c>
      <c r="E661" s="4" t="s">
        <v>33</v>
      </c>
      <c r="F661" s="4" t="s">
        <v>18</v>
      </c>
      <c r="G661" s="4">
        <v>9812</v>
      </c>
      <c r="H661" s="4" t="s">
        <v>5711</v>
      </c>
      <c r="I661" s="94">
        <v>22</v>
      </c>
      <c r="J661" s="4" t="s">
        <v>30</v>
      </c>
      <c r="K661" s="57" t="s">
        <v>79</v>
      </c>
      <c r="L661" s="4" t="s">
        <v>5713</v>
      </c>
      <c r="M661" s="4" t="s">
        <v>5712</v>
      </c>
      <c r="N661" s="4" t="str">
        <f>IFERROR(VLOOKUP(J661,'Issue Code'!$C$54:$D$69,2,0),"Fill in")</f>
        <v>Material issue (Quality)</v>
      </c>
      <c r="O661" s="6"/>
      <c r="P661" s="6"/>
    </row>
    <row r="662" spans="1:16" s="1" customFormat="1" ht="20.5" customHeight="1" x14ac:dyDescent="0.35">
      <c r="A662" s="3">
        <v>46188</v>
      </c>
      <c r="B662" s="57">
        <f t="shared" si="37"/>
        <v>25</v>
      </c>
      <c r="C662" s="57" t="str">
        <f t="shared" si="38"/>
        <v>Jun</v>
      </c>
      <c r="D662" s="4" t="s">
        <v>614</v>
      </c>
      <c r="E662" s="4" t="s">
        <v>34</v>
      </c>
      <c r="F662" s="4" t="s">
        <v>17</v>
      </c>
      <c r="G662" s="4">
        <v>9814</v>
      </c>
      <c r="H662" s="4" t="s">
        <v>5637</v>
      </c>
      <c r="I662" s="94">
        <v>80</v>
      </c>
      <c r="J662" s="4" t="s">
        <v>52</v>
      </c>
      <c r="K662" s="57">
        <v>9330</v>
      </c>
      <c r="L662" s="4" t="s">
        <v>5638</v>
      </c>
      <c r="M662" s="4" t="s">
        <v>5639</v>
      </c>
      <c r="N662" s="4" t="str">
        <f>IFERROR(VLOOKUP(J662,'Issue Code'!$C$54:$D$69,2,0),"Fill in")</f>
        <v>Machine issue</v>
      </c>
      <c r="O662" s="6"/>
      <c r="P662" s="6"/>
    </row>
    <row r="663" spans="1:16" s="1" customFormat="1" ht="20.5" customHeight="1" x14ac:dyDescent="0.35">
      <c r="A663" s="3">
        <v>46188</v>
      </c>
      <c r="B663" s="57">
        <f t="shared" si="37"/>
        <v>25</v>
      </c>
      <c r="C663" s="57" t="str">
        <f t="shared" si="38"/>
        <v>Jun</v>
      </c>
      <c r="D663" s="4" t="s">
        <v>614</v>
      </c>
      <c r="E663" s="4" t="s">
        <v>34</v>
      </c>
      <c r="F663" s="4" t="s">
        <v>17</v>
      </c>
      <c r="G663" s="4">
        <v>9814</v>
      </c>
      <c r="H663" s="4" t="s">
        <v>3594</v>
      </c>
      <c r="I663" s="94">
        <v>16</v>
      </c>
      <c r="J663" s="4" t="s">
        <v>61</v>
      </c>
      <c r="K663" s="57">
        <v>9813</v>
      </c>
      <c r="L663" s="4" t="s">
        <v>3599</v>
      </c>
      <c r="M663" s="4" t="s">
        <v>3598</v>
      </c>
      <c r="N663" s="4" t="str">
        <f>IFERROR(VLOOKUP(J663,'Issue Code'!$C$54:$D$69,2,0),"Fill in")</f>
        <v>Workmanship issue</v>
      </c>
      <c r="O663" s="6"/>
      <c r="P663" s="6"/>
    </row>
    <row r="664" spans="1:16" s="1" customFormat="1" ht="20.5" customHeight="1" x14ac:dyDescent="0.35">
      <c r="A664" s="3">
        <v>46188</v>
      </c>
      <c r="B664" s="57">
        <f t="shared" si="37"/>
        <v>25</v>
      </c>
      <c r="C664" s="57" t="str">
        <f t="shared" si="38"/>
        <v>Jun</v>
      </c>
      <c r="D664" s="4" t="s">
        <v>614</v>
      </c>
      <c r="E664" s="4" t="s">
        <v>34</v>
      </c>
      <c r="F664" s="4" t="s">
        <v>17</v>
      </c>
      <c r="G664" s="4">
        <v>9814</v>
      </c>
      <c r="H664" s="4" t="s">
        <v>5748</v>
      </c>
      <c r="I664" s="94">
        <v>16</v>
      </c>
      <c r="J664" s="4" t="s">
        <v>6469</v>
      </c>
      <c r="K664" s="57" t="s">
        <v>79</v>
      </c>
      <c r="L664" s="4" t="s">
        <v>5797</v>
      </c>
      <c r="M664" s="4" t="s">
        <v>576</v>
      </c>
      <c r="N664" s="4" t="str">
        <f>IFERROR(VLOOKUP(J664,'Issue Code'!$C$54:$D$69,2,0),"Fill in")</f>
        <v>Fill in</v>
      </c>
      <c r="O664" s="6"/>
      <c r="P664" s="6"/>
    </row>
    <row r="665" spans="1:16" s="1" customFormat="1" ht="20.5" customHeight="1" x14ac:dyDescent="0.35">
      <c r="A665" s="3">
        <v>46189</v>
      </c>
      <c r="B665" s="57">
        <f t="shared" si="37"/>
        <v>25</v>
      </c>
      <c r="C665" s="57" t="str">
        <f t="shared" si="38"/>
        <v>Jun</v>
      </c>
      <c r="D665" s="4" t="s">
        <v>1837</v>
      </c>
      <c r="E665" s="4" t="s">
        <v>33</v>
      </c>
      <c r="F665" s="4" t="s">
        <v>18</v>
      </c>
      <c r="G665" s="4">
        <v>9812</v>
      </c>
      <c r="H665" s="4" t="s">
        <v>5798</v>
      </c>
      <c r="I665" s="94">
        <v>56</v>
      </c>
      <c r="J665" s="4" t="s">
        <v>30</v>
      </c>
      <c r="K665" s="57" t="s">
        <v>79</v>
      </c>
      <c r="L665" s="4" t="s">
        <v>5800</v>
      </c>
      <c r="M665" s="4" t="s">
        <v>5799</v>
      </c>
      <c r="N665" s="4" t="str">
        <f>IFERROR(VLOOKUP(J665,'Issue Code'!$C$54:$D$69,2,0),"Fill in")</f>
        <v>Material issue (Quality)</v>
      </c>
      <c r="O665" s="6"/>
      <c r="P665" s="6"/>
    </row>
    <row r="666" spans="1:16" s="1" customFormat="1" ht="20.5" customHeight="1" x14ac:dyDescent="0.35">
      <c r="A666" s="3">
        <v>46189</v>
      </c>
      <c r="B666" s="57">
        <f t="shared" si="37"/>
        <v>25</v>
      </c>
      <c r="C666" s="57" t="str">
        <f t="shared" si="38"/>
        <v>Jun</v>
      </c>
      <c r="D666" s="4" t="s">
        <v>494</v>
      </c>
      <c r="E666" s="4" t="s">
        <v>33</v>
      </c>
      <c r="F666" s="4" t="s">
        <v>18</v>
      </c>
      <c r="G666" s="4">
        <v>9812</v>
      </c>
      <c r="H666" s="4" t="s">
        <v>5802</v>
      </c>
      <c r="I666" s="94">
        <v>4</v>
      </c>
      <c r="J666" s="4" t="s">
        <v>30</v>
      </c>
      <c r="K666" s="57" t="s">
        <v>79</v>
      </c>
      <c r="L666" s="4" t="s">
        <v>5804</v>
      </c>
      <c r="M666" s="4" t="s">
        <v>5803</v>
      </c>
      <c r="N666" s="4" t="str">
        <f>IFERROR(VLOOKUP(J666,'Issue Code'!$C$54:$D$69,2,0),"Fill in")</f>
        <v>Material issue (Quality)</v>
      </c>
      <c r="O666" s="6"/>
      <c r="P666" s="6"/>
    </row>
    <row r="667" spans="1:16" s="1" customFormat="1" ht="20.5" customHeight="1" x14ac:dyDescent="0.35">
      <c r="A667" s="3">
        <v>46191</v>
      </c>
      <c r="B667" s="57">
        <f t="shared" si="37"/>
        <v>25</v>
      </c>
      <c r="C667" s="57" t="str">
        <f t="shared" si="38"/>
        <v>Jun</v>
      </c>
      <c r="D667" s="4" t="s">
        <v>249</v>
      </c>
      <c r="E667" s="4" t="s">
        <v>33</v>
      </c>
      <c r="F667" s="4" t="s">
        <v>18</v>
      </c>
      <c r="G667" s="4">
        <v>9812</v>
      </c>
      <c r="H667" s="4" t="s">
        <v>5858</v>
      </c>
      <c r="I667" s="94">
        <f>22*4</f>
        <v>88</v>
      </c>
      <c r="J667" s="4" t="s">
        <v>4196</v>
      </c>
      <c r="K667" s="57" t="s">
        <v>79</v>
      </c>
      <c r="L667" s="4" t="s">
        <v>5860</v>
      </c>
      <c r="M667" s="4" t="s">
        <v>5859</v>
      </c>
      <c r="N667" s="4" t="str">
        <f>IFERROR(VLOOKUP(J667,'Issue Code'!$C$54:$D$69,2,0),"Fill in")</f>
        <v>Fill in</v>
      </c>
      <c r="O667" s="6"/>
      <c r="P667" s="6" t="s">
        <v>7609</v>
      </c>
    </row>
    <row r="668" spans="1:16" s="1" customFormat="1" ht="20.5" customHeight="1" x14ac:dyDescent="0.35">
      <c r="A668" s="3">
        <v>46191</v>
      </c>
      <c r="B668" s="57">
        <f t="shared" si="37"/>
        <v>25</v>
      </c>
      <c r="C668" s="57" t="str">
        <f t="shared" si="38"/>
        <v>Jun</v>
      </c>
      <c r="D668" s="4" t="s">
        <v>494</v>
      </c>
      <c r="E668" s="4" t="s">
        <v>33</v>
      </c>
      <c r="F668" s="4" t="s">
        <v>18</v>
      </c>
      <c r="G668" s="4">
        <v>9812</v>
      </c>
      <c r="H668" s="4" t="s">
        <v>5861</v>
      </c>
      <c r="I668" s="94">
        <v>140</v>
      </c>
      <c r="J668" s="4" t="s">
        <v>1812</v>
      </c>
      <c r="K668" s="57" t="s">
        <v>6541</v>
      </c>
      <c r="L668" s="4" t="s">
        <v>5863</v>
      </c>
      <c r="M668" s="4" t="s">
        <v>5862</v>
      </c>
      <c r="N668" s="4" t="s">
        <v>4961</v>
      </c>
      <c r="O668" s="6"/>
      <c r="P668" s="6"/>
    </row>
    <row r="669" spans="1:16" s="1" customFormat="1" ht="20.5" customHeight="1" x14ac:dyDescent="0.35">
      <c r="A669" s="3">
        <v>46192</v>
      </c>
      <c r="B669" s="57">
        <f t="shared" si="37"/>
        <v>25</v>
      </c>
      <c r="C669" s="57" t="str">
        <f t="shared" si="38"/>
        <v>Jun</v>
      </c>
      <c r="D669" s="4" t="s">
        <v>3457</v>
      </c>
      <c r="E669" s="4" t="s">
        <v>33</v>
      </c>
      <c r="F669" s="4" t="s">
        <v>18</v>
      </c>
      <c r="G669" s="4">
        <v>9812</v>
      </c>
      <c r="H669" s="4" t="s">
        <v>5895</v>
      </c>
      <c r="I669" s="94">
        <v>56</v>
      </c>
      <c r="J669" s="4" t="s">
        <v>61</v>
      </c>
      <c r="K669" s="57">
        <v>9811</v>
      </c>
      <c r="L669" s="4" t="s">
        <v>5897</v>
      </c>
      <c r="M669" s="4" t="s">
        <v>5896</v>
      </c>
      <c r="N669" s="4" t="str">
        <f>IFERROR(VLOOKUP(J669,'Issue Code'!$C$54:$D$69,2,0),"Fill in")</f>
        <v>Workmanship issue</v>
      </c>
      <c r="O669" s="6"/>
      <c r="P669" s="6"/>
    </row>
    <row r="670" spans="1:16" s="1" customFormat="1" ht="20.5" customHeight="1" x14ac:dyDescent="0.35">
      <c r="A670" s="3">
        <v>46192</v>
      </c>
      <c r="B670" s="57">
        <f t="shared" si="37"/>
        <v>25</v>
      </c>
      <c r="C670" s="57" t="str">
        <f t="shared" si="38"/>
        <v>Jun</v>
      </c>
      <c r="D670" s="4" t="s">
        <v>3457</v>
      </c>
      <c r="E670" s="4" t="s">
        <v>33</v>
      </c>
      <c r="F670" s="4" t="s">
        <v>18</v>
      </c>
      <c r="G670" s="4">
        <v>9812</v>
      </c>
      <c r="H670" s="4" t="s">
        <v>5801</v>
      </c>
      <c r="I670" s="94">
        <f>396.5-78.23</f>
        <v>318.27</v>
      </c>
      <c r="J670" s="4" t="s">
        <v>30</v>
      </c>
      <c r="K670" s="57" t="s">
        <v>79</v>
      </c>
      <c r="L670" s="4" t="s">
        <v>5899</v>
      </c>
      <c r="M670" s="4" t="s">
        <v>6162</v>
      </c>
      <c r="N670" s="4" t="str">
        <f>IFERROR(VLOOKUP(J670,'Issue Code'!$C$54:$D$69,2,0),"Fill in")</f>
        <v>Material issue (Quality)</v>
      </c>
      <c r="O670" s="6"/>
      <c r="P670" s="6"/>
    </row>
    <row r="671" spans="1:16" s="1" customFormat="1" ht="20.5" customHeight="1" x14ac:dyDescent="0.35">
      <c r="A671" s="3">
        <v>46193</v>
      </c>
      <c r="B671" s="57">
        <f t="shared" si="37"/>
        <v>25</v>
      </c>
      <c r="C671" s="57" t="str">
        <f t="shared" si="38"/>
        <v>Jun</v>
      </c>
      <c r="D671" s="4" t="s">
        <v>599</v>
      </c>
      <c r="E671" s="4" t="s">
        <v>33</v>
      </c>
      <c r="F671" s="4" t="s">
        <v>18</v>
      </c>
      <c r="G671" s="4">
        <v>9812</v>
      </c>
      <c r="H671" s="4" t="s">
        <v>5974</v>
      </c>
      <c r="I671" s="94">
        <v>24</v>
      </c>
      <c r="J671" s="4" t="s">
        <v>30</v>
      </c>
      <c r="K671" s="57" t="s">
        <v>79</v>
      </c>
      <c r="L671" s="4" t="s">
        <v>5976</v>
      </c>
      <c r="M671" s="4" t="s">
        <v>5975</v>
      </c>
      <c r="N671" s="4" t="str">
        <f>IFERROR(VLOOKUP(J671,'Issue Code'!$C$54:$D$69,2,0),"Fill in")</f>
        <v>Material issue (Quality)</v>
      </c>
      <c r="O671" s="6"/>
      <c r="P671" s="6"/>
    </row>
    <row r="672" spans="1:16" s="1" customFormat="1" ht="20.5" customHeight="1" x14ac:dyDescent="0.35">
      <c r="A672" s="3">
        <v>46193</v>
      </c>
      <c r="B672" s="57">
        <f t="shared" si="37"/>
        <v>25</v>
      </c>
      <c r="C672" s="57" t="str">
        <f t="shared" si="38"/>
        <v>Jun</v>
      </c>
      <c r="D672" s="4" t="s">
        <v>494</v>
      </c>
      <c r="E672" s="4" t="s">
        <v>33</v>
      </c>
      <c r="F672" s="4" t="s">
        <v>18</v>
      </c>
      <c r="G672" s="4">
        <v>9812</v>
      </c>
      <c r="H672" s="4" t="s">
        <v>5801</v>
      </c>
      <c r="I672" s="94">
        <v>48</v>
      </c>
      <c r="J672" s="4" t="s">
        <v>30</v>
      </c>
      <c r="K672" s="57" t="s">
        <v>79</v>
      </c>
      <c r="L672" s="4" t="s">
        <v>5899</v>
      </c>
      <c r="M672" s="4" t="s">
        <v>6162</v>
      </c>
      <c r="N672" s="4" t="str">
        <f>IFERROR(VLOOKUP(J672,'Issue Code'!$C$54:$D$69,2,0),"Fill in")</f>
        <v>Material issue (Quality)</v>
      </c>
      <c r="O672" s="6"/>
      <c r="P672" s="6"/>
    </row>
    <row r="673" spans="1:16" s="1" customFormat="1" ht="20.5" customHeight="1" x14ac:dyDescent="0.35">
      <c r="A673" s="3">
        <v>46193</v>
      </c>
      <c r="B673" s="57">
        <f t="shared" si="37"/>
        <v>25</v>
      </c>
      <c r="C673" s="57" t="str">
        <f t="shared" si="38"/>
        <v>Jun</v>
      </c>
      <c r="D673" s="4" t="s">
        <v>494</v>
      </c>
      <c r="E673" s="4" t="s">
        <v>33</v>
      </c>
      <c r="F673" s="4" t="s">
        <v>18</v>
      </c>
      <c r="G673" s="4">
        <v>9812</v>
      </c>
      <c r="H673" s="4" t="s">
        <v>5977</v>
      </c>
      <c r="I673" s="94">
        <v>39</v>
      </c>
      <c r="J673" s="4" t="s">
        <v>30</v>
      </c>
      <c r="K673" s="57" t="s">
        <v>79</v>
      </c>
      <c r="L673" s="4" t="s">
        <v>5899</v>
      </c>
      <c r="M673" s="4" t="s">
        <v>5898</v>
      </c>
      <c r="N673" s="4" t="str">
        <f>IFERROR(VLOOKUP(J673,'Issue Code'!$C$54:$D$69,2,0),"Fill in")</f>
        <v>Material issue (Quality)</v>
      </c>
      <c r="O673" s="6"/>
      <c r="P673" s="6"/>
    </row>
    <row r="674" spans="1:16" s="1" customFormat="1" ht="20.5" customHeight="1" x14ac:dyDescent="0.35">
      <c r="A674" s="3">
        <v>46195</v>
      </c>
      <c r="B674" s="57">
        <f t="shared" si="37"/>
        <v>26</v>
      </c>
      <c r="C674" s="57" t="str">
        <f t="shared" si="38"/>
        <v>Jun</v>
      </c>
      <c r="D674" s="4" t="s">
        <v>494</v>
      </c>
      <c r="E674" s="4" t="s">
        <v>33</v>
      </c>
      <c r="F674" s="4" t="s">
        <v>18</v>
      </c>
      <c r="G674" s="4">
        <v>9812</v>
      </c>
      <c r="H674" s="4" t="s">
        <v>6083</v>
      </c>
      <c r="I674" s="94">
        <v>48</v>
      </c>
      <c r="J674" s="4" t="s">
        <v>7284</v>
      </c>
      <c r="K674" s="57" t="s">
        <v>7285</v>
      </c>
      <c r="L674" s="4" t="s">
        <v>6085</v>
      </c>
      <c r="M674" s="4" t="s">
        <v>6084</v>
      </c>
      <c r="N674" s="4" t="str">
        <f>IFERROR(VLOOKUP(J674,'Issue Code'!$C$54:$D$69,2,0),"Fill in")</f>
        <v>Fill in</v>
      </c>
      <c r="O674" s="6"/>
      <c r="P674" s="6"/>
    </row>
    <row r="675" spans="1:16" s="1" customFormat="1" ht="20.5" customHeight="1" x14ac:dyDescent="0.35">
      <c r="A675" s="3">
        <v>46195</v>
      </c>
      <c r="B675" s="57">
        <f t="shared" si="37"/>
        <v>26</v>
      </c>
      <c r="C675" s="57" t="str">
        <f t="shared" si="38"/>
        <v>Jun</v>
      </c>
      <c r="D675" s="4" t="s">
        <v>546</v>
      </c>
      <c r="E675" s="4" t="s">
        <v>33</v>
      </c>
      <c r="F675" s="4" t="s">
        <v>17</v>
      </c>
      <c r="G675" s="4">
        <v>9812</v>
      </c>
      <c r="H675" s="4" t="s">
        <v>6086</v>
      </c>
      <c r="I675" s="94">
        <v>18</v>
      </c>
      <c r="J675" s="4" t="s">
        <v>61</v>
      </c>
      <c r="K675" s="57">
        <v>9811</v>
      </c>
      <c r="L675" s="4"/>
      <c r="M675" s="4" t="s">
        <v>576</v>
      </c>
      <c r="N675" s="4" t="str">
        <f>IFERROR(VLOOKUP(J675,'Issue Code'!$C$54:$D$69,2,0),"Fill in")</f>
        <v>Workmanship issue</v>
      </c>
      <c r="O675" s="6"/>
      <c r="P675" s="6"/>
    </row>
    <row r="676" spans="1:16" s="1" customFormat="1" ht="20.5" customHeight="1" x14ac:dyDescent="0.35">
      <c r="A676" s="3">
        <v>46196</v>
      </c>
      <c r="B676" s="57">
        <f t="shared" si="37"/>
        <v>26</v>
      </c>
      <c r="C676" s="57" t="str">
        <f t="shared" si="38"/>
        <v>Jun</v>
      </c>
      <c r="D676" s="4" t="s">
        <v>6117</v>
      </c>
      <c r="E676" s="4" t="s">
        <v>34</v>
      </c>
      <c r="F676" s="4" t="s">
        <v>17</v>
      </c>
      <c r="G676" s="4">
        <v>9814</v>
      </c>
      <c r="H676" s="4" t="s">
        <v>6118</v>
      </c>
      <c r="I676" s="94">
        <v>55.5</v>
      </c>
      <c r="J676" s="4" t="s">
        <v>7056</v>
      </c>
      <c r="K676" s="57" t="s">
        <v>7055</v>
      </c>
      <c r="L676" s="4" t="s">
        <v>6119</v>
      </c>
      <c r="M676" s="4" t="s">
        <v>576</v>
      </c>
      <c r="N676" s="4" t="s">
        <v>702</v>
      </c>
      <c r="O676" s="6"/>
      <c r="P676" s="6"/>
    </row>
    <row r="677" spans="1:16" s="1" customFormat="1" ht="20.5" customHeight="1" x14ac:dyDescent="0.35">
      <c r="A677" s="3">
        <v>46197</v>
      </c>
      <c r="B677" s="57">
        <f t="shared" si="37"/>
        <v>26</v>
      </c>
      <c r="C677" s="57" t="str">
        <f t="shared" si="38"/>
        <v>Jun</v>
      </c>
      <c r="D677" s="4" t="s">
        <v>416</v>
      </c>
      <c r="E677" s="4" t="s">
        <v>33</v>
      </c>
      <c r="F677" s="4" t="s">
        <v>18</v>
      </c>
      <c r="G677" s="4">
        <v>9812</v>
      </c>
      <c r="H677" s="4" t="s">
        <v>6163</v>
      </c>
      <c r="I677" s="94">
        <v>40</v>
      </c>
      <c r="J677" s="4" t="s">
        <v>61</v>
      </c>
      <c r="K677" s="57">
        <v>9811</v>
      </c>
      <c r="L677" s="4" t="s">
        <v>6165</v>
      </c>
      <c r="M677" s="4" t="s">
        <v>6164</v>
      </c>
      <c r="N677" s="4" t="str">
        <f>IFERROR(VLOOKUP(J677,'Issue Code'!$C$54:$D$69,2,0),"Fill in")</f>
        <v>Workmanship issue</v>
      </c>
      <c r="O677" s="6"/>
      <c r="P677" s="6"/>
    </row>
    <row r="678" spans="1:16" s="1" customFormat="1" ht="20.5" customHeight="1" x14ac:dyDescent="0.35">
      <c r="A678" s="3">
        <v>46197</v>
      </c>
      <c r="B678" s="57">
        <f t="shared" si="37"/>
        <v>26</v>
      </c>
      <c r="C678" s="57" t="str">
        <f t="shared" si="38"/>
        <v>Jun</v>
      </c>
      <c r="D678" s="4" t="s">
        <v>494</v>
      </c>
      <c r="E678" s="4" t="s">
        <v>33</v>
      </c>
      <c r="F678" s="4" t="s">
        <v>18</v>
      </c>
      <c r="G678" s="4">
        <v>9812</v>
      </c>
      <c r="H678" s="4" t="s">
        <v>6166</v>
      </c>
      <c r="I678" s="94">
        <v>23.984999999999999</v>
      </c>
      <c r="J678" s="4" t="s">
        <v>6261</v>
      </c>
      <c r="K678" s="57"/>
      <c r="L678" s="4" t="s">
        <v>4163</v>
      </c>
      <c r="M678" s="4" t="s">
        <v>6171</v>
      </c>
      <c r="N678" s="4" t="str">
        <f>IFERROR(VLOOKUP(J678,'Issue Code'!$C$54:$D$69,2,0),"Fill in")</f>
        <v>Fill in</v>
      </c>
      <c r="O678" s="6"/>
      <c r="P678" s="6"/>
    </row>
    <row r="679" spans="1:16" s="1" customFormat="1" ht="20.5" customHeight="1" x14ac:dyDescent="0.35">
      <c r="A679" s="3">
        <v>46197</v>
      </c>
      <c r="B679" s="57">
        <f t="shared" ref="B679" si="39">WEEKNUM(A679)</f>
        <v>26</v>
      </c>
      <c r="C679" s="57" t="str">
        <f t="shared" ref="C679" si="40">TEXT(A679,"Mmm")</f>
        <v>Jun</v>
      </c>
      <c r="D679" s="4" t="s">
        <v>494</v>
      </c>
      <c r="E679" s="4" t="s">
        <v>33</v>
      </c>
      <c r="F679" s="4" t="s">
        <v>18</v>
      </c>
      <c r="G679" s="4">
        <v>9812</v>
      </c>
      <c r="H679" s="4" t="s">
        <v>6166</v>
      </c>
      <c r="I679" s="94">
        <v>23.984999999999999</v>
      </c>
      <c r="J679" s="4" t="s">
        <v>30</v>
      </c>
      <c r="K679" s="57" t="s">
        <v>79</v>
      </c>
      <c r="L679" s="4" t="s">
        <v>4163</v>
      </c>
      <c r="M679" s="4" t="s">
        <v>6171</v>
      </c>
      <c r="N679" s="4" t="str">
        <f>IFERROR(VLOOKUP(J679,'Issue Code'!$C$54:$D$69,2,0),"Fill in")</f>
        <v>Material issue (Quality)</v>
      </c>
      <c r="O679" s="6"/>
      <c r="P679" s="6"/>
    </row>
    <row r="680" spans="1:16" s="1" customFormat="1" ht="20.5" customHeight="1" x14ac:dyDescent="0.35">
      <c r="A680" s="3">
        <v>46197</v>
      </c>
      <c r="B680" s="57">
        <f t="shared" si="37"/>
        <v>26</v>
      </c>
      <c r="C680" s="57" t="str">
        <f t="shared" si="38"/>
        <v>Jun</v>
      </c>
      <c r="D680" s="4" t="s">
        <v>494</v>
      </c>
      <c r="E680" s="4" t="s">
        <v>33</v>
      </c>
      <c r="F680" s="4" t="s">
        <v>18</v>
      </c>
      <c r="G680" s="4">
        <v>9812</v>
      </c>
      <c r="H680" s="4" t="s">
        <v>6167</v>
      </c>
      <c r="I680" s="94">
        <v>24.03</v>
      </c>
      <c r="J680" s="4" t="s">
        <v>61</v>
      </c>
      <c r="K680" s="57">
        <v>9811</v>
      </c>
      <c r="L680" s="4" t="s">
        <v>6173</v>
      </c>
      <c r="M680" s="4" t="s">
        <v>6172</v>
      </c>
      <c r="N680" s="4" t="str">
        <f>IFERROR(VLOOKUP(J680,'Issue Code'!$C$54:$D$69,2,0),"Fill in")</f>
        <v>Workmanship issue</v>
      </c>
      <c r="O680" s="6"/>
      <c r="P680" s="6"/>
    </row>
    <row r="681" spans="1:16" s="1" customFormat="1" ht="20.5" customHeight="1" x14ac:dyDescent="0.35">
      <c r="A681" s="3">
        <v>46197</v>
      </c>
      <c r="B681" s="57">
        <f t="shared" si="37"/>
        <v>26</v>
      </c>
      <c r="C681" s="57" t="str">
        <f t="shared" si="38"/>
        <v>Jun</v>
      </c>
      <c r="D681" s="4" t="s">
        <v>5914</v>
      </c>
      <c r="E681" s="4" t="s">
        <v>34</v>
      </c>
      <c r="F681" s="4" t="s">
        <v>18</v>
      </c>
      <c r="G681" s="4">
        <v>9814</v>
      </c>
      <c r="H681" s="4" t="s">
        <v>6168</v>
      </c>
      <c r="I681" s="94">
        <v>7</v>
      </c>
      <c r="J681" s="4" t="s">
        <v>52</v>
      </c>
      <c r="K681" s="57">
        <v>9330</v>
      </c>
      <c r="L681" s="4" t="s">
        <v>6170</v>
      </c>
      <c r="M681" s="4" t="s">
        <v>6169</v>
      </c>
      <c r="N681" s="4" t="str">
        <f>IFERROR(VLOOKUP(J681,'Issue Code'!$C$54:$D$69,2,0),"Fill in")</f>
        <v>Machine issue</v>
      </c>
      <c r="O681" s="6"/>
      <c r="P681" s="6"/>
    </row>
    <row r="682" spans="1:16" s="1" customFormat="1" ht="20.5" customHeight="1" x14ac:dyDescent="0.35">
      <c r="A682" s="3">
        <v>46197</v>
      </c>
      <c r="B682" s="57">
        <f t="shared" si="37"/>
        <v>26</v>
      </c>
      <c r="C682" s="57" t="str">
        <f t="shared" si="38"/>
        <v>Jun</v>
      </c>
      <c r="D682" s="4" t="s">
        <v>5914</v>
      </c>
      <c r="E682" s="4" t="s">
        <v>34</v>
      </c>
      <c r="F682" s="4" t="s">
        <v>18</v>
      </c>
      <c r="G682" s="4">
        <v>9814</v>
      </c>
      <c r="H682" s="4" t="s">
        <v>6118</v>
      </c>
      <c r="I682" s="94">
        <v>24</v>
      </c>
      <c r="J682" s="4" t="s">
        <v>7056</v>
      </c>
      <c r="K682" s="57" t="s">
        <v>7055</v>
      </c>
      <c r="L682" s="4" t="s">
        <v>6119</v>
      </c>
      <c r="M682" s="4" t="s">
        <v>576</v>
      </c>
      <c r="N682" s="4" t="s">
        <v>702</v>
      </c>
      <c r="O682" s="6"/>
      <c r="P682" s="6"/>
    </row>
    <row r="683" spans="1:16" s="1" customFormat="1" ht="20.5" customHeight="1" x14ac:dyDescent="0.35">
      <c r="A683" s="3">
        <v>46198</v>
      </c>
      <c r="B683" s="57">
        <f t="shared" si="37"/>
        <v>26</v>
      </c>
      <c r="C683" s="57" t="str">
        <f t="shared" si="38"/>
        <v>Jun</v>
      </c>
      <c r="D683" s="4" t="s">
        <v>494</v>
      </c>
      <c r="E683" s="4" t="s">
        <v>33</v>
      </c>
      <c r="F683" s="4" t="s">
        <v>18</v>
      </c>
      <c r="G683" s="4">
        <v>9812</v>
      </c>
      <c r="H683" s="4" t="s">
        <v>6167</v>
      </c>
      <c r="I683" s="94">
        <v>64</v>
      </c>
      <c r="J683" s="4" t="s">
        <v>61</v>
      </c>
      <c r="K683" s="57">
        <v>9811</v>
      </c>
      <c r="L683" s="4" t="s">
        <v>6173</v>
      </c>
      <c r="M683" s="4" t="s">
        <v>6172</v>
      </c>
      <c r="N683" s="4" t="str">
        <f>IFERROR(VLOOKUP(J683,'Issue Code'!$C$54:$D$69,2,0),"Fill in")</f>
        <v>Workmanship issue</v>
      </c>
      <c r="O683" s="6"/>
      <c r="P683" s="6"/>
    </row>
    <row r="684" spans="1:16" s="1" customFormat="1" ht="20.5" customHeight="1" x14ac:dyDescent="0.35">
      <c r="A684" s="3">
        <v>46198</v>
      </c>
      <c r="B684" s="57">
        <f t="shared" si="37"/>
        <v>26</v>
      </c>
      <c r="C684" s="57" t="str">
        <f t="shared" si="38"/>
        <v>Jun</v>
      </c>
      <c r="D684" s="4" t="s">
        <v>5914</v>
      </c>
      <c r="E684" s="4" t="s">
        <v>34</v>
      </c>
      <c r="F684" s="4" t="s">
        <v>18</v>
      </c>
      <c r="G684" s="4">
        <v>9814</v>
      </c>
      <c r="H684" s="4" t="s">
        <v>6118</v>
      </c>
      <c r="I684" s="94">
        <v>32</v>
      </c>
      <c r="J684" s="4" t="s">
        <v>7056</v>
      </c>
      <c r="K684" s="57" t="s">
        <v>7055</v>
      </c>
      <c r="L684" s="4" t="s">
        <v>6119</v>
      </c>
      <c r="M684" s="4" t="s">
        <v>576</v>
      </c>
      <c r="N684" s="4" t="s">
        <v>702</v>
      </c>
      <c r="O684" s="6"/>
      <c r="P684" s="6"/>
    </row>
    <row r="685" spans="1:16" s="1" customFormat="1" ht="20.5" customHeight="1" x14ac:dyDescent="0.35">
      <c r="A685" s="3">
        <v>46199</v>
      </c>
      <c r="B685" s="57">
        <f t="shared" si="37"/>
        <v>26</v>
      </c>
      <c r="C685" s="57" t="str">
        <f t="shared" si="38"/>
        <v>Jun</v>
      </c>
      <c r="D685" s="4" t="s">
        <v>546</v>
      </c>
      <c r="E685" s="4" t="s">
        <v>33</v>
      </c>
      <c r="F685" s="4" t="s">
        <v>17</v>
      </c>
      <c r="G685" s="4">
        <v>9812</v>
      </c>
      <c r="H685" s="4" t="s">
        <v>6253</v>
      </c>
      <c r="I685" s="94">
        <v>218</v>
      </c>
      <c r="J685" s="4" t="s">
        <v>61</v>
      </c>
      <c r="K685" s="57">
        <v>9811</v>
      </c>
      <c r="L685" s="4" t="s">
        <v>6254</v>
      </c>
      <c r="M685" s="4" t="s">
        <v>576</v>
      </c>
      <c r="N685" s="4" t="str">
        <f>IFERROR(VLOOKUP(J685,'Issue Code'!$C$54:$D$69,2,0),"Fill in")</f>
        <v>Workmanship issue</v>
      </c>
      <c r="O685" s="6"/>
      <c r="P685" s="6"/>
    </row>
    <row r="686" spans="1:16" s="1" customFormat="1" ht="20.5" customHeight="1" x14ac:dyDescent="0.35">
      <c r="A686" s="3">
        <v>46199</v>
      </c>
      <c r="B686" s="57">
        <f t="shared" si="37"/>
        <v>26</v>
      </c>
      <c r="C686" s="57" t="str">
        <f t="shared" si="38"/>
        <v>Jun</v>
      </c>
      <c r="D686" s="4" t="s">
        <v>317</v>
      </c>
      <c r="E686" s="4" t="s">
        <v>33</v>
      </c>
      <c r="F686" s="4" t="s">
        <v>17</v>
      </c>
      <c r="G686" s="4">
        <v>9812</v>
      </c>
      <c r="H686" s="4" t="s">
        <v>6255</v>
      </c>
      <c r="I686" s="94">
        <v>134</v>
      </c>
      <c r="J686" s="4" t="s">
        <v>61</v>
      </c>
      <c r="K686" s="57">
        <v>9811</v>
      </c>
      <c r="L686" s="4" t="s">
        <v>6257</v>
      </c>
      <c r="M686" s="4" t="s">
        <v>6256</v>
      </c>
      <c r="N686" s="4" t="str">
        <f>IFERROR(VLOOKUP(J686,'Issue Code'!$C$54:$D$69,2,0),"Fill in")</f>
        <v>Workmanship issue</v>
      </c>
      <c r="O686" s="6"/>
      <c r="P686" s="6"/>
    </row>
    <row r="687" spans="1:16" s="1" customFormat="1" ht="20.5" customHeight="1" x14ac:dyDescent="0.35">
      <c r="A687" s="3">
        <v>46199</v>
      </c>
      <c r="B687" s="57">
        <f t="shared" si="37"/>
        <v>26</v>
      </c>
      <c r="C687" s="57" t="str">
        <f t="shared" si="38"/>
        <v>Jun</v>
      </c>
      <c r="D687" s="4" t="s">
        <v>416</v>
      </c>
      <c r="E687" s="4" t="s">
        <v>33</v>
      </c>
      <c r="F687" s="4" t="s">
        <v>18</v>
      </c>
      <c r="G687" s="4">
        <v>9812</v>
      </c>
      <c r="H687" s="4" t="s">
        <v>6258</v>
      </c>
      <c r="I687" s="94">
        <v>32</v>
      </c>
      <c r="J687" s="4" t="s">
        <v>61</v>
      </c>
      <c r="K687" s="57">
        <v>9811</v>
      </c>
      <c r="L687" s="4" t="s">
        <v>6260</v>
      </c>
      <c r="M687" s="4" t="s">
        <v>6259</v>
      </c>
      <c r="N687" s="4" t="str">
        <f>IFERROR(VLOOKUP(J687,'Issue Code'!$C$54:$D$69,2,0),"Fill in")</f>
        <v>Workmanship issue</v>
      </c>
      <c r="O687" s="6"/>
      <c r="P687" s="6"/>
    </row>
    <row r="688" spans="1:16" s="1" customFormat="1" ht="20.5" customHeight="1" x14ac:dyDescent="0.35">
      <c r="A688" s="3">
        <v>46199</v>
      </c>
      <c r="B688" s="57">
        <f t="shared" si="37"/>
        <v>26</v>
      </c>
      <c r="C688" s="57" t="str">
        <f t="shared" si="38"/>
        <v>Jun</v>
      </c>
      <c r="D688" s="4" t="s">
        <v>5914</v>
      </c>
      <c r="E688" s="4" t="s">
        <v>34</v>
      </c>
      <c r="F688" s="4" t="s">
        <v>18</v>
      </c>
      <c r="G688" s="4">
        <v>9814</v>
      </c>
      <c r="H688" s="4" t="s">
        <v>6118</v>
      </c>
      <c r="I688" s="94">
        <v>32</v>
      </c>
      <c r="J688" s="4" t="s">
        <v>7056</v>
      </c>
      <c r="K688" s="57" t="s">
        <v>7055</v>
      </c>
      <c r="L688" s="4" t="s">
        <v>6119</v>
      </c>
      <c r="M688" s="4" t="s">
        <v>576</v>
      </c>
      <c r="N688" s="4" t="s">
        <v>702</v>
      </c>
      <c r="O688" s="6"/>
      <c r="P688" s="6"/>
    </row>
    <row r="689" spans="1:16" s="1" customFormat="1" ht="20.5" customHeight="1" x14ac:dyDescent="0.35">
      <c r="A689" s="3">
        <v>46200</v>
      </c>
      <c r="B689" s="57">
        <f t="shared" si="37"/>
        <v>26</v>
      </c>
      <c r="C689" s="57" t="str">
        <f t="shared" si="38"/>
        <v>Jun</v>
      </c>
      <c r="D689" s="4" t="s">
        <v>386</v>
      </c>
      <c r="E689" s="4" t="s">
        <v>33</v>
      </c>
      <c r="F689" s="4" t="s">
        <v>18</v>
      </c>
      <c r="G689" s="4">
        <v>9812</v>
      </c>
      <c r="H689" s="4" t="s">
        <v>6283</v>
      </c>
      <c r="I689" s="94">
        <v>90</v>
      </c>
      <c r="J689" s="4" t="s">
        <v>7286</v>
      </c>
      <c r="K689" s="57" t="s">
        <v>7287</v>
      </c>
      <c r="L689" s="4" t="s">
        <v>6287</v>
      </c>
      <c r="M689" s="4" t="s">
        <v>6286</v>
      </c>
      <c r="N689" s="4" t="str">
        <f>IFERROR(VLOOKUP(J689,'Issue Code'!$C$54:$D$69,2,0),"Fill in")</f>
        <v>Fill in</v>
      </c>
      <c r="O689" s="6"/>
      <c r="P689" s="6"/>
    </row>
    <row r="690" spans="1:16" s="1" customFormat="1" ht="20.5" customHeight="1" x14ac:dyDescent="0.35">
      <c r="A690" s="3">
        <v>46200</v>
      </c>
      <c r="B690" s="57">
        <f t="shared" si="37"/>
        <v>26</v>
      </c>
      <c r="C690" s="57" t="str">
        <f t="shared" si="38"/>
        <v>Jun</v>
      </c>
      <c r="D690" s="4" t="s">
        <v>389</v>
      </c>
      <c r="E690" s="4" t="s">
        <v>33</v>
      </c>
      <c r="F690" s="4" t="s">
        <v>18</v>
      </c>
      <c r="G690" s="4">
        <v>9812</v>
      </c>
      <c r="H690" s="4" t="s">
        <v>6284</v>
      </c>
      <c r="I690" s="94">
        <v>30</v>
      </c>
      <c r="J690" s="4" t="s">
        <v>30</v>
      </c>
      <c r="K690" s="57" t="s">
        <v>79</v>
      </c>
      <c r="L690" s="4" t="s">
        <v>6289</v>
      </c>
      <c r="M690" s="4" t="s">
        <v>6288</v>
      </c>
      <c r="N690" s="4" t="str">
        <f>IFERROR(VLOOKUP(J690,'Issue Code'!$C$54:$D$69,2,0),"Fill in")</f>
        <v>Material issue (Quality)</v>
      </c>
      <c r="O690" s="6"/>
      <c r="P690" s="6"/>
    </row>
    <row r="691" spans="1:16" s="1" customFormat="1" ht="20.5" customHeight="1" x14ac:dyDescent="0.35">
      <c r="A691" s="3">
        <v>46200</v>
      </c>
      <c r="B691" s="57">
        <f t="shared" si="37"/>
        <v>26</v>
      </c>
      <c r="C691" s="57" t="str">
        <f t="shared" si="38"/>
        <v>Jun</v>
      </c>
      <c r="D691" s="4" t="s">
        <v>320</v>
      </c>
      <c r="E691" s="4" t="s">
        <v>33</v>
      </c>
      <c r="F691" s="4" t="s">
        <v>18</v>
      </c>
      <c r="G691" s="4">
        <v>9812</v>
      </c>
      <c r="H691" s="4" t="s">
        <v>6285</v>
      </c>
      <c r="I691" s="94">
        <v>28</v>
      </c>
      <c r="J691" s="4" t="s">
        <v>212</v>
      </c>
      <c r="K691" s="57">
        <v>9502</v>
      </c>
      <c r="L691" s="4" t="s">
        <v>6291</v>
      </c>
      <c r="M691" s="4" t="s">
        <v>6290</v>
      </c>
      <c r="N691" s="4" t="str">
        <f>IFERROR(VLOOKUP(J691,'Issue Code'!$C$54:$D$69,2,0),"Fill in")</f>
        <v>Fill in</v>
      </c>
      <c r="O691" s="6"/>
      <c r="P691" s="6"/>
    </row>
    <row r="692" spans="1:16" s="1" customFormat="1" ht="20.5" customHeight="1" x14ac:dyDescent="0.35">
      <c r="A692" s="3">
        <v>46200</v>
      </c>
      <c r="B692" s="57">
        <f t="shared" si="37"/>
        <v>26</v>
      </c>
      <c r="C692" s="57" t="str">
        <f t="shared" si="38"/>
        <v>Jun</v>
      </c>
      <c r="D692" s="4" t="s">
        <v>5914</v>
      </c>
      <c r="E692" s="4" t="s">
        <v>34</v>
      </c>
      <c r="F692" s="4" t="s">
        <v>18</v>
      </c>
      <c r="G692" s="4">
        <v>9814</v>
      </c>
      <c r="H692" s="4" t="s">
        <v>6118</v>
      </c>
      <c r="I692" s="94">
        <v>32</v>
      </c>
      <c r="J692" s="4" t="s">
        <v>7056</v>
      </c>
      <c r="K692" s="57" t="s">
        <v>7055</v>
      </c>
      <c r="L692" s="4" t="s">
        <v>6119</v>
      </c>
      <c r="M692" s="4" t="s">
        <v>576</v>
      </c>
      <c r="N692" s="4" t="s">
        <v>702</v>
      </c>
      <c r="O692" s="6"/>
      <c r="P692" s="6"/>
    </row>
    <row r="693" spans="1:16" s="1" customFormat="1" ht="20.5" customHeight="1" x14ac:dyDescent="0.35">
      <c r="A693" s="3">
        <v>46200</v>
      </c>
      <c r="B693" s="57">
        <f t="shared" si="37"/>
        <v>26</v>
      </c>
      <c r="C693" s="57" t="str">
        <f t="shared" si="38"/>
        <v>Jun</v>
      </c>
      <c r="D693" s="4" t="s">
        <v>546</v>
      </c>
      <c r="E693" s="4" t="s">
        <v>33</v>
      </c>
      <c r="F693" s="4" t="s">
        <v>17</v>
      </c>
      <c r="G693" s="4">
        <v>9812</v>
      </c>
      <c r="H693" s="4" t="s">
        <v>6253</v>
      </c>
      <c r="I693" s="94">
        <v>148.00000000000003</v>
      </c>
      <c r="J693" s="4" t="s">
        <v>61</v>
      </c>
      <c r="K693" s="57">
        <v>9811</v>
      </c>
      <c r="L693" s="4" t="s">
        <v>6254</v>
      </c>
      <c r="M693" s="4" t="s">
        <v>576</v>
      </c>
      <c r="N693" s="4" t="str">
        <f>IFERROR(VLOOKUP(J693,'Issue Code'!$C$54:$D$69,2,0),"Fill in")</f>
        <v>Workmanship issue</v>
      </c>
      <c r="O693" s="6"/>
      <c r="P693" s="6"/>
    </row>
    <row r="694" spans="1:16" s="1" customFormat="1" ht="20.5" customHeight="1" x14ac:dyDescent="0.35">
      <c r="A694" s="3">
        <v>46202</v>
      </c>
      <c r="B694" s="57">
        <f t="shared" si="37"/>
        <v>27</v>
      </c>
      <c r="C694" s="57" t="str">
        <f t="shared" si="38"/>
        <v>Jun</v>
      </c>
      <c r="D694" s="4" t="s">
        <v>246</v>
      </c>
      <c r="E694" s="4" t="s">
        <v>33</v>
      </c>
      <c r="F694" s="4" t="s">
        <v>18</v>
      </c>
      <c r="G694" s="4">
        <v>9812</v>
      </c>
      <c r="H694" s="4" t="s">
        <v>6312</v>
      </c>
      <c r="I694" s="94">
        <v>49</v>
      </c>
      <c r="J694" s="4" t="s">
        <v>61</v>
      </c>
      <c r="K694" s="57">
        <v>9811</v>
      </c>
      <c r="L694" s="4" t="s">
        <v>6314</v>
      </c>
      <c r="M694" s="4" t="s">
        <v>6313</v>
      </c>
      <c r="N694" s="4" t="str">
        <f>IFERROR(VLOOKUP(J694,'Issue Code'!$C$54:$D$69,2,0),"Fill in")</f>
        <v>Workmanship issue</v>
      </c>
      <c r="O694" s="6"/>
      <c r="P694" s="6"/>
    </row>
    <row r="695" spans="1:16" s="1" customFormat="1" ht="20.5" customHeight="1" x14ac:dyDescent="0.35">
      <c r="A695" s="3">
        <v>46202</v>
      </c>
      <c r="B695" s="57">
        <f t="shared" si="37"/>
        <v>27</v>
      </c>
      <c r="C695" s="57" t="str">
        <f t="shared" si="38"/>
        <v>Jun</v>
      </c>
      <c r="D695" s="4" t="s">
        <v>1531</v>
      </c>
      <c r="E695" s="4" t="s">
        <v>33</v>
      </c>
      <c r="F695" s="4" t="s">
        <v>18</v>
      </c>
      <c r="G695" s="4">
        <v>9812</v>
      </c>
      <c r="H695" s="4" t="s">
        <v>6315</v>
      </c>
      <c r="I695" s="94">
        <v>112</v>
      </c>
      <c r="J695" s="4" t="s">
        <v>84</v>
      </c>
      <c r="K695" s="57"/>
      <c r="L695" s="4" t="s">
        <v>4682</v>
      </c>
      <c r="M695" s="4" t="s">
        <v>6317</v>
      </c>
      <c r="N695" s="4" t="s">
        <v>3411</v>
      </c>
      <c r="O695" s="6"/>
      <c r="P695" s="6"/>
    </row>
    <row r="696" spans="1:16" s="1" customFormat="1" ht="20.5" customHeight="1" x14ac:dyDescent="0.35">
      <c r="A696" s="3">
        <v>46202</v>
      </c>
      <c r="B696" s="57">
        <f t="shared" si="37"/>
        <v>27</v>
      </c>
      <c r="C696" s="57" t="str">
        <f t="shared" si="38"/>
        <v>Jun</v>
      </c>
      <c r="D696" s="4" t="s">
        <v>556</v>
      </c>
      <c r="E696" s="4" t="s">
        <v>33</v>
      </c>
      <c r="F696" s="4" t="s">
        <v>18</v>
      </c>
      <c r="G696" s="4">
        <v>9812</v>
      </c>
      <c r="H696" s="4" t="s">
        <v>5374</v>
      </c>
      <c r="I696" s="94">
        <v>118</v>
      </c>
      <c r="J696" s="4" t="s">
        <v>84</v>
      </c>
      <c r="K696" s="57">
        <v>2731</v>
      </c>
      <c r="L696" s="4" t="s">
        <v>4682</v>
      </c>
      <c r="M696" s="4" t="s">
        <v>4681</v>
      </c>
      <c r="N696" s="4" t="s">
        <v>3411</v>
      </c>
      <c r="O696" s="6"/>
      <c r="P696" s="6"/>
    </row>
    <row r="697" spans="1:16" s="1" customFormat="1" ht="20.5" customHeight="1" x14ac:dyDescent="0.35">
      <c r="A697" s="3">
        <v>46202</v>
      </c>
      <c r="B697" s="57">
        <f t="shared" ref="B697" si="41">WEEKNUM(A697)</f>
        <v>27</v>
      </c>
      <c r="C697" s="57" t="str">
        <f t="shared" ref="C697" si="42">TEXT(A697,"Mmm")</f>
        <v>Jun</v>
      </c>
      <c r="D697" s="4" t="s">
        <v>556</v>
      </c>
      <c r="E697" s="4" t="s">
        <v>33</v>
      </c>
      <c r="F697" s="4" t="s">
        <v>18</v>
      </c>
      <c r="G697" s="4">
        <v>9812</v>
      </c>
      <c r="H697" s="4" t="s">
        <v>6316</v>
      </c>
      <c r="I697" s="94">
        <v>60</v>
      </c>
      <c r="J697" s="4" t="s">
        <v>84</v>
      </c>
      <c r="K697" s="57"/>
      <c r="L697" s="4" t="s">
        <v>4682</v>
      </c>
      <c r="M697" s="4" t="s">
        <v>6317</v>
      </c>
      <c r="N697" s="4" t="s">
        <v>3411</v>
      </c>
      <c r="O697" s="6"/>
      <c r="P697" s="6"/>
    </row>
    <row r="698" spans="1:16" s="1" customFormat="1" ht="20.5" customHeight="1" x14ac:dyDescent="0.35">
      <c r="A698" s="3">
        <v>46202</v>
      </c>
      <c r="B698" s="57">
        <f t="shared" si="37"/>
        <v>27</v>
      </c>
      <c r="C698" s="57" t="str">
        <f t="shared" si="38"/>
        <v>Jun</v>
      </c>
      <c r="D698" s="4" t="s">
        <v>5914</v>
      </c>
      <c r="E698" s="4" t="s">
        <v>34</v>
      </c>
      <c r="F698" s="4" t="s">
        <v>18</v>
      </c>
      <c r="G698" s="4">
        <v>9814</v>
      </c>
      <c r="H698" s="4" t="s">
        <v>6118</v>
      </c>
      <c r="I698" s="94">
        <v>24</v>
      </c>
      <c r="J698" s="4" t="s">
        <v>7056</v>
      </c>
      <c r="K698" s="57" t="s">
        <v>7055</v>
      </c>
      <c r="L698" s="4" t="s">
        <v>6119</v>
      </c>
      <c r="M698" s="4" t="s">
        <v>576</v>
      </c>
      <c r="N698" s="4" t="s">
        <v>702</v>
      </c>
      <c r="O698" s="6"/>
      <c r="P698" s="6"/>
    </row>
    <row r="699" spans="1:16" s="1" customFormat="1" ht="20.5" customHeight="1" x14ac:dyDescent="0.35">
      <c r="A699" s="3">
        <v>46202</v>
      </c>
      <c r="B699" s="57">
        <f t="shared" si="37"/>
        <v>27</v>
      </c>
      <c r="C699" s="57" t="str">
        <f t="shared" si="38"/>
        <v>Jun</v>
      </c>
      <c r="D699" s="4" t="s">
        <v>5900</v>
      </c>
      <c r="E699" s="4" t="s">
        <v>33</v>
      </c>
      <c r="F699" s="4" t="s">
        <v>17</v>
      </c>
      <c r="G699" s="4">
        <v>9812</v>
      </c>
      <c r="H699" s="4" t="s">
        <v>6318</v>
      </c>
      <c r="I699" s="94">
        <v>8</v>
      </c>
      <c r="J699" s="4" t="s">
        <v>30</v>
      </c>
      <c r="K699" s="57" t="s">
        <v>79</v>
      </c>
      <c r="L699" s="4" t="s">
        <v>6321</v>
      </c>
      <c r="M699" s="4" t="s">
        <v>6320</v>
      </c>
      <c r="N699" s="4" t="str">
        <f>IFERROR(VLOOKUP(J699,'Issue Code'!$C$54:$D$69,2,0),"Fill in")</f>
        <v>Material issue (Quality)</v>
      </c>
      <c r="O699" s="6"/>
      <c r="P699" s="6"/>
    </row>
    <row r="700" spans="1:16" s="1" customFormat="1" ht="20.5" customHeight="1" x14ac:dyDescent="0.35">
      <c r="A700" s="3">
        <v>46202</v>
      </c>
      <c r="B700" s="57">
        <f t="shared" si="37"/>
        <v>27</v>
      </c>
      <c r="C700" s="57" t="str">
        <f t="shared" si="38"/>
        <v>Jun</v>
      </c>
      <c r="D700" s="4" t="s">
        <v>317</v>
      </c>
      <c r="E700" s="4" t="s">
        <v>33</v>
      </c>
      <c r="F700" s="4" t="s">
        <v>17</v>
      </c>
      <c r="G700" s="4">
        <v>9812</v>
      </c>
      <c r="H700" s="4" t="s">
        <v>6319</v>
      </c>
      <c r="I700" s="94">
        <v>56</v>
      </c>
      <c r="J700" s="4" t="s">
        <v>61</v>
      </c>
      <c r="K700" s="57">
        <v>9811</v>
      </c>
      <c r="L700" s="4" t="s">
        <v>6323</v>
      </c>
      <c r="M700" s="4" t="s">
        <v>6322</v>
      </c>
      <c r="N700" s="4" t="str">
        <f>IFERROR(VLOOKUP(J700,'Issue Code'!$C$54:$D$69,2,0),"Fill in")</f>
        <v>Workmanship issue</v>
      </c>
      <c r="O700" s="6"/>
      <c r="P700" s="6"/>
    </row>
    <row r="701" spans="1:16" s="1" customFormat="1" ht="20.5" customHeight="1" x14ac:dyDescent="0.35">
      <c r="A701" s="3">
        <v>46203</v>
      </c>
      <c r="B701" s="57">
        <f t="shared" si="37"/>
        <v>27</v>
      </c>
      <c r="C701" s="57" t="str">
        <f t="shared" si="38"/>
        <v>Jun</v>
      </c>
      <c r="D701" s="4" t="s">
        <v>751</v>
      </c>
      <c r="E701" s="4" t="s">
        <v>33</v>
      </c>
      <c r="F701" s="4" t="s">
        <v>18</v>
      </c>
      <c r="G701" s="4">
        <v>9812</v>
      </c>
      <c r="H701" s="4" t="s">
        <v>6316</v>
      </c>
      <c r="I701" s="94">
        <v>244</v>
      </c>
      <c r="J701" s="4" t="s">
        <v>84</v>
      </c>
      <c r="K701" s="57"/>
      <c r="L701" s="4" t="s">
        <v>4682</v>
      </c>
      <c r="M701" s="4" t="s">
        <v>6317</v>
      </c>
      <c r="N701" s="4" t="s">
        <v>3411</v>
      </c>
      <c r="O701" s="6"/>
      <c r="P701" s="6"/>
    </row>
    <row r="702" spans="1:16" s="1" customFormat="1" ht="20.5" customHeight="1" x14ac:dyDescent="0.35">
      <c r="A702" s="3">
        <v>46203</v>
      </c>
      <c r="B702" s="57">
        <f t="shared" si="37"/>
        <v>27</v>
      </c>
      <c r="C702" s="57" t="str">
        <f t="shared" si="38"/>
        <v>Jun</v>
      </c>
      <c r="D702" s="4" t="s">
        <v>2664</v>
      </c>
      <c r="E702" s="4" t="s">
        <v>33</v>
      </c>
      <c r="F702" s="4" t="s">
        <v>18</v>
      </c>
      <c r="G702" s="4">
        <v>9812</v>
      </c>
      <c r="H702" s="4" t="s">
        <v>5374</v>
      </c>
      <c r="I702" s="94">
        <v>26</v>
      </c>
      <c r="J702" s="4" t="s">
        <v>84</v>
      </c>
      <c r="K702" s="57">
        <v>2731</v>
      </c>
      <c r="L702" s="4" t="s">
        <v>4682</v>
      </c>
      <c r="M702" s="4" t="s">
        <v>4681</v>
      </c>
      <c r="N702" s="4" t="s">
        <v>3411</v>
      </c>
      <c r="O702" s="6"/>
      <c r="P702" s="6"/>
    </row>
    <row r="703" spans="1:16" s="1" customFormat="1" ht="20.5" customHeight="1" x14ac:dyDescent="0.35">
      <c r="A703" s="3">
        <v>46203</v>
      </c>
      <c r="B703" s="57">
        <f t="shared" si="37"/>
        <v>27</v>
      </c>
      <c r="C703" s="57" t="str">
        <f t="shared" si="38"/>
        <v>Jun</v>
      </c>
      <c r="D703" s="4" t="s">
        <v>1531</v>
      </c>
      <c r="E703" s="4" t="s">
        <v>33</v>
      </c>
      <c r="F703" s="4" t="s">
        <v>18</v>
      </c>
      <c r="G703" s="4">
        <v>9812</v>
      </c>
      <c r="H703" s="4" t="s">
        <v>6315</v>
      </c>
      <c r="I703" s="94">
        <v>158</v>
      </c>
      <c r="J703" s="4" t="s">
        <v>84</v>
      </c>
      <c r="K703" s="57"/>
      <c r="L703" s="4" t="s">
        <v>4682</v>
      </c>
      <c r="M703" s="4" t="s">
        <v>6317</v>
      </c>
      <c r="N703" s="4" t="s">
        <v>3411</v>
      </c>
      <c r="O703" s="6"/>
      <c r="P703" s="6"/>
    </row>
    <row r="704" spans="1:16" s="1" customFormat="1" ht="20.5" customHeight="1" x14ac:dyDescent="0.35">
      <c r="A704" s="3">
        <v>46203</v>
      </c>
      <c r="B704" s="57">
        <f t="shared" si="37"/>
        <v>27</v>
      </c>
      <c r="C704" s="57" t="str">
        <f t="shared" si="38"/>
        <v>Jun</v>
      </c>
      <c r="D704" s="4" t="s">
        <v>5914</v>
      </c>
      <c r="E704" s="4" t="s">
        <v>34</v>
      </c>
      <c r="F704" s="4" t="s">
        <v>18</v>
      </c>
      <c r="G704" s="4">
        <v>9814</v>
      </c>
      <c r="H704" s="4" t="s">
        <v>6118</v>
      </c>
      <c r="I704" s="94">
        <v>24</v>
      </c>
      <c r="J704" s="4" t="s">
        <v>7056</v>
      </c>
      <c r="K704" s="57" t="s">
        <v>7055</v>
      </c>
      <c r="L704" s="4" t="s">
        <v>6119</v>
      </c>
      <c r="M704" s="4" t="s">
        <v>576</v>
      </c>
      <c r="N704" s="4" t="s">
        <v>702</v>
      </c>
      <c r="O704" s="6"/>
      <c r="P704" s="6"/>
    </row>
    <row r="705" spans="1:16" s="1" customFormat="1" ht="20.5" customHeight="1" x14ac:dyDescent="0.35">
      <c r="A705" s="3">
        <v>46204</v>
      </c>
      <c r="B705" s="57">
        <f t="shared" si="37"/>
        <v>27</v>
      </c>
      <c r="C705" s="57" t="str">
        <f t="shared" si="38"/>
        <v>Jul</v>
      </c>
      <c r="D705" s="4" t="s">
        <v>1531</v>
      </c>
      <c r="E705" s="4" t="s">
        <v>33</v>
      </c>
      <c r="F705" s="4" t="s">
        <v>18</v>
      </c>
      <c r="G705" s="4">
        <v>9812</v>
      </c>
      <c r="H705" s="4" t="s">
        <v>6315</v>
      </c>
      <c r="I705" s="94">
        <v>340</v>
      </c>
      <c r="J705" s="4" t="s">
        <v>84</v>
      </c>
      <c r="K705" s="57"/>
      <c r="L705" s="4" t="s">
        <v>4682</v>
      </c>
      <c r="M705" s="4" t="s">
        <v>6317</v>
      </c>
      <c r="N705" s="4" t="s">
        <v>3411</v>
      </c>
      <c r="O705" s="6"/>
      <c r="P705" s="6"/>
    </row>
    <row r="706" spans="1:16" s="1" customFormat="1" ht="20.5" customHeight="1" x14ac:dyDescent="0.35">
      <c r="A706" s="3">
        <v>46204</v>
      </c>
      <c r="B706" s="57">
        <f t="shared" si="37"/>
        <v>27</v>
      </c>
      <c r="C706" s="57" t="str">
        <f t="shared" si="38"/>
        <v>Jul</v>
      </c>
      <c r="D706" s="4" t="s">
        <v>2664</v>
      </c>
      <c r="E706" s="4" t="s">
        <v>33</v>
      </c>
      <c r="F706" s="4" t="s">
        <v>18</v>
      </c>
      <c r="G706" s="4">
        <v>9812</v>
      </c>
      <c r="H706" s="4" t="s">
        <v>6316</v>
      </c>
      <c r="I706" s="94">
        <v>146.5</v>
      </c>
      <c r="J706" s="4" t="s">
        <v>84</v>
      </c>
      <c r="K706" s="57"/>
      <c r="L706" s="4" t="s">
        <v>4682</v>
      </c>
      <c r="M706" s="4" t="s">
        <v>6317</v>
      </c>
      <c r="N706" s="4" t="s">
        <v>3411</v>
      </c>
      <c r="O706" s="6"/>
      <c r="P706" s="6"/>
    </row>
    <row r="707" spans="1:16" s="1" customFormat="1" ht="20.5" customHeight="1" x14ac:dyDescent="0.35">
      <c r="A707" s="3">
        <v>46204</v>
      </c>
      <c r="B707" s="57">
        <f t="shared" ref="B707:B768" si="43">WEEKNUM(A707)</f>
        <v>27</v>
      </c>
      <c r="C707" s="57" t="str">
        <f t="shared" si="38"/>
        <v>Jul</v>
      </c>
      <c r="D707" s="4" t="s">
        <v>5914</v>
      </c>
      <c r="E707" s="4" t="s">
        <v>34</v>
      </c>
      <c r="F707" s="4" t="s">
        <v>18</v>
      </c>
      <c r="G707" s="4">
        <v>9814</v>
      </c>
      <c r="H707" s="4" t="s">
        <v>6118</v>
      </c>
      <c r="I707" s="94">
        <v>160</v>
      </c>
      <c r="J707" s="4" t="s">
        <v>7056</v>
      </c>
      <c r="K707" s="57" t="s">
        <v>7055</v>
      </c>
      <c r="L707" s="4" t="s">
        <v>6119</v>
      </c>
      <c r="M707" s="4" t="s">
        <v>576</v>
      </c>
      <c r="N707" s="4" t="s">
        <v>702</v>
      </c>
      <c r="O707" s="6"/>
      <c r="P707" s="6"/>
    </row>
    <row r="708" spans="1:16" s="1" customFormat="1" ht="20.5" customHeight="1" x14ac:dyDescent="0.35">
      <c r="A708" s="3">
        <v>46204</v>
      </c>
      <c r="B708" s="57">
        <f t="shared" si="43"/>
        <v>27</v>
      </c>
      <c r="C708" s="57" t="str">
        <f t="shared" si="38"/>
        <v>Jul</v>
      </c>
      <c r="D708" s="4" t="s">
        <v>6389</v>
      </c>
      <c r="E708" s="4" t="s">
        <v>34</v>
      </c>
      <c r="F708" s="4" t="s">
        <v>17</v>
      </c>
      <c r="G708" s="4">
        <v>9814</v>
      </c>
      <c r="H708" s="4" t="s">
        <v>6390</v>
      </c>
      <c r="I708" s="94">
        <v>34.5</v>
      </c>
      <c r="J708" s="4" t="s">
        <v>212</v>
      </c>
      <c r="K708" s="57">
        <v>9502</v>
      </c>
      <c r="L708" s="4" t="s">
        <v>6470</v>
      </c>
      <c r="M708" s="4" t="s">
        <v>576</v>
      </c>
      <c r="N708" s="4" t="str">
        <f>IFERROR(VLOOKUP(J708,'Issue Code'!$C$54:$D$69,2,0),"Fill in")</f>
        <v>Fill in</v>
      </c>
      <c r="O708" s="6"/>
      <c r="P708" s="6"/>
    </row>
    <row r="709" spans="1:16" s="1" customFormat="1" ht="20.5" customHeight="1" x14ac:dyDescent="0.35">
      <c r="A709" s="3">
        <v>46204</v>
      </c>
      <c r="B709" s="57">
        <f t="shared" si="43"/>
        <v>27</v>
      </c>
      <c r="C709" s="57" t="str">
        <f t="shared" ref="C709:C771" si="44">TEXT(A709,"Mmm")</f>
        <v>Jul</v>
      </c>
      <c r="D709" s="4" t="s">
        <v>546</v>
      </c>
      <c r="E709" s="4" t="s">
        <v>33</v>
      </c>
      <c r="F709" s="4" t="s">
        <v>17</v>
      </c>
      <c r="G709" s="4">
        <v>9812</v>
      </c>
      <c r="H709" s="4" t="s">
        <v>6391</v>
      </c>
      <c r="I709" s="94">
        <v>6</v>
      </c>
      <c r="J709" s="4" t="s">
        <v>61</v>
      </c>
      <c r="K709" s="57">
        <v>9811</v>
      </c>
      <c r="L709" s="4"/>
      <c r="M709" s="4" t="s">
        <v>576</v>
      </c>
      <c r="N709" s="4" t="str">
        <f>IFERROR(VLOOKUP(J709,'Issue Code'!$C$54:$D$69,2,0),"Fill in")</f>
        <v>Workmanship issue</v>
      </c>
      <c r="O709" s="6"/>
      <c r="P709" s="6"/>
    </row>
    <row r="710" spans="1:16" s="1" customFormat="1" ht="20.5" customHeight="1" x14ac:dyDescent="0.35">
      <c r="A710" s="3">
        <v>46204</v>
      </c>
      <c r="B710" s="57">
        <f t="shared" si="43"/>
        <v>27</v>
      </c>
      <c r="C710" s="57" t="str">
        <f t="shared" si="44"/>
        <v>Jul</v>
      </c>
      <c r="D710" s="4" t="s">
        <v>1690</v>
      </c>
      <c r="E710" s="4" t="s">
        <v>33</v>
      </c>
      <c r="F710" s="4" t="s">
        <v>17</v>
      </c>
      <c r="G710" s="4">
        <v>9812</v>
      </c>
      <c r="H710" s="4" t="s">
        <v>6392</v>
      </c>
      <c r="I710" s="94">
        <v>17.5</v>
      </c>
      <c r="J710" s="4" t="s">
        <v>61</v>
      </c>
      <c r="K710" s="57">
        <v>9811</v>
      </c>
      <c r="L710" s="4" t="s">
        <v>6394</v>
      </c>
      <c r="M710" s="4" t="s">
        <v>6393</v>
      </c>
      <c r="N710" s="4" t="str">
        <f>IFERROR(VLOOKUP(J710,'Issue Code'!$C$54:$D$69,2,0),"Fill in")</f>
        <v>Workmanship issue</v>
      </c>
      <c r="O710" s="6"/>
      <c r="P710" s="6"/>
    </row>
    <row r="711" spans="1:16" s="1" customFormat="1" ht="20.5" customHeight="1" x14ac:dyDescent="0.35">
      <c r="A711" s="3">
        <v>46205</v>
      </c>
      <c r="B711" s="57">
        <f t="shared" si="43"/>
        <v>27</v>
      </c>
      <c r="C711" s="57" t="str">
        <f t="shared" si="44"/>
        <v>Jul</v>
      </c>
      <c r="D711" s="4" t="s">
        <v>974</v>
      </c>
      <c r="E711" s="4" t="s">
        <v>33</v>
      </c>
      <c r="F711" s="4" t="s">
        <v>18</v>
      </c>
      <c r="G711" s="4">
        <v>9812</v>
      </c>
      <c r="H711" s="4" t="s">
        <v>6434</v>
      </c>
      <c r="I711" s="94">
        <v>198</v>
      </c>
      <c r="J711" s="4" t="s">
        <v>84</v>
      </c>
      <c r="K711" s="57"/>
      <c r="L711" s="4" t="s">
        <v>4682</v>
      </c>
      <c r="M711" s="4" t="s">
        <v>6317</v>
      </c>
      <c r="N711" s="4" t="s">
        <v>3411</v>
      </c>
      <c r="O711" s="6"/>
      <c r="P711" s="6"/>
    </row>
    <row r="712" spans="1:16" s="1" customFormat="1" ht="20.5" customHeight="1" x14ac:dyDescent="0.35">
      <c r="A712" s="3">
        <v>46205</v>
      </c>
      <c r="B712" s="57">
        <f t="shared" si="43"/>
        <v>27</v>
      </c>
      <c r="C712" s="57" t="str">
        <f t="shared" si="44"/>
        <v>Jul</v>
      </c>
      <c r="D712" s="4" t="s">
        <v>2664</v>
      </c>
      <c r="E712" s="4" t="s">
        <v>33</v>
      </c>
      <c r="F712" s="4" t="s">
        <v>18</v>
      </c>
      <c r="G712" s="4">
        <v>9812</v>
      </c>
      <c r="H712" s="4" t="s">
        <v>6316</v>
      </c>
      <c r="I712" s="94">
        <v>459.5</v>
      </c>
      <c r="J712" s="4" t="s">
        <v>84</v>
      </c>
      <c r="K712" s="57"/>
      <c r="L712" s="4" t="s">
        <v>4682</v>
      </c>
      <c r="M712" s="4" t="s">
        <v>6317</v>
      </c>
      <c r="N712" s="4" t="s">
        <v>3411</v>
      </c>
      <c r="O712" s="6"/>
      <c r="P712" s="6"/>
    </row>
    <row r="713" spans="1:16" s="1" customFormat="1" ht="20.5" customHeight="1" x14ac:dyDescent="0.35">
      <c r="A713" s="3">
        <v>46205</v>
      </c>
      <c r="B713" s="57">
        <f t="shared" si="43"/>
        <v>27</v>
      </c>
      <c r="C713" s="57" t="str">
        <f t="shared" si="44"/>
        <v>Jul</v>
      </c>
      <c r="D713" s="4" t="s">
        <v>751</v>
      </c>
      <c r="E713" s="4" t="s">
        <v>33</v>
      </c>
      <c r="F713" s="4" t="s">
        <v>18</v>
      </c>
      <c r="G713" s="4">
        <v>9812</v>
      </c>
      <c r="H713" s="4" t="s">
        <v>6315</v>
      </c>
      <c r="I713" s="94">
        <v>184</v>
      </c>
      <c r="J713" s="4" t="s">
        <v>84</v>
      </c>
      <c r="K713" s="57"/>
      <c r="L713" s="4" t="s">
        <v>4682</v>
      </c>
      <c r="M713" s="4" t="s">
        <v>6317</v>
      </c>
      <c r="N713" s="4" t="s">
        <v>3411</v>
      </c>
      <c r="O713" s="6"/>
      <c r="P713" s="6"/>
    </row>
    <row r="714" spans="1:16" s="1" customFormat="1" ht="20.5" customHeight="1" x14ac:dyDescent="0.35">
      <c r="A714" s="3">
        <v>46205</v>
      </c>
      <c r="B714" s="57">
        <f>WEEKNUM(A714)</f>
        <v>27</v>
      </c>
      <c r="C714" s="57" t="str">
        <f>TEXT(A714,"Mmm")</f>
        <v>Jul</v>
      </c>
      <c r="D714" s="4" t="s">
        <v>416</v>
      </c>
      <c r="E714" s="4" t="s">
        <v>33</v>
      </c>
      <c r="F714" s="4" t="s">
        <v>18</v>
      </c>
      <c r="G714" s="4">
        <v>9812</v>
      </c>
      <c r="H714" s="4" t="s">
        <v>6435</v>
      </c>
      <c r="I714" s="94">
        <v>55</v>
      </c>
      <c r="J714" s="4" t="s">
        <v>30</v>
      </c>
      <c r="K714" s="57" t="s">
        <v>79</v>
      </c>
      <c r="L714" s="4" t="s">
        <v>6438</v>
      </c>
      <c r="M714" s="4" t="s">
        <v>6437</v>
      </c>
      <c r="N714" s="4" t="str">
        <f>IFERROR(VLOOKUP(J714,'Issue Code'!$C$54:$D$69,2,0),"Fill in")</f>
        <v>Material issue (Quality)</v>
      </c>
      <c r="O714" s="6"/>
      <c r="P714" s="6"/>
    </row>
    <row r="715" spans="1:16" s="1" customFormat="1" ht="20.5" customHeight="1" x14ac:dyDescent="0.35">
      <c r="A715" s="3">
        <v>46205</v>
      </c>
      <c r="B715" s="57">
        <f t="shared" si="43"/>
        <v>27</v>
      </c>
      <c r="C715" s="57" t="str">
        <f t="shared" si="44"/>
        <v>Jul</v>
      </c>
      <c r="D715" s="4" t="s">
        <v>3783</v>
      </c>
      <c r="E715" s="4" t="s">
        <v>33</v>
      </c>
      <c r="F715" s="4" t="s">
        <v>18</v>
      </c>
      <c r="G715" s="4">
        <v>9812</v>
      </c>
      <c r="H715" s="4" t="s">
        <v>6436</v>
      </c>
      <c r="I715" s="94">
        <v>92</v>
      </c>
      <c r="J715" s="4" t="s">
        <v>7082</v>
      </c>
      <c r="K715" s="57"/>
      <c r="L715" s="4" t="s">
        <v>6440</v>
      </c>
      <c r="M715" s="4" t="s">
        <v>6439</v>
      </c>
      <c r="N715" s="4" t="str">
        <f>IFERROR(VLOOKUP(J715,'Issue Code'!$C$54:$D$69,2,0),"Fill in")</f>
        <v>Fill in</v>
      </c>
      <c r="O715" s="6"/>
      <c r="P715" s="6"/>
    </row>
    <row r="716" spans="1:16" s="1" customFormat="1" ht="20.5" customHeight="1" x14ac:dyDescent="0.35">
      <c r="A716" s="3">
        <v>46205</v>
      </c>
      <c r="B716" s="57">
        <f t="shared" si="43"/>
        <v>27</v>
      </c>
      <c r="C716" s="57" t="str">
        <f t="shared" si="44"/>
        <v>Jul</v>
      </c>
      <c r="D716" s="4" t="s">
        <v>5914</v>
      </c>
      <c r="E716" s="4" t="s">
        <v>34</v>
      </c>
      <c r="F716" s="4" t="s">
        <v>18</v>
      </c>
      <c r="G716" s="4">
        <v>9814</v>
      </c>
      <c r="H716" s="4" t="s">
        <v>6118</v>
      </c>
      <c r="I716" s="94">
        <v>275</v>
      </c>
      <c r="J716" s="4" t="s">
        <v>7056</v>
      </c>
      <c r="K716" s="57" t="s">
        <v>7055</v>
      </c>
      <c r="L716" s="4" t="s">
        <v>6119</v>
      </c>
      <c r="M716" s="4" t="s">
        <v>576</v>
      </c>
      <c r="N716" s="4" t="s">
        <v>702</v>
      </c>
      <c r="O716" s="6"/>
      <c r="P716" s="6"/>
    </row>
    <row r="717" spans="1:16" s="1" customFormat="1" ht="20.5" customHeight="1" x14ac:dyDescent="0.35">
      <c r="A717" s="3">
        <v>46205</v>
      </c>
      <c r="B717" s="57">
        <f t="shared" si="43"/>
        <v>27</v>
      </c>
      <c r="C717" s="57" t="str">
        <f t="shared" si="44"/>
        <v>Jul</v>
      </c>
      <c r="D717" s="4" t="s">
        <v>6441</v>
      </c>
      <c r="E717" s="4" t="s">
        <v>34</v>
      </c>
      <c r="F717" s="4" t="s">
        <v>17</v>
      </c>
      <c r="G717" s="4">
        <v>9814</v>
      </c>
      <c r="H717" s="4" t="s">
        <v>6390</v>
      </c>
      <c r="I717" s="94">
        <v>40.75</v>
      </c>
      <c r="J717" s="4" t="s">
        <v>212</v>
      </c>
      <c r="K717" s="57">
        <v>9502</v>
      </c>
      <c r="L717" s="4" t="s">
        <v>6470</v>
      </c>
      <c r="M717" s="4" t="s">
        <v>576</v>
      </c>
      <c r="N717" s="4" t="str">
        <f>IFERROR(VLOOKUP(J717,'Issue Code'!$C$54:$D$69,2,0),"Fill in")</f>
        <v>Fill in</v>
      </c>
      <c r="O717" s="6"/>
      <c r="P717" s="6"/>
    </row>
    <row r="718" spans="1:16" s="1" customFormat="1" ht="20.5" customHeight="1" x14ac:dyDescent="0.35">
      <c r="A718" s="3">
        <v>46205</v>
      </c>
      <c r="B718" s="57">
        <f t="shared" si="43"/>
        <v>27</v>
      </c>
      <c r="C718" s="57" t="str">
        <f t="shared" si="44"/>
        <v>Jul</v>
      </c>
      <c r="D718" s="4" t="s">
        <v>317</v>
      </c>
      <c r="E718" s="4" t="s">
        <v>33</v>
      </c>
      <c r="F718" s="4" t="s">
        <v>17</v>
      </c>
      <c r="G718" s="4">
        <v>9812</v>
      </c>
      <c r="H718" s="4" t="s">
        <v>6442</v>
      </c>
      <c r="I718" s="94">
        <v>72</v>
      </c>
      <c r="J718" s="4" t="s">
        <v>7286</v>
      </c>
      <c r="K718" s="57" t="s">
        <v>7287</v>
      </c>
      <c r="L718" s="4" t="s">
        <v>6444</v>
      </c>
      <c r="M718" s="4" t="s">
        <v>6443</v>
      </c>
      <c r="N718" s="4" t="str">
        <f>IFERROR(VLOOKUP(J718,'Issue Code'!$C$54:$D$69,2,0),"Fill in")</f>
        <v>Fill in</v>
      </c>
      <c r="O718" s="6"/>
      <c r="P718" s="6"/>
    </row>
    <row r="719" spans="1:16" s="1" customFormat="1" ht="20.5" customHeight="1" x14ac:dyDescent="0.35">
      <c r="A719" s="3">
        <v>46205</v>
      </c>
      <c r="B719" s="57">
        <f t="shared" si="43"/>
        <v>27</v>
      </c>
      <c r="C719" s="57" t="str">
        <f t="shared" si="44"/>
        <v>Jul</v>
      </c>
      <c r="D719" s="4" t="s">
        <v>317</v>
      </c>
      <c r="E719" s="4" t="s">
        <v>33</v>
      </c>
      <c r="F719" s="4" t="s">
        <v>17</v>
      </c>
      <c r="G719" s="4">
        <v>9812</v>
      </c>
      <c r="H719" s="4" t="s">
        <v>6392</v>
      </c>
      <c r="I719" s="94">
        <v>36</v>
      </c>
      <c r="J719" s="4" t="s">
        <v>61</v>
      </c>
      <c r="K719" s="57">
        <v>9811</v>
      </c>
      <c r="L719" s="4" t="s">
        <v>6394</v>
      </c>
      <c r="M719" s="4" t="s">
        <v>6393</v>
      </c>
      <c r="N719" s="4" t="str">
        <f>IFERROR(VLOOKUP(J719,'Issue Code'!$C$54:$D$69,2,0),"Fill in")</f>
        <v>Workmanship issue</v>
      </c>
      <c r="O719" s="6"/>
      <c r="P719" s="6"/>
    </row>
    <row r="720" spans="1:16" s="1" customFormat="1" ht="20.5" customHeight="1" x14ac:dyDescent="0.35">
      <c r="A720" s="3">
        <v>46206</v>
      </c>
      <c r="B720" s="57">
        <f t="shared" si="43"/>
        <v>27</v>
      </c>
      <c r="C720" s="57" t="str">
        <f t="shared" si="44"/>
        <v>Jul</v>
      </c>
      <c r="D720" s="4" t="s">
        <v>751</v>
      </c>
      <c r="E720" s="4" t="s">
        <v>33</v>
      </c>
      <c r="F720" s="4" t="s">
        <v>18</v>
      </c>
      <c r="G720" s="4">
        <v>9812</v>
      </c>
      <c r="H720" s="4" t="s">
        <v>6316</v>
      </c>
      <c r="I720" s="94">
        <v>52</v>
      </c>
      <c r="J720" s="4" t="s">
        <v>84</v>
      </c>
      <c r="K720" s="57"/>
      <c r="L720" s="4" t="s">
        <v>4682</v>
      </c>
      <c r="M720" s="4" t="s">
        <v>6317</v>
      </c>
      <c r="N720" s="4" t="s">
        <v>3411</v>
      </c>
      <c r="O720" s="6"/>
      <c r="P720" s="6"/>
    </row>
    <row r="721" spans="1:16" s="1" customFormat="1" ht="20.5" customHeight="1" x14ac:dyDescent="0.35">
      <c r="A721" s="3">
        <v>46206</v>
      </c>
      <c r="B721" s="57">
        <f t="shared" si="43"/>
        <v>27</v>
      </c>
      <c r="C721" s="57" t="str">
        <f t="shared" si="44"/>
        <v>Jul</v>
      </c>
      <c r="D721" s="4" t="s">
        <v>751</v>
      </c>
      <c r="E721" s="4" t="s">
        <v>33</v>
      </c>
      <c r="F721" s="4" t="s">
        <v>18</v>
      </c>
      <c r="G721" s="4">
        <v>9812</v>
      </c>
      <c r="H721" s="4" t="s">
        <v>6471</v>
      </c>
      <c r="I721" s="94">
        <v>322</v>
      </c>
      <c r="J721" s="4" t="s">
        <v>84</v>
      </c>
      <c r="K721" s="57"/>
      <c r="L721" s="4" t="s">
        <v>4682</v>
      </c>
      <c r="M721" s="4" t="s">
        <v>6317</v>
      </c>
      <c r="N721" s="4" t="s">
        <v>3411</v>
      </c>
      <c r="O721" s="6"/>
      <c r="P721" s="6"/>
    </row>
    <row r="722" spans="1:16" s="1" customFormat="1" ht="20.5" customHeight="1" x14ac:dyDescent="0.35">
      <c r="A722" s="3">
        <v>46206</v>
      </c>
      <c r="B722" s="57">
        <f t="shared" si="43"/>
        <v>27</v>
      </c>
      <c r="C722" s="57" t="str">
        <f t="shared" si="44"/>
        <v>Jul</v>
      </c>
      <c r="D722" s="4" t="s">
        <v>341</v>
      </c>
      <c r="E722" s="4" t="s">
        <v>33</v>
      </c>
      <c r="F722" s="4" t="s">
        <v>18</v>
      </c>
      <c r="G722" s="4">
        <v>9812</v>
      </c>
      <c r="H722" s="4" t="s">
        <v>6434</v>
      </c>
      <c r="I722" s="94">
        <v>481.5</v>
      </c>
      <c r="J722" s="4" t="s">
        <v>84</v>
      </c>
      <c r="K722" s="57"/>
      <c r="L722" s="4" t="s">
        <v>4682</v>
      </c>
      <c r="M722" s="4" t="s">
        <v>6317</v>
      </c>
      <c r="N722" s="4" t="s">
        <v>3411</v>
      </c>
      <c r="O722" s="6"/>
      <c r="P722" s="6"/>
    </row>
    <row r="723" spans="1:16" s="1" customFormat="1" ht="20.5" customHeight="1" x14ac:dyDescent="0.35">
      <c r="A723" s="3">
        <v>46206</v>
      </c>
      <c r="B723" s="57">
        <f t="shared" si="43"/>
        <v>27</v>
      </c>
      <c r="C723" s="57" t="str">
        <f t="shared" si="44"/>
        <v>Jul</v>
      </c>
      <c r="D723" s="4" t="s">
        <v>386</v>
      </c>
      <c r="E723" s="4" t="s">
        <v>33</v>
      </c>
      <c r="F723" s="4" t="s">
        <v>18</v>
      </c>
      <c r="G723" s="4">
        <v>9812</v>
      </c>
      <c r="H723" s="4" t="s">
        <v>6472</v>
      </c>
      <c r="I723" s="94">
        <v>13</v>
      </c>
      <c r="J723" s="4" t="s">
        <v>30</v>
      </c>
      <c r="K723" s="57" t="s">
        <v>79</v>
      </c>
      <c r="L723" s="4" t="s">
        <v>5800</v>
      </c>
      <c r="M723" s="4" t="s">
        <v>6475</v>
      </c>
      <c r="N723" s="4" t="str">
        <f>IFERROR(VLOOKUP(J723,'Issue Code'!$C$54:$D$69,2,0),"Fill in")</f>
        <v>Material issue (Quality)</v>
      </c>
      <c r="O723" s="6"/>
      <c r="P723" s="6"/>
    </row>
    <row r="724" spans="1:16" s="1" customFormat="1" ht="20.5" customHeight="1" x14ac:dyDescent="0.35">
      <c r="A724" s="3">
        <v>46206</v>
      </c>
      <c r="B724" s="57">
        <f t="shared" si="43"/>
        <v>27</v>
      </c>
      <c r="C724" s="57" t="str">
        <f t="shared" si="44"/>
        <v>Jul</v>
      </c>
      <c r="D724" s="4" t="s">
        <v>328</v>
      </c>
      <c r="E724" s="4" t="s">
        <v>33</v>
      </c>
      <c r="F724" s="4" t="s">
        <v>18</v>
      </c>
      <c r="G724" s="4">
        <v>9812</v>
      </c>
      <c r="H724" s="4" t="s">
        <v>6473</v>
      </c>
      <c r="I724" s="94">
        <v>25</v>
      </c>
      <c r="J724" s="4" t="s">
        <v>30</v>
      </c>
      <c r="K724" s="57" t="s">
        <v>79</v>
      </c>
      <c r="L724" s="4" t="s">
        <v>6477</v>
      </c>
      <c r="M724" s="4" t="s">
        <v>6476</v>
      </c>
      <c r="N724" s="4" t="str">
        <f>IFERROR(VLOOKUP(J724,'Issue Code'!$C$54:$D$69,2,0),"Fill in")</f>
        <v>Material issue (Quality)</v>
      </c>
      <c r="O724" s="6"/>
      <c r="P724" s="6"/>
    </row>
    <row r="725" spans="1:16" s="1" customFormat="1" ht="20.5" customHeight="1" x14ac:dyDescent="0.35">
      <c r="A725" s="3">
        <v>46206</v>
      </c>
      <c r="B725" s="57">
        <f t="shared" si="43"/>
        <v>27</v>
      </c>
      <c r="C725" s="57" t="str">
        <f t="shared" si="44"/>
        <v>Jul</v>
      </c>
      <c r="D725" s="4" t="s">
        <v>416</v>
      </c>
      <c r="E725" s="4" t="s">
        <v>33</v>
      </c>
      <c r="F725" s="4" t="s">
        <v>18</v>
      </c>
      <c r="G725" s="4">
        <v>9812</v>
      </c>
      <c r="H725" s="4" t="s">
        <v>6474</v>
      </c>
      <c r="I725" s="94">
        <v>32</v>
      </c>
      <c r="J725" s="4" t="s">
        <v>61</v>
      </c>
      <c r="K725" s="57">
        <v>9811</v>
      </c>
      <c r="L725" s="4" t="s">
        <v>6479</v>
      </c>
      <c r="M725" s="4" t="s">
        <v>6478</v>
      </c>
      <c r="N725" s="4" t="str">
        <f>IFERROR(VLOOKUP(J725,'Issue Code'!$C$54:$D$69,2,0),"Fill in")</f>
        <v>Workmanship issue</v>
      </c>
      <c r="O725" s="6"/>
      <c r="P725" s="6"/>
    </row>
    <row r="726" spans="1:16" s="1" customFormat="1" ht="20.5" customHeight="1" x14ac:dyDescent="0.35">
      <c r="A726" s="3">
        <v>46206</v>
      </c>
      <c r="B726" s="57">
        <f t="shared" si="43"/>
        <v>27</v>
      </c>
      <c r="C726" s="57" t="str">
        <f t="shared" si="44"/>
        <v>Jul</v>
      </c>
      <c r="D726" s="4" t="s">
        <v>317</v>
      </c>
      <c r="E726" s="4" t="s">
        <v>33</v>
      </c>
      <c r="F726" s="4" t="s">
        <v>17</v>
      </c>
      <c r="G726" s="4">
        <v>9812</v>
      </c>
      <c r="H726" s="4" t="s">
        <v>6442</v>
      </c>
      <c r="I726" s="94">
        <v>36</v>
      </c>
      <c r="J726" s="4" t="s">
        <v>7286</v>
      </c>
      <c r="K726" s="57" t="s">
        <v>7287</v>
      </c>
      <c r="L726" s="4" t="s">
        <v>6444</v>
      </c>
      <c r="M726" s="4" t="s">
        <v>6443</v>
      </c>
      <c r="N726" s="4" t="str">
        <f>IFERROR(VLOOKUP(J726,'Issue Code'!$C$54:$D$69,2,0),"Fill in")</f>
        <v>Fill in</v>
      </c>
      <c r="O726" s="6"/>
      <c r="P726" s="6"/>
    </row>
    <row r="727" spans="1:16" s="1" customFormat="1" ht="20.5" customHeight="1" x14ac:dyDescent="0.35">
      <c r="A727" s="3">
        <v>46207</v>
      </c>
      <c r="B727" s="57">
        <f t="shared" si="43"/>
        <v>27</v>
      </c>
      <c r="C727" s="57" t="str">
        <f t="shared" si="44"/>
        <v>Jul</v>
      </c>
      <c r="D727" s="4" t="s">
        <v>341</v>
      </c>
      <c r="E727" s="4" t="s">
        <v>33</v>
      </c>
      <c r="F727" s="4" t="s">
        <v>18</v>
      </c>
      <c r="G727" s="4">
        <v>9812</v>
      </c>
      <c r="H727" s="4" t="s">
        <v>6434</v>
      </c>
      <c r="I727" s="94">
        <v>188</v>
      </c>
      <c r="J727" s="4" t="s">
        <v>84</v>
      </c>
      <c r="K727" s="57"/>
      <c r="L727" s="4" t="s">
        <v>4682</v>
      </c>
      <c r="M727" s="4" t="s">
        <v>6317</v>
      </c>
      <c r="N727" s="4" t="s">
        <v>3411</v>
      </c>
      <c r="O727" s="6"/>
      <c r="P727" s="6"/>
    </row>
    <row r="728" spans="1:16" s="1" customFormat="1" ht="20.5" customHeight="1" x14ac:dyDescent="0.35">
      <c r="A728" s="3">
        <v>46207</v>
      </c>
      <c r="B728" s="57">
        <f t="shared" si="43"/>
        <v>27</v>
      </c>
      <c r="C728" s="57" t="str">
        <f t="shared" si="44"/>
        <v>Jul</v>
      </c>
      <c r="D728" s="4" t="s">
        <v>751</v>
      </c>
      <c r="E728" s="4" t="s">
        <v>33</v>
      </c>
      <c r="F728" s="4" t="s">
        <v>18</v>
      </c>
      <c r="G728" s="4">
        <v>9812</v>
      </c>
      <c r="H728" s="4" t="s">
        <v>6471</v>
      </c>
      <c r="I728" s="94">
        <v>371</v>
      </c>
      <c r="J728" s="4" t="s">
        <v>84</v>
      </c>
      <c r="K728" s="57"/>
      <c r="L728" s="4" t="s">
        <v>4682</v>
      </c>
      <c r="M728" s="4" t="s">
        <v>6317</v>
      </c>
      <c r="N728" s="4" t="s">
        <v>3411</v>
      </c>
      <c r="O728" s="6"/>
      <c r="P728" s="6"/>
    </row>
    <row r="729" spans="1:16" s="1" customFormat="1" ht="20.5" customHeight="1" x14ac:dyDescent="0.35">
      <c r="A729" s="3">
        <v>46207</v>
      </c>
      <c r="B729" s="57">
        <f t="shared" si="43"/>
        <v>27</v>
      </c>
      <c r="C729" s="57" t="str">
        <f t="shared" si="44"/>
        <v>Jul</v>
      </c>
      <c r="D729" s="4" t="s">
        <v>1536</v>
      </c>
      <c r="E729" s="4" t="s">
        <v>33</v>
      </c>
      <c r="F729" s="4" t="s">
        <v>18</v>
      </c>
      <c r="G729" s="4">
        <v>9812</v>
      </c>
      <c r="H729" s="4" t="s">
        <v>6504</v>
      </c>
      <c r="I729" s="94">
        <v>8</v>
      </c>
      <c r="J729" s="4" t="s">
        <v>61</v>
      </c>
      <c r="K729" s="57">
        <v>9811</v>
      </c>
      <c r="L729" s="4" t="s">
        <v>6506</v>
      </c>
      <c r="M729" s="4" t="s">
        <v>6505</v>
      </c>
      <c r="N729" s="4" t="str">
        <f>IFERROR(VLOOKUP(J729,'Issue Code'!$C$54:$D$69,2,0),"Fill in")</f>
        <v>Workmanship issue</v>
      </c>
      <c r="O729" s="6"/>
      <c r="P729" s="6"/>
    </row>
    <row r="730" spans="1:16" s="1" customFormat="1" ht="20.5" customHeight="1" x14ac:dyDescent="0.35">
      <c r="A730" s="3">
        <v>46209</v>
      </c>
      <c r="B730" s="57">
        <f t="shared" si="43"/>
        <v>28</v>
      </c>
      <c r="C730" s="57" t="str">
        <f t="shared" si="44"/>
        <v>Jul</v>
      </c>
      <c r="D730" s="4" t="s">
        <v>556</v>
      </c>
      <c r="E730" s="4" t="s">
        <v>33</v>
      </c>
      <c r="F730" s="4" t="s">
        <v>18</v>
      </c>
      <c r="G730" s="4">
        <v>9812</v>
      </c>
      <c r="H730" s="4" t="s">
        <v>6471</v>
      </c>
      <c r="I730" s="94">
        <v>352</v>
      </c>
      <c r="J730" s="4" t="s">
        <v>84</v>
      </c>
      <c r="K730" s="57"/>
      <c r="L730" s="4" t="s">
        <v>4682</v>
      </c>
      <c r="M730" s="4" t="s">
        <v>6317</v>
      </c>
      <c r="N730" s="4" t="s">
        <v>3411</v>
      </c>
      <c r="O730" s="6"/>
      <c r="P730" s="6"/>
    </row>
    <row r="731" spans="1:16" s="1" customFormat="1" ht="20.5" customHeight="1" x14ac:dyDescent="0.35">
      <c r="A731" s="3">
        <v>46209</v>
      </c>
      <c r="B731" s="57">
        <f t="shared" si="43"/>
        <v>28</v>
      </c>
      <c r="C731" s="57" t="str">
        <f t="shared" si="44"/>
        <v>Jul</v>
      </c>
      <c r="D731" s="4" t="s">
        <v>2664</v>
      </c>
      <c r="E731" s="4" t="s">
        <v>33</v>
      </c>
      <c r="F731" s="4" t="s">
        <v>18</v>
      </c>
      <c r="G731" s="4">
        <v>9812</v>
      </c>
      <c r="H731" s="4" t="s">
        <v>6544</v>
      </c>
      <c r="I731" s="94">
        <v>32</v>
      </c>
      <c r="J731" s="4" t="s">
        <v>84</v>
      </c>
      <c r="K731" s="57"/>
      <c r="L731" s="4" t="s">
        <v>4682</v>
      </c>
      <c r="M731" s="4" t="s">
        <v>6317</v>
      </c>
      <c r="N731" s="4" t="s">
        <v>3411</v>
      </c>
      <c r="O731" s="6"/>
      <c r="P731" s="6"/>
    </row>
    <row r="732" spans="1:16" s="1" customFormat="1" ht="20.5" customHeight="1" x14ac:dyDescent="0.35">
      <c r="A732" s="3">
        <v>46209</v>
      </c>
      <c r="B732" s="57">
        <f t="shared" si="43"/>
        <v>28</v>
      </c>
      <c r="C732" s="57" t="str">
        <f t="shared" si="44"/>
        <v>Jul</v>
      </c>
      <c r="D732" s="4" t="s">
        <v>6543</v>
      </c>
      <c r="E732" s="4" t="s">
        <v>34</v>
      </c>
      <c r="F732" s="4" t="s">
        <v>18</v>
      </c>
      <c r="G732" s="4">
        <v>9814</v>
      </c>
      <c r="H732" s="4" t="s">
        <v>6118</v>
      </c>
      <c r="I732" s="94">
        <v>196</v>
      </c>
      <c r="J732" s="4" t="s">
        <v>7056</v>
      </c>
      <c r="K732" s="57" t="s">
        <v>7055</v>
      </c>
      <c r="L732" s="4" t="s">
        <v>6119</v>
      </c>
      <c r="M732" s="4" t="s">
        <v>576</v>
      </c>
      <c r="N732" s="4" t="s">
        <v>702</v>
      </c>
      <c r="O732" s="6"/>
      <c r="P732" s="6"/>
    </row>
    <row r="733" spans="1:16" s="1" customFormat="1" ht="20.5" customHeight="1" x14ac:dyDescent="0.35">
      <c r="A733" s="3">
        <v>46210</v>
      </c>
      <c r="B733" s="57">
        <f t="shared" si="43"/>
        <v>28</v>
      </c>
      <c r="C733" s="57" t="str">
        <f t="shared" si="44"/>
        <v>Jul</v>
      </c>
      <c r="D733" s="4" t="s">
        <v>240</v>
      </c>
      <c r="E733" s="4" t="s">
        <v>33</v>
      </c>
      <c r="F733" s="4" t="s">
        <v>18</v>
      </c>
      <c r="G733" s="4">
        <v>9812</v>
      </c>
      <c r="H733" s="4" t="s">
        <v>6544</v>
      </c>
      <c r="I733" s="94">
        <v>424</v>
      </c>
      <c r="J733" s="4" t="s">
        <v>84</v>
      </c>
      <c r="K733" s="57"/>
      <c r="L733" s="4" t="s">
        <v>4682</v>
      </c>
      <c r="M733" s="4" t="s">
        <v>6317</v>
      </c>
      <c r="N733" s="4" t="s">
        <v>3411</v>
      </c>
      <c r="O733" s="6"/>
      <c r="P733" s="6"/>
    </row>
    <row r="734" spans="1:16" s="1" customFormat="1" ht="20.5" customHeight="1" x14ac:dyDescent="0.35">
      <c r="A734" s="3">
        <v>46211</v>
      </c>
      <c r="B734" s="57">
        <f t="shared" si="43"/>
        <v>28</v>
      </c>
      <c r="C734" s="57" t="str">
        <f t="shared" si="44"/>
        <v>Jul</v>
      </c>
      <c r="D734" s="4" t="s">
        <v>556</v>
      </c>
      <c r="E734" s="4" t="s">
        <v>33</v>
      </c>
      <c r="F734" s="4" t="s">
        <v>18</v>
      </c>
      <c r="G734" s="4">
        <v>9812</v>
      </c>
      <c r="H734" s="4" t="s">
        <v>6544</v>
      </c>
      <c r="I734" s="94">
        <v>66</v>
      </c>
      <c r="J734" s="4" t="s">
        <v>84</v>
      </c>
      <c r="K734" s="57"/>
      <c r="L734" s="4" t="s">
        <v>4682</v>
      </c>
      <c r="M734" s="4" t="s">
        <v>6317</v>
      </c>
      <c r="N734" s="4" t="s">
        <v>3411</v>
      </c>
      <c r="O734" s="6"/>
      <c r="P734" s="6"/>
    </row>
    <row r="735" spans="1:16" s="1" customFormat="1" ht="20.5" customHeight="1" x14ac:dyDescent="0.35">
      <c r="A735" s="3">
        <v>46211</v>
      </c>
      <c r="B735" s="57">
        <f t="shared" si="43"/>
        <v>28</v>
      </c>
      <c r="C735" s="57" t="str">
        <f t="shared" si="44"/>
        <v>Jul</v>
      </c>
      <c r="D735" s="4" t="s">
        <v>1690</v>
      </c>
      <c r="E735" s="4" t="s">
        <v>33</v>
      </c>
      <c r="F735" s="4" t="s">
        <v>18</v>
      </c>
      <c r="G735" s="4">
        <v>9812</v>
      </c>
      <c r="H735" s="4" t="s">
        <v>5861</v>
      </c>
      <c r="I735" s="94">
        <v>80</v>
      </c>
      <c r="J735" s="4" t="s">
        <v>1812</v>
      </c>
      <c r="K735" s="57" t="s">
        <v>6541</v>
      </c>
      <c r="L735" s="4" t="s">
        <v>5863</v>
      </c>
      <c r="M735" s="4" t="s">
        <v>5862</v>
      </c>
      <c r="N735" s="4" t="s">
        <v>4961</v>
      </c>
      <c r="O735" s="6"/>
      <c r="P735" s="6"/>
    </row>
    <row r="736" spans="1:16" s="1" customFormat="1" ht="20.5" customHeight="1" x14ac:dyDescent="0.35">
      <c r="A736" s="3">
        <v>46211</v>
      </c>
      <c r="B736" s="57">
        <f t="shared" si="43"/>
        <v>28</v>
      </c>
      <c r="C736" s="57" t="str">
        <f t="shared" si="44"/>
        <v>Jul</v>
      </c>
      <c r="D736" s="4" t="s">
        <v>494</v>
      </c>
      <c r="E736" s="4" t="s">
        <v>33</v>
      </c>
      <c r="F736" s="4" t="s">
        <v>18</v>
      </c>
      <c r="G736" s="4">
        <v>9812</v>
      </c>
      <c r="H736" s="4" t="s">
        <v>6610</v>
      </c>
      <c r="I736" s="94">
        <v>20.009999999999998</v>
      </c>
      <c r="J736" s="4" t="s">
        <v>61</v>
      </c>
      <c r="K736" s="57">
        <v>9811</v>
      </c>
      <c r="L736" s="4" t="s">
        <v>6615</v>
      </c>
      <c r="M736" s="4" t="s">
        <v>6614</v>
      </c>
      <c r="N736" s="4" t="str">
        <f>IFERROR(VLOOKUP(J736,'Issue Code'!$C$54:$D$69,2,0),"Fill in")</f>
        <v>Workmanship issue</v>
      </c>
      <c r="O736" s="6"/>
      <c r="P736" s="6"/>
    </row>
    <row r="737" spans="1:16" s="1" customFormat="1" ht="20.5" customHeight="1" x14ac:dyDescent="0.35">
      <c r="A737" s="3">
        <v>46211</v>
      </c>
      <c r="B737" s="57">
        <f t="shared" si="43"/>
        <v>28</v>
      </c>
      <c r="C737" s="57" t="str">
        <f t="shared" si="44"/>
        <v>Jul</v>
      </c>
      <c r="D737" s="4" t="s">
        <v>494</v>
      </c>
      <c r="E737" s="4" t="s">
        <v>33</v>
      </c>
      <c r="F737" s="4" t="s">
        <v>18</v>
      </c>
      <c r="G737" s="4">
        <v>9812</v>
      </c>
      <c r="H737" s="4" t="s">
        <v>6611</v>
      </c>
      <c r="I737" s="94">
        <v>3.99</v>
      </c>
      <c r="J737" s="4" t="s">
        <v>61</v>
      </c>
      <c r="K737" s="57">
        <v>9811</v>
      </c>
      <c r="L737" s="4" t="s">
        <v>6617</v>
      </c>
      <c r="M737" s="4" t="s">
        <v>6616</v>
      </c>
      <c r="N737" s="4" t="str">
        <f>IFERROR(VLOOKUP(J737,'Issue Code'!$C$54:$D$69,2,0),"Fill in")</f>
        <v>Workmanship issue</v>
      </c>
      <c r="O737" s="6"/>
      <c r="P737" s="6"/>
    </row>
    <row r="738" spans="1:16" s="1" customFormat="1" ht="20.5" customHeight="1" x14ac:dyDescent="0.35">
      <c r="A738" s="3">
        <v>46211</v>
      </c>
      <c r="B738" s="57">
        <f t="shared" si="43"/>
        <v>28</v>
      </c>
      <c r="C738" s="57" t="str">
        <f t="shared" si="44"/>
        <v>Jul</v>
      </c>
      <c r="D738" s="4" t="s">
        <v>244</v>
      </c>
      <c r="E738" s="4" t="s">
        <v>33</v>
      </c>
      <c r="F738" s="4" t="s">
        <v>18</v>
      </c>
      <c r="G738" s="4">
        <v>9812</v>
      </c>
      <c r="H738" s="4" t="s">
        <v>6612</v>
      </c>
      <c r="I738" s="94">
        <v>11.5</v>
      </c>
      <c r="J738" s="4" t="s">
        <v>30</v>
      </c>
      <c r="K738" s="57" t="s">
        <v>79</v>
      </c>
      <c r="L738" s="4" t="s">
        <v>6619</v>
      </c>
      <c r="M738" s="4" t="s">
        <v>6618</v>
      </c>
      <c r="N738" s="4" t="str">
        <f>IFERROR(VLOOKUP(J738,'Issue Code'!$C$54:$D$69,2,0),"Fill in")</f>
        <v>Material issue (Quality)</v>
      </c>
      <c r="O738" s="6"/>
      <c r="P738" s="6"/>
    </row>
    <row r="739" spans="1:16" s="1" customFormat="1" ht="20.5" customHeight="1" x14ac:dyDescent="0.35">
      <c r="A739" s="3">
        <v>46211</v>
      </c>
      <c r="B739" s="57">
        <f t="shared" si="43"/>
        <v>28</v>
      </c>
      <c r="C739" s="57" t="str">
        <f t="shared" si="44"/>
        <v>Jul</v>
      </c>
      <c r="D739" s="4" t="s">
        <v>240</v>
      </c>
      <c r="E739" s="4" t="s">
        <v>33</v>
      </c>
      <c r="F739" s="4" t="s">
        <v>18</v>
      </c>
      <c r="G739" s="4">
        <v>9812</v>
      </c>
      <c r="H739" s="4" t="s">
        <v>6613</v>
      </c>
      <c r="I739" s="94">
        <v>346</v>
      </c>
      <c r="J739" s="4" t="s">
        <v>84</v>
      </c>
      <c r="K739" s="57"/>
      <c r="L739" s="4" t="s">
        <v>4682</v>
      </c>
      <c r="M739" s="4" t="s">
        <v>6317</v>
      </c>
      <c r="N739" s="4" t="s">
        <v>3411</v>
      </c>
      <c r="O739" s="6"/>
      <c r="P739" s="6"/>
    </row>
    <row r="740" spans="1:16" s="1" customFormat="1" ht="20.5" customHeight="1" x14ac:dyDescent="0.35">
      <c r="A740" s="3">
        <v>46212</v>
      </c>
      <c r="B740" s="57">
        <f t="shared" si="43"/>
        <v>28</v>
      </c>
      <c r="C740" s="57" t="str">
        <f t="shared" si="44"/>
        <v>Jul</v>
      </c>
      <c r="D740" s="4" t="s">
        <v>244</v>
      </c>
      <c r="E740" s="4" t="s">
        <v>33</v>
      </c>
      <c r="F740" s="4" t="s">
        <v>18</v>
      </c>
      <c r="G740" s="4">
        <v>9812</v>
      </c>
      <c r="H740" s="4" t="s">
        <v>6640</v>
      </c>
      <c r="I740" s="94">
        <v>124</v>
      </c>
      <c r="J740" s="4" t="s">
        <v>30</v>
      </c>
      <c r="K740" s="57" t="s">
        <v>79</v>
      </c>
      <c r="L740" s="4" t="s">
        <v>6641</v>
      </c>
      <c r="M740" s="4" t="s">
        <v>7089</v>
      </c>
      <c r="N740" s="4" t="str">
        <f>IFERROR(VLOOKUP(J740,'Issue Code'!$C$54:$D$69,2,0),"Fill in")</f>
        <v>Material issue (Quality)</v>
      </c>
      <c r="O740" s="6"/>
      <c r="P740" s="6"/>
    </row>
    <row r="741" spans="1:16" s="1" customFormat="1" ht="20.5" customHeight="1" x14ac:dyDescent="0.35">
      <c r="A741" s="3">
        <v>46212</v>
      </c>
      <c r="B741" s="57">
        <f t="shared" si="43"/>
        <v>28</v>
      </c>
      <c r="C741" s="57" t="str">
        <f t="shared" si="44"/>
        <v>Jul</v>
      </c>
      <c r="D741" s="4" t="s">
        <v>240</v>
      </c>
      <c r="E741" s="4" t="s">
        <v>33</v>
      </c>
      <c r="F741" s="4" t="s">
        <v>18</v>
      </c>
      <c r="G741" s="4">
        <v>9812</v>
      </c>
      <c r="H741" s="4" t="s">
        <v>6613</v>
      </c>
      <c r="I741" s="94">
        <v>310.5</v>
      </c>
      <c r="J741" s="4" t="s">
        <v>84</v>
      </c>
      <c r="K741" s="57"/>
      <c r="L741" s="4" t="s">
        <v>4682</v>
      </c>
      <c r="M741" s="4" t="s">
        <v>6317</v>
      </c>
      <c r="N741" s="4" t="s">
        <v>3411</v>
      </c>
      <c r="O741" s="6"/>
      <c r="P741" s="6"/>
    </row>
    <row r="742" spans="1:16" s="1" customFormat="1" ht="20.5" customHeight="1" x14ac:dyDescent="0.35">
      <c r="A742" s="3">
        <v>46212</v>
      </c>
      <c r="B742" s="57">
        <f t="shared" si="43"/>
        <v>28</v>
      </c>
      <c r="C742" s="57" t="str">
        <f t="shared" si="44"/>
        <v>Jul</v>
      </c>
      <c r="D742" s="4" t="s">
        <v>5909</v>
      </c>
      <c r="E742" s="4" t="s">
        <v>34</v>
      </c>
      <c r="F742" s="4" t="s">
        <v>17</v>
      </c>
      <c r="G742" s="4">
        <v>9814</v>
      </c>
      <c r="H742" s="4" t="s">
        <v>6642</v>
      </c>
      <c r="I742" s="94">
        <v>72</v>
      </c>
      <c r="J742" s="4" t="s">
        <v>30</v>
      </c>
      <c r="K742" s="57" t="s">
        <v>79</v>
      </c>
      <c r="L742" s="4" t="s">
        <v>6643</v>
      </c>
      <c r="M742" s="4" t="s">
        <v>576</v>
      </c>
      <c r="N742" s="4" t="str">
        <f>IFERROR(VLOOKUP(J742,'Issue Code'!$C$54:$D$69,2,0),"Fill in")</f>
        <v>Material issue (Quality)</v>
      </c>
      <c r="O742" s="6"/>
      <c r="P742" s="6"/>
    </row>
    <row r="743" spans="1:16" s="1" customFormat="1" ht="20.5" customHeight="1" x14ac:dyDescent="0.35">
      <c r="A743" s="3">
        <v>46213</v>
      </c>
      <c r="B743" s="57">
        <f t="shared" si="43"/>
        <v>28</v>
      </c>
      <c r="C743" s="57" t="str">
        <f t="shared" si="44"/>
        <v>Jul</v>
      </c>
      <c r="D743" s="4" t="s">
        <v>311</v>
      </c>
      <c r="E743" s="4" t="s">
        <v>33</v>
      </c>
      <c r="F743" s="4" t="s">
        <v>18</v>
      </c>
      <c r="G743" s="4">
        <v>9812</v>
      </c>
      <c r="H743" s="4" t="s">
        <v>6669</v>
      </c>
      <c r="I743" s="94">
        <v>188</v>
      </c>
      <c r="J743" s="4" t="s">
        <v>6674</v>
      </c>
      <c r="K743" s="57" t="s">
        <v>6675</v>
      </c>
      <c r="L743" s="4" t="s">
        <v>6676</v>
      </c>
      <c r="M743" s="4" t="s">
        <v>6673</v>
      </c>
      <c r="N743" s="4" t="s">
        <v>702</v>
      </c>
      <c r="O743" s="6"/>
      <c r="P743" s="6"/>
    </row>
    <row r="744" spans="1:16" s="1" customFormat="1" ht="20.5" customHeight="1" x14ac:dyDescent="0.35">
      <c r="A744" s="3">
        <v>46213</v>
      </c>
      <c r="B744" s="57">
        <f t="shared" si="43"/>
        <v>28</v>
      </c>
      <c r="C744" s="57" t="str">
        <f t="shared" si="44"/>
        <v>Jul</v>
      </c>
      <c r="D744" s="4" t="s">
        <v>556</v>
      </c>
      <c r="E744" s="4" t="s">
        <v>33</v>
      </c>
      <c r="F744" s="4" t="s">
        <v>18</v>
      </c>
      <c r="G744" s="4">
        <v>9812</v>
      </c>
      <c r="H744" s="4" t="s">
        <v>6613</v>
      </c>
      <c r="I744" s="94">
        <v>296.00000000000006</v>
      </c>
      <c r="J744" s="4" t="s">
        <v>84</v>
      </c>
      <c r="K744" s="57"/>
      <c r="L744" s="4" t="s">
        <v>4682</v>
      </c>
      <c r="M744" s="4" t="s">
        <v>6317</v>
      </c>
      <c r="N744" s="4" t="s">
        <v>3411</v>
      </c>
      <c r="O744" s="6"/>
      <c r="P744" s="6"/>
    </row>
    <row r="745" spans="1:16" s="1" customFormat="1" ht="20.5" customHeight="1" x14ac:dyDescent="0.35">
      <c r="A745" s="3">
        <v>46213</v>
      </c>
      <c r="B745" s="57">
        <f t="shared" si="43"/>
        <v>28</v>
      </c>
      <c r="C745" s="57" t="str">
        <f t="shared" si="44"/>
        <v>Jul</v>
      </c>
      <c r="D745" s="4" t="s">
        <v>1053</v>
      </c>
      <c r="E745" s="4" t="s">
        <v>33</v>
      </c>
      <c r="F745" s="4" t="s">
        <v>18</v>
      </c>
      <c r="G745" s="4">
        <v>9812</v>
      </c>
      <c r="H745" s="4" t="s">
        <v>6670</v>
      </c>
      <c r="I745" s="94">
        <v>4</v>
      </c>
      <c r="J745" s="4" t="s">
        <v>6679</v>
      </c>
      <c r="K745" s="57">
        <v>275202</v>
      </c>
      <c r="L745" s="4" t="s">
        <v>6678</v>
      </c>
      <c r="M745" s="4" t="s">
        <v>6677</v>
      </c>
      <c r="N745" s="4" t="s">
        <v>702</v>
      </c>
      <c r="O745" s="6"/>
      <c r="P745" s="6"/>
    </row>
    <row r="746" spans="1:16" s="1" customFormat="1" ht="20.5" customHeight="1" x14ac:dyDescent="0.35">
      <c r="A746" s="3">
        <v>46213</v>
      </c>
      <c r="B746" s="57">
        <f t="shared" si="43"/>
        <v>28</v>
      </c>
      <c r="C746" s="57" t="str">
        <f t="shared" si="44"/>
        <v>Jul</v>
      </c>
      <c r="D746" s="4" t="s">
        <v>5749</v>
      </c>
      <c r="E746" s="4" t="s">
        <v>33</v>
      </c>
      <c r="F746" s="4" t="s">
        <v>17</v>
      </c>
      <c r="G746" s="4">
        <v>9812</v>
      </c>
      <c r="H746" s="4" t="s">
        <v>6671</v>
      </c>
      <c r="I746" s="94">
        <v>150</v>
      </c>
      <c r="J746" s="4" t="s">
        <v>61</v>
      </c>
      <c r="K746" s="57">
        <v>9811</v>
      </c>
      <c r="L746" s="4" t="s">
        <v>6681</v>
      </c>
      <c r="M746" s="4" t="s">
        <v>6680</v>
      </c>
      <c r="N746" s="4" t="str">
        <f>IFERROR(VLOOKUP(J746,'Issue Code'!$C$54:$D$69,2,0),"Fill in")</f>
        <v>Workmanship issue</v>
      </c>
      <c r="O746" s="6"/>
      <c r="P746" s="6"/>
    </row>
    <row r="747" spans="1:16" s="1" customFormat="1" ht="20.5" customHeight="1" x14ac:dyDescent="0.35">
      <c r="A747" s="3">
        <v>46213</v>
      </c>
      <c r="B747" s="57">
        <f t="shared" si="43"/>
        <v>28</v>
      </c>
      <c r="C747" s="57" t="str">
        <f t="shared" si="44"/>
        <v>Jul</v>
      </c>
      <c r="D747" s="4" t="s">
        <v>546</v>
      </c>
      <c r="E747" s="4" t="s">
        <v>33</v>
      </c>
      <c r="F747" s="4" t="s">
        <v>17</v>
      </c>
      <c r="G747" s="4">
        <v>9812</v>
      </c>
      <c r="H747" s="4" t="s">
        <v>6672</v>
      </c>
      <c r="I747" s="94">
        <v>8</v>
      </c>
      <c r="J747" s="4" t="s">
        <v>61</v>
      </c>
      <c r="K747" s="57">
        <v>9811</v>
      </c>
      <c r="L747" s="4"/>
      <c r="M747" s="4" t="s">
        <v>576</v>
      </c>
      <c r="N747" s="4" t="str">
        <f>IFERROR(VLOOKUP(J747,'Issue Code'!$C$54:$D$69,2,0),"Fill in")</f>
        <v>Workmanship issue</v>
      </c>
      <c r="O747" s="6"/>
      <c r="P747" s="6"/>
    </row>
    <row r="748" spans="1:16" s="1" customFormat="1" ht="20.5" customHeight="1" x14ac:dyDescent="0.35">
      <c r="A748" s="3">
        <v>46213</v>
      </c>
      <c r="B748" s="57">
        <f t="shared" si="43"/>
        <v>28</v>
      </c>
      <c r="C748" s="57" t="str">
        <f t="shared" si="44"/>
        <v>Jul</v>
      </c>
      <c r="D748" s="4" t="s">
        <v>6218</v>
      </c>
      <c r="E748" s="4" t="s">
        <v>34</v>
      </c>
      <c r="F748" s="4" t="s">
        <v>17</v>
      </c>
      <c r="G748" s="4">
        <v>9814</v>
      </c>
      <c r="H748" s="4" t="s">
        <v>6642</v>
      </c>
      <c r="I748" s="94">
        <v>16</v>
      </c>
      <c r="J748" s="4" t="s">
        <v>30</v>
      </c>
      <c r="K748" s="57" t="s">
        <v>79</v>
      </c>
      <c r="L748" s="4" t="s">
        <v>6643</v>
      </c>
      <c r="M748" s="4" t="s">
        <v>576</v>
      </c>
      <c r="N748" s="4" t="str">
        <f>IFERROR(VLOOKUP(J748,'Issue Code'!$C$54:$D$69,2,0),"Fill in")</f>
        <v>Material issue (Quality)</v>
      </c>
      <c r="O748" s="6"/>
      <c r="P748" s="6"/>
    </row>
    <row r="749" spans="1:16" s="1" customFormat="1" ht="20.5" customHeight="1" x14ac:dyDescent="0.35">
      <c r="A749" s="3">
        <v>46213</v>
      </c>
      <c r="B749" s="57">
        <f t="shared" si="43"/>
        <v>28</v>
      </c>
      <c r="C749" s="57" t="str">
        <f t="shared" si="44"/>
        <v>Jul</v>
      </c>
      <c r="D749" s="4" t="s">
        <v>6447</v>
      </c>
      <c r="E749" s="4" t="s">
        <v>34</v>
      </c>
      <c r="F749" s="4" t="s">
        <v>18</v>
      </c>
      <c r="G749" s="4">
        <v>9814</v>
      </c>
      <c r="H749" s="4" t="s">
        <v>6118</v>
      </c>
      <c r="I749" s="94">
        <v>287.5</v>
      </c>
      <c r="J749" s="4" t="s">
        <v>7056</v>
      </c>
      <c r="K749" s="57" t="s">
        <v>7055</v>
      </c>
      <c r="L749" s="4" t="s">
        <v>6119</v>
      </c>
      <c r="M749" s="4" t="s">
        <v>576</v>
      </c>
      <c r="N749" s="4" t="s">
        <v>702</v>
      </c>
      <c r="O749" s="6"/>
      <c r="P749" s="6"/>
    </row>
    <row r="750" spans="1:16" s="1" customFormat="1" ht="20.5" customHeight="1" x14ac:dyDescent="0.35">
      <c r="A750" s="3">
        <v>46214</v>
      </c>
      <c r="B750" s="57">
        <f t="shared" si="43"/>
        <v>28</v>
      </c>
      <c r="C750" s="57" t="str">
        <f t="shared" si="44"/>
        <v>Jul</v>
      </c>
      <c r="D750" s="4" t="s">
        <v>416</v>
      </c>
      <c r="E750" s="4" t="s">
        <v>33</v>
      </c>
      <c r="F750" s="4" t="s">
        <v>18</v>
      </c>
      <c r="G750" s="4">
        <v>9812</v>
      </c>
      <c r="H750" s="4" t="s">
        <v>6669</v>
      </c>
      <c r="I750" s="94">
        <v>68</v>
      </c>
      <c r="J750" s="4" t="s">
        <v>6674</v>
      </c>
      <c r="K750" s="57" t="s">
        <v>6675</v>
      </c>
      <c r="L750" s="4" t="s">
        <v>6676</v>
      </c>
      <c r="M750" s="4" t="s">
        <v>6673</v>
      </c>
      <c r="N750" s="4" t="s">
        <v>702</v>
      </c>
      <c r="O750" s="6"/>
      <c r="P750" s="6"/>
    </row>
    <row r="751" spans="1:16" s="1" customFormat="1" ht="20.5" customHeight="1" x14ac:dyDescent="0.35">
      <c r="A751" s="3">
        <v>46214</v>
      </c>
      <c r="B751" s="57">
        <f t="shared" si="43"/>
        <v>28</v>
      </c>
      <c r="C751" s="57" t="str">
        <f t="shared" si="44"/>
        <v>Jul</v>
      </c>
      <c r="D751" s="4" t="s">
        <v>556</v>
      </c>
      <c r="E751" s="4" t="s">
        <v>33</v>
      </c>
      <c r="F751" s="4" t="s">
        <v>18</v>
      </c>
      <c r="G751" s="4">
        <v>9812</v>
      </c>
      <c r="H751" s="4" t="s">
        <v>6613</v>
      </c>
      <c r="I751" s="94">
        <v>44</v>
      </c>
      <c r="J751" s="4" t="s">
        <v>84</v>
      </c>
      <c r="K751" s="57"/>
      <c r="L751" s="4" t="s">
        <v>4682</v>
      </c>
      <c r="M751" s="4" t="s">
        <v>6317</v>
      </c>
      <c r="N751" s="4" t="s">
        <v>3411</v>
      </c>
      <c r="O751" s="6"/>
      <c r="P751" s="6"/>
    </row>
    <row r="752" spans="1:16" s="1" customFormat="1" ht="20.5" customHeight="1" x14ac:dyDescent="0.35">
      <c r="A752" s="3">
        <v>46214</v>
      </c>
      <c r="B752" s="57">
        <f t="shared" si="43"/>
        <v>28</v>
      </c>
      <c r="C752" s="57" t="str">
        <f t="shared" si="44"/>
        <v>Jul</v>
      </c>
      <c r="D752" s="4" t="s">
        <v>240</v>
      </c>
      <c r="E752" s="4" t="s">
        <v>33</v>
      </c>
      <c r="F752" s="4" t="s">
        <v>18</v>
      </c>
      <c r="G752" s="4">
        <v>9812</v>
      </c>
      <c r="H752" s="4" t="s">
        <v>6723</v>
      </c>
      <c r="I752" s="94">
        <v>300</v>
      </c>
      <c r="J752" s="4" t="s">
        <v>84</v>
      </c>
      <c r="K752" s="57"/>
      <c r="L752" s="4" t="s">
        <v>4682</v>
      </c>
      <c r="M752" s="4" t="s">
        <v>6317</v>
      </c>
      <c r="N752" s="4" t="s">
        <v>3411</v>
      </c>
      <c r="O752" s="6"/>
      <c r="P752" s="6"/>
    </row>
    <row r="753" spans="1:16" s="1" customFormat="1" ht="20.5" customHeight="1" x14ac:dyDescent="0.35">
      <c r="A753" s="3">
        <v>46214</v>
      </c>
      <c r="B753" s="57">
        <f t="shared" si="43"/>
        <v>28</v>
      </c>
      <c r="C753" s="57" t="str">
        <f t="shared" si="44"/>
        <v>Jul</v>
      </c>
      <c r="D753" s="4" t="s">
        <v>546</v>
      </c>
      <c r="E753" s="4" t="s">
        <v>33</v>
      </c>
      <c r="F753" s="4" t="s">
        <v>17</v>
      </c>
      <c r="G753" s="4">
        <v>9812</v>
      </c>
      <c r="H753" s="4" t="s">
        <v>6724</v>
      </c>
      <c r="I753" s="94">
        <v>40</v>
      </c>
      <c r="J753" s="4" t="s">
        <v>52</v>
      </c>
      <c r="K753" s="57">
        <v>9330</v>
      </c>
      <c r="L753" s="4" t="s">
        <v>6726</v>
      </c>
      <c r="M753" s="4" t="s">
        <v>6725</v>
      </c>
      <c r="N753" s="4" t="str">
        <f>IFERROR(VLOOKUP(J753,'Issue Code'!$C$54:$D$69,2,0),"Fill in")</f>
        <v>Machine issue</v>
      </c>
      <c r="O753" s="6"/>
      <c r="P753" s="6"/>
    </row>
    <row r="754" spans="1:16" s="1" customFormat="1" ht="20.5" customHeight="1" x14ac:dyDescent="0.35">
      <c r="A754" s="3">
        <v>46214</v>
      </c>
      <c r="B754" s="57">
        <f t="shared" si="43"/>
        <v>28</v>
      </c>
      <c r="C754" s="57" t="str">
        <f t="shared" si="44"/>
        <v>Jul</v>
      </c>
      <c r="D754" s="4" t="s">
        <v>5914</v>
      </c>
      <c r="E754" s="4" t="s">
        <v>34</v>
      </c>
      <c r="F754" s="4" t="s">
        <v>17</v>
      </c>
      <c r="G754" s="4">
        <v>9814</v>
      </c>
      <c r="H754" s="4" t="s">
        <v>6118</v>
      </c>
      <c r="I754" s="94">
        <v>120</v>
      </c>
      <c r="J754" s="4" t="s">
        <v>7056</v>
      </c>
      <c r="K754" s="57" t="s">
        <v>7055</v>
      </c>
      <c r="L754" s="4" t="s">
        <v>6119</v>
      </c>
      <c r="M754" s="4" t="s">
        <v>576</v>
      </c>
      <c r="N754" s="4" t="s">
        <v>702</v>
      </c>
      <c r="O754" s="6"/>
      <c r="P754" s="6"/>
    </row>
    <row r="755" spans="1:16" s="1" customFormat="1" ht="20.5" customHeight="1" x14ac:dyDescent="0.35">
      <c r="A755" s="3">
        <v>46216</v>
      </c>
      <c r="B755" s="57">
        <f t="shared" si="43"/>
        <v>29</v>
      </c>
      <c r="C755" s="57" t="str">
        <f t="shared" si="44"/>
        <v>Jul</v>
      </c>
      <c r="D755" s="4" t="s">
        <v>252</v>
      </c>
      <c r="E755" s="4" t="s">
        <v>33</v>
      </c>
      <c r="F755" s="4" t="s">
        <v>18</v>
      </c>
      <c r="G755" s="4">
        <v>9812</v>
      </c>
      <c r="H755" s="4" t="s">
        <v>6758</v>
      </c>
      <c r="I755" s="94">
        <v>2.5</v>
      </c>
      <c r="J755" s="4" t="s">
        <v>212</v>
      </c>
      <c r="K755" s="57">
        <v>9502</v>
      </c>
      <c r="L755" s="4" t="s">
        <v>6291</v>
      </c>
      <c r="M755" s="4" t="s">
        <v>6760</v>
      </c>
      <c r="N755" s="4" t="str">
        <f>IFERROR(VLOOKUP(J755,'Issue Code'!$C$54:$D$69,2,0),"Fill in")</f>
        <v>Fill in</v>
      </c>
      <c r="O755" s="6"/>
      <c r="P755" s="6"/>
    </row>
    <row r="756" spans="1:16" s="1" customFormat="1" ht="20.5" customHeight="1" x14ac:dyDescent="0.35">
      <c r="A756" s="3">
        <v>46216</v>
      </c>
      <c r="B756" s="57">
        <f t="shared" si="43"/>
        <v>29</v>
      </c>
      <c r="C756" s="57" t="str">
        <f t="shared" si="44"/>
        <v>Jul</v>
      </c>
      <c r="D756" s="4" t="s">
        <v>556</v>
      </c>
      <c r="E756" s="4" t="s">
        <v>33</v>
      </c>
      <c r="F756" s="4" t="s">
        <v>18</v>
      </c>
      <c r="G756" s="4">
        <v>9812</v>
      </c>
      <c r="H756" s="4" t="s">
        <v>6723</v>
      </c>
      <c r="I756" s="94">
        <v>138</v>
      </c>
      <c r="J756" s="4" t="s">
        <v>84</v>
      </c>
      <c r="K756" s="57"/>
      <c r="L756" s="4" t="s">
        <v>4682</v>
      </c>
      <c r="M756" s="4" t="s">
        <v>6317</v>
      </c>
      <c r="N756" s="4" t="s">
        <v>3411</v>
      </c>
      <c r="O756" s="6"/>
      <c r="P756" s="6"/>
    </row>
    <row r="757" spans="1:16" s="1" customFormat="1" ht="20.5" customHeight="1" x14ac:dyDescent="0.35">
      <c r="A757" s="3">
        <v>46216</v>
      </c>
      <c r="B757" s="57">
        <f t="shared" si="43"/>
        <v>29</v>
      </c>
      <c r="C757" s="57" t="str">
        <f t="shared" si="44"/>
        <v>Jul</v>
      </c>
      <c r="D757" s="4" t="s">
        <v>546</v>
      </c>
      <c r="E757" s="4" t="s">
        <v>33</v>
      </c>
      <c r="F757" s="4" t="s">
        <v>17</v>
      </c>
      <c r="G757" s="4">
        <v>9812</v>
      </c>
      <c r="H757" s="4" t="s">
        <v>6759</v>
      </c>
      <c r="I757" s="94">
        <v>24</v>
      </c>
      <c r="J757" s="4" t="s">
        <v>61</v>
      </c>
      <c r="K757" s="57">
        <v>9811</v>
      </c>
      <c r="L757" s="4" t="s">
        <v>6762</v>
      </c>
      <c r="M757" s="4" t="s">
        <v>6761</v>
      </c>
      <c r="N757" s="4" t="str">
        <f>IFERROR(VLOOKUP(J757,'Issue Code'!$C$54:$D$69,2,0),"Fill in")</f>
        <v>Workmanship issue</v>
      </c>
      <c r="O757" s="6"/>
      <c r="P757" s="6"/>
    </row>
    <row r="758" spans="1:16" s="1" customFormat="1" ht="20.5" customHeight="1" x14ac:dyDescent="0.35">
      <c r="A758" s="3">
        <v>46217</v>
      </c>
      <c r="B758" s="57">
        <f t="shared" si="43"/>
        <v>29</v>
      </c>
      <c r="C758" s="57" t="str">
        <f t="shared" si="44"/>
        <v>Jul</v>
      </c>
      <c r="D758" s="4" t="s">
        <v>240</v>
      </c>
      <c r="E758" s="4" t="s">
        <v>33</v>
      </c>
      <c r="F758" s="4" t="s">
        <v>18</v>
      </c>
      <c r="G758" s="4">
        <v>9812</v>
      </c>
      <c r="H758" s="4" t="s">
        <v>6788</v>
      </c>
      <c r="I758" s="94">
        <v>10.8</v>
      </c>
      <c r="J758" s="4" t="s">
        <v>61</v>
      </c>
      <c r="K758" s="57">
        <v>9811</v>
      </c>
      <c r="L758" s="4" t="s">
        <v>6792</v>
      </c>
      <c r="M758" s="4" t="s">
        <v>6791</v>
      </c>
      <c r="N758" s="4" t="str">
        <f>IFERROR(VLOOKUP(J758,'Issue Code'!$C$54:$D$69,2,0),"Fill in")</f>
        <v>Workmanship issue</v>
      </c>
      <c r="O758" s="6"/>
      <c r="P758" s="6"/>
    </row>
    <row r="759" spans="1:16" s="1" customFormat="1" ht="20.5" customHeight="1" x14ac:dyDescent="0.35">
      <c r="A759" s="3">
        <v>46217</v>
      </c>
      <c r="B759" s="57">
        <f t="shared" si="43"/>
        <v>29</v>
      </c>
      <c r="C759" s="57" t="str">
        <f t="shared" si="44"/>
        <v>Jul</v>
      </c>
      <c r="D759" s="4" t="s">
        <v>494</v>
      </c>
      <c r="E759" s="4" t="s">
        <v>33</v>
      </c>
      <c r="F759" s="4" t="s">
        <v>18</v>
      </c>
      <c r="G759" s="4">
        <v>9812</v>
      </c>
      <c r="H759" s="4" t="s">
        <v>6471</v>
      </c>
      <c r="I759" s="94">
        <v>128</v>
      </c>
      <c r="J759" s="4" t="s">
        <v>84</v>
      </c>
      <c r="K759" s="57"/>
      <c r="L759" s="4" t="s">
        <v>4682</v>
      </c>
      <c r="M759" s="4" t="s">
        <v>6317</v>
      </c>
      <c r="N759" s="4" t="s">
        <v>3411</v>
      </c>
      <c r="O759" s="6"/>
      <c r="P759" s="6"/>
    </row>
    <row r="760" spans="1:16" s="1" customFormat="1" ht="20.5" customHeight="1" x14ac:dyDescent="0.35">
      <c r="A760" s="3">
        <v>46217</v>
      </c>
      <c r="B760" s="57">
        <f t="shared" si="43"/>
        <v>29</v>
      </c>
      <c r="C760" s="57" t="str">
        <f t="shared" si="44"/>
        <v>Jul</v>
      </c>
      <c r="D760" s="4" t="s">
        <v>240</v>
      </c>
      <c r="E760" s="4" t="s">
        <v>33</v>
      </c>
      <c r="F760" s="4" t="s">
        <v>18</v>
      </c>
      <c r="G760" s="4">
        <v>9812</v>
      </c>
      <c r="H760" s="4" t="s">
        <v>6613</v>
      </c>
      <c r="I760" s="94">
        <v>28</v>
      </c>
      <c r="J760" s="4" t="s">
        <v>84</v>
      </c>
      <c r="K760" s="57"/>
      <c r="L760" s="4" t="s">
        <v>4682</v>
      </c>
      <c r="M760" s="4" t="s">
        <v>6317</v>
      </c>
      <c r="N760" s="4" t="s">
        <v>3411</v>
      </c>
      <c r="O760" s="6"/>
      <c r="P760" s="6"/>
    </row>
    <row r="761" spans="1:16" s="1" customFormat="1" ht="20.5" customHeight="1" x14ac:dyDescent="0.35">
      <c r="A761" s="3">
        <v>46217</v>
      </c>
      <c r="B761" s="57">
        <f t="shared" si="43"/>
        <v>29</v>
      </c>
      <c r="C761" s="57" t="str">
        <f t="shared" si="44"/>
        <v>Jul</v>
      </c>
      <c r="D761" s="4" t="s">
        <v>240</v>
      </c>
      <c r="E761" s="4" t="s">
        <v>33</v>
      </c>
      <c r="F761" s="4" t="s">
        <v>18</v>
      </c>
      <c r="G761" s="4">
        <v>9812</v>
      </c>
      <c r="H761" s="4" t="s">
        <v>6315</v>
      </c>
      <c r="I761" s="94">
        <v>69.2</v>
      </c>
      <c r="J761" s="4" t="s">
        <v>84</v>
      </c>
      <c r="K761" s="57"/>
      <c r="L761" s="4" t="s">
        <v>4682</v>
      </c>
      <c r="M761" s="4" t="s">
        <v>6317</v>
      </c>
      <c r="N761" s="4" t="s">
        <v>3411</v>
      </c>
      <c r="O761" s="6"/>
      <c r="P761" s="6"/>
    </row>
    <row r="762" spans="1:16" s="1" customFormat="1" ht="20.5" customHeight="1" x14ac:dyDescent="0.35">
      <c r="A762" s="3">
        <v>46217</v>
      </c>
      <c r="B762" s="57">
        <f t="shared" si="43"/>
        <v>29</v>
      </c>
      <c r="C762" s="57" t="str">
        <f t="shared" si="44"/>
        <v>Jul</v>
      </c>
      <c r="D762" s="4" t="s">
        <v>546</v>
      </c>
      <c r="E762" s="4" t="s">
        <v>33</v>
      </c>
      <c r="F762" s="4" t="s">
        <v>17</v>
      </c>
      <c r="G762" s="4">
        <v>9812</v>
      </c>
      <c r="H762" s="4" t="s">
        <v>6789</v>
      </c>
      <c r="I762" s="94">
        <v>10</v>
      </c>
      <c r="J762" s="4" t="s">
        <v>47</v>
      </c>
      <c r="K762" s="57">
        <v>9281</v>
      </c>
      <c r="L762" s="4" t="s">
        <v>6793</v>
      </c>
      <c r="M762" s="4" t="s">
        <v>576</v>
      </c>
      <c r="N762" s="4" t="str">
        <f>IFERROR(VLOOKUP(J762,'Issue Code'!$C$54:$D$69,2,0),"Fill in")</f>
        <v>Material issue (Storage/Shortage)</v>
      </c>
      <c r="O762" s="6"/>
      <c r="P762" s="122" t="s">
        <v>6794</v>
      </c>
    </row>
    <row r="763" spans="1:16" s="1" customFormat="1" ht="20.5" customHeight="1" x14ac:dyDescent="0.35">
      <c r="A763" s="3">
        <v>46217</v>
      </c>
      <c r="B763" s="57">
        <f t="shared" si="43"/>
        <v>29</v>
      </c>
      <c r="C763" s="57" t="str">
        <f t="shared" si="44"/>
        <v>Jul</v>
      </c>
      <c r="D763" s="4" t="s">
        <v>546</v>
      </c>
      <c r="E763" s="4" t="s">
        <v>33</v>
      </c>
      <c r="F763" s="4" t="s">
        <v>17</v>
      </c>
      <c r="G763" s="4">
        <v>9812</v>
      </c>
      <c r="H763" s="4" t="s">
        <v>6790</v>
      </c>
      <c r="I763" s="94">
        <v>10</v>
      </c>
      <c r="J763" s="4" t="s">
        <v>47</v>
      </c>
      <c r="K763" s="57">
        <v>9281</v>
      </c>
      <c r="L763" s="4" t="s">
        <v>6793</v>
      </c>
      <c r="M763" s="4" t="s">
        <v>576</v>
      </c>
      <c r="N763" s="4" t="str">
        <f>IFERROR(VLOOKUP(J763,'Issue Code'!$C$54:$D$69,2,0),"Fill in")</f>
        <v>Material issue (Storage/Shortage)</v>
      </c>
      <c r="O763" s="6"/>
      <c r="P763" s="122" t="s">
        <v>6794</v>
      </c>
    </row>
    <row r="764" spans="1:16" s="1" customFormat="1" ht="20.5" customHeight="1" x14ac:dyDescent="0.35">
      <c r="A764" s="3">
        <v>46217</v>
      </c>
      <c r="B764" s="57">
        <f t="shared" si="43"/>
        <v>29</v>
      </c>
      <c r="C764" s="57" t="str">
        <f t="shared" si="44"/>
        <v>Jul</v>
      </c>
      <c r="D764" s="4" t="s">
        <v>546</v>
      </c>
      <c r="E764" s="4" t="s">
        <v>33</v>
      </c>
      <c r="F764" s="4" t="s">
        <v>17</v>
      </c>
      <c r="G764" s="4">
        <v>9812</v>
      </c>
      <c r="H764" s="4" t="s">
        <v>6759</v>
      </c>
      <c r="I764" s="94">
        <v>30</v>
      </c>
      <c r="J764" s="4" t="s">
        <v>61</v>
      </c>
      <c r="K764" s="57">
        <v>9811</v>
      </c>
      <c r="L764" s="4" t="s">
        <v>6762</v>
      </c>
      <c r="M764" s="4" t="s">
        <v>6761</v>
      </c>
      <c r="N764" s="4" t="str">
        <f>IFERROR(VLOOKUP(J764,'Issue Code'!$C$54:$D$69,2,0),"Fill in")</f>
        <v>Workmanship issue</v>
      </c>
      <c r="O764" s="6"/>
      <c r="P764" s="6"/>
    </row>
    <row r="765" spans="1:16" s="1" customFormat="1" ht="20.5" customHeight="1" x14ac:dyDescent="0.35">
      <c r="A765" s="3">
        <v>46218</v>
      </c>
      <c r="B765" s="57">
        <f t="shared" si="43"/>
        <v>29</v>
      </c>
      <c r="C765" s="57" t="str">
        <f t="shared" si="44"/>
        <v>Jul</v>
      </c>
      <c r="D765" s="4" t="s">
        <v>546</v>
      </c>
      <c r="E765" s="4" t="s">
        <v>33</v>
      </c>
      <c r="F765" s="4" t="s">
        <v>17</v>
      </c>
      <c r="G765" s="4">
        <v>9812</v>
      </c>
      <c r="H765" s="4" t="s">
        <v>6825</v>
      </c>
      <c r="I765" s="94">
        <f>4*12</f>
        <v>48</v>
      </c>
      <c r="J765" s="4" t="s">
        <v>3663</v>
      </c>
      <c r="K765" s="57">
        <v>9038</v>
      </c>
      <c r="L765" s="4" t="s">
        <v>6830</v>
      </c>
      <c r="M765" s="4" t="s">
        <v>576</v>
      </c>
      <c r="N765" s="4" t="s">
        <v>3411</v>
      </c>
      <c r="O765" s="6"/>
      <c r="P765" s="6"/>
    </row>
    <row r="766" spans="1:16" s="1" customFormat="1" ht="20.5" customHeight="1" x14ac:dyDescent="0.35">
      <c r="A766" s="3">
        <v>46218</v>
      </c>
      <c r="B766" s="57">
        <f t="shared" si="43"/>
        <v>29</v>
      </c>
      <c r="C766" s="57" t="str">
        <f t="shared" si="44"/>
        <v>Jul</v>
      </c>
      <c r="D766" s="4" t="s">
        <v>494</v>
      </c>
      <c r="E766" s="4" t="s">
        <v>33</v>
      </c>
      <c r="F766" s="4" t="s">
        <v>18</v>
      </c>
      <c r="G766" s="4">
        <v>9812</v>
      </c>
      <c r="H766" s="4" t="s">
        <v>6826</v>
      </c>
      <c r="I766" s="94">
        <f>28*8+7*2+4</f>
        <v>242</v>
      </c>
      <c r="J766" s="4" t="s">
        <v>84</v>
      </c>
      <c r="K766" s="57"/>
      <c r="L766" s="4" t="s">
        <v>4682</v>
      </c>
      <c r="M766" s="4" t="s">
        <v>6317</v>
      </c>
      <c r="N766" s="4" t="s">
        <v>3411</v>
      </c>
      <c r="O766" s="6"/>
      <c r="P766" s="6"/>
    </row>
    <row r="767" spans="1:16" s="1" customFormat="1" ht="20.5" customHeight="1" x14ac:dyDescent="0.35">
      <c r="A767" s="3">
        <v>46218</v>
      </c>
      <c r="B767" s="57">
        <f t="shared" si="43"/>
        <v>29</v>
      </c>
      <c r="C767" s="57" t="str">
        <f t="shared" si="44"/>
        <v>Jul</v>
      </c>
      <c r="D767" s="4" t="s">
        <v>244</v>
      </c>
      <c r="E767" s="4" t="s">
        <v>33</v>
      </c>
      <c r="F767" s="4" t="s">
        <v>18</v>
      </c>
      <c r="G767" s="4">
        <v>9812</v>
      </c>
      <c r="H767" s="4" t="s">
        <v>6827</v>
      </c>
      <c r="I767" s="94">
        <v>119</v>
      </c>
      <c r="J767" s="4" t="s">
        <v>61</v>
      </c>
      <c r="K767" s="57">
        <v>9811</v>
      </c>
      <c r="L767" s="4" t="s">
        <v>6829</v>
      </c>
      <c r="M767" s="4" t="s">
        <v>6828</v>
      </c>
      <c r="N767" s="4" t="str">
        <f>IFERROR(VLOOKUP(J767,'Issue Code'!$C$54:$D$69,2,0),"Fill in")</f>
        <v>Workmanship issue</v>
      </c>
      <c r="O767" s="6"/>
      <c r="P767" s="6"/>
    </row>
    <row r="768" spans="1:16" s="1" customFormat="1" ht="20.5" customHeight="1" x14ac:dyDescent="0.35">
      <c r="A768" s="3">
        <v>46219</v>
      </c>
      <c r="B768" s="57">
        <f t="shared" si="43"/>
        <v>29</v>
      </c>
      <c r="C768" s="57" t="str">
        <f t="shared" si="44"/>
        <v>Jul</v>
      </c>
      <c r="D768" s="4" t="s">
        <v>546</v>
      </c>
      <c r="E768" s="4" t="s">
        <v>33</v>
      </c>
      <c r="F768" s="4" t="s">
        <v>17</v>
      </c>
      <c r="G768" s="4">
        <v>9812</v>
      </c>
      <c r="H768" s="4" t="s">
        <v>6856</v>
      </c>
      <c r="I768" s="94">
        <v>56</v>
      </c>
      <c r="J768" s="4" t="s">
        <v>30</v>
      </c>
      <c r="K768" s="57" t="s">
        <v>79</v>
      </c>
      <c r="L768" s="4" t="s">
        <v>6859</v>
      </c>
      <c r="M768" s="4" t="s">
        <v>6858</v>
      </c>
      <c r="N768" s="4" t="str">
        <f>IFERROR(VLOOKUP(J768,'Issue Code'!$C$54:$D$69,2,0),"Fill in")</f>
        <v>Material issue (Quality)</v>
      </c>
      <c r="O768" s="6"/>
      <c r="P768" s="6"/>
    </row>
    <row r="769" spans="1:16" s="1" customFormat="1" ht="20.5" customHeight="1" x14ac:dyDescent="0.35">
      <c r="A769" s="3">
        <v>46219</v>
      </c>
      <c r="B769" s="57">
        <f t="shared" ref="B769:B830" si="45">WEEKNUM(A769)</f>
        <v>29</v>
      </c>
      <c r="C769" s="57" t="str">
        <f t="shared" si="44"/>
        <v>Jul</v>
      </c>
      <c r="D769" s="4" t="s">
        <v>546</v>
      </c>
      <c r="E769" s="4" t="s">
        <v>33</v>
      </c>
      <c r="F769" s="4" t="s">
        <v>17</v>
      </c>
      <c r="G769" s="4">
        <v>9812</v>
      </c>
      <c r="H769" s="4" t="s">
        <v>6857</v>
      </c>
      <c r="I769" s="94">
        <v>28</v>
      </c>
      <c r="J769" s="4" t="s">
        <v>61</v>
      </c>
      <c r="K769" s="57">
        <v>9811</v>
      </c>
      <c r="L769" s="4" t="s">
        <v>6860</v>
      </c>
      <c r="M769" s="4" t="s">
        <v>6861</v>
      </c>
      <c r="N769" s="4" t="str">
        <f>IFERROR(VLOOKUP(J769,'Issue Code'!$C$54:$D$69,2,0),"Fill in")</f>
        <v>Workmanship issue</v>
      </c>
      <c r="O769" s="6"/>
      <c r="P769" s="6"/>
    </row>
    <row r="770" spans="1:16" s="1" customFormat="1" ht="20.5" customHeight="1" x14ac:dyDescent="0.35">
      <c r="A770" s="3">
        <v>46219</v>
      </c>
      <c r="B770" s="57">
        <f t="shared" si="45"/>
        <v>29</v>
      </c>
      <c r="C770" s="57" t="str">
        <f t="shared" si="44"/>
        <v>Jul</v>
      </c>
      <c r="D770" s="4" t="s">
        <v>240</v>
      </c>
      <c r="E770" s="4" t="s">
        <v>33</v>
      </c>
      <c r="F770" s="4" t="s">
        <v>18</v>
      </c>
      <c r="G770" s="4">
        <v>9812</v>
      </c>
      <c r="H770" s="4" t="s">
        <v>6827</v>
      </c>
      <c r="I770" s="94">
        <v>156.5</v>
      </c>
      <c r="J770" s="4" t="s">
        <v>61</v>
      </c>
      <c r="K770" s="57">
        <v>9811</v>
      </c>
      <c r="L770" s="4" t="s">
        <v>6829</v>
      </c>
      <c r="M770" s="4" t="s">
        <v>6828</v>
      </c>
      <c r="N770" s="4" t="str">
        <f>IFERROR(VLOOKUP(J770,'Issue Code'!$C$54:$D$69,2,0),"Fill in")</f>
        <v>Workmanship issue</v>
      </c>
      <c r="O770" s="6"/>
      <c r="P770" s="6"/>
    </row>
    <row r="771" spans="1:16" s="1" customFormat="1" ht="20.5" customHeight="1" x14ac:dyDescent="0.35">
      <c r="A771" s="3">
        <v>46218</v>
      </c>
      <c r="B771" s="57">
        <f t="shared" ref="B771" si="46">WEEKNUM(A771)</f>
        <v>29</v>
      </c>
      <c r="C771" s="57" t="str">
        <f t="shared" si="44"/>
        <v>Jul</v>
      </c>
      <c r="D771" s="4" t="s">
        <v>6862</v>
      </c>
      <c r="E771" s="4" t="s">
        <v>34</v>
      </c>
      <c r="F771" s="4" t="s">
        <v>18</v>
      </c>
      <c r="G771" s="4">
        <v>9814</v>
      </c>
      <c r="H771" s="4" t="s">
        <v>6118</v>
      </c>
      <c r="I771" s="94">
        <v>216</v>
      </c>
      <c r="J771" s="4" t="s">
        <v>7056</v>
      </c>
      <c r="K771" s="57" t="s">
        <v>7055</v>
      </c>
      <c r="L771" s="4" t="s">
        <v>6119</v>
      </c>
      <c r="M771" s="4" t="s">
        <v>576</v>
      </c>
      <c r="N771" s="4" t="s">
        <v>702</v>
      </c>
      <c r="O771" s="6"/>
      <c r="P771" s="6"/>
    </row>
    <row r="772" spans="1:16" s="1" customFormat="1" ht="20.5" customHeight="1" x14ac:dyDescent="0.35">
      <c r="A772" s="3">
        <v>46219</v>
      </c>
      <c r="B772" s="57">
        <f t="shared" si="45"/>
        <v>29</v>
      </c>
      <c r="C772" s="57" t="str">
        <f t="shared" ref="C772:C832" si="47">TEXT(A772,"Mmm")</f>
        <v>Jul</v>
      </c>
      <c r="D772" s="4" t="s">
        <v>6862</v>
      </c>
      <c r="E772" s="4" t="s">
        <v>34</v>
      </c>
      <c r="F772" s="4" t="s">
        <v>18</v>
      </c>
      <c r="G772" s="4">
        <v>9814</v>
      </c>
      <c r="H772" s="4" t="s">
        <v>6118</v>
      </c>
      <c r="I772" s="94">
        <v>218</v>
      </c>
      <c r="J772" s="4" t="s">
        <v>7056</v>
      </c>
      <c r="K772" s="57" t="s">
        <v>7055</v>
      </c>
      <c r="L772" s="4" t="s">
        <v>6119</v>
      </c>
      <c r="M772" s="4" t="s">
        <v>576</v>
      </c>
      <c r="N772" s="4" t="s">
        <v>702</v>
      </c>
      <c r="O772" s="6"/>
      <c r="P772" s="6"/>
    </row>
    <row r="773" spans="1:16" s="1" customFormat="1" ht="20.5" customHeight="1" x14ac:dyDescent="0.35">
      <c r="A773" s="3">
        <v>46220</v>
      </c>
      <c r="B773" s="57">
        <f t="shared" si="45"/>
        <v>29</v>
      </c>
      <c r="C773" s="57" t="str">
        <f t="shared" si="47"/>
        <v>Jul</v>
      </c>
      <c r="D773" s="4" t="s">
        <v>546</v>
      </c>
      <c r="E773" s="4" t="s">
        <v>33</v>
      </c>
      <c r="F773" s="4" t="s">
        <v>17</v>
      </c>
      <c r="G773" s="4">
        <v>9812</v>
      </c>
      <c r="H773" s="4" t="s">
        <v>6857</v>
      </c>
      <c r="I773" s="94">
        <v>56</v>
      </c>
      <c r="J773" s="4" t="s">
        <v>61</v>
      </c>
      <c r="K773" s="57">
        <v>9811</v>
      </c>
      <c r="L773" s="4" t="s">
        <v>6860</v>
      </c>
      <c r="M773" s="4" t="s">
        <v>6861</v>
      </c>
      <c r="N773" s="4" t="str">
        <f>IFERROR(VLOOKUP(J773,'Issue Code'!$C$54:$D$69,2,0),"Fill in")</f>
        <v>Workmanship issue</v>
      </c>
      <c r="O773" s="6"/>
      <c r="P773" s="6"/>
    </row>
    <row r="774" spans="1:16" s="1" customFormat="1" ht="20.5" customHeight="1" x14ac:dyDescent="0.35">
      <c r="A774" s="3">
        <v>46220</v>
      </c>
      <c r="B774" s="57">
        <f t="shared" si="45"/>
        <v>29</v>
      </c>
      <c r="C774" s="57" t="str">
        <f t="shared" si="47"/>
        <v>Jul</v>
      </c>
      <c r="D774" s="4" t="s">
        <v>5914</v>
      </c>
      <c r="E774" s="4" t="s">
        <v>34</v>
      </c>
      <c r="F774" s="4" t="s">
        <v>18</v>
      </c>
      <c r="G774" s="4">
        <v>9814</v>
      </c>
      <c r="H774" s="4" t="s">
        <v>6118</v>
      </c>
      <c r="I774" s="94">
        <v>198</v>
      </c>
      <c r="J774" s="4" t="s">
        <v>7056</v>
      </c>
      <c r="K774" s="57" t="s">
        <v>7055</v>
      </c>
      <c r="L774" s="4" t="s">
        <v>6119</v>
      </c>
      <c r="M774" s="4" t="s">
        <v>576</v>
      </c>
      <c r="N774" s="4" t="s">
        <v>702</v>
      </c>
      <c r="O774" s="6"/>
      <c r="P774" s="6"/>
    </row>
    <row r="775" spans="1:16" s="1" customFormat="1" ht="20.5" customHeight="1" x14ac:dyDescent="0.35">
      <c r="A775" s="3">
        <v>46221</v>
      </c>
      <c r="B775" s="57">
        <f t="shared" si="45"/>
        <v>29</v>
      </c>
      <c r="C775" s="57" t="str">
        <f t="shared" si="47"/>
        <v>Jul</v>
      </c>
      <c r="D775" s="4" t="s">
        <v>680</v>
      </c>
      <c r="E775" s="4" t="s">
        <v>33</v>
      </c>
      <c r="F775" s="4" t="s">
        <v>18</v>
      </c>
      <c r="G775" s="4">
        <v>9812</v>
      </c>
      <c r="H775" s="4" t="s">
        <v>6952</v>
      </c>
      <c r="I775" s="94">
        <v>40</v>
      </c>
      <c r="J775" s="4" t="s">
        <v>30</v>
      </c>
      <c r="K775" s="57" t="s">
        <v>79</v>
      </c>
      <c r="L775" s="4" t="s">
        <v>6954</v>
      </c>
      <c r="M775" s="4" t="s">
        <v>6953</v>
      </c>
      <c r="N775" s="4" t="str">
        <f>IFERROR(VLOOKUP(J775,'Issue Code'!$C$54:$D$69,2,0),"Fill in")</f>
        <v>Material issue (Quality)</v>
      </c>
      <c r="O775" s="6"/>
      <c r="P775" s="6"/>
    </row>
    <row r="776" spans="1:16" s="1" customFormat="1" ht="20.5" customHeight="1" x14ac:dyDescent="0.35">
      <c r="A776" s="3">
        <v>46221</v>
      </c>
      <c r="B776" s="57">
        <f t="shared" si="45"/>
        <v>29</v>
      </c>
      <c r="C776" s="57" t="str">
        <f t="shared" si="47"/>
        <v>Jul</v>
      </c>
      <c r="D776" s="4" t="s">
        <v>546</v>
      </c>
      <c r="E776" s="4" t="s">
        <v>33</v>
      </c>
      <c r="F776" s="4" t="s">
        <v>17</v>
      </c>
      <c r="G776" s="4">
        <v>9812</v>
      </c>
      <c r="H776" s="4" t="s">
        <v>6857</v>
      </c>
      <c r="I776" s="94">
        <v>16</v>
      </c>
      <c r="J776" s="4" t="s">
        <v>61</v>
      </c>
      <c r="K776" s="57">
        <v>9811</v>
      </c>
      <c r="L776" s="4" t="s">
        <v>6860</v>
      </c>
      <c r="M776" s="4" t="s">
        <v>6861</v>
      </c>
      <c r="N776" s="4" t="str">
        <f>IFERROR(VLOOKUP(J776,'Issue Code'!$C$54:$D$69,2,0),"Fill in")</f>
        <v>Workmanship issue</v>
      </c>
      <c r="O776" s="6"/>
      <c r="P776" s="6"/>
    </row>
    <row r="777" spans="1:16" s="1" customFormat="1" ht="20.5" customHeight="1" x14ac:dyDescent="0.35">
      <c r="A777" s="3">
        <v>46221</v>
      </c>
      <c r="B777" s="57">
        <f t="shared" si="45"/>
        <v>29</v>
      </c>
      <c r="C777" s="57" t="str">
        <f t="shared" si="47"/>
        <v>Jul</v>
      </c>
      <c r="D777" s="4" t="s">
        <v>5914</v>
      </c>
      <c r="E777" s="4" t="s">
        <v>34</v>
      </c>
      <c r="F777" s="4" t="s">
        <v>18</v>
      </c>
      <c r="G777" s="4">
        <v>9814</v>
      </c>
      <c r="H777" s="4" t="s">
        <v>6118</v>
      </c>
      <c r="I777" s="94">
        <v>228</v>
      </c>
      <c r="J777" s="4" t="s">
        <v>7056</v>
      </c>
      <c r="K777" s="57" t="s">
        <v>7055</v>
      </c>
      <c r="L777" s="4" t="s">
        <v>6119</v>
      </c>
      <c r="M777" s="4" t="s">
        <v>576</v>
      </c>
      <c r="N777" s="4" t="s">
        <v>702</v>
      </c>
      <c r="O777" s="6"/>
      <c r="P777" s="6"/>
    </row>
    <row r="778" spans="1:16" s="1" customFormat="1" ht="20.5" customHeight="1" x14ac:dyDescent="0.35">
      <c r="A778" s="3">
        <v>46221</v>
      </c>
      <c r="B778" s="57">
        <f t="shared" si="45"/>
        <v>29</v>
      </c>
      <c r="C778" s="57" t="str">
        <f t="shared" si="47"/>
        <v>Jul</v>
      </c>
      <c r="D778" s="4" t="s">
        <v>680</v>
      </c>
      <c r="E778" s="4" t="s">
        <v>33</v>
      </c>
      <c r="F778" s="4" t="s">
        <v>18</v>
      </c>
      <c r="G778" s="4">
        <v>9812</v>
      </c>
      <c r="H778" s="4" t="s">
        <v>6928</v>
      </c>
      <c r="I778" s="94">
        <v>4</v>
      </c>
      <c r="J778" s="4" t="s">
        <v>198</v>
      </c>
      <c r="K778" s="57">
        <v>9322</v>
      </c>
      <c r="L778" s="4" t="s">
        <v>6955</v>
      </c>
      <c r="M778" t="s">
        <v>6956</v>
      </c>
      <c r="N778" s="4" t="str">
        <f>IFERROR(VLOOKUP(J778,'Issue Code'!$C$54:$D$69,2,0),"Fill in")</f>
        <v>Method issue (Document)</v>
      </c>
      <c r="O778" s="6"/>
      <c r="P778" s="6"/>
    </row>
    <row r="779" spans="1:16" s="1" customFormat="1" ht="20.5" customHeight="1" x14ac:dyDescent="0.35">
      <c r="A779" s="3">
        <v>46223</v>
      </c>
      <c r="B779" s="57">
        <f t="shared" si="45"/>
        <v>30</v>
      </c>
      <c r="C779" s="57" t="str">
        <f t="shared" si="47"/>
        <v>Jul</v>
      </c>
      <c r="D779" s="4" t="s">
        <v>326</v>
      </c>
      <c r="E779" s="4" t="s">
        <v>33</v>
      </c>
      <c r="F779" s="4" t="s">
        <v>18</v>
      </c>
      <c r="G779" s="4">
        <v>9812</v>
      </c>
      <c r="H779" s="4" t="s">
        <v>6957</v>
      </c>
      <c r="I779" s="94">
        <v>224</v>
      </c>
      <c r="J779" s="4" t="s">
        <v>61</v>
      </c>
      <c r="K779" s="57">
        <v>9811</v>
      </c>
      <c r="L779" s="4" t="s">
        <v>6961</v>
      </c>
      <c r="M779" s="4" t="s">
        <v>6960</v>
      </c>
      <c r="N779" s="4" t="str">
        <f>IFERROR(VLOOKUP(J779,'Issue Code'!$C$54:$D$69,2,0),"Fill in")</f>
        <v>Workmanship issue</v>
      </c>
      <c r="O779" s="6"/>
      <c r="P779" s="6"/>
    </row>
    <row r="780" spans="1:16" s="1" customFormat="1" ht="20.5" customHeight="1" x14ac:dyDescent="0.35">
      <c r="A780" s="3">
        <v>46223</v>
      </c>
      <c r="B780" s="57">
        <f t="shared" si="45"/>
        <v>30</v>
      </c>
      <c r="C780" s="57" t="str">
        <f t="shared" si="47"/>
        <v>Jul</v>
      </c>
      <c r="D780" s="4" t="s">
        <v>494</v>
      </c>
      <c r="E780" s="4" t="s">
        <v>33</v>
      </c>
      <c r="F780" s="4" t="s">
        <v>18</v>
      </c>
      <c r="G780" s="4">
        <v>9812</v>
      </c>
      <c r="H780" s="4" t="s">
        <v>6958</v>
      </c>
      <c r="I780" s="94">
        <v>18</v>
      </c>
      <c r="J780" s="4" t="s">
        <v>61</v>
      </c>
      <c r="K780" s="57">
        <v>9811</v>
      </c>
      <c r="L780" s="4" t="s">
        <v>6963</v>
      </c>
      <c r="M780" s="4" t="s">
        <v>6962</v>
      </c>
      <c r="N780" s="4" t="str">
        <f>IFERROR(VLOOKUP(J780,'Issue Code'!$C$54:$D$69,2,0),"Fill in")</f>
        <v>Workmanship issue</v>
      </c>
      <c r="O780" s="6"/>
      <c r="P780" s="6"/>
    </row>
    <row r="781" spans="1:16" s="1" customFormat="1" ht="20.5" customHeight="1" x14ac:dyDescent="0.35">
      <c r="A781" s="3">
        <v>46223</v>
      </c>
      <c r="B781" s="57">
        <f t="shared" si="45"/>
        <v>30</v>
      </c>
      <c r="C781" s="57" t="str">
        <f t="shared" si="47"/>
        <v>Jul</v>
      </c>
      <c r="D781" s="4" t="s">
        <v>680</v>
      </c>
      <c r="E781" s="4" t="s">
        <v>33</v>
      </c>
      <c r="F781" s="4" t="s">
        <v>18</v>
      </c>
      <c r="G781" s="4">
        <v>9812</v>
      </c>
      <c r="H781" s="4" t="s">
        <v>6959</v>
      </c>
      <c r="I781" s="94">
        <v>88.5</v>
      </c>
      <c r="J781" s="4" t="s">
        <v>61</v>
      </c>
      <c r="K781" s="57">
        <v>9811</v>
      </c>
      <c r="L781" s="4" t="s">
        <v>6961</v>
      </c>
      <c r="M781" s="4" t="s">
        <v>6960</v>
      </c>
      <c r="N781" s="4" t="str">
        <f>IFERROR(VLOOKUP(J781,'Issue Code'!$C$54:$D$69,2,0),"Fill in")</f>
        <v>Workmanship issue</v>
      </c>
      <c r="O781" s="6"/>
      <c r="P781" s="6"/>
    </row>
    <row r="782" spans="1:16" s="1" customFormat="1" ht="20.5" customHeight="1" x14ac:dyDescent="0.35">
      <c r="A782" s="3">
        <v>46223</v>
      </c>
      <c r="B782" s="57">
        <f t="shared" si="45"/>
        <v>30</v>
      </c>
      <c r="C782" s="57" t="str">
        <f t="shared" si="47"/>
        <v>Jul</v>
      </c>
      <c r="D782" s="4" t="s">
        <v>5914</v>
      </c>
      <c r="E782" s="4" t="s">
        <v>34</v>
      </c>
      <c r="F782" s="4" t="s">
        <v>18</v>
      </c>
      <c r="G782" s="4">
        <v>9814</v>
      </c>
      <c r="H782" s="4" t="s">
        <v>6118</v>
      </c>
      <c r="I782" s="94">
        <v>295</v>
      </c>
      <c r="J782" s="4" t="s">
        <v>7056</v>
      </c>
      <c r="K782" s="57" t="s">
        <v>7055</v>
      </c>
      <c r="L782" s="4" t="s">
        <v>6119</v>
      </c>
      <c r="M782" s="4" t="s">
        <v>576</v>
      </c>
      <c r="N782" s="4" t="s">
        <v>702</v>
      </c>
      <c r="O782" s="6"/>
      <c r="P782" s="6"/>
    </row>
    <row r="783" spans="1:16" s="1" customFormat="1" ht="20.5" customHeight="1" x14ac:dyDescent="0.35">
      <c r="A783" s="3">
        <v>46224</v>
      </c>
      <c r="B783" s="57">
        <f t="shared" si="45"/>
        <v>30</v>
      </c>
      <c r="C783" s="57" t="str">
        <f t="shared" si="47"/>
        <v>Jul</v>
      </c>
      <c r="D783" s="4" t="s">
        <v>5978</v>
      </c>
      <c r="E783" s="4" t="s">
        <v>33</v>
      </c>
      <c r="F783" s="4" t="s">
        <v>17</v>
      </c>
      <c r="G783" s="4">
        <v>9812</v>
      </c>
      <c r="H783" s="4" t="s">
        <v>6984</v>
      </c>
      <c r="I783" s="94">
        <f>13*4</f>
        <v>52</v>
      </c>
      <c r="J783" s="4" t="s">
        <v>61</v>
      </c>
      <c r="K783" s="57">
        <v>9811</v>
      </c>
      <c r="L783" s="4" t="s">
        <v>6986</v>
      </c>
      <c r="M783" s="4" t="s">
        <v>6985</v>
      </c>
      <c r="N783" s="4" t="str">
        <f>IFERROR(VLOOKUP(J783,'Issue Code'!$C$54:$D$69,2,0),"Fill in")</f>
        <v>Workmanship issue</v>
      </c>
      <c r="O783" s="6"/>
      <c r="P783" s="6"/>
    </row>
    <row r="784" spans="1:16" s="1" customFormat="1" ht="20.5" customHeight="1" x14ac:dyDescent="0.35">
      <c r="A784" s="3">
        <v>46224</v>
      </c>
      <c r="B784" s="57">
        <f t="shared" si="45"/>
        <v>30</v>
      </c>
      <c r="C784" s="57" t="str">
        <f t="shared" si="47"/>
        <v>Jul</v>
      </c>
      <c r="D784" s="4" t="s">
        <v>5978</v>
      </c>
      <c r="E784" s="4" t="s">
        <v>33</v>
      </c>
      <c r="F784" s="4" t="s">
        <v>17</v>
      </c>
      <c r="G784" s="4">
        <v>9812</v>
      </c>
      <c r="H784" s="4" t="s">
        <v>6987</v>
      </c>
      <c r="I784" s="94">
        <f>14*8+23*8+13*4+20</f>
        <v>368</v>
      </c>
      <c r="J784" s="4" t="s">
        <v>61</v>
      </c>
      <c r="K784" s="57">
        <v>9811</v>
      </c>
      <c r="L784" s="4" t="s">
        <v>6989</v>
      </c>
      <c r="M784" s="4" t="s">
        <v>6988</v>
      </c>
      <c r="N784" s="4" t="str">
        <f>IFERROR(VLOOKUP(J784,'Issue Code'!$C$54:$D$69,2,0),"Fill in")</f>
        <v>Workmanship issue</v>
      </c>
      <c r="O784" s="6"/>
      <c r="P784" s="6"/>
    </row>
    <row r="785" spans="1:16" s="1" customFormat="1" ht="20.5" customHeight="1" x14ac:dyDescent="0.35">
      <c r="A785" s="3">
        <v>46224</v>
      </c>
      <c r="B785" s="57">
        <f t="shared" si="45"/>
        <v>30</v>
      </c>
      <c r="C785" s="57" t="str">
        <f t="shared" si="47"/>
        <v>Jul</v>
      </c>
      <c r="D785" s="4" t="s">
        <v>6991</v>
      </c>
      <c r="E785" s="4" t="s">
        <v>34</v>
      </c>
      <c r="F785" s="4" t="s">
        <v>17</v>
      </c>
      <c r="G785" s="4">
        <v>9814</v>
      </c>
      <c r="H785" s="4" t="s">
        <v>6990</v>
      </c>
      <c r="I785" s="94">
        <f>4*1.5</f>
        <v>6</v>
      </c>
      <c r="J785" s="4" t="s">
        <v>30</v>
      </c>
      <c r="K785" s="57" t="s">
        <v>79</v>
      </c>
      <c r="L785" s="4" t="s">
        <v>6993</v>
      </c>
      <c r="M785" s="4" t="s">
        <v>6992</v>
      </c>
      <c r="N785" s="4" t="str">
        <f>IFERROR(VLOOKUP(J785,'Issue Code'!$C$54:$D$69,2,0),"Fill in")</f>
        <v>Material issue (Quality)</v>
      </c>
      <c r="O785" s="6"/>
      <c r="P785" s="6"/>
    </row>
    <row r="786" spans="1:16" s="1" customFormat="1" ht="20.5" customHeight="1" x14ac:dyDescent="0.35">
      <c r="A786" s="3">
        <v>46224</v>
      </c>
      <c r="B786" s="57">
        <f t="shared" si="45"/>
        <v>30</v>
      </c>
      <c r="C786" s="57" t="str">
        <f t="shared" si="47"/>
        <v>Jul</v>
      </c>
      <c r="D786" s="4" t="s">
        <v>1424</v>
      </c>
      <c r="E786" s="4" t="s">
        <v>33</v>
      </c>
      <c r="F786" s="4" t="s">
        <v>18</v>
      </c>
      <c r="G786" s="4">
        <v>9812</v>
      </c>
      <c r="H786" s="4" t="s">
        <v>6994</v>
      </c>
      <c r="I786" s="94">
        <v>40</v>
      </c>
      <c r="J786" s="4" t="s">
        <v>61</v>
      </c>
      <c r="K786" s="57">
        <v>9811</v>
      </c>
      <c r="L786" s="4" t="s">
        <v>6996</v>
      </c>
      <c r="M786" s="4" t="s">
        <v>6995</v>
      </c>
      <c r="N786" s="4" t="str">
        <f>IFERROR(VLOOKUP(J786,'Issue Code'!$C$54:$D$69,2,0),"Fill in")</f>
        <v>Workmanship issue</v>
      </c>
      <c r="O786" s="6"/>
      <c r="P786" s="6"/>
    </row>
    <row r="787" spans="1:16" s="1" customFormat="1" ht="20.5" customHeight="1" x14ac:dyDescent="0.35">
      <c r="A787" s="3">
        <v>46224</v>
      </c>
      <c r="B787" s="57">
        <f t="shared" si="45"/>
        <v>30</v>
      </c>
      <c r="C787" s="57" t="str">
        <f t="shared" si="47"/>
        <v>Jul</v>
      </c>
      <c r="D787" s="4" t="s">
        <v>1052</v>
      </c>
      <c r="E787" s="4" t="s">
        <v>33</v>
      </c>
      <c r="F787" s="4" t="s">
        <v>18</v>
      </c>
      <c r="G787" s="4">
        <v>9812</v>
      </c>
      <c r="H787" s="4" t="s">
        <v>6997</v>
      </c>
      <c r="I787" s="94">
        <v>48</v>
      </c>
      <c r="J787" s="4" t="s">
        <v>1423</v>
      </c>
      <c r="K787" s="57" t="s">
        <v>6539</v>
      </c>
      <c r="L787" s="4" t="s">
        <v>6999</v>
      </c>
      <c r="M787" s="4" t="s">
        <v>6998</v>
      </c>
      <c r="N787" s="4" t="str">
        <f>IFERROR(VLOOKUP(J787,'Issue Code'!$C$54:$D$69,2,0),"Fill in")</f>
        <v>Fill in</v>
      </c>
      <c r="O787" s="6"/>
      <c r="P787" s="6"/>
    </row>
    <row r="788" spans="1:16" s="1" customFormat="1" ht="20.5" customHeight="1" x14ac:dyDescent="0.35">
      <c r="A788" s="3">
        <v>46224</v>
      </c>
      <c r="B788" s="57">
        <f t="shared" si="45"/>
        <v>30</v>
      </c>
      <c r="C788" s="57" t="str">
        <f t="shared" si="47"/>
        <v>Jul</v>
      </c>
      <c r="D788" s="4" t="s">
        <v>1052</v>
      </c>
      <c r="E788" s="4" t="s">
        <v>33</v>
      </c>
      <c r="F788" s="4" t="s">
        <v>18</v>
      </c>
      <c r="G788" s="4">
        <v>9812</v>
      </c>
      <c r="H788" s="4" t="s">
        <v>7000</v>
      </c>
      <c r="I788" s="94">
        <v>80</v>
      </c>
      <c r="J788" s="4" t="s">
        <v>1423</v>
      </c>
      <c r="K788" s="57" t="s">
        <v>6539</v>
      </c>
      <c r="L788" s="4" t="s">
        <v>6999</v>
      </c>
      <c r="M788" s="4" t="s">
        <v>7001</v>
      </c>
      <c r="N788" s="4" t="str">
        <f>IFERROR(VLOOKUP(J788,'Issue Code'!$C$54:$D$69,2,0),"Fill in")</f>
        <v>Fill in</v>
      </c>
      <c r="O788" s="6"/>
      <c r="P788" s="6"/>
    </row>
    <row r="789" spans="1:16" s="1" customFormat="1" ht="20.5" customHeight="1" x14ac:dyDescent="0.35">
      <c r="A789" s="3">
        <v>46224</v>
      </c>
      <c r="B789" s="57">
        <f t="shared" si="45"/>
        <v>30</v>
      </c>
      <c r="C789" s="57" t="str">
        <f t="shared" si="47"/>
        <v>Jul</v>
      </c>
      <c r="D789" s="4" t="s">
        <v>752</v>
      </c>
      <c r="E789" s="4" t="s">
        <v>33</v>
      </c>
      <c r="F789" s="4" t="s">
        <v>18</v>
      </c>
      <c r="G789" s="4">
        <v>9812</v>
      </c>
      <c r="H789" s="4" t="s">
        <v>6981</v>
      </c>
      <c r="I789" s="94">
        <v>252</v>
      </c>
      <c r="J789" s="4" t="s">
        <v>7288</v>
      </c>
      <c r="K789" s="57" t="s">
        <v>7289</v>
      </c>
      <c r="L789" s="4" t="s">
        <v>6983</v>
      </c>
      <c r="M789" s="4" t="s">
        <v>6982</v>
      </c>
      <c r="N789" s="4" t="str">
        <f>IFERROR(VLOOKUP(J789,'Issue Code'!$C$54:$D$69,2,0),"Fill in")</f>
        <v>Fill in</v>
      </c>
      <c r="O789" s="6"/>
      <c r="P789" s="6"/>
    </row>
    <row r="790" spans="1:16" s="1" customFormat="1" ht="20.5" customHeight="1" x14ac:dyDescent="0.35">
      <c r="A790" s="3">
        <v>46224</v>
      </c>
      <c r="B790" s="57">
        <f t="shared" si="45"/>
        <v>30</v>
      </c>
      <c r="C790" s="57" t="str">
        <f t="shared" si="47"/>
        <v>Jul</v>
      </c>
      <c r="D790" s="4" t="s">
        <v>339</v>
      </c>
      <c r="E790" s="4" t="s">
        <v>33</v>
      </c>
      <c r="F790" s="4" t="s">
        <v>18</v>
      </c>
      <c r="G790" s="4">
        <v>9812</v>
      </c>
      <c r="H790" s="4" t="s">
        <v>6959</v>
      </c>
      <c r="I790" s="94">
        <v>144</v>
      </c>
      <c r="J790" s="4" t="s">
        <v>61</v>
      </c>
      <c r="K790" s="57">
        <v>9811</v>
      </c>
      <c r="L790" s="4" t="s">
        <v>6961</v>
      </c>
      <c r="M790" s="4" t="s">
        <v>6960</v>
      </c>
      <c r="N790" s="4" t="str">
        <f>IFERROR(VLOOKUP(J790,'Issue Code'!$C$54:$D$69,2,0),"Fill in")</f>
        <v>Workmanship issue</v>
      </c>
      <c r="O790" s="6"/>
      <c r="P790" s="6"/>
    </row>
    <row r="791" spans="1:16" s="1" customFormat="1" ht="20.5" customHeight="1" x14ac:dyDescent="0.35">
      <c r="A791" s="3">
        <v>46224</v>
      </c>
      <c r="B791" s="57">
        <f t="shared" si="45"/>
        <v>30</v>
      </c>
      <c r="C791" s="57" t="str">
        <f t="shared" si="47"/>
        <v>Jul</v>
      </c>
      <c r="D791" s="4" t="s">
        <v>5914</v>
      </c>
      <c r="E791" s="4" t="s">
        <v>34</v>
      </c>
      <c r="F791" s="4" t="s">
        <v>18</v>
      </c>
      <c r="G791" s="4">
        <v>9814</v>
      </c>
      <c r="H791" s="4" t="s">
        <v>6118</v>
      </c>
      <c r="I791" s="94">
        <v>186</v>
      </c>
      <c r="J791" s="4" t="s">
        <v>7056</v>
      </c>
      <c r="K791" s="57" t="s">
        <v>7055</v>
      </c>
      <c r="L791" s="4" t="s">
        <v>6119</v>
      </c>
      <c r="M791" s="4" t="s">
        <v>576</v>
      </c>
      <c r="N791" s="4" t="s">
        <v>702</v>
      </c>
      <c r="O791" s="6"/>
      <c r="P791" s="6"/>
    </row>
    <row r="792" spans="1:16" s="1" customFormat="1" ht="20.5" customHeight="1" x14ac:dyDescent="0.35">
      <c r="A792" s="3">
        <v>46224</v>
      </c>
      <c r="B792" s="57">
        <f t="shared" si="45"/>
        <v>30</v>
      </c>
      <c r="C792" s="57" t="str">
        <f t="shared" si="47"/>
        <v>Jul</v>
      </c>
      <c r="D792" s="4" t="s">
        <v>751</v>
      </c>
      <c r="E792" s="4" t="s">
        <v>33</v>
      </c>
      <c r="F792" s="4" t="s">
        <v>18</v>
      </c>
      <c r="G792" s="4">
        <v>9812</v>
      </c>
      <c r="H792" s="4" t="s">
        <v>7002</v>
      </c>
      <c r="I792" s="94">
        <v>96</v>
      </c>
      <c r="J792" s="4" t="s">
        <v>7006</v>
      </c>
      <c r="K792" s="57" t="s">
        <v>7007</v>
      </c>
      <c r="L792" s="4" t="s">
        <v>7005</v>
      </c>
      <c r="M792" s="4" t="s">
        <v>7004</v>
      </c>
      <c r="N792" s="4" t="s">
        <v>702</v>
      </c>
      <c r="O792" s="6"/>
      <c r="P792" s="6"/>
    </row>
    <row r="793" spans="1:16" s="1" customFormat="1" ht="20.5" customHeight="1" x14ac:dyDescent="0.35">
      <c r="A793" s="3">
        <v>46224</v>
      </c>
      <c r="B793" s="57">
        <f t="shared" si="45"/>
        <v>30</v>
      </c>
      <c r="C793" s="57" t="str">
        <f t="shared" si="47"/>
        <v>Jul</v>
      </c>
      <c r="D793" s="4" t="s">
        <v>494</v>
      </c>
      <c r="E793" s="4" t="s">
        <v>33</v>
      </c>
      <c r="F793" s="4" t="s">
        <v>18</v>
      </c>
      <c r="G793" s="4">
        <v>9812</v>
      </c>
      <c r="H793" s="4" t="s">
        <v>7003</v>
      </c>
      <c r="I793" s="94">
        <v>4</v>
      </c>
      <c r="J793" s="4" t="s">
        <v>126</v>
      </c>
      <c r="K793" s="57">
        <v>9545</v>
      </c>
      <c r="L793" s="4" t="s">
        <v>7009</v>
      </c>
      <c r="M793" s="4" t="s">
        <v>7008</v>
      </c>
      <c r="N793" s="4" t="str">
        <f>IFERROR(VLOOKUP(J793,'Issue Code'!$C$54:$D$69,2,0),"Fill in")</f>
        <v>Fill in</v>
      </c>
      <c r="O793" s="6"/>
      <c r="P793" s="6"/>
    </row>
    <row r="794" spans="1:16" s="1" customFormat="1" ht="20.5" customHeight="1" x14ac:dyDescent="0.35">
      <c r="A794" s="3">
        <v>46225</v>
      </c>
      <c r="B794" s="57">
        <f t="shared" si="45"/>
        <v>30</v>
      </c>
      <c r="C794" s="57" t="str">
        <f t="shared" si="47"/>
        <v>Jul</v>
      </c>
      <c r="D794" s="4" t="s">
        <v>751</v>
      </c>
      <c r="E794" s="4" t="s">
        <v>33</v>
      </c>
      <c r="F794" s="4" t="s">
        <v>18</v>
      </c>
      <c r="G794" s="4">
        <v>9812</v>
      </c>
      <c r="H794" s="4" t="s">
        <v>7002</v>
      </c>
      <c r="I794" s="94">
        <v>156</v>
      </c>
      <c r="J794" s="4" t="s">
        <v>7006</v>
      </c>
      <c r="K794" s="57" t="s">
        <v>7007</v>
      </c>
      <c r="L794" s="4" t="s">
        <v>7005</v>
      </c>
      <c r="M794" s="4" t="s">
        <v>7004</v>
      </c>
      <c r="N794" s="4" t="s">
        <v>702</v>
      </c>
      <c r="O794" s="6"/>
      <c r="P794" s="6"/>
    </row>
    <row r="795" spans="1:16" s="1" customFormat="1" ht="20.5" customHeight="1" x14ac:dyDescent="0.35">
      <c r="A795" s="3">
        <v>46225</v>
      </c>
      <c r="B795" s="57">
        <f t="shared" si="45"/>
        <v>30</v>
      </c>
      <c r="C795" s="57" t="str">
        <f t="shared" si="47"/>
        <v>Jul</v>
      </c>
      <c r="D795" s="4" t="s">
        <v>639</v>
      </c>
      <c r="E795" s="4" t="s">
        <v>33</v>
      </c>
      <c r="F795" s="4" t="s">
        <v>18</v>
      </c>
      <c r="G795" s="4">
        <v>9812</v>
      </c>
      <c r="H795" s="4" t="s">
        <v>6981</v>
      </c>
      <c r="I795" s="94">
        <v>159.50000000000003</v>
      </c>
      <c r="J795" s="4" t="s">
        <v>7288</v>
      </c>
      <c r="K795" s="57" t="s">
        <v>7289</v>
      </c>
      <c r="L795" s="4" t="s">
        <v>6983</v>
      </c>
      <c r="M795" s="4" t="s">
        <v>6982</v>
      </c>
      <c r="N795" s="4" t="str">
        <f>IFERROR(VLOOKUP(J795,'Issue Code'!$C$54:$D$69,2,0),"Fill in")</f>
        <v>Fill in</v>
      </c>
      <c r="O795" s="6"/>
      <c r="P795" s="6"/>
    </row>
    <row r="796" spans="1:16" s="1" customFormat="1" ht="20.5" customHeight="1" x14ac:dyDescent="0.35">
      <c r="A796" s="3">
        <v>46225</v>
      </c>
      <c r="B796" s="57">
        <f t="shared" si="45"/>
        <v>30</v>
      </c>
      <c r="C796" s="57" t="str">
        <f t="shared" si="47"/>
        <v>Jul</v>
      </c>
      <c r="D796" s="4" t="s">
        <v>339</v>
      </c>
      <c r="E796" s="4" t="s">
        <v>33</v>
      </c>
      <c r="F796" s="4" t="s">
        <v>18</v>
      </c>
      <c r="G796" s="4">
        <v>9812</v>
      </c>
      <c r="H796" s="4" t="s">
        <v>7048</v>
      </c>
      <c r="I796" s="94">
        <v>36</v>
      </c>
      <c r="J796" s="4" t="s">
        <v>30</v>
      </c>
      <c r="K796" s="57" t="s">
        <v>79</v>
      </c>
      <c r="L796" s="4" t="s">
        <v>6954</v>
      </c>
      <c r="M796" s="4" t="s">
        <v>7051</v>
      </c>
      <c r="N796" s="4" t="str">
        <f>IFERROR(VLOOKUP(J796,'Issue Code'!$C$54:$D$69,2,0),"Fill in")</f>
        <v>Material issue (Quality)</v>
      </c>
      <c r="O796" s="6"/>
      <c r="P796" s="6"/>
    </row>
    <row r="797" spans="1:16" s="1" customFormat="1" ht="20.5" customHeight="1" x14ac:dyDescent="0.35">
      <c r="A797" s="3">
        <v>46225</v>
      </c>
      <c r="B797" s="57">
        <f t="shared" si="45"/>
        <v>30</v>
      </c>
      <c r="C797" s="57" t="str">
        <f t="shared" si="47"/>
        <v>Jul</v>
      </c>
      <c r="D797" s="4" t="s">
        <v>339</v>
      </c>
      <c r="E797" s="4" t="s">
        <v>33</v>
      </c>
      <c r="F797" s="4" t="s">
        <v>18</v>
      </c>
      <c r="G797" s="4">
        <v>9812</v>
      </c>
      <c r="H797" s="4" t="s">
        <v>6959</v>
      </c>
      <c r="I797" s="94">
        <v>60</v>
      </c>
      <c r="J797" s="4" t="s">
        <v>61</v>
      </c>
      <c r="K797" s="57">
        <v>9811</v>
      </c>
      <c r="L797" s="4" t="s">
        <v>6961</v>
      </c>
      <c r="M797" s="4" t="s">
        <v>6960</v>
      </c>
      <c r="N797" s="4" t="str">
        <f>IFERROR(VLOOKUP(J797,'Issue Code'!$C$54:$D$69,2,0),"Fill in")</f>
        <v>Workmanship issue</v>
      </c>
      <c r="O797" s="6"/>
      <c r="P797" s="6"/>
    </row>
    <row r="798" spans="1:16" s="1" customFormat="1" ht="20.5" customHeight="1" x14ac:dyDescent="0.35">
      <c r="A798" s="3">
        <v>46225</v>
      </c>
      <c r="B798" s="57">
        <f t="shared" si="45"/>
        <v>30</v>
      </c>
      <c r="C798" s="57" t="str">
        <f t="shared" si="47"/>
        <v>Jul</v>
      </c>
      <c r="D798" s="4" t="s">
        <v>680</v>
      </c>
      <c r="E798" s="4" t="s">
        <v>33</v>
      </c>
      <c r="F798" s="4" t="s">
        <v>18</v>
      </c>
      <c r="G798" s="4">
        <v>9812</v>
      </c>
      <c r="H798" s="4" t="s">
        <v>7049</v>
      </c>
      <c r="I798" s="94">
        <v>3</v>
      </c>
      <c r="J798" s="4" t="s">
        <v>198</v>
      </c>
      <c r="K798" s="57">
        <v>9322</v>
      </c>
      <c r="L798" s="4" t="s">
        <v>6955</v>
      </c>
      <c r="M798" s="4" t="s">
        <v>7052</v>
      </c>
      <c r="N798" s="4" t="str">
        <f>IFERROR(VLOOKUP(J798,'Issue Code'!$C$54:$D$69,2,0),"Fill in")</f>
        <v>Method issue (Document)</v>
      </c>
      <c r="O798" s="6"/>
      <c r="P798" s="6"/>
    </row>
    <row r="799" spans="1:16" s="1" customFormat="1" ht="20.5" customHeight="1" x14ac:dyDescent="0.35">
      <c r="A799" s="3">
        <v>46225</v>
      </c>
      <c r="B799" s="57">
        <f t="shared" si="45"/>
        <v>30</v>
      </c>
      <c r="C799" s="57" t="str">
        <f t="shared" si="47"/>
        <v>Jul</v>
      </c>
      <c r="D799" s="4" t="s">
        <v>1052</v>
      </c>
      <c r="E799" s="4" t="s">
        <v>33</v>
      </c>
      <c r="F799" s="4" t="s">
        <v>18</v>
      </c>
      <c r="G799" s="4">
        <v>9812</v>
      </c>
      <c r="H799" s="4" t="s">
        <v>7050</v>
      </c>
      <c r="I799" s="94">
        <v>30</v>
      </c>
      <c r="J799" s="4" t="s">
        <v>30</v>
      </c>
      <c r="K799" s="57" t="s">
        <v>79</v>
      </c>
      <c r="L799" s="4" t="s">
        <v>7054</v>
      </c>
      <c r="M799" s="4" t="s">
        <v>7053</v>
      </c>
      <c r="N799" s="4" t="str">
        <f>IFERROR(VLOOKUP(J799,'Issue Code'!$C$54:$D$69,2,0),"Fill in")</f>
        <v>Material issue (Quality)</v>
      </c>
      <c r="O799" s="6"/>
      <c r="P799" s="6"/>
    </row>
    <row r="800" spans="1:16" s="1" customFormat="1" ht="20.5" customHeight="1" x14ac:dyDescent="0.35">
      <c r="A800" s="3">
        <v>46225</v>
      </c>
      <c r="B800" s="57">
        <f t="shared" si="45"/>
        <v>30</v>
      </c>
      <c r="C800" s="57" t="str">
        <f t="shared" si="47"/>
        <v>Jul</v>
      </c>
      <c r="D800" s="4" t="s">
        <v>5978</v>
      </c>
      <c r="E800" s="4" t="s">
        <v>33</v>
      </c>
      <c r="F800" s="4" t="s">
        <v>17</v>
      </c>
      <c r="G800" s="4">
        <v>9812</v>
      </c>
      <c r="H800" s="4" t="s">
        <v>6987</v>
      </c>
      <c r="I800" s="94">
        <v>132</v>
      </c>
      <c r="J800" s="4" t="s">
        <v>61</v>
      </c>
      <c r="K800" s="57">
        <v>9811</v>
      </c>
      <c r="L800" s="4" t="s">
        <v>6989</v>
      </c>
      <c r="M800" s="4" t="s">
        <v>6988</v>
      </c>
      <c r="N800" s="4" t="str">
        <f>IFERROR(VLOOKUP(J800,'Issue Code'!$C$54:$D$69,2,0),"Fill in")</f>
        <v>Workmanship issue</v>
      </c>
      <c r="O800" s="6"/>
      <c r="P800" s="6"/>
    </row>
    <row r="801" spans="1:16" s="1" customFormat="1" ht="20.5" customHeight="1" x14ac:dyDescent="0.35">
      <c r="A801" s="3">
        <v>46225</v>
      </c>
      <c r="B801" s="57">
        <f t="shared" si="45"/>
        <v>30</v>
      </c>
      <c r="C801" s="57" t="str">
        <f t="shared" si="47"/>
        <v>Jul</v>
      </c>
      <c r="D801" s="4" t="s">
        <v>7046</v>
      </c>
      <c r="E801" s="4" t="s">
        <v>34</v>
      </c>
      <c r="F801" s="4" t="s">
        <v>17</v>
      </c>
      <c r="G801" s="4">
        <v>9814</v>
      </c>
      <c r="H801" s="4" t="s">
        <v>6118</v>
      </c>
      <c r="I801" s="94">
        <v>297</v>
      </c>
      <c r="J801" s="4" t="s">
        <v>7056</v>
      </c>
      <c r="K801" s="57" t="s">
        <v>7055</v>
      </c>
      <c r="L801" s="4" t="s">
        <v>6119</v>
      </c>
      <c r="M801" s="4" t="s">
        <v>576</v>
      </c>
      <c r="N801" s="4" t="s">
        <v>702</v>
      </c>
      <c r="O801" s="6"/>
      <c r="P801" s="6"/>
    </row>
    <row r="802" spans="1:16" s="1" customFormat="1" ht="20.5" customHeight="1" x14ac:dyDescent="0.35">
      <c r="A802" s="3">
        <v>46225</v>
      </c>
      <c r="B802" s="57">
        <f t="shared" si="45"/>
        <v>30</v>
      </c>
      <c r="C802" s="57" t="str">
        <f t="shared" si="47"/>
        <v>Jul</v>
      </c>
      <c r="D802" s="4" t="s">
        <v>7047</v>
      </c>
      <c r="E802" s="4" t="s">
        <v>34</v>
      </c>
      <c r="F802" s="4" t="s">
        <v>17</v>
      </c>
      <c r="G802" s="4">
        <v>9814</v>
      </c>
      <c r="H802" s="4" t="s">
        <v>6990</v>
      </c>
      <c r="I802" s="94">
        <v>101.99999999999999</v>
      </c>
      <c r="J802" s="4" t="s">
        <v>30</v>
      </c>
      <c r="K802" s="57" t="s">
        <v>79</v>
      </c>
      <c r="L802" s="4" t="s">
        <v>6993</v>
      </c>
      <c r="M802" s="4" t="s">
        <v>6992</v>
      </c>
      <c r="N802" s="4" t="str">
        <f>IFERROR(VLOOKUP(J802,'Issue Code'!$C$54:$D$69,2,0),"Fill in")</f>
        <v>Material issue (Quality)</v>
      </c>
      <c r="O802" s="6"/>
      <c r="P802" s="6"/>
    </row>
    <row r="803" spans="1:16" s="1" customFormat="1" ht="20.5" customHeight="1" x14ac:dyDescent="0.35">
      <c r="A803" s="3">
        <v>46226</v>
      </c>
      <c r="B803" s="57">
        <f t="shared" si="45"/>
        <v>30</v>
      </c>
      <c r="C803" s="57" t="str">
        <f t="shared" si="47"/>
        <v>Jul</v>
      </c>
      <c r="D803" s="4" t="s">
        <v>639</v>
      </c>
      <c r="E803" s="4" t="s">
        <v>33</v>
      </c>
      <c r="F803" s="4" t="s">
        <v>18</v>
      </c>
      <c r="G803" s="4">
        <v>9812</v>
      </c>
      <c r="H803" s="4" t="s">
        <v>6981</v>
      </c>
      <c r="I803" s="94">
        <v>411.5</v>
      </c>
      <c r="J803" s="4" t="s">
        <v>7288</v>
      </c>
      <c r="K803" s="57" t="s">
        <v>7289</v>
      </c>
      <c r="L803" s="4" t="s">
        <v>6983</v>
      </c>
      <c r="M803" s="4" t="s">
        <v>6982</v>
      </c>
      <c r="N803" s="4" t="str">
        <f>IFERROR(VLOOKUP(J803,'Issue Code'!$C$54:$D$69,2,0),"Fill in")</f>
        <v>Fill in</v>
      </c>
      <c r="O803" s="6"/>
      <c r="P803" s="6"/>
    </row>
    <row r="804" spans="1:16" s="1" customFormat="1" ht="20.5" customHeight="1" x14ac:dyDescent="0.35">
      <c r="A804" s="3">
        <v>46226</v>
      </c>
      <c r="B804" s="57">
        <f t="shared" si="45"/>
        <v>30</v>
      </c>
      <c r="C804" s="57" t="str">
        <f t="shared" si="47"/>
        <v>Jul</v>
      </c>
      <c r="D804" s="4" t="s">
        <v>6396</v>
      </c>
      <c r="E804" s="4" t="s">
        <v>34</v>
      </c>
      <c r="F804" s="4" t="s">
        <v>17</v>
      </c>
      <c r="G804" s="4">
        <v>9814</v>
      </c>
      <c r="H804" s="4" t="s">
        <v>6990</v>
      </c>
      <c r="I804" s="94">
        <f>5*12</f>
        <v>60</v>
      </c>
      <c r="J804" s="4" t="s">
        <v>30</v>
      </c>
      <c r="K804" s="57" t="s">
        <v>79</v>
      </c>
      <c r="L804" s="4" t="s">
        <v>6993</v>
      </c>
      <c r="M804" s="4" t="s">
        <v>6992</v>
      </c>
      <c r="N804" s="4" t="str">
        <f>IFERROR(VLOOKUP(J804,'Issue Code'!$C$54:$D$69,2,0),"Fill in")</f>
        <v>Material issue (Quality)</v>
      </c>
      <c r="O804" s="6"/>
      <c r="P804" s="6"/>
    </row>
    <row r="805" spans="1:16" s="1" customFormat="1" ht="20.5" customHeight="1" x14ac:dyDescent="0.35">
      <c r="A805" s="3">
        <v>46226</v>
      </c>
      <c r="B805" s="57">
        <f t="shared" si="45"/>
        <v>30</v>
      </c>
      <c r="C805" s="57" t="str">
        <f t="shared" si="47"/>
        <v>Jul</v>
      </c>
      <c r="D805" s="4" t="s">
        <v>7085</v>
      </c>
      <c r="E805" s="4" t="s">
        <v>34</v>
      </c>
      <c r="F805" s="4" t="s">
        <v>17</v>
      </c>
      <c r="G805" s="4">
        <v>9814</v>
      </c>
      <c r="H805" s="4" t="s">
        <v>7084</v>
      </c>
      <c r="I805" s="94">
        <f>3*8+2*4</f>
        <v>32</v>
      </c>
      <c r="J805" s="4" t="s">
        <v>7056</v>
      </c>
      <c r="K805" s="57" t="s">
        <v>7055</v>
      </c>
      <c r="L805" s="4" t="s">
        <v>6119</v>
      </c>
      <c r="M805" s="4" t="s">
        <v>576</v>
      </c>
      <c r="N805" s="4" t="s">
        <v>702</v>
      </c>
      <c r="O805" s="6"/>
      <c r="P805" s="6"/>
    </row>
    <row r="806" spans="1:16" s="1" customFormat="1" ht="20.5" customHeight="1" x14ac:dyDescent="0.35">
      <c r="A806" s="3">
        <v>46226</v>
      </c>
      <c r="B806" s="57">
        <f t="shared" si="45"/>
        <v>30</v>
      </c>
      <c r="C806" s="57" t="str">
        <f t="shared" si="47"/>
        <v>Jul</v>
      </c>
      <c r="D806" s="4" t="s">
        <v>494</v>
      </c>
      <c r="E806" s="4" t="s">
        <v>33</v>
      </c>
      <c r="F806" s="4" t="s">
        <v>18</v>
      </c>
      <c r="G806" s="4">
        <v>9812</v>
      </c>
      <c r="H806" s="4" t="s">
        <v>7086</v>
      </c>
      <c r="I806" s="94">
        <v>13</v>
      </c>
      <c r="J806" s="4" t="s">
        <v>30</v>
      </c>
      <c r="K806" s="57" t="s">
        <v>79</v>
      </c>
      <c r="L806" s="4" t="s">
        <v>7088</v>
      </c>
      <c r="M806" s="4" t="s">
        <v>7087</v>
      </c>
      <c r="N806" s="4" t="str">
        <f>IFERROR(VLOOKUP(J806,'Issue Code'!$C$54:$D$69,2,0),"Fill in")</f>
        <v>Material issue (Quality)</v>
      </c>
      <c r="O806" s="6"/>
      <c r="P806" s="6"/>
    </row>
    <row r="807" spans="1:16" s="1" customFormat="1" ht="20.5" customHeight="1" x14ac:dyDescent="0.35">
      <c r="A807" s="3">
        <v>46226</v>
      </c>
      <c r="B807" s="57">
        <f t="shared" si="45"/>
        <v>30</v>
      </c>
      <c r="C807" s="57" t="str">
        <f t="shared" si="47"/>
        <v>Jul</v>
      </c>
      <c r="D807" s="4" t="s">
        <v>494</v>
      </c>
      <c r="E807" s="4" t="s">
        <v>33</v>
      </c>
      <c r="F807" s="4" t="s">
        <v>18</v>
      </c>
      <c r="G807" s="4">
        <v>9812</v>
      </c>
      <c r="H807" s="4" t="s">
        <v>7090</v>
      </c>
      <c r="I807" s="94">
        <v>72</v>
      </c>
      <c r="J807" s="4" t="s">
        <v>7288</v>
      </c>
      <c r="K807" s="57" t="s">
        <v>7289</v>
      </c>
      <c r="L807" s="4" t="s">
        <v>7092</v>
      </c>
      <c r="M807" s="4" t="s">
        <v>7091</v>
      </c>
      <c r="N807" s="4" t="str">
        <f>IFERROR(VLOOKUP(J807,'Issue Code'!$C$54:$D$69,2,0),"Fill in")</f>
        <v>Fill in</v>
      </c>
      <c r="O807" s="6"/>
      <c r="P807" s="6"/>
    </row>
    <row r="808" spans="1:16" s="1" customFormat="1" ht="20.5" customHeight="1" x14ac:dyDescent="0.35">
      <c r="A808" s="3">
        <v>46226</v>
      </c>
      <c r="B808" s="57">
        <f t="shared" si="45"/>
        <v>30</v>
      </c>
      <c r="C808" s="57" t="str">
        <f t="shared" si="47"/>
        <v>Jul</v>
      </c>
      <c r="D808" s="4" t="s">
        <v>751</v>
      </c>
      <c r="E808" s="4" t="s">
        <v>33</v>
      </c>
      <c r="F808" s="4" t="s">
        <v>18</v>
      </c>
      <c r="G808" s="4">
        <v>9812</v>
      </c>
      <c r="H808" s="4" t="s">
        <v>7002</v>
      </c>
      <c r="I808" s="94">
        <v>80</v>
      </c>
      <c r="J808" s="4" t="s">
        <v>7006</v>
      </c>
      <c r="K808" s="57" t="s">
        <v>7007</v>
      </c>
      <c r="L808" s="4" t="s">
        <v>7005</v>
      </c>
      <c r="M808" s="4" t="s">
        <v>7004</v>
      </c>
      <c r="N808" s="4" t="s">
        <v>702</v>
      </c>
      <c r="O808" s="6"/>
      <c r="P808" s="6"/>
    </row>
    <row r="809" spans="1:16" s="1" customFormat="1" ht="20.5" customHeight="1" x14ac:dyDescent="0.35">
      <c r="A809" s="3">
        <v>46226</v>
      </c>
      <c r="B809" s="57">
        <f t="shared" si="45"/>
        <v>30</v>
      </c>
      <c r="C809" s="57" t="str">
        <f t="shared" si="47"/>
        <v>Jul</v>
      </c>
      <c r="D809" s="4" t="s">
        <v>386</v>
      </c>
      <c r="E809" s="4" t="s">
        <v>33</v>
      </c>
      <c r="F809" s="4" t="s">
        <v>18</v>
      </c>
      <c r="G809" s="4">
        <v>9812</v>
      </c>
      <c r="H809" s="4" t="s">
        <v>7050</v>
      </c>
      <c r="I809" s="94">
        <v>56</v>
      </c>
      <c r="J809" s="4" t="s">
        <v>30</v>
      </c>
      <c r="K809" s="57" t="s">
        <v>79</v>
      </c>
      <c r="L809" s="4" t="s">
        <v>7054</v>
      </c>
      <c r="M809" s="4" t="s">
        <v>7053</v>
      </c>
      <c r="N809" s="4" t="str">
        <f>IFERROR(VLOOKUP(J809,'Issue Code'!$C$54:$D$69,2,0),"Fill in")</f>
        <v>Material issue (Quality)</v>
      </c>
      <c r="O809" s="6"/>
      <c r="P809" s="6"/>
    </row>
    <row r="810" spans="1:16" s="1" customFormat="1" ht="20.5" customHeight="1" x14ac:dyDescent="0.35">
      <c r="A810" s="3">
        <v>46226</v>
      </c>
      <c r="B810" s="57">
        <f t="shared" si="45"/>
        <v>30</v>
      </c>
      <c r="C810" s="57" t="str">
        <f t="shared" si="47"/>
        <v>Jul</v>
      </c>
      <c r="D810" s="4" t="s">
        <v>2224</v>
      </c>
      <c r="E810" s="4" t="s">
        <v>33</v>
      </c>
      <c r="F810" s="4" t="s">
        <v>18</v>
      </c>
      <c r="G810" s="4">
        <v>9812</v>
      </c>
      <c r="H810" s="4" t="s">
        <v>7093</v>
      </c>
      <c r="I810" s="94">
        <v>34</v>
      </c>
      <c r="J810" s="4" t="s">
        <v>61</v>
      </c>
      <c r="K810" s="57">
        <v>9811</v>
      </c>
      <c r="L810" s="4" t="s">
        <v>7095</v>
      </c>
      <c r="M810" s="4" t="s">
        <v>7094</v>
      </c>
      <c r="N810" s="4" t="str">
        <f>IFERROR(VLOOKUP(J810,'Issue Code'!$C$54:$D$69,2,0),"Fill in")</f>
        <v>Workmanship issue</v>
      </c>
      <c r="O810" s="6"/>
      <c r="P810" s="6"/>
    </row>
    <row r="811" spans="1:16" s="1" customFormat="1" ht="20.5" customHeight="1" x14ac:dyDescent="0.35">
      <c r="A811" s="3">
        <v>46227</v>
      </c>
      <c r="B811" s="57">
        <f t="shared" si="45"/>
        <v>30</v>
      </c>
      <c r="C811" s="57" t="str">
        <f t="shared" si="47"/>
        <v>Jul</v>
      </c>
      <c r="D811" s="4" t="s">
        <v>494</v>
      </c>
      <c r="E811" s="4" t="s">
        <v>33</v>
      </c>
      <c r="F811" s="4" t="s">
        <v>18</v>
      </c>
      <c r="G811" s="4">
        <v>9812</v>
      </c>
      <c r="H811" s="4" t="s">
        <v>7132</v>
      </c>
      <c r="I811" s="94">
        <v>29</v>
      </c>
      <c r="J811" s="4" t="s">
        <v>7290</v>
      </c>
      <c r="K811" s="57" t="s">
        <v>7291</v>
      </c>
      <c r="L811" s="4" t="s">
        <v>7135</v>
      </c>
      <c r="M811" s="4" t="s">
        <v>7134</v>
      </c>
      <c r="N811" s="4" t="str">
        <f>IFERROR(VLOOKUP(J811,'Issue Code'!$C$54:$D$69,2,0),"Fill in")</f>
        <v>Fill in</v>
      </c>
      <c r="O811" s="6"/>
      <c r="P811" s="6"/>
    </row>
    <row r="812" spans="1:16" s="1" customFormat="1" ht="20.5" customHeight="1" x14ac:dyDescent="0.35">
      <c r="A812" s="3">
        <v>46227</v>
      </c>
      <c r="B812" s="57">
        <f t="shared" si="45"/>
        <v>30</v>
      </c>
      <c r="C812" s="57" t="str">
        <f t="shared" si="47"/>
        <v>Jul</v>
      </c>
      <c r="D812" s="4" t="s">
        <v>639</v>
      </c>
      <c r="E812" s="4" t="s">
        <v>33</v>
      </c>
      <c r="F812" s="4" t="s">
        <v>18</v>
      </c>
      <c r="G812" s="4">
        <v>9812</v>
      </c>
      <c r="H812" s="4" t="s">
        <v>6981</v>
      </c>
      <c r="I812" s="94">
        <v>263.5</v>
      </c>
      <c r="J812" s="4" t="s">
        <v>7288</v>
      </c>
      <c r="K812" s="57" t="s">
        <v>7289</v>
      </c>
      <c r="L812" s="4" t="s">
        <v>6983</v>
      </c>
      <c r="M812" s="4" t="s">
        <v>6982</v>
      </c>
      <c r="N812" s="4" t="str">
        <f>IFERROR(VLOOKUP(J812,'Issue Code'!$C$54:$D$69,2,0),"Fill in")</f>
        <v>Fill in</v>
      </c>
      <c r="O812" s="6"/>
      <c r="P812" s="6"/>
    </row>
    <row r="813" spans="1:16" s="1" customFormat="1" ht="20.5" customHeight="1" x14ac:dyDescent="0.35">
      <c r="A813" s="3">
        <v>46227</v>
      </c>
      <c r="B813" s="57">
        <f t="shared" si="45"/>
        <v>30</v>
      </c>
      <c r="C813" s="57" t="str">
        <f t="shared" si="47"/>
        <v>Jul</v>
      </c>
      <c r="D813" s="4" t="s">
        <v>5868</v>
      </c>
      <c r="E813" s="4" t="s">
        <v>33</v>
      </c>
      <c r="F813" s="4" t="s">
        <v>17</v>
      </c>
      <c r="G813" s="4">
        <v>9812</v>
      </c>
      <c r="H813" s="4" t="s">
        <v>7133</v>
      </c>
      <c r="I813" s="94">
        <v>106</v>
      </c>
      <c r="J813" s="4" t="s">
        <v>7139</v>
      </c>
      <c r="K813" s="57" t="s">
        <v>7138</v>
      </c>
      <c r="L813" s="4" t="s">
        <v>7140</v>
      </c>
      <c r="M813" s="4" t="s">
        <v>576</v>
      </c>
      <c r="N813" s="4" t="s">
        <v>702</v>
      </c>
      <c r="O813" s="6"/>
      <c r="P813" s="6"/>
    </row>
    <row r="814" spans="1:16" s="1" customFormat="1" ht="20.5" customHeight="1" x14ac:dyDescent="0.35">
      <c r="A814" s="3">
        <v>46227</v>
      </c>
      <c r="B814" s="57">
        <f>WEEKNUM(A814)</f>
        <v>30</v>
      </c>
      <c r="C814" s="57" t="str">
        <f>TEXT(A814,"Mmm")</f>
        <v>Jul</v>
      </c>
      <c r="D814" s="4" t="s">
        <v>546</v>
      </c>
      <c r="E814" s="4" t="s">
        <v>33</v>
      </c>
      <c r="F814" s="4" t="s">
        <v>17</v>
      </c>
      <c r="G814" s="4">
        <v>9812</v>
      </c>
      <c r="H814" s="4" t="s">
        <v>6856</v>
      </c>
      <c r="I814" s="94">
        <v>8</v>
      </c>
      <c r="J814" s="4" t="s">
        <v>30</v>
      </c>
      <c r="K814" s="57" t="s">
        <v>79</v>
      </c>
      <c r="L814" s="4" t="s">
        <v>6859</v>
      </c>
      <c r="M814" s="4" t="s">
        <v>6858</v>
      </c>
      <c r="N814" s="4" t="str">
        <f>IFERROR(VLOOKUP(J814,'Issue Code'!$C$54:$D$69,2,0),"Fill in")</f>
        <v>Material issue (Quality)</v>
      </c>
      <c r="O814" s="6"/>
      <c r="P814" s="6"/>
    </row>
    <row r="815" spans="1:16" s="1" customFormat="1" ht="20.5" customHeight="1" x14ac:dyDescent="0.35">
      <c r="A815" s="3">
        <v>46227</v>
      </c>
      <c r="B815" s="57">
        <f t="shared" si="45"/>
        <v>30</v>
      </c>
      <c r="C815" s="57" t="str">
        <f t="shared" si="47"/>
        <v>Jul</v>
      </c>
      <c r="D815" s="4" t="s">
        <v>546</v>
      </c>
      <c r="E815" s="4" t="s">
        <v>33</v>
      </c>
      <c r="F815" s="4" t="s">
        <v>17</v>
      </c>
      <c r="G815" s="4">
        <v>9812</v>
      </c>
      <c r="H815" s="4" t="s">
        <v>7131</v>
      </c>
      <c r="I815" s="94">
        <v>36</v>
      </c>
      <c r="J815" s="4" t="s">
        <v>61</v>
      </c>
      <c r="K815" s="57">
        <v>9811</v>
      </c>
      <c r="L815" s="4" t="s">
        <v>7137</v>
      </c>
      <c r="M815" s="4" t="s">
        <v>7136</v>
      </c>
      <c r="N815" s="4" t="str">
        <f>IFERROR(VLOOKUP(J815,'Issue Code'!$C$54:$D$69,2,0),"Fill in")</f>
        <v>Workmanship issue</v>
      </c>
      <c r="O815" s="6"/>
      <c r="P815" s="6"/>
    </row>
    <row r="816" spans="1:16" s="1" customFormat="1" ht="20.5" customHeight="1" x14ac:dyDescent="0.35">
      <c r="A816" s="3">
        <v>46227</v>
      </c>
      <c r="B816" s="57">
        <f t="shared" si="45"/>
        <v>30</v>
      </c>
      <c r="C816" s="57" t="str">
        <f t="shared" si="47"/>
        <v>Jul</v>
      </c>
      <c r="D816" s="4" t="s">
        <v>7085</v>
      </c>
      <c r="E816" s="4" t="s">
        <v>34</v>
      </c>
      <c r="F816" s="4" t="s">
        <v>17</v>
      </c>
      <c r="G816" s="4">
        <v>9814</v>
      </c>
      <c r="H816" s="4" t="s">
        <v>7084</v>
      </c>
      <c r="I816" s="94">
        <v>32</v>
      </c>
      <c r="J816" s="4" t="s">
        <v>7056</v>
      </c>
      <c r="K816" s="57" t="s">
        <v>7055</v>
      </c>
      <c r="L816" s="4" t="s">
        <v>6119</v>
      </c>
      <c r="M816" s="4" t="s">
        <v>576</v>
      </c>
      <c r="N816" s="4" t="s">
        <v>702</v>
      </c>
      <c r="O816" s="6"/>
      <c r="P816" s="6"/>
    </row>
    <row r="817" spans="1:16" s="1" customFormat="1" ht="20.5" customHeight="1" x14ac:dyDescent="0.35">
      <c r="A817" s="3">
        <v>46228</v>
      </c>
      <c r="B817" s="57">
        <f t="shared" si="45"/>
        <v>30</v>
      </c>
      <c r="C817" s="57" t="str">
        <f t="shared" si="47"/>
        <v>Jul</v>
      </c>
      <c r="D817" s="4" t="s">
        <v>1551</v>
      </c>
      <c r="E817" s="4" t="s">
        <v>34</v>
      </c>
      <c r="F817" s="4" t="s">
        <v>18</v>
      </c>
      <c r="G817" s="4">
        <v>9814</v>
      </c>
      <c r="H817" s="4" t="s">
        <v>7173</v>
      </c>
      <c r="I817" s="94">
        <v>93.5</v>
      </c>
      <c r="J817" s="4" t="s">
        <v>30</v>
      </c>
      <c r="K817" s="57" t="s">
        <v>79</v>
      </c>
      <c r="L817" s="4" t="s">
        <v>7175</v>
      </c>
      <c r="M817" s="4" t="s">
        <v>7174</v>
      </c>
      <c r="N817" s="4" t="str">
        <f>IFERROR(VLOOKUP(J817,'Issue Code'!$C$54:$D$69,2,0),"Fill in")</f>
        <v>Material issue (Quality)</v>
      </c>
      <c r="O817" s="6"/>
      <c r="P817" s="6"/>
    </row>
    <row r="818" spans="1:16" s="1" customFormat="1" ht="20.5" customHeight="1" x14ac:dyDescent="0.35">
      <c r="A818" s="3">
        <v>46228</v>
      </c>
      <c r="B818" s="57">
        <f t="shared" si="45"/>
        <v>30</v>
      </c>
      <c r="C818" s="57" t="str">
        <f t="shared" si="47"/>
        <v>Jul</v>
      </c>
      <c r="D818" s="4" t="s">
        <v>5978</v>
      </c>
      <c r="E818" s="4" t="s">
        <v>33</v>
      </c>
      <c r="F818" s="4" t="s">
        <v>17</v>
      </c>
      <c r="G818" s="4">
        <v>9812</v>
      </c>
      <c r="H818" s="4" t="s">
        <v>7133</v>
      </c>
      <c r="I818" s="94">
        <v>34</v>
      </c>
      <c r="J818" s="4" t="s">
        <v>7139</v>
      </c>
      <c r="K818" s="57" t="s">
        <v>7138</v>
      </c>
      <c r="L818" s="4" t="s">
        <v>7140</v>
      </c>
      <c r="M818" s="4" t="s">
        <v>576</v>
      </c>
      <c r="N818" s="4" t="s">
        <v>702</v>
      </c>
      <c r="O818" s="6"/>
      <c r="P818" s="6"/>
    </row>
    <row r="819" spans="1:16" s="1" customFormat="1" ht="20.5" customHeight="1" x14ac:dyDescent="0.35">
      <c r="A819" s="3">
        <v>46228</v>
      </c>
      <c r="B819" s="57">
        <f t="shared" si="45"/>
        <v>30</v>
      </c>
      <c r="C819" s="57" t="str">
        <f t="shared" si="47"/>
        <v>Jul</v>
      </c>
      <c r="D819" s="4" t="s">
        <v>6543</v>
      </c>
      <c r="E819" s="4" t="s">
        <v>34</v>
      </c>
      <c r="F819" s="4" t="s">
        <v>18</v>
      </c>
      <c r="G819" s="4">
        <v>9814</v>
      </c>
      <c r="H819" s="4" t="s">
        <v>7084</v>
      </c>
      <c r="I819" s="94">
        <v>64</v>
      </c>
      <c r="J819" s="4" t="s">
        <v>7056</v>
      </c>
      <c r="K819" s="57" t="s">
        <v>7055</v>
      </c>
      <c r="L819" s="4" t="s">
        <v>6119</v>
      </c>
      <c r="M819" s="4" t="s">
        <v>576</v>
      </c>
      <c r="N819" s="4" t="s">
        <v>702</v>
      </c>
      <c r="O819" s="6"/>
      <c r="P819" s="6"/>
    </row>
    <row r="820" spans="1:16" s="1" customFormat="1" ht="20.5" customHeight="1" x14ac:dyDescent="0.35">
      <c r="A820" s="3">
        <v>46228</v>
      </c>
      <c r="B820" s="57">
        <f t="shared" si="45"/>
        <v>30</v>
      </c>
      <c r="C820" s="57" t="str">
        <f t="shared" si="47"/>
        <v>Jul</v>
      </c>
      <c r="D820" s="4" t="s">
        <v>494</v>
      </c>
      <c r="E820" s="4" t="s">
        <v>33</v>
      </c>
      <c r="F820" s="4" t="s">
        <v>18</v>
      </c>
      <c r="G820" s="4">
        <v>9812</v>
      </c>
      <c r="H820" s="4" t="s">
        <v>7000</v>
      </c>
      <c r="I820" s="94">
        <v>12</v>
      </c>
      <c r="J820" s="4" t="s">
        <v>1423</v>
      </c>
      <c r="K820" s="57" t="s">
        <v>6539</v>
      </c>
      <c r="L820" s="4" t="s">
        <v>6999</v>
      </c>
      <c r="M820" s="4" t="s">
        <v>7001</v>
      </c>
      <c r="N820" s="4" t="str">
        <f>IFERROR(VLOOKUP(J820,'Issue Code'!$C$54:$D$69,2,0),"Fill in")</f>
        <v>Fill in</v>
      </c>
      <c r="O820" s="6"/>
      <c r="P820" s="6"/>
    </row>
    <row r="821" spans="1:16" s="1" customFormat="1" ht="20.5" customHeight="1" x14ac:dyDescent="0.35">
      <c r="A821" s="3">
        <v>46230</v>
      </c>
      <c r="B821" s="57">
        <f t="shared" si="45"/>
        <v>31</v>
      </c>
      <c r="C821" s="57" t="str">
        <f t="shared" si="47"/>
        <v>Jul</v>
      </c>
      <c r="D821" s="4" t="s">
        <v>546</v>
      </c>
      <c r="E821" s="4" t="s">
        <v>33</v>
      </c>
      <c r="F821" s="4" t="s">
        <v>17</v>
      </c>
      <c r="G821" s="4">
        <v>9812</v>
      </c>
      <c r="H821" s="4" t="s">
        <v>7207</v>
      </c>
      <c r="I821" s="94">
        <v>35</v>
      </c>
      <c r="J821" s="4" t="s">
        <v>61</v>
      </c>
      <c r="K821" s="57">
        <v>9811</v>
      </c>
      <c r="L821" s="4"/>
      <c r="M821" s="4" t="s">
        <v>576</v>
      </c>
      <c r="N821" s="4" t="str">
        <f>IFERROR(VLOOKUP(J821,'Issue Code'!$C$54:$D$69,2,0),"Fill in")</f>
        <v>Workmanship issue</v>
      </c>
      <c r="O821" s="6"/>
      <c r="P821" s="6"/>
    </row>
    <row r="822" spans="1:16" s="1" customFormat="1" ht="20.5" customHeight="1" x14ac:dyDescent="0.35">
      <c r="A822" s="3">
        <v>46230</v>
      </c>
      <c r="B822" s="57">
        <f t="shared" si="45"/>
        <v>31</v>
      </c>
      <c r="C822" s="57" t="str">
        <f t="shared" si="47"/>
        <v>Jul</v>
      </c>
      <c r="D822" s="4" t="s">
        <v>546</v>
      </c>
      <c r="E822" s="4" t="s">
        <v>33</v>
      </c>
      <c r="F822" s="4" t="s">
        <v>17</v>
      </c>
      <c r="G822" s="4">
        <v>9812</v>
      </c>
      <c r="H822" s="4" t="s">
        <v>7205</v>
      </c>
      <c r="I822" s="94">
        <v>5</v>
      </c>
      <c r="J822" s="4" t="s">
        <v>126</v>
      </c>
      <c r="K822" s="57">
        <v>9545</v>
      </c>
      <c r="L822" s="4" t="s">
        <v>7208</v>
      </c>
      <c r="M822" s="4" t="s">
        <v>7206</v>
      </c>
      <c r="N822" s="4" t="str">
        <f>IFERROR(VLOOKUP(J822,'Issue Code'!$C$54:$D$69,2,0),"Fill in")</f>
        <v>Fill in</v>
      </c>
      <c r="O822" s="6"/>
      <c r="P822" s="6"/>
    </row>
    <row r="823" spans="1:16" s="1" customFormat="1" ht="20.5" customHeight="1" x14ac:dyDescent="0.35">
      <c r="A823" s="3">
        <v>46230</v>
      </c>
      <c r="B823" s="57">
        <f t="shared" si="45"/>
        <v>31</v>
      </c>
      <c r="C823" s="57" t="str">
        <f t="shared" si="47"/>
        <v>Jul</v>
      </c>
      <c r="D823" s="4" t="s">
        <v>6543</v>
      </c>
      <c r="E823" s="4" t="s">
        <v>34</v>
      </c>
      <c r="F823" s="4" t="s">
        <v>18</v>
      </c>
      <c r="G823" s="4">
        <v>9814</v>
      </c>
      <c r="H823" s="4" t="s">
        <v>7084</v>
      </c>
      <c r="I823" s="94">
        <v>36</v>
      </c>
      <c r="J823" s="4" t="s">
        <v>7056</v>
      </c>
      <c r="K823" s="57" t="s">
        <v>7055</v>
      </c>
      <c r="L823" s="4" t="s">
        <v>6119</v>
      </c>
      <c r="M823" s="4" t="s">
        <v>576</v>
      </c>
      <c r="N823" s="4" t="s">
        <v>702</v>
      </c>
      <c r="O823" s="6"/>
      <c r="P823" s="6"/>
    </row>
    <row r="824" spans="1:16" s="1" customFormat="1" ht="20.5" customHeight="1" x14ac:dyDescent="0.35">
      <c r="A824" s="3">
        <v>46231</v>
      </c>
      <c r="B824" s="57">
        <f t="shared" si="45"/>
        <v>31</v>
      </c>
      <c r="C824" s="57" t="str">
        <f t="shared" si="47"/>
        <v>Jul</v>
      </c>
      <c r="D824" s="4" t="s">
        <v>545</v>
      </c>
      <c r="E824" s="4" t="s">
        <v>33</v>
      </c>
      <c r="F824" s="4" t="s">
        <v>18</v>
      </c>
      <c r="G824" s="4">
        <v>9812</v>
      </c>
      <c r="H824" s="4" t="s">
        <v>7251</v>
      </c>
      <c r="I824" s="94">
        <v>36</v>
      </c>
      <c r="J824" s="4" t="s">
        <v>7254</v>
      </c>
      <c r="K824" s="57" t="s">
        <v>7255</v>
      </c>
      <c r="L824" s="4" t="s">
        <v>7252</v>
      </c>
      <c r="M824" s="4" t="s">
        <v>7253</v>
      </c>
      <c r="N824" s="4" t="str">
        <f>IFERROR(VLOOKUP(J824,'Issue Code'!$C$54:$D$69,2,0),"Fill in")</f>
        <v>Fill in</v>
      </c>
      <c r="O824" s="6"/>
      <c r="P824" s="6"/>
    </row>
    <row r="825" spans="1:16" s="1" customFormat="1" ht="20.5" customHeight="1" x14ac:dyDescent="0.35">
      <c r="A825" s="3">
        <v>46231</v>
      </c>
      <c r="B825" s="57">
        <f t="shared" si="45"/>
        <v>31</v>
      </c>
      <c r="C825" s="57" t="str">
        <f t="shared" si="47"/>
        <v>Jul</v>
      </c>
      <c r="D825" s="4" t="s">
        <v>6543</v>
      </c>
      <c r="E825" s="4" t="s">
        <v>34</v>
      </c>
      <c r="F825" s="4" t="s">
        <v>18</v>
      </c>
      <c r="G825" s="4">
        <v>9814</v>
      </c>
      <c r="H825" s="4" t="s">
        <v>7084</v>
      </c>
      <c r="I825" s="94">
        <v>36</v>
      </c>
      <c r="J825" s="4" t="s">
        <v>7056</v>
      </c>
      <c r="K825" s="57" t="s">
        <v>7055</v>
      </c>
      <c r="L825" s="4" t="s">
        <v>6119</v>
      </c>
      <c r="M825" s="4" t="s">
        <v>576</v>
      </c>
      <c r="N825" s="4" t="s">
        <v>702</v>
      </c>
      <c r="O825" s="6"/>
      <c r="P825" s="6"/>
    </row>
    <row r="826" spans="1:16" s="1" customFormat="1" ht="20.5" customHeight="1" x14ac:dyDescent="0.35">
      <c r="A826" s="3">
        <v>46232</v>
      </c>
      <c r="B826" s="57">
        <f t="shared" si="45"/>
        <v>31</v>
      </c>
      <c r="C826" s="57" t="str">
        <f t="shared" si="47"/>
        <v>Jul</v>
      </c>
      <c r="D826" s="4" t="s">
        <v>246</v>
      </c>
      <c r="E826" s="4" t="s">
        <v>33</v>
      </c>
      <c r="F826" s="4" t="s">
        <v>18</v>
      </c>
      <c r="G826" s="4">
        <v>9812</v>
      </c>
      <c r="H826" s="4" t="s">
        <v>7296</v>
      </c>
      <c r="I826" s="94">
        <v>60</v>
      </c>
      <c r="J826" s="4" t="s">
        <v>30</v>
      </c>
      <c r="K826" s="57" t="s">
        <v>79</v>
      </c>
      <c r="L826" s="4" t="s">
        <v>7300</v>
      </c>
      <c r="M826" s="4" t="s">
        <v>7299</v>
      </c>
      <c r="N826" s="4" t="str">
        <f>IFERROR(VLOOKUP(J826,'Issue Code'!$C$54:$D$69,2,0),"Fill in")</f>
        <v>Material issue (Quality)</v>
      </c>
      <c r="O826" s="6"/>
      <c r="P826" s="6"/>
    </row>
    <row r="827" spans="1:16" s="1" customFormat="1" ht="20.5" customHeight="1" x14ac:dyDescent="0.35">
      <c r="A827" s="3">
        <v>46232</v>
      </c>
      <c r="B827" s="57">
        <f>WEEKNUM(A827)</f>
        <v>31</v>
      </c>
      <c r="C827" s="57" t="str">
        <f>TEXT(A827,"Mmm")</f>
        <v>Jul</v>
      </c>
      <c r="D827" s="4" t="s">
        <v>246</v>
      </c>
      <c r="E827" s="4" t="s">
        <v>33</v>
      </c>
      <c r="F827" s="4" t="s">
        <v>18</v>
      </c>
      <c r="G827" s="4">
        <v>9812</v>
      </c>
      <c r="H827" s="4" t="s">
        <v>7297</v>
      </c>
      <c r="I827" s="94">
        <v>36</v>
      </c>
      <c r="J827" s="4" t="s">
        <v>52</v>
      </c>
      <c r="K827" s="57">
        <v>9330</v>
      </c>
      <c r="L827" s="4" t="s">
        <v>7301</v>
      </c>
      <c r="M827" s="4" t="s">
        <v>7298</v>
      </c>
      <c r="N827" s="4" t="str">
        <f>IFERROR(VLOOKUP(J827,'Issue Code'!$C$54:$D$69,2,0),"Fill in")</f>
        <v>Machine issue</v>
      </c>
      <c r="O827" s="6"/>
      <c r="P827" s="6"/>
    </row>
    <row r="828" spans="1:16" s="1" customFormat="1" ht="20.5" customHeight="1" x14ac:dyDescent="0.35">
      <c r="A828" s="3">
        <v>46232</v>
      </c>
      <c r="B828" s="57">
        <f t="shared" si="45"/>
        <v>31</v>
      </c>
      <c r="C828" s="57" t="str">
        <f t="shared" si="47"/>
        <v>Jul</v>
      </c>
      <c r="D828" s="4" t="s">
        <v>6543</v>
      </c>
      <c r="E828" s="4" t="s">
        <v>34</v>
      </c>
      <c r="F828" s="4" t="s">
        <v>18</v>
      </c>
      <c r="G828" s="4">
        <v>9814</v>
      </c>
      <c r="H828" s="4" t="s">
        <v>7084</v>
      </c>
      <c r="I828" s="94">
        <v>32</v>
      </c>
      <c r="J828" s="4" t="s">
        <v>7056</v>
      </c>
      <c r="K828" s="57" t="s">
        <v>7055</v>
      </c>
      <c r="L828" s="4" t="s">
        <v>6119</v>
      </c>
      <c r="M828" s="4" t="s">
        <v>576</v>
      </c>
      <c r="N828" s="4" t="s">
        <v>702</v>
      </c>
      <c r="O828" s="6"/>
      <c r="P828" s="6"/>
    </row>
    <row r="829" spans="1:16" s="1" customFormat="1" ht="20.5" customHeight="1" x14ac:dyDescent="0.35">
      <c r="A829" s="3">
        <v>46232</v>
      </c>
      <c r="B829" s="57">
        <f t="shared" si="45"/>
        <v>31</v>
      </c>
      <c r="C829" s="57" t="str">
        <f t="shared" si="47"/>
        <v>Jul</v>
      </c>
      <c r="D829" s="4" t="s">
        <v>244</v>
      </c>
      <c r="E829" s="4" t="s">
        <v>33</v>
      </c>
      <c r="F829" s="4" t="s">
        <v>18</v>
      </c>
      <c r="G829" s="4">
        <v>9812</v>
      </c>
      <c r="H829" s="4" t="s">
        <v>7302</v>
      </c>
      <c r="I829" s="94">
        <v>16</v>
      </c>
      <c r="J829" s="4" t="s">
        <v>30</v>
      </c>
      <c r="K829" s="57" t="s">
        <v>79</v>
      </c>
      <c r="L829" s="4" t="s">
        <v>7304</v>
      </c>
      <c r="M829" s="4" t="s">
        <v>7303</v>
      </c>
      <c r="N829" s="4" t="str">
        <f>IFERROR(VLOOKUP(J829,'Issue Code'!$C$54:$D$69,2,0),"Fill in")</f>
        <v>Material issue (Quality)</v>
      </c>
      <c r="O829" s="6"/>
      <c r="P829" s="6"/>
    </row>
    <row r="830" spans="1:16" s="1" customFormat="1" ht="20.5" customHeight="1" x14ac:dyDescent="0.35">
      <c r="A830" s="3">
        <v>46232</v>
      </c>
      <c r="B830" s="57">
        <f t="shared" si="45"/>
        <v>31</v>
      </c>
      <c r="C830" s="57" t="str">
        <f t="shared" si="47"/>
        <v>Jul</v>
      </c>
      <c r="D830" s="4" t="s">
        <v>2563</v>
      </c>
      <c r="E830" s="4" t="s">
        <v>33</v>
      </c>
      <c r="F830" s="4" t="s">
        <v>18</v>
      </c>
      <c r="G830" s="4">
        <v>9812</v>
      </c>
      <c r="H830" s="4" t="s">
        <v>7305</v>
      </c>
      <c r="I830" s="94">
        <v>128.5</v>
      </c>
      <c r="J830" s="4" t="s">
        <v>7309</v>
      </c>
      <c r="K830" s="57"/>
      <c r="L830" s="4" t="s">
        <v>7308</v>
      </c>
      <c r="M830" s="4" t="s">
        <v>7307</v>
      </c>
      <c r="N830" s="4" t="str">
        <f>IFERROR(VLOOKUP(J830,'Issue Code'!$C$54:$D$69,2,0),"Fill in")</f>
        <v>Fill in</v>
      </c>
      <c r="O830" s="6"/>
      <c r="P830" s="6"/>
    </row>
    <row r="831" spans="1:16" s="1" customFormat="1" ht="20.5" customHeight="1" x14ac:dyDescent="0.35">
      <c r="A831" s="3">
        <v>46232</v>
      </c>
      <c r="B831" s="57">
        <f t="shared" ref="B831:B896" si="48">WEEKNUM(A831)</f>
        <v>31</v>
      </c>
      <c r="C831" s="57" t="str">
        <f t="shared" si="47"/>
        <v>Jul</v>
      </c>
      <c r="D831" s="4" t="s">
        <v>615</v>
      </c>
      <c r="E831" s="4" t="s">
        <v>33</v>
      </c>
      <c r="F831" s="4" t="s">
        <v>18</v>
      </c>
      <c r="G831" s="4">
        <v>9812</v>
      </c>
      <c r="H831" s="4" t="s">
        <v>7306</v>
      </c>
      <c r="I831" s="94">
        <v>12</v>
      </c>
      <c r="J831" s="4" t="s">
        <v>198</v>
      </c>
      <c r="K831" s="57">
        <v>9322</v>
      </c>
      <c r="L831" s="4" t="s">
        <v>7375</v>
      </c>
      <c r="M831" s="4" t="s">
        <v>7310</v>
      </c>
      <c r="N831" s="4" t="str">
        <f>IFERROR(VLOOKUP(J831,'Issue Code'!$C$54:$D$69,2,0),"Fill in")</f>
        <v>Method issue (Document)</v>
      </c>
      <c r="O831" s="6"/>
      <c r="P831" s="6"/>
    </row>
    <row r="832" spans="1:16" s="1" customFormat="1" ht="20.5" customHeight="1" x14ac:dyDescent="0.35">
      <c r="A832" s="3">
        <v>46233</v>
      </c>
      <c r="B832" s="57">
        <f t="shared" si="48"/>
        <v>31</v>
      </c>
      <c r="C832" s="57" t="str">
        <f t="shared" si="47"/>
        <v>Jul</v>
      </c>
      <c r="D832" s="4" t="s">
        <v>1148</v>
      </c>
      <c r="E832" s="4" t="s">
        <v>33</v>
      </c>
      <c r="F832" s="4" t="s">
        <v>18</v>
      </c>
      <c r="G832" s="4">
        <v>9812</v>
      </c>
      <c r="H832" s="4" t="s">
        <v>7337</v>
      </c>
      <c r="I832" s="94">
        <v>16</v>
      </c>
      <c r="J832" s="4" t="s">
        <v>198</v>
      </c>
      <c r="K832" s="57">
        <v>9322</v>
      </c>
      <c r="L832" s="4" t="s">
        <v>7375</v>
      </c>
      <c r="M832" s="4" t="s">
        <v>7310</v>
      </c>
      <c r="N832" s="4" t="str">
        <f>IFERROR(VLOOKUP(J832,'Issue Code'!$C$54:$D$69,2,0),"Fill in")</f>
        <v>Method issue (Document)</v>
      </c>
      <c r="O832" s="6"/>
      <c r="P832" s="6"/>
    </row>
    <row r="833" spans="1:16" s="1" customFormat="1" ht="20.5" customHeight="1" x14ac:dyDescent="0.35">
      <c r="A833" s="3">
        <v>46233</v>
      </c>
      <c r="B833" s="57">
        <f t="shared" si="48"/>
        <v>31</v>
      </c>
      <c r="C833" s="57" t="str">
        <f t="shared" ref="C833:C898" si="49">TEXT(A833,"Mmm")</f>
        <v>Jul</v>
      </c>
      <c r="D833" s="4" t="s">
        <v>2563</v>
      </c>
      <c r="E833" s="4" t="s">
        <v>33</v>
      </c>
      <c r="F833" s="4" t="s">
        <v>18</v>
      </c>
      <c r="G833" s="4">
        <v>9812</v>
      </c>
      <c r="H833" s="4" t="s">
        <v>7305</v>
      </c>
      <c r="I833" s="94">
        <v>168</v>
      </c>
      <c r="J833" s="4" t="s">
        <v>7309</v>
      </c>
      <c r="K833" s="57"/>
      <c r="L833" s="4" t="s">
        <v>7308</v>
      </c>
      <c r="M833" s="4" t="s">
        <v>7307</v>
      </c>
      <c r="N833" s="4" t="str">
        <f>IFERROR(VLOOKUP(J833,'Issue Code'!$C$54:$D$69,2,0),"Fill in")</f>
        <v>Fill in</v>
      </c>
      <c r="O833" s="6"/>
      <c r="P833" s="6"/>
    </row>
    <row r="834" spans="1:16" s="1" customFormat="1" ht="20.5" customHeight="1" x14ac:dyDescent="0.35">
      <c r="A834" s="3">
        <v>46234</v>
      </c>
      <c r="B834" s="57">
        <f t="shared" si="48"/>
        <v>31</v>
      </c>
      <c r="C834" s="57" t="str">
        <f t="shared" si="49"/>
        <v>Jul</v>
      </c>
      <c r="D834" s="4" t="s">
        <v>639</v>
      </c>
      <c r="E834" s="4" t="s">
        <v>33</v>
      </c>
      <c r="F834" s="4" t="s">
        <v>18</v>
      </c>
      <c r="G834" s="4">
        <v>9812</v>
      </c>
      <c r="H834" s="4" t="s">
        <v>7337</v>
      </c>
      <c r="I834" s="94">
        <v>23</v>
      </c>
      <c r="J834" s="4" t="s">
        <v>198</v>
      </c>
      <c r="K834" s="57">
        <v>9322</v>
      </c>
      <c r="L834" s="4" t="s">
        <v>7375</v>
      </c>
      <c r="M834" s="4" t="s">
        <v>7310</v>
      </c>
      <c r="N834" s="4" t="str">
        <f>IFERROR(VLOOKUP(J834,'Issue Code'!$C$54:$D$69,2,0),"Fill in")</f>
        <v>Method issue (Document)</v>
      </c>
      <c r="O834" s="6"/>
      <c r="P834" s="6"/>
    </row>
    <row r="835" spans="1:16" s="1" customFormat="1" ht="20.5" customHeight="1" x14ac:dyDescent="0.35">
      <c r="A835" s="3">
        <v>46234</v>
      </c>
      <c r="B835" s="57">
        <f t="shared" si="48"/>
        <v>31</v>
      </c>
      <c r="C835" s="57" t="str">
        <f t="shared" si="49"/>
        <v>Jul</v>
      </c>
      <c r="D835" s="4" t="s">
        <v>751</v>
      </c>
      <c r="E835" s="4" t="s">
        <v>33</v>
      </c>
      <c r="F835" s="4" t="s">
        <v>18</v>
      </c>
      <c r="G835" s="4">
        <v>9812</v>
      </c>
      <c r="H835" s="4" t="s">
        <v>7373</v>
      </c>
      <c r="I835" s="94">
        <v>120</v>
      </c>
      <c r="J835" s="4" t="s">
        <v>7006</v>
      </c>
      <c r="K835" s="57" t="s">
        <v>7007</v>
      </c>
      <c r="L835" s="4" t="s">
        <v>7377</v>
      </c>
      <c r="M835" s="4" t="s">
        <v>7376</v>
      </c>
      <c r="N835" s="4" t="s">
        <v>702</v>
      </c>
      <c r="O835" s="6"/>
      <c r="P835" s="6"/>
    </row>
    <row r="836" spans="1:16" s="1" customFormat="1" ht="20.5" customHeight="1" x14ac:dyDescent="0.35">
      <c r="A836" s="3">
        <v>46234</v>
      </c>
      <c r="B836" s="57">
        <f t="shared" si="48"/>
        <v>31</v>
      </c>
      <c r="C836" s="57" t="str">
        <f t="shared" si="49"/>
        <v>Jul</v>
      </c>
      <c r="D836" s="4" t="s">
        <v>6397</v>
      </c>
      <c r="E836" s="4" t="s">
        <v>34</v>
      </c>
      <c r="F836" s="4" t="s">
        <v>17</v>
      </c>
      <c r="G836" s="4">
        <v>9814</v>
      </c>
      <c r="H836" s="4" t="s">
        <v>7374</v>
      </c>
      <c r="I836" s="94">
        <v>132</v>
      </c>
      <c r="J836" s="4" t="s">
        <v>34</v>
      </c>
      <c r="K836" s="57">
        <v>9502</v>
      </c>
      <c r="L836" s="4" t="s">
        <v>7379</v>
      </c>
      <c r="M836" s="4" t="s">
        <v>7378</v>
      </c>
      <c r="N836" s="4" t="str">
        <f>IFERROR(VLOOKUP(J836,'Issue Code'!$C$54:$D$69,2,0),"Fill in")</f>
        <v>Fill in</v>
      </c>
      <c r="O836" s="6"/>
      <c r="P836" s="6"/>
    </row>
    <row r="837" spans="1:16" s="1" customFormat="1" ht="20.5" customHeight="1" x14ac:dyDescent="0.35">
      <c r="A837" s="3">
        <v>46235</v>
      </c>
      <c r="B837" s="57">
        <f t="shared" si="48"/>
        <v>31</v>
      </c>
      <c r="C837" s="57" t="str">
        <f t="shared" si="49"/>
        <v>Aug</v>
      </c>
      <c r="D837" s="4" t="s">
        <v>6543</v>
      </c>
      <c r="E837" s="4" t="s">
        <v>34</v>
      </c>
      <c r="F837" s="4" t="s">
        <v>18</v>
      </c>
      <c r="G837" s="4">
        <v>9814</v>
      </c>
      <c r="H837" s="4" t="s">
        <v>7084</v>
      </c>
      <c r="I837" s="94">
        <v>177</v>
      </c>
      <c r="J837" s="4" t="s">
        <v>7056</v>
      </c>
      <c r="K837" s="57" t="s">
        <v>7055</v>
      </c>
      <c r="L837" s="4" t="s">
        <v>6119</v>
      </c>
      <c r="M837" s="4" t="s">
        <v>576</v>
      </c>
      <c r="N837" s="4" t="s">
        <v>702</v>
      </c>
      <c r="O837" s="6"/>
      <c r="P837" s="6"/>
    </row>
    <row r="838" spans="1:16" s="1" customFormat="1" ht="20.5" customHeight="1" x14ac:dyDescent="0.35">
      <c r="A838" s="3">
        <v>46235</v>
      </c>
      <c r="B838" s="57">
        <f t="shared" si="48"/>
        <v>31</v>
      </c>
      <c r="C838" s="57" t="str">
        <f t="shared" si="49"/>
        <v>Aug</v>
      </c>
      <c r="D838" s="4" t="s">
        <v>244</v>
      </c>
      <c r="E838" s="4" t="s">
        <v>33</v>
      </c>
      <c r="F838" s="4" t="s">
        <v>18</v>
      </c>
      <c r="G838" s="4">
        <v>9812</v>
      </c>
      <c r="H838" s="4" t="s">
        <v>7401</v>
      </c>
      <c r="I838" s="94">
        <v>311.5</v>
      </c>
      <c r="J838" s="4" t="s">
        <v>61</v>
      </c>
      <c r="K838" s="57">
        <v>9811</v>
      </c>
      <c r="L838" s="4" t="s">
        <v>7403</v>
      </c>
      <c r="M838" s="4" t="s">
        <v>7404</v>
      </c>
      <c r="N838" s="4" t="str">
        <f>IFERROR(VLOOKUP(J838,'Issue Code'!$C$54:$D$69,2,0),"Fill in")</f>
        <v>Workmanship issue</v>
      </c>
      <c r="O838" s="6"/>
      <c r="P838" s="6"/>
    </row>
    <row r="839" spans="1:16" s="1" customFormat="1" ht="20.5" customHeight="1" x14ac:dyDescent="0.35">
      <c r="A839" s="3">
        <v>46235</v>
      </c>
      <c r="B839" s="57">
        <f t="shared" si="48"/>
        <v>31</v>
      </c>
      <c r="C839" s="57" t="str">
        <f t="shared" si="49"/>
        <v>Aug</v>
      </c>
      <c r="D839" s="4" t="s">
        <v>751</v>
      </c>
      <c r="E839" s="4" t="s">
        <v>33</v>
      </c>
      <c r="F839" s="4" t="s">
        <v>18</v>
      </c>
      <c r="G839" s="4">
        <v>9812</v>
      </c>
      <c r="H839" s="4" t="s">
        <v>7373</v>
      </c>
      <c r="I839" s="94">
        <v>132</v>
      </c>
      <c r="J839" s="4" t="s">
        <v>7006</v>
      </c>
      <c r="K839" s="57" t="s">
        <v>7007</v>
      </c>
      <c r="L839" s="4" t="s">
        <v>7377</v>
      </c>
      <c r="M839" s="4" t="s">
        <v>7376</v>
      </c>
      <c r="N839" s="4" t="s">
        <v>702</v>
      </c>
      <c r="O839" s="6"/>
      <c r="P839" s="6"/>
    </row>
    <row r="840" spans="1:16" s="1" customFormat="1" ht="20.5" customHeight="1" x14ac:dyDescent="0.35">
      <c r="A840" s="3">
        <v>46235</v>
      </c>
      <c r="B840" s="57">
        <f t="shared" si="48"/>
        <v>31</v>
      </c>
      <c r="C840" s="57" t="str">
        <f t="shared" si="49"/>
        <v>Aug</v>
      </c>
      <c r="D840" s="4" t="s">
        <v>615</v>
      </c>
      <c r="E840" s="4" t="s">
        <v>33</v>
      </c>
      <c r="F840" s="4" t="s">
        <v>18</v>
      </c>
      <c r="G840" s="4">
        <v>9812</v>
      </c>
      <c r="H840" s="4" t="s">
        <v>7337</v>
      </c>
      <c r="I840" s="94">
        <v>12</v>
      </c>
      <c r="J840" s="4" t="s">
        <v>198</v>
      </c>
      <c r="K840" s="57">
        <v>9322</v>
      </c>
      <c r="L840" s="4" t="s">
        <v>7375</v>
      </c>
      <c r="M840" s="4" t="s">
        <v>7310</v>
      </c>
      <c r="N840" s="4" t="str">
        <f>IFERROR(VLOOKUP(J840,'Issue Code'!$C$54:$D$69,2,0),"Fill in")</f>
        <v>Method issue (Document)</v>
      </c>
      <c r="O840" s="6"/>
      <c r="P840" s="6"/>
    </row>
    <row r="841" spans="1:16" s="1" customFormat="1" ht="20.5" customHeight="1" x14ac:dyDescent="0.35">
      <c r="A841" s="3">
        <v>46235</v>
      </c>
      <c r="B841" s="57">
        <f t="shared" si="48"/>
        <v>31</v>
      </c>
      <c r="C841" s="57" t="str">
        <f t="shared" si="49"/>
        <v>Aug</v>
      </c>
      <c r="D841" s="4" t="s">
        <v>314</v>
      </c>
      <c r="E841" s="4" t="s">
        <v>33</v>
      </c>
      <c r="F841" s="4" t="s">
        <v>18</v>
      </c>
      <c r="G841" s="4">
        <v>9812</v>
      </c>
      <c r="H841" s="4" t="s">
        <v>7402</v>
      </c>
      <c r="I841" s="94">
        <v>4</v>
      </c>
      <c r="J841" s="4" t="s">
        <v>61</v>
      </c>
      <c r="K841" s="57">
        <v>9811</v>
      </c>
      <c r="L841" s="4" t="s">
        <v>7406</v>
      </c>
      <c r="M841" s="4" t="s">
        <v>7405</v>
      </c>
      <c r="N841" s="4" t="str">
        <f>IFERROR(VLOOKUP(J841,'Issue Code'!$C$54:$D$69,2,0),"Fill in")</f>
        <v>Workmanship issue</v>
      </c>
      <c r="O841" s="6"/>
      <c r="P841" s="6"/>
    </row>
    <row r="842" spans="1:16" s="1" customFormat="1" ht="20.5" customHeight="1" x14ac:dyDescent="0.35">
      <c r="A842" s="3">
        <v>46237</v>
      </c>
      <c r="B842" s="57">
        <f t="shared" si="48"/>
        <v>32</v>
      </c>
      <c r="C842" s="57" t="str">
        <f t="shared" si="49"/>
        <v>Aug</v>
      </c>
      <c r="D842" s="4" t="s">
        <v>840</v>
      </c>
      <c r="E842" s="4" t="s">
        <v>33</v>
      </c>
      <c r="F842" s="4" t="s">
        <v>18</v>
      </c>
      <c r="G842" s="4">
        <v>9812</v>
      </c>
      <c r="H842" s="4" t="s">
        <v>7407</v>
      </c>
      <c r="I842" s="94">
        <v>32</v>
      </c>
      <c r="J842" s="4" t="s">
        <v>61</v>
      </c>
      <c r="K842" s="57">
        <v>9811</v>
      </c>
      <c r="L842" s="4" t="s">
        <v>7409</v>
      </c>
      <c r="M842" s="4" t="s">
        <v>7408</v>
      </c>
      <c r="N842" s="4" t="str">
        <f>IFERROR(VLOOKUP(J842,'Issue Code'!$C$54:$D$69,2,0),"Fill in")</f>
        <v>Workmanship issue</v>
      </c>
      <c r="O842" s="6"/>
      <c r="P842" s="6"/>
    </row>
    <row r="843" spans="1:16" s="1" customFormat="1" ht="20.5" customHeight="1" x14ac:dyDescent="0.35">
      <c r="A843" s="3">
        <v>46237</v>
      </c>
      <c r="B843" s="57">
        <f t="shared" ref="B843" si="50">WEEKNUM(A843)</f>
        <v>32</v>
      </c>
      <c r="C843" s="57" t="str">
        <f t="shared" ref="C843" si="51">TEXT(A843,"Mmm")</f>
        <v>Aug</v>
      </c>
      <c r="D843" s="4" t="s">
        <v>6543</v>
      </c>
      <c r="E843" s="4" t="s">
        <v>34</v>
      </c>
      <c r="F843" s="4" t="s">
        <v>18</v>
      </c>
      <c r="G843" s="4">
        <v>9814</v>
      </c>
      <c r="H843" s="4" t="s">
        <v>7084</v>
      </c>
      <c r="I843" s="94">
        <v>177</v>
      </c>
      <c r="J843" s="4" t="s">
        <v>7056</v>
      </c>
      <c r="K843" s="57" t="s">
        <v>7055</v>
      </c>
      <c r="L843" s="4" t="s">
        <v>6119</v>
      </c>
      <c r="M843" s="4" t="s">
        <v>576</v>
      </c>
      <c r="N843" s="4" t="s">
        <v>702</v>
      </c>
      <c r="O843" s="6"/>
      <c r="P843" s="6"/>
    </row>
    <row r="844" spans="1:16" s="1" customFormat="1" ht="20.5" customHeight="1" x14ac:dyDescent="0.35">
      <c r="A844" s="3">
        <v>46238</v>
      </c>
      <c r="B844" s="57">
        <f t="shared" si="48"/>
        <v>32</v>
      </c>
      <c r="C844" s="57" t="str">
        <f t="shared" si="49"/>
        <v>Aug</v>
      </c>
      <c r="D844" s="4" t="s">
        <v>323</v>
      </c>
      <c r="E844" s="4" t="s">
        <v>33</v>
      </c>
      <c r="F844" s="4" t="s">
        <v>18</v>
      </c>
      <c r="G844" s="4">
        <v>9812</v>
      </c>
      <c r="H844" s="4" t="s">
        <v>7454</v>
      </c>
      <c r="I844" s="94">
        <f>33*2.5</f>
        <v>82.5</v>
      </c>
      <c r="J844" s="4" t="s">
        <v>61</v>
      </c>
      <c r="K844" s="57">
        <v>9811</v>
      </c>
      <c r="L844" s="4" t="s">
        <v>7456</v>
      </c>
      <c r="M844" s="4" t="s">
        <v>7455</v>
      </c>
      <c r="N844" s="4" t="str">
        <f>IFERROR(VLOOKUP(J844,'Issue Code'!$C$54:$D$69,2,0),"Fill in")</f>
        <v>Workmanship issue</v>
      </c>
      <c r="O844" s="6"/>
      <c r="P844" s="6"/>
    </row>
    <row r="845" spans="1:16" s="1" customFormat="1" ht="20.5" customHeight="1" x14ac:dyDescent="0.35">
      <c r="A845" s="3">
        <v>46238</v>
      </c>
      <c r="B845" s="57">
        <f t="shared" si="48"/>
        <v>32</v>
      </c>
      <c r="C845" s="57" t="str">
        <f t="shared" si="49"/>
        <v>Aug</v>
      </c>
      <c r="D845" s="4" t="s">
        <v>255</v>
      </c>
      <c r="E845" s="4" t="s">
        <v>33</v>
      </c>
      <c r="F845" s="4" t="s">
        <v>18</v>
      </c>
      <c r="G845" s="4">
        <v>9812</v>
      </c>
      <c r="H845" s="4" t="s">
        <v>7457</v>
      </c>
      <c r="I845" s="94">
        <f>12*12</f>
        <v>144</v>
      </c>
      <c r="J845" s="4" t="s">
        <v>1812</v>
      </c>
      <c r="K845" s="57" t="s">
        <v>6541</v>
      </c>
      <c r="L845" s="4" t="s">
        <v>7459</v>
      </c>
      <c r="M845" s="4" t="s">
        <v>7458</v>
      </c>
      <c r="N845" s="4" t="str">
        <f>IFERROR(VLOOKUP(J845,'Issue Code'!$C$54:$D$69,2,0),"Fill in")</f>
        <v>Fill in</v>
      </c>
      <c r="O845" s="6"/>
      <c r="P845" s="6"/>
    </row>
    <row r="846" spans="1:16" s="1" customFormat="1" ht="20.5" customHeight="1" x14ac:dyDescent="0.35">
      <c r="A846" s="3">
        <v>46238</v>
      </c>
      <c r="B846" s="57">
        <f t="shared" si="48"/>
        <v>32</v>
      </c>
      <c r="C846" s="57" t="str">
        <f t="shared" si="49"/>
        <v>Aug</v>
      </c>
      <c r="D846" s="4" t="s">
        <v>1690</v>
      </c>
      <c r="E846" s="4" t="s">
        <v>33</v>
      </c>
      <c r="F846" s="4" t="s">
        <v>17</v>
      </c>
      <c r="G846" s="4">
        <v>9812</v>
      </c>
      <c r="H846" s="4" t="s">
        <v>7460</v>
      </c>
      <c r="I846" s="94">
        <f>3*8</f>
        <v>24</v>
      </c>
      <c r="J846" s="4" t="s">
        <v>52</v>
      </c>
      <c r="K846" s="57">
        <v>9330</v>
      </c>
      <c r="L846" s="4" t="s">
        <v>7462</v>
      </c>
      <c r="M846" s="4" t="s">
        <v>7461</v>
      </c>
      <c r="N846" s="4" t="str">
        <f>IFERROR(VLOOKUP(J846,'Issue Code'!$C$54:$D$69,2,0),"Fill in")</f>
        <v>Machine issue</v>
      </c>
      <c r="O846" s="6"/>
      <c r="P846" s="6"/>
    </row>
    <row r="847" spans="1:16" s="1" customFormat="1" ht="20.5" customHeight="1" x14ac:dyDescent="0.35">
      <c r="A847" s="3">
        <v>46239</v>
      </c>
      <c r="B847" s="57">
        <f t="shared" si="48"/>
        <v>32</v>
      </c>
      <c r="C847" s="57" t="str">
        <f t="shared" si="49"/>
        <v>Aug</v>
      </c>
      <c r="D847" s="4" t="s">
        <v>470</v>
      </c>
      <c r="E847" s="4" t="s">
        <v>33</v>
      </c>
      <c r="F847" s="4" t="s">
        <v>18</v>
      </c>
      <c r="G847" s="4">
        <v>9812</v>
      </c>
      <c r="H847" s="4" t="s">
        <v>7457</v>
      </c>
      <c r="I847" s="94">
        <v>305.5</v>
      </c>
      <c r="J847" s="4" t="s">
        <v>1812</v>
      </c>
      <c r="K847" s="57" t="s">
        <v>6541</v>
      </c>
      <c r="L847" s="4" t="s">
        <v>7459</v>
      </c>
      <c r="M847" s="4" t="s">
        <v>7458</v>
      </c>
      <c r="N847" s="4" t="str">
        <f>IFERROR(VLOOKUP(J847,'Issue Code'!$C$54:$D$69,2,0),"Fill in")</f>
        <v>Fill in</v>
      </c>
      <c r="O847" s="6"/>
      <c r="P847" s="6"/>
    </row>
    <row r="848" spans="1:16" s="1" customFormat="1" ht="20.5" customHeight="1" x14ac:dyDescent="0.35">
      <c r="A848" s="3">
        <v>46239</v>
      </c>
      <c r="B848" s="57">
        <f t="shared" si="48"/>
        <v>32</v>
      </c>
      <c r="C848" s="57" t="str">
        <f t="shared" si="49"/>
        <v>Aug</v>
      </c>
      <c r="D848" s="4" t="s">
        <v>712</v>
      </c>
      <c r="E848" s="4" t="s">
        <v>33</v>
      </c>
      <c r="F848" s="4" t="s">
        <v>17</v>
      </c>
      <c r="G848" s="4">
        <v>9812</v>
      </c>
      <c r="H848" s="4" t="s">
        <v>7497</v>
      </c>
      <c r="I848" s="94">
        <f>11*8+2*4+2*2</f>
        <v>100</v>
      </c>
      <c r="J848" s="4" t="s">
        <v>61</v>
      </c>
      <c r="K848" s="57">
        <v>9811</v>
      </c>
      <c r="L848" s="4" t="s">
        <v>7499</v>
      </c>
      <c r="M848" s="4" t="s">
        <v>7498</v>
      </c>
      <c r="N848" s="4" t="str">
        <f>IFERROR(VLOOKUP(J848,'Issue Code'!$C$54:$D$69,2,0),"Fill in")</f>
        <v>Workmanship issue</v>
      </c>
      <c r="O848" s="6"/>
      <c r="P848" s="6"/>
    </row>
    <row r="849" spans="1:16" s="1" customFormat="1" ht="20.5" customHeight="1" x14ac:dyDescent="0.35">
      <c r="A849" s="3">
        <v>46239</v>
      </c>
      <c r="B849" s="57">
        <f t="shared" si="48"/>
        <v>32</v>
      </c>
      <c r="C849" s="57" t="str">
        <f t="shared" si="49"/>
        <v>Aug</v>
      </c>
      <c r="D849" s="4" t="s">
        <v>416</v>
      </c>
      <c r="E849" s="4" t="s">
        <v>33</v>
      </c>
      <c r="F849" s="4" t="s">
        <v>18</v>
      </c>
      <c r="G849" s="4">
        <v>9812</v>
      </c>
      <c r="H849" s="4" t="s">
        <v>7500</v>
      </c>
      <c r="I849" s="94">
        <v>100</v>
      </c>
      <c r="J849" s="4" t="s">
        <v>61</v>
      </c>
      <c r="K849" s="57">
        <v>9811</v>
      </c>
      <c r="L849" s="4" t="s">
        <v>7502</v>
      </c>
      <c r="M849" s="4" t="s">
        <v>7501</v>
      </c>
      <c r="N849" s="4" t="str">
        <f>IFERROR(VLOOKUP(J849,'Issue Code'!$C$54:$D$69,2,0),"Fill in")</f>
        <v>Workmanship issue</v>
      </c>
      <c r="O849" s="6"/>
      <c r="P849" s="6"/>
    </row>
    <row r="850" spans="1:16" s="1" customFormat="1" ht="20.5" customHeight="1" x14ac:dyDescent="0.35">
      <c r="A850" s="3">
        <v>46239</v>
      </c>
      <c r="B850" s="57">
        <f t="shared" si="48"/>
        <v>32</v>
      </c>
      <c r="C850" s="57" t="str">
        <f t="shared" si="49"/>
        <v>Aug</v>
      </c>
      <c r="D850" s="4" t="s">
        <v>416</v>
      </c>
      <c r="E850" s="4" t="s">
        <v>33</v>
      </c>
      <c r="F850" s="4" t="s">
        <v>18</v>
      </c>
      <c r="G850" s="4">
        <v>9812</v>
      </c>
      <c r="H850" s="4" t="s">
        <v>7503</v>
      </c>
      <c r="I850" s="94">
        <v>100</v>
      </c>
      <c r="J850" s="4" t="s">
        <v>61</v>
      </c>
      <c r="K850" s="57">
        <v>9811</v>
      </c>
      <c r="L850" s="4" t="s">
        <v>7502</v>
      </c>
      <c r="M850" s="4" t="s">
        <v>7501</v>
      </c>
      <c r="N850" s="4" t="str">
        <f>IFERROR(VLOOKUP(J850,'Issue Code'!$C$54:$D$69,2,0),"Fill in")</f>
        <v>Workmanship issue</v>
      </c>
      <c r="O850" s="6"/>
      <c r="P850" s="6"/>
    </row>
    <row r="851" spans="1:16" s="1" customFormat="1" ht="20.5" customHeight="1" x14ac:dyDescent="0.35">
      <c r="A851" s="3">
        <v>46239</v>
      </c>
      <c r="B851" s="57">
        <f t="shared" si="48"/>
        <v>32</v>
      </c>
      <c r="C851" s="57" t="str">
        <f t="shared" si="49"/>
        <v>Aug</v>
      </c>
      <c r="D851" s="4" t="s">
        <v>416</v>
      </c>
      <c r="E851" s="4" t="s">
        <v>33</v>
      </c>
      <c r="F851" s="4" t="s">
        <v>18</v>
      </c>
      <c r="G851" s="4">
        <v>9812</v>
      </c>
      <c r="H851" s="4" t="s">
        <v>5483</v>
      </c>
      <c r="I851" s="94">
        <v>8</v>
      </c>
      <c r="J851" s="4" t="s">
        <v>93</v>
      </c>
      <c r="K851" s="57">
        <v>2731</v>
      </c>
      <c r="L851" s="4" t="s">
        <v>7504</v>
      </c>
      <c r="M851" s="4" t="s">
        <v>5484</v>
      </c>
      <c r="N851" s="4" t="str">
        <f>IFERROR(VLOOKUP(J851,'Issue Code'!$C$54:$D$69,2,0),"Fill in")</f>
        <v>Factory management issue</v>
      </c>
      <c r="O851" s="6"/>
      <c r="P851" s="6"/>
    </row>
    <row r="852" spans="1:16" s="1" customFormat="1" ht="20.5" customHeight="1" x14ac:dyDescent="0.35">
      <c r="A852" s="3">
        <v>46239</v>
      </c>
      <c r="B852" s="57">
        <f t="shared" si="48"/>
        <v>32</v>
      </c>
      <c r="C852" s="57" t="str">
        <f t="shared" si="49"/>
        <v>Aug</v>
      </c>
      <c r="D852" s="4" t="s">
        <v>1283</v>
      </c>
      <c r="E852" s="4" t="s">
        <v>33</v>
      </c>
      <c r="F852" s="4" t="s">
        <v>18</v>
      </c>
      <c r="G852" s="4">
        <v>9812</v>
      </c>
      <c r="H852" s="4" t="s">
        <v>7373</v>
      </c>
      <c r="I852" s="94">
        <f>11*0.5</f>
        <v>5.5</v>
      </c>
      <c r="J852" s="4" t="s">
        <v>7006</v>
      </c>
      <c r="K852" s="57" t="s">
        <v>7007</v>
      </c>
      <c r="L852" s="4" t="s">
        <v>7377</v>
      </c>
      <c r="M852" s="4" t="s">
        <v>7376</v>
      </c>
      <c r="N852" s="4" t="s">
        <v>702</v>
      </c>
      <c r="O852" s="6"/>
      <c r="P852" s="6"/>
    </row>
    <row r="853" spans="1:16" s="1" customFormat="1" ht="20.5" customHeight="1" x14ac:dyDescent="0.35">
      <c r="A853" s="3">
        <v>46240</v>
      </c>
      <c r="B853" s="57">
        <f t="shared" si="48"/>
        <v>32</v>
      </c>
      <c r="C853" s="57" t="str">
        <f t="shared" si="49"/>
        <v>Aug</v>
      </c>
      <c r="D853" s="4" t="s">
        <v>994</v>
      </c>
      <c r="E853" s="4" t="s">
        <v>33</v>
      </c>
      <c r="F853" s="4" t="s">
        <v>18</v>
      </c>
      <c r="G853" s="4">
        <v>9812</v>
      </c>
      <c r="H853" s="4" t="s">
        <v>7611</v>
      </c>
      <c r="I853" s="94">
        <f>8*8+8</f>
        <v>72</v>
      </c>
      <c r="J853" s="4" t="s">
        <v>61</v>
      </c>
      <c r="K853" s="57">
        <v>9811</v>
      </c>
      <c r="L853" s="4" t="s">
        <v>7613</v>
      </c>
      <c r="M853" s="4" t="s">
        <v>7612</v>
      </c>
      <c r="N853" s="4" t="str">
        <f>IFERROR(VLOOKUP(J853,'Issue Code'!$C$54:$D$69,2,0),"Fill in")</f>
        <v>Workmanship issue</v>
      </c>
      <c r="O853" s="6"/>
      <c r="P853" s="6"/>
    </row>
    <row r="854" spans="1:16" s="1" customFormat="1" ht="20.5" customHeight="1" x14ac:dyDescent="0.35">
      <c r="A854" s="3">
        <v>46240</v>
      </c>
      <c r="B854" s="57">
        <f t="shared" si="48"/>
        <v>32</v>
      </c>
      <c r="C854" s="57" t="str">
        <f t="shared" si="49"/>
        <v>Aug</v>
      </c>
      <c r="D854" s="4" t="s">
        <v>1301</v>
      </c>
      <c r="E854" s="4" t="s">
        <v>33</v>
      </c>
      <c r="F854" s="4" t="s">
        <v>18</v>
      </c>
      <c r="G854" s="4">
        <v>9812</v>
      </c>
      <c r="H854" s="4" t="s">
        <v>7614</v>
      </c>
      <c r="I854" s="94">
        <v>63</v>
      </c>
      <c r="J854" s="4" t="s">
        <v>61</v>
      </c>
      <c r="K854" s="57">
        <v>9811</v>
      </c>
      <c r="L854" s="4" t="s">
        <v>7616</v>
      </c>
      <c r="M854" s="4" t="s">
        <v>7615</v>
      </c>
      <c r="N854" s="4" t="str">
        <f>IFERROR(VLOOKUP(J854,'Issue Code'!$C$54:$D$69,2,0),"Fill in")</f>
        <v>Workmanship issue</v>
      </c>
      <c r="O854" s="6"/>
      <c r="P854" s="6"/>
    </row>
    <row r="855" spans="1:16" s="1" customFormat="1" ht="20.5" customHeight="1" x14ac:dyDescent="0.35">
      <c r="A855" s="3">
        <v>46240</v>
      </c>
      <c r="B855" s="57">
        <f t="shared" si="48"/>
        <v>32</v>
      </c>
      <c r="C855" s="57" t="str">
        <f t="shared" si="49"/>
        <v>Aug</v>
      </c>
      <c r="D855" s="4" t="s">
        <v>470</v>
      </c>
      <c r="E855" s="4" t="s">
        <v>33</v>
      </c>
      <c r="F855" s="4" t="s">
        <v>18</v>
      </c>
      <c r="G855" s="4">
        <v>9812</v>
      </c>
      <c r="H855" s="1" t="s">
        <v>7457</v>
      </c>
      <c r="I855" s="94">
        <v>96</v>
      </c>
      <c r="J855" s="4" t="s">
        <v>1812</v>
      </c>
      <c r="K855" s="57" t="s">
        <v>6541</v>
      </c>
      <c r="L855" s="4" t="s">
        <v>7459</v>
      </c>
      <c r="M855" s="4" t="s">
        <v>7458</v>
      </c>
      <c r="N855" s="4" t="str">
        <f>IFERROR(VLOOKUP(J855,'Issue Code'!$C$54:$D$69,2,0),"Fill in")</f>
        <v>Fill in</v>
      </c>
      <c r="O855" s="6"/>
      <c r="P855" s="6"/>
    </row>
    <row r="856" spans="1:16" s="1" customFormat="1" ht="20.5" customHeight="1" x14ac:dyDescent="0.35">
      <c r="A856" s="3">
        <v>46240</v>
      </c>
      <c r="B856" s="57">
        <f t="shared" si="48"/>
        <v>32</v>
      </c>
      <c r="C856" s="57" t="str">
        <f t="shared" si="49"/>
        <v>Aug</v>
      </c>
      <c r="D856" s="4" t="s">
        <v>494</v>
      </c>
      <c r="E856" s="4" t="s">
        <v>33</v>
      </c>
      <c r="F856" s="4" t="s">
        <v>18</v>
      </c>
      <c r="G856" s="4">
        <v>9812</v>
      </c>
      <c r="H856" s="4" t="s">
        <v>7503</v>
      </c>
      <c r="I856" s="94">
        <f>19*8</f>
        <v>152</v>
      </c>
      <c r="J856" s="4" t="s">
        <v>61</v>
      </c>
      <c r="K856" s="57">
        <v>9811</v>
      </c>
      <c r="L856" s="4" t="s">
        <v>7502</v>
      </c>
      <c r="M856" s="4" t="s">
        <v>7501</v>
      </c>
      <c r="N856" s="4" t="str">
        <f>IFERROR(VLOOKUP(J856,'Issue Code'!$C$54:$D$69,2,0),"Fill in")</f>
        <v>Workmanship issue</v>
      </c>
      <c r="O856" s="6"/>
      <c r="P856" s="6"/>
    </row>
    <row r="857" spans="1:16" s="1" customFormat="1" ht="20.5" customHeight="1" x14ac:dyDescent="0.35">
      <c r="A857" s="3">
        <v>46240</v>
      </c>
      <c r="B857" s="57">
        <f t="shared" si="48"/>
        <v>32</v>
      </c>
      <c r="C857" s="57" t="str">
        <f t="shared" si="49"/>
        <v>Aug</v>
      </c>
      <c r="D857" s="4" t="s">
        <v>1535</v>
      </c>
      <c r="E857" s="4" t="s">
        <v>33</v>
      </c>
      <c r="F857" s="4" t="s">
        <v>18</v>
      </c>
      <c r="G857" s="4">
        <v>9812</v>
      </c>
      <c r="H857" s="4" t="s">
        <v>7617</v>
      </c>
      <c r="I857" s="94">
        <f>45+15*8</f>
        <v>165</v>
      </c>
      <c r="J857" s="4" t="s">
        <v>30</v>
      </c>
      <c r="K857" s="57" t="s">
        <v>79</v>
      </c>
      <c r="L857" s="4" t="s">
        <v>7619</v>
      </c>
      <c r="M857" s="4" t="s">
        <v>7618</v>
      </c>
      <c r="N857" s="4" t="str">
        <f>IFERROR(VLOOKUP(J857,'Issue Code'!$C$54:$D$69,2,0),"Fill in")</f>
        <v>Material issue (Quality)</v>
      </c>
      <c r="O857" s="6"/>
      <c r="P857" s="6"/>
    </row>
    <row r="858" spans="1:16" s="1" customFormat="1" ht="20.5" customHeight="1" x14ac:dyDescent="0.35">
      <c r="A858" s="3">
        <v>46240</v>
      </c>
      <c r="B858" s="57">
        <f t="shared" si="48"/>
        <v>32</v>
      </c>
      <c r="C858" s="57" t="str">
        <f t="shared" si="49"/>
        <v>Aug</v>
      </c>
      <c r="D858" s="4" t="s">
        <v>546</v>
      </c>
      <c r="E858" s="4" t="s">
        <v>33</v>
      </c>
      <c r="F858" s="4" t="s">
        <v>17</v>
      </c>
      <c r="G858" s="4">
        <v>9812</v>
      </c>
      <c r="H858" s="4" t="s">
        <v>7620</v>
      </c>
      <c r="I858" s="94">
        <v>76</v>
      </c>
      <c r="J858" s="4" t="s">
        <v>30</v>
      </c>
      <c r="K858" s="57" t="s">
        <v>79</v>
      </c>
      <c r="L858" s="4" t="s">
        <v>7622</v>
      </c>
      <c r="M858" s="4" t="s">
        <v>7621</v>
      </c>
      <c r="N858" s="4" t="str">
        <f>IFERROR(VLOOKUP(J858,'Issue Code'!$C$54:$D$69,2,0),"Fill in")</f>
        <v>Material issue (Quality)</v>
      </c>
      <c r="O858" s="6"/>
      <c r="P858" s="6"/>
    </row>
    <row r="859" spans="1:16" s="1" customFormat="1" ht="20.5" customHeight="1" x14ac:dyDescent="0.35">
      <c r="A859" s="3"/>
      <c r="B859" s="57">
        <f t="shared" si="48"/>
        <v>0</v>
      </c>
      <c r="C859" s="57" t="str">
        <f t="shared" si="49"/>
        <v>Jan</v>
      </c>
      <c r="D859" s="4"/>
      <c r="E859" s="4"/>
      <c r="F859" s="4"/>
      <c r="G859" s="4"/>
      <c r="H859" s="4"/>
      <c r="I859" s="94"/>
      <c r="J859" s="4"/>
      <c r="K859" s="57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7">
        <f t="shared" si="48"/>
        <v>0</v>
      </c>
      <c r="C860" s="57" t="str">
        <f t="shared" si="49"/>
        <v>Jan</v>
      </c>
      <c r="D860" s="4"/>
      <c r="E860" s="4"/>
      <c r="F860" s="4"/>
      <c r="G860" s="4"/>
      <c r="H860" s="4"/>
      <c r="I860" s="94"/>
      <c r="J860" s="4"/>
      <c r="K860" s="57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7">
        <f t="shared" si="48"/>
        <v>0</v>
      </c>
      <c r="C861" s="57" t="str">
        <f t="shared" si="49"/>
        <v>Jan</v>
      </c>
      <c r="D861" s="4"/>
      <c r="E861" s="4"/>
      <c r="F861" s="4"/>
      <c r="G861" s="4"/>
      <c r="H861" s="4"/>
      <c r="I861" s="94"/>
      <c r="J861" s="4"/>
      <c r="K861" s="57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7">
        <f t="shared" si="48"/>
        <v>0</v>
      </c>
      <c r="C862" s="57" t="str">
        <f t="shared" si="49"/>
        <v>Jan</v>
      </c>
      <c r="D862" s="4"/>
      <c r="E862" s="4"/>
      <c r="F862" s="4"/>
      <c r="G862" s="4"/>
      <c r="H862" s="4"/>
      <c r="I862" s="94"/>
      <c r="J862" s="4"/>
      <c r="K862" s="57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7">
        <f t="shared" si="48"/>
        <v>0</v>
      </c>
      <c r="C863" s="57" t="str">
        <f t="shared" si="49"/>
        <v>Jan</v>
      </c>
      <c r="D863" s="4"/>
      <c r="E863" s="4"/>
      <c r="F863" s="4"/>
      <c r="G863" s="4"/>
      <c r="H863" s="4"/>
      <c r="I863" s="94"/>
      <c r="J863" s="4"/>
      <c r="K863" s="57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7">
        <f t="shared" si="48"/>
        <v>0</v>
      </c>
      <c r="C864" s="57" t="str">
        <f t="shared" si="49"/>
        <v>Jan</v>
      </c>
      <c r="D864" s="4"/>
      <c r="E864" s="4"/>
      <c r="F864" s="4"/>
      <c r="G864" s="4"/>
      <c r="H864" s="4"/>
      <c r="I864" s="94"/>
      <c r="J864" s="4"/>
      <c r="K864" s="57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7">
        <f t="shared" si="48"/>
        <v>0</v>
      </c>
      <c r="C865" s="57" t="str">
        <f t="shared" si="49"/>
        <v>Jan</v>
      </c>
      <c r="D865" s="4"/>
      <c r="E865" s="4"/>
      <c r="F865" s="4"/>
      <c r="G865" s="4"/>
      <c r="H865" s="4"/>
      <c r="I865" s="94"/>
      <c r="J865" s="4"/>
      <c r="K865" s="57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7">
        <f t="shared" si="48"/>
        <v>0</v>
      </c>
      <c r="C866" s="57" t="str">
        <f t="shared" si="49"/>
        <v>Jan</v>
      </c>
      <c r="D866" s="4"/>
      <c r="E866" s="4"/>
      <c r="F866" s="4"/>
      <c r="G866" s="4"/>
      <c r="H866" s="4"/>
      <c r="I866" s="94"/>
      <c r="J866" s="4"/>
      <c r="K866" s="57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7">
        <f t="shared" si="48"/>
        <v>0</v>
      </c>
      <c r="C867" s="57" t="str">
        <f t="shared" si="49"/>
        <v>Jan</v>
      </c>
      <c r="D867" s="4"/>
      <c r="E867" s="4"/>
      <c r="F867" s="4"/>
      <c r="G867" s="4"/>
      <c r="H867" s="4"/>
      <c r="I867" s="94"/>
      <c r="J867" s="4"/>
      <c r="K867" s="57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7">
        <f t="shared" si="48"/>
        <v>0</v>
      </c>
      <c r="C868" s="57" t="str">
        <f t="shared" si="49"/>
        <v>Jan</v>
      </c>
      <c r="D868" s="4"/>
      <c r="E868" s="4"/>
      <c r="F868" s="4"/>
      <c r="G868" s="4"/>
      <c r="H868" s="4"/>
      <c r="I868" s="94"/>
      <c r="J868" s="4"/>
      <c r="K868" s="57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7">
        <f t="shared" si="48"/>
        <v>0</v>
      </c>
      <c r="C869" s="57" t="str">
        <f t="shared" si="49"/>
        <v>Jan</v>
      </c>
      <c r="D869" s="4"/>
      <c r="E869" s="4"/>
      <c r="F869" s="4"/>
      <c r="G869" s="4"/>
      <c r="H869" s="4"/>
      <c r="I869" s="94"/>
      <c r="J869" s="4"/>
      <c r="K869" s="57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7">
        <f t="shared" si="48"/>
        <v>0</v>
      </c>
      <c r="C870" s="57" t="str">
        <f t="shared" si="49"/>
        <v>Jan</v>
      </c>
      <c r="D870" s="4"/>
      <c r="E870" s="4"/>
      <c r="F870" s="4"/>
      <c r="G870" s="4"/>
      <c r="H870" s="4"/>
      <c r="I870" s="94"/>
      <c r="J870" s="4"/>
      <c r="K870" s="57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7">
        <f t="shared" si="48"/>
        <v>0</v>
      </c>
      <c r="C871" s="57" t="str">
        <f t="shared" si="49"/>
        <v>Jan</v>
      </c>
      <c r="D871" s="4"/>
      <c r="E871" s="4"/>
      <c r="F871" s="4"/>
      <c r="G871" s="4"/>
      <c r="H871" s="4"/>
      <c r="I871" s="94"/>
      <c r="J871" s="4"/>
      <c r="K871" s="57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7">
        <f t="shared" si="48"/>
        <v>0</v>
      </c>
      <c r="C872" s="57" t="str">
        <f t="shared" si="49"/>
        <v>Jan</v>
      </c>
      <c r="D872" s="4"/>
      <c r="E872" s="4"/>
      <c r="F872" s="4"/>
      <c r="G872" s="4"/>
      <c r="H872" s="4"/>
      <c r="I872" s="94"/>
      <c r="J872" s="4"/>
      <c r="K872" s="57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7">
        <f t="shared" si="48"/>
        <v>0</v>
      </c>
      <c r="C873" s="57" t="str">
        <f t="shared" si="49"/>
        <v>Jan</v>
      </c>
      <c r="D873" s="4"/>
      <c r="E873" s="4"/>
      <c r="F873" s="4"/>
      <c r="G873" s="4"/>
      <c r="H873" s="4"/>
      <c r="I873" s="94"/>
      <c r="J873" s="4"/>
      <c r="K873" s="57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7">
        <f t="shared" si="48"/>
        <v>0</v>
      </c>
      <c r="C874" s="57" t="str">
        <f t="shared" si="49"/>
        <v>Jan</v>
      </c>
      <c r="D874" s="4"/>
      <c r="E874" s="4"/>
      <c r="F874" s="4"/>
      <c r="G874" s="4"/>
      <c r="H874" s="4"/>
      <c r="I874" s="94"/>
      <c r="J874" s="4"/>
      <c r="K874" s="57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7">
        <f t="shared" si="48"/>
        <v>0</v>
      </c>
      <c r="C875" s="57" t="str">
        <f t="shared" si="49"/>
        <v>Jan</v>
      </c>
      <c r="D875" s="4"/>
      <c r="E875" s="4"/>
      <c r="F875" s="4"/>
      <c r="G875" s="4"/>
      <c r="H875" s="4"/>
      <c r="I875" s="94"/>
      <c r="J875" s="4"/>
      <c r="K875" s="57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7">
        <f t="shared" si="48"/>
        <v>0</v>
      </c>
      <c r="C876" s="57" t="str">
        <f t="shared" si="49"/>
        <v>Jan</v>
      </c>
      <c r="D876" s="4"/>
      <c r="E876" s="4"/>
      <c r="F876" s="4"/>
      <c r="G876" s="4"/>
      <c r="H876" s="4"/>
      <c r="I876" s="94"/>
      <c r="J876" s="4"/>
      <c r="K876" s="57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7">
        <f t="shared" si="48"/>
        <v>0</v>
      </c>
      <c r="C877" s="57" t="str">
        <f t="shared" si="49"/>
        <v>Jan</v>
      </c>
      <c r="D877" s="4"/>
      <c r="E877" s="4"/>
      <c r="F877" s="4"/>
      <c r="G877" s="4"/>
      <c r="H877" s="4"/>
      <c r="I877" s="94"/>
      <c r="J877" s="4"/>
      <c r="K877" s="57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7">
        <f t="shared" si="48"/>
        <v>0</v>
      </c>
      <c r="C878" s="57" t="str">
        <f t="shared" si="49"/>
        <v>Jan</v>
      </c>
      <c r="D878" s="4"/>
      <c r="E878" s="4"/>
      <c r="F878" s="4"/>
      <c r="G878" s="4"/>
      <c r="H878" s="4"/>
      <c r="I878" s="94"/>
      <c r="J878" s="4"/>
      <c r="K878" s="57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7">
        <f t="shared" si="48"/>
        <v>0</v>
      </c>
      <c r="C879" s="57" t="str">
        <f t="shared" si="49"/>
        <v>Jan</v>
      </c>
      <c r="D879" s="4"/>
      <c r="E879" s="4"/>
      <c r="F879" s="4"/>
      <c r="G879" s="4"/>
      <c r="H879" s="4"/>
      <c r="I879" s="94"/>
      <c r="J879" s="4"/>
      <c r="K879" s="57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7">
        <f t="shared" si="48"/>
        <v>0</v>
      </c>
      <c r="C880" s="57" t="str">
        <f t="shared" si="49"/>
        <v>Jan</v>
      </c>
      <c r="D880" s="4"/>
      <c r="E880" s="4"/>
      <c r="F880" s="4"/>
      <c r="G880" s="4"/>
      <c r="H880" s="4"/>
      <c r="I880" s="94"/>
      <c r="J880" s="4"/>
      <c r="K880" s="57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7">
        <f t="shared" si="48"/>
        <v>0</v>
      </c>
      <c r="C881" s="57" t="str">
        <f t="shared" si="49"/>
        <v>Jan</v>
      </c>
      <c r="D881" s="4"/>
      <c r="E881" s="4"/>
      <c r="F881" s="4"/>
      <c r="G881" s="4"/>
      <c r="H881" s="4"/>
      <c r="I881" s="94"/>
      <c r="J881" s="4"/>
      <c r="K881" s="57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7">
        <f t="shared" si="48"/>
        <v>0</v>
      </c>
      <c r="C882" s="57" t="str">
        <f t="shared" si="49"/>
        <v>Jan</v>
      </c>
      <c r="D882" s="4"/>
      <c r="E882" s="4"/>
      <c r="F882" s="4"/>
      <c r="G882" s="4"/>
      <c r="H882" s="4"/>
      <c r="I882" s="94"/>
      <c r="J882" s="4"/>
      <c r="K882" s="57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7">
        <f t="shared" si="48"/>
        <v>0</v>
      </c>
      <c r="C883" s="57" t="str">
        <f t="shared" si="49"/>
        <v>Jan</v>
      </c>
      <c r="D883" s="4"/>
      <c r="E883" s="4"/>
      <c r="F883" s="4"/>
      <c r="G883" s="4"/>
      <c r="H883" s="4"/>
      <c r="I883" s="94"/>
      <c r="J883" s="4"/>
      <c r="K883" s="57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7">
        <f t="shared" si="48"/>
        <v>0</v>
      </c>
      <c r="C884" s="57" t="str">
        <f t="shared" si="49"/>
        <v>Jan</v>
      </c>
      <c r="D884" s="4"/>
      <c r="E884" s="4"/>
      <c r="F884" s="4"/>
      <c r="G884" s="4"/>
      <c r="H884" s="4"/>
      <c r="I884" s="94"/>
      <c r="J884" s="4"/>
      <c r="K884" s="57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7">
        <f t="shared" si="48"/>
        <v>0</v>
      </c>
      <c r="C885" s="57" t="str">
        <f t="shared" si="49"/>
        <v>Jan</v>
      </c>
      <c r="D885" s="4"/>
      <c r="E885" s="4"/>
      <c r="F885" s="4"/>
      <c r="G885" s="4"/>
      <c r="H885" s="4"/>
      <c r="I885" s="94"/>
      <c r="J885" s="4"/>
      <c r="K885" s="57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7">
        <f t="shared" si="48"/>
        <v>0</v>
      </c>
      <c r="C886" s="57" t="str">
        <f t="shared" si="49"/>
        <v>Jan</v>
      </c>
      <c r="D886" s="4"/>
      <c r="E886" s="4"/>
      <c r="F886" s="4"/>
      <c r="G886" s="4"/>
      <c r="H886" s="4"/>
      <c r="I886" s="94"/>
      <c r="J886" s="4"/>
      <c r="K886" s="57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7">
        <f t="shared" si="48"/>
        <v>0</v>
      </c>
      <c r="C887" s="57" t="str">
        <f t="shared" si="49"/>
        <v>Jan</v>
      </c>
      <c r="D887" s="4"/>
      <c r="E887" s="4"/>
      <c r="F887" s="4"/>
      <c r="G887" s="4"/>
      <c r="H887" s="4"/>
      <c r="I887" s="94"/>
      <c r="J887" s="4"/>
      <c r="K887" s="57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7">
        <f t="shared" si="48"/>
        <v>0</v>
      </c>
      <c r="C888" s="57" t="str">
        <f t="shared" si="49"/>
        <v>Jan</v>
      </c>
      <c r="D888" s="4"/>
      <c r="E888" s="4"/>
      <c r="F888" s="4"/>
      <c r="G888" s="4"/>
      <c r="H888" s="4"/>
      <c r="I888" s="94"/>
      <c r="J888" s="4"/>
      <c r="K888" s="57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7">
        <f t="shared" si="48"/>
        <v>0</v>
      </c>
      <c r="C889" s="57" t="str">
        <f t="shared" si="49"/>
        <v>Jan</v>
      </c>
      <c r="D889" s="4"/>
      <c r="E889" s="4"/>
      <c r="F889" s="4"/>
      <c r="G889" s="4"/>
      <c r="H889" s="4"/>
      <c r="I889" s="94"/>
      <c r="J889" s="4"/>
      <c r="K889" s="57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7">
        <f t="shared" si="48"/>
        <v>0</v>
      </c>
      <c r="C890" s="57" t="str">
        <f t="shared" si="49"/>
        <v>Jan</v>
      </c>
      <c r="D890" s="4"/>
      <c r="E890" s="4"/>
      <c r="F890" s="4"/>
      <c r="G890" s="4"/>
      <c r="H890" s="4"/>
      <c r="I890" s="94"/>
      <c r="J890" s="4"/>
      <c r="K890" s="57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7">
        <f t="shared" si="48"/>
        <v>0</v>
      </c>
      <c r="C891" s="57" t="str">
        <f t="shared" si="49"/>
        <v>Jan</v>
      </c>
      <c r="D891" s="4"/>
      <c r="E891" s="4"/>
      <c r="F891" s="4"/>
      <c r="G891" s="4"/>
      <c r="H891" s="4"/>
      <c r="I891" s="94"/>
      <c r="J891" s="4"/>
      <c r="K891" s="57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7">
        <f t="shared" si="48"/>
        <v>0</v>
      </c>
      <c r="C892" s="57" t="str">
        <f t="shared" si="49"/>
        <v>Jan</v>
      </c>
      <c r="D892" s="4"/>
      <c r="E892" s="4"/>
      <c r="F892" s="4"/>
      <c r="G892" s="4"/>
      <c r="H892" s="4"/>
      <c r="I892" s="94"/>
      <c r="J892" s="4"/>
      <c r="K892" s="57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7">
        <f t="shared" si="48"/>
        <v>0</v>
      </c>
      <c r="C893" s="57" t="str">
        <f t="shared" si="49"/>
        <v>Jan</v>
      </c>
      <c r="D893" s="4"/>
      <c r="E893" s="4"/>
      <c r="F893" s="4"/>
      <c r="G893" s="4"/>
      <c r="H893" s="4"/>
      <c r="I893" s="94"/>
      <c r="J893" s="4"/>
      <c r="K893" s="57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7">
        <f t="shared" si="48"/>
        <v>0</v>
      </c>
      <c r="C894" s="57" t="str">
        <f t="shared" si="49"/>
        <v>Jan</v>
      </c>
      <c r="D894" s="4"/>
      <c r="E894" s="4"/>
      <c r="F894" s="4"/>
      <c r="G894" s="4"/>
      <c r="H894" s="4"/>
      <c r="I894" s="94"/>
      <c r="J894" s="4"/>
      <c r="K894" s="57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7">
        <f t="shared" si="48"/>
        <v>0</v>
      </c>
      <c r="C895" s="57" t="str">
        <f t="shared" si="49"/>
        <v>Jan</v>
      </c>
      <c r="D895" s="4"/>
      <c r="E895" s="4"/>
      <c r="F895" s="4"/>
      <c r="G895" s="4"/>
      <c r="H895" s="4"/>
      <c r="I895" s="94"/>
      <c r="J895" s="4"/>
      <c r="K895" s="57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7">
        <f t="shared" si="48"/>
        <v>0</v>
      </c>
      <c r="C896" s="57" t="str">
        <f t="shared" si="49"/>
        <v>Jan</v>
      </c>
      <c r="D896" s="4"/>
      <c r="E896" s="4"/>
      <c r="F896" s="4"/>
      <c r="G896" s="4"/>
      <c r="H896" s="4"/>
      <c r="I896" s="94"/>
      <c r="J896" s="4"/>
      <c r="K896" s="57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7">
        <f t="shared" ref="B897:B960" si="52">WEEKNUM(A897)</f>
        <v>0</v>
      </c>
      <c r="C897" s="57" t="str">
        <f t="shared" si="49"/>
        <v>Jan</v>
      </c>
      <c r="D897" s="4"/>
      <c r="E897" s="4"/>
      <c r="F897" s="4"/>
      <c r="G897" s="4"/>
      <c r="H897" s="4"/>
      <c r="I897" s="94"/>
      <c r="J897" s="4"/>
      <c r="K897" s="57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7">
        <f t="shared" si="52"/>
        <v>0</v>
      </c>
      <c r="C898" s="57" t="str">
        <f t="shared" si="49"/>
        <v>Jan</v>
      </c>
      <c r="D898" s="4"/>
      <c r="E898" s="4"/>
      <c r="F898" s="4"/>
      <c r="G898" s="4"/>
      <c r="H898" s="4"/>
      <c r="I898" s="94"/>
      <c r="J898" s="4"/>
      <c r="K898" s="57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7">
        <f t="shared" si="52"/>
        <v>0</v>
      </c>
      <c r="C899" s="57" t="str">
        <f t="shared" ref="C899:C962" si="53">TEXT(A899,"Mmm")</f>
        <v>Jan</v>
      </c>
      <c r="D899" s="4"/>
      <c r="E899" s="4"/>
      <c r="F899" s="4"/>
      <c r="G899" s="4"/>
      <c r="H899" s="4"/>
      <c r="I899" s="94"/>
      <c r="J899" s="4"/>
      <c r="K899" s="57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7">
        <f t="shared" si="52"/>
        <v>0</v>
      </c>
      <c r="C900" s="57" t="str">
        <f t="shared" si="53"/>
        <v>Jan</v>
      </c>
      <c r="D900" s="4"/>
      <c r="E900" s="4"/>
      <c r="F900" s="4"/>
      <c r="G900" s="4"/>
      <c r="H900" s="4"/>
      <c r="I900" s="94"/>
      <c r="J900" s="4"/>
      <c r="K900" s="57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7">
        <f t="shared" si="52"/>
        <v>0</v>
      </c>
      <c r="C901" s="57" t="str">
        <f t="shared" si="53"/>
        <v>Jan</v>
      </c>
      <c r="D901" s="4"/>
      <c r="E901" s="4"/>
      <c r="F901" s="4"/>
      <c r="G901" s="4"/>
      <c r="H901" s="4"/>
      <c r="I901" s="94"/>
      <c r="J901" s="4"/>
      <c r="K901" s="57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7">
        <f t="shared" si="52"/>
        <v>0</v>
      </c>
      <c r="C902" s="57" t="str">
        <f t="shared" si="53"/>
        <v>Jan</v>
      </c>
      <c r="D902" s="4"/>
      <c r="E902" s="4"/>
      <c r="F902" s="4"/>
      <c r="G902" s="4"/>
      <c r="H902" s="4"/>
      <c r="I902" s="94"/>
      <c r="J902" s="4"/>
      <c r="K902" s="57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7">
        <f t="shared" si="52"/>
        <v>0</v>
      </c>
      <c r="C903" s="57" t="str">
        <f t="shared" si="53"/>
        <v>Jan</v>
      </c>
      <c r="D903" s="4"/>
      <c r="E903" s="4"/>
      <c r="F903" s="4"/>
      <c r="G903" s="4"/>
      <c r="H903" s="4"/>
      <c r="I903" s="94"/>
      <c r="J903" s="4"/>
      <c r="K903" s="57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7">
        <f t="shared" si="52"/>
        <v>0</v>
      </c>
      <c r="C904" s="57" t="str">
        <f t="shared" si="53"/>
        <v>Jan</v>
      </c>
      <c r="D904" s="4"/>
      <c r="E904" s="4"/>
      <c r="F904" s="4"/>
      <c r="G904" s="4"/>
      <c r="H904" s="4"/>
      <c r="I904" s="94"/>
      <c r="J904" s="4"/>
      <c r="K904" s="57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7">
        <f t="shared" si="52"/>
        <v>0</v>
      </c>
      <c r="C905" s="57" t="str">
        <f t="shared" si="53"/>
        <v>Jan</v>
      </c>
      <c r="D905" s="4"/>
      <c r="E905" s="4"/>
      <c r="F905" s="4"/>
      <c r="G905" s="4"/>
      <c r="H905" s="4"/>
      <c r="I905" s="94"/>
      <c r="J905" s="4"/>
      <c r="K905" s="57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7">
        <f t="shared" si="52"/>
        <v>0</v>
      </c>
      <c r="C906" s="57" t="str">
        <f t="shared" si="53"/>
        <v>Jan</v>
      </c>
      <c r="D906" s="4"/>
      <c r="E906" s="4"/>
      <c r="F906" s="4"/>
      <c r="G906" s="4"/>
      <c r="H906" s="4"/>
      <c r="I906" s="94"/>
      <c r="J906" s="4"/>
      <c r="K906" s="57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7">
        <f t="shared" si="52"/>
        <v>0</v>
      </c>
      <c r="C907" s="57" t="str">
        <f t="shared" si="53"/>
        <v>Jan</v>
      </c>
      <c r="D907" s="4"/>
      <c r="E907" s="4"/>
      <c r="F907" s="4"/>
      <c r="G907" s="4"/>
      <c r="H907" s="4"/>
      <c r="I907" s="94"/>
      <c r="J907" s="4"/>
      <c r="K907" s="57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7">
        <f t="shared" si="52"/>
        <v>0</v>
      </c>
      <c r="C908" s="57" t="str">
        <f t="shared" si="53"/>
        <v>Jan</v>
      </c>
      <c r="D908" s="4"/>
      <c r="E908" s="4"/>
      <c r="F908" s="4"/>
      <c r="G908" s="4"/>
      <c r="H908" s="4"/>
      <c r="I908" s="94"/>
      <c r="J908" s="4"/>
      <c r="K908" s="57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7">
        <f t="shared" si="52"/>
        <v>0</v>
      </c>
      <c r="C909" s="57" t="str">
        <f t="shared" si="53"/>
        <v>Jan</v>
      </c>
      <c r="D909" s="4"/>
      <c r="E909" s="4"/>
      <c r="F909" s="4"/>
      <c r="G909" s="4"/>
      <c r="H909" s="4"/>
      <c r="I909" s="94"/>
      <c r="J909" s="4"/>
      <c r="K909" s="57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7">
        <f t="shared" si="52"/>
        <v>0</v>
      </c>
      <c r="C910" s="57" t="str">
        <f t="shared" si="53"/>
        <v>Jan</v>
      </c>
      <c r="D910" s="4"/>
      <c r="E910" s="4"/>
      <c r="F910" s="4"/>
      <c r="G910" s="4"/>
      <c r="H910" s="4"/>
      <c r="I910" s="94"/>
      <c r="J910" s="4"/>
      <c r="K910" s="57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7">
        <f t="shared" si="52"/>
        <v>0</v>
      </c>
      <c r="C911" s="57" t="str">
        <f t="shared" si="53"/>
        <v>Jan</v>
      </c>
      <c r="D911" s="4"/>
      <c r="E911" s="4"/>
      <c r="F911" s="4"/>
      <c r="G911" s="4"/>
      <c r="H911" s="4"/>
      <c r="I911" s="94"/>
      <c r="J911" s="4"/>
      <c r="K911" s="57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7">
        <f t="shared" si="52"/>
        <v>0</v>
      </c>
      <c r="C912" s="57" t="str">
        <f t="shared" si="53"/>
        <v>Jan</v>
      </c>
      <c r="D912" s="4"/>
      <c r="E912" s="4"/>
      <c r="F912" s="4"/>
      <c r="G912" s="4"/>
      <c r="H912" s="4"/>
      <c r="I912" s="94"/>
      <c r="J912" s="4"/>
      <c r="K912" s="57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7">
        <f t="shared" si="52"/>
        <v>0</v>
      </c>
      <c r="C913" s="57" t="str">
        <f t="shared" si="53"/>
        <v>Jan</v>
      </c>
      <c r="D913" s="4"/>
      <c r="E913" s="4"/>
      <c r="F913" s="4"/>
      <c r="G913" s="4"/>
      <c r="H913" s="4"/>
      <c r="I913" s="94"/>
      <c r="J913" s="4"/>
      <c r="K913" s="57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7">
        <f t="shared" si="52"/>
        <v>0</v>
      </c>
      <c r="C914" s="57" t="str">
        <f t="shared" si="53"/>
        <v>Jan</v>
      </c>
      <c r="D914" s="4"/>
      <c r="E914" s="4"/>
      <c r="F914" s="4"/>
      <c r="G914" s="4"/>
      <c r="H914" s="4"/>
      <c r="I914" s="94"/>
      <c r="J914" s="4"/>
      <c r="K914" s="57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7">
        <f t="shared" si="52"/>
        <v>0</v>
      </c>
      <c r="C915" s="57" t="str">
        <f t="shared" si="53"/>
        <v>Jan</v>
      </c>
      <c r="D915" s="4"/>
      <c r="E915" s="4"/>
      <c r="F915" s="4"/>
      <c r="G915" s="4"/>
      <c r="H915" s="4"/>
      <c r="I915" s="94"/>
      <c r="J915" s="4"/>
      <c r="K915" s="57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7">
        <f t="shared" si="52"/>
        <v>0</v>
      </c>
      <c r="C916" s="57" t="str">
        <f t="shared" si="53"/>
        <v>Jan</v>
      </c>
      <c r="D916" s="4"/>
      <c r="E916" s="4"/>
      <c r="F916" s="4"/>
      <c r="G916" s="4"/>
      <c r="H916" s="4"/>
      <c r="I916" s="94"/>
      <c r="J916" s="4"/>
      <c r="K916" s="57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7">
        <f t="shared" si="52"/>
        <v>0</v>
      </c>
      <c r="C917" s="57" t="str">
        <f t="shared" si="53"/>
        <v>Jan</v>
      </c>
      <c r="D917" s="4"/>
      <c r="E917" s="4"/>
      <c r="F917" s="4"/>
      <c r="G917" s="4"/>
      <c r="H917" s="4"/>
      <c r="I917" s="94"/>
      <c r="J917" s="4"/>
      <c r="K917" s="57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7">
        <f t="shared" si="52"/>
        <v>0</v>
      </c>
      <c r="C918" s="57" t="str">
        <f t="shared" si="53"/>
        <v>Jan</v>
      </c>
      <c r="D918" s="4"/>
      <c r="E918" s="4"/>
      <c r="F918" s="4"/>
      <c r="G918" s="4"/>
      <c r="H918" s="4"/>
      <c r="I918" s="94"/>
      <c r="J918" s="4"/>
      <c r="K918" s="57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7">
        <f t="shared" si="52"/>
        <v>0</v>
      </c>
      <c r="C919" s="57" t="str">
        <f t="shared" si="53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52"/>
        <v>0</v>
      </c>
      <c r="C920" s="57" t="str">
        <f t="shared" si="53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52"/>
        <v>0</v>
      </c>
      <c r="C921" s="57" t="str">
        <f t="shared" si="53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52"/>
        <v>0</v>
      </c>
      <c r="C922" s="57" t="str">
        <f t="shared" si="53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52"/>
        <v>0</v>
      </c>
      <c r="C923" s="57" t="str">
        <f t="shared" si="53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52"/>
        <v>0</v>
      </c>
      <c r="C924" s="57" t="str">
        <f t="shared" si="53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52"/>
        <v>0</v>
      </c>
      <c r="C925" s="57" t="str">
        <f t="shared" si="53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52"/>
        <v>0</v>
      </c>
      <c r="C926" s="57" t="str">
        <f t="shared" si="53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52"/>
        <v>0</v>
      </c>
      <c r="C927" s="57" t="str">
        <f t="shared" si="53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52"/>
        <v>0</v>
      </c>
      <c r="C928" s="57" t="str">
        <f t="shared" si="53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52"/>
        <v>0</v>
      </c>
      <c r="C929" s="57" t="str">
        <f t="shared" si="53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52"/>
        <v>0</v>
      </c>
      <c r="C930" s="57" t="str">
        <f t="shared" si="53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52"/>
        <v>0</v>
      </c>
      <c r="C931" s="57" t="str">
        <f t="shared" si="53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52"/>
        <v>0</v>
      </c>
      <c r="C932" s="57" t="str">
        <f t="shared" si="53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52"/>
        <v>0</v>
      </c>
      <c r="C933" s="57" t="str">
        <f t="shared" si="53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52"/>
        <v>0</v>
      </c>
      <c r="C934" s="57" t="str">
        <f t="shared" si="53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52"/>
        <v>0</v>
      </c>
      <c r="C935" s="57" t="str">
        <f t="shared" si="53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52"/>
        <v>0</v>
      </c>
      <c r="C936" s="57" t="str">
        <f t="shared" si="53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52"/>
        <v>0</v>
      </c>
      <c r="C937" s="57" t="str">
        <f t="shared" si="53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52"/>
        <v>0</v>
      </c>
      <c r="C938" s="57" t="str">
        <f t="shared" si="53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52"/>
        <v>0</v>
      </c>
      <c r="C939" s="57" t="str">
        <f t="shared" si="53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52"/>
        <v>0</v>
      </c>
      <c r="C940" s="57" t="str">
        <f t="shared" si="53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52"/>
        <v>0</v>
      </c>
      <c r="C941" s="57" t="str">
        <f t="shared" si="53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52"/>
        <v>0</v>
      </c>
      <c r="C942" s="57" t="str">
        <f t="shared" si="53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52"/>
        <v>0</v>
      </c>
      <c r="C943" s="57" t="str">
        <f t="shared" si="53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52"/>
        <v>0</v>
      </c>
      <c r="C944" s="57" t="str">
        <f t="shared" si="53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52"/>
        <v>0</v>
      </c>
      <c r="C945" s="57" t="str">
        <f t="shared" si="53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52"/>
        <v>0</v>
      </c>
      <c r="C946" s="57" t="str">
        <f t="shared" si="53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52"/>
        <v>0</v>
      </c>
      <c r="C947" s="57" t="str">
        <f t="shared" si="53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52"/>
        <v>0</v>
      </c>
      <c r="C948" s="57" t="str">
        <f t="shared" si="53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52"/>
        <v>0</v>
      </c>
      <c r="C949" s="57" t="str">
        <f t="shared" si="53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52"/>
        <v>0</v>
      </c>
      <c r="C950" s="57" t="str">
        <f t="shared" si="53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52"/>
        <v>0</v>
      </c>
      <c r="C951" s="57" t="str">
        <f t="shared" si="53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52"/>
        <v>0</v>
      </c>
      <c r="C952" s="57" t="str">
        <f t="shared" si="53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52"/>
        <v>0</v>
      </c>
      <c r="C953" s="57" t="str">
        <f t="shared" si="53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52"/>
        <v>0</v>
      </c>
      <c r="C954" s="57" t="str">
        <f t="shared" si="53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52"/>
        <v>0</v>
      </c>
      <c r="C955" s="57" t="str">
        <f t="shared" si="53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52"/>
        <v>0</v>
      </c>
      <c r="C956" s="57" t="str">
        <f t="shared" si="53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52"/>
        <v>0</v>
      </c>
      <c r="C957" s="57" t="str">
        <f t="shared" si="53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52"/>
        <v>0</v>
      </c>
      <c r="C958" s="57" t="str">
        <f t="shared" si="53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si="52"/>
        <v>0</v>
      </c>
      <c r="C959" s="57" t="str">
        <f t="shared" si="53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52"/>
        <v>0</v>
      </c>
      <c r="C960" s="57" t="str">
        <f t="shared" si="53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ref="B961:B967" si="54">WEEKNUM(A961)</f>
        <v>0</v>
      </c>
      <c r="C961" s="57" t="str">
        <f t="shared" si="53"/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54"/>
        <v>0</v>
      </c>
      <c r="C962" s="57" t="str">
        <f t="shared" si="53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si="54"/>
        <v>0</v>
      </c>
      <c r="C963" s="57" t="str">
        <f t="shared" ref="C963:C967" si="55">TEXT(A963,"Mmm")</f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si="54"/>
        <v>0</v>
      </c>
      <c r="C964" s="57" t="str">
        <f t="shared" si="55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54"/>
        <v>0</v>
      </c>
      <c r="C965" s="57" t="str">
        <f t="shared" si="55"/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7">
        <f t="shared" si="54"/>
        <v>0</v>
      </c>
      <c r="C966" s="57" t="str">
        <f t="shared" si="55"/>
        <v>Jan</v>
      </c>
      <c r="D966" s="4"/>
      <c r="E966" s="4"/>
      <c r="F966" s="4"/>
      <c r="G966" s="4"/>
      <c r="H966" s="4"/>
      <c r="I966" s="94"/>
      <c r="J966" s="4"/>
      <c r="K966" s="57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7">
        <f t="shared" si="54"/>
        <v>0</v>
      </c>
      <c r="C967" s="57" t="str">
        <f t="shared" si="55"/>
        <v>Jan</v>
      </c>
      <c r="D967" s="4"/>
      <c r="E967" s="4"/>
      <c r="F967" s="4"/>
      <c r="G967" s="4"/>
      <c r="H967" s="4"/>
      <c r="I967" s="94"/>
      <c r="J967" s="4"/>
      <c r="K967" s="57"/>
      <c r="L967" s="4"/>
      <c r="M967" s="4"/>
      <c r="N967" s="4"/>
      <c r="O967" s="6"/>
      <c r="P967" s="6"/>
    </row>
  </sheetData>
  <autoFilter ref="A2:P967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K968:L1048576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codeName="Sheet6"/>
  <dimension ref="A1:Q7001"/>
  <sheetViews>
    <sheetView showGridLines="0" zoomScale="70" zoomScaleNormal="70" workbookViewId="0">
      <pane xSplit="11" ySplit="2" topLeftCell="L4247" activePane="bottomRight" state="frozen"/>
      <selection activeCell="F6" sqref="F6"/>
      <selection pane="topRight" activeCell="F6" sqref="F6"/>
      <selection pane="bottomLeft" activeCell="F6" sqref="F6"/>
      <selection pane="bottomRight" activeCell="M4260" sqref="M4260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40" customWidth="1"/>
    <col min="14" max="14" width="19.36328125" style="58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27431.5</v>
      </c>
      <c r="I1" s="56"/>
      <c r="J1" s="56"/>
      <c r="K1" s="56"/>
      <c r="L1" s="81">
        <f>SUBTOTAL(9,L3:L1048576)</f>
        <v>301232.33499999996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123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435</v>
      </c>
      <c r="E3" s="57" t="s">
        <v>446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452</v>
      </c>
      <c r="N3" s="57" t="s">
        <v>435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435</v>
      </c>
      <c r="E4" s="57" t="s">
        <v>446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452</v>
      </c>
      <c r="N4" s="57" t="s">
        <v>435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435</v>
      </c>
      <c r="E5" s="57" t="s">
        <v>446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452</v>
      </c>
      <c r="N5" s="57" t="s">
        <v>435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427</v>
      </c>
      <c r="E6" s="57" t="s">
        <v>446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447</v>
      </c>
      <c r="N6" s="57" t="s">
        <v>455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427</v>
      </c>
      <c r="E7" s="57" t="s">
        <v>446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447</v>
      </c>
      <c r="N7" s="57" t="s">
        <v>455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427</v>
      </c>
      <c r="E8" s="57" t="s">
        <v>446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447</v>
      </c>
      <c r="N8" s="57" t="s">
        <v>455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427</v>
      </c>
      <c r="E9" s="57" t="s">
        <v>446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447</v>
      </c>
      <c r="N9" s="57" t="s">
        <v>455</v>
      </c>
      <c r="O9" s="57">
        <v>9812</v>
      </c>
      <c r="P9" s="4"/>
      <c r="Q9" s="4"/>
    </row>
    <row r="10" spans="1:17" s="1" customFormat="1" ht="18.5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428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447</v>
      </c>
      <c r="N10" s="57" t="s">
        <v>455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428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447</v>
      </c>
      <c r="N11" s="57" t="s">
        <v>444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436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453</v>
      </c>
      <c r="N12" s="57" t="s">
        <v>52</v>
      </c>
      <c r="O12" s="57">
        <v>9330</v>
      </c>
      <c r="P12" s="4" t="s">
        <v>457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437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453</v>
      </c>
      <c r="N13" s="57" t="s">
        <v>52</v>
      </c>
      <c r="O13" s="57">
        <v>9330</v>
      </c>
      <c r="P13" s="4" t="s">
        <v>458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428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454</v>
      </c>
      <c r="N14" s="57" t="s">
        <v>456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441</v>
      </c>
      <c r="E15" s="57" t="s">
        <v>446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450</v>
      </c>
      <c r="N15" s="57" t="s">
        <v>442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431</v>
      </c>
      <c r="E16" s="57" t="s">
        <v>446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450</v>
      </c>
      <c r="N16" s="57" t="s">
        <v>442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434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451</v>
      </c>
      <c r="N17" s="57" t="s">
        <v>443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435</v>
      </c>
      <c r="E18" s="57" t="s">
        <v>446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452</v>
      </c>
      <c r="N18" s="57" t="s">
        <v>435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435</v>
      </c>
      <c r="E19" s="57" t="s">
        <v>446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452</v>
      </c>
      <c r="N19" s="57" t="s">
        <v>435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435</v>
      </c>
      <c r="E20" s="57" t="s">
        <v>446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452</v>
      </c>
      <c r="N20" s="57" t="s">
        <v>435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427</v>
      </c>
      <c r="E21" s="57" t="s">
        <v>446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447</v>
      </c>
      <c r="N21" s="57" t="s">
        <v>455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427</v>
      </c>
      <c r="E22" s="57" t="s">
        <v>446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447</v>
      </c>
      <c r="N22" s="57" t="s">
        <v>455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427</v>
      </c>
      <c r="E23" s="57" t="s">
        <v>446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447</v>
      </c>
      <c r="N23" s="57" t="s">
        <v>455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428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447</v>
      </c>
      <c r="N24" s="57" t="s">
        <v>455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428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447</v>
      </c>
      <c r="N25" s="57" t="s">
        <v>444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436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453</v>
      </c>
      <c r="N26" s="57" t="s">
        <v>52</v>
      </c>
      <c r="O26" s="57">
        <v>9330</v>
      </c>
      <c r="P26" s="4" t="s">
        <v>457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437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453</v>
      </c>
      <c r="N27" s="57" t="s">
        <v>52</v>
      </c>
      <c r="O27" s="57">
        <v>9330</v>
      </c>
      <c r="P27" s="4" t="s">
        <v>458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428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454</v>
      </c>
      <c r="N28" s="57" t="s">
        <v>456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429</v>
      </c>
      <c r="E29" s="57" t="s">
        <v>446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449</v>
      </c>
      <c r="N29" s="57" t="s">
        <v>198</v>
      </c>
      <c r="O29" s="57">
        <v>9322</v>
      </c>
      <c r="P29" s="4" t="s">
        <v>474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446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449</v>
      </c>
      <c r="N30" s="57" t="s">
        <v>61</v>
      </c>
      <c r="O30" s="57">
        <v>9812</v>
      </c>
      <c r="P30" s="4" t="s">
        <v>602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441</v>
      </c>
      <c r="E31" s="57" t="s">
        <v>446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450</v>
      </c>
      <c r="N31" s="57" t="s">
        <v>442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431</v>
      </c>
      <c r="E32" s="57" t="s">
        <v>446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450</v>
      </c>
      <c r="N32" s="57" t="s">
        <v>442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433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451</v>
      </c>
      <c r="N33" s="57" t="s">
        <v>443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434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451</v>
      </c>
      <c r="N34" s="57" t="s">
        <v>443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598</v>
      </c>
      <c r="E35" s="57" t="s">
        <v>445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603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435</v>
      </c>
      <c r="E36" s="57" t="s">
        <v>445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452</v>
      </c>
      <c r="N36" s="57" t="s">
        <v>435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435</v>
      </c>
      <c r="E37" s="57" t="s">
        <v>445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452</v>
      </c>
      <c r="N37" s="57" t="s">
        <v>435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435</v>
      </c>
      <c r="E38" s="57" t="s">
        <v>445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452</v>
      </c>
      <c r="N38" s="57" t="s">
        <v>435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435</v>
      </c>
      <c r="E39" s="57" t="s">
        <v>445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452</v>
      </c>
      <c r="N39" s="57" t="s">
        <v>435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427</v>
      </c>
      <c r="E40" s="57" t="s">
        <v>445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447</v>
      </c>
      <c r="N40" s="57" t="s">
        <v>455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427</v>
      </c>
      <c r="E41" s="57" t="s">
        <v>445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447</v>
      </c>
      <c r="N41" s="57" t="s">
        <v>455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427</v>
      </c>
      <c r="E42" s="57" t="s">
        <v>445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447</v>
      </c>
      <c r="N42" s="57" t="s">
        <v>455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427</v>
      </c>
      <c r="E43" s="57" t="s">
        <v>445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447</v>
      </c>
      <c r="N43" s="57" t="s">
        <v>455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428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447</v>
      </c>
      <c r="N44" s="57" t="s">
        <v>455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428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447</v>
      </c>
      <c r="N45" s="57" t="s">
        <v>444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428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447</v>
      </c>
      <c r="N46" s="57" t="s">
        <v>444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436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453</v>
      </c>
      <c r="N47" s="57" t="s">
        <v>52</v>
      </c>
      <c r="O47" s="57">
        <v>9330</v>
      </c>
      <c r="P47" s="4" t="s">
        <v>457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437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453</v>
      </c>
      <c r="N48" s="57" t="s">
        <v>52</v>
      </c>
      <c r="O48" s="57">
        <v>9330</v>
      </c>
      <c r="P48" s="4" t="s">
        <v>458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428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454</v>
      </c>
      <c r="N49" s="57" t="s">
        <v>456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429</v>
      </c>
      <c r="E50" s="57" t="s">
        <v>445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449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441</v>
      </c>
      <c r="E51" s="57" t="s">
        <v>446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450</v>
      </c>
      <c r="N51" s="57" t="s">
        <v>442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431</v>
      </c>
      <c r="E52" s="57" t="s">
        <v>446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450</v>
      </c>
      <c r="N52" s="57" t="s">
        <v>442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434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451</v>
      </c>
      <c r="N53" s="57" t="s">
        <v>443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599</v>
      </c>
      <c r="E54" s="57" t="s">
        <v>445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604</v>
      </c>
      <c r="N54" s="57" t="s">
        <v>30</v>
      </c>
      <c r="O54" s="57" t="s">
        <v>79</v>
      </c>
      <c r="P54" s="4" t="s">
        <v>605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435</v>
      </c>
      <c r="E55" s="57" t="s">
        <v>445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452</v>
      </c>
      <c r="N55" s="57" t="s">
        <v>435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435</v>
      </c>
      <c r="E56" s="57" t="s">
        <v>445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452</v>
      </c>
      <c r="N56" s="57" t="s">
        <v>435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435</v>
      </c>
      <c r="E57" s="57" t="s">
        <v>445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452</v>
      </c>
      <c r="N57" s="57" t="s">
        <v>435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427</v>
      </c>
      <c r="E58" s="57" t="s">
        <v>445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447</v>
      </c>
      <c r="N58" s="57" t="s">
        <v>455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427</v>
      </c>
      <c r="E59" s="57" t="s">
        <v>445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447</v>
      </c>
      <c r="N59" s="57" t="s">
        <v>455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428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447</v>
      </c>
      <c r="N60" s="57" t="s">
        <v>455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428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447</v>
      </c>
      <c r="N61" s="57" t="s">
        <v>444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436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453</v>
      </c>
      <c r="N62" s="57" t="s">
        <v>52</v>
      </c>
      <c r="O62" s="57">
        <v>9330</v>
      </c>
      <c r="P62" s="4" t="s">
        <v>457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428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454</v>
      </c>
      <c r="N63" s="57" t="s">
        <v>456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429</v>
      </c>
      <c r="E64" s="57" t="s">
        <v>445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449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600</v>
      </c>
      <c r="E65" s="57" t="s">
        <v>445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1050</v>
      </c>
      <c r="N65" s="57" t="s">
        <v>74</v>
      </c>
      <c r="O65" s="57" t="s">
        <v>1268</v>
      </c>
      <c r="P65" s="4" t="s">
        <v>1049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441</v>
      </c>
      <c r="E66" s="57" t="s">
        <v>446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450</v>
      </c>
      <c r="N66" s="57" t="s">
        <v>442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431</v>
      </c>
      <c r="E67" s="57" t="s">
        <v>446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450</v>
      </c>
      <c r="N67" s="57" t="s">
        <v>442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432</v>
      </c>
      <c r="E68" s="57" t="s">
        <v>446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450</v>
      </c>
      <c r="N68" s="57" t="s">
        <v>442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434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451</v>
      </c>
      <c r="N69" s="57" t="s">
        <v>443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433</v>
      </c>
      <c r="E70" s="57" t="s">
        <v>446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450</v>
      </c>
      <c r="N70" s="57" t="s">
        <v>442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435</v>
      </c>
      <c r="E71" s="57" t="s">
        <v>445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452</v>
      </c>
      <c r="N71" s="57" t="s">
        <v>435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435</v>
      </c>
      <c r="E72" s="57" t="s">
        <v>445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452</v>
      </c>
      <c r="N72" s="57" t="s">
        <v>435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427</v>
      </c>
      <c r="E73" s="57" t="s">
        <v>445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447</v>
      </c>
      <c r="N73" s="57" t="s">
        <v>455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427</v>
      </c>
      <c r="E74" s="57" t="s">
        <v>445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447</v>
      </c>
      <c r="N74" s="57" t="s">
        <v>455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427</v>
      </c>
      <c r="E75" s="57" t="s">
        <v>445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447</v>
      </c>
      <c r="N75" s="57" t="s">
        <v>455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427</v>
      </c>
      <c r="E76" s="57" t="s">
        <v>445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447</v>
      </c>
      <c r="N76" s="57" t="s">
        <v>455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427</v>
      </c>
      <c r="E77" s="57" t="s">
        <v>445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447</v>
      </c>
      <c r="N77" s="57" t="s">
        <v>455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428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447</v>
      </c>
      <c r="N78" s="57" t="s">
        <v>455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428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447</v>
      </c>
      <c r="N79" s="57" t="s">
        <v>455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428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447</v>
      </c>
      <c r="N80" s="57" t="s">
        <v>455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428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447</v>
      </c>
      <c r="N81" s="57" t="s">
        <v>444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428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447</v>
      </c>
      <c r="N82" s="57" t="s">
        <v>444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437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453</v>
      </c>
      <c r="N83" s="57" t="s">
        <v>52</v>
      </c>
      <c r="O83" s="57">
        <v>9330</v>
      </c>
      <c r="P83" s="4" t="s">
        <v>458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428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454</v>
      </c>
      <c r="N84" s="57" t="s">
        <v>456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429</v>
      </c>
      <c r="E85" s="57" t="s">
        <v>445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449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441</v>
      </c>
      <c r="E86" s="57" t="s">
        <v>446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450</v>
      </c>
      <c r="N86" s="57" t="s">
        <v>442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431</v>
      </c>
      <c r="E87" s="57" t="s">
        <v>446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450</v>
      </c>
      <c r="N87" s="57" t="s">
        <v>442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432</v>
      </c>
      <c r="E88" s="57" t="s">
        <v>446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450</v>
      </c>
      <c r="N88" s="57" t="s">
        <v>442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601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451</v>
      </c>
      <c r="N89" s="57" t="s">
        <v>443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435</v>
      </c>
      <c r="E90" s="57" t="s">
        <v>445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452</v>
      </c>
      <c r="N90" s="57" t="s">
        <v>435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435</v>
      </c>
      <c r="E91" s="57" t="s">
        <v>445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452</v>
      </c>
      <c r="N91" s="57" t="s">
        <v>435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427</v>
      </c>
      <c r="E92" s="57" t="s">
        <v>445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447</v>
      </c>
      <c r="N92" s="57" t="s">
        <v>455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427</v>
      </c>
      <c r="E93" s="57" t="s">
        <v>445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447</v>
      </c>
      <c r="N93" s="57" t="s">
        <v>455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427</v>
      </c>
      <c r="E94" s="57" t="s">
        <v>445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447</v>
      </c>
      <c r="N94" s="57" t="s">
        <v>455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428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447</v>
      </c>
      <c r="N95" s="57" t="s">
        <v>444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428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447</v>
      </c>
      <c r="N96" s="57" t="s">
        <v>444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428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447</v>
      </c>
      <c r="N97" s="57" t="s">
        <v>444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428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447</v>
      </c>
      <c r="N98" s="57" t="s">
        <v>444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428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447</v>
      </c>
      <c r="N99" s="57" t="s">
        <v>444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436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453</v>
      </c>
      <c r="N100" s="57" t="s">
        <v>52</v>
      </c>
      <c r="O100" s="57">
        <v>9330</v>
      </c>
      <c r="P100" s="4" t="s">
        <v>457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437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603</v>
      </c>
      <c r="N101" s="57" t="s">
        <v>47</v>
      </c>
      <c r="O101" s="57">
        <v>9281</v>
      </c>
      <c r="P101" s="4" t="s">
        <v>606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428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454</v>
      </c>
      <c r="N102" s="57" t="s">
        <v>456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428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454</v>
      </c>
      <c r="N103" s="57" t="s">
        <v>456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429</v>
      </c>
      <c r="E104" s="57" t="s">
        <v>445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449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441</v>
      </c>
      <c r="E105" s="57" t="s">
        <v>446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450</v>
      </c>
      <c r="N105" s="57" t="s">
        <v>442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431</v>
      </c>
      <c r="E106" s="57" t="s">
        <v>446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450</v>
      </c>
      <c r="N106" s="57" t="s">
        <v>442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432</v>
      </c>
      <c r="E107" s="57" t="s">
        <v>446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450</v>
      </c>
      <c r="N107" s="57" t="s">
        <v>442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439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451</v>
      </c>
      <c r="N108" s="57" t="s">
        <v>443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601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451</v>
      </c>
      <c r="N109" s="57" t="s">
        <v>443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1142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454</v>
      </c>
      <c r="N110" s="57" t="s">
        <v>456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431</v>
      </c>
      <c r="E111" s="57" t="s">
        <v>446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450</v>
      </c>
      <c r="N111" s="57" t="s">
        <v>442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432</v>
      </c>
      <c r="E112" s="57" t="s">
        <v>446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450</v>
      </c>
      <c r="N112" s="57" t="s">
        <v>442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432</v>
      </c>
      <c r="E113" s="57" t="s">
        <v>446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450</v>
      </c>
      <c r="N113" s="57" t="s">
        <v>442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434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451</v>
      </c>
      <c r="N114" s="57" t="s">
        <v>443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601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451</v>
      </c>
      <c r="N115" s="57" t="s">
        <v>443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1269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447</v>
      </c>
      <c r="N116" s="57" t="s">
        <v>444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1270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447</v>
      </c>
      <c r="N117" s="57" t="s">
        <v>444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435</v>
      </c>
      <c r="E118" s="57" t="s">
        <v>445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452</v>
      </c>
      <c r="N118" s="57" t="s">
        <v>435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435</v>
      </c>
      <c r="E119" s="57" t="s">
        <v>445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452</v>
      </c>
      <c r="N119" s="57" t="s">
        <v>435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428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447</v>
      </c>
      <c r="N120" s="57" t="s">
        <v>455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428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447</v>
      </c>
      <c r="N121" s="57" t="s">
        <v>444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437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453</v>
      </c>
      <c r="N122" s="57" t="s">
        <v>52</v>
      </c>
      <c r="O122" s="57">
        <v>9330</v>
      </c>
      <c r="P122" s="4" t="s">
        <v>458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428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454</v>
      </c>
      <c r="N123" s="57" t="s">
        <v>456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428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454</v>
      </c>
      <c r="N124" s="57" t="s">
        <v>456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429</v>
      </c>
      <c r="E125" s="57" t="s">
        <v>445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449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434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451</v>
      </c>
      <c r="N126" s="57" t="s">
        <v>443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435</v>
      </c>
      <c r="E127" s="57" t="s">
        <v>445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452</v>
      </c>
      <c r="N127" s="57" t="s">
        <v>435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435</v>
      </c>
      <c r="E128" s="57" t="s">
        <v>445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452</v>
      </c>
      <c r="N128" s="57" t="s">
        <v>435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428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447</v>
      </c>
      <c r="N129" s="57" t="s">
        <v>444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428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447</v>
      </c>
      <c r="N130" s="57" t="s">
        <v>444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428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454</v>
      </c>
      <c r="N131" s="57" t="s">
        <v>456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428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454</v>
      </c>
      <c r="N132" s="57" t="s">
        <v>456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428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450</v>
      </c>
      <c r="N133" s="57" t="s">
        <v>442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429</v>
      </c>
      <c r="E134" s="57" t="s">
        <v>445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449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434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451</v>
      </c>
      <c r="N135" s="57" t="s">
        <v>443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435</v>
      </c>
      <c r="E136" s="57" t="s">
        <v>445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452</v>
      </c>
      <c r="N136" s="57" t="s">
        <v>435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435</v>
      </c>
      <c r="E137" s="57" t="s">
        <v>445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452</v>
      </c>
      <c r="N137" s="57" t="s">
        <v>435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428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447</v>
      </c>
      <c r="N138" s="57" t="s">
        <v>444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428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447</v>
      </c>
      <c r="N139" s="57" t="s">
        <v>444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428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447</v>
      </c>
      <c r="N140" s="57" t="s">
        <v>444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437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453</v>
      </c>
      <c r="N141" s="57" t="s">
        <v>52</v>
      </c>
      <c r="O141" s="57">
        <v>9330</v>
      </c>
      <c r="P141" s="4" t="s">
        <v>458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428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454</v>
      </c>
      <c r="N142" s="57" t="s">
        <v>456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429</v>
      </c>
      <c r="E143" s="57" t="s">
        <v>445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449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433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451</v>
      </c>
      <c r="N144" s="57" t="s">
        <v>443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433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451</v>
      </c>
      <c r="N145" s="57" t="s">
        <v>443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427</v>
      </c>
      <c r="E146" s="57" t="s">
        <v>445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447</v>
      </c>
      <c r="N146" s="57" t="s">
        <v>455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427</v>
      </c>
      <c r="E147" s="57" t="s">
        <v>445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447</v>
      </c>
      <c r="N147" s="57" t="s">
        <v>455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428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447</v>
      </c>
      <c r="N148" s="57" t="s">
        <v>444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428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447</v>
      </c>
      <c r="N149" s="57" t="s">
        <v>444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428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448</v>
      </c>
      <c r="N150" s="57" t="s">
        <v>52</v>
      </c>
      <c r="O150" s="57">
        <v>9330</v>
      </c>
      <c r="P150" s="4" t="s">
        <v>457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429</v>
      </c>
      <c r="E151" s="57" t="s">
        <v>445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449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430</v>
      </c>
      <c r="E152" s="57" t="s">
        <v>446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450</v>
      </c>
      <c r="N152" s="57" t="s">
        <v>442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431</v>
      </c>
      <c r="E153" s="57" t="s">
        <v>446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450</v>
      </c>
      <c r="N153" s="57" t="s">
        <v>442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432</v>
      </c>
      <c r="E154" s="57" t="s">
        <v>446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450</v>
      </c>
      <c r="N154" s="57" t="s">
        <v>442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433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451</v>
      </c>
      <c r="N155" s="57" t="s">
        <v>443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434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451</v>
      </c>
      <c r="N156" s="57" t="s">
        <v>443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435</v>
      </c>
      <c r="E157" s="57" t="s">
        <v>445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452</v>
      </c>
      <c r="N157" s="57" t="s">
        <v>435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435</v>
      </c>
      <c r="E158" s="57" t="s">
        <v>445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452</v>
      </c>
      <c r="N158" s="57" t="s">
        <v>435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435</v>
      </c>
      <c r="E159" s="57" t="s">
        <v>445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452</v>
      </c>
      <c r="N159" s="57" t="s">
        <v>435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435</v>
      </c>
      <c r="E160" s="57" t="s">
        <v>445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452</v>
      </c>
      <c r="N160" s="57" t="s">
        <v>435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427</v>
      </c>
      <c r="E161" s="57" t="s">
        <v>445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447</v>
      </c>
      <c r="N161" s="57" t="s">
        <v>455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427</v>
      </c>
      <c r="E162" s="57" t="s">
        <v>445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447</v>
      </c>
      <c r="N162" s="57" t="s">
        <v>455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427</v>
      </c>
      <c r="E163" s="57" t="s">
        <v>445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447</v>
      </c>
      <c r="N163" s="57" t="s">
        <v>455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428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447</v>
      </c>
      <c r="N164" s="57" t="s">
        <v>455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427</v>
      </c>
      <c r="E165" s="57" t="s">
        <v>445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447</v>
      </c>
      <c r="N165" s="57" t="s">
        <v>444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428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447</v>
      </c>
      <c r="N166" s="57" t="s">
        <v>444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436</v>
      </c>
      <c r="E167" s="57" t="s">
        <v>445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453</v>
      </c>
      <c r="N167" s="57" t="s">
        <v>52</v>
      </c>
      <c r="O167" s="57">
        <v>9330</v>
      </c>
      <c r="P167" s="4" t="s">
        <v>457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429</v>
      </c>
      <c r="E168" s="57" t="s">
        <v>445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449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430</v>
      </c>
      <c r="E169" s="57" t="s">
        <v>446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450</v>
      </c>
      <c r="N169" s="57" t="s">
        <v>442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431</v>
      </c>
      <c r="E170" s="57" t="s">
        <v>446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450</v>
      </c>
      <c r="N170" s="57" t="s">
        <v>442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432</v>
      </c>
      <c r="E171" s="57" t="s">
        <v>446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450</v>
      </c>
      <c r="N171" s="57" t="s">
        <v>442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438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450</v>
      </c>
      <c r="N172" s="57" t="s">
        <v>442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439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451</v>
      </c>
      <c r="N173" s="57" t="s">
        <v>443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428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454</v>
      </c>
      <c r="N174" s="57" t="s">
        <v>456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435</v>
      </c>
      <c r="E175" s="57" t="s">
        <v>445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452</v>
      </c>
      <c r="N175" s="57" t="s">
        <v>435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435</v>
      </c>
      <c r="E176" s="57" t="s">
        <v>445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452</v>
      </c>
      <c r="N176" s="57" t="s">
        <v>435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435</v>
      </c>
      <c r="E177" s="57" t="s">
        <v>445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452</v>
      </c>
      <c r="N177" s="57" t="s">
        <v>435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427</v>
      </c>
      <c r="E178" s="57" t="s">
        <v>445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447</v>
      </c>
      <c r="N178" s="57" t="s">
        <v>455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427</v>
      </c>
      <c r="E179" s="57" t="s">
        <v>445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447</v>
      </c>
      <c r="N179" s="57" t="s">
        <v>444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427</v>
      </c>
      <c r="E180" s="57" t="s">
        <v>445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447</v>
      </c>
      <c r="N180" s="57" t="s">
        <v>444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428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447</v>
      </c>
      <c r="N181" s="57" t="s">
        <v>444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428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447</v>
      </c>
      <c r="N182" s="57" t="s">
        <v>444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436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453</v>
      </c>
      <c r="N183" s="57" t="s">
        <v>52</v>
      </c>
      <c r="O183" s="57">
        <v>9330</v>
      </c>
      <c r="P183" s="4" t="s">
        <v>457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428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454</v>
      </c>
      <c r="N184" s="57" t="s">
        <v>456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429</v>
      </c>
      <c r="E185" s="57" t="s">
        <v>445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449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433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451</v>
      </c>
      <c r="N186" s="57" t="s">
        <v>443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440</v>
      </c>
      <c r="E187" s="57" t="s">
        <v>446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450</v>
      </c>
      <c r="N187" s="57" t="s">
        <v>442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441</v>
      </c>
      <c r="E188" s="57" t="s">
        <v>446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450</v>
      </c>
      <c r="N188" s="57" t="s">
        <v>442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431</v>
      </c>
      <c r="E189" s="57" t="s">
        <v>446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450</v>
      </c>
      <c r="N189" s="57" t="s">
        <v>442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432</v>
      </c>
      <c r="E190" s="57" t="s">
        <v>446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450</v>
      </c>
      <c r="N190" s="57" t="s">
        <v>442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427</v>
      </c>
      <c r="E191" s="57" t="s">
        <v>445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447</v>
      </c>
      <c r="N191" s="57" t="s">
        <v>455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427</v>
      </c>
      <c r="E192" s="57" t="s">
        <v>445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447</v>
      </c>
      <c r="N192" s="57" t="s">
        <v>455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427</v>
      </c>
      <c r="E193" s="57" t="s">
        <v>445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447</v>
      </c>
      <c r="N193" s="57" t="s">
        <v>455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427</v>
      </c>
      <c r="E194" s="57" t="s">
        <v>445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447</v>
      </c>
      <c r="N194" s="57" t="s">
        <v>455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428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447</v>
      </c>
      <c r="N195" s="57" t="s">
        <v>444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428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448</v>
      </c>
      <c r="N196" s="57" t="s">
        <v>52</v>
      </c>
      <c r="O196" s="57">
        <v>9330</v>
      </c>
      <c r="P196" s="4" t="s">
        <v>473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428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454</v>
      </c>
      <c r="N197" s="57" t="s">
        <v>456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429</v>
      </c>
      <c r="E198" s="57" t="s">
        <v>445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449</v>
      </c>
      <c r="N198" s="57" t="s">
        <v>198</v>
      </c>
      <c r="O198" s="57">
        <v>9322</v>
      </c>
      <c r="P198" s="4" t="s">
        <v>474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475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451</v>
      </c>
      <c r="N199" s="57" t="s">
        <v>443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440</v>
      </c>
      <c r="E200" s="57" t="s">
        <v>446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450</v>
      </c>
      <c r="N200" s="57" t="s">
        <v>442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441</v>
      </c>
      <c r="E201" s="57" t="s">
        <v>446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450</v>
      </c>
      <c r="N201" s="57" t="s">
        <v>442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431</v>
      </c>
      <c r="E202" s="57" t="s">
        <v>446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450</v>
      </c>
      <c r="N202" s="57" t="s">
        <v>442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476</v>
      </c>
      <c r="E203" s="57" t="s">
        <v>446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451</v>
      </c>
      <c r="N203" s="57" t="s">
        <v>443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435</v>
      </c>
      <c r="E204" s="57" t="s">
        <v>445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452</v>
      </c>
      <c r="N204" s="57" t="s">
        <v>435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435</v>
      </c>
      <c r="E205" s="57" t="s">
        <v>445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452</v>
      </c>
      <c r="N205" s="57" t="s">
        <v>435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435</v>
      </c>
      <c r="E206" s="57" t="s">
        <v>445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452</v>
      </c>
      <c r="N206" s="57" t="s">
        <v>435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427</v>
      </c>
      <c r="E207" s="57" t="s">
        <v>445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447</v>
      </c>
      <c r="N207" s="57" t="s">
        <v>455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427</v>
      </c>
      <c r="E208" s="57" t="s">
        <v>445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447</v>
      </c>
      <c r="N208" s="57" t="s">
        <v>455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427</v>
      </c>
      <c r="E209" s="57" t="s">
        <v>445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447</v>
      </c>
      <c r="N209" s="57" t="s">
        <v>455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428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447</v>
      </c>
      <c r="N210" s="57" t="s">
        <v>455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427</v>
      </c>
      <c r="E211" s="57" t="s">
        <v>445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447</v>
      </c>
      <c r="N211" s="57" t="s">
        <v>444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428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447</v>
      </c>
      <c r="N212" s="57" t="s">
        <v>444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428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447</v>
      </c>
      <c r="N213" s="57" t="s">
        <v>444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428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447</v>
      </c>
      <c r="N214" s="57" t="s">
        <v>444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437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453</v>
      </c>
      <c r="N215" s="57" t="s">
        <v>52</v>
      </c>
      <c r="O215" s="57">
        <v>9330</v>
      </c>
      <c r="P215" s="4" t="s">
        <v>549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428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454</v>
      </c>
      <c r="N216" s="57" t="s">
        <v>456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429</v>
      </c>
      <c r="E217" s="57" t="s">
        <v>445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449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550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451</v>
      </c>
      <c r="N218" s="57" t="s">
        <v>443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551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451</v>
      </c>
      <c r="N219" s="57" t="s">
        <v>443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432</v>
      </c>
      <c r="E220" s="57" t="s">
        <v>445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450</v>
      </c>
      <c r="N220" s="57" t="s">
        <v>442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435</v>
      </c>
      <c r="E221" s="57" t="s">
        <v>445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452</v>
      </c>
      <c r="N221" s="57" t="s">
        <v>435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435</v>
      </c>
      <c r="E222" s="57" t="s">
        <v>445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452</v>
      </c>
      <c r="N222" s="57" t="s">
        <v>435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427</v>
      </c>
      <c r="E223" s="57" t="s">
        <v>445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447</v>
      </c>
      <c r="N223" s="57" t="s">
        <v>455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427</v>
      </c>
      <c r="E224" s="57" t="s">
        <v>445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447</v>
      </c>
      <c r="N224" s="57" t="s">
        <v>455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427</v>
      </c>
      <c r="E225" s="57" t="s">
        <v>445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447</v>
      </c>
      <c r="N225" s="57" t="s">
        <v>455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428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447</v>
      </c>
      <c r="N226" s="57" t="s">
        <v>455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427</v>
      </c>
      <c r="E227" s="57" t="s">
        <v>445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447</v>
      </c>
      <c r="N227" s="57" t="s">
        <v>444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427</v>
      </c>
      <c r="E228" s="57" t="s">
        <v>445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447</v>
      </c>
      <c r="N228" s="57" t="s">
        <v>444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428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447</v>
      </c>
      <c r="N229" s="57" t="s">
        <v>444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428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454</v>
      </c>
      <c r="N230" s="57" t="s">
        <v>456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428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454</v>
      </c>
      <c r="N231" s="57" t="s">
        <v>456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429</v>
      </c>
      <c r="E232" s="57" t="s">
        <v>445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449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441</v>
      </c>
      <c r="E233" s="57" t="s">
        <v>445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450</v>
      </c>
      <c r="N233" s="57" t="s">
        <v>442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432</v>
      </c>
      <c r="E234" s="57" t="s">
        <v>445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450</v>
      </c>
      <c r="N234" s="57" t="s">
        <v>442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550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451</v>
      </c>
      <c r="N235" s="57" t="s">
        <v>443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435</v>
      </c>
      <c r="E236" s="57" t="s">
        <v>445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452</v>
      </c>
      <c r="N236" s="57" t="s">
        <v>435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435</v>
      </c>
      <c r="E237" s="57" t="s">
        <v>445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452</v>
      </c>
      <c r="N237" s="57" t="s">
        <v>435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427</v>
      </c>
      <c r="E238" s="57" t="s">
        <v>445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447</v>
      </c>
      <c r="N238" s="57" t="s">
        <v>455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428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447</v>
      </c>
      <c r="N239" s="57" t="s">
        <v>455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428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447</v>
      </c>
      <c r="N240" s="57" t="s">
        <v>444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428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447</v>
      </c>
      <c r="N241" s="57" t="s">
        <v>444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428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447</v>
      </c>
      <c r="N242" s="57" t="s">
        <v>444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428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447</v>
      </c>
      <c r="N243" s="57" t="s">
        <v>444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428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447</v>
      </c>
      <c r="N244" s="57" t="s">
        <v>444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670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453</v>
      </c>
      <c r="N245" s="57" t="s">
        <v>52</v>
      </c>
      <c r="O245" s="57">
        <v>9330</v>
      </c>
      <c r="P245" s="4" t="s">
        <v>549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428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454</v>
      </c>
      <c r="N246" s="57" t="s">
        <v>456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429</v>
      </c>
      <c r="E247" s="57" t="s">
        <v>445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449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671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451</v>
      </c>
      <c r="N248" s="57" t="s">
        <v>443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550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451</v>
      </c>
      <c r="N249" s="57" t="s">
        <v>443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672</v>
      </c>
      <c r="E250" s="57" t="s">
        <v>445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450</v>
      </c>
      <c r="N250" s="57" t="s">
        <v>442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441</v>
      </c>
      <c r="E251" s="57" t="s">
        <v>445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450</v>
      </c>
      <c r="N251" s="57" t="s">
        <v>442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673</v>
      </c>
      <c r="E252" s="57" t="s">
        <v>445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450</v>
      </c>
      <c r="N252" s="57" t="s">
        <v>442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476</v>
      </c>
      <c r="E253" s="57" t="s">
        <v>445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450</v>
      </c>
      <c r="N253" s="57" t="s">
        <v>442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674</v>
      </c>
      <c r="E254" s="57" t="s">
        <v>445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450</v>
      </c>
      <c r="N254" s="57" t="s">
        <v>442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432</v>
      </c>
      <c r="E255" s="57" t="s">
        <v>445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450</v>
      </c>
      <c r="N255" s="57" t="s">
        <v>442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435</v>
      </c>
      <c r="E256" s="57" t="s">
        <v>445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452</v>
      </c>
      <c r="N256" s="57" t="s">
        <v>435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435</v>
      </c>
      <c r="E257" s="57" t="s">
        <v>445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452</v>
      </c>
      <c r="N257" s="57" t="s">
        <v>435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435</v>
      </c>
      <c r="E258" s="57" t="s">
        <v>445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452</v>
      </c>
      <c r="N258" s="57" t="s">
        <v>435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435</v>
      </c>
      <c r="E259" s="57" t="s">
        <v>445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452</v>
      </c>
      <c r="N259" s="57" t="s">
        <v>435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427</v>
      </c>
      <c r="E260" s="57" t="s">
        <v>445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447</v>
      </c>
      <c r="N260" s="57" t="s">
        <v>455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427</v>
      </c>
      <c r="E261" s="57" t="s">
        <v>445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447</v>
      </c>
      <c r="N261" s="57" t="s">
        <v>455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427</v>
      </c>
      <c r="E262" s="57" t="s">
        <v>445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447</v>
      </c>
      <c r="N262" s="57" t="s">
        <v>455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427</v>
      </c>
      <c r="E263" s="57" t="s">
        <v>445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447</v>
      </c>
      <c r="N263" s="57" t="s">
        <v>455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428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447</v>
      </c>
      <c r="N264" s="57" t="s">
        <v>455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427</v>
      </c>
      <c r="E265" s="57" t="s">
        <v>445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447</v>
      </c>
      <c r="N265" s="57" t="s">
        <v>444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428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447</v>
      </c>
      <c r="N266" s="57" t="s">
        <v>444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428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447</v>
      </c>
      <c r="N267" s="57" t="s">
        <v>444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670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453</v>
      </c>
      <c r="N268" s="57" t="s">
        <v>52</v>
      </c>
      <c r="O268" s="57">
        <v>9330</v>
      </c>
      <c r="P268" s="4" t="s">
        <v>549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428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454</v>
      </c>
      <c r="N269" s="57" t="s">
        <v>456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428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454</v>
      </c>
      <c r="N270" s="57" t="s">
        <v>456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429</v>
      </c>
      <c r="E271" s="57" t="s">
        <v>445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449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671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451</v>
      </c>
      <c r="N272" s="57" t="s">
        <v>443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708</v>
      </c>
      <c r="E273" s="57" t="s">
        <v>445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451</v>
      </c>
      <c r="N273" s="57" t="s">
        <v>443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441</v>
      </c>
      <c r="E274" s="57" t="s">
        <v>445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450</v>
      </c>
      <c r="N274" s="57" t="s">
        <v>442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432</v>
      </c>
      <c r="E275" s="57" t="s">
        <v>445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450</v>
      </c>
      <c r="N275" s="57" t="s">
        <v>442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435</v>
      </c>
      <c r="E276" s="57" t="s">
        <v>445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452</v>
      </c>
      <c r="N276" s="57" t="s">
        <v>435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435</v>
      </c>
      <c r="E277" s="57" t="s">
        <v>445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452</v>
      </c>
      <c r="N277" s="57" t="s">
        <v>435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435</v>
      </c>
      <c r="E278" s="57" t="s">
        <v>445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452</v>
      </c>
      <c r="N278" s="57" t="s">
        <v>435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427</v>
      </c>
      <c r="E279" s="57" t="s">
        <v>445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447</v>
      </c>
      <c r="N279" s="57" t="s">
        <v>455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427</v>
      </c>
      <c r="E280" s="57" t="s">
        <v>445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447</v>
      </c>
      <c r="N280" s="57" t="s">
        <v>455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427</v>
      </c>
      <c r="E281" s="57" t="s">
        <v>445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447</v>
      </c>
      <c r="N281" s="57" t="s">
        <v>455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428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447</v>
      </c>
      <c r="N282" s="57" t="s">
        <v>455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427</v>
      </c>
      <c r="E283" s="57" t="s">
        <v>445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447</v>
      </c>
      <c r="N283" s="57" t="s">
        <v>444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428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447</v>
      </c>
      <c r="N284" s="57" t="s">
        <v>444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428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447</v>
      </c>
      <c r="N285" s="57" t="s">
        <v>444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670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453</v>
      </c>
      <c r="N286" s="57" t="s">
        <v>52</v>
      </c>
      <c r="O286" s="57">
        <v>9330</v>
      </c>
      <c r="P286" s="4" t="s">
        <v>549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429</v>
      </c>
      <c r="E287" s="57" t="s">
        <v>445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449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748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451</v>
      </c>
      <c r="N288" s="57" t="s">
        <v>443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551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451</v>
      </c>
      <c r="N289" s="57" t="s">
        <v>443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441</v>
      </c>
      <c r="E290" s="57" t="s">
        <v>445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450</v>
      </c>
      <c r="N290" s="57" t="s">
        <v>442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432</v>
      </c>
      <c r="E291" s="57" t="s">
        <v>445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450</v>
      </c>
      <c r="N291" s="57" t="s">
        <v>442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432</v>
      </c>
      <c r="E292" s="57" t="s">
        <v>445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450</v>
      </c>
      <c r="N292" s="57" t="s">
        <v>442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432</v>
      </c>
      <c r="E293" s="57" t="s">
        <v>445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450</v>
      </c>
      <c r="N293" s="57" t="s">
        <v>442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428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454</v>
      </c>
      <c r="N294" s="57" t="s">
        <v>456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435</v>
      </c>
      <c r="E295" s="57" t="s">
        <v>445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452</v>
      </c>
      <c r="N295" s="57" t="s">
        <v>435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435</v>
      </c>
      <c r="E296" s="57" t="s">
        <v>445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452</v>
      </c>
      <c r="N296" s="57" t="s">
        <v>435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427</v>
      </c>
      <c r="E297" s="57" t="s">
        <v>445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447</v>
      </c>
      <c r="N297" s="57" t="s">
        <v>455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427</v>
      </c>
      <c r="E298" s="57" t="s">
        <v>445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447</v>
      </c>
      <c r="N298" s="57" t="s">
        <v>455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427</v>
      </c>
      <c r="E299" s="57" t="s">
        <v>445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447</v>
      </c>
      <c r="N299" s="57" t="s">
        <v>455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427</v>
      </c>
      <c r="E300" s="57" t="s">
        <v>445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447</v>
      </c>
      <c r="N300" s="57" t="s">
        <v>455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428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447</v>
      </c>
      <c r="N301" s="57" t="s">
        <v>455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427</v>
      </c>
      <c r="E302" s="57" t="s">
        <v>445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447</v>
      </c>
      <c r="N302" s="57" t="s">
        <v>444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427</v>
      </c>
      <c r="E303" s="57" t="s">
        <v>445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447</v>
      </c>
      <c r="N303" s="57" t="s">
        <v>444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428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447</v>
      </c>
      <c r="N304" s="57" t="s">
        <v>444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428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447</v>
      </c>
      <c r="N305" s="57" t="s">
        <v>444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428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454</v>
      </c>
      <c r="N306" s="57" t="s">
        <v>456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428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454</v>
      </c>
      <c r="N307" s="57" t="s">
        <v>456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429</v>
      </c>
      <c r="E308" s="57" t="s">
        <v>445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449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748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451</v>
      </c>
      <c r="N309" s="57" t="s">
        <v>443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551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451</v>
      </c>
      <c r="N310" s="57" t="s">
        <v>443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432</v>
      </c>
      <c r="E311" s="57" t="s">
        <v>445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450</v>
      </c>
      <c r="N311" s="57" t="s">
        <v>442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432</v>
      </c>
      <c r="E312" s="57" t="s">
        <v>445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450</v>
      </c>
      <c r="N312" s="57" t="s">
        <v>442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432</v>
      </c>
      <c r="E313" s="57" t="s">
        <v>445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450</v>
      </c>
      <c r="N313" s="57" t="s">
        <v>442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432</v>
      </c>
      <c r="E314" s="57" t="s">
        <v>445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450</v>
      </c>
      <c r="N314" s="57" t="s">
        <v>442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432</v>
      </c>
      <c r="E315" s="57" t="s">
        <v>445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450</v>
      </c>
      <c r="N315" s="57" t="s">
        <v>442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427</v>
      </c>
      <c r="E316" s="57" t="s">
        <v>445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447</v>
      </c>
      <c r="N316" s="57" t="s">
        <v>455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427</v>
      </c>
      <c r="E317" s="57" t="s">
        <v>445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447</v>
      </c>
      <c r="N317" s="57" t="s">
        <v>455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427</v>
      </c>
      <c r="E318" s="57" t="s">
        <v>445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447</v>
      </c>
      <c r="N318" s="57" t="s">
        <v>455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428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447</v>
      </c>
      <c r="N319" s="57" t="s">
        <v>455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428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447</v>
      </c>
      <c r="N320" s="57" t="s">
        <v>444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428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447</v>
      </c>
      <c r="N321" s="57" t="s">
        <v>444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428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447</v>
      </c>
      <c r="N322" s="57" t="s">
        <v>444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428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448</v>
      </c>
      <c r="N323" s="57" t="s">
        <v>52</v>
      </c>
      <c r="O323" s="57">
        <v>9330</v>
      </c>
      <c r="P323" s="4" t="s">
        <v>549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429</v>
      </c>
      <c r="E324" s="57" t="s">
        <v>445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449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748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451</v>
      </c>
      <c r="N325" s="57" t="s">
        <v>443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551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451</v>
      </c>
      <c r="N326" s="57" t="s">
        <v>443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551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451</v>
      </c>
      <c r="N327" s="57" t="s">
        <v>443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441</v>
      </c>
      <c r="E328" s="57" t="s">
        <v>445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450</v>
      </c>
      <c r="N328" s="57" t="s">
        <v>442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432</v>
      </c>
      <c r="E329" s="57" t="s">
        <v>445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450</v>
      </c>
      <c r="N329" s="57" t="s">
        <v>442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435</v>
      </c>
      <c r="E330" s="57" t="s">
        <v>445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452</v>
      </c>
      <c r="N330" s="57" t="s">
        <v>435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427</v>
      </c>
      <c r="E331" s="57" t="s">
        <v>445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447</v>
      </c>
      <c r="N331" s="57" t="s">
        <v>455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427</v>
      </c>
      <c r="E332" s="57" t="s">
        <v>445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447</v>
      </c>
      <c r="N332" s="57" t="s">
        <v>455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427</v>
      </c>
      <c r="E333" s="57" t="s">
        <v>445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447</v>
      </c>
      <c r="N333" s="57" t="s">
        <v>455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428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447</v>
      </c>
      <c r="N334" s="57" t="s">
        <v>455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428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447</v>
      </c>
      <c r="N335" s="57" t="s">
        <v>444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670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453</v>
      </c>
      <c r="N336" s="57" t="s">
        <v>52</v>
      </c>
      <c r="O336" s="57">
        <v>9330</v>
      </c>
      <c r="P336" s="4" t="s">
        <v>549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428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454</v>
      </c>
      <c r="N337" s="57" t="s">
        <v>456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429</v>
      </c>
      <c r="E338" s="57" t="s">
        <v>445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449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551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451</v>
      </c>
      <c r="N339" s="57" t="s">
        <v>443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551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451</v>
      </c>
      <c r="N340" s="57" t="s">
        <v>443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430</v>
      </c>
      <c r="E341" s="57" t="s">
        <v>445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450</v>
      </c>
      <c r="N341" s="57" t="s">
        <v>442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441</v>
      </c>
      <c r="E342" s="57" t="s">
        <v>445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450</v>
      </c>
      <c r="N342" s="57" t="s">
        <v>442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838</v>
      </c>
      <c r="E343" s="57" t="s">
        <v>445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450</v>
      </c>
      <c r="N343" s="57" t="s">
        <v>442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432</v>
      </c>
      <c r="E344" s="57" t="s">
        <v>445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450</v>
      </c>
      <c r="N344" s="57" t="s">
        <v>442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839</v>
      </c>
      <c r="E345" s="57" t="s">
        <v>445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450</v>
      </c>
      <c r="N345" s="57" t="s">
        <v>442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839</v>
      </c>
      <c r="E346" s="57" t="s">
        <v>445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450</v>
      </c>
      <c r="N346" s="57" t="s">
        <v>442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435</v>
      </c>
      <c r="E347" s="57" t="s">
        <v>445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452</v>
      </c>
      <c r="N347" s="57" t="s">
        <v>435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435</v>
      </c>
      <c r="E348" s="57" t="s">
        <v>445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452</v>
      </c>
      <c r="N348" s="57" t="s">
        <v>435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427</v>
      </c>
      <c r="E349" s="57" t="s">
        <v>445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447</v>
      </c>
      <c r="N349" s="57" t="s">
        <v>455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427</v>
      </c>
      <c r="E350" s="57" t="s">
        <v>445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447</v>
      </c>
      <c r="N350" s="57" t="s">
        <v>455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427</v>
      </c>
      <c r="E351" s="57" t="s">
        <v>445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447</v>
      </c>
      <c r="N351" s="57" t="s">
        <v>455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428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447</v>
      </c>
      <c r="N352" s="57" t="s">
        <v>455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428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447</v>
      </c>
      <c r="N353" s="57" t="s">
        <v>455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427</v>
      </c>
      <c r="E354" s="57" t="s">
        <v>445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447</v>
      </c>
      <c r="N354" s="57" t="s">
        <v>444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428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447</v>
      </c>
      <c r="N355" s="57" t="s">
        <v>444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428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447</v>
      </c>
      <c r="N356" s="57" t="s">
        <v>444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428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447</v>
      </c>
      <c r="N357" s="57" t="s">
        <v>444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670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453</v>
      </c>
      <c r="N358" s="57" t="s">
        <v>52</v>
      </c>
      <c r="O358" s="57">
        <v>9330</v>
      </c>
      <c r="P358" s="4" t="s">
        <v>549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428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454</v>
      </c>
      <c r="N359" s="57" t="s">
        <v>456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429</v>
      </c>
      <c r="E360" s="57" t="s">
        <v>445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449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671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451</v>
      </c>
      <c r="N361" s="57" t="s">
        <v>443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430</v>
      </c>
      <c r="E362" s="57" t="s">
        <v>445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450</v>
      </c>
      <c r="N362" s="57" t="s">
        <v>442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441</v>
      </c>
      <c r="E363" s="57" t="s">
        <v>445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450</v>
      </c>
      <c r="N363" s="57" t="s">
        <v>442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838</v>
      </c>
      <c r="E364" s="57" t="s">
        <v>445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450</v>
      </c>
      <c r="N364" s="57" t="s">
        <v>442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432</v>
      </c>
      <c r="E365" s="57" t="s">
        <v>445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450</v>
      </c>
      <c r="N365" s="57" t="s">
        <v>442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839</v>
      </c>
      <c r="E366" s="57" t="s">
        <v>445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450</v>
      </c>
      <c r="N366" s="57" t="s">
        <v>442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435</v>
      </c>
      <c r="E367" s="57" t="s">
        <v>445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452</v>
      </c>
      <c r="N367" s="57" t="s">
        <v>435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435</v>
      </c>
      <c r="E368" s="57" t="s">
        <v>445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452</v>
      </c>
      <c r="N368" s="57" t="s">
        <v>435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435</v>
      </c>
      <c r="E369" s="57" t="s">
        <v>445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452</v>
      </c>
      <c r="N369" s="57" t="s">
        <v>435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427</v>
      </c>
      <c r="E370" s="57" t="s">
        <v>445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447</v>
      </c>
      <c r="N370" s="57" t="s">
        <v>455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427</v>
      </c>
      <c r="E371" s="57" t="s">
        <v>445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447</v>
      </c>
      <c r="N371" s="57" t="s">
        <v>455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427</v>
      </c>
      <c r="E372" s="57" t="s">
        <v>445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447</v>
      </c>
      <c r="N372" s="57" t="s">
        <v>455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428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447</v>
      </c>
      <c r="N373" s="57" t="s">
        <v>455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428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447</v>
      </c>
      <c r="N374" s="57" t="s">
        <v>444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670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453</v>
      </c>
      <c r="N375" s="57" t="s">
        <v>52</v>
      </c>
      <c r="O375" s="57">
        <v>9330</v>
      </c>
      <c r="P375" s="4" t="s">
        <v>549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428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454</v>
      </c>
      <c r="N376" s="57" t="s">
        <v>456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429</v>
      </c>
      <c r="E377" s="57" t="s">
        <v>445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449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671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451</v>
      </c>
      <c r="N378" s="57" t="s">
        <v>443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671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451</v>
      </c>
      <c r="N379" s="57" t="s">
        <v>443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430</v>
      </c>
      <c r="E380" s="57" t="s">
        <v>445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450</v>
      </c>
      <c r="N380" s="57" t="s">
        <v>442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441</v>
      </c>
      <c r="E381" s="57" t="s">
        <v>445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450</v>
      </c>
      <c r="N381" s="57" t="s">
        <v>442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838</v>
      </c>
      <c r="E382" s="57" t="s">
        <v>445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450</v>
      </c>
      <c r="N382" s="57" t="s">
        <v>442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432</v>
      </c>
      <c r="E383" s="57" t="s">
        <v>445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450</v>
      </c>
      <c r="N383" s="57" t="s">
        <v>442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839</v>
      </c>
      <c r="E384" s="57" t="s">
        <v>445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450</v>
      </c>
      <c r="N384" s="57" t="s">
        <v>442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838</v>
      </c>
      <c r="E385" s="57" t="s">
        <v>445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450</v>
      </c>
      <c r="N385" s="57" t="s">
        <v>442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435</v>
      </c>
      <c r="E386" s="57" t="s">
        <v>445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452</v>
      </c>
      <c r="N386" s="57" t="s">
        <v>435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435</v>
      </c>
      <c r="E387" s="57" t="s">
        <v>445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452</v>
      </c>
      <c r="N387" s="57" t="s">
        <v>435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435</v>
      </c>
      <c r="E388" s="57" t="s">
        <v>445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452</v>
      </c>
      <c r="N388" s="57" t="s">
        <v>435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427</v>
      </c>
      <c r="E389" s="57" t="s">
        <v>445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447</v>
      </c>
      <c r="N389" s="57" t="s">
        <v>455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427</v>
      </c>
      <c r="E390" s="57" t="s">
        <v>445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447</v>
      </c>
      <c r="N390" s="57" t="s">
        <v>455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427</v>
      </c>
      <c r="E391" s="57" t="s">
        <v>445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447</v>
      </c>
      <c r="N391" s="57" t="s">
        <v>455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427</v>
      </c>
      <c r="E392" s="57" t="s">
        <v>445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447</v>
      </c>
      <c r="N392" s="57" t="s">
        <v>455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427</v>
      </c>
      <c r="E393" s="57" t="s">
        <v>445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447</v>
      </c>
      <c r="N393" s="57" t="s">
        <v>444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428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447</v>
      </c>
      <c r="N394" s="57" t="s">
        <v>455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428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447</v>
      </c>
      <c r="N395" s="57" t="s">
        <v>444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670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453</v>
      </c>
      <c r="N396" s="57" t="s">
        <v>52</v>
      </c>
      <c r="O396" s="57">
        <v>9330</v>
      </c>
      <c r="P396" s="4" t="s">
        <v>549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428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454</v>
      </c>
      <c r="N397" s="57" t="s">
        <v>456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429</v>
      </c>
      <c r="E398" s="57" t="s">
        <v>445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449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671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451</v>
      </c>
      <c r="N399" s="57" t="s">
        <v>443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671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451</v>
      </c>
      <c r="N400" s="57" t="s">
        <v>443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430</v>
      </c>
      <c r="E401" s="57" t="s">
        <v>445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450</v>
      </c>
      <c r="N401" s="57" t="s">
        <v>442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441</v>
      </c>
      <c r="E402" s="57" t="s">
        <v>445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450</v>
      </c>
      <c r="N402" s="57" t="s">
        <v>442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838</v>
      </c>
      <c r="E403" s="57" t="s">
        <v>445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450</v>
      </c>
      <c r="N403" s="57" t="s">
        <v>442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432</v>
      </c>
      <c r="E404" s="57" t="s">
        <v>445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450</v>
      </c>
      <c r="N404" s="57" t="s">
        <v>442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435</v>
      </c>
      <c r="E405" s="57" t="s">
        <v>445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452</v>
      </c>
      <c r="N405" s="57" t="s">
        <v>435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435</v>
      </c>
      <c r="E406" s="57" t="s">
        <v>445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452</v>
      </c>
      <c r="N406" s="57" t="s">
        <v>435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435</v>
      </c>
      <c r="E407" s="57" t="s">
        <v>445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452</v>
      </c>
      <c r="N407" s="57" t="s">
        <v>435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427</v>
      </c>
      <c r="E408" s="57" t="s">
        <v>445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447</v>
      </c>
      <c r="N408" s="57" t="s">
        <v>455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427</v>
      </c>
      <c r="E409" s="57" t="s">
        <v>445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447</v>
      </c>
      <c r="N409" s="57" t="s">
        <v>455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427</v>
      </c>
      <c r="E410" s="57" t="s">
        <v>445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447</v>
      </c>
      <c r="N410" s="57" t="s">
        <v>455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427</v>
      </c>
      <c r="E411" s="57" t="s">
        <v>445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447</v>
      </c>
      <c r="N411" s="57" t="s">
        <v>455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427</v>
      </c>
      <c r="E412" s="57" t="s">
        <v>445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447</v>
      </c>
      <c r="N412" s="57" t="s">
        <v>455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427</v>
      </c>
      <c r="E413" s="57" t="s">
        <v>445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447</v>
      </c>
      <c r="N413" s="57" t="s">
        <v>444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427</v>
      </c>
      <c r="E414" s="57" t="s">
        <v>445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447</v>
      </c>
      <c r="N414" s="57" t="s">
        <v>444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427</v>
      </c>
      <c r="E415" s="57" t="s">
        <v>445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447</v>
      </c>
      <c r="N415" s="57" t="s">
        <v>444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428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447</v>
      </c>
      <c r="N416" s="57" t="s">
        <v>455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428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447</v>
      </c>
      <c r="N417" s="57" t="s">
        <v>444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428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454</v>
      </c>
      <c r="N418" s="57" t="s">
        <v>456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428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454</v>
      </c>
      <c r="N419" s="57" t="s">
        <v>456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429</v>
      </c>
      <c r="E420" s="57" t="s">
        <v>445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449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970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451</v>
      </c>
      <c r="N421" s="57" t="s">
        <v>443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971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451</v>
      </c>
      <c r="N422" s="57" t="s">
        <v>443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972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451</v>
      </c>
      <c r="N423" s="57" t="s">
        <v>443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973</v>
      </c>
      <c r="E424" s="57" t="s">
        <v>445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451</v>
      </c>
      <c r="N424" s="57" t="s">
        <v>443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430</v>
      </c>
      <c r="E425" s="57" t="s">
        <v>445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450</v>
      </c>
      <c r="N425" s="57" t="s">
        <v>442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441</v>
      </c>
      <c r="E426" s="57" t="s">
        <v>445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450</v>
      </c>
      <c r="N426" s="57" t="s">
        <v>442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838</v>
      </c>
      <c r="E427" s="57" t="s">
        <v>445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450</v>
      </c>
      <c r="N427" s="57" t="s">
        <v>442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432</v>
      </c>
      <c r="E428" s="57" t="s">
        <v>445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450</v>
      </c>
      <c r="N428" s="57" t="s">
        <v>442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670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447</v>
      </c>
      <c r="N429" s="57" t="s">
        <v>444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670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447</v>
      </c>
      <c r="N430" s="57" t="s">
        <v>444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670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447</v>
      </c>
      <c r="N431" s="57" t="s">
        <v>455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670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447</v>
      </c>
      <c r="N432" s="57" t="s">
        <v>455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670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453</v>
      </c>
      <c r="N433" s="57" t="s">
        <v>52</v>
      </c>
      <c r="O433" s="57">
        <v>9330</v>
      </c>
      <c r="P433" s="4" t="s">
        <v>549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435</v>
      </c>
      <c r="E434" s="57" t="s">
        <v>445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452</v>
      </c>
      <c r="N434" s="57" t="s">
        <v>435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435</v>
      </c>
      <c r="E435" s="57" t="s">
        <v>445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452</v>
      </c>
      <c r="N435" s="57" t="s">
        <v>435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435</v>
      </c>
      <c r="E436" s="57" t="s">
        <v>445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452</v>
      </c>
      <c r="N436" s="57" t="s">
        <v>435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1046</v>
      </c>
      <c r="E437" s="57" t="s">
        <v>445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449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1046</v>
      </c>
      <c r="E438" s="57" t="s">
        <v>445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447</v>
      </c>
      <c r="N438" s="57" t="s">
        <v>455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1046</v>
      </c>
      <c r="E439" s="57" t="s">
        <v>445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447</v>
      </c>
      <c r="N439" s="57" t="s">
        <v>455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1046</v>
      </c>
      <c r="E440" s="57" t="s">
        <v>445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447</v>
      </c>
      <c r="N440" s="57" t="s">
        <v>455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971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451</v>
      </c>
      <c r="N441" s="57" t="s">
        <v>443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972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451</v>
      </c>
      <c r="N442" s="57" t="s">
        <v>443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973</v>
      </c>
      <c r="E443" s="57" t="s">
        <v>445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451</v>
      </c>
      <c r="N443" s="57" t="s">
        <v>443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430</v>
      </c>
      <c r="E444" s="57" t="s">
        <v>445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450</v>
      </c>
      <c r="N444" s="57" t="s">
        <v>442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441</v>
      </c>
      <c r="E445" s="57" t="s">
        <v>445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450</v>
      </c>
      <c r="N445" s="57" t="s">
        <v>442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838</v>
      </c>
      <c r="E446" s="57" t="s">
        <v>445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450</v>
      </c>
      <c r="N446" s="57" t="s">
        <v>442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428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454</v>
      </c>
      <c r="N447" s="57" t="s">
        <v>456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427</v>
      </c>
      <c r="E448" s="57" t="s">
        <v>445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447</v>
      </c>
      <c r="N448" s="57" t="s">
        <v>455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427</v>
      </c>
      <c r="E449" s="57" t="s">
        <v>445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447</v>
      </c>
      <c r="N449" s="57" t="s">
        <v>455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427</v>
      </c>
      <c r="E450" s="57" t="s">
        <v>445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447</v>
      </c>
      <c r="N450" s="57" t="s">
        <v>455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428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447</v>
      </c>
      <c r="N451" s="57" t="s">
        <v>455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428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447</v>
      </c>
      <c r="N452" s="57" t="s">
        <v>444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428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447</v>
      </c>
      <c r="N453" s="57" t="s">
        <v>444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428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448</v>
      </c>
      <c r="N454" s="57" t="s">
        <v>52</v>
      </c>
      <c r="O454" s="57">
        <v>9330</v>
      </c>
      <c r="P454" s="4" t="s">
        <v>549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429</v>
      </c>
      <c r="E455" s="57" t="s">
        <v>445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449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428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454</v>
      </c>
      <c r="N456" s="57" t="s">
        <v>456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475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451</v>
      </c>
      <c r="N457" s="57" t="s">
        <v>443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430</v>
      </c>
      <c r="E458" s="57" t="s">
        <v>445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450</v>
      </c>
      <c r="N458" s="57" t="s">
        <v>442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441</v>
      </c>
      <c r="E459" s="57" t="s">
        <v>445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450</v>
      </c>
      <c r="N459" s="57" t="s">
        <v>442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838</v>
      </c>
      <c r="E460" s="57" t="s">
        <v>445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450</v>
      </c>
      <c r="N460" s="57" t="s">
        <v>442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435</v>
      </c>
      <c r="E461" s="57" t="s">
        <v>445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452</v>
      </c>
      <c r="N461" s="57" t="s">
        <v>435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435</v>
      </c>
      <c r="E462" s="57" t="s">
        <v>445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452</v>
      </c>
      <c r="N462" s="57" t="s">
        <v>435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435</v>
      </c>
      <c r="E463" s="57" t="s">
        <v>445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452</v>
      </c>
      <c r="N463" s="57" t="s">
        <v>435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435</v>
      </c>
      <c r="E464" s="57" t="s">
        <v>445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452</v>
      </c>
      <c r="N464" s="57" t="s">
        <v>435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435</v>
      </c>
      <c r="E465" s="57" t="s">
        <v>445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452</v>
      </c>
      <c r="N465" s="57" t="s">
        <v>435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427</v>
      </c>
      <c r="E466" s="57" t="s">
        <v>445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447</v>
      </c>
      <c r="N466" s="57" t="s">
        <v>455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427</v>
      </c>
      <c r="E467" s="57" t="s">
        <v>445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447</v>
      </c>
      <c r="N467" s="57" t="s">
        <v>455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427</v>
      </c>
      <c r="E468" s="57" t="s">
        <v>445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447</v>
      </c>
      <c r="N468" s="57" t="s">
        <v>455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427</v>
      </c>
      <c r="E469" s="57" t="s">
        <v>445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447</v>
      </c>
      <c r="N469" s="57" t="s">
        <v>455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427</v>
      </c>
      <c r="E470" s="57" t="s">
        <v>445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447</v>
      </c>
      <c r="N470" s="57" t="s">
        <v>455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427</v>
      </c>
      <c r="E471" s="57" t="s">
        <v>445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447</v>
      </c>
      <c r="N471" s="57" t="s">
        <v>455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427</v>
      </c>
      <c r="E472" s="57" t="s">
        <v>445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447</v>
      </c>
      <c r="N472" s="57" t="s">
        <v>455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427</v>
      </c>
      <c r="E473" s="57" t="s">
        <v>445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447</v>
      </c>
      <c r="N473" s="57" t="s">
        <v>455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427</v>
      </c>
      <c r="E474" s="57" t="s">
        <v>445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447</v>
      </c>
      <c r="N474" s="57" t="s">
        <v>455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427</v>
      </c>
      <c r="E475" s="57" t="s">
        <v>445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447</v>
      </c>
      <c r="N475" s="57" t="s">
        <v>444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428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447</v>
      </c>
      <c r="N476" s="57" t="s">
        <v>455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428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447</v>
      </c>
      <c r="N477" s="57" t="s">
        <v>444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428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447</v>
      </c>
      <c r="N478" s="57" t="s">
        <v>444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428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447</v>
      </c>
      <c r="N479" s="57" t="s">
        <v>444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428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447</v>
      </c>
      <c r="N480" s="57" t="s">
        <v>444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670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453</v>
      </c>
      <c r="N481" s="57" t="s">
        <v>52</v>
      </c>
      <c r="O481" s="57">
        <v>9330</v>
      </c>
      <c r="P481" s="4" t="s">
        <v>549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428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454</v>
      </c>
      <c r="N482" s="57" t="s">
        <v>456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429</v>
      </c>
      <c r="E483" s="57" t="s">
        <v>445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449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475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451</v>
      </c>
      <c r="N484" s="57" t="s">
        <v>443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475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451</v>
      </c>
      <c r="N485" s="57" t="s">
        <v>443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441</v>
      </c>
      <c r="E486" s="57" t="s">
        <v>445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450</v>
      </c>
      <c r="N486" s="57" t="s">
        <v>442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435</v>
      </c>
      <c r="E487" s="57" t="s">
        <v>445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452</v>
      </c>
      <c r="N487" s="57" t="s">
        <v>435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435</v>
      </c>
      <c r="E488" s="57" t="s">
        <v>445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452</v>
      </c>
      <c r="N488" s="57" t="s">
        <v>435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435</v>
      </c>
      <c r="E489" s="57" t="s">
        <v>445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452</v>
      </c>
      <c r="N489" s="57" t="s">
        <v>435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435</v>
      </c>
      <c r="E490" s="57" t="s">
        <v>445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452</v>
      </c>
      <c r="N490" s="57" t="s">
        <v>435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435</v>
      </c>
      <c r="E491" s="57" t="s">
        <v>445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452</v>
      </c>
      <c r="N491" s="57" t="s">
        <v>435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435</v>
      </c>
      <c r="E492" s="57" t="s">
        <v>445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452</v>
      </c>
      <c r="N492" s="57" t="s">
        <v>435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427</v>
      </c>
      <c r="E493" s="57" t="s">
        <v>445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447</v>
      </c>
      <c r="N493" s="57" t="s">
        <v>455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427</v>
      </c>
      <c r="E494" s="57" t="s">
        <v>445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447</v>
      </c>
      <c r="N494" s="57" t="s">
        <v>455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427</v>
      </c>
      <c r="E495" s="57" t="s">
        <v>445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447</v>
      </c>
      <c r="N495" s="57" t="s">
        <v>455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427</v>
      </c>
      <c r="E496" s="57" t="s">
        <v>445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447</v>
      </c>
      <c r="N496" s="57" t="s">
        <v>455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427</v>
      </c>
      <c r="E497" s="57" t="s">
        <v>445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447</v>
      </c>
      <c r="N497" s="57" t="s">
        <v>455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428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447</v>
      </c>
      <c r="N498" s="57" t="s">
        <v>444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428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447</v>
      </c>
      <c r="N499" s="57" t="s">
        <v>444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428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447</v>
      </c>
      <c r="N500" s="57" t="s">
        <v>444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670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453</v>
      </c>
      <c r="N501" s="57" t="s">
        <v>52</v>
      </c>
      <c r="O501" s="57">
        <v>9330</v>
      </c>
      <c r="P501" s="4" t="s">
        <v>549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428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454</v>
      </c>
      <c r="N502" s="57" t="s">
        <v>456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429</v>
      </c>
      <c r="E503" s="57" t="s">
        <v>445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449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475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451</v>
      </c>
      <c r="N504" s="57" t="s">
        <v>443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475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451</v>
      </c>
      <c r="N505" s="57" t="s">
        <v>443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441</v>
      </c>
      <c r="E506" s="57" t="s">
        <v>445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450</v>
      </c>
      <c r="N506" s="57" t="s">
        <v>442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435</v>
      </c>
      <c r="E507" s="57" t="s">
        <v>445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452</v>
      </c>
      <c r="N507" s="57" t="s">
        <v>435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435</v>
      </c>
      <c r="E508" s="57" t="s">
        <v>445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452</v>
      </c>
      <c r="N508" s="57" t="s">
        <v>435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435</v>
      </c>
      <c r="E509" s="57" t="s">
        <v>445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452</v>
      </c>
      <c r="N509" s="57" t="s">
        <v>435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427</v>
      </c>
      <c r="E510" s="57" t="s">
        <v>445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447</v>
      </c>
      <c r="N510" s="57" t="s">
        <v>455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427</v>
      </c>
      <c r="E511" s="57" t="s">
        <v>445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447</v>
      </c>
      <c r="N511" s="57" t="s">
        <v>455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427</v>
      </c>
      <c r="E512" s="57" t="s">
        <v>445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447</v>
      </c>
      <c r="N512" s="57" t="s">
        <v>455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427</v>
      </c>
      <c r="E513" s="57" t="s">
        <v>445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447</v>
      </c>
      <c r="N513" s="57" t="s">
        <v>455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428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447</v>
      </c>
      <c r="N514" s="57" t="s">
        <v>455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427</v>
      </c>
      <c r="E515" s="57" t="s">
        <v>445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447</v>
      </c>
      <c r="N515" s="57" t="s">
        <v>444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428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447</v>
      </c>
      <c r="N516" s="57" t="s">
        <v>444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428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447</v>
      </c>
      <c r="N517" s="57" t="s">
        <v>444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428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447</v>
      </c>
      <c r="N518" s="57" t="s">
        <v>444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428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447</v>
      </c>
      <c r="N519" s="57" t="s">
        <v>444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670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453</v>
      </c>
      <c r="N520" s="57" t="s">
        <v>52</v>
      </c>
      <c r="O520" s="57">
        <v>9330</v>
      </c>
      <c r="P520" s="4" t="s">
        <v>549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428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454</v>
      </c>
      <c r="N521" s="57" t="s">
        <v>456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475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451</v>
      </c>
      <c r="N522" s="57" t="s">
        <v>443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475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451</v>
      </c>
      <c r="N523" s="57" t="s">
        <v>443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475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451</v>
      </c>
      <c r="N524" s="57" t="s">
        <v>443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441</v>
      </c>
      <c r="E525" s="57" t="s">
        <v>445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450</v>
      </c>
      <c r="N525" s="57" t="s">
        <v>442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1141</v>
      </c>
      <c r="E526" s="57" t="s">
        <v>445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450</v>
      </c>
      <c r="N526" s="57" t="s">
        <v>442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970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1366</v>
      </c>
      <c r="N527" s="57" t="s">
        <v>1367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970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1366</v>
      </c>
      <c r="N528" s="57" t="s">
        <v>1367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970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1366</v>
      </c>
      <c r="N529" s="57" t="s">
        <v>1367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428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1366</v>
      </c>
      <c r="N530" s="57" t="s">
        <v>1367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428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1366</v>
      </c>
      <c r="N531" s="57" t="s">
        <v>1367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428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1366</v>
      </c>
      <c r="N532" s="57" t="s">
        <v>1367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435</v>
      </c>
      <c r="E533" s="57" t="s">
        <v>445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452</v>
      </c>
      <c r="N533" s="57" t="s">
        <v>435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435</v>
      </c>
      <c r="E534" s="57" t="s">
        <v>445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452</v>
      </c>
      <c r="N534" s="57" t="s">
        <v>435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435</v>
      </c>
      <c r="E535" s="57" t="s">
        <v>445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452</v>
      </c>
      <c r="N535" s="57" t="s">
        <v>435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427</v>
      </c>
      <c r="E536" s="57" t="s">
        <v>445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447</v>
      </c>
      <c r="N536" s="57" t="s">
        <v>455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427</v>
      </c>
      <c r="E537" s="57" t="s">
        <v>445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447</v>
      </c>
      <c r="N537" s="57" t="s">
        <v>455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427</v>
      </c>
      <c r="E538" s="57" t="s">
        <v>445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447</v>
      </c>
      <c r="N538" s="57" t="s">
        <v>455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427</v>
      </c>
      <c r="E539" s="57" t="s">
        <v>445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447</v>
      </c>
      <c r="N539" s="57" t="s">
        <v>455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428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447</v>
      </c>
      <c r="N540" s="57" t="s">
        <v>455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427</v>
      </c>
      <c r="E541" s="57" t="s">
        <v>445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447</v>
      </c>
      <c r="N541" s="57" t="s">
        <v>444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427</v>
      </c>
      <c r="E542" s="57" t="s">
        <v>445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447</v>
      </c>
      <c r="N542" s="57" t="s">
        <v>444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427</v>
      </c>
      <c r="E543" s="57" t="s">
        <v>445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447</v>
      </c>
      <c r="N543" s="57" t="s">
        <v>444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428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447</v>
      </c>
      <c r="N544" s="57" t="s">
        <v>444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428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447</v>
      </c>
      <c r="N545" s="57" t="s">
        <v>444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670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453</v>
      </c>
      <c r="N546" s="57" t="s">
        <v>52</v>
      </c>
      <c r="O546" s="57">
        <v>9330</v>
      </c>
      <c r="P546" s="4" t="s">
        <v>549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428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454</v>
      </c>
      <c r="N547" s="57" t="s">
        <v>456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475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451</v>
      </c>
      <c r="N548" s="57" t="s">
        <v>443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839</v>
      </c>
      <c r="E549" s="57" t="s">
        <v>445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450</v>
      </c>
      <c r="N549" s="57" t="s">
        <v>442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441</v>
      </c>
      <c r="E550" s="57" t="s">
        <v>445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450</v>
      </c>
      <c r="N550" s="57" t="s">
        <v>442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1189</v>
      </c>
      <c r="E551" s="57" t="s">
        <v>445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450</v>
      </c>
      <c r="N551" s="57" t="s">
        <v>442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970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1366</v>
      </c>
      <c r="N552" s="57" t="s">
        <v>1367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970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1366</v>
      </c>
      <c r="N553" s="57" t="s">
        <v>1367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428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1366</v>
      </c>
      <c r="N554" s="57" t="s">
        <v>1367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428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1366</v>
      </c>
      <c r="N555" s="57" t="s">
        <v>1367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428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1366</v>
      </c>
      <c r="N556" s="57" t="s">
        <v>1367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670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447</v>
      </c>
      <c r="N557" s="57" t="s">
        <v>444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670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447</v>
      </c>
      <c r="N558" s="57" t="s">
        <v>444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670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447</v>
      </c>
      <c r="N559" s="57" t="s">
        <v>444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670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447</v>
      </c>
      <c r="N560" s="57" t="s">
        <v>455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670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454</v>
      </c>
      <c r="N561" s="57" t="s">
        <v>456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670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454</v>
      </c>
      <c r="N562" s="57" t="s">
        <v>456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435</v>
      </c>
      <c r="E563" s="57" t="s">
        <v>445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452</v>
      </c>
      <c r="N563" s="57" t="s">
        <v>435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435</v>
      </c>
      <c r="E564" s="57" t="s">
        <v>445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452</v>
      </c>
      <c r="N564" s="57" t="s">
        <v>435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435</v>
      </c>
      <c r="E565" s="57" t="s">
        <v>445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452</v>
      </c>
      <c r="N565" s="57" t="s">
        <v>435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435</v>
      </c>
      <c r="E566" s="57" t="s">
        <v>445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452</v>
      </c>
      <c r="N566" s="57" t="s">
        <v>435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1046</v>
      </c>
      <c r="E567" s="57" t="s">
        <v>445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447</v>
      </c>
      <c r="N567" s="57" t="s">
        <v>455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1046</v>
      </c>
      <c r="E568" s="57" t="s">
        <v>445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447</v>
      </c>
      <c r="N568" s="57" t="s">
        <v>455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1046</v>
      </c>
      <c r="E569" s="57" t="s">
        <v>445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447</v>
      </c>
      <c r="N569" s="57" t="s">
        <v>455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1046</v>
      </c>
      <c r="E570" s="57" t="s">
        <v>445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447</v>
      </c>
      <c r="N570" s="57" t="s">
        <v>455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1046</v>
      </c>
      <c r="E571" s="57" t="s">
        <v>445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447</v>
      </c>
      <c r="N571" s="57" t="s">
        <v>455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1046</v>
      </c>
      <c r="E572" s="57" t="s">
        <v>445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447</v>
      </c>
      <c r="N572" s="57" t="s">
        <v>455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1046</v>
      </c>
      <c r="E573" s="57" t="s">
        <v>445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447</v>
      </c>
      <c r="N573" s="57" t="s">
        <v>444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441</v>
      </c>
      <c r="E574" s="57" t="s">
        <v>445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450</v>
      </c>
      <c r="N574" s="57" t="s">
        <v>442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1189</v>
      </c>
      <c r="E575" s="57" t="s">
        <v>445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450</v>
      </c>
      <c r="N575" s="57" t="s">
        <v>442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1189</v>
      </c>
      <c r="E576" s="57" t="s">
        <v>445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450</v>
      </c>
      <c r="N576" s="57" t="s">
        <v>442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1189</v>
      </c>
      <c r="E577" s="57" t="s">
        <v>445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450</v>
      </c>
      <c r="N577" s="57" t="s">
        <v>442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475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451</v>
      </c>
      <c r="N578" s="57" t="s">
        <v>443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970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451</v>
      </c>
      <c r="N579" s="57" t="s">
        <v>443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1237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451</v>
      </c>
      <c r="N580" s="57" t="s">
        <v>443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1238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451</v>
      </c>
      <c r="N581" s="57" t="s">
        <v>443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970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1366</v>
      </c>
      <c r="N582" s="57" t="s">
        <v>1367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970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1366</v>
      </c>
      <c r="N583" s="57" t="s">
        <v>1367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970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1366</v>
      </c>
      <c r="N584" s="57" t="s">
        <v>1367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428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1366</v>
      </c>
      <c r="N585" s="57" t="s">
        <v>1367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428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1366</v>
      </c>
      <c r="N586" s="57" t="s">
        <v>1367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428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1366</v>
      </c>
      <c r="N587" s="57" t="s">
        <v>1367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670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447</v>
      </c>
      <c r="N588" s="57" t="s">
        <v>444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670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447</v>
      </c>
      <c r="N589" s="57" t="s">
        <v>444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670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453</v>
      </c>
      <c r="N590" s="57" t="s">
        <v>52</v>
      </c>
      <c r="O590" s="57">
        <v>9330</v>
      </c>
      <c r="P590" s="4" t="s">
        <v>549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670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447</v>
      </c>
      <c r="N591" s="57" t="s">
        <v>455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670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454</v>
      </c>
      <c r="N592" s="57" t="s">
        <v>456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670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454</v>
      </c>
      <c r="N593" s="57" t="s">
        <v>456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435</v>
      </c>
      <c r="E594" s="57" t="s">
        <v>445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452</v>
      </c>
      <c r="N594" s="57" t="s">
        <v>435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435</v>
      </c>
      <c r="E595" s="57" t="s">
        <v>445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452</v>
      </c>
      <c r="N595" s="57" t="s">
        <v>435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435</v>
      </c>
      <c r="E596" s="57" t="s">
        <v>445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452</v>
      </c>
      <c r="N596" s="57" t="s">
        <v>435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435</v>
      </c>
      <c r="E597" s="57" t="s">
        <v>445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452</v>
      </c>
      <c r="N597" s="57" t="s">
        <v>435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1046</v>
      </c>
      <c r="E598" s="57" t="s">
        <v>445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447</v>
      </c>
      <c r="N598" s="57" t="s">
        <v>455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1046</v>
      </c>
      <c r="E599" s="57" t="s">
        <v>445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447</v>
      </c>
      <c r="N599" s="57" t="s">
        <v>455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1046</v>
      </c>
      <c r="E600" s="57" t="s">
        <v>445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447</v>
      </c>
      <c r="N600" s="57" t="s">
        <v>455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1046</v>
      </c>
      <c r="E601" s="57" t="s">
        <v>445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447</v>
      </c>
      <c r="N601" s="57" t="s">
        <v>455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1046</v>
      </c>
      <c r="E602" s="57" t="s">
        <v>445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447</v>
      </c>
      <c r="N602" s="57" t="s">
        <v>444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1046</v>
      </c>
      <c r="E603" s="57" t="s">
        <v>445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447</v>
      </c>
      <c r="N603" s="57" t="s">
        <v>444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1046</v>
      </c>
      <c r="E604" s="57" t="s">
        <v>445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447</v>
      </c>
      <c r="N604" s="57" t="s">
        <v>444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1046</v>
      </c>
      <c r="E605" s="57" t="s">
        <v>445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447</v>
      </c>
      <c r="N605" s="57" t="s">
        <v>444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475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451</v>
      </c>
      <c r="N606" s="57" t="s">
        <v>443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970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451</v>
      </c>
      <c r="N607" s="57" t="s">
        <v>443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441</v>
      </c>
      <c r="E608" s="57" t="s">
        <v>445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450</v>
      </c>
      <c r="N608" s="57" t="s">
        <v>442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1189</v>
      </c>
      <c r="E609" s="57" t="s">
        <v>445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450</v>
      </c>
      <c r="N609" s="57" t="s">
        <v>442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839</v>
      </c>
      <c r="E610" s="57" t="s">
        <v>445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450</v>
      </c>
      <c r="N610" s="57" t="s">
        <v>442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970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1366</v>
      </c>
      <c r="N611" s="57" t="s">
        <v>1367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970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1366</v>
      </c>
      <c r="N612" s="57" t="s">
        <v>1367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970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1366</v>
      </c>
      <c r="N613" s="57" t="s">
        <v>1367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970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1366</v>
      </c>
      <c r="N614" s="57" t="s">
        <v>1367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428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1366</v>
      </c>
      <c r="N615" s="57" t="s">
        <v>1367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428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1366</v>
      </c>
      <c r="N616" s="57" t="s">
        <v>1367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428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1366</v>
      </c>
      <c r="N617" s="57" t="s">
        <v>1367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427</v>
      </c>
      <c r="E618" s="57" t="s">
        <v>445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447</v>
      </c>
      <c r="N618" s="57" t="s">
        <v>455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427</v>
      </c>
      <c r="E619" s="57" t="s">
        <v>445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447</v>
      </c>
      <c r="N619" s="57" t="s">
        <v>455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427</v>
      </c>
      <c r="E620" s="57" t="s">
        <v>445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447</v>
      </c>
      <c r="N620" s="57" t="s">
        <v>455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427</v>
      </c>
      <c r="E621" s="57" t="s">
        <v>445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447</v>
      </c>
      <c r="N621" s="57" t="s">
        <v>455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427</v>
      </c>
      <c r="E622" s="57" t="s">
        <v>445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447</v>
      </c>
      <c r="N622" s="57" t="s">
        <v>455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427</v>
      </c>
      <c r="E623" s="57" t="s">
        <v>445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447</v>
      </c>
      <c r="N623" s="57" t="s">
        <v>455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428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447</v>
      </c>
      <c r="N624" s="57" t="s">
        <v>444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428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447</v>
      </c>
      <c r="N625" s="57" t="s">
        <v>444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428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454</v>
      </c>
      <c r="N626" s="57" t="s">
        <v>456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970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451</v>
      </c>
      <c r="N627" s="57" t="s">
        <v>443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972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451</v>
      </c>
      <c r="N628" s="57" t="s">
        <v>443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441</v>
      </c>
      <c r="E629" s="57" t="s">
        <v>445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450</v>
      </c>
      <c r="N629" s="57" t="s">
        <v>442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1189</v>
      </c>
      <c r="E630" s="57" t="s">
        <v>445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450</v>
      </c>
      <c r="N630" s="57" t="s">
        <v>442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970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1366</v>
      </c>
      <c r="N631" s="57" t="s">
        <v>1367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428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1366</v>
      </c>
      <c r="N632" s="57" t="s">
        <v>1367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428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448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435</v>
      </c>
      <c r="E634" s="57" t="s">
        <v>445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452</v>
      </c>
      <c r="N634" s="57" t="s">
        <v>435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427</v>
      </c>
      <c r="E635" s="57" t="s">
        <v>445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447</v>
      </c>
      <c r="N635" s="57" t="s">
        <v>455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427</v>
      </c>
      <c r="E636" s="57" t="s">
        <v>445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447</v>
      </c>
      <c r="N636" s="57" t="s">
        <v>455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427</v>
      </c>
      <c r="E637" s="57" t="s">
        <v>445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447</v>
      </c>
      <c r="N637" s="57" t="s">
        <v>455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427</v>
      </c>
      <c r="E638" s="57" t="s">
        <v>445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447</v>
      </c>
      <c r="N638" s="57" t="s">
        <v>455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427</v>
      </c>
      <c r="E639" s="57" t="s">
        <v>445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447</v>
      </c>
      <c r="N639" s="57" t="s">
        <v>444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427</v>
      </c>
      <c r="E640" s="57" t="s">
        <v>445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447</v>
      </c>
      <c r="N640" s="57" t="s">
        <v>444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428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447</v>
      </c>
      <c r="N641" s="57" t="s">
        <v>444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428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447</v>
      </c>
      <c r="N642" s="57" t="s">
        <v>444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428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454</v>
      </c>
      <c r="N643" s="57" t="s">
        <v>456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441</v>
      </c>
      <c r="E644" s="57" t="s">
        <v>445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450</v>
      </c>
      <c r="N644" s="57" t="s">
        <v>442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1189</v>
      </c>
      <c r="E645" s="57" t="s">
        <v>445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450</v>
      </c>
      <c r="N645" s="57" t="s">
        <v>442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1189</v>
      </c>
      <c r="E646" s="57" t="s">
        <v>445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450</v>
      </c>
      <c r="N646" s="57" t="s">
        <v>442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970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451</v>
      </c>
      <c r="N647" s="57" t="s">
        <v>443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972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451</v>
      </c>
      <c r="N648" s="57" t="s">
        <v>443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972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451</v>
      </c>
      <c r="N649" s="57" t="s">
        <v>443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670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453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435</v>
      </c>
      <c r="E651" s="57" t="s">
        <v>445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452</v>
      </c>
      <c r="N651" s="57" t="s">
        <v>435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435</v>
      </c>
      <c r="E652" s="57" t="s">
        <v>445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452</v>
      </c>
      <c r="N652" s="57" t="s">
        <v>435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435</v>
      </c>
      <c r="E653" s="57" t="s">
        <v>445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452</v>
      </c>
      <c r="N653" s="57" t="s">
        <v>435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427</v>
      </c>
      <c r="E654" s="57" t="s">
        <v>445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447</v>
      </c>
      <c r="N654" s="57" t="s">
        <v>455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427</v>
      </c>
      <c r="E655" s="57" t="s">
        <v>445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447</v>
      </c>
      <c r="N655" s="57" t="s">
        <v>455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427</v>
      </c>
      <c r="E656" s="57" t="s">
        <v>445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447</v>
      </c>
      <c r="N656" s="57" t="s">
        <v>455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427</v>
      </c>
      <c r="E657" s="57" t="s">
        <v>445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447</v>
      </c>
      <c r="N657" s="57" t="s">
        <v>455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427</v>
      </c>
      <c r="E658" s="57" t="s">
        <v>445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447</v>
      </c>
      <c r="N658" s="57" t="s">
        <v>444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427</v>
      </c>
      <c r="E659" s="57" t="s">
        <v>445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447</v>
      </c>
      <c r="N659" s="57" t="s">
        <v>444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428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447</v>
      </c>
      <c r="N660" s="57" t="s">
        <v>444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428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447</v>
      </c>
      <c r="N661" s="57" t="s">
        <v>444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428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447</v>
      </c>
      <c r="N662" s="57" t="s">
        <v>444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428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454</v>
      </c>
      <c r="N663" s="57" t="s">
        <v>456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1189</v>
      </c>
      <c r="E664" s="57" t="s">
        <v>445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450</v>
      </c>
      <c r="N664" s="57" t="s">
        <v>442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1189</v>
      </c>
      <c r="E665" s="57" t="s">
        <v>445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450</v>
      </c>
      <c r="N665" s="57" t="s">
        <v>442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970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450</v>
      </c>
      <c r="N666" s="57" t="s">
        <v>442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972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451</v>
      </c>
      <c r="N667" s="57" t="s">
        <v>443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670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453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435</v>
      </c>
      <c r="E669" s="57" t="s">
        <v>445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452</v>
      </c>
      <c r="N669" s="57" t="s">
        <v>435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435</v>
      </c>
      <c r="E670" s="57" t="s">
        <v>445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452</v>
      </c>
      <c r="N670" s="57" t="s">
        <v>435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435</v>
      </c>
      <c r="E671" s="57" t="s">
        <v>445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452</v>
      </c>
      <c r="N671" s="57" t="s">
        <v>435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427</v>
      </c>
      <c r="E672" s="57" t="s">
        <v>445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447</v>
      </c>
      <c r="N672" s="57" t="s">
        <v>455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427</v>
      </c>
      <c r="E673" s="57" t="s">
        <v>445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447</v>
      </c>
      <c r="N673" s="57" t="s">
        <v>455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427</v>
      </c>
      <c r="E674" s="57" t="s">
        <v>445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447</v>
      </c>
      <c r="N674" s="57" t="s">
        <v>455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427</v>
      </c>
      <c r="E675" s="57" t="s">
        <v>445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447</v>
      </c>
      <c r="N675" s="57" t="s">
        <v>455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428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447</v>
      </c>
      <c r="N676" s="57" t="s">
        <v>455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428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447</v>
      </c>
      <c r="N677" s="57" t="s">
        <v>455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427</v>
      </c>
      <c r="E678" s="57" t="s">
        <v>445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447</v>
      </c>
      <c r="N678" s="57" t="s">
        <v>444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428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447</v>
      </c>
      <c r="N679" s="57" t="s">
        <v>444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428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447</v>
      </c>
      <c r="N680" s="57" t="s">
        <v>444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428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454</v>
      </c>
      <c r="N681" s="57" t="s">
        <v>456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475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451</v>
      </c>
      <c r="N682" s="57" t="s">
        <v>443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1189</v>
      </c>
      <c r="E683" s="57" t="s">
        <v>445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450</v>
      </c>
      <c r="N683" s="57" t="s">
        <v>442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1189</v>
      </c>
      <c r="E684" s="57" t="s">
        <v>445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450</v>
      </c>
      <c r="N684" s="57" t="s">
        <v>442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1189</v>
      </c>
      <c r="E685" s="57" t="s">
        <v>445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450</v>
      </c>
      <c r="N685" s="57" t="s">
        <v>442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670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453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435</v>
      </c>
      <c r="E687" s="57" t="s">
        <v>445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452</v>
      </c>
      <c r="N687" s="57" t="s">
        <v>435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435</v>
      </c>
      <c r="E688" s="57" t="s">
        <v>445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452</v>
      </c>
      <c r="N688" s="57" t="s">
        <v>435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427</v>
      </c>
      <c r="E689" s="57" t="s">
        <v>445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447</v>
      </c>
      <c r="N689" s="57" t="s">
        <v>455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427</v>
      </c>
      <c r="E690" s="57" t="s">
        <v>445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447</v>
      </c>
      <c r="N690" s="57" t="s">
        <v>455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427</v>
      </c>
      <c r="E691" s="57" t="s">
        <v>445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447</v>
      </c>
      <c r="N691" s="57" t="s">
        <v>455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428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447</v>
      </c>
      <c r="N692" s="57" t="s">
        <v>455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427</v>
      </c>
      <c r="E693" s="57" t="s">
        <v>445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447</v>
      </c>
      <c r="N693" s="57" t="s">
        <v>444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428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447</v>
      </c>
      <c r="N694" s="57" t="s">
        <v>444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428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447</v>
      </c>
      <c r="N695" s="57" t="s">
        <v>444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428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454</v>
      </c>
      <c r="N696" s="57" t="s">
        <v>456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441</v>
      </c>
      <c r="E697" s="57" t="s">
        <v>445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450</v>
      </c>
      <c r="N697" s="57" t="s">
        <v>442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1189</v>
      </c>
      <c r="E698" s="57" t="s">
        <v>445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450</v>
      </c>
      <c r="N698" s="57" t="s">
        <v>442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1189</v>
      </c>
      <c r="E699" s="57" t="s">
        <v>445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450</v>
      </c>
      <c r="N699" s="57" t="s">
        <v>442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1189</v>
      </c>
      <c r="E700" s="57" t="s">
        <v>445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450</v>
      </c>
      <c r="N700" s="57" t="s">
        <v>442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1189</v>
      </c>
      <c r="E701" s="57" t="s">
        <v>445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450</v>
      </c>
      <c r="N701" s="57" t="s">
        <v>442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1237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450</v>
      </c>
      <c r="N702" s="57" t="s">
        <v>442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1420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450</v>
      </c>
      <c r="N703" s="57" t="s">
        <v>442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972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450</v>
      </c>
      <c r="N704" s="57" t="s">
        <v>442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475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451</v>
      </c>
      <c r="N705" s="57" t="s">
        <v>443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670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453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670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447</v>
      </c>
      <c r="N707" s="57" t="s">
        <v>444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670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447</v>
      </c>
      <c r="N708" s="57" t="s">
        <v>444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670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447</v>
      </c>
      <c r="N709" s="57" t="s">
        <v>444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670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454</v>
      </c>
      <c r="N710" s="57" t="s">
        <v>456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435</v>
      </c>
      <c r="E711" s="57" t="s">
        <v>445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452</v>
      </c>
      <c r="N711" s="57" t="s">
        <v>435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435</v>
      </c>
      <c r="E712" s="57" t="s">
        <v>445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452</v>
      </c>
      <c r="N712" s="57" t="s">
        <v>435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1046</v>
      </c>
      <c r="E713" s="57" t="s">
        <v>445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447</v>
      </c>
      <c r="N713" s="57" t="s">
        <v>455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1046</v>
      </c>
      <c r="E714" s="57" t="s">
        <v>445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447</v>
      </c>
      <c r="N714" s="57" t="s">
        <v>455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1046</v>
      </c>
      <c r="E715" s="57" t="s">
        <v>445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447</v>
      </c>
      <c r="N715" s="57" t="s">
        <v>455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441</v>
      </c>
      <c r="E716" s="57" t="s">
        <v>445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450</v>
      </c>
      <c r="N716" s="57" t="s">
        <v>442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1189</v>
      </c>
      <c r="E717" s="57" t="s">
        <v>445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450</v>
      </c>
      <c r="N717" s="57" t="s">
        <v>442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1189</v>
      </c>
      <c r="E718" s="57" t="s">
        <v>445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450</v>
      </c>
      <c r="N718" s="57" t="s">
        <v>442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1189</v>
      </c>
      <c r="E719" s="57" t="s">
        <v>445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451</v>
      </c>
      <c r="N719" s="57" t="s">
        <v>443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671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451</v>
      </c>
      <c r="N720" s="57" t="s">
        <v>443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475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451</v>
      </c>
      <c r="N721" s="57" t="s">
        <v>443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970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451</v>
      </c>
      <c r="N722" s="57" t="s">
        <v>443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972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451</v>
      </c>
      <c r="N723" s="57" t="s">
        <v>443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670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453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670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447</v>
      </c>
      <c r="N725" s="57" t="s">
        <v>444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670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454</v>
      </c>
      <c r="N726" s="57" t="s">
        <v>456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670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454</v>
      </c>
      <c r="N727" s="57" t="s">
        <v>456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435</v>
      </c>
      <c r="E728" s="57" t="s">
        <v>445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452</v>
      </c>
      <c r="N728" s="57" t="s">
        <v>435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435</v>
      </c>
      <c r="E729" s="57" t="s">
        <v>445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452</v>
      </c>
      <c r="N729" s="57" t="s">
        <v>435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435</v>
      </c>
      <c r="E730" s="57" t="s">
        <v>445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452</v>
      </c>
      <c r="N730" s="57" t="s">
        <v>435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1046</v>
      </c>
      <c r="E731" s="57" t="s">
        <v>445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447</v>
      </c>
      <c r="N731" s="57" t="s">
        <v>455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1046</v>
      </c>
      <c r="E732" s="57" t="s">
        <v>445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447</v>
      </c>
      <c r="N732" s="57" t="s">
        <v>444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475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451</v>
      </c>
      <c r="N733" s="57" t="s">
        <v>443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1189</v>
      </c>
      <c r="E734" s="57" t="s">
        <v>445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450</v>
      </c>
      <c r="N734" s="57" t="s">
        <v>442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1189</v>
      </c>
      <c r="E735" s="57" t="s">
        <v>445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450</v>
      </c>
      <c r="N735" s="57" t="s">
        <v>442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1189</v>
      </c>
      <c r="E736" s="57" t="s">
        <v>445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450</v>
      </c>
      <c r="N736" s="57" t="s">
        <v>442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1189</v>
      </c>
      <c r="E737" s="57" t="s">
        <v>445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450</v>
      </c>
      <c r="N737" s="57" t="s">
        <v>442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1189</v>
      </c>
      <c r="E738" s="57" t="s">
        <v>445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450</v>
      </c>
      <c r="N738" s="57" t="s">
        <v>442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1189</v>
      </c>
      <c r="E739" s="57" t="s">
        <v>445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450</v>
      </c>
      <c r="N739" s="57" t="s">
        <v>442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1189</v>
      </c>
      <c r="E740" s="57" t="s">
        <v>445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450</v>
      </c>
      <c r="N740" s="57" t="s">
        <v>442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1189</v>
      </c>
      <c r="E741" s="57" t="s">
        <v>445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450</v>
      </c>
      <c r="N741" s="57" t="s">
        <v>442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428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453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670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454</v>
      </c>
      <c r="N743" s="57" t="s">
        <v>456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1046</v>
      </c>
      <c r="E744" s="57" t="s">
        <v>445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447</v>
      </c>
      <c r="N744" s="57" t="s">
        <v>455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441</v>
      </c>
      <c r="E745" s="57" t="s">
        <v>445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450</v>
      </c>
      <c r="N745" s="57" t="s">
        <v>442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1189</v>
      </c>
      <c r="E746" s="57" t="s">
        <v>445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450</v>
      </c>
      <c r="N746" s="57" t="s">
        <v>442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1189</v>
      </c>
      <c r="E747" s="57" t="s">
        <v>445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450</v>
      </c>
      <c r="N747" s="57" t="s">
        <v>442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1189</v>
      </c>
      <c r="E748" s="57" t="s">
        <v>445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450</v>
      </c>
      <c r="N748" s="57" t="s">
        <v>442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670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453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670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447</v>
      </c>
      <c r="N750" s="57" t="s">
        <v>444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670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447</v>
      </c>
      <c r="N751" s="57" t="s">
        <v>444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670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447</v>
      </c>
      <c r="N752" s="57" t="s">
        <v>444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670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447</v>
      </c>
      <c r="N753" s="57" t="s">
        <v>444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670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447</v>
      </c>
      <c r="N754" s="57" t="s">
        <v>455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435</v>
      </c>
      <c r="E755" s="57" t="s">
        <v>445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452</v>
      </c>
      <c r="N755" s="57" t="s">
        <v>435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435</v>
      </c>
      <c r="E756" s="57" t="s">
        <v>445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452</v>
      </c>
      <c r="N756" s="57" t="s">
        <v>435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435</v>
      </c>
      <c r="E757" s="57" t="s">
        <v>445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452</v>
      </c>
      <c r="N757" s="57" t="s">
        <v>435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435</v>
      </c>
      <c r="E758" s="57" t="s">
        <v>445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452</v>
      </c>
      <c r="N758" s="57" t="s">
        <v>435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1046</v>
      </c>
      <c r="E759" s="57" t="s">
        <v>445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447</v>
      </c>
      <c r="N759" s="57" t="s">
        <v>455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1046</v>
      </c>
      <c r="E760" s="57" t="s">
        <v>445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447</v>
      </c>
      <c r="N760" s="57" t="s">
        <v>455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1046</v>
      </c>
      <c r="E761" s="57" t="s">
        <v>445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447</v>
      </c>
      <c r="N761" s="57" t="s">
        <v>455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1046</v>
      </c>
      <c r="E762" s="57" t="s">
        <v>445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447</v>
      </c>
      <c r="N762" s="57" t="s">
        <v>455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1046</v>
      </c>
      <c r="E763" s="57" t="s">
        <v>445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447</v>
      </c>
      <c r="N763" s="57" t="s">
        <v>455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1046</v>
      </c>
      <c r="E764" s="57" t="s">
        <v>445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447</v>
      </c>
      <c r="N764" s="57" t="s">
        <v>455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1046</v>
      </c>
      <c r="E765" s="57" t="s">
        <v>445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447</v>
      </c>
      <c r="N765" s="57" t="s">
        <v>444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441</v>
      </c>
      <c r="E766" s="57" t="s">
        <v>445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450</v>
      </c>
      <c r="N766" s="57" t="s">
        <v>442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1189</v>
      </c>
      <c r="E767" s="57" t="s">
        <v>445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450</v>
      </c>
      <c r="N767" s="57" t="s">
        <v>442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1189</v>
      </c>
      <c r="E768" s="57" t="s">
        <v>445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450</v>
      </c>
      <c r="N768" s="57" t="s">
        <v>442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1189</v>
      </c>
      <c r="E769" s="57" t="s">
        <v>445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450</v>
      </c>
      <c r="N769" s="57" t="s">
        <v>442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1189</v>
      </c>
      <c r="E770" s="57" t="s">
        <v>445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450</v>
      </c>
      <c r="N770" s="57" t="s">
        <v>442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971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450</v>
      </c>
      <c r="N771" s="57" t="s">
        <v>442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971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451</v>
      </c>
      <c r="N772" s="57" t="s">
        <v>443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670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453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670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447</v>
      </c>
      <c r="N774" s="57" t="s">
        <v>444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670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447</v>
      </c>
      <c r="N775" s="57" t="s">
        <v>444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670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447</v>
      </c>
      <c r="N776" s="57" t="s">
        <v>444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670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447</v>
      </c>
      <c r="N777" s="57" t="s">
        <v>455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670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447</v>
      </c>
      <c r="N778" s="57" t="s">
        <v>455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670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447</v>
      </c>
      <c r="N779" s="57" t="s">
        <v>455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670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454</v>
      </c>
      <c r="N780" s="57" t="s">
        <v>456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435</v>
      </c>
      <c r="E781" s="57" t="s">
        <v>445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452</v>
      </c>
      <c r="N781" s="57" t="s">
        <v>435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435</v>
      </c>
      <c r="E782" s="57" t="s">
        <v>445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452</v>
      </c>
      <c r="N782" s="57" t="s">
        <v>435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1046</v>
      </c>
      <c r="E783" s="57" t="s">
        <v>445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447</v>
      </c>
      <c r="N783" s="57" t="s">
        <v>455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1046</v>
      </c>
      <c r="E784" s="57" t="s">
        <v>445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447</v>
      </c>
      <c r="N784" s="57" t="s">
        <v>455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1046</v>
      </c>
      <c r="E785" s="57" t="s">
        <v>445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447</v>
      </c>
      <c r="N785" s="57" t="s">
        <v>455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1046</v>
      </c>
      <c r="E786" s="57" t="s">
        <v>445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447</v>
      </c>
      <c r="N786" s="57" t="s">
        <v>455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1046</v>
      </c>
      <c r="E787" s="57" t="s">
        <v>445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447</v>
      </c>
      <c r="N787" s="57" t="s">
        <v>455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1046</v>
      </c>
      <c r="E788" s="57" t="s">
        <v>445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447</v>
      </c>
      <c r="N788" s="57" t="s">
        <v>455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1046</v>
      </c>
      <c r="E789" s="57" t="s">
        <v>445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447</v>
      </c>
      <c r="N789" s="57" t="s">
        <v>444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441</v>
      </c>
      <c r="E790" s="57" t="s">
        <v>445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450</v>
      </c>
      <c r="N790" s="57" t="s">
        <v>442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1189</v>
      </c>
      <c r="E791" s="57" t="s">
        <v>445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450</v>
      </c>
      <c r="N791" s="57" t="s">
        <v>442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1189</v>
      </c>
      <c r="E792" s="57" t="s">
        <v>445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450</v>
      </c>
      <c r="N792" s="57" t="s">
        <v>442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1189</v>
      </c>
      <c r="E793" s="57" t="s">
        <v>445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450</v>
      </c>
      <c r="N793" s="57" t="s">
        <v>442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971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450</v>
      </c>
      <c r="N794" s="57" t="s">
        <v>442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433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451</v>
      </c>
      <c r="N795" s="57" t="s">
        <v>443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670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453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427</v>
      </c>
      <c r="E797" s="57" t="s">
        <v>445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447</v>
      </c>
      <c r="N797" s="57" t="s">
        <v>455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427</v>
      </c>
      <c r="E798" s="57" t="s">
        <v>445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447</v>
      </c>
      <c r="N798" s="57" t="s">
        <v>455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427</v>
      </c>
      <c r="E799" s="57" t="s">
        <v>445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447</v>
      </c>
      <c r="N799" s="57" t="s">
        <v>455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427</v>
      </c>
      <c r="E800" s="57" t="s">
        <v>445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447</v>
      </c>
      <c r="N800" s="57" t="s">
        <v>455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1716</v>
      </c>
      <c r="E801" s="57" t="s">
        <v>445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447</v>
      </c>
      <c r="N801" s="57" t="s">
        <v>444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435</v>
      </c>
      <c r="E802" s="57" t="s">
        <v>445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452</v>
      </c>
      <c r="N802" s="57" t="s">
        <v>435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435</v>
      </c>
      <c r="E803" s="57" t="s">
        <v>445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452</v>
      </c>
      <c r="N803" s="57" t="s">
        <v>435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670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454</v>
      </c>
      <c r="N804" s="57" t="s">
        <v>456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1717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447</v>
      </c>
      <c r="N805" s="57" t="s">
        <v>444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1718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447</v>
      </c>
      <c r="N806" s="57" t="s">
        <v>444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1189</v>
      </c>
      <c r="E807" s="57" t="s">
        <v>445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450</v>
      </c>
      <c r="N807" s="57" t="s">
        <v>442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1189</v>
      </c>
      <c r="E808" s="57" t="s">
        <v>445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450</v>
      </c>
      <c r="N808" s="57" t="s">
        <v>442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1189</v>
      </c>
      <c r="E809" s="57" t="s">
        <v>445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450</v>
      </c>
      <c r="N809" s="57" t="s">
        <v>442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971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450</v>
      </c>
      <c r="N810" s="57" t="s">
        <v>442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971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451</v>
      </c>
      <c r="N811" s="57" t="s">
        <v>443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670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453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428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447</v>
      </c>
      <c r="N813" s="57" t="s">
        <v>444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428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447</v>
      </c>
      <c r="N814" s="57" t="s">
        <v>444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428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454</v>
      </c>
      <c r="N815" s="57" t="s">
        <v>456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435</v>
      </c>
      <c r="E816" s="57" t="s">
        <v>445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452</v>
      </c>
      <c r="N816" s="57" t="s">
        <v>435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435</v>
      </c>
      <c r="E817" s="57" t="s">
        <v>445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452</v>
      </c>
      <c r="N817" s="57" t="s">
        <v>435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435</v>
      </c>
      <c r="E818" s="57" t="s">
        <v>445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452</v>
      </c>
      <c r="N818" s="57" t="s">
        <v>435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427</v>
      </c>
      <c r="E819" s="57" t="s">
        <v>445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447</v>
      </c>
      <c r="N819" s="57" t="s">
        <v>455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427</v>
      </c>
      <c r="E820" s="57" t="s">
        <v>445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447</v>
      </c>
      <c r="N820" s="57" t="s">
        <v>455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427</v>
      </c>
      <c r="E821" s="57" t="s">
        <v>445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447</v>
      </c>
      <c r="N821" s="57" t="s">
        <v>455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601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450</v>
      </c>
      <c r="N822" s="57" t="s">
        <v>442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1189</v>
      </c>
      <c r="E823" s="57" t="s">
        <v>445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450</v>
      </c>
      <c r="N823" s="57" t="s">
        <v>442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1189</v>
      </c>
      <c r="E824" s="57" t="s">
        <v>445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450</v>
      </c>
      <c r="N824" s="57" t="s">
        <v>442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1189</v>
      </c>
      <c r="E825" s="57" t="s">
        <v>445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450</v>
      </c>
      <c r="N825" s="57" t="s">
        <v>442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1751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450</v>
      </c>
      <c r="N826" s="57" t="s">
        <v>442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433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451</v>
      </c>
      <c r="N827" s="57" t="s">
        <v>443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1752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447</v>
      </c>
      <c r="N828" s="57" t="s">
        <v>455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971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447</v>
      </c>
      <c r="N829" s="57" t="s">
        <v>455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436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453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435</v>
      </c>
      <c r="E831" s="57" t="s">
        <v>445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452</v>
      </c>
      <c r="N831" s="57" t="s">
        <v>435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435</v>
      </c>
      <c r="E832" s="57" t="s">
        <v>445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452</v>
      </c>
      <c r="N832" s="57" t="s">
        <v>435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435</v>
      </c>
      <c r="E833" s="57" t="s">
        <v>445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452</v>
      </c>
      <c r="N833" s="57" t="s">
        <v>435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435</v>
      </c>
      <c r="E834" s="57" t="s">
        <v>445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452</v>
      </c>
      <c r="N834" s="57" t="s">
        <v>435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435</v>
      </c>
      <c r="E835" s="57" t="s">
        <v>445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452</v>
      </c>
      <c r="N835" s="57" t="s">
        <v>435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427</v>
      </c>
      <c r="E836" s="57" t="s">
        <v>445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447</v>
      </c>
      <c r="N836" s="57" t="s">
        <v>455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427</v>
      </c>
      <c r="E837" s="57" t="s">
        <v>445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447</v>
      </c>
      <c r="N837" s="57" t="s">
        <v>455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427</v>
      </c>
      <c r="E838" s="57" t="s">
        <v>445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447</v>
      </c>
      <c r="N838" s="57" t="s">
        <v>455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427</v>
      </c>
      <c r="E839" s="57" t="s">
        <v>445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447</v>
      </c>
      <c r="N839" s="57" t="s">
        <v>455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427</v>
      </c>
      <c r="E840" s="57" t="s">
        <v>445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447</v>
      </c>
      <c r="N840" s="57" t="s">
        <v>455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428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447</v>
      </c>
      <c r="N841" s="57" t="s">
        <v>455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428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447</v>
      </c>
      <c r="N842" s="57" t="s">
        <v>444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428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447</v>
      </c>
      <c r="N843" s="57" t="s">
        <v>444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428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454</v>
      </c>
      <c r="N844" s="57" t="s">
        <v>456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1189</v>
      </c>
      <c r="E845" s="57" t="s">
        <v>445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450</v>
      </c>
      <c r="N845" s="57" t="s">
        <v>442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1189</v>
      </c>
      <c r="E846" s="57" t="s">
        <v>445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450</v>
      </c>
      <c r="N846" s="57" t="s">
        <v>442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1189</v>
      </c>
      <c r="E847" s="57" t="s">
        <v>445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450</v>
      </c>
      <c r="N847" s="57" t="s">
        <v>442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1189</v>
      </c>
      <c r="E848" s="57" t="s">
        <v>445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450</v>
      </c>
      <c r="N848" s="57" t="s">
        <v>442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1189</v>
      </c>
      <c r="E849" s="57" t="s">
        <v>445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450</v>
      </c>
      <c r="N849" s="57" t="s">
        <v>442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1751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450</v>
      </c>
      <c r="N850" s="57" t="s">
        <v>442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433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451</v>
      </c>
      <c r="N851" s="57" t="s">
        <v>443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2019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453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670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447</v>
      </c>
      <c r="N853" s="57" t="s">
        <v>444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670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447</v>
      </c>
      <c r="N854" s="57" t="s">
        <v>444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670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447</v>
      </c>
      <c r="N855" s="57" t="s">
        <v>444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670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454</v>
      </c>
      <c r="N856" s="57" t="s">
        <v>456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435</v>
      </c>
      <c r="E857" s="57" t="s">
        <v>445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452</v>
      </c>
      <c r="N857" s="57" t="s">
        <v>435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435</v>
      </c>
      <c r="E858" s="57" t="s">
        <v>445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452</v>
      </c>
      <c r="N858" s="57" t="s">
        <v>435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435</v>
      </c>
      <c r="E859" s="57" t="s">
        <v>445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452</v>
      </c>
      <c r="N859" s="57" t="s">
        <v>435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435</v>
      </c>
      <c r="E860" s="57" t="s">
        <v>445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452</v>
      </c>
      <c r="N860" s="57" t="s">
        <v>435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1046</v>
      </c>
      <c r="E861" s="57" t="s">
        <v>445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447</v>
      </c>
      <c r="N861" s="57" t="s">
        <v>455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1046</v>
      </c>
      <c r="E862" s="57" t="s">
        <v>445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447</v>
      </c>
      <c r="N862" s="57" t="s">
        <v>455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1046</v>
      </c>
      <c r="E863" s="57" t="s">
        <v>445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447</v>
      </c>
      <c r="N863" s="57" t="s">
        <v>455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1046</v>
      </c>
      <c r="E864" s="57" t="s">
        <v>445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447</v>
      </c>
      <c r="N864" s="57" t="s">
        <v>455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1046</v>
      </c>
      <c r="E865" s="57" t="s">
        <v>445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447</v>
      </c>
      <c r="N865" s="57" t="s">
        <v>455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1046</v>
      </c>
      <c r="E866" s="57" t="s">
        <v>445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447</v>
      </c>
      <c r="N866" s="57" t="s">
        <v>455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1189</v>
      </c>
      <c r="E867" s="57" t="s">
        <v>445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450</v>
      </c>
      <c r="N867" s="57" t="s">
        <v>442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1189</v>
      </c>
      <c r="E868" s="57" t="s">
        <v>445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450</v>
      </c>
      <c r="N868" s="57" t="s">
        <v>442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1189</v>
      </c>
      <c r="E869" s="57" t="s">
        <v>445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450</v>
      </c>
      <c r="N869" s="57" t="s">
        <v>442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1189</v>
      </c>
      <c r="E870" s="57" t="s">
        <v>445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450</v>
      </c>
      <c r="N870" s="57" t="s">
        <v>442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1189</v>
      </c>
      <c r="E871" s="57" t="s">
        <v>445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450</v>
      </c>
      <c r="N871" s="57" t="s">
        <v>442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434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450</v>
      </c>
      <c r="N872" s="57" t="s">
        <v>442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433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451</v>
      </c>
      <c r="N873" s="57" t="s">
        <v>443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434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451</v>
      </c>
      <c r="N874" s="57" t="s">
        <v>443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670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453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670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447</v>
      </c>
      <c r="N876" s="57" t="s">
        <v>444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670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447</v>
      </c>
      <c r="N877" s="57" t="s">
        <v>444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670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447</v>
      </c>
      <c r="N878" s="57" t="s">
        <v>444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670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447</v>
      </c>
      <c r="N879" s="57" t="s">
        <v>444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670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447</v>
      </c>
      <c r="N880" s="57" t="s">
        <v>444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670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447</v>
      </c>
      <c r="N881" s="57" t="s">
        <v>444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670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447</v>
      </c>
      <c r="N882" s="57" t="s">
        <v>455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1046</v>
      </c>
      <c r="E883" s="57" t="s">
        <v>445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447</v>
      </c>
      <c r="N883" s="57" t="s">
        <v>455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1046</v>
      </c>
      <c r="E884" s="57" t="s">
        <v>445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447</v>
      </c>
      <c r="N884" s="57" t="s">
        <v>455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670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447</v>
      </c>
      <c r="N885" s="57" t="s">
        <v>455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1046</v>
      </c>
      <c r="E886" s="57" t="s">
        <v>445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447</v>
      </c>
      <c r="N886" s="57" t="s">
        <v>455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670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447</v>
      </c>
      <c r="N887" s="57" t="s">
        <v>455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1046</v>
      </c>
      <c r="E888" s="57" t="s">
        <v>445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447</v>
      </c>
      <c r="N888" s="57" t="s">
        <v>455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670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447</v>
      </c>
      <c r="N889" s="57" t="s">
        <v>455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1046</v>
      </c>
      <c r="E890" s="57" t="s">
        <v>445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447</v>
      </c>
      <c r="N890" s="57" t="s">
        <v>455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670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454</v>
      </c>
      <c r="N891" s="57" t="s">
        <v>456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1189</v>
      </c>
      <c r="E892" s="57" t="s">
        <v>445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450</v>
      </c>
      <c r="N892" s="57" t="s">
        <v>442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1189</v>
      </c>
      <c r="E893" s="57" t="s">
        <v>445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450</v>
      </c>
      <c r="N893" s="57" t="s">
        <v>442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1189</v>
      </c>
      <c r="E894" s="57" t="s">
        <v>445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450</v>
      </c>
      <c r="N894" s="57" t="s">
        <v>442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1189</v>
      </c>
      <c r="E895" s="57" t="s">
        <v>445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450</v>
      </c>
      <c r="N895" s="57" t="s">
        <v>442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670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453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435</v>
      </c>
      <c r="E897" s="57" t="s">
        <v>445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452</v>
      </c>
      <c r="N897" s="57" t="s">
        <v>435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435</v>
      </c>
      <c r="E898" s="57" t="s">
        <v>445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452</v>
      </c>
      <c r="N898" s="57" t="s">
        <v>435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427</v>
      </c>
      <c r="E899" s="57" t="s">
        <v>445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447</v>
      </c>
      <c r="N899" s="57" t="s">
        <v>455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427</v>
      </c>
      <c r="E900" s="57" t="s">
        <v>445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447</v>
      </c>
      <c r="N900" s="57" t="s">
        <v>455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427</v>
      </c>
      <c r="E901" s="57" t="s">
        <v>445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447</v>
      </c>
      <c r="N901" s="57" t="s">
        <v>455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428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447</v>
      </c>
      <c r="N902" s="57" t="s">
        <v>455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428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447</v>
      </c>
      <c r="N903" s="57" t="s">
        <v>455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428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447</v>
      </c>
      <c r="N904" s="57" t="s">
        <v>444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428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447</v>
      </c>
      <c r="N905" s="57" t="s">
        <v>444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428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447</v>
      </c>
      <c r="N906" s="57" t="s">
        <v>444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428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454</v>
      </c>
      <c r="N907" s="57" t="s">
        <v>456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1902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1903</v>
      </c>
      <c r="N908" s="57" t="s">
        <v>442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1269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1903</v>
      </c>
      <c r="N909" s="57" t="s">
        <v>442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1189</v>
      </c>
      <c r="E910" s="57" t="s">
        <v>445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450</v>
      </c>
      <c r="N910" s="57" t="s">
        <v>442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1189</v>
      </c>
      <c r="E911" s="57" t="s">
        <v>445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450</v>
      </c>
      <c r="N911" s="57" t="s">
        <v>442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1189</v>
      </c>
      <c r="E912" s="57" t="s">
        <v>445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450</v>
      </c>
      <c r="N912" s="57" t="s">
        <v>442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1189</v>
      </c>
      <c r="E913" s="57" t="s">
        <v>445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450</v>
      </c>
      <c r="N913" s="57" t="s">
        <v>442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971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450</v>
      </c>
      <c r="N914" s="57" t="s">
        <v>442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971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451</v>
      </c>
      <c r="N915" s="57" t="s">
        <v>443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670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453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435</v>
      </c>
      <c r="E917" s="57" t="s">
        <v>445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452</v>
      </c>
      <c r="N917" s="57" t="s">
        <v>435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435</v>
      </c>
      <c r="E918" s="57" t="s">
        <v>445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452</v>
      </c>
      <c r="N918" s="57" t="s">
        <v>435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427</v>
      </c>
      <c r="E919" s="57" t="s">
        <v>445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447</v>
      </c>
      <c r="N919" s="57" t="s">
        <v>455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428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447</v>
      </c>
      <c r="N920" s="57" t="s">
        <v>444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428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447</v>
      </c>
      <c r="N921" s="57" t="s">
        <v>444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428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454</v>
      </c>
      <c r="N922" s="57" t="s">
        <v>456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1189</v>
      </c>
      <c r="E923" s="57" t="s">
        <v>445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450</v>
      </c>
      <c r="N923" s="57" t="s">
        <v>442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1189</v>
      </c>
      <c r="E924" s="57" t="s">
        <v>445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450</v>
      </c>
      <c r="N924" s="57" t="s">
        <v>442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1189</v>
      </c>
      <c r="E925" s="57" t="s">
        <v>445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450</v>
      </c>
      <c r="N925" s="57" t="s">
        <v>442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434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451</v>
      </c>
      <c r="N926" s="57" t="s">
        <v>443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439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451</v>
      </c>
      <c r="N927" s="57" t="s">
        <v>443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670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453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435</v>
      </c>
      <c r="E929" s="57" t="s">
        <v>445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452</v>
      </c>
      <c r="N929" s="57" t="s">
        <v>435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435</v>
      </c>
      <c r="E930" s="57" t="s">
        <v>445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452</v>
      </c>
      <c r="N930" s="57" t="s">
        <v>435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427</v>
      </c>
      <c r="E931" s="57" t="s">
        <v>445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447</v>
      </c>
      <c r="N931" s="57" t="s">
        <v>455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427</v>
      </c>
      <c r="E932" s="57" t="s">
        <v>445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447</v>
      </c>
      <c r="N932" s="57" t="s">
        <v>455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428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447</v>
      </c>
      <c r="N933" s="57" t="s">
        <v>455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428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447</v>
      </c>
      <c r="N934" s="57" t="s">
        <v>444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428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447</v>
      </c>
      <c r="N935" s="57" t="s">
        <v>444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428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447</v>
      </c>
      <c r="N936" s="57" t="s">
        <v>444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428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447</v>
      </c>
      <c r="N937" s="57" t="s">
        <v>444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428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454</v>
      </c>
      <c r="N938" s="57" t="s">
        <v>456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1961</v>
      </c>
      <c r="E939" s="57" t="s">
        <v>445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1962</v>
      </c>
      <c r="N939" s="57" t="s">
        <v>1963</v>
      </c>
      <c r="O939" s="57">
        <v>273124</v>
      </c>
      <c r="P939" s="4" t="s">
        <v>1964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441</v>
      </c>
      <c r="E940" s="57" t="s">
        <v>445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450</v>
      </c>
      <c r="N940" s="57" t="s">
        <v>442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1189</v>
      </c>
      <c r="E941" s="57" t="s">
        <v>445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450</v>
      </c>
      <c r="N941" s="57" t="s">
        <v>442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433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451</v>
      </c>
      <c r="N942" s="57" t="s">
        <v>443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670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453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435</v>
      </c>
      <c r="E944" s="57" t="s">
        <v>445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452</v>
      </c>
      <c r="N944" s="57" t="s">
        <v>435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435</v>
      </c>
      <c r="E945" s="57" t="s">
        <v>445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452</v>
      </c>
      <c r="N945" s="57" t="s">
        <v>435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435</v>
      </c>
      <c r="E946" s="57" t="s">
        <v>445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452</v>
      </c>
      <c r="N946" s="57" t="s">
        <v>435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427</v>
      </c>
      <c r="E947" s="57" t="s">
        <v>445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447</v>
      </c>
      <c r="N947" s="57" t="s">
        <v>455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427</v>
      </c>
      <c r="E948" s="57" t="s">
        <v>445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447</v>
      </c>
      <c r="N948" s="57" t="s">
        <v>455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427</v>
      </c>
      <c r="E949" s="57" t="s">
        <v>445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447</v>
      </c>
      <c r="N949" s="57" t="s">
        <v>455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427</v>
      </c>
      <c r="E950" s="57" t="s">
        <v>445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447</v>
      </c>
      <c r="N950" s="57" t="s">
        <v>455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427</v>
      </c>
      <c r="E951" s="57" t="s">
        <v>445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447</v>
      </c>
      <c r="N951" s="57" t="s">
        <v>455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427</v>
      </c>
      <c r="E952" s="57" t="s">
        <v>445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447</v>
      </c>
      <c r="N952" s="57" t="s">
        <v>455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428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447</v>
      </c>
      <c r="N953" s="57" t="s">
        <v>444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428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447</v>
      </c>
      <c r="N954" s="57" t="s">
        <v>444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428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454</v>
      </c>
      <c r="N955" s="57" t="s">
        <v>456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1189</v>
      </c>
      <c r="E956" s="57" t="s">
        <v>445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2015</v>
      </c>
      <c r="N956" s="57" t="s">
        <v>57</v>
      </c>
      <c r="O956" s="57">
        <v>275202</v>
      </c>
      <c r="P956" s="4" t="s">
        <v>2016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441</v>
      </c>
      <c r="E957" s="57" t="s">
        <v>445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450</v>
      </c>
      <c r="N957" s="57" t="s">
        <v>442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1189</v>
      </c>
      <c r="E958" s="57" t="s">
        <v>445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450</v>
      </c>
      <c r="N958" s="57" t="s">
        <v>442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434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451</v>
      </c>
      <c r="N959" s="57" t="s">
        <v>443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670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453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435</v>
      </c>
      <c r="E961" s="57" t="s">
        <v>445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452</v>
      </c>
      <c r="N961" s="57" t="s">
        <v>435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435</v>
      </c>
      <c r="E962" s="57" t="s">
        <v>445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452</v>
      </c>
      <c r="N962" s="57" t="s">
        <v>435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427</v>
      </c>
      <c r="E963" s="57" t="s">
        <v>445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447</v>
      </c>
      <c r="N963" s="57" t="s">
        <v>455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427</v>
      </c>
      <c r="E964" s="57" t="s">
        <v>445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447</v>
      </c>
      <c r="N964" s="57" t="s">
        <v>455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427</v>
      </c>
      <c r="E965" s="57" t="s">
        <v>445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447</v>
      </c>
      <c r="N965" s="57" t="s">
        <v>455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427</v>
      </c>
      <c r="E966" s="57" t="s">
        <v>445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447</v>
      </c>
      <c r="N966" s="57" t="s">
        <v>455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427</v>
      </c>
      <c r="E967" s="57" t="s">
        <v>445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447</v>
      </c>
      <c r="N967" s="57" t="s">
        <v>455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427</v>
      </c>
      <c r="E968" s="57" t="s">
        <v>445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447</v>
      </c>
      <c r="N968" s="57" t="s">
        <v>455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428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447</v>
      </c>
      <c r="N969" s="57" t="s">
        <v>444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428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447</v>
      </c>
      <c r="N970" s="57" t="s">
        <v>444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428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447</v>
      </c>
      <c r="N971" s="57" t="s">
        <v>444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428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447</v>
      </c>
      <c r="N972" s="57" t="s">
        <v>444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428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454</v>
      </c>
      <c r="N973" s="57" t="s">
        <v>456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441</v>
      </c>
      <c r="E974" s="57" t="s">
        <v>445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450</v>
      </c>
      <c r="N974" s="57" t="s">
        <v>442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1189</v>
      </c>
      <c r="E975" s="57" t="s">
        <v>445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450</v>
      </c>
      <c r="N975" s="57" t="s">
        <v>442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1189</v>
      </c>
      <c r="E976" s="57" t="s">
        <v>445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450</v>
      </c>
      <c r="N976" s="57" t="s">
        <v>442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433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451</v>
      </c>
      <c r="N977" s="57" t="s">
        <v>443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434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451</v>
      </c>
      <c r="N978" s="57" t="s">
        <v>443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670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453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670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447</v>
      </c>
      <c r="N980" s="57" t="s">
        <v>444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670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447</v>
      </c>
      <c r="N981" s="57" t="s">
        <v>444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670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447</v>
      </c>
      <c r="N982" s="57" t="s">
        <v>444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670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447</v>
      </c>
      <c r="N983" s="57" t="s">
        <v>444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670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447</v>
      </c>
      <c r="N984" s="57" t="s">
        <v>444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670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447</v>
      </c>
      <c r="N985" s="57" t="s">
        <v>455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670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454</v>
      </c>
      <c r="N986" s="57" t="s">
        <v>456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435</v>
      </c>
      <c r="E987" s="57" t="s">
        <v>445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452</v>
      </c>
      <c r="N987" s="57" t="s">
        <v>435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435</v>
      </c>
      <c r="E988" s="57" t="s">
        <v>445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452</v>
      </c>
      <c r="N988" s="57" t="s">
        <v>435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2242</v>
      </c>
      <c r="E989" s="57" t="s">
        <v>445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447</v>
      </c>
      <c r="N989" s="57" t="s">
        <v>455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430</v>
      </c>
      <c r="E990" s="57" t="s">
        <v>445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447</v>
      </c>
      <c r="N990" s="57" t="s">
        <v>455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2243</v>
      </c>
      <c r="E991" s="57" t="s">
        <v>445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447</v>
      </c>
      <c r="N991" s="57" t="s">
        <v>455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1189</v>
      </c>
      <c r="E992" s="57" t="s">
        <v>445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447</v>
      </c>
      <c r="N992" s="57" t="s">
        <v>455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431</v>
      </c>
      <c r="E993" s="57" t="s">
        <v>445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1903</v>
      </c>
      <c r="N993" s="57" t="s">
        <v>442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431</v>
      </c>
      <c r="E994" s="57" t="s">
        <v>445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1903</v>
      </c>
      <c r="N994" s="57" t="s">
        <v>442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439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1903</v>
      </c>
      <c r="N995" s="57" t="s">
        <v>443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670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453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670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447</v>
      </c>
      <c r="N997" s="57" t="s">
        <v>444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670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447</v>
      </c>
      <c r="N998" s="57" t="s">
        <v>455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670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454</v>
      </c>
      <c r="N999" s="57" t="s">
        <v>456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1046</v>
      </c>
      <c r="E1000" s="57" t="s">
        <v>445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447</v>
      </c>
      <c r="N1000" s="57" t="s">
        <v>455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1046</v>
      </c>
      <c r="E1001" s="57" t="s">
        <v>445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447</v>
      </c>
      <c r="N1001" s="57" t="s">
        <v>444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674</v>
      </c>
      <c r="E1002" s="57" t="s">
        <v>445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1903</v>
      </c>
      <c r="N1002" s="57" t="s">
        <v>442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431</v>
      </c>
      <c r="E1003" s="57" t="s">
        <v>445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1903</v>
      </c>
      <c r="N1003" s="57" t="s">
        <v>442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439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1903</v>
      </c>
      <c r="N1004" s="57" t="s">
        <v>443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670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453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670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447</v>
      </c>
      <c r="N1006" s="57" t="s">
        <v>444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670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447</v>
      </c>
      <c r="N1007" s="57" t="s">
        <v>444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670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454</v>
      </c>
      <c r="N1008" s="57" t="s">
        <v>456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435</v>
      </c>
      <c r="E1009" s="57" t="s">
        <v>445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452</v>
      </c>
      <c r="N1009" s="57" t="s">
        <v>435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1046</v>
      </c>
      <c r="E1010" s="57" t="s">
        <v>445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447</v>
      </c>
      <c r="N1010" s="57" t="s">
        <v>455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1046</v>
      </c>
      <c r="E1011" s="57" t="s">
        <v>445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447</v>
      </c>
      <c r="N1011" s="57" t="s">
        <v>455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2187</v>
      </c>
      <c r="E1012" s="57" t="s">
        <v>445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1903</v>
      </c>
      <c r="N1012" s="57" t="s">
        <v>442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431</v>
      </c>
      <c r="E1013" s="57" t="s">
        <v>445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1903</v>
      </c>
      <c r="N1013" s="57" t="s">
        <v>442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2188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1903</v>
      </c>
      <c r="N1014" s="57" t="s">
        <v>443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670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453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670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447</v>
      </c>
      <c r="N1016" s="57" t="s">
        <v>444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670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447</v>
      </c>
      <c r="N1017" s="57" t="s">
        <v>444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670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454</v>
      </c>
      <c r="N1018" s="57" t="s">
        <v>456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435</v>
      </c>
      <c r="E1019" s="57" t="s">
        <v>445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452</v>
      </c>
      <c r="N1019" s="57" t="s">
        <v>435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1046</v>
      </c>
      <c r="E1020" s="57" t="s">
        <v>445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447</v>
      </c>
      <c r="N1020" s="57" t="s">
        <v>455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1046</v>
      </c>
      <c r="E1021" s="57" t="s">
        <v>445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447</v>
      </c>
      <c r="N1021" s="57" t="s">
        <v>455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1046</v>
      </c>
      <c r="E1022" s="57" t="s">
        <v>445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447</v>
      </c>
      <c r="N1022" s="57" t="s">
        <v>444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2187</v>
      </c>
      <c r="E1023" s="57" t="s">
        <v>445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1903</v>
      </c>
      <c r="N1023" s="57" t="s">
        <v>442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2188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1903</v>
      </c>
      <c r="N1024" s="57" t="s">
        <v>443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670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453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670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447</v>
      </c>
      <c r="N1026" s="57" t="s">
        <v>444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670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447</v>
      </c>
      <c r="N1027" s="57" t="s">
        <v>444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670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454</v>
      </c>
      <c r="N1028" s="57" t="s">
        <v>456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435</v>
      </c>
      <c r="E1029" s="57" t="s">
        <v>445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452</v>
      </c>
      <c r="N1029" s="57" t="s">
        <v>435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1046</v>
      </c>
      <c r="E1030" s="57" t="s">
        <v>445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447</v>
      </c>
      <c r="N1030" s="57" t="s">
        <v>455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2189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1903</v>
      </c>
      <c r="N1031" s="57" t="s">
        <v>443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670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453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670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447</v>
      </c>
      <c r="N1033" s="57" t="s">
        <v>444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670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447</v>
      </c>
      <c r="N1034" s="57" t="s">
        <v>444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670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447</v>
      </c>
      <c r="N1035" s="57" t="s">
        <v>444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670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454</v>
      </c>
      <c r="N1036" s="57" t="s">
        <v>456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435</v>
      </c>
      <c r="E1037" s="57" t="s">
        <v>445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452</v>
      </c>
      <c r="N1037" s="57" t="s">
        <v>435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1046</v>
      </c>
      <c r="E1038" s="57" t="s">
        <v>445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447</v>
      </c>
      <c r="N1038" s="57" t="s">
        <v>455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1046</v>
      </c>
      <c r="E1039" s="57" t="s">
        <v>445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447</v>
      </c>
      <c r="N1039" s="57" t="s">
        <v>455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1046</v>
      </c>
      <c r="E1040" s="57" t="s">
        <v>445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447</v>
      </c>
      <c r="N1040" s="57" t="s">
        <v>444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1189</v>
      </c>
      <c r="E1041" s="57" t="s">
        <v>445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1903</v>
      </c>
      <c r="N1041" s="57" t="s">
        <v>442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431</v>
      </c>
      <c r="E1042" s="57" t="s">
        <v>445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1903</v>
      </c>
      <c r="N1042" s="57" t="s">
        <v>442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2189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1903</v>
      </c>
      <c r="N1043" s="57" t="s">
        <v>443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670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453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427</v>
      </c>
      <c r="E1045" s="57" t="s">
        <v>445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452</v>
      </c>
      <c r="N1045" s="57" t="s">
        <v>435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427</v>
      </c>
      <c r="E1046" s="57" t="s">
        <v>445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447</v>
      </c>
      <c r="N1046" s="57" t="s">
        <v>455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427</v>
      </c>
      <c r="E1047" s="57" t="s">
        <v>445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447</v>
      </c>
      <c r="N1047" s="57" t="s">
        <v>455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427</v>
      </c>
      <c r="E1048" s="57" t="s">
        <v>445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447</v>
      </c>
      <c r="N1048" s="57" t="s">
        <v>455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427</v>
      </c>
      <c r="E1049" s="57" t="s">
        <v>445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447</v>
      </c>
      <c r="N1049" s="57" t="s">
        <v>455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427</v>
      </c>
      <c r="E1050" s="57" t="s">
        <v>445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447</v>
      </c>
      <c r="N1050" s="57" t="s">
        <v>444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428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447</v>
      </c>
      <c r="N1051" s="57" t="s">
        <v>444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428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447</v>
      </c>
      <c r="N1052" s="57" t="s">
        <v>444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428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454</v>
      </c>
      <c r="N1053" s="57" t="s">
        <v>456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1189</v>
      </c>
      <c r="E1054" s="57" t="s">
        <v>445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1903</v>
      </c>
      <c r="N1054" s="57" t="s">
        <v>442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431</v>
      </c>
      <c r="E1055" s="57" t="s">
        <v>445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1903</v>
      </c>
      <c r="N1055" s="57" t="s">
        <v>442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1189</v>
      </c>
      <c r="E1056" s="57" t="s">
        <v>445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1903</v>
      </c>
      <c r="N1056" s="57" t="s">
        <v>442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2189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1903</v>
      </c>
      <c r="N1057" s="57" t="s">
        <v>443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670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453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435</v>
      </c>
      <c r="E1059" s="57" t="s">
        <v>445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452</v>
      </c>
      <c r="N1059" s="57" t="s">
        <v>435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427</v>
      </c>
      <c r="E1060" s="57" t="s">
        <v>445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447</v>
      </c>
      <c r="N1060" s="57" t="s">
        <v>455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427</v>
      </c>
      <c r="E1061" s="57" t="s">
        <v>445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447</v>
      </c>
      <c r="N1061" s="57" t="s">
        <v>455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427</v>
      </c>
      <c r="E1062" s="57" t="s">
        <v>445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447</v>
      </c>
      <c r="N1062" s="57" t="s">
        <v>455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427</v>
      </c>
      <c r="E1063" s="57" t="s">
        <v>445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447</v>
      </c>
      <c r="N1063" s="57" t="s">
        <v>444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428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447</v>
      </c>
      <c r="N1064" s="57" t="s">
        <v>444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428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447</v>
      </c>
      <c r="N1065" s="57" t="s">
        <v>444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428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447</v>
      </c>
      <c r="N1066" s="57" t="s">
        <v>444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428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447</v>
      </c>
      <c r="N1067" s="57" t="s">
        <v>444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428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447</v>
      </c>
      <c r="N1068" s="57" t="s">
        <v>444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428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454</v>
      </c>
      <c r="N1069" s="57" t="s">
        <v>456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2189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1903</v>
      </c>
      <c r="N1070" s="57" t="s">
        <v>443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1189</v>
      </c>
      <c r="E1071" s="57" t="s">
        <v>445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1903</v>
      </c>
      <c r="N1071" s="57" t="s">
        <v>442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431</v>
      </c>
      <c r="E1072" s="57" t="s">
        <v>445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1903</v>
      </c>
      <c r="N1072" s="57" t="s">
        <v>442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1189</v>
      </c>
      <c r="E1073" s="57" t="s">
        <v>445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1903</v>
      </c>
      <c r="N1073" s="57" t="s">
        <v>442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1189</v>
      </c>
      <c r="E1074" s="57" t="s">
        <v>445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1903</v>
      </c>
      <c r="N1074" s="57" t="s">
        <v>442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670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453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427</v>
      </c>
      <c r="E1076" s="57" t="s">
        <v>445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447</v>
      </c>
      <c r="N1076" s="57" t="s">
        <v>455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427</v>
      </c>
      <c r="E1077" s="57" t="s">
        <v>445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447</v>
      </c>
      <c r="N1077" s="57" t="s">
        <v>455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427</v>
      </c>
      <c r="E1078" s="57" t="s">
        <v>445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447</v>
      </c>
      <c r="N1078" s="57" t="s">
        <v>444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428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447</v>
      </c>
      <c r="N1079" s="57" t="s">
        <v>444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428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447</v>
      </c>
      <c r="N1080" s="57" t="s">
        <v>444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428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447</v>
      </c>
      <c r="N1081" s="57" t="s">
        <v>444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428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447</v>
      </c>
      <c r="N1082" s="57" t="s">
        <v>444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428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447</v>
      </c>
      <c r="N1083" s="57" t="s">
        <v>444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431</v>
      </c>
      <c r="E1084" s="57" t="s">
        <v>445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1903</v>
      </c>
      <c r="N1084" s="57" t="s">
        <v>442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1189</v>
      </c>
      <c r="E1085" s="57" t="s">
        <v>445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1903</v>
      </c>
      <c r="N1085" s="57" t="s">
        <v>442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670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453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435</v>
      </c>
      <c r="E1087" s="57" t="s">
        <v>445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452</v>
      </c>
      <c r="N1087" s="57" t="s">
        <v>435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435</v>
      </c>
      <c r="E1088" s="57" t="s">
        <v>445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452</v>
      </c>
      <c r="N1088" s="57" t="s">
        <v>435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435</v>
      </c>
      <c r="E1089" s="57" t="s">
        <v>445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452</v>
      </c>
      <c r="N1089" s="57" t="s">
        <v>435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427</v>
      </c>
      <c r="E1090" s="57" t="s">
        <v>445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447</v>
      </c>
      <c r="N1090" s="57" t="s">
        <v>455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427</v>
      </c>
      <c r="E1091" s="57" t="s">
        <v>445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447</v>
      </c>
      <c r="N1091" s="57" t="s">
        <v>455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427</v>
      </c>
      <c r="E1092" s="57" t="s">
        <v>445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447</v>
      </c>
      <c r="N1092" s="57" t="s">
        <v>455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427</v>
      </c>
      <c r="E1093" s="57" t="s">
        <v>445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447</v>
      </c>
      <c r="N1093" s="57" t="s">
        <v>455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427</v>
      </c>
      <c r="E1094" s="57" t="s">
        <v>445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447</v>
      </c>
      <c r="N1094" s="57" t="s">
        <v>444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428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447</v>
      </c>
      <c r="N1095" s="57" t="s">
        <v>444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428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447</v>
      </c>
      <c r="N1096" s="57" t="s">
        <v>444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428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454</v>
      </c>
      <c r="N1097" s="57" t="s">
        <v>456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431</v>
      </c>
      <c r="E1098" s="57" t="s">
        <v>445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1903</v>
      </c>
      <c r="N1098" s="57" t="s">
        <v>442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1189</v>
      </c>
      <c r="E1099" s="57" t="s">
        <v>445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1903</v>
      </c>
      <c r="N1099" s="57" t="s">
        <v>442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1189</v>
      </c>
      <c r="E1100" s="57" t="s">
        <v>445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1903</v>
      </c>
      <c r="N1100" s="57" t="s">
        <v>442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3067</v>
      </c>
      <c r="D1101" s="4" t="s">
        <v>435</v>
      </c>
      <c r="E1101" s="57" t="s">
        <v>445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452</v>
      </c>
      <c r="N1101" s="57" t="s">
        <v>435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3067</v>
      </c>
      <c r="D1102" s="4" t="s">
        <v>435</v>
      </c>
      <c r="E1102" s="57" t="s">
        <v>445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452</v>
      </c>
      <c r="N1102" s="57" t="s">
        <v>435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435</v>
      </c>
      <c r="E1103" s="57" t="s">
        <v>445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452</v>
      </c>
      <c r="N1103" s="57" t="s">
        <v>435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427</v>
      </c>
      <c r="E1104" s="57" t="s">
        <v>445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447</v>
      </c>
      <c r="N1104" s="57" t="s">
        <v>455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427</v>
      </c>
      <c r="E1105" s="57" t="s">
        <v>445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447</v>
      </c>
      <c r="N1105" s="57" t="s">
        <v>444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428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447</v>
      </c>
      <c r="N1106" s="57" t="s">
        <v>444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428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447</v>
      </c>
      <c r="N1107" s="57" t="s">
        <v>444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2268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2270</v>
      </c>
      <c r="N1108" s="57" t="s">
        <v>57</v>
      </c>
      <c r="O1108" s="57" t="s">
        <v>2518</v>
      </c>
      <c r="P1108" s="4" t="s">
        <v>2305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2269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454</v>
      </c>
      <c r="N1109" s="57" t="s">
        <v>456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436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454</v>
      </c>
      <c r="N1110" s="57" t="s">
        <v>456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1189</v>
      </c>
      <c r="E1111" s="57" t="s">
        <v>445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1903</v>
      </c>
      <c r="N1111" s="57" t="s">
        <v>442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431</v>
      </c>
      <c r="E1112" s="57" t="s">
        <v>445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1903</v>
      </c>
      <c r="N1112" s="57" t="s">
        <v>442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435</v>
      </c>
      <c r="E1113" s="57" t="s">
        <v>445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452</v>
      </c>
      <c r="N1113" s="57" t="s">
        <v>435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435</v>
      </c>
      <c r="E1114" s="57" t="s">
        <v>445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452</v>
      </c>
      <c r="N1114" s="57" t="s">
        <v>435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435</v>
      </c>
      <c r="E1115" s="57" t="s">
        <v>445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452</v>
      </c>
      <c r="N1115" s="57" t="s">
        <v>435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427</v>
      </c>
      <c r="E1116" s="57" t="s">
        <v>445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447</v>
      </c>
      <c r="N1116" s="57" t="s">
        <v>455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427</v>
      </c>
      <c r="E1117" s="57" t="s">
        <v>445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447</v>
      </c>
      <c r="N1117" s="57" t="s">
        <v>455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427</v>
      </c>
      <c r="E1118" s="57" t="s">
        <v>445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447</v>
      </c>
      <c r="N1118" s="57" t="s">
        <v>455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427</v>
      </c>
      <c r="E1119" s="57" t="s">
        <v>445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447</v>
      </c>
      <c r="N1119" s="57" t="s">
        <v>455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427</v>
      </c>
      <c r="E1120" s="57" t="s">
        <v>445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447</v>
      </c>
      <c r="N1120" s="57" t="s">
        <v>444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428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447</v>
      </c>
      <c r="N1121" s="57" t="s">
        <v>444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428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447</v>
      </c>
      <c r="N1122" s="57" t="s">
        <v>444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2268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2270</v>
      </c>
      <c r="N1123" s="57" t="s">
        <v>57</v>
      </c>
      <c r="O1123" s="57" t="s">
        <v>2518</v>
      </c>
      <c r="P1123" s="4" t="s">
        <v>2305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2271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2270</v>
      </c>
      <c r="N1124" s="57" t="s">
        <v>57</v>
      </c>
      <c r="O1124" s="57" t="s">
        <v>2518</v>
      </c>
      <c r="P1124" s="4" t="s">
        <v>2305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2268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3065</v>
      </c>
      <c r="N1125" s="57" t="s">
        <v>52</v>
      </c>
      <c r="O1125" s="57">
        <v>9330</v>
      </c>
      <c r="P1125" s="4" t="s">
        <v>2417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2269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454</v>
      </c>
      <c r="N1126" s="57" t="s">
        <v>456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436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454</v>
      </c>
      <c r="N1127" s="57" t="s">
        <v>456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441</v>
      </c>
      <c r="E1128" s="57" t="s">
        <v>445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1903</v>
      </c>
      <c r="N1128" s="57" t="s">
        <v>442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971</v>
      </c>
      <c r="E1129" s="57" t="s">
        <v>445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1903</v>
      </c>
      <c r="N1129" s="57" t="s">
        <v>442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1189</v>
      </c>
      <c r="E1130" s="57" t="s">
        <v>445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1903</v>
      </c>
      <c r="N1130" s="57" t="s">
        <v>442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435</v>
      </c>
      <c r="E1131" s="57" t="s">
        <v>445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452</v>
      </c>
      <c r="N1131" s="57" t="s">
        <v>435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435</v>
      </c>
      <c r="E1132" s="57" t="s">
        <v>445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452</v>
      </c>
      <c r="N1132" s="57" t="s">
        <v>435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427</v>
      </c>
      <c r="E1133" s="57" t="s">
        <v>445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447</v>
      </c>
      <c r="N1133" s="57" t="s">
        <v>455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427</v>
      </c>
      <c r="E1134" s="57" t="s">
        <v>445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447</v>
      </c>
      <c r="N1134" s="57" t="s">
        <v>455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427</v>
      </c>
      <c r="E1135" s="57" t="s">
        <v>445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447</v>
      </c>
      <c r="N1135" s="57" t="s">
        <v>455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428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447</v>
      </c>
      <c r="N1136" s="57" t="s">
        <v>444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428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447</v>
      </c>
      <c r="N1137" s="57" t="s">
        <v>444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428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447</v>
      </c>
      <c r="N1138" s="57" t="s">
        <v>444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428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447</v>
      </c>
      <c r="N1139" s="57" t="s">
        <v>444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428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447</v>
      </c>
      <c r="N1140" s="57" t="s">
        <v>444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428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447</v>
      </c>
      <c r="N1141" s="57" t="s">
        <v>444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428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447</v>
      </c>
      <c r="N1142" s="57" t="s">
        <v>444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2268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2270</v>
      </c>
      <c r="N1143" s="57" t="s">
        <v>57</v>
      </c>
      <c r="O1143" s="57" t="s">
        <v>2518</v>
      </c>
      <c r="P1143" s="4" t="s">
        <v>2305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2268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3065</v>
      </c>
      <c r="N1144" s="57" t="s">
        <v>52</v>
      </c>
      <c r="O1144" s="57">
        <v>9330</v>
      </c>
      <c r="P1144" s="4" t="s">
        <v>2417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2269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454</v>
      </c>
      <c r="N1145" s="57" t="s">
        <v>456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439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2341</v>
      </c>
      <c r="N1146" s="57" t="s">
        <v>3106</v>
      </c>
      <c r="O1146" s="57">
        <v>2912</v>
      </c>
      <c r="P1146" s="4" t="s">
        <v>2342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441</v>
      </c>
      <c r="E1147" s="57" t="s">
        <v>445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1903</v>
      </c>
      <c r="N1147" s="57" t="s">
        <v>442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1189</v>
      </c>
      <c r="E1148" s="57" t="s">
        <v>445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1903</v>
      </c>
      <c r="N1148" s="57" t="s">
        <v>442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2271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2343</v>
      </c>
      <c r="N1149" s="57" t="s">
        <v>1367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435</v>
      </c>
      <c r="E1150" s="57" t="s">
        <v>445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452</v>
      </c>
      <c r="N1150" s="57" t="s">
        <v>435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435</v>
      </c>
      <c r="E1151" s="57" t="s">
        <v>445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452</v>
      </c>
      <c r="N1151" s="57" t="s">
        <v>435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435</v>
      </c>
      <c r="E1152" s="57" t="s">
        <v>445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452</v>
      </c>
      <c r="N1152" s="57" t="s">
        <v>435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427</v>
      </c>
      <c r="E1153" s="57" t="s">
        <v>445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447</v>
      </c>
      <c r="N1153" s="57" t="s">
        <v>455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427</v>
      </c>
      <c r="E1154" s="57" t="s">
        <v>445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447</v>
      </c>
      <c r="N1154" s="57" t="s">
        <v>455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427</v>
      </c>
      <c r="E1155" s="57" t="s">
        <v>445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447</v>
      </c>
      <c r="N1155" s="57" t="s">
        <v>455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427</v>
      </c>
      <c r="E1156" s="57" t="s">
        <v>445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447</v>
      </c>
      <c r="N1156" s="57" t="s">
        <v>455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427</v>
      </c>
      <c r="E1157" s="57" t="s">
        <v>445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447</v>
      </c>
      <c r="N1157" s="57" t="s">
        <v>455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427</v>
      </c>
      <c r="E1158" s="57" t="s">
        <v>445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447</v>
      </c>
      <c r="N1158" s="57" t="s">
        <v>455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428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447</v>
      </c>
      <c r="N1159" s="57" t="s">
        <v>444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428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447</v>
      </c>
      <c r="N1160" s="57" t="s">
        <v>444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428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447</v>
      </c>
      <c r="N1161" s="57" t="s">
        <v>444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428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447</v>
      </c>
      <c r="N1162" s="57" t="s">
        <v>444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428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447</v>
      </c>
      <c r="N1163" s="57" t="s">
        <v>444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428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447</v>
      </c>
      <c r="N1164" s="57" t="s">
        <v>444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428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447</v>
      </c>
      <c r="N1165" s="57" t="s">
        <v>444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2268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2270</v>
      </c>
      <c r="N1166" s="57" t="s">
        <v>57</v>
      </c>
      <c r="O1166" s="57" t="s">
        <v>2518</v>
      </c>
      <c r="P1166" s="4" t="s">
        <v>2305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2268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3065</v>
      </c>
      <c r="N1167" s="57" t="s">
        <v>52</v>
      </c>
      <c r="O1167" s="57">
        <v>9330</v>
      </c>
      <c r="P1167" s="4" t="s">
        <v>2417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2269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454</v>
      </c>
      <c r="N1168" s="57" t="s">
        <v>456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2269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454</v>
      </c>
      <c r="N1169" s="57" t="s">
        <v>456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441</v>
      </c>
      <c r="E1170" s="57" t="s">
        <v>445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1903</v>
      </c>
      <c r="N1170" s="57" t="s">
        <v>442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1189</v>
      </c>
      <c r="E1171" s="57" t="s">
        <v>445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1903</v>
      </c>
      <c r="N1171" s="57" t="s">
        <v>442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431</v>
      </c>
      <c r="E1172" s="57" t="s">
        <v>445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1903</v>
      </c>
      <c r="N1172" s="57" t="s">
        <v>442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2340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2343</v>
      </c>
      <c r="N1173" s="57" t="s">
        <v>1367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435</v>
      </c>
      <c r="E1174" s="57" t="s">
        <v>445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452</v>
      </c>
      <c r="N1174" s="57" t="s">
        <v>435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435</v>
      </c>
      <c r="E1175" s="57" t="s">
        <v>445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452</v>
      </c>
      <c r="N1175" s="57" t="s">
        <v>435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427</v>
      </c>
      <c r="E1176" s="57" t="s">
        <v>445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447</v>
      </c>
      <c r="N1176" s="57" t="s">
        <v>455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427</v>
      </c>
      <c r="E1177" s="57" t="s">
        <v>445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447</v>
      </c>
      <c r="N1177" s="57" t="s">
        <v>455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427</v>
      </c>
      <c r="E1178" s="57" t="s">
        <v>445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447</v>
      </c>
      <c r="N1178" s="57" t="s">
        <v>455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427</v>
      </c>
      <c r="E1179" s="57" t="s">
        <v>445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447</v>
      </c>
      <c r="N1179" s="57" t="s">
        <v>455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427</v>
      </c>
      <c r="E1180" s="57" t="s">
        <v>445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447</v>
      </c>
      <c r="N1180" s="57" t="s">
        <v>455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427</v>
      </c>
      <c r="E1181" s="57" t="s">
        <v>445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447</v>
      </c>
      <c r="N1181" s="57" t="s">
        <v>455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427</v>
      </c>
      <c r="E1182" s="57" t="s">
        <v>445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447</v>
      </c>
      <c r="N1182" s="57" t="s">
        <v>444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428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447</v>
      </c>
      <c r="N1183" s="57" t="s">
        <v>444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428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447</v>
      </c>
      <c r="N1184" s="57" t="s">
        <v>444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428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447</v>
      </c>
      <c r="N1185" s="57" t="s">
        <v>444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428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447</v>
      </c>
      <c r="N1186" s="57" t="s">
        <v>444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428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447</v>
      </c>
      <c r="N1187" s="57" t="s">
        <v>444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2268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3065</v>
      </c>
      <c r="N1188" s="57" t="s">
        <v>52</v>
      </c>
      <c r="O1188" s="57">
        <v>9330</v>
      </c>
      <c r="P1188" s="4" t="s">
        <v>2417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2269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454</v>
      </c>
      <c r="N1189" s="57" t="s">
        <v>456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434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1903</v>
      </c>
      <c r="N1190" s="57" t="s">
        <v>443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441</v>
      </c>
      <c r="E1191" s="57" t="s">
        <v>445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1903</v>
      </c>
      <c r="N1191" s="57" t="s">
        <v>442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1189</v>
      </c>
      <c r="E1192" s="57" t="s">
        <v>445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1903</v>
      </c>
      <c r="N1192" s="57" t="s">
        <v>442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2340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2343</v>
      </c>
      <c r="N1193" s="57" t="s">
        <v>1367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427</v>
      </c>
      <c r="E1194" s="57" t="s">
        <v>445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447</v>
      </c>
      <c r="N1194" s="57" t="s">
        <v>455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427</v>
      </c>
      <c r="E1195" s="57" t="s">
        <v>445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447</v>
      </c>
      <c r="N1195" s="57" t="s">
        <v>455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427</v>
      </c>
      <c r="E1196" s="57" t="s">
        <v>445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447</v>
      </c>
      <c r="N1196" s="57" t="s">
        <v>455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428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447</v>
      </c>
      <c r="N1197" s="57" t="s">
        <v>455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428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447</v>
      </c>
      <c r="N1198" s="57" t="s">
        <v>455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428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447</v>
      </c>
      <c r="N1199" s="57" t="s">
        <v>444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428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447</v>
      </c>
      <c r="N1200" s="57" t="s">
        <v>444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428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1903</v>
      </c>
      <c r="N1201" s="57" t="s">
        <v>442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428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1903</v>
      </c>
      <c r="N1202" s="57" t="s">
        <v>442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441</v>
      </c>
      <c r="E1203" s="57" t="s">
        <v>445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1903</v>
      </c>
      <c r="N1203" s="57" t="s">
        <v>442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1189</v>
      </c>
      <c r="E1204" s="57" t="s">
        <v>445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1903</v>
      </c>
      <c r="N1204" s="57" t="s">
        <v>442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1189</v>
      </c>
      <c r="E1205" s="57" t="s">
        <v>445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1903</v>
      </c>
      <c r="N1205" s="57" t="s">
        <v>442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1238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1903</v>
      </c>
      <c r="N1206" s="57" t="s">
        <v>442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435</v>
      </c>
      <c r="E1207" s="57" t="s">
        <v>445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452</v>
      </c>
      <c r="N1207" s="57" t="s">
        <v>435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435</v>
      </c>
      <c r="E1208" s="57" t="s">
        <v>445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452</v>
      </c>
      <c r="N1208" s="57" t="s">
        <v>435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435</v>
      </c>
      <c r="E1209" s="57" t="s">
        <v>445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452</v>
      </c>
      <c r="N1209" s="57" t="s">
        <v>435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427</v>
      </c>
      <c r="E1210" s="57" t="s">
        <v>445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447</v>
      </c>
      <c r="N1210" s="57" t="s">
        <v>455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427</v>
      </c>
      <c r="E1211" s="57" t="s">
        <v>445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447</v>
      </c>
      <c r="N1211" s="57" t="s">
        <v>455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427</v>
      </c>
      <c r="E1212" s="57" t="s">
        <v>445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447</v>
      </c>
      <c r="N1212" s="57" t="s">
        <v>455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427</v>
      </c>
      <c r="E1213" s="57" t="s">
        <v>445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447</v>
      </c>
      <c r="N1213" s="57" t="s">
        <v>455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428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447</v>
      </c>
      <c r="N1214" s="57" t="s">
        <v>455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428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447</v>
      </c>
      <c r="N1215" s="57" t="s">
        <v>455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428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447</v>
      </c>
      <c r="N1216" s="57" t="s">
        <v>444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428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447</v>
      </c>
      <c r="N1217" s="57" t="s">
        <v>444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428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447</v>
      </c>
      <c r="N1218" s="57" t="s">
        <v>444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428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447</v>
      </c>
      <c r="N1219" s="57" t="s">
        <v>444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428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447</v>
      </c>
      <c r="N1220" s="57" t="s">
        <v>444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428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447</v>
      </c>
      <c r="N1221" s="57" t="s">
        <v>444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428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447</v>
      </c>
      <c r="N1222" s="57" t="s">
        <v>444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2268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3065</v>
      </c>
      <c r="N1223" s="57" t="s">
        <v>52</v>
      </c>
      <c r="O1223" s="57">
        <v>9330</v>
      </c>
      <c r="P1223" s="4" t="s">
        <v>2417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2269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454</v>
      </c>
      <c r="N1224" s="57" t="s">
        <v>456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2269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454</v>
      </c>
      <c r="N1225" s="57" t="s">
        <v>456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428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1903</v>
      </c>
      <c r="N1226" s="57" t="s">
        <v>442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428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1903</v>
      </c>
      <c r="N1227" s="57" t="s">
        <v>442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428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1903</v>
      </c>
      <c r="N1228" s="57" t="s">
        <v>442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428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1903</v>
      </c>
      <c r="N1229" s="57" t="s">
        <v>442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428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1903</v>
      </c>
      <c r="N1230" s="57" t="s">
        <v>442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428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1903</v>
      </c>
      <c r="N1231" s="57" t="s">
        <v>442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428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1903</v>
      </c>
      <c r="N1232" s="57" t="s">
        <v>442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434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1903</v>
      </c>
      <c r="N1233" s="57" t="s">
        <v>443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2441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2343</v>
      </c>
      <c r="N1234" s="57" t="s">
        <v>1367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670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2015</v>
      </c>
      <c r="N1235" s="57" t="s">
        <v>57</v>
      </c>
      <c r="O1235" s="57" t="s">
        <v>2518</v>
      </c>
      <c r="P1235" s="4" t="s">
        <v>2517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435</v>
      </c>
      <c r="E1236" s="57" t="s">
        <v>445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452</v>
      </c>
      <c r="N1236" s="57" t="s">
        <v>435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435</v>
      </c>
      <c r="E1237" s="57" t="s">
        <v>445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452</v>
      </c>
      <c r="N1237" s="57" t="s">
        <v>435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435</v>
      </c>
      <c r="E1238" s="57" t="s">
        <v>445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452</v>
      </c>
      <c r="N1238" s="57" t="s">
        <v>435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435</v>
      </c>
      <c r="E1239" s="57" t="s">
        <v>445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452</v>
      </c>
      <c r="N1239" s="57" t="s">
        <v>435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435</v>
      </c>
      <c r="E1240" s="57" t="s">
        <v>445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452</v>
      </c>
      <c r="N1240" s="57" t="s">
        <v>435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427</v>
      </c>
      <c r="E1241" s="57" t="s">
        <v>445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447</v>
      </c>
      <c r="N1241" s="57" t="s">
        <v>455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428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447</v>
      </c>
      <c r="N1242" s="57" t="s">
        <v>455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428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447</v>
      </c>
      <c r="N1243" s="57" t="s">
        <v>455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428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447</v>
      </c>
      <c r="N1244" s="57" t="s">
        <v>455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428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447</v>
      </c>
      <c r="N1245" s="57" t="s">
        <v>455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428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447</v>
      </c>
      <c r="N1246" s="57" t="s">
        <v>444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428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447</v>
      </c>
      <c r="N1247" s="57" t="s">
        <v>444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428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447</v>
      </c>
      <c r="N1248" s="57" t="s">
        <v>444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428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447</v>
      </c>
      <c r="N1249" s="57" t="s">
        <v>444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428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447</v>
      </c>
      <c r="N1250" s="57" t="s">
        <v>444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2268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3065</v>
      </c>
      <c r="N1251" s="57" t="s">
        <v>52</v>
      </c>
      <c r="O1251" s="57">
        <v>9330</v>
      </c>
      <c r="P1251" s="4" t="s">
        <v>2417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2269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454</v>
      </c>
      <c r="N1252" s="57" t="s">
        <v>456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428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1903</v>
      </c>
      <c r="N1253" s="57" t="s">
        <v>442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428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1903</v>
      </c>
      <c r="N1254" s="57" t="s">
        <v>442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428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1903</v>
      </c>
      <c r="N1255" s="57" t="s">
        <v>442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428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1903</v>
      </c>
      <c r="N1256" s="57" t="s">
        <v>442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428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1903</v>
      </c>
      <c r="N1257" s="57" t="s">
        <v>442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2340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1903</v>
      </c>
      <c r="N1258" s="57" t="s">
        <v>442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2340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2343</v>
      </c>
      <c r="N1259" s="57" t="s">
        <v>1367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2472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447</v>
      </c>
      <c r="N1260" s="57" t="s">
        <v>455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2473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447</v>
      </c>
      <c r="N1261" s="57" t="s">
        <v>455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2474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447</v>
      </c>
      <c r="N1262" s="57" t="s">
        <v>455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670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2015</v>
      </c>
      <c r="N1263" s="57" t="s">
        <v>57</v>
      </c>
      <c r="O1263" s="57" t="s">
        <v>2518</v>
      </c>
      <c r="P1263" s="4" t="s">
        <v>2517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435</v>
      </c>
      <c r="E1264" s="57" t="s">
        <v>445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452</v>
      </c>
      <c r="N1264" s="57" t="s">
        <v>435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435</v>
      </c>
      <c r="E1265" s="57" t="s">
        <v>445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452</v>
      </c>
      <c r="N1265" s="57" t="s">
        <v>435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427</v>
      </c>
      <c r="E1266" s="57" t="s">
        <v>445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447</v>
      </c>
      <c r="N1266" s="57" t="s">
        <v>455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427</v>
      </c>
      <c r="E1267" s="57" t="s">
        <v>445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447</v>
      </c>
      <c r="N1267" s="57" t="s">
        <v>455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427</v>
      </c>
      <c r="E1268" s="57" t="s">
        <v>445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447</v>
      </c>
      <c r="N1268" s="57" t="s">
        <v>455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427</v>
      </c>
      <c r="E1269" s="57" t="s">
        <v>445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447</v>
      </c>
      <c r="N1269" s="57" t="s">
        <v>455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427</v>
      </c>
      <c r="E1270" s="57" t="s">
        <v>445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447</v>
      </c>
      <c r="N1270" s="57" t="s">
        <v>455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427</v>
      </c>
      <c r="E1271" s="57" t="s">
        <v>445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447</v>
      </c>
      <c r="N1271" s="57" t="s">
        <v>455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428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447</v>
      </c>
      <c r="N1272" s="57" t="s">
        <v>455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428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447</v>
      </c>
      <c r="N1273" s="57" t="s">
        <v>455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428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447</v>
      </c>
      <c r="N1274" s="57" t="s">
        <v>455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428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447</v>
      </c>
      <c r="N1275" s="57" t="s">
        <v>444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428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447</v>
      </c>
      <c r="N1276" s="57" t="s">
        <v>444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428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447</v>
      </c>
      <c r="N1277" s="57" t="s">
        <v>444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428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447</v>
      </c>
      <c r="N1278" s="57" t="s">
        <v>444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428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447</v>
      </c>
      <c r="N1279" s="57" t="s">
        <v>444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428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447</v>
      </c>
      <c r="N1280" s="57" t="s">
        <v>444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428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447</v>
      </c>
      <c r="N1281" s="57" t="s">
        <v>444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428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447</v>
      </c>
      <c r="N1282" s="57" t="s">
        <v>444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2268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3065</v>
      </c>
      <c r="N1283" s="57" t="s">
        <v>52</v>
      </c>
      <c r="O1283" s="57">
        <v>9330</v>
      </c>
      <c r="P1283" s="4" t="s">
        <v>2417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2269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454</v>
      </c>
      <c r="N1284" s="57" t="s">
        <v>456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428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1903</v>
      </c>
      <c r="N1285" s="57" t="s">
        <v>442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428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1903</v>
      </c>
      <c r="N1286" s="57" t="s">
        <v>442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428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1903</v>
      </c>
      <c r="N1287" s="57" t="s">
        <v>442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428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1903</v>
      </c>
      <c r="N1288" s="57" t="s">
        <v>442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428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1903</v>
      </c>
      <c r="N1289" s="57" t="s">
        <v>442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428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1903</v>
      </c>
      <c r="N1290" s="57" t="s">
        <v>442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1238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1903</v>
      </c>
      <c r="N1291" s="57" t="s">
        <v>442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1752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1903</v>
      </c>
      <c r="N1292" s="57" t="s">
        <v>442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971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1903</v>
      </c>
      <c r="N1293" s="57" t="s">
        <v>442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2474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1903</v>
      </c>
      <c r="N1294" s="57" t="s">
        <v>442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2441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2343</v>
      </c>
      <c r="N1295" s="57" t="s">
        <v>1367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2472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447</v>
      </c>
      <c r="N1296" s="57" t="s">
        <v>455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2473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447</v>
      </c>
      <c r="N1297" s="57" t="s">
        <v>455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2474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447</v>
      </c>
      <c r="N1298" s="57" t="s">
        <v>455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2472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447</v>
      </c>
      <c r="N1299" s="57" t="s">
        <v>455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2473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447</v>
      </c>
      <c r="N1300" s="57" t="s">
        <v>455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670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2015</v>
      </c>
      <c r="N1301" s="57" t="s">
        <v>57</v>
      </c>
      <c r="O1301" s="57" t="s">
        <v>2518</v>
      </c>
      <c r="P1301" s="4" t="s">
        <v>2517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435</v>
      </c>
      <c r="E1302" s="57" t="s">
        <v>445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452</v>
      </c>
      <c r="N1302" s="57" t="s">
        <v>435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435</v>
      </c>
      <c r="E1303" s="57" t="s">
        <v>445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452</v>
      </c>
      <c r="N1303" s="57" t="s">
        <v>435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435</v>
      </c>
      <c r="E1304" s="57" t="s">
        <v>445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452</v>
      </c>
      <c r="N1304" s="57" t="s">
        <v>435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435</v>
      </c>
      <c r="E1305" s="57" t="s">
        <v>445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452</v>
      </c>
      <c r="N1305" s="57" t="s">
        <v>435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427</v>
      </c>
      <c r="E1306" s="57" t="s">
        <v>445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447</v>
      </c>
      <c r="N1306" s="57" t="s">
        <v>455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427</v>
      </c>
      <c r="E1307" s="57" t="s">
        <v>445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447</v>
      </c>
      <c r="N1307" s="57" t="s">
        <v>455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427</v>
      </c>
      <c r="E1308" s="57" t="s">
        <v>445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447</v>
      </c>
      <c r="N1308" s="57" t="s">
        <v>455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427</v>
      </c>
      <c r="E1309" s="57" t="s">
        <v>445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447</v>
      </c>
      <c r="N1309" s="57" t="s">
        <v>455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427</v>
      </c>
      <c r="E1310" s="57" t="s">
        <v>445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447</v>
      </c>
      <c r="N1310" s="57" t="s">
        <v>455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427</v>
      </c>
      <c r="E1311" s="57" t="s">
        <v>445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447</v>
      </c>
      <c r="N1311" s="57" t="s">
        <v>455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427</v>
      </c>
      <c r="E1312" s="57" t="s">
        <v>445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447</v>
      </c>
      <c r="N1312" s="57" t="s">
        <v>455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427</v>
      </c>
      <c r="E1313" s="57" t="s">
        <v>445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447</v>
      </c>
      <c r="N1313" s="57" t="s">
        <v>455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428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447</v>
      </c>
      <c r="N1314" s="57" t="s">
        <v>455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428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447</v>
      </c>
      <c r="N1315" s="57" t="s">
        <v>455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428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447</v>
      </c>
      <c r="N1316" s="57" t="s">
        <v>455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428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447</v>
      </c>
      <c r="N1317" s="57" t="s">
        <v>444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428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447</v>
      </c>
      <c r="N1318" s="57" t="s">
        <v>444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428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447</v>
      </c>
      <c r="N1319" s="57" t="s">
        <v>444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428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447</v>
      </c>
      <c r="N1320" s="57" t="s">
        <v>444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428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447</v>
      </c>
      <c r="N1321" s="57" t="s">
        <v>444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2268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3065</v>
      </c>
      <c r="N1322" s="57" t="s">
        <v>52</v>
      </c>
      <c r="O1322" s="57">
        <v>9330</v>
      </c>
      <c r="P1322" s="4" t="s">
        <v>2417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2268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3064</v>
      </c>
      <c r="N1323" s="57" t="s">
        <v>198</v>
      </c>
      <c r="O1323" s="57" t="s">
        <v>2561</v>
      </c>
      <c r="P1323" s="4" t="s">
        <v>2562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2269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454</v>
      </c>
      <c r="N1324" s="57" t="s">
        <v>456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2269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2270</v>
      </c>
      <c r="N1325" s="57" t="s">
        <v>57</v>
      </c>
      <c r="O1325" s="57" t="s">
        <v>2518</v>
      </c>
      <c r="P1325" s="4" t="s">
        <v>2517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428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1903</v>
      </c>
      <c r="N1326" s="57" t="s">
        <v>442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428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1903</v>
      </c>
      <c r="N1327" s="57" t="s">
        <v>442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428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1903</v>
      </c>
      <c r="N1328" s="57" t="s">
        <v>442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428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1903</v>
      </c>
      <c r="N1329" s="57" t="s">
        <v>442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428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1903</v>
      </c>
      <c r="N1330" s="57" t="s">
        <v>442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1752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1903</v>
      </c>
      <c r="N1331" s="57" t="s">
        <v>442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971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1903</v>
      </c>
      <c r="N1332" s="57" t="s">
        <v>442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2441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2343</v>
      </c>
      <c r="N1333" s="57" t="s">
        <v>1367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2472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447</v>
      </c>
      <c r="N1334" s="57" t="s">
        <v>455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2473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447</v>
      </c>
      <c r="N1335" s="57" t="s">
        <v>455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2474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447</v>
      </c>
      <c r="N1336" s="57" t="s">
        <v>455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434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1903</v>
      </c>
      <c r="N1337" s="57" t="s">
        <v>443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838</v>
      </c>
      <c r="E1338" s="57" t="s">
        <v>445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1903</v>
      </c>
      <c r="N1338" s="57" t="s">
        <v>442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435</v>
      </c>
      <c r="E1339" s="57" t="s">
        <v>445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452</v>
      </c>
      <c r="N1339" s="57" t="s">
        <v>435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435</v>
      </c>
      <c r="E1340" s="57" t="s">
        <v>445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452</v>
      </c>
      <c r="N1340" s="57" t="s">
        <v>435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435</v>
      </c>
      <c r="E1341" s="57" t="s">
        <v>445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452</v>
      </c>
      <c r="N1341" s="57" t="s">
        <v>435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427</v>
      </c>
      <c r="E1342" s="57" t="s">
        <v>445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447</v>
      </c>
      <c r="N1342" s="57" t="s">
        <v>455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427</v>
      </c>
      <c r="E1343" s="57" t="s">
        <v>445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447</v>
      </c>
      <c r="N1343" s="57" t="s">
        <v>455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427</v>
      </c>
      <c r="E1344" s="57" t="s">
        <v>445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447</v>
      </c>
      <c r="N1344" s="57" t="s">
        <v>455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427</v>
      </c>
      <c r="E1345" s="57" t="s">
        <v>445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447</v>
      </c>
      <c r="N1345" s="57" t="s">
        <v>455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427</v>
      </c>
      <c r="E1346" s="57" t="s">
        <v>445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447</v>
      </c>
      <c r="N1346" s="57" t="s">
        <v>455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428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447</v>
      </c>
      <c r="N1347" s="57" t="s">
        <v>455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428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447</v>
      </c>
      <c r="N1348" s="57" t="s">
        <v>444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428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447</v>
      </c>
      <c r="N1349" s="57" t="s">
        <v>444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428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447</v>
      </c>
      <c r="N1350" s="57" t="s">
        <v>444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428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447</v>
      </c>
      <c r="N1351" s="57" t="s">
        <v>444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428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447</v>
      </c>
      <c r="N1352" s="57" t="s">
        <v>444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428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447</v>
      </c>
      <c r="N1353" s="57" t="s">
        <v>444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428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447</v>
      </c>
      <c r="N1354" s="57" t="s">
        <v>444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428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447</v>
      </c>
      <c r="N1355" s="57" t="s">
        <v>444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2268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3065</v>
      </c>
      <c r="N1356" s="57" t="s">
        <v>52</v>
      </c>
      <c r="O1356" s="57">
        <v>9330</v>
      </c>
      <c r="P1356" s="4" t="s">
        <v>2417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2269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454</v>
      </c>
      <c r="N1357" s="57" t="s">
        <v>456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2269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454</v>
      </c>
      <c r="N1358" s="57" t="s">
        <v>456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2269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2270</v>
      </c>
      <c r="N1359" s="57" t="s">
        <v>57</v>
      </c>
      <c r="O1359" s="57" t="s">
        <v>2518</v>
      </c>
      <c r="P1359" s="4" t="s">
        <v>2517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428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1903</v>
      </c>
      <c r="N1360" s="57" t="s">
        <v>442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428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1903</v>
      </c>
      <c r="N1361" s="57" t="s">
        <v>442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428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1903</v>
      </c>
      <c r="N1362" s="57" t="s">
        <v>442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428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1903</v>
      </c>
      <c r="N1363" s="57" t="s">
        <v>442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428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1903</v>
      </c>
      <c r="N1364" s="57" t="s">
        <v>442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428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1903</v>
      </c>
      <c r="N1365" s="57" t="s">
        <v>442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428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1903</v>
      </c>
      <c r="N1366" s="57" t="s">
        <v>442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971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1903</v>
      </c>
      <c r="N1367" s="57" t="s">
        <v>442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2441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2343</v>
      </c>
      <c r="N1368" s="57" t="s">
        <v>1367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2472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447</v>
      </c>
      <c r="N1369" s="57" t="s">
        <v>455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2473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447</v>
      </c>
      <c r="N1370" s="57" t="s">
        <v>455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2474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447</v>
      </c>
      <c r="N1371" s="57" t="s">
        <v>455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434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1903</v>
      </c>
      <c r="N1372" s="57" t="s">
        <v>443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838</v>
      </c>
      <c r="E1373" s="57" t="s">
        <v>445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1903</v>
      </c>
      <c r="N1373" s="57" t="s">
        <v>442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838</v>
      </c>
      <c r="E1374" s="57" t="s">
        <v>445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1903</v>
      </c>
      <c r="N1374" s="57" t="s">
        <v>442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435</v>
      </c>
      <c r="E1375" s="57" t="s">
        <v>445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452</v>
      </c>
      <c r="N1375" s="57" t="s">
        <v>435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435</v>
      </c>
      <c r="E1376" s="57" t="s">
        <v>445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452</v>
      </c>
      <c r="N1376" s="57" t="s">
        <v>435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435</v>
      </c>
      <c r="E1377" s="57" t="s">
        <v>445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452</v>
      </c>
      <c r="N1377" s="57" t="s">
        <v>435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435</v>
      </c>
      <c r="E1378" s="57" t="s">
        <v>445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452</v>
      </c>
      <c r="N1378" s="57" t="s">
        <v>435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427</v>
      </c>
      <c r="E1379" s="57" t="s">
        <v>445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447</v>
      </c>
      <c r="N1379" s="57" t="s">
        <v>455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427</v>
      </c>
      <c r="E1380" s="57" t="s">
        <v>445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447</v>
      </c>
      <c r="N1380" s="57" t="s">
        <v>455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427</v>
      </c>
      <c r="E1381" s="57" t="s">
        <v>445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447</v>
      </c>
      <c r="N1381" s="57" t="s">
        <v>455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427</v>
      </c>
      <c r="E1382" s="57" t="s">
        <v>445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447</v>
      </c>
      <c r="N1382" s="57" t="s">
        <v>444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428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447</v>
      </c>
      <c r="N1383" s="57" t="s">
        <v>455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428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447</v>
      </c>
      <c r="N1384" s="57" t="s">
        <v>455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428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447</v>
      </c>
      <c r="N1385" s="57" t="s">
        <v>444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428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447</v>
      </c>
      <c r="N1386" s="57" t="s">
        <v>444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428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447</v>
      </c>
      <c r="N1387" s="57" t="s">
        <v>444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428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447</v>
      </c>
      <c r="N1388" s="57" t="s">
        <v>444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428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447</v>
      </c>
      <c r="N1389" s="57" t="s">
        <v>444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428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447</v>
      </c>
      <c r="N1390" s="57" t="s">
        <v>444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2269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454</v>
      </c>
      <c r="N1391" s="57" t="s">
        <v>456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2269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454</v>
      </c>
      <c r="N1392" s="57" t="s">
        <v>456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2268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3065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428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1903</v>
      </c>
      <c r="N1394" s="57" t="s">
        <v>442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428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1903</v>
      </c>
      <c r="N1395" s="57" t="s">
        <v>442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428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1903</v>
      </c>
      <c r="N1396" s="57" t="s">
        <v>442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428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1903</v>
      </c>
      <c r="N1397" s="57" t="s">
        <v>442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428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1903</v>
      </c>
      <c r="N1398" s="57" t="s">
        <v>442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428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1903</v>
      </c>
      <c r="N1399" s="57" t="s">
        <v>442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971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1903</v>
      </c>
      <c r="N1400" s="57" t="s">
        <v>442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2441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2343</v>
      </c>
      <c r="N1401" s="57" t="s">
        <v>1367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2472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447</v>
      </c>
      <c r="N1402" s="57" t="s">
        <v>455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2473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447</v>
      </c>
      <c r="N1403" s="57" t="s">
        <v>455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2474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447</v>
      </c>
      <c r="N1404" s="57" t="s">
        <v>455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2472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447</v>
      </c>
      <c r="N1405" s="57" t="s">
        <v>455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2473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447</v>
      </c>
      <c r="N1406" s="57" t="s">
        <v>455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434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1903</v>
      </c>
      <c r="N1407" s="57" t="s">
        <v>443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838</v>
      </c>
      <c r="E1408" s="57" t="s">
        <v>445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1903</v>
      </c>
      <c r="N1408" s="57" t="s">
        <v>442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838</v>
      </c>
      <c r="E1409" s="57" t="s">
        <v>445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1903</v>
      </c>
      <c r="N1409" s="57" t="s">
        <v>442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838</v>
      </c>
      <c r="E1410" s="57" t="s">
        <v>445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1903</v>
      </c>
      <c r="N1410" s="57" t="s">
        <v>442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838</v>
      </c>
      <c r="E1411" s="57" t="s">
        <v>445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1903</v>
      </c>
      <c r="N1411" s="57" t="s">
        <v>442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838</v>
      </c>
      <c r="E1412" s="57" t="s">
        <v>445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1903</v>
      </c>
      <c r="N1412" s="57" t="s">
        <v>442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428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447</v>
      </c>
      <c r="N1413" s="57" t="s">
        <v>444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428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447</v>
      </c>
      <c r="N1414" s="57" t="s">
        <v>444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428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447</v>
      </c>
      <c r="N1415" s="57" t="s">
        <v>444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2474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1903</v>
      </c>
      <c r="N1416" s="57" t="s">
        <v>442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2474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1903</v>
      </c>
      <c r="N1417" s="57" t="s">
        <v>442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2618</v>
      </c>
      <c r="E1418" s="57" t="s">
        <v>445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1903</v>
      </c>
      <c r="N1418" s="57" t="s">
        <v>442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2619</v>
      </c>
      <c r="E1419" s="57" t="s">
        <v>445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1903</v>
      </c>
      <c r="N1419" s="57" t="s">
        <v>442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2620</v>
      </c>
      <c r="E1420" s="57" t="s">
        <v>445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1903</v>
      </c>
      <c r="N1420" s="57" t="s">
        <v>442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2621</v>
      </c>
      <c r="E1421" s="57" t="s">
        <v>445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1903</v>
      </c>
      <c r="N1421" s="57" t="s">
        <v>442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2622</v>
      </c>
      <c r="E1422" s="57" t="s">
        <v>445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1903</v>
      </c>
      <c r="N1422" s="57" t="s">
        <v>442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2623</v>
      </c>
      <c r="E1423" s="57" t="s">
        <v>445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1903</v>
      </c>
      <c r="N1423" s="57" t="s">
        <v>442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428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1903</v>
      </c>
      <c r="N1424" s="57" t="s">
        <v>442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428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1903</v>
      </c>
      <c r="N1425" s="57" t="s">
        <v>442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428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1903</v>
      </c>
      <c r="N1426" s="57" t="s">
        <v>442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428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1903</v>
      </c>
      <c r="N1427" s="57" t="s">
        <v>442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428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1903</v>
      </c>
      <c r="N1428" s="57" t="s">
        <v>442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435</v>
      </c>
      <c r="E1429" s="57" t="s">
        <v>445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452</v>
      </c>
      <c r="N1429" s="57" t="s">
        <v>435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435</v>
      </c>
      <c r="E1430" s="57" t="s">
        <v>445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452</v>
      </c>
      <c r="N1430" s="57" t="s">
        <v>435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435</v>
      </c>
      <c r="E1431" s="57" t="s">
        <v>445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452</v>
      </c>
      <c r="N1431" s="57" t="s">
        <v>435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435</v>
      </c>
      <c r="E1432" s="57" t="s">
        <v>445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452</v>
      </c>
      <c r="N1432" s="57" t="s">
        <v>435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427</v>
      </c>
      <c r="E1433" s="57" t="s">
        <v>445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447</v>
      </c>
      <c r="N1433" s="57" t="s">
        <v>455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427</v>
      </c>
      <c r="E1434" s="57" t="s">
        <v>445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447</v>
      </c>
      <c r="N1434" s="57" t="s">
        <v>455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427</v>
      </c>
      <c r="E1435" s="57" t="s">
        <v>445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447</v>
      </c>
      <c r="N1435" s="57" t="s">
        <v>455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427</v>
      </c>
      <c r="E1436" s="57" t="s">
        <v>445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447</v>
      </c>
      <c r="N1436" s="57" t="s">
        <v>455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428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447</v>
      </c>
      <c r="N1437" s="57" t="s">
        <v>444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428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447</v>
      </c>
      <c r="N1438" s="57" t="s">
        <v>444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428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447</v>
      </c>
      <c r="N1439" s="57" t="s">
        <v>444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2268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3065</v>
      </c>
      <c r="N1440" s="57" t="s">
        <v>52</v>
      </c>
      <c r="O1440" s="57">
        <v>9330</v>
      </c>
      <c r="P1440" s="4" t="s">
        <v>2417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2268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3065</v>
      </c>
      <c r="N1441" s="57" t="s">
        <v>52</v>
      </c>
      <c r="O1441" s="57">
        <v>9330</v>
      </c>
      <c r="P1441" s="4" t="s">
        <v>2417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2269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454</v>
      </c>
      <c r="N1442" s="57" t="s">
        <v>456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2269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454</v>
      </c>
      <c r="N1443" s="57" t="s">
        <v>456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428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1903</v>
      </c>
      <c r="N1444" s="57" t="s">
        <v>442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428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1903</v>
      </c>
      <c r="N1445" s="57" t="s">
        <v>442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428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1903</v>
      </c>
      <c r="N1446" s="57" t="s">
        <v>442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428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1903</v>
      </c>
      <c r="N1447" s="57" t="s">
        <v>442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428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1903</v>
      </c>
      <c r="N1448" s="57" t="s">
        <v>442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2441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2343</v>
      </c>
      <c r="N1449" s="57" t="s">
        <v>1367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2472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447</v>
      </c>
      <c r="N1450" s="57" t="s">
        <v>455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2474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447</v>
      </c>
      <c r="N1451" s="57" t="s">
        <v>455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2474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447</v>
      </c>
      <c r="N1452" s="57" t="s">
        <v>455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2474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447</v>
      </c>
      <c r="N1453" s="57" t="s">
        <v>455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838</v>
      </c>
      <c r="E1454" s="57" t="s">
        <v>445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447</v>
      </c>
      <c r="N1454" s="57" t="s">
        <v>444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2473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447</v>
      </c>
      <c r="N1455" s="57" t="s">
        <v>455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2474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447</v>
      </c>
      <c r="N1456" s="57" t="s">
        <v>455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2472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447</v>
      </c>
      <c r="N1457" s="57" t="s">
        <v>455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2473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447</v>
      </c>
      <c r="N1458" s="57" t="s">
        <v>455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434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1903</v>
      </c>
      <c r="N1459" s="57" t="s">
        <v>443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2473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1903</v>
      </c>
      <c r="N1460" s="57" t="s">
        <v>443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2474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1903</v>
      </c>
      <c r="N1461" s="57" t="s">
        <v>443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838</v>
      </c>
      <c r="E1462" s="57" t="s">
        <v>445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1903</v>
      </c>
      <c r="N1462" s="57" t="s">
        <v>442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838</v>
      </c>
      <c r="E1463" s="57" t="s">
        <v>445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1903</v>
      </c>
      <c r="N1463" s="57" t="s">
        <v>442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838</v>
      </c>
      <c r="E1464" s="57" t="s">
        <v>445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1903</v>
      </c>
      <c r="N1464" s="57" t="s">
        <v>442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1752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2663</v>
      </c>
      <c r="N1465" s="57" t="s">
        <v>3018</v>
      </c>
      <c r="O1465" s="57" t="s">
        <v>3019</v>
      </c>
      <c r="P1465" s="4" t="s">
        <v>3020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435</v>
      </c>
      <c r="E1466" s="57" t="s">
        <v>445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452</v>
      </c>
      <c r="N1466" s="57" t="s">
        <v>435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435</v>
      </c>
      <c r="E1467" s="57" t="s">
        <v>445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452</v>
      </c>
      <c r="N1467" s="57" t="s">
        <v>435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435</v>
      </c>
      <c r="E1468" s="57" t="s">
        <v>445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452</v>
      </c>
      <c r="N1468" s="57" t="s">
        <v>435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435</v>
      </c>
      <c r="E1469" s="57" t="s">
        <v>445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452</v>
      </c>
      <c r="N1469" s="57" t="s">
        <v>435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435</v>
      </c>
      <c r="E1470" s="57" t="s">
        <v>445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452</v>
      </c>
      <c r="N1470" s="57" t="s">
        <v>435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428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447</v>
      </c>
      <c r="N1471" s="57" t="s">
        <v>444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428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447</v>
      </c>
      <c r="N1472" s="57" t="s">
        <v>444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428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447</v>
      </c>
      <c r="N1473" s="57" t="s">
        <v>444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428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447</v>
      </c>
      <c r="N1474" s="57" t="s">
        <v>444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428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447</v>
      </c>
      <c r="N1475" s="57" t="s">
        <v>444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428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447</v>
      </c>
      <c r="N1476" s="57" t="s">
        <v>444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428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447</v>
      </c>
      <c r="N1477" s="57" t="s">
        <v>444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2268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3065</v>
      </c>
      <c r="N1478" s="57" t="s">
        <v>52</v>
      </c>
      <c r="O1478" s="57">
        <v>9330</v>
      </c>
      <c r="P1478" s="4" t="s">
        <v>2417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2268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3065</v>
      </c>
      <c r="N1479" s="57" t="s">
        <v>52</v>
      </c>
      <c r="O1479" s="57">
        <v>9330</v>
      </c>
      <c r="P1479" s="4" t="s">
        <v>2417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2269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2270</v>
      </c>
      <c r="N1480" s="57" t="s">
        <v>57</v>
      </c>
      <c r="O1480" s="57" t="s">
        <v>2518</v>
      </c>
      <c r="P1480" s="4" t="s">
        <v>2517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2269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454</v>
      </c>
      <c r="N1481" s="57" t="s">
        <v>456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428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1903</v>
      </c>
      <c r="N1482" s="57" t="s">
        <v>442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428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1903</v>
      </c>
      <c r="N1483" s="57" t="s">
        <v>442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428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1903</v>
      </c>
      <c r="N1484" s="57" t="s">
        <v>442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428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1903</v>
      </c>
      <c r="N1485" s="57" t="s">
        <v>442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428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1903</v>
      </c>
      <c r="N1486" s="57" t="s">
        <v>442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428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1903</v>
      </c>
      <c r="N1487" s="57" t="s">
        <v>442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428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1903</v>
      </c>
      <c r="N1488" s="57" t="s">
        <v>442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428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1903</v>
      </c>
      <c r="N1489" s="57" t="s">
        <v>442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2474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1903</v>
      </c>
      <c r="N1490" s="57" t="s">
        <v>442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2474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1903</v>
      </c>
      <c r="N1491" s="57" t="s">
        <v>442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2474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1903</v>
      </c>
      <c r="N1492" s="57" t="s">
        <v>442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2474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1903</v>
      </c>
      <c r="N1493" s="57" t="s">
        <v>442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2474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1903</v>
      </c>
      <c r="N1494" s="57" t="s">
        <v>442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2441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2343</v>
      </c>
      <c r="N1495" s="57" t="s">
        <v>1367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2472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447</v>
      </c>
      <c r="N1496" s="57" t="s">
        <v>455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2474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447</v>
      </c>
      <c r="N1497" s="57" t="s">
        <v>455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2474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447</v>
      </c>
      <c r="N1498" s="57" t="s">
        <v>455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2474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447</v>
      </c>
      <c r="N1499" s="57" t="s">
        <v>455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838</v>
      </c>
      <c r="E1500" s="57" t="s">
        <v>445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1903</v>
      </c>
      <c r="N1500" s="57" t="s">
        <v>442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838</v>
      </c>
      <c r="E1501" s="57" t="s">
        <v>445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1903</v>
      </c>
      <c r="N1501" s="57" t="s">
        <v>442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2698</v>
      </c>
      <c r="E1502" s="57" t="s">
        <v>445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2699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2698</v>
      </c>
      <c r="E1503" s="57" t="s">
        <v>445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1903</v>
      </c>
      <c r="N1503" s="57" t="s">
        <v>443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435</v>
      </c>
      <c r="E1504" s="57" t="s">
        <v>445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452</v>
      </c>
      <c r="N1504" s="57" t="s">
        <v>435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435</v>
      </c>
      <c r="E1505" s="57" t="s">
        <v>445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452</v>
      </c>
      <c r="N1505" s="57" t="s">
        <v>435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435</v>
      </c>
      <c r="E1506" s="57" t="s">
        <v>445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452</v>
      </c>
      <c r="N1506" s="57" t="s">
        <v>435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427</v>
      </c>
      <c r="E1507" s="57" t="s">
        <v>445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447</v>
      </c>
      <c r="N1507" s="57" t="s">
        <v>455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427</v>
      </c>
      <c r="E1508" s="57" t="s">
        <v>445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447</v>
      </c>
      <c r="N1508" s="57" t="s">
        <v>455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427</v>
      </c>
      <c r="E1509" s="57" t="s">
        <v>445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447</v>
      </c>
      <c r="N1509" s="57" t="s">
        <v>455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427</v>
      </c>
      <c r="E1510" s="57" t="s">
        <v>445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447</v>
      </c>
      <c r="N1510" s="57" t="s">
        <v>455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427</v>
      </c>
      <c r="E1511" s="57" t="s">
        <v>445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447</v>
      </c>
      <c r="N1511" s="57" t="s">
        <v>444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428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447</v>
      </c>
      <c r="N1512" s="57" t="s">
        <v>455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428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447</v>
      </c>
      <c r="N1513" s="57" t="s">
        <v>455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428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447</v>
      </c>
      <c r="N1514" s="57" t="s">
        <v>444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428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447</v>
      </c>
      <c r="N1515" s="57" t="s">
        <v>444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428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447</v>
      </c>
      <c r="N1516" s="57" t="s">
        <v>444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428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447</v>
      </c>
      <c r="N1517" s="57" t="s">
        <v>444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2268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3065</v>
      </c>
      <c r="N1518" s="57" t="s">
        <v>52</v>
      </c>
      <c r="O1518" s="57">
        <v>9330</v>
      </c>
      <c r="P1518" s="4" t="s">
        <v>2417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2269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2270</v>
      </c>
      <c r="N1519" s="57" t="s">
        <v>57</v>
      </c>
      <c r="O1519" s="57" t="s">
        <v>2518</v>
      </c>
      <c r="P1519" s="4" t="s">
        <v>2517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2269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454</v>
      </c>
      <c r="N1520" s="57" t="s">
        <v>456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428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1903</v>
      </c>
      <c r="N1521" s="57" t="s">
        <v>442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428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1903</v>
      </c>
      <c r="N1522" s="57" t="s">
        <v>442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428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1903</v>
      </c>
      <c r="N1523" s="57" t="s">
        <v>442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428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1903</v>
      </c>
      <c r="N1524" s="57" t="s">
        <v>442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428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1903</v>
      </c>
      <c r="N1525" s="57" t="s">
        <v>442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428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1903</v>
      </c>
      <c r="N1526" s="57" t="s">
        <v>442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428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1903</v>
      </c>
      <c r="N1527" s="57" t="s">
        <v>442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428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1903</v>
      </c>
      <c r="N1528" s="57" t="s">
        <v>442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2474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1903</v>
      </c>
      <c r="N1529" s="57" t="s">
        <v>442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2474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1903</v>
      </c>
      <c r="N1530" s="57" t="s">
        <v>443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2441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2343</v>
      </c>
      <c r="N1531" s="57" t="s">
        <v>1367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2472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447</v>
      </c>
      <c r="N1532" s="57" t="s">
        <v>455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2474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447</v>
      </c>
      <c r="N1533" s="57" t="s">
        <v>455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2474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447</v>
      </c>
      <c r="N1534" s="57" t="s">
        <v>455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838</v>
      </c>
      <c r="E1535" s="57" t="s">
        <v>445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1903</v>
      </c>
      <c r="N1535" s="57" t="s">
        <v>442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838</v>
      </c>
      <c r="E1536" s="57" t="s">
        <v>445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447</v>
      </c>
      <c r="N1536" s="57" t="s">
        <v>444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435</v>
      </c>
      <c r="E1537" s="57" t="s">
        <v>445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452</v>
      </c>
      <c r="N1537" s="57" t="s">
        <v>435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435</v>
      </c>
      <c r="E1538" s="57" t="s">
        <v>445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452</v>
      </c>
      <c r="N1538" s="57" t="s">
        <v>435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435</v>
      </c>
      <c r="E1539" s="57" t="s">
        <v>445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452</v>
      </c>
      <c r="N1539" s="57" t="s">
        <v>435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435</v>
      </c>
      <c r="E1540" s="57" t="s">
        <v>445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452</v>
      </c>
      <c r="N1540" s="57" t="s">
        <v>435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435</v>
      </c>
      <c r="E1541" s="57" t="s">
        <v>445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452</v>
      </c>
      <c r="N1541" s="57" t="s">
        <v>435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428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447</v>
      </c>
      <c r="N1542" s="57" t="s">
        <v>444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428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447</v>
      </c>
      <c r="N1543" s="57" t="s">
        <v>444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428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447</v>
      </c>
      <c r="N1544" s="57" t="s">
        <v>444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428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447</v>
      </c>
      <c r="N1545" s="57" t="s">
        <v>444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2268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3065</v>
      </c>
      <c r="N1546" s="57" t="s">
        <v>52</v>
      </c>
      <c r="O1546" s="57">
        <v>9330</v>
      </c>
      <c r="P1546" s="4" t="s">
        <v>2417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2269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2270</v>
      </c>
      <c r="N1547" s="57" t="s">
        <v>57</v>
      </c>
      <c r="O1547" s="57" t="s">
        <v>2518</v>
      </c>
      <c r="P1547" s="4" t="s">
        <v>2517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2269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454</v>
      </c>
      <c r="N1548" s="57" t="s">
        <v>456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2269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454</v>
      </c>
      <c r="N1549" s="57" t="s">
        <v>456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428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1903</v>
      </c>
      <c r="N1550" s="57" t="s">
        <v>442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428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1903</v>
      </c>
      <c r="N1551" s="57" t="s">
        <v>442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428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1903</v>
      </c>
      <c r="N1552" s="57" t="s">
        <v>442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428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1903</v>
      </c>
      <c r="N1553" s="57" t="s">
        <v>442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428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1903</v>
      </c>
      <c r="N1554" s="57" t="s">
        <v>442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428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1903</v>
      </c>
      <c r="N1555" s="57" t="s">
        <v>442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428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1903</v>
      </c>
      <c r="N1556" s="57" t="s">
        <v>442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428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1903</v>
      </c>
      <c r="N1557" s="57" t="s">
        <v>442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2474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1903</v>
      </c>
      <c r="N1558" s="57" t="s">
        <v>442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2474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1903</v>
      </c>
      <c r="N1559" s="57" t="s">
        <v>442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2474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1903</v>
      </c>
      <c r="N1560" s="57" t="s">
        <v>442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2474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1903</v>
      </c>
      <c r="N1561" s="57" t="s">
        <v>442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2474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1903</v>
      </c>
      <c r="N1562" s="57" t="s">
        <v>443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2441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2343</v>
      </c>
      <c r="N1563" s="57" t="s">
        <v>1367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2474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447</v>
      </c>
      <c r="N1564" s="57" t="s">
        <v>455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2474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447</v>
      </c>
      <c r="N1565" s="57" t="s">
        <v>455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838</v>
      </c>
      <c r="E1566" s="57" t="s">
        <v>445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1903</v>
      </c>
      <c r="N1566" s="57" t="s">
        <v>442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435</v>
      </c>
      <c r="E1567" s="57" t="s">
        <v>445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452</v>
      </c>
      <c r="N1567" s="57" t="s">
        <v>435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435</v>
      </c>
      <c r="E1568" s="57" t="s">
        <v>445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452</v>
      </c>
      <c r="N1568" s="57" t="s">
        <v>435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435</v>
      </c>
      <c r="E1569" s="57" t="s">
        <v>445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452</v>
      </c>
      <c r="N1569" s="57" t="s">
        <v>435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435</v>
      </c>
      <c r="E1570" s="57" t="s">
        <v>445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452</v>
      </c>
      <c r="N1570" s="57" t="s">
        <v>435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435</v>
      </c>
      <c r="E1571" s="57" t="s">
        <v>445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452</v>
      </c>
      <c r="N1571" s="57" t="s">
        <v>435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427</v>
      </c>
      <c r="E1572" s="57" t="s">
        <v>445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447</v>
      </c>
      <c r="N1572" s="57" t="s">
        <v>455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427</v>
      </c>
      <c r="E1573" s="57" t="s">
        <v>445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447</v>
      </c>
      <c r="N1573" s="57" t="s">
        <v>455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427</v>
      </c>
      <c r="E1574" s="57" t="s">
        <v>445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447</v>
      </c>
      <c r="N1574" s="57" t="s">
        <v>455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428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447</v>
      </c>
      <c r="N1575" s="57" t="s">
        <v>455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428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447</v>
      </c>
      <c r="N1576" s="57" t="s">
        <v>455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428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447</v>
      </c>
      <c r="N1577" s="57" t="s">
        <v>444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428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447</v>
      </c>
      <c r="N1578" s="57" t="s">
        <v>444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428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447</v>
      </c>
      <c r="N1579" s="57" t="s">
        <v>444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428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447</v>
      </c>
      <c r="N1580" s="57" t="s">
        <v>444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428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447</v>
      </c>
      <c r="N1581" s="57" t="s">
        <v>444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2268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3065</v>
      </c>
      <c r="N1582" s="57" t="s">
        <v>52</v>
      </c>
      <c r="O1582" s="57">
        <v>9330</v>
      </c>
      <c r="P1582" s="4" t="s">
        <v>2417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2269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2270</v>
      </c>
      <c r="N1583" s="57" t="s">
        <v>57</v>
      </c>
      <c r="O1583" s="57" t="s">
        <v>2518</v>
      </c>
      <c r="P1583" s="4" t="s">
        <v>2517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2269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454</v>
      </c>
      <c r="N1584" s="57" t="s">
        <v>456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2269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454</v>
      </c>
      <c r="N1585" s="57" t="s">
        <v>456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428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1903</v>
      </c>
      <c r="N1586" s="57" t="s">
        <v>442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428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1903</v>
      </c>
      <c r="N1587" s="57" t="s">
        <v>442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428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1903</v>
      </c>
      <c r="N1588" s="57" t="s">
        <v>442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428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1903</v>
      </c>
      <c r="N1589" s="57" t="s">
        <v>442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428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1903</v>
      </c>
      <c r="N1590" s="57" t="s">
        <v>442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428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1903</v>
      </c>
      <c r="N1591" s="57" t="s">
        <v>442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428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1903</v>
      </c>
      <c r="N1592" s="57" t="s">
        <v>442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2474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1903</v>
      </c>
      <c r="N1593" s="57" t="s">
        <v>442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2474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1903</v>
      </c>
      <c r="N1594" s="57" t="s">
        <v>442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2474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1903</v>
      </c>
      <c r="N1595" s="57" t="s">
        <v>443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2441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2343</v>
      </c>
      <c r="N1596" s="57" t="s">
        <v>1367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2474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447</v>
      </c>
      <c r="N1597" s="57" t="s">
        <v>455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2474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447</v>
      </c>
      <c r="N1598" s="57" t="s">
        <v>455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2474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447</v>
      </c>
      <c r="N1599" s="57" t="s">
        <v>455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2474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447</v>
      </c>
      <c r="N1600" s="57" t="s">
        <v>455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838</v>
      </c>
      <c r="E1601" s="57" t="s">
        <v>445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1903</v>
      </c>
      <c r="N1601" s="57" t="s">
        <v>442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838</v>
      </c>
      <c r="E1602" s="57" t="s">
        <v>445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1903</v>
      </c>
      <c r="N1602" s="57" t="s">
        <v>443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435</v>
      </c>
      <c r="E1603" s="57" t="s">
        <v>445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452</v>
      </c>
      <c r="N1603" s="57" t="s">
        <v>435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435</v>
      </c>
      <c r="E1604" s="57" t="s">
        <v>445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452</v>
      </c>
      <c r="N1604" s="57" t="s">
        <v>435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435</v>
      </c>
      <c r="E1605" s="57" t="s">
        <v>445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452</v>
      </c>
      <c r="N1605" s="57" t="s">
        <v>435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427</v>
      </c>
      <c r="E1606" s="57" t="s">
        <v>445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447</v>
      </c>
      <c r="N1606" s="57" t="s">
        <v>455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427</v>
      </c>
      <c r="E1607" s="57" t="s">
        <v>445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447</v>
      </c>
      <c r="N1607" s="57" t="s">
        <v>455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428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447</v>
      </c>
      <c r="N1608" s="57" t="s">
        <v>455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428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447</v>
      </c>
      <c r="N1609" s="57" t="s">
        <v>455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428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447</v>
      </c>
      <c r="N1610" s="57" t="s">
        <v>455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428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447</v>
      </c>
      <c r="N1611" s="57" t="s">
        <v>444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428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447</v>
      </c>
      <c r="N1612" s="57" t="s">
        <v>444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428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447</v>
      </c>
      <c r="N1613" s="57" t="s">
        <v>444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428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447</v>
      </c>
      <c r="N1614" s="57" t="s">
        <v>444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428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447</v>
      </c>
      <c r="N1615" s="57" t="s">
        <v>444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428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447</v>
      </c>
      <c r="N1616" s="57" t="s">
        <v>444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2268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3065</v>
      </c>
      <c r="N1617" s="57" t="s">
        <v>52</v>
      </c>
      <c r="O1617" s="57">
        <v>9330</v>
      </c>
      <c r="P1617" s="4" t="s">
        <v>2417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2269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2270</v>
      </c>
      <c r="N1618" s="57" t="s">
        <v>57</v>
      </c>
      <c r="O1618" s="57" t="s">
        <v>2518</v>
      </c>
      <c r="P1618" s="4" t="s">
        <v>2517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2269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454</v>
      </c>
      <c r="N1619" s="57" t="s">
        <v>456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2269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454</v>
      </c>
      <c r="N1620" s="57" t="s">
        <v>456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428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1903</v>
      </c>
      <c r="N1621" s="57" t="s">
        <v>442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428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1903</v>
      </c>
      <c r="N1622" s="57" t="s">
        <v>442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428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1903</v>
      </c>
      <c r="N1623" s="57" t="s">
        <v>442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428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1903</v>
      </c>
      <c r="N1624" s="57" t="s">
        <v>442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428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1903</v>
      </c>
      <c r="N1625" s="57" t="s">
        <v>442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428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1903</v>
      </c>
      <c r="N1626" s="57" t="s">
        <v>442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428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1903</v>
      </c>
      <c r="N1627" s="57" t="s">
        <v>442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428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1903</v>
      </c>
      <c r="N1628" s="57" t="s">
        <v>442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2474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1903</v>
      </c>
      <c r="N1629" s="57" t="s">
        <v>442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2474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1903</v>
      </c>
      <c r="N1630" s="57" t="s">
        <v>443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2441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2343</v>
      </c>
      <c r="N1631" s="57" t="s">
        <v>1367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2474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447</v>
      </c>
      <c r="N1632" s="57" t="s">
        <v>455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838</v>
      </c>
      <c r="E1633" s="57" t="s">
        <v>445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1903</v>
      </c>
      <c r="N1633" s="57" t="s">
        <v>443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439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1903</v>
      </c>
      <c r="N1634" s="57" t="s">
        <v>442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1751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1903</v>
      </c>
      <c r="N1635" s="57" t="s">
        <v>442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1752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1903</v>
      </c>
      <c r="N1636" s="57" t="s">
        <v>442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971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1903</v>
      </c>
      <c r="N1637" s="57" t="s">
        <v>442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2618</v>
      </c>
      <c r="E1638" s="57" t="s">
        <v>445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1903</v>
      </c>
      <c r="N1638" s="57" t="s">
        <v>442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2619</v>
      </c>
      <c r="E1639" s="57" t="s">
        <v>445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1903</v>
      </c>
      <c r="N1639" s="57" t="s">
        <v>442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2620</v>
      </c>
      <c r="E1640" s="57" t="s">
        <v>445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1903</v>
      </c>
      <c r="N1640" s="57" t="s">
        <v>442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2242</v>
      </c>
      <c r="E1641" s="57" t="s">
        <v>445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1903</v>
      </c>
      <c r="N1641" s="57" t="s">
        <v>442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2621</v>
      </c>
      <c r="E1642" s="57" t="s">
        <v>445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1903</v>
      </c>
      <c r="N1642" s="57" t="s">
        <v>442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2622</v>
      </c>
      <c r="E1643" s="57" t="s">
        <v>445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1903</v>
      </c>
      <c r="N1643" s="57" t="s">
        <v>442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2623</v>
      </c>
      <c r="E1644" s="57" t="s">
        <v>445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1903</v>
      </c>
      <c r="N1644" s="57" t="s">
        <v>442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2622</v>
      </c>
      <c r="E1645" s="57" t="s">
        <v>445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1903</v>
      </c>
      <c r="N1645" s="57" t="s">
        <v>442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2623</v>
      </c>
      <c r="E1646" s="57" t="s">
        <v>445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1903</v>
      </c>
      <c r="N1646" s="57" t="s">
        <v>442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428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1903</v>
      </c>
      <c r="N1647" s="57" t="s">
        <v>442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428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1903</v>
      </c>
      <c r="N1648" s="57" t="s">
        <v>442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428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1903</v>
      </c>
      <c r="N1649" s="57" t="s">
        <v>442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428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1903</v>
      </c>
      <c r="N1650" s="57" t="s">
        <v>442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428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1903</v>
      </c>
      <c r="N1651" s="57" t="s">
        <v>442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428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1903</v>
      </c>
      <c r="N1652" s="57" t="s">
        <v>442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428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1903</v>
      </c>
      <c r="N1653" s="57" t="s">
        <v>442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428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1903</v>
      </c>
      <c r="N1654" s="57" t="s">
        <v>442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2622</v>
      </c>
      <c r="E1655" s="57" t="s">
        <v>445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1903</v>
      </c>
      <c r="N1655" s="57" t="s">
        <v>443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2833</v>
      </c>
      <c r="E1656" s="57" t="s">
        <v>445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2834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435</v>
      </c>
      <c r="E1657" s="57" t="s">
        <v>445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452</v>
      </c>
      <c r="N1657" s="57" t="s">
        <v>435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435</v>
      </c>
      <c r="E1658" s="57" t="s">
        <v>445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452</v>
      </c>
      <c r="N1658" s="57" t="s">
        <v>435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435</v>
      </c>
      <c r="E1659" s="57" t="s">
        <v>445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452</v>
      </c>
      <c r="N1659" s="57" t="s">
        <v>435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427</v>
      </c>
      <c r="E1660" s="57" t="s">
        <v>445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447</v>
      </c>
      <c r="N1660" s="57" t="s">
        <v>455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427</v>
      </c>
      <c r="E1661" s="57" t="s">
        <v>445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447</v>
      </c>
      <c r="N1661" s="57" t="s">
        <v>455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427</v>
      </c>
      <c r="E1662" s="57" t="s">
        <v>445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447</v>
      </c>
      <c r="N1662" s="57" t="s">
        <v>455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427</v>
      </c>
      <c r="E1663" s="57" t="s">
        <v>445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447</v>
      </c>
      <c r="N1663" s="57" t="s">
        <v>455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427</v>
      </c>
      <c r="E1664" s="57" t="s">
        <v>445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447</v>
      </c>
      <c r="N1664" s="57" t="s">
        <v>455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427</v>
      </c>
      <c r="E1665" s="57" t="s">
        <v>445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447</v>
      </c>
      <c r="N1665" s="57" t="s">
        <v>455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427</v>
      </c>
      <c r="E1666" s="57" t="s">
        <v>445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447</v>
      </c>
      <c r="N1666" s="57" t="s">
        <v>444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428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447</v>
      </c>
      <c r="N1667" s="57" t="s">
        <v>444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428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447</v>
      </c>
      <c r="N1668" s="57" t="s">
        <v>444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428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447</v>
      </c>
      <c r="N1669" s="57" t="s">
        <v>444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2268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3065</v>
      </c>
      <c r="N1670" s="57" t="s">
        <v>52</v>
      </c>
      <c r="O1670" s="57">
        <v>9330</v>
      </c>
      <c r="P1670" s="4" t="s">
        <v>2417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2269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2270</v>
      </c>
      <c r="N1671" s="57" t="s">
        <v>57</v>
      </c>
      <c r="O1671" s="57" t="s">
        <v>2518</v>
      </c>
      <c r="P1671" s="4" t="s">
        <v>2517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2269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454</v>
      </c>
      <c r="N1672" s="57" t="s">
        <v>456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428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1903</v>
      </c>
      <c r="N1673" s="57" t="s">
        <v>442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428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1903</v>
      </c>
      <c r="N1674" s="57" t="s">
        <v>442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428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1903</v>
      </c>
      <c r="N1675" s="57" t="s">
        <v>442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428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1903</v>
      </c>
      <c r="N1676" s="57" t="s">
        <v>442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428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1903</v>
      </c>
      <c r="N1677" s="57" t="s">
        <v>442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2474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1903</v>
      </c>
      <c r="N1678" s="57" t="s">
        <v>442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2474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1903</v>
      </c>
      <c r="N1679" s="57" t="s">
        <v>443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2474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447</v>
      </c>
      <c r="N1680" s="57" t="s">
        <v>455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838</v>
      </c>
      <c r="E1681" s="57" t="s">
        <v>445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1903</v>
      </c>
      <c r="N1681" s="57" t="s">
        <v>442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838</v>
      </c>
      <c r="E1682" s="57" t="s">
        <v>445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447</v>
      </c>
      <c r="N1682" s="57" t="s">
        <v>444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435</v>
      </c>
      <c r="E1683" s="57" t="s">
        <v>445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452</v>
      </c>
      <c r="N1683" s="57" t="s">
        <v>435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435</v>
      </c>
      <c r="E1684" s="57" t="s">
        <v>445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452</v>
      </c>
      <c r="N1684" s="57" t="s">
        <v>435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435</v>
      </c>
      <c r="E1685" s="57" t="s">
        <v>445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452</v>
      </c>
      <c r="N1685" s="57" t="s">
        <v>435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435</v>
      </c>
      <c r="E1686" s="57" t="s">
        <v>445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452</v>
      </c>
      <c r="N1686" s="57" t="s">
        <v>435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427</v>
      </c>
      <c r="E1687" s="57" t="s">
        <v>445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447</v>
      </c>
      <c r="N1687" s="57" t="s">
        <v>455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427</v>
      </c>
      <c r="E1688" s="57" t="s">
        <v>445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447</v>
      </c>
      <c r="N1688" s="57" t="s">
        <v>455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427</v>
      </c>
      <c r="E1689" s="57" t="s">
        <v>445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447</v>
      </c>
      <c r="N1689" s="57" t="s">
        <v>455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427</v>
      </c>
      <c r="E1690" s="57" t="s">
        <v>445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447</v>
      </c>
      <c r="N1690" s="57" t="s">
        <v>455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428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447</v>
      </c>
      <c r="N1691" s="57" t="s">
        <v>444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428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447</v>
      </c>
      <c r="N1692" s="57" t="s">
        <v>444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428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447</v>
      </c>
      <c r="N1693" s="57" t="s">
        <v>444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2268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3065</v>
      </c>
      <c r="N1694" s="57" t="s">
        <v>52</v>
      </c>
      <c r="O1694" s="57">
        <v>9330</v>
      </c>
      <c r="P1694" s="4" t="s">
        <v>2417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2269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2270</v>
      </c>
      <c r="N1695" s="57" t="s">
        <v>57</v>
      </c>
      <c r="O1695" s="57" t="s">
        <v>2518</v>
      </c>
      <c r="P1695" s="4" t="s">
        <v>2517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2269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454</v>
      </c>
      <c r="N1696" s="57" t="s">
        <v>456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2269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454</v>
      </c>
      <c r="N1697" s="57" t="s">
        <v>456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428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1903</v>
      </c>
      <c r="N1698" s="57" t="s">
        <v>442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428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1903</v>
      </c>
      <c r="N1699" s="57" t="s">
        <v>442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428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1903</v>
      </c>
      <c r="N1700" s="57" t="s">
        <v>442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428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1903</v>
      </c>
      <c r="N1701" s="57" t="s">
        <v>442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428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1903</v>
      </c>
      <c r="N1702" s="57" t="s">
        <v>442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428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1903</v>
      </c>
      <c r="N1703" s="57" t="s">
        <v>442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428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1903</v>
      </c>
      <c r="N1704" s="57" t="s">
        <v>442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428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1903</v>
      </c>
      <c r="N1705" s="57" t="s">
        <v>442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2474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1903</v>
      </c>
      <c r="N1706" s="57" t="s">
        <v>442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2474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1903</v>
      </c>
      <c r="N1707" s="57" t="s">
        <v>443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2474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447</v>
      </c>
      <c r="N1708" s="57" t="s">
        <v>455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838</v>
      </c>
      <c r="E1709" s="57" t="s">
        <v>445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1903</v>
      </c>
      <c r="N1709" s="57" t="s">
        <v>442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435</v>
      </c>
      <c r="E1710" s="57" t="s">
        <v>445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452</v>
      </c>
      <c r="N1710" s="57" t="s">
        <v>435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435</v>
      </c>
      <c r="E1711" s="57" t="s">
        <v>445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452</v>
      </c>
      <c r="N1711" s="57" t="s">
        <v>435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435</v>
      </c>
      <c r="E1712" s="57" t="s">
        <v>445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452</v>
      </c>
      <c r="N1712" s="57" t="s">
        <v>435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427</v>
      </c>
      <c r="E1713" s="57" t="s">
        <v>445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447</v>
      </c>
      <c r="N1713" s="57" t="s">
        <v>455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427</v>
      </c>
      <c r="E1714" s="57" t="s">
        <v>445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447</v>
      </c>
      <c r="N1714" s="57" t="s">
        <v>455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427</v>
      </c>
      <c r="E1715" s="57" t="s">
        <v>445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447</v>
      </c>
      <c r="N1715" s="57" t="s">
        <v>444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428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447</v>
      </c>
      <c r="N1716" s="57" t="s">
        <v>444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428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447</v>
      </c>
      <c r="N1717" s="57" t="s">
        <v>444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428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447</v>
      </c>
      <c r="N1718" s="57" t="s">
        <v>444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428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447</v>
      </c>
      <c r="N1719" s="57" t="s">
        <v>444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428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447</v>
      </c>
      <c r="N1720" s="57" t="s">
        <v>444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2268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3065</v>
      </c>
      <c r="N1721" s="57" t="s">
        <v>52</v>
      </c>
      <c r="O1721" s="57">
        <v>9330</v>
      </c>
      <c r="P1721" s="4" t="s">
        <v>2417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2269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2270</v>
      </c>
      <c r="N1722" s="57" t="s">
        <v>57</v>
      </c>
      <c r="O1722" s="57" t="s">
        <v>2518</v>
      </c>
      <c r="P1722" s="4" t="s">
        <v>2517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2269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454</v>
      </c>
      <c r="N1723" s="57" t="s">
        <v>456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428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1903</v>
      </c>
      <c r="N1724" s="57" t="s">
        <v>442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428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1903</v>
      </c>
      <c r="N1725" s="57" t="s">
        <v>442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428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1903</v>
      </c>
      <c r="N1726" s="57" t="s">
        <v>442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428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1903</v>
      </c>
      <c r="N1727" s="57" t="s">
        <v>442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428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1903</v>
      </c>
      <c r="N1728" s="57" t="s">
        <v>442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428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1903</v>
      </c>
      <c r="N1729" s="57" t="s">
        <v>442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428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1903</v>
      </c>
      <c r="N1730" s="57" t="s">
        <v>442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428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1903</v>
      </c>
      <c r="N1731" s="57" t="s">
        <v>442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2474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1903</v>
      </c>
      <c r="N1732" s="57" t="s">
        <v>442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2474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1903</v>
      </c>
      <c r="N1733" s="57" t="s">
        <v>443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2474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1903</v>
      </c>
      <c r="N1734" s="57" t="s">
        <v>443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838</v>
      </c>
      <c r="E1735" s="57" t="s">
        <v>445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1903</v>
      </c>
      <c r="N1735" s="57" t="s">
        <v>442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838</v>
      </c>
      <c r="E1736" s="57" t="s">
        <v>445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1903</v>
      </c>
      <c r="N1736" s="57" t="s">
        <v>442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838</v>
      </c>
      <c r="E1737" s="57" t="s">
        <v>445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447</v>
      </c>
      <c r="N1737" s="57" t="s">
        <v>444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3066</v>
      </c>
      <c r="E1738" s="57" t="s">
        <v>445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1903</v>
      </c>
      <c r="N1738" s="57" t="s">
        <v>443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3066</v>
      </c>
      <c r="E1739" s="57" t="s">
        <v>445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1903</v>
      </c>
      <c r="N1739" s="57" t="s">
        <v>443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435</v>
      </c>
      <c r="E1740" s="57" t="s">
        <v>445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452</v>
      </c>
      <c r="N1740" s="57" t="s">
        <v>435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435</v>
      </c>
      <c r="E1741" s="57" t="s">
        <v>445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452</v>
      </c>
      <c r="N1741" s="57" t="s">
        <v>435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435</v>
      </c>
      <c r="E1742" s="57" t="s">
        <v>445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452</v>
      </c>
      <c r="N1742" s="57" t="s">
        <v>435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427</v>
      </c>
      <c r="E1743" s="57" t="s">
        <v>445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447</v>
      </c>
      <c r="N1743" s="57" t="s">
        <v>455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428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447</v>
      </c>
      <c r="N1744" s="57" t="s">
        <v>444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428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447</v>
      </c>
      <c r="N1745" s="57" t="s">
        <v>444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428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447</v>
      </c>
      <c r="N1746" s="57" t="s">
        <v>444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428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447</v>
      </c>
      <c r="N1747" s="57" t="s">
        <v>444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2268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3065</v>
      </c>
      <c r="N1748" s="57" t="s">
        <v>52</v>
      </c>
      <c r="O1748" s="57">
        <v>9330</v>
      </c>
      <c r="P1748" s="4" t="s">
        <v>2417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2269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2270</v>
      </c>
      <c r="N1749" s="57" t="s">
        <v>57</v>
      </c>
      <c r="O1749" s="57" t="s">
        <v>2518</v>
      </c>
      <c r="P1749" s="4" t="s">
        <v>2517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2269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454</v>
      </c>
      <c r="N1750" s="57" t="s">
        <v>456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2269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454</v>
      </c>
      <c r="N1751" s="57" t="s">
        <v>456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428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1903</v>
      </c>
      <c r="N1752" s="57" t="s">
        <v>442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428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1903</v>
      </c>
      <c r="N1753" s="57" t="s">
        <v>442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428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1903</v>
      </c>
      <c r="N1754" s="57" t="s">
        <v>442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428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1903</v>
      </c>
      <c r="N1755" s="57" t="s">
        <v>442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428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1903</v>
      </c>
      <c r="N1756" s="57" t="s">
        <v>442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2474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1903</v>
      </c>
      <c r="N1757" s="57" t="s">
        <v>442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2474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447</v>
      </c>
      <c r="N1758" s="57" t="s">
        <v>455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2474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1903</v>
      </c>
      <c r="N1759" s="57" t="s">
        <v>443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2474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1903</v>
      </c>
      <c r="N1760" s="57" t="s">
        <v>443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838</v>
      </c>
      <c r="E1761" s="57" t="s">
        <v>445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1903</v>
      </c>
      <c r="N1761" s="57" t="s">
        <v>442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838</v>
      </c>
      <c r="E1762" s="57" t="s">
        <v>445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447</v>
      </c>
      <c r="N1762" s="57" t="s">
        <v>444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427</v>
      </c>
      <c r="E1763" s="57" t="s">
        <v>445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1903</v>
      </c>
      <c r="N1763" s="57" t="s">
        <v>443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427</v>
      </c>
      <c r="E1764" s="57" t="s">
        <v>445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1903</v>
      </c>
      <c r="N1764" s="57" t="s">
        <v>443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435</v>
      </c>
      <c r="E1765" s="57" t="s">
        <v>445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452</v>
      </c>
      <c r="N1765" s="57" t="s">
        <v>435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435</v>
      </c>
      <c r="E1766" s="57" t="s">
        <v>445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452</v>
      </c>
      <c r="N1766" s="57" t="s">
        <v>435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435</v>
      </c>
      <c r="E1767" s="57" t="s">
        <v>445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452</v>
      </c>
      <c r="N1767" s="57" t="s">
        <v>435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428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447</v>
      </c>
      <c r="N1768" s="57" t="s">
        <v>444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428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447</v>
      </c>
      <c r="N1769" s="57" t="s">
        <v>444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428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447</v>
      </c>
      <c r="N1770" s="57" t="s">
        <v>444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428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447</v>
      </c>
      <c r="N1771" s="57" t="s">
        <v>444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428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447</v>
      </c>
      <c r="N1772" s="57" t="s">
        <v>444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2268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3065</v>
      </c>
      <c r="N1773" s="57" t="s">
        <v>52</v>
      </c>
      <c r="O1773" s="57">
        <v>9330</v>
      </c>
      <c r="P1773" s="4" t="s">
        <v>2417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2269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2270</v>
      </c>
      <c r="N1774" s="57" t="s">
        <v>57</v>
      </c>
      <c r="O1774" s="57" t="s">
        <v>2518</v>
      </c>
      <c r="P1774" s="4" t="s">
        <v>2517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2269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454</v>
      </c>
      <c r="N1775" s="57" t="s">
        <v>456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428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1903</v>
      </c>
      <c r="N1776" s="57" t="s">
        <v>442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428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1903</v>
      </c>
      <c r="N1777" s="57" t="s">
        <v>442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428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1903</v>
      </c>
      <c r="N1778" s="57" t="s">
        <v>442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428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1903</v>
      </c>
      <c r="N1779" s="57" t="s">
        <v>442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428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1903</v>
      </c>
      <c r="N1780" s="57" t="s">
        <v>442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428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1903</v>
      </c>
      <c r="N1781" s="57" t="s">
        <v>442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428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1903</v>
      </c>
      <c r="N1782" s="57" t="s">
        <v>442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2474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1903</v>
      </c>
      <c r="N1783" s="57" t="s">
        <v>442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2474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447</v>
      </c>
      <c r="N1784" s="57" t="s">
        <v>455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2474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1903</v>
      </c>
      <c r="N1785" s="57" t="s">
        <v>443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838</v>
      </c>
      <c r="E1786" s="57" t="s">
        <v>445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1903</v>
      </c>
      <c r="N1786" s="57" t="s">
        <v>442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838</v>
      </c>
      <c r="E1787" s="57" t="s">
        <v>445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1903</v>
      </c>
      <c r="N1787" s="57" t="s">
        <v>443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838</v>
      </c>
      <c r="E1788" s="57" t="s">
        <v>445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447</v>
      </c>
      <c r="N1788" s="57" t="s">
        <v>444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838</v>
      </c>
      <c r="E1789" s="57" t="s">
        <v>445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447</v>
      </c>
      <c r="N1789" s="57" t="s">
        <v>444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427</v>
      </c>
      <c r="E1790" s="57" t="s">
        <v>445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1903</v>
      </c>
      <c r="N1790" s="57" t="s">
        <v>443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435</v>
      </c>
      <c r="E1791" s="57" t="s">
        <v>445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452</v>
      </c>
      <c r="N1791" s="57" t="s">
        <v>435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435</v>
      </c>
      <c r="E1792" s="57" t="s">
        <v>445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452</v>
      </c>
      <c r="N1792" s="57" t="s">
        <v>435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428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447</v>
      </c>
      <c r="N1793" s="57" t="s">
        <v>444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428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447</v>
      </c>
      <c r="N1794" s="57" t="s">
        <v>444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428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447</v>
      </c>
      <c r="N1795" s="57" t="s">
        <v>444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428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447</v>
      </c>
      <c r="N1796" s="57" t="s">
        <v>444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428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447</v>
      </c>
      <c r="N1797" s="57" t="s">
        <v>444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2268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3065</v>
      </c>
      <c r="N1798" s="57" t="s">
        <v>52</v>
      </c>
      <c r="O1798" s="57">
        <v>9330</v>
      </c>
      <c r="P1798" s="4" t="s">
        <v>2417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2269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454</v>
      </c>
      <c r="N1799" s="57" t="s">
        <v>456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2269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454</v>
      </c>
      <c r="N1800" s="57" t="s">
        <v>456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428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1903</v>
      </c>
      <c r="N1801" s="57" t="s">
        <v>442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428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1903</v>
      </c>
      <c r="N1802" s="57" t="s">
        <v>442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428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1903</v>
      </c>
      <c r="N1803" s="57" t="s">
        <v>442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428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1903</v>
      </c>
      <c r="N1804" s="57" t="s">
        <v>442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428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1903</v>
      </c>
      <c r="N1805" s="57" t="s">
        <v>442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428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1903</v>
      </c>
      <c r="N1806" s="57" t="s">
        <v>442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428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1903</v>
      </c>
      <c r="N1807" s="57" t="s">
        <v>442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2474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447</v>
      </c>
      <c r="N1808" s="57" t="s">
        <v>455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2474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1903</v>
      </c>
      <c r="N1809" s="57" t="s">
        <v>443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838</v>
      </c>
      <c r="E1810" s="57" t="s">
        <v>445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1903</v>
      </c>
      <c r="N1810" s="57" t="s">
        <v>442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838</v>
      </c>
      <c r="E1811" s="57" t="s">
        <v>445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1903</v>
      </c>
      <c r="N1811" s="57" t="s">
        <v>442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838</v>
      </c>
      <c r="E1812" s="57" t="s">
        <v>445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447</v>
      </c>
      <c r="N1812" s="57" t="s">
        <v>444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838</v>
      </c>
      <c r="E1813" s="57" t="s">
        <v>445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447</v>
      </c>
      <c r="N1813" s="57" t="s">
        <v>444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427</v>
      </c>
      <c r="E1814" s="57" t="s">
        <v>445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1903</v>
      </c>
      <c r="N1814" s="57" t="s">
        <v>443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435</v>
      </c>
      <c r="E1815" s="57" t="s">
        <v>445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452</v>
      </c>
      <c r="N1815" s="57" t="s">
        <v>435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435</v>
      </c>
      <c r="E1816" s="57" t="s">
        <v>445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452</v>
      </c>
      <c r="N1816" s="57" t="s">
        <v>435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435</v>
      </c>
      <c r="E1817" s="57" t="s">
        <v>445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452</v>
      </c>
      <c r="N1817" s="57" t="s">
        <v>435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427</v>
      </c>
      <c r="E1818" s="57" t="s">
        <v>445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447</v>
      </c>
      <c r="N1818" s="57" t="s">
        <v>455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427</v>
      </c>
      <c r="E1819" s="57" t="s">
        <v>445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447</v>
      </c>
      <c r="N1819" s="57" t="s">
        <v>455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428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447</v>
      </c>
      <c r="N1820" s="57" t="s">
        <v>444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428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447</v>
      </c>
      <c r="N1821" s="57" t="s">
        <v>444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428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447</v>
      </c>
      <c r="N1822" s="57" t="s">
        <v>444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428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447</v>
      </c>
      <c r="N1823" s="57" t="s">
        <v>444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2268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3065</v>
      </c>
      <c r="N1824" s="57" t="s">
        <v>52</v>
      </c>
      <c r="O1824" s="57">
        <v>9330</v>
      </c>
      <c r="P1824" s="4" t="s">
        <v>2417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2269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2270</v>
      </c>
      <c r="N1825" s="57" t="s">
        <v>57</v>
      </c>
      <c r="O1825" s="57" t="s">
        <v>2518</v>
      </c>
      <c r="P1825" s="4" t="s">
        <v>2517</v>
      </c>
      <c r="Q1825" s="4" t="s">
        <v>3063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2269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454</v>
      </c>
      <c r="N1826" s="57" t="s">
        <v>456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2269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454</v>
      </c>
      <c r="N1827" s="57" t="s">
        <v>456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428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1903</v>
      </c>
      <c r="N1828" s="57" t="s">
        <v>442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428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1903</v>
      </c>
      <c r="N1829" s="57" t="s">
        <v>442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428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1903</v>
      </c>
      <c r="N1830" s="57" t="s">
        <v>442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428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1903</v>
      </c>
      <c r="N1831" s="57" t="s">
        <v>442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428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1903</v>
      </c>
      <c r="N1832" s="57" t="s">
        <v>442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428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1903</v>
      </c>
      <c r="N1833" s="57" t="s">
        <v>442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838</v>
      </c>
      <c r="E1834" s="57" t="s">
        <v>445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1903</v>
      </c>
      <c r="N1834" s="57" t="s">
        <v>442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838</v>
      </c>
      <c r="E1835" s="57" t="s">
        <v>445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447</v>
      </c>
      <c r="N1835" s="57" t="s">
        <v>444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838</v>
      </c>
      <c r="E1836" s="57" t="s">
        <v>445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447</v>
      </c>
      <c r="N1836" s="57" t="s">
        <v>444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427</v>
      </c>
      <c r="E1837" s="57" t="s">
        <v>445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1903</v>
      </c>
      <c r="N1837" s="57" t="s">
        <v>443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427</v>
      </c>
      <c r="E1838" s="57" t="s">
        <v>445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1903</v>
      </c>
      <c r="N1838" s="57" t="s">
        <v>443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427</v>
      </c>
      <c r="E1839" s="57" t="s">
        <v>445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3145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428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3145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435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452</v>
      </c>
      <c r="N1841" s="57" t="s">
        <v>435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435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452</v>
      </c>
      <c r="N1842" s="57" t="s">
        <v>435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435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452</v>
      </c>
      <c r="N1843" s="57" t="s">
        <v>435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2268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448</v>
      </c>
      <c r="N1844" s="57" t="s">
        <v>52</v>
      </c>
      <c r="O1844" s="57">
        <v>9330</v>
      </c>
      <c r="P1844" s="4" t="s">
        <v>2417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2269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2270</v>
      </c>
      <c r="N1845" s="57" t="s">
        <v>57</v>
      </c>
      <c r="O1845" s="57" t="s">
        <v>2518</v>
      </c>
      <c r="P1845" s="4" t="s">
        <v>2517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2269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454</v>
      </c>
      <c r="N1846" s="57" t="s">
        <v>456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2269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454</v>
      </c>
      <c r="N1847" s="57" t="s">
        <v>456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428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3104</v>
      </c>
      <c r="N1848" s="57" t="s">
        <v>1367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3103</v>
      </c>
      <c r="E1849" s="57" t="s">
        <v>445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3104</v>
      </c>
      <c r="N1849" s="57" t="s">
        <v>1367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3103</v>
      </c>
      <c r="E1850" s="57" t="s">
        <v>445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3104</v>
      </c>
      <c r="N1850" s="57" t="s">
        <v>1367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427</v>
      </c>
      <c r="E1851" s="57" t="s">
        <v>445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448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4076</v>
      </c>
      <c r="D1852" s="4" t="s">
        <v>427</v>
      </c>
      <c r="E1852" s="57" t="s">
        <v>445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447</v>
      </c>
      <c r="N1852" s="57" t="s">
        <v>455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4076</v>
      </c>
      <c r="D1853" s="4" t="s">
        <v>427</v>
      </c>
      <c r="E1853" s="57" t="s">
        <v>445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447</v>
      </c>
      <c r="N1853" s="57" t="s">
        <v>455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4076</v>
      </c>
      <c r="D1854" s="4" t="s">
        <v>427</v>
      </c>
      <c r="E1854" s="57" t="s">
        <v>445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447</v>
      </c>
      <c r="N1854" s="57" t="s">
        <v>455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4076</v>
      </c>
      <c r="D1855" s="4" t="s">
        <v>427</v>
      </c>
      <c r="E1855" s="57" t="s">
        <v>445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447</v>
      </c>
      <c r="N1855" s="57" t="s">
        <v>455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4076</v>
      </c>
      <c r="D1856" s="4" t="s">
        <v>427</v>
      </c>
      <c r="E1856" s="57" t="s">
        <v>445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447</v>
      </c>
      <c r="N1856" s="57" t="s">
        <v>444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4076</v>
      </c>
      <c r="D1857" s="4" t="s">
        <v>427</v>
      </c>
      <c r="E1857" s="57" t="s">
        <v>445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447</v>
      </c>
      <c r="N1857" s="57" t="s">
        <v>444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4076</v>
      </c>
      <c r="D1858" s="4" t="s">
        <v>427</v>
      </c>
      <c r="E1858" s="57" t="s">
        <v>445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447</v>
      </c>
      <c r="N1858" s="57" t="s">
        <v>444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4076</v>
      </c>
      <c r="D1859" s="4" t="s">
        <v>428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447</v>
      </c>
      <c r="N1859" s="57" t="s">
        <v>455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4076</v>
      </c>
      <c r="D1860" s="4" t="s">
        <v>428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447</v>
      </c>
      <c r="N1860" s="57" t="s">
        <v>455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4076</v>
      </c>
      <c r="D1861" s="4" t="s">
        <v>428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447</v>
      </c>
      <c r="N1861" s="57" t="s">
        <v>455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4076</v>
      </c>
      <c r="D1862" s="4" t="s">
        <v>428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447</v>
      </c>
      <c r="N1862" s="57" t="s">
        <v>444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4076</v>
      </c>
      <c r="D1863" s="4" t="s">
        <v>428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447</v>
      </c>
      <c r="N1863" s="57" t="s">
        <v>444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4076</v>
      </c>
      <c r="D1864" s="4" t="s">
        <v>428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447</v>
      </c>
      <c r="N1864" s="57" t="s">
        <v>444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4076</v>
      </c>
      <c r="D1865" s="4" t="s">
        <v>428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447</v>
      </c>
      <c r="N1865" s="57" t="s">
        <v>444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4076</v>
      </c>
      <c r="D1866" s="4" t="s">
        <v>428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447</v>
      </c>
      <c r="N1866" s="57" t="s">
        <v>444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4076</v>
      </c>
      <c r="D1867" s="4" t="s">
        <v>428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447</v>
      </c>
      <c r="N1867" s="57" t="s">
        <v>444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4076</v>
      </c>
      <c r="D1868" s="4" t="s">
        <v>428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1903</v>
      </c>
      <c r="N1868" s="57" t="s">
        <v>442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4076</v>
      </c>
      <c r="D1869" s="4" t="s">
        <v>428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1903</v>
      </c>
      <c r="N1869" s="57" t="s">
        <v>442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4076</v>
      </c>
      <c r="D1870" s="4" t="s">
        <v>428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1903</v>
      </c>
      <c r="N1870" s="57" t="s">
        <v>442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4076</v>
      </c>
      <c r="D1871" s="4" t="s">
        <v>428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1903</v>
      </c>
      <c r="N1871" s="57" t="s">
        <v>442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4076</v>
      </c>
      <c r="D1872" s="4" t="s">
        <v>428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1903</v>
      </c>
      <c r="N1872" s="57" t="s">
        <v>442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4076</v>
      </c>
      <c r="D1873" s="4" t="s">
        <v>428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1903</v>
      </c>
      <c r="N1873" s="57" t="s">
        <v>442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4076</v>
      </c>
      <c r="D1874" s="4" t="s">
        <v>428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1903</v>
      </c>
      <c r="N1874" s="57" t="s">
        <v>442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4076</v>
      </c>
      <c r="D1875" s="4" t="s">
        <v>428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1903</v>
      </c>
      <c r="N1875" s="57" t="s">
        <v>442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4076</v>
      </c>
      <c r="D1876" s="4" t="s">
        <v>2474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1903</v>
      </c>
      <c r="N1876" s="57" t="s">
        <v>442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4076</v>
      </c>
      <c r="D1877" s="4" t="s">
        <v>2474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1903</v>
      </c>
      <c r="N1877" s="57" t="s">
        <v>442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4076</v>
      </c>
      <c r="D1878" s="4" t="s">
        <v>838</v>
      </c>
      <c r="E1878" s="57" t="s">
        <v>445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1903</v>
      </c>
      <c r="N1878" s="57" t="s">
        <v>442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4076</v>
      </c>
      <c r="D1879" s="4" t="s">
        <v>838</v>
      </c>
      <c r="E1879" s="57" t="s">
        <v>445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447</v>
      </c>
      <c r="N1879" s="57" t="s">
        <v>444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435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452</v>
      </c>
      <c r="N1880" s="57" t="s">
        <v>435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435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452</v>
      </c>
      <c r="N1881" s="57" t="s">
        <v>435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427</v>
      </c>
      <c r="E1882" s="57" t="s">
        <v>445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448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2268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448</v>
      </c>
      <c r="N1883" s="57" t="s">
        <v>52</v>
      </c>
      <c r="O1883" s="57">
        <v>9330</v>
      </c>
      <c r="P1883" s="4" t="s">
        <v>2417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2269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2270</v>
      </c>
      <c r="N1884" s="57" t="s">
        <v>57</v>
      </c>
      <c r="O1884" s="57" t="s">
        <v>2518</v>
      </c>
      <c r="P1884" s="4" t="s">
        <v>2517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2269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454</v>
      </c>
      <c r="N1885" s="57" t="s">
        <v>456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2269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454</v>
      </c>
      <c r="N1886" s="57" t="s">
        <v>456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3103</v>
      </c>
      <c r="E1887" s="57" t="s">
        <v>445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3104</v>
      </c>
      <c r="N1887" s="57" t="s">
        <v>1367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3103</v>
      </c>
      <c r="E1888" s="57" t="s">
        <v>445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3104</v>
      </c>
      <c r="N1888" s="57" t="s">
        <v>1367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3103</v>
      </c>
      <c r="E1889" s="57" t="s">
        <v>445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3104</v>
      </c>
      <c r="N1889" s="57" t="s">
        <v>1367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3103</v>
      </c>
      <c r="E1890" s="57" t="s">
        <v>445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3104</v>
      </c>
      <c r="N1890" s="57" t="s">
        <v>1367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3103</v>
      </c>
      <c r="E1891" s="57" t="s">
        <v>445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3104</v>
      </c>
      <c r="N1891" s="57" t="s">
        <v>1367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3103</v>
      </c>
      <c r="E1892" s="57" t="s">
        <v>445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3141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427</v>
      </c>
      <c r="E1893" s="57" t="s">
        <v>445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3142</v>
      </c>
      <c r="N1893" s="57" t="s">
        <v>3143</v>
      </c>
      <c r="O1893" s="57" t="s">
        <v>3896</v>
      </c>
      <c r="P1893" s="4" t="s">
        <v>3144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427</v>
      </c>
      <c r="E1894" s="57" t="s">
        <v>445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3142</v>
      </c>
      <c r="N1894" s="57" t="s">
        <v>3143</v>
      </c>
      <c r="O1894" s="57" t="s">
        <v>3896</v>
      </c>
      <c r="P1894" s="4" t="s">
        <v>3144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4076</v>
      </c>
      <c r="D1895" s="4" t="s">
        <v>427</v>
      </c>
      <c r="E1895" s="57" t="s">
        <v>445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447</v>
      </c>
      <c r="N1895" s="57" t="s">
        <v>455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4076</v>
      </c>
      <c r="D1896" s="4" t="s">
        <v>427</v>
      </c>
      <c r="E1896" s="57" t="s">
        <v>445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447</v>
      </c>
      <c r="N1896" s="57" t="s">
        <v>455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4076</v>
      </c>
      <c r="D1897" s="4" t="s">
        <v>428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447</v>
      </c>
      <c r="N1897" s="57" t="s">
        <v>444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4076</v>
      </c>
      <c r="D1898" s="4" t="s">
        <v>428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447</v>
      </c>
      <c r="N1898" s="57" t="s">
        <v>444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4076</v>
      </c>
      <c r="D1899" s="4" t="s">
        <v>428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447</v>
      </c>
      <c r="N1899" s="57" t="s">
        <v>444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4076</v>
      </c>
      <c r="D1900" s="4" t="s">
        <v>428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447</v>
      </c>
      <c r="N1900" s="57" t="s">
        <v>444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4076</v>
      </c>
      <c r="D1901" s="4" t="s">
        <v>428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447</v>
      </c>
      <c r="N1901" s="57" t="s">
        <v>444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4076</v>
      </c>
      <c r="D1902" s="4" t="s">
        <v>428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447</v>
      </c>
      <c r="N1902" s="57" t="s">
        <v>444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4076</v>
      </c>
      <c r="D1903" s="4" t="s">
        <v>428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1903</v>
      </c>
      <c r="N1903" s="57" t="s">
        <v>442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4076</v>
      </c>
      <c r="D1904" s="4" t="s">
        <v>2474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1903</v>
      </c>
      <c r="N1904" s="57" t="s">
        <v>443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4076</v>
      </c>
      <c r="D1905" s="4" t="s">
        <v>2474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1903</v>
      </c>
      <c r="N1905" s="57" t="s">
        <v>443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4076</v>
      </c>
      <c r="D1906" s="4" t="s">
        <v>838</v>
      </c>
      <c r="E1906" s="57" t="s">
        <v>445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1903</v>
      </c>
      <c r="N1906" s="57" t="s">
        <v>442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4076</v>
      </c>
      <c r="D1907" s="4" t="s">
        <v>838</v>
      </c>
      <c r="E1907" s="57" t="s">
        <v>445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1903</v>
      </c>
      <c r="N1907" s="57" t="s">
        <v>442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435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452</v>
      </c>
      <c r="N1908" s="57" t="s">
        <v>435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435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452</v>
      </c>
      <c r="N1909" s="57" t="s">
        <v>435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435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452</v>
      </c>
      <c r="N1910" s="57" t="s">
        <v>435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427</v>
      </c>
      <c r="E1911" s="57" t="s">
        <v>445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448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427</v>
      </c>
      <c r="E1912" s="57" t="s">
        <v>445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3151</v>
      </c>
      <c r="N1912" s="57" t="s">
        <v>1367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427</v>
      </c>
      <c r="E1913" s="57" t="s">
        <v>445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3151</v>
      </c>
      <c r="N1913" s="57" t="s">
        <v>1367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427</v>
      </c>
      <c r="E1914" s="57" t="s">
        <v>445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3151</v>
      </c>
      <c r="N1914" s="57" t="s">
        <v>1367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427</v>
      </c>
      <c r="E1915" s="57" t="s">
        <v>445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3151</v>
      </c>
      <c r="N1915" s="57" t="s">
        <v>1367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427</v>
      </c>
      <c r="E1916" s="57" t="s">
        <v>445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3151</v>
      </c>
      <c r="N1916" s="57" t="s">
        <v>1367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2268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448</v>
      </c>
      <c r="N1917" s="57" t="s">
        <v>52</v>
      </c>
      <c r="O1917" s="57">
        <v>9330</v>
      </c>
      <c r="P1917" s="4" t="s">
        <v>2417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2268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448</v>
      </c>
      <c r="N1918" s="57" t="s">
        <v>52</v>
      </c>
      <c r="O1918" s="57">
        <v>9330</v>
      </c>
      <c r="P1918" s="4" t="s">
        <v>2417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2269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2270</v>
      </c>
      <c r="N1919" s="57" t="s">
        <v>57</v>
      </c>
      <c r="O1919" s="57" t="s">
        <v>2518</v>
      </c>
      <c r="P1919" s="4" t="s">
        <v>2517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2269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454</v>
      </c>
      <c r="N1920" s="57" t="s">
        <v>456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3150</v>
      </c>
      <c r="E1921" s="57" t="s">
        <v>445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3151</v>
      </c>
      <c r="N1921" s="57" t="s">
        <v>1367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4076</v>
      </c>
      <c r="D1922" s="4" t="s">
        <v>427</v>
      </c>
      <c r="E1922" s="57" t="s">
        <v>445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447</v>
      </c>
      <c r="N1922" s="57" t="s">
        <v>455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4076</v>
      </c>
      <c r="D1923" s="4" t="s">
        <v>427</v>
      </c>
      <c r="E1923" s="57" t="s">
        <v>445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447</v>
      </c>
      <c r="N1923" s="57" t="s">
        <v>444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4076</v>
      </c>
      <c r="D1924" s="4" t="s">
        <v>427</v>
      </c>
      <c r="E1924" s="57" t="s">
        <v>445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447</v>
      </c>
      <c r="N1924" s="57" t="s">
        <v>444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4076</v>
      </c>
      <c r="D1925" s="4" t="s">
        <v>428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447</v>
      </c>
      <c r="N1925" s="57" t="s">
        <v>444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4076</v>
      </c>
      <c r="D1926" s="4" t="s">
        <v>428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447</v>
      </c>
      <c r="N1926" s="57" t="s">
        <v>444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4076</v>
      </c>
      <c r="D1927" s="4" t="s">
        <v>428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447</v>
      </c>
      <c r="N1927" s="57" t="s">
        <v>444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4076</v>
      </c>
      <c r="D1928" s="4" t="s">
        <v>428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447</v>
      </c>
      <c r="N1928" s="57" t="s">
        <v>444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4076</v>
      </c>
      <c r="D1929" s="4" t="s">
        <v>428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447</v>
      </c>
      <c r="N1929" s="57" t="s">
        <v>444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4076</v>
      </c>
      <c r="D1930" s="4" t="s">
        <v>428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447</v>
      </c>
      <c r="N1930" s="57" t="s">
        <v>444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4076</v>
      </c>
      <c r="D1931" s="4" t="s">
        <v>428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1903</v>
      </c>
      <c r="N1931" s="57" t="s">
        <v>442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4076</v>
      </c>
      <c r="D1932" s="4" t="s">
        <v>2474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1903</v>
      </c>
      <c r="N1932" s="57" t="s">
        <v>443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4076</v>
      </c>
      <c r="D1933" s="4" t="s">
        <v>2474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1903</v>
      </c>
      <c r="N1933" s="57" t="s">
        <v>443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4076</v>
      </c>
      <c r="D1934" s="4" t="s">
        <v>2474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1903</v>
      </c>
      <c r="N1934" s="57" t="s">
        <v>443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435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452</v>
      </c>
      <c r="N1935" s="57" t="s">
        <v>435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435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452</v>
      </c>
      <c r="N1936" s="57" t="s">
        <v>435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435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452</v>
      </c>
      <c r="N1937" s="57" t="s">
        <v>435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427</v>
      </c>
      <c r="E1938" s="57" t="s">
        <v>445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448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427</v>
      </c>
      <c r="E1939" s="57" t="s">
        <v>445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3151</v>
      </c>
      <c r="N1939" s="57" t="s">
        <v>1367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427</v>
      </c>
      <c r="E1940" s="57" t="s">
        <v>445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3151</v>
      </c>
      <c r="N1940" s="57" t="s">
        <v>1367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427</v>
      </c>
      <c r="E1941" s="57" t="s">
        <v>445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3151</v>
      </c>
      <c r="N1941" s="57" t="s">
        <v>1367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2268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448</v>
      </c>
      <c r="N1942" s="57" t="s">
        <v>52</v>
      </c>
      <c r="O1942" s="57">
        <v>9330</v>
      </c>
      <c r="P1942" s="4" t="s">
        <v>2417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2268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448</v>
      </c>
      <c r="N1943" s="57" t="s">
        <v>52</v>
      </c>
      <c r="O1943" s="57">
        <v>9330</v>
      </c>
      <c r="P1943" s="4" t="s">
        <v>2417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2269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2270</v>
      </c>
      <c r="N1944" s="57" t="s">
        <v>57</v>
      </c>
      <c r="O1944" s="57" t="s">
        <v>2518</v>
      </c>
      <c r="P1944" s="4" t="s">
        <v>2517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428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3889</v>
      </c>
      <c r="N1945" s="57" t="s">
        <v>57</v>
      </c>
      <c r="O1945" s="57" t="s">
        <v>3890</v>
      </c>
      <c r="P1945" s="4" t="s">
        <v>3230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2269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454</v>
      </c>
      <c r="N1946" s="57" t="s">
        <v>456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2269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454</v>
      </c>
      <c r="N1947" s="57" t="s">
        <v>456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4076</v>
      </c>
      <c r="D1948" s="4" t="s">
        <v>427</v>
      </c>
      <c r="E1948" s="57" t="s">
        <v>445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447</v>
      </c>
      <c r="N1948" s="57" t="s">
        <v>455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4076</v>
      </c>
      <c r="D1949" s="4" t="s">
        <v>427</v>
      </c>
      <c r="E1949" s="57" t="s">
        <v>445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447</v>
      </c>
      <c r="N1949" s="57" t="s">
        <v>455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4076</v>
      </c>
      <c r="D1950" s="4" t="s">
        <v>428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447</v>
      </c>
      <c r="N1950" s="57" t="s">
        <v>444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4076</v>
      </c>
      <c r="D1951" s="4" t="s">
        <v>428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447</v>
      </c>
      <c r="N1951" s="57" t="s">
        <v>444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4076</v>
      </c>
      <c r="D1952" s="4" t="s">
        <v>2474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1903</v>
      </c>
      <c r="N1952" s="57" t="s">
        <v>443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4076</v>
      </c>
      <c r="D1953" s="4" t="s">
        <v>2474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1903</v>
      </c>
      <c r="N1953" s="57" t="s">
        <v>443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4076</v>
      </c>
      <c r="D1954" s="4" t="s">
        <v>2474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1903</v>
      </c>
      <c r="N1954" s="57" t="s">
        <v>443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4076</v>
      </c>
      <c r="D1955" s="4" t="s">
        <v>838</v>
      </c>
      <c r="E1955" s="57" t="s">
        <v>445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1903</v>
      </c>
      <c r="N1955" s="57" t="s">
        <v>442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4076</v>
      </c>
      <c r="D1956" s="4" t="s">
        <v>427</v>
      </c>
      <c r="E1956" s="57" t="s">
        <v>445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1903</v>
      </c>
      <c r="N1956" s="57" t="s">
        <v>443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435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452</v>
      </c>
      <c r="N1957" s="57" t="s">
        <v>435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435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452</v>
      </c>
      <c r="N1958" s="57" t="s">
        <v>435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435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452</v>
      </c>
      <c r="N1959" s="57" t="s">
        <v>435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427</v>
      </c>
      <c r="E1960" s="57" t="s">
        <v>445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448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427</v>
      </c>
      <c r="E1961" s="57" t="s">
        <v>445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3151</v>
      </c>
      <c r="N1961" s="57" t="s">
        <v>1367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427</v>
      </c>
      <c r="E1962" s="57" t="s">
        <v>445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3151</v>
      </c>
      <c r="N1962" s="57" t="s">
        <v>1367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427</v>
      </c>
      <c r="E1963" s="57" t="s">
        <v>445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3151</v>
      </c>
      <c r="N1963" s="57" t="s">
        <v>1367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427</v>
      </c>
      <c r="E1964" s="57" t="s">
        <v>445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3151</v>
      </c>
      <c r="N1964" s="57" t="s">
        <v>1367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427</v>
      </c>
      <c r="E1965" s="57" t="s">
        <v>445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3151</v>
      </c>
      <c r="N1965" s="57" t="s">
        <v>1367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2268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448</v>
      </c>
      <c r="N1966" s="57" t="s">
        <v>52</v>
      </c>
      <c r="O1966" s="57">
        <v>9330</v>
      </c>
      <c r="P1966" s="4" t="s">
        <v>2417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2269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448</v>
      </c>
      <c r="N1967" s="57" t="s">
        <v>52</v>
      </c>
      <c r="O1967" s="57">
        <v>9330</v>
      </c>
      <c r="P1967" s="4" t="s">
        <v>2417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2269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454</v>
      </c>
      <c r="N1968" s="57" t="s">
        <v>456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2269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454</v>
      </c>
      <c r="N1969" s="57" t="s">
        <v>456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4076</v>
      </c>
      <c r="D1970" s="4" t="s">
        <v>427</v>
      </c>
      <c r="E1970" s="57" t="s">
        <v>445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447</v>
      </c>
      <c r="N1970" s="57" t="s">
        <v>455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4076</v>
      </c>
      <c r="D1971" s="4" t="s">
        <v>427</v>
      </c>
      <c r="E1971" s="57" t="s">
        <v>445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447</v>
      </c>
      <c r="N1971" s="57" t="s">
        <v>444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4076</v>
      </c>
      <c r="D1972" s="4" t="s">
        <v>428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447</v>
      </c>
      <c r="N1972" s="57" t="s">
        <v>444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4076</v>
      </c>
      <c r="D1973" s="4" t="s">
        <v>428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447</v>
      </c>
      <c r="N1973" s="57" t="s">
        <v>444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4076</v>
      </c>
      <c r="D1974" s="4" t="s">
        <v>428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447</v>
      </c>
      <c r="N1974" s="57" t="s">
        <v>444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4076</v>
      </c>
      <c r="D1975" s="4" t="s">
        <v>428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447</v>
      </c>
      <c r="N1975" s="57" t="s">
        <v>444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4076</v>
      </c>
      <c r="D1976" s="4" t="s">
        <v>428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447</v>
      </c>
      <c r="N1976" s="57" t="s">
        <v>444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4076</v>
      </c>
      <c r="D1977" s="4" t="s">
        <v>2474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1903</v>
      </c>
      <c r="N1977" s="57" t="s">
        <v>443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4076</v>
      </c>
      <c r="D1978" s="4" t="s">
        <v>2474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1903</v>
      </c>
      <c r="N1978" s="57" t="s">
        <v>443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4076</v>
      </c>
      <c r="D1979" s="4" t="s">
        <v>838</v>
      </c>
      <c r="E1979" s="57" t="s">
        <v>445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1903</v>
      </c>
      <c r="N1979" s="57" t="s">
        <v>442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4076</v>
      </c>
      <c r="D1980" s="4" t="s">
        <v>427</v>
      </c>
      <c r="E1980" s="57" t="s">
        <v>445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1903</v>
      </c>
      <c r="N1980" s="57" t="s">
        <v>443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435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452</v>
      </c>
      <c r="N1981" s="57" t="s">
        <v>435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435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452</v>
      </c>
      <c r="N1982" s="57" t="s">
        <v>435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435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452</v>
      </c>
      <c r="N1983" s="57" t="s">
        <v>435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435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452</v>
      </c>
      <c r="N1984" s="57" t="s">
        <v>435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427</v>
      </c>
      <c r="E1985" s="57" t="s">
        <v>445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448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427</v>
      </c>
      <c r="E1986" s="57" t="s">
        <v>445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3151</v>
      </c>
      <c r="N1986" s="57" t="s">
        <v>1367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427</v>
      </c>
      <c r="E1987" s="57" t="s">
        <v>445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3151</v>
      </c>
      <c r="N1987" s="57" t="s">
        <v>1367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427</v>
      </c>
      <c r="E1988" s="57" t="s">
        <v>445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3151</v>
      </c>
      <c r="N1988" s="57" t="s">
        <v>1367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2268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448</v>
      </c>
      <c r="N1989" s="57" t="s">
        <v>52</v>
      </c>
      <c r="O1989" s="57">
        <v>9330</v>
      </c>
      <c r="P1989" s="4" t="s">
        <v>2417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2269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448</v>
      </c>
      <c r="N1990" s="57" t="s">
        <v>52</v>
      </c>
      <c r="O1990" s="57">
        <v>9330</v>
      </c>
      <c r="P1990" s="4" t="s">
        <v>2417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2269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454</v>
      </c>
      <c r="N1991" s="57" t="s">
        <v>456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2474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2015</v>
      </c>
      <c r="N1992" s="57" t="s">
        <v>57</v>
      </c>
      <c r="O1992" s="57" t="s">
        <v>2518</v>
      </c>
      <c r="P1992" s="4" t="s">
        <v>2517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4076</v>
      </c>
      <c r="D1993" s="4" t="s">
        <v>427</v>
      </c>
      <c r="E1993" s="57" t="s">
        <v>445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447</v>
      </c>
      <c r="N1993" s="57" t="s">
        <v>455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4076</v>
      </c>
      <c r="D1994" s="4" t="s">
        <v>427</v>
      </c>
      <c r="E1994" s="57" t="s">
        <v>445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447</v>
      </c>
      <c r="N1994" s="57" t="s">
        <v>455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4076</v>
      </c>
      <c r="D1995" s="4" t="s">
        <v>428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447</v>
      </c>
      <c r="N1995" s="57" t="s">
        <v>444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4076</v>
      </c>
      <c r="D1996" s="4" t="s">
        <v>428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447</v>
      </c>
      <c r="N1996" s="57" t="s">
        <v>444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4076</v>
      </c>
      <c r="D1997" s="4" t="s">
        <v>2474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1903</v>
      </c>
      <c r="N1997" s="57" t="s">
        <v>443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4076</v>
      </c>
      <c r="D1998" s="4" t="s">
        <v>2474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1903</v>
      </c>
      <c r="N1998" s="57" t="s">
        <v>443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4076</v>
      </c>
      <c r="D1999" s="4" t="s">
        <v>970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1903</v>
      </c>
      <c r="N1999" s="57" t="s">
        <v>442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4076</v>
      </c>
      <c r="D2000" s="4" t="s">
        <v>838</v>
      </c>
      <c r="E2000" s="57" t="s">
        <v>445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1903</v>
      </c>
      <c r="N2000" s="57" t="s">
        <v>442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4076</v>
      </c>
      <c r="D2001" s="4" t="s">
        <v>838</v>
      </c>
      <c r="E2001" s="57" t="s">
        <v>445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447</v>
      </c>
      <c r="N2001" s="57" t="s">
        <v>444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4076</v>
      </c>
      <c r="D2002" s="4" t="s">
        <v>3282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1903</v>
      </c>
      <c r="N2002" s="57" t="s">
        <v>442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4076</v>
      </c>
      <c r="D2003" s="4" t="s">
        <v>3283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1903</v>
      </c>
      <c r="N2003" s="57" t="s">
        <v>442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435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452</v>
      </c>
      <c r="N2004" s="57" t="s">
        <v>435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435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452</v>
      </c>
      <c r="N2005" s="57" t="s">
        <v>435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435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452</v>
      </c>
      <c r="N2006" s="57" t="s">
        <v>435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427</v>
      </c>
      <c r="E2007" s="57" t="s">
        <v>445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448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427</v>
      </c>
      <c r="E2008" s="57" t="s">
        <v>445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3900</v>
      </c>
      <c r="N2008" s="57" t="s">
        <v>3294</v>
      </c>
      <c r="O2008" s="57" t="s">
        <v>3295</v>
      </c>
      <c r="P2008" s="4" t="s">
        <v>3893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427</v>
      </c>
      <c r="E2009" s="57" t="s">
        <v>445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3151</v>
      </c>
      <c r="N2009" s="57" t="s">
        <v>1367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427</v>
      </c>
      <c r="E2010" s="57" t="s">
        <v>445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3151</v>
      </c>
      <c r="N2010" s="57" t="s">
        <v>1367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427</v>
      </c>
      <c r="E2011" s="57" t="s">
        <v>445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3151</v>
      </c>
      <c r="N2011" s="57" t="s">
        <v>1367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427</v>
      </c>
      <c r="E2012" s="57" t="s">
        <v>445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3151</v>
      </c>
      <c r="N2012" s="57" t="s">
        <v>1367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427</v>
      </c>
      <c r="E2013" s="57" t="s">
        <v>445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3151</v>
      </c>
      <c r="N2013" s="57" t="s">
        <v>1367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2268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448</v>
      </c>
      <c r="N2014" s="57" t="s">
        <v>52</v>
      </c>
      <c r="O2014" s="57">
        <v>9330</v>
      </c>
      <c r="P2014" s="4" t="s">
        <v>2417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2269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448</v>
      </c>
      <c r="N2015" s="57" t="s">
        <v>52</v>
      </c>
      <c r="O2015" s="57">
        <v>9330</v>
      </c>
      <c r="P2015" s="4" t="s">
        <v>2417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2269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454</v>
      </c>
      <c r="N2016" s="57" t="s">
        <v>456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2269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454</v>
      </c>
      <c r="N2017" s="57" t="s">
        <v>456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2474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2015</v>
      </c>
      <c r="N2018" s="57" t="s">
        <v>57</v>
      </c>
      <c r="O2018" s="57" t="s">
        <v>2518</v>
      </c>
      <c r="P2018" s="4" t="s">
        <v>2517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4076</v>
      </c>
      <c r="D2019" s="4" t="s">
        <v>427</v>
      </c>
      <c r="E2019" s="57" t="s">
        <v>445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447</v>
      </c>
      <c r="N2019" s="57" t="s">
        <v>455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4076</v>
      </c>
      <c r="D2020" s="4" t="s">
        <v>427</v>
      </c>
      <c r="E2020" s="57" t="s">
        <v>445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447</v>
      </c>
      <c r="N2020" s="57" t="s">
        <v>455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4076</v>
      </c>
      <c r="D2021" s="4" t="s">
        <v>427</v>
      </c>
      <c r="E2021" s="57" t="s">
        <v>445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447</v>
      </c>
      <c r="N2021" s="57" t="s">
        <v>455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4076</v>
      </c>
      <c r="D2022" s="4" t="s">
        <v>428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447</v>
      </c>
      <c r="N2022" s="57" t="s">
        <v>444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4076</v>
      </c>
      <c r="D2023" s="4" t="s">
        <v>428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447</v>
      </c>
      <c r="N2023" s="57" t="s">
        <v>444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4076</v>
      </c>
      <c r="D2024" s="4" t="s">
        <v>2474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1903</v>
      </c>
      <c r="N2024" s="57" t="s">
        <v>443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4076</v>
      </c>
      <c r="D2025" s="4" t="s">
        <v>838</v>
      </c>
      <c r="E2025" s="57" t="s">
        <v>445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1903</v>
      </c>
      <c r="N2025" s="57" t="s">
        <v>442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4076</v>
      </c>
      <c r="D2026" s="4" t="s">
        <v>838</v>
      </c>
      <c r="E2026" s="57" t="s">
        <v>445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1903</v>
      </c>
      <c r="N2026" s="57" t="s">
        <v>442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4076</v>
      </c>
      <c r="D2027" s="4" t="s">
        <v>838</v>
      </c>
      <c r="E2027" s="57" t="s">
        <v>445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447</v>
      </c>
      <c r="N2027" s="57" t="s">
        <v>444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4076</v>
      </c>
      <c r="D2028" s="4" t="s">
        <v>838</v>
      </c>
      <c r="E2028" s="57" t="s">
        <v>445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447</v>
      </c>
      <c r="N2028" s="57" t="s">
        <v>444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4076</v>
      </c>
      <c r="D2029" s="4" t="s">
        <v>838</v>
      </c>
      <c r="E2029" s="57" t="s">
        <v>445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447</v>
      </c>
      <c r="N2029" s="57" t="s">
        <v>444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435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452</v>
      </c>
      <c r="N2030" s="57" t="s">
        <v>435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435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452</v>
      </c>
      <c r="N2031" s="57" t="s">
        <v>435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435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452</v>
      </c>
      <c r="N2032" s="57" t="s">
        <v>435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427</v>
      </c>
      <c r="E2033" s="57" t="s">
        <v>445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448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427</v>
      </c>
      <c r="E2034" s="57" t="s">
        <v>445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3891</v>
      </c>
      <c r="N2034" s="57" t="s">
        <v>57</v>
      </c>
      <c r="O2034" s="57" t="s">
        <v>3892</v>
      </c>
      <c r="P2034" s="4" t="s">
        <v>3372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428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3897</v>
      </c>
      <c r="N2035" s="57" t="s">
        <v>3373</v>
      </c>
      <c r="O2035" s="57" t="s">
        <v>3374</v>
      </c>
      <c r="P2035" s="6" t="s">
        <v>3895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2268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448</v>
      </c>
      <c r="N2036" s="57" t="s">
        <v>52</v>
      </c>
      <c r="O2036" s="57">
        <v>9330</v>
      </c>
      <c r="P2036" s="4" t="s">
        <v>2417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2269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448</v>
      </c>
      <c r="N2037" s="57" t="s">
        <v>52</v>
      </c>
      <c r="O2037" s="57">
        <v>9330</v>
      </c>
      <c r="P2037" s="4" t="s">
        <v>2417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2269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454</v>
      </c>
      <c r="N2038" s="57" t="s">
        <v>456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2474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2015</v>
      </c>
      <c r="N2039" s="57" t="s">
        <v>57</v>
      </c>
      <c r="O2039" s="57" t="s">
        <v>2518</v>
      </c>
      <c r="P2039" s="4" t="s">
        <v>2517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838</v>
      </c>
      <c r="E2040" s="57" t="s">
        <v>445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3151</v>
      </c>
      <c r="N2040" s="57" t="s">
        <v>1367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838</v>
      </c>
      <c r="E2041" s="57" t="s">
        <v>445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3151</v>
      </c>
      <c r="N2041" s="57" t="s">
        <v>1367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838</v>
      </c>
      <c r="E2042" s="57" t="s">
        <v>445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3151</v>
      </c>
      <c r="N2042" s="57" t="s">
        <v>1367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4077</v>
      </c>
      <c r="D2043" s="4" t="s">
        <v>427</v>
      </c>
      <c r="E2043" s="57" t="s">
        <v>445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447</v>
      </c>
      <c r="N2043" s="57" t="s">
        <v>455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4077</v>
      </c>
      <c r="D2044" s="4" t="s">
        <v>427</v>
      </c>
      <c r="E2044" s="57" t="s">
        <v>445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447</v>
      </c>
      <c r="N2044" s="57" t="s">
        <v>455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4077</v>
      </c>
      <c r="D2045" s="4" t="s">
        <v>428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447</v>
      </c>
      <c r="N2045" s="57" t="s">
        <v>444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4077</v>
      </c>
      <c r="D2046" s="4" t="s">
        <v>428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447</v>
      </c>
      <c r="N2046" s="57" t="s">
        <v>444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4077</v>
      </c>
      <c r="D2047" s="4" t="s">
        <v>2474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1903</v>
      </c>
      <c r="N2047" s="57" t="s">
        <v>443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4077</v>
      </c>
      <c r="D2048" s="4" t="s">
        <v>2474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1903</v>
      </c>
      <c r="N2048" s="57" t="s">
        <v>443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4077</v>
      </c>
      <c r="D2049" s="4" t="s">
        <v>2474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1903</v>
      </c>
      <c r="N2049" s="57" t="s">
        <v>443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4077</v>
      </c>
      <c r="D2050" s="4" t="s">
        <v>2474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1903</v>
      </c>
      <c r="N2050" s="57" t="s">
        <v>443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4077</v>
      </c>
      <c r="D2051" s="4" t="s">
        <v>2474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1903</v>
      </c>
      <c r="N2051" s="57" t="s">
        <v>443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4077</v>
      </c>
      <c r="D2052" s="4" t="s">
        <v>2474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447</v>
      </c>
      <c r="N2052" s="57" t="s">
        <v>455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4077</v>
      </c>
      <c r="D2053" s="4" t="s">
        <v>2474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1903</v>
      </c>
      <c r="N2053" s="57" t="s">
        <v>442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4077</v>
      </c>
      <c r="D2054" s="4" t="s">
        <v>2474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1903</v>
      </c>
      <c r="N2054" s="57" t="s">
        <v>442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4077</v>
      </c>
      <c r="D2055" s="4" t="s">
        <v>838</v>
      </c>
      <c r="E2055" s="57" t="s">
        <v>445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1903</v>
      </c>
      <c r="N2055" s="57" t="s">
        <v>442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4077</v>
      </c>
      <c r="D2056" s="4" t="s">
        <v>838</v>
      </c>
      <c r="E2056" s="57" t="s">
        <v>445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1903</v>
      </c>
      <c r="N2056" s="57" t="s">
        <v>442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4077</v>
      </c>
      <c r="D2057" s="4" t="s">
        <v>838</v>
      </c>
      <c r="E2057" s="57" t="s">
        <v>445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447</v>
      </c>
      <c r="N2057" s="57" t="s">
        <v>444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435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452</v>
      </c>
      <c r="N2058" s="57" t="s">
        <v>435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435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452</v>
      </c>
      <c r="N2059" s="57" t="s">
        <v>435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435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452</v>
      </c>
      <c r="N2060" s="57" t="s">
        <v>435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435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452</v>
      </c>
      <c r="N2061" s="57" t="s">
        <v>435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441</v>
      </c>
      <c r="E2062" s="57" t="s">
        <v>445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3906</v>
      </c>
      <c r="N2062" s="57" t="s">
        <v>57</v>
      </c>
      <c r="O2062" s="57">
        <v>273124</v>
      </c>
      <c r="P2062" s="4" t="s">
        <v>3899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441</v>
      </c>
      <c r="E2063" s="57" t="s">
        <v>445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3898</v>
      </c>
      <c r="N2063" s="57" t="s">
        <v>57</v>
      </c>
      <c r="O2063" s="57">
        <v>275201</v>
      </c>
      <c r="P2063" s="4" t="s">
        <v>3893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2268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448</v>
      </c>
      <c r="N2064" s="57" t="s">
        <v>52</v>
      </c>
      <c r="O2064" s="57">
        <v>9330</v>
      </c>
      <c r="P2064" s="4" t="s">
        <v>2417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2269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448</v>
      </c>
      <c r="N2065" s="57" t="s">
        <v>52</v>
      </c>
      <c r="O2065" s="57">
        <v>9330</v>
      </c>
      <c r="P2065" s="4" t="s">
        <v>2417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2269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454</v>
      </c>
      <c r="N2066" s="57" t="s">
        <v>456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2474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2015</v>
      </c>
      <c r="N2067" s="57" t="s">
        <v>57</v>
      </c>
      <c r="O2067" s="57" t="s">
        <v>2518</v>
      </c>
      <c r="P2067" s="4" t="s">
        <v>2517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4077</v>
      </c>
      <c r="D2068" s="4" t="s">
        <v>427</v>
      </c>
      <c r="E2068" s="57" t="s">
        <v>445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447</v>
      </c>
      <c r="N2068" s="57" t="s">
        <v>455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4077</v>
      </c>
      <c r="D2069" s="4" t="s">
        <v>3390</v>
      </c>
      <c r="E2069" s="57" t="s">
        <v>445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3392</v>
      </c>
      <c r="N2069" s="57" t="s">
        <v>443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4077</v>
      </c>
      <c r="D2070" s="4" t="s">
        <v>3391</v>
      </c>
      <c r="E2070" s="57" t="s">
        <v>445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3392</v>
      </c>
      <c r="N2070" s="57" t="s">
        <v>443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4077</v>
      </c>
      <c r="D2071" s="4" t="s">
        <v>3391</v>
      </c>
      <c r="E2071" s="57" t="s">
        <v>445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3392</v>
      </c>
      <c r="N2071" s="57" t="s">
        <v>443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435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452</v>
      </c>
      <c r="N2072" s="57" t="s">
        <v>435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435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452</v>
      </c>
      <c r="N2073" s="57" t="s">
        <v>435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435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452</v>
      </c>
      <c r="N2074" s="57" t="s">
        <v>435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427</v>
      </c>
      <c r="E2075" s="57" t="s">
        <v>445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448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2268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448</v>
      </c>
      <c r="N2076" s="57" t="s">
        <v>52</v>
      </c>
      <c r="O2076" s="57">
        <v>9330</v>
      </c>
      <c r="P2076" s="4" t="s">
        <v>2417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2269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448</v>
      </c>
      <c r="N2077" s="57" t="s">
        <v>52</v>
      </c>
      <c r="O2077" s="57">
        <v>9330</v>
      </c>
      <c r="P2077" s="4" t="s">
        <v>2417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2269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454</v>
      </c>
      <c r="N2078" s="57" t="s">
        <v>456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971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2015</v>
      </c>
      <c r="N2079" s="57" t="s">
        <v>57</v>
      </c>
      <c r="O2079" s="57" t="s">
        <v>2518</v>
      </c>
      <c r="P2079" s="4" t="s">
        <v>2517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4077</v>
      </c>
      <c r="D2080" s="4" t="s">
        <v>427</v>
      </c>
      <c r="E2080" s="57" t="s">
        <v>445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447</v>
      </c>
      <c r="N2080" s="57" t="s">
        <v>455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4077</v>
      </c>
      <c r="D2081" s="4" t="s">
        <v>428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447</v>
      </c>
      <c r="N2081" s="57" t="s">
        <v>444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4077</v>
      </c>
      <c r="D2082" s="4" t="s">
        <v>428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447</v>
      </c>
      <c r="N2082" s="57" t="s">
        <v>444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4077</v>
      </c>
      <c r="D2083" s="4" t="s">
        <v>428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447</v>
      </c>
      <c r="N2083" s="57" t="s">
        <v>444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4077</v>
      </c>
      <c r="D2084" s="4" t="s">
        <v>971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3392</v>
      </c>
      <c r="N2084" s="57" t="s">
        <v>443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4077</v>
      </c>
      <c r="D2085" s="4" t="s">
        <v>971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3392</v>
      </c>
      <c r="N2085" s="57" t="s">
        <v>443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4077</v>
      </c>
      <c r="D2086" s="4" t="s">
        <v>971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3392</v>
      </c>
      <c r="N2086" s="57" t="s">
        <v>443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4077</v>
      </c>
      <c r="D2087" s="4" t="s">
        <v>838</v>
      </c>
      <c r="E2087" s="57" t="s">
        <v>445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447</v>
      </c>
      <c r="N2087" s="57" t="s">
        <v>444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4077</v>
      </c>
      <c r="D2088" s="4" t="s">
        <v>3390</v>
      </c>
      <c r="E2088" s="57" t="s">
        <v>445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3392</v>
      </c>
      <c r="N2088" s="57" t="s">
        <v>443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435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452</v>
      </c>
      <c r="N2089" s="57" t="s">
        <v>435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435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452</v>
      </c>
      <c r="N2090" s="57" t="s">
        <v>435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435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452</v>
      </c>
      <c r="N2091" s="57" t="s">
        <v>435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435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452</v>
      </c>
      <c r="N2092" s="57" t="s">
        <v>435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435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452</v>
      </c>
      <c r="N2093" s="57" t="s">
        <v>435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427</v>
      </c>
      <c r="E2094" s="57" t="s">
        <v>445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448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2268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448</v>
      </c>
      <c r="N2095" s="57" t="s">
        <v>52</v>
      </c>
      <c r="O2095" s="57">
        <v>9330</v>
      </c>
      <c r="P2095" s="4" t="s">
        <v>2417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2269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448</v>
      </c>
      <c r="N2096" s="57" t="s">
        <v>52</v>
      </c>
      <c r="O2096" s="57">
        <v>9330</v>
      </c>
      <c r="P2096" s="4" t="s">
        <v>2417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2269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454</v>
      </c>
      <c r="N2097" s="57" t="s">
        <v>456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838</v>
      </c>
      <c r="E2098" s="57" t="s">
        <v>445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2343</v>
      </c>
      <c r="N2098" s="57" t="s">
        <v>1367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4077</v>
      </c>
      <c r="D2099" s="4" t="s">
        <v>428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447</v>
      </c>
      <c r="N2099" s="57" t="s">
        <v>444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4077</v>
      </c>
      <c r="D2100" s="4" t="s">
        <v>428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447</v>
      </c>
      <c r="N2100" s="57" t="s">
        <v>444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4077</v>
      </c>
      <c r="D2101" s="4" t="s">
        <v>428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447</v>
      </c>
      <c r="N2101" s="57" t="s">
        <v>444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4077</v>
      </c>
      <c r="D2102" s="4" t="s">
        <v>971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3392</v>
      </c>
      <c r="N2102" s="57" t="s">
        <v>443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4077</v>
      </c>
      <c r="D2103" s="4" t="s">
        <v>971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3392</v>
      </c>
      <c r="N2103" s="57" t="s">
        <v>443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4077</v>
      </c>
      <c r="D2104" s="4" t="s">
        <v>971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3392</v>
      </c>
      <c r="N2104" s="57" t="s">
        <v>443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4077</v>
      </c>
      <c r="D2105" s="4" t="s">
        <v>971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3392</v>
      </c>
      <c r="N2105" s="57" t="s">
        <v>443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4077</v>
      </c>
      <c r="D2106" s="4" t="s">
        <v>971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3392</v>
      </c>
      <c r="N2106" s="57" t="s">
        <v>443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4077</v>
      </c>
      <c r="D2107" s="4" t="s">
        <v>838</v>
      </c>
      <c r="E2107" s="57" t="s">
        <v>445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447</v>
      </c>
      <c r="N2107" s="57" t="s">
        <v>444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4077</v>
      </c>
      <c r="D2108" s="4" t="s">
        <v>838</v>
      </c>
      <c r="E2108" s="57" t="s">
        <v>445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3392</v>
      </c>
      <c r="N2108" s="57" t="s">
        <v>443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4077</v>
      </c>
      <c r="D2109" s="4" t="s">
        <v>838</v>
      </c>
      <c r="E2109" s="57" t="s">
        <v>445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3392</v>
      </c>
      <c r="N2109" s="57" t="s">
        <v>442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4077</v>
      </c>
      <c r="D2110" s="4" t="s">
        <v>3488</v>
      </c>
      <c r="E2110" s="57" t="s">
        <v>445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3392</v>
      </c>
      <c r="N2110" s="57" t="s">
        <v>443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4077</v>
      </c>
      <c r="D2111" s="4" t="s">
        <v>2618</v>
      </c>
      <c r="E2111" s="57" t="s">
        <v>445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3392</v>
      </c>
      <c r="N2111" s="57" t="s">
        <v>443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435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452</v>
      </c>
      <c r="N2112" s="57" t="s">
        <v>435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435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452</v>
      </c>
      <c r="N2113" s="57" t="s">
        <v>435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435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452</v>
      </c>
      <c r="N2114" s="57" t="s">
        <v>435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435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452</v>
      </c>
      <c r="N2115" s="57" t="s">
        <v>435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2268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448</v>
      </c>
      <c r="N2116" s="57" t="s">
        <v>52</v>
      </c>
      <c r="O2116" s="57">
        <v>9330</v>
      </c>
      <c r="P2116" s="4" t="s">
        <v>2417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2269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448</v>
      </c>
      <c r="N2117" s="57" t="s">
        <v>52</v>
      </c>
      <c r="O2117" s="57">
        <v>9330</v>
      </c>
      <c r="P2117" s="4" t="s">
        <v>2417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2269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454</v>
      </c>
      <c r="N2118" s="57" t="s">
        <v>456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838</v>
      </c>
      <c r="E2119" s="57" t="s">
        <v>445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2343</v>
      </c>
      <c r="N2119" s="57" t="s">
        <v>1367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838</v>
      </c>
      <c r="E2120" s="57" t="s">
        <v>445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2343</v>
      </c>
      <c r="N2120" s="57" t="s">
        <v>1367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838</v>
      </c>
      <c r="E2121" s="57" t="s">
        <v>445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2343</v>
      </c>
      <c r="N2121" s="57" t="s">
        <v>1367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838</v>
      </c>
      <c r="E2122" s="57" t="s">
        <v>445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2343</v>
      </c>
      <c r="N2122" s="57" t="s">
        <v>1367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427</v>
      </c>
      <c r="E2123" s="57" t="s">
        <v>445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2015</v>
      </c>
      <c r="N2123" s="57" t="s">
        <v>57</v>
      </c>
      <c r="O2123" s="57" t="s">
        <v>3901</v>
      </c>
      <c r="P2123" s="4" t="s">
        <v>3708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4077</v>
      </c>
      <c r="D2124" s="4" t="s">
        <v>427</v>
      </c>
      <c r="E2124" s="57" t="s">
        <v>445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447</v>
      </c>
      <c r="N2124" s="57" t="s">
        <v>455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4077</v>
      </c>
      <c r="D2125" s="4" t="s">
        <v>427</v>
      </c>
      <c r="E2125" s="57" t="s">
        <v>445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447</v>
      </c>
      <c r="N2125" s="57" t="s">
        <v>455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4077</v>
      </c>
      <c r="D2126" s="4" t="s">
        <v>428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447</v>
      </c>
      <c r="N2126" s="57" t="s">
        <v>444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4077</v>
      </c>
      <c r="D2127" s="4" t="s">
        <v>971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3392</v>
      </c>
      <c r="N2127" s="57" t="s">
        <v>443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4077</v>
      </c>
      <c r="D2128" s="4" t="s">
        <v>971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3392</v>
      </c>
      <c r="N2128" s="57" t="s">
        <v>443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4077</v>
      </c>
      <c r="D2129" s="4" t="s">
        <v>838</v>
      </c>
      <c r="E2129" s="57" t="s">
        <v>445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447</v>
      </c>
      <c r="N2129" s="57" t="s">
        <v>444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4077</v>
      </c>
      <c r="D2130" s="4" t="s">
        <v>838</v>
      </c>
      <c r="E2130" s="57" t="s">
        <v>445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447</v>
      </c>
      <c r="N2130" s="57" t="s">
        <v>444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4077</v>
      </c>
      <c r="D2131" s="4" t="s">
        <v>838</v>
      </c>
      <c r="E2131" s="57" t="s">
        <v>445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447</v>
      </c>
      <c r="N2131" s="57" t="s">
        <v>444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4077</v>
      </c>
      <c r="D2132" s="4" t="s">
        <v>838</v>
      </c>
      <c r="E2132" s="57" t="s">
        <v>445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3392</v>
      </c>
      <c r="N2132" s="57" t="s">
        <v>443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4077</v>
      </c>
      <c r="D2133" s="4" t="s">
        <v>838</v>
      </c>
      <c r="E2133" s="57" t="s">
        <v>445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3392</v>
      </c>
      <c r="N2133" s="57" t="s">
        <v>443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4077</v>
      </c>
      <c r="D2134" s="4" t="s">
        <v>838</v>
      </c>
      <c r="E2134" s="57" t="s">
        <v>445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3392</v>
      </c>
      <c r="N2134" s="57" t="s">
        <v>443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4077</v>
      </c>
      <c r="D2135" s="4" t="s">
        <v>838</v>
      </c>
      <c r="E2135" s="57" t="s">
        <v>445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3392</v>
      </c>
      <c r="N2135" s="57" t="s">
        <v>442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4077</v>
      </c>
      <c r="D2136" s="4" t="s">
        <v>3488</v>
      </c>
      <c r="E2136" s="57" t="s">
        <v>445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3392</v>
      </c>
      <c r="N2136" s="57" t="s">
        <v>443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4077</v>
      </c>
      <c r="D2137" s="4" t="s">
        <v>2618</v>
      </c>
      <c r="E2137" s="57" t="s">
        <v>445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3392</v>
      </c>
      <c r="N2137" s="57" t="s">
        <v>443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435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452</v>
      </c>
      <c r="N2138" s="57" t="s">
        <v>435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435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452</v>
      </c>
      <c r="N2139" s="57" t="s">
        <v>435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435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452</v>
      </c>
      <c r="N2140" s="57" t="s">
        <v>435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435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452</v>
      </c>
      <c r="N2141" s="57" t="s">
        <v>435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427</v>
      </c>
      <c r="E2142" s="57" t="s">
        <v>445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3982</v>
      </c>
      <c r="N2142" s="57" t="s">
        <v>3373</v>
      </c>
      <c r="O2142" s="57" t="s">
        <v>3374</v>
      </c>
      <c r="P2142" s="4" t="s">
        <v>3560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2268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448</v>
      </c>
      <c r="N2143" s="57" t="s">
        <v>52</v>
      </c>
      <c r="O2143" s="57">
        <v>9330</v>
      </c>
      <c r="P2143" s="4" t="s">
        <v>2417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2269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448</v>
      </c>
      <c r="N2144" s="57" t="s">
        <v>52</v>
      </c>
      <c r="O2144" s="57">
        <v>9330</v>
      </c>
      <c r="P2144" s="4" t="s">
        <v>2417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2269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454</v>
      </c>
      <c r="N2145" s="57" t="s">
        <v>456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2269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454</v>
      </c>
      <c r="N2146" s="57" t="s">
        <v>456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427</v>
      </c>
      <c r="E2147" s="57" t="s">
        <v>445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2015</v>
      </c>
      <c r="N2147" s="57" t="s">
        <v>57</v>
      </c>
      <c r="O2147" s="57" t="s">
        <v>3901</v>
      </c>
      <c r="P2147" s="4" t="s">
        <v>3708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4077</v>
      </c>
      <c r="D2148" s="4" t="s">
        <v>428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447</v>
      </c>
      <c r="N2148" s="57" t="s">
        <v>444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4077</v>
      </c>
      <c r="D2149" s="4" t="s">
        <v>428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447</v>
      </c>
      <c r="N2149" s="57" t="s">
        <v>444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4077</v>
      </c>
      <c r="D2150" s="4" t="s">
        <v>971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3392</v>
      </c>
      <c r="N2150" s="57" t="s">
        <v>443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4077</v>
      </c>
      <c r="D2151" s="4" t="s">
        <v>971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3392</v>
      </c>
      <c r="N2151" s="57" t="s">
        <v>443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4077</v>
      </c>
      <c r="D2152" s="4" t="s">
        <v>838</v>
      </c>
      <c r="E2152" s="57" t="s">
        <v>445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447</v>
      </c>
      <c r="N2152" s="57" t="s">
        <v>444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4077</v>
      </c>
      <c r="D2153" s="4" t="s">
        <v>838</v>
      </c>
      <c r="E2153" s="57" t="s">
        <v>445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3392</v>
      </c>
      <c r="N2153" s="57" t="s">
        <v>443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4077</v>
      </c>
      <c r="D2154" s="4" t="s">
        <v>838</v>
      </c>
      <c r="E2154" s="57" t="s">
        <v>445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3392</v>
      </c>
      <c r="N2154" s="57" t="s">
        <v>443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4077</v>
      </c>
      <c r="D2155" s="4" t="s">
        <v>838</v>
      </c>
      <c r="E2155" s="57" t="s">
        <v>445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3392</v>
      </c>
      <c r="N2155" s="57" t="s">
        <v>443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4077</v>
      </c>
      <c r="D2156" s="4" t="s">
        <v>838</v>
      </c>
      <c r="E2156" s="57" t="s">
        <v>445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3392</v>
      </c>
      <c r="N2156" s="57" t="s">
        <v>442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4077</v>
      </c>
      <c r="D2157" s="4" t="s">
        <v>3488</v>
      </c>
      <c r="E2157" s="57" t="s">
        <v>445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3392</v>
      </c>
      <c r="N2157" s="57" t="s">
        <v>443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4077</v>
      </c>
      <c r="D2158" s="4" t="s">
        <v>2618</v>
      </c>
      <c r="E2158" s="57" t="s">
        <v>445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3392</v>
      </c>
      <c r="N2158" s="57" t="s">
        <v>443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435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452</v>
      </c>
      <c r="N2159" s="57" t="s">
        <v>435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435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452</v>
      </c>
      <c r="N2160" s="57" t="s">
        <v>435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435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452</v>
      </c>
      <c r="N2161" s="57" t="s">
        <v>435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2268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448</v>
      </c>
      <c r="N2162" s="57" t="s">
        <v>52</v>
      </c>
      <c r="O2162" s="57">
        <v>9330</v>
      </c>
      <c r="P2162" s="4" t="s">
        <v>2417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2269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448</v>
      </c>
      <c r="N2163" s="57" t="s">
        <v>52</v>
      </c>
      <c r="O2163" s="57">
        <v>9330</v>
      </c>
      <c r="P2163" s="4" t="s">
        <v>2417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2269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454</v>
      </c>
      <c r="N2164" s="57" t="s">
        <v>456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2269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454</v>
      </c>
      <c r="N2165" s="57" t="s">
        <v>456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838</v>
      </c>
      <c r="E2166" s="57" t="s">
        <v>445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3588</v>
      </c>
      <c r="N2166" s="57" t="s">
        <v>1367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1189</v>
      </c>
      <c r="E2167" s="57" t="s">
        <v>445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3894</v>
      </c>
      <c r="N2167" s="57" t="s">
        <v>57</v>
      </c>
      <c r="O2167" s="57" t="s">
        <v>3589</v>
      </c>
      <c r="P2167" s="4" t="s">
        <v>3590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1189</v>
      </c>
      <c r="E2168" s="57" t="s">
        <v>445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3667</v>
      </c>
      <c r="N2168" s="57" t="s">
        <v>57</v>
      </c>
      <c r="O2168" s="57" t="s">
        <v>3636</v>
      </c>
      <c r="P2168" s="4" t="s">
        <v>3668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1189</v>
      </c>
      <c r="E2169" s="57" t="s">
        <v>445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2270</v>
      </c>
      <c r="N2169" s="57" t="s">
        <v>57</v>
      </c>
      <c r="O2169" s="57" t="s">
        <v>3635</v>
      </c>
      <c r="P2169" s="4" t="s">
        <v>3983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441</v>
      </c>
      <c r="E2170" s="57" t="s">
        <v>445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3591</v>
      </c>
      <c r="N2170" s="57" t="s">
        <v>57</v>
      </c>
      <c r="O2170" s="57" t="s">
        <v>3592</v>
      </c>
      <c r="P2170" s="4" t="s">
        <v>3590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3390</v>
      </c>
      <c r="E2171" s="57" t="s">
        <v>445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3588</v>
      </c>
      <c r="N2171" s="57" t="s">
        <v>1367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3587</v>
      </c>
      <c r="E2172" s="57" t="s">
        <v>445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3588</v>
      </c>
      <c r="N2172" s="57" t="s">
        <v>1367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427</v>
      </c>
      <c r="E2173" s="57" t="s">
        <v>445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2015</v>
      </c>
      <c r="N2173" s="57" t="s">
        <v>57</v>
      </c>
      <c r="O2173" s="57" t="s">
        <v>2518</v>
      </c>
      <c r="P2173" s="4" t="s">
        <v>3708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4077</v>
      </c>
      <c r="D2174" s="4" t="s">
        <v>428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447</v>
      </c>
      <c r="N2174" s="57" t="s">
        <v>444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4077</v>
      </c>
      <c r="D2175" s="4" t="s">
        <v>428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447</v>
      </c>
      <c r="N2175" s="57" t="s">
        <v>444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4077</v>
      </c>
      <c r="D2176" s="4" t="s">
        <v>971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3392</v>
      </c>
      <c r="N2176" s="57" t="s">
        <v>443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4077</v>
      </c>
      <c r="D2177" s="4" t="s">
        <v>971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3392</v>
      </c>
      <c r="N2177" s="57" t="s">
        <v>443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4077</v>
      </c>
      <c r="D2178" s="4" t="s">
        <v>971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3392</v>
      </c>
      <c r="N2178" s="57" t="s">
        <v>443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4077</v>
      </c>
      <c r="D2179" s="4" t="s">
        <v>971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3392</v>
      </c>
      <c r="N2179" s="57" t="s">
        <v>443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4077</v>
      </c>
      <c r="D2180" s="4" t="s">
        <v>838</v>
      </c>
      <c r="E2180" s="57" t="s">
        <v>445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447</v>
      </c>
      <c r="N2180" s="57" t="s">
        <v>444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4077</v>
      </c>
      <c r="D2181" s="4" t="s">
        <v>838</v>
      </c>
      <c r="E2181" s="57" t="s">
        <v>445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447</v>
      </c>
      <c r="N2181" s="57" t="s">
        <v>444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4077</v>
      </c>
      <c r="D2182" s="4" t="s">
        <v>838</v>
      </c>
      <c r="E2182" s="57" t="s">
        <v>445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447</v>
      </c>
      <c r="N2182" s="57" t="s">
        <v>444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4077</v>
      </c>
      <c r="D2183" s="4" t="s">
        <v>838</v>
      </c>
      <c r="E2183" s="57" t="s">
        <v>445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3392</v>
      </c>
      <c r="N2183" s="57" t="s">
        <v>443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4077</v>
      </c>
      <c r="D2184" s="4" t="s">
        <v>838</v>
      </c>
      <c r="E2184" s="57" t="s">
        <v>445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3392</v>
      </c>
      <c r="N2184" s="57" t="s">
        <v>443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4077</v>
      </c>
      <c r="D2185" s="4" t="s">
        <v>838</v>
      </c>
      <c r="E2185" s="57" t="s">
        <v>445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3392</v>
      </c>
      <c r="N2185" s="57" t="s">
        <v>443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4077</v>
      </c>
      <c r="D2186" s="4" t="s">
        <v>838</v>
      </c>
      <c r="E2186" s="57" t="s">
        <v>445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3392</v>
      </c>
      <c r="N2186" s="57" t="s">
        <v>443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4077</v>
      </c>
      <c r="D2187" s="4" t="s">
        <v>838</v>
      </c>
      <c r="E2187" s="57" t="s">
        <v>445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3392</v>
      </c>
      <c r="N2187" s="57" t="s">
        <v>442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4077</v>
      </c>
      <c r="D2188" s="4" t="s">
        <v>838</v>
      </c>
      <c r="E2188" s="57" t="s">
        <v>445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3392</v>
      </c>
      <c r="N2188" s="57" t="s">
        <v>442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4077</v>
      </c>
      <c r="D2189" s="4" t="s">
        <v>838</v>
      </c>
      <c r="E2189" s="57" t="s">
        <v>445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3392</v>
      </c>
      <c r="N2189" s="57" t="s">
        <v>442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4077</v>
      </c>
      <c r="D2190" s="4" t="s">
        <v>838</v>
      </c>
      <c r="E2190" s="57" t="s">
        <v>445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3392</v>
      </c>
      <c r="N2190" s="57" t="s">
        <v>442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4077</v>
      </c>
      <c r="D2191" s="4" t="s">
        <v>3488</v>
      </c>
      <c r="E2191" s="57" t="s">
        <v>445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3392</v>
      </c>
      <c r="N2191" s="57" t="s">
        <v>443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435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452</v>
      </c>
      <c r="N2192" s="57" t="s">
        <v>435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435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452</v>
      </c>
      <c r="N2193" s="57" t="s">
        <v>435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2268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448</v>
      </c>
      <c r="N2194" s="57" t="s">
        <v>52</v>
      </c>
      <c r="O2194" s="57">
        <v>9330</v>
      </c>
      <c r="P2194" s="4" t="s">
        <v>2417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2269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448</v>
      </c>
      <c r="N2195" s="57" t="s">
        <v>52</v>
      </c>
      <c r="O2195" s="57">
        <v>9330</v>
      </c>
      <c r="P2195" s="4" t="s">
        <v>2417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2269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454</v>
      </c>
      <c r="N2196" s="57" t="s">
        <v>456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2269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454</v>
      </c>
      <c r="N2197" s="57" t="s">
        <v>456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427</v>
      </c>
      <c r="E2198" s="57" t="s">
        <v>445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448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427</v>
      </c>
      <c r="E2199" s="57" t="s">
        <v>445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2015</v>
      </c>
      <c r="N2199" s="57" t="s">
        <v>57</v>
      </c>
      <c r="O2199" s="57" t="s">
        <v>2518</v>
      </c>
      <c r="P2199" s="4" t="s">
        <v>3708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4077</v>
      </c>
      <c r="D2200" s="4" t="s">
        <v>427</v>
      </c>
      <c r="E2200" s="57" t="s">
        <v>445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447</v>
      </c>
      <c r="N2200" s="57" t="s">
        <v>455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4077</v>
      </c>
      <c r="D2201" s="4" t="s">
        <v>427</v>
      </c>
      <c r="E2201" s="57" t="s">
        <v>445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447</v>
      </c>
      <c r="N2201" s="57" t="s">
        <v>455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4077</v>
      </c>
      <c r="D2202" s="4" t="s">
        <v>427</v>
      </c>
      <c r="E2202" s="57" t="s">
        <v>445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447</v>
      </c>
      <c r="N2202" s="57" t="s">
        <v>444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4077</v>
      </c>
      <c r="D2203" s="4" t="s">
        <v>428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447</v>
      </c>
      <c r="N2203" s="57" t="s">
        <v>444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4077</v>
      </c>
      <c r="D2204" s="4" t="s">
        <v>428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447</v>
      </c>
      <c r="N2204" s="57" t="s">
        <v>444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4077</v>
      </c>
      <c r="D2205" s="4" t="s">
        <v>971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3392</v>
      </c>
      <c r="N2205" s="57" t="s">
        <v>443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4077</v>
      </c>
      <c r="D2206" s="4" t="s">
        <v>971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3392</v>
      </c>
      <c r="N2206" s="57" t="s">
        <v>443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4077</v>
      </c>
      <c r="D2207" s="4" t="s">
        <v>838</v>
      </c>
      <c r="E2207" s="57" t="s">
        <v>445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447</v>
      </c>
      <c r="N2207" s="57" t="s">
        <v>444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4077</v>
      </c>
      <c r="D2208" s="4" t="s">
        <v>838</v>
      </c>
      <c r="E2208" s="57" t="s">
        <v>445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447</v>
      </c>
      <c r="N2208" s="57" t="s">
        <v>444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4077</v>
      </c>
      <c r="D2209" s="4" t="s">
        <v>838</v>
      </c>
      <c r="E2209" s="57" t="s">
        <v>445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3392</v>
      </c>
      <c r="N2209" s="57" t="s">
        <v>443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4077</v>
      </c>
      <c r="D2210" s="4" t="s">
        <v>838</v>
      </c>
      <c r="E2210" s="57" t="s">
        <v>445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3392</v>
      </c>
      <c r="N2210" s="57" t="s">
        <v>443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4077</v>
      </c>
      <c r="D2211" s="4" t="s">
        <v>838</v>
      </c>
      <c r="E2211" s="57" t="s">
        <v>445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3392</v>
      </c>
      <c r="N2211" s="57" t="s">
        <v>443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4077</v>
      </c>
      <c r="D2212" s="4" t="s">
        <v>838</v>
      </c>
      <c r="E2212" s="57" t="s">
        <v>445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3392</v>
      </c>
      <c r="N2212" s="57" t="s">
        <v>443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4077</v>
      </c>
      <c r="D2213" s="4" t="s">
        <v>3488</v>
      </c>
      <c r="E2213" s="57" t="s">
        <v>445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3392</v>
      </c>
      <c r="N2213" s="57" t="s">
        <v>443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4077</v>
      </c>
      <c r="D2214" s="4" t="s">
        <v>3488</v>
      </c>
      <c r="E2214" s="57" t="s">
        <v>445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3392</v>
      </c>
      <c r="N2214" s="57" t="s">
        <v>443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4077</v>
      </c>
      <c r="D2215" s="4" t="s">
        <v>2618</v>
      </c>
      <c r="E2215" s="57" t="s">
        <v>445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3392</v>
      </c>
      <c r="N2215" s="57" t="s">
        <v>443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435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452</v>
      </c>
      <c r="N2216" s="57" t="s">
        <v>435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435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452</v>
      </c>
      <c r="N2217" s="57" t="s">
        <v>435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435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452</v>
      </c>
      <c r="N2218" s="57" t="s">
        <v>435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427</v>
      </c>
      <c r="E2219" s="57" t="s">
        <v>445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448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2268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448</v>
      </c>
      <c r="N2220" s="57" t="s">
        <v>52</v>
      </c>
      <c r="O2220" s="57">
        <v>9330</v>
      </c>
      <c r="P2220" s="4" t="s">
        <v>2417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2269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448</v>
      </c>
      <c r="N2221" s="57" t="s">
        <v>52</v>
      </c>
      <c r="O2221" s="57">
        <v>9330</v>
      </c>
      <c r="P2221" s="4" t="s">
        <v>2417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2269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454</v>
      </c>
      <c r="N2222" s="57" t="s">
        <v>456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838</v>
      </c>
      <c r="E2223" s="57" t="s">
        <v>445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2015</v>
      </c>
      <c r="N2223" s="57" t="s">
        <v>57</v>
      </c>
      <c r="O2223" s="57" t="s">
        <v>3592</v>
      </c>
      <c r="P2223" s="4" t="s">
        <v>3590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838</v>
      </c>
      <c r="E2224" s="57" t="s">
        <v>445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3667</v>
      </c>
      <c r="N2224" s="57" t="s">
        <v>57</v>
      </c>
      <c r="O2224" s="57" t="s">
        <v>3636</v>
      </c>
      <c r="P2224" s="4" t="s">
        <v>3668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427</v>
      </c>
      <c r="E2225" s="57" t="s">
        <v>445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2015</v>
      </c>
      <c r="N2225" s="57" t="s">
        <v>57</v>
      </c>
      <c r="O2225" s="57" t="s">
        <v>3902</v>
      </c>
      <c r="P2225" s="4" t="s">
        <v>3708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4077</v>
      </c>
      <c r="D2226" s="4" t="s">
        <v>427</v>
      </c>
      <c r="E2226" s="57" t="s">
        <v>445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447</v>
      </c>
      <c r="N2226" s="57" t="s">
        <v>455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4077</v>
      </c>
      <c r="D2227" s="4" t="s">
        <v>428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447</v>
      </c>
      <c r="N2227" s="57" t="s">
        <v>444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4077</v>
      </c>
      <c r="D2228" s="4" t="s">
        <v>428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447</v>
      </c>
      <c r="N2228" s="57" t="s">
        <v>444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4077</v>
      </c>
      <c r="D2229" s="4" t="s">
        <v>428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447</v>
      </c>
      <c r="N2229" s="57" t="s">
        <v>444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4077</v>
      </c>
      <c r="D2230" s="4" t="s">
        <v>971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3392</v>
      </c>
      <c r="N2230" s="57" t="s">
        <v>443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4077</v>
      </c>
      <c r="D2231" s="4" t="s">
        <v>971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3392</v>
      </c>
      <c r="N2231" s="57" t="s">
        <v>443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4077</v>
      </c>
      <c r="D2232" s="4" t="s">
        <v>838</v>
      </c>
      <c r="E2232" s="57" t="s">
        <v>445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447</v>
      </c>
      <c r="N2232" s="57" t="s">
        <v>444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4077</v>
      </c>
      <c r="D2233" s="4" t="s">
        <v>838</v>
      </c>
      <c r="E2233" s="57" t="s">
        <v>445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447</v>
      </c>
      <c r="N2233" s="57" t="s">
        <v>444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4077</v>
      </c>
      <c r="D2234" s="4" t="s">
        <v>838</v>
      </c>
      <c r="E2234" s="57" t="s">
        <v>445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447</v>
      </c>
      <c r="N2234" s="57" t="s">
        <v>444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4077</v>
      </c>
      <c r="D2235" s="4" t="s">
        <v>838</v>
      </c>
      <c r="E2235" s="57" t="s">
        <v>445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447</v>
      </c>
      <c r="N2235" s="57" t="s">
        <v>444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4077</v>
      </c>
      <c r="D2236" s="4" t="s">
        <v>838</v>
      </c>
      <c r="E2236" s="57" t="s">
        <v>445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3392</v>
      </c>
      <c r="N2236" s="57" t="s">
        <v>443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4077</v>
      </c>
      <c r="D2237" s="4" t="s">
        <v>838</v>
      </c>
      <c r="E2237" s="57" t="s">
        <v>445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3392</v>
      </c>
      <c r="N2237" s="57" t="s">
        <v>443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4077</v>
      </c>
      <c r="D2238" s="4" t="s">
        <v>838</v>
      </c>
      <c r="E2238" s="57" t="s">
        <v>445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3392</v>
      </c>
      <c r="N2238" s="57" t="s">
        <v>443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4077</v>
      </c>
      <c r="D2239" s="4" t="s">
        <v>838</v>
      </c>
      <c r="E2239" s="57" t="s">
        <v>445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3392</v>
      </c>
      <c r="N2239" s="57" t="s">
        <v>442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4077</v>
      </c>
      <c r="D2240" s="4" t="s">
        <v>3488</v>
      </c>
      <c r="E2240" s="57" t="s">
        <v>445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3392</v>
      </c>
      <c r="N2240" s="57" t="s">
        <v>443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4077</v>
      </c>
      <c r="D2241" s="4" t="s">
        <v>2618</v>
      </c>
      <c r="E2241" s="57" t="s">
        <v>445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3392</v>
      </c>
      <c r="N2241" s="57" t="s">
        <v>443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838</v>
      </c>
      <c r="E2242" s="57" t="s">
        <v>445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3667</v>
      </c>
      <c r="N2242" s="57" t="s">
        <v>57</v>
      </c>
      <c r="O2242" s="57" t="s">
        <v>3636</v>
      </c>
      <c r="P2242" s="4" t="s">
        <v>3668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435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452</v>
      </c>
      <c r="N2243" s="57" t="s">
        <v>435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435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452</v>
      </c>
      <c r="N2244" s="57" t="s">
        <v>435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435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452</v>
      </c>
      <c r="N2245" s="57" t="s">
        <v>435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2268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448</v>
      </c>
      <c r="N2246" s="57" t="s">
        <v>52</v>
      </c>
      <c r="O2246" s="57">
        <v>9330</v>
      </c>
      <c r="P2246" s="4" t="s">
        <v>2417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2269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448</v>
      </c>
      <c r="N2247" s="57" t="s">
        <v>52</v>
      </c>
      <c r="O2247" s="57">
        <v>9330</v>
      </c>
      <c r="P2247" s="4" t="s">
        <v>2417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2269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454</v>
      </c>
      <c r="N2248" s="57" t="s">
        <v>456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2269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454</v>
      </c>
      <c r="N2249" s="57" t="s">
        <v>456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427</v>
      </c>
      <c r="E2250" s="57" t="s">
        <v>445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2015</v>
      </c>
      <c r="N2250" s="57" t="s">
        <v>57</v>
      </c>
      <c r="O2250" s="57" t="s">
        <v>3902</v>
      </c>
      <c r="P2250" s="4" t="s">
        <v>3708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4077</v>
      </c>
      <c r="D2251" s="4" t="s">
        <v>427</v>
      </c>
      <c r="E2251" s="57" t="s">
        <v>445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447</v>
      </c>
      <c r="N2251" s="57" t="s">
        <v>455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4077</v>
      </c>
      <c r="D2252" s="4" t="s">
        <v>427</v>
      </c>
      <c r="E2252" s="57" t="s">
        <v>445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447</v>
      </c>
      <c r="N2252" s="57" t="s">
        <v>455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4077</v>
      </c>
      <c r="D2253" s="4" t="s">
        <v>427</v>
      </c>
      <c r="E2253" s="57" t="s">
        <v>445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447</v>
      </c>
      <c r="N2253" s="57" t="s">
        <v>444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4077</v>
      </c>
      <c r="D2254" s="4" t="s">
        <v>427</v>
      </c>
      <c r="E2254" s="57" t="s">
        <v>445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447</v>
      </c>
      <c r="N2254" s="57" t="s">
        <v>444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4077</v>
      </c>
      <c r="D2255" s="4" t="s">
        <v>428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447</v>
      </c>
      <c r="N2255" s="57" t="s">
        <v>444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4077</v>
      </c>
      <c r="D2256" s="4" t="s">
        <v>971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3392</v>
      </c>
      <c r="N2256" s="57" t="s">
        <v>443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4077</v>
      </c>
      <c r="D2257" s="4" t="s">
        <v>971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3392</v>
      </c>
      <c r="N2257" s="57" t="s">
        <v>443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4077</v>
      </c>
      <c r="D2258" s="4" t="s">
        <v>971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3392</v>
      </c>
      <c r="N2258" s="57" t="s">
        <v>443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4077</v>
      </c>
      <c r="D2259" s="4" t="s">
        <v>971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3392</v>
      </c>
      <c r="N2259" s="57" t="s">
        <v>443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4077</v>
      </c>
      <c r="D2260" s="4" t="s">
        <v>838</v>
      </c>
      <c r="E2260" s="57" t="s">
        <v>445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447</v>
      </c>
      <c r="N2260" s="57" t="s">
        <v>444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4077</v>
      </c>
      <c r="D2261" s="4" t="s">
        <v>838</v>
      </c>
      <c r="E2261" s="57" t="s">
        <v>445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447</v>
      </c>
      <c r="N2261" s="57" t="s">
        <v>444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4077</v>
      </c>
      <c r="D2262" s="4" t="s">
        <v>838</v>
      </c>
      <c r="E2262" s="57" t="s">
        <v>445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447</v>
      </c>
      <c r="N2262" s="57" t="s">
        <v>444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4077</v>
      </c>
      <c r="D2263" s="4" t="s">
        <v>838</v>
      </c>
      <c r="E2263" s="57" t="s">
        <v>445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447</v>
      </c>
      <c r="N2263" s="57" t="s">
        <v>444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4077</v>
      </c>
      <c r="D2264" s="4" t="s">
        <v>838</v>
      </c>
      <c r="E2264" s="57" t="s">
        <v>445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447</v>
      </c>
      <c r="N2264" s="57" t="s">
        <v>444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4077</v>
      </c>
      <c r="D2265" s="4" t="s">
        <v>838</v>
      </c>
      <c r="E2265" s="57" t="s">
        <v>445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447</v>
      </c>
      <c r="N2265" s="57" t="s">
        <v>444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4077</v>
      </c>
      <c r="D2266" s="4" t="s">
        <v>838</v>
      </c>
      <c r="E2266" s="57" t="s">
        <v>445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3392</v>
      </c>
      <c r="N2266" s="57" t="s">
        <v>443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4077</v>
      </c>
      <c r="D2267" s="4" t="s">
        <v>838</v>
      </c>
      <c r="E2267" s="57" t="s">
        <v>445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3392</v>
      </c>
      <c r="N2267" s="57" t="s">
        <v>443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4077</v>
      </c>
      <c r="D2268" s="4" t="s">
        <v>838</v>
      </c>
      <c r="E2268" s="57" t="s">
        <v>445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3392</v>
      </c>
      <c r="N2268" s="57" t="s">
        <v>443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4077</v>
      </c>
      <c r="D2269" s="4" t="s">
        <v>838</v>
      </c>
      <c r="E2269" s="57" t="s">
        <v>445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3392</v>
      </c>
      <c r="N2269" s="57" t="s">
        <v>442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4077</v>
      </c>
      <c r="D2270" s="4" t="s">
        <v>838</v>
      </c>
      <c r="E2270" s="57" t="s">
        <v>445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3392</v>
      </c>
      <c r="N2270" s="57" t="s">
        <v>442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4077</v>
      </c>
      <c r="D2271" s="4" t="s">
        <v>2618</v>
      </c>
      <c r="E2271" s="57" t="s">
        <v>445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3392</v>
      </c>
      <c r="N2271" s="57" t="s">
        <v>443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435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452</v>
      </c>
      <c r="N2272" s="57" t="s">
        <v>435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435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452</v>
      </c>
      <c r="N2273" s="57" t="s">
        <v>435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435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452</v>
      </c>
      <c r="N2274" s="57" t="s">
        <v>435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2268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448</v>
      </c>
      <c r="N2275" s="57" t="s">
        <v>52</v>
      </c>
      <c r="O2275" s="57">
        <v>9330</v>
      </c>
      <c r="P2275" s="4" t="s">
        <v>2417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2269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448</v>
      </c>
      <c r="N2276" s="57" t="s">
        <v>52</v>
      </c>
      <c r="O2276" s="57">
        <v>9330</v>
      </c>
      <c r="P2276" s="4" t="s">
        <v>2417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2269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454</v>
      </c>
      <c r="N2277" s="57" t="s">
        <v>456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2269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454</v>
      </c>
      <c r="N2278" s="57" t="s">
        <v>456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838</v>
      </c>
      <c r="E2279" s="57" t="s">
        <v>445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3667</v>
      </c>
      <c r="N2279" s="57" t="s">
        <v>57</v>
      </c>
      <c r="O2279" s="57" t="s">
        <v>3636</v>
      </c>
      <c r="P2279" s="4" t="s">
        <v>3668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4077</v>
      </c>
      <c r="D2280" s="4" t="s">
        <v>838</v>
      </c>
      <c r="E2280" s="57" t="s">
        <v>445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3392</v>
      </c>
      <c r="N2280" s="57" t="s">
        <v>443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4077</v>
      </c>
      <c r="D2281" s="4" t="s">
        <v>838</v>
      </c>
      <c r="E2281" s="57" t="s">
        <v>445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3392</v>
      </c>
      <c r="N2281" s="57" t="s">
        <v>443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4077</v>
      </c>
      <c r="D2282" s="4" t="s">
        <v>838</v>
      </c>
      <c r="E2282" s="57" t="s">
        <v>445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3392</v>
      </c>
      <c r="N2282" s="57" t="s">
        <v>443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4077</v>
      </c>
      <c r="D2283" s="4" t="s">
        <v>838</v>
      </c>
      <c r="E2283" s="57" t="s">
        <v>445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3392</v>
      </c>
      <c r="N2283" s="57" t="s">
        <v>443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4077</v>
      </c>
      <c r="D2284" s="4" t="s">
        <v>838</v>
      </c>
      <c r="E2284" s="57" t="s">
        <v>445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3392</v>
      </c>
      <c r="N2284" s="57" t="s">
        <v>442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4077</v>
      </c>
      <c r="D2285" s="4" t="s">
        <v>3488</v>
      </c>
      <c r="E2285" s="57" t="s">
        <v>445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3392</v>
      </c>
      <c r="N2285" s="57" t="s">
        <v>443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4077</v>
      </c>
      <c r="D2286" s="4" t="s">
        <v>2618</v>
      </c>
      <c r="E2286" s="57" t="s">
        <v>445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3392</v>
      </c>
      <c r="N2286" s="57" t="s">
        <v>443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4077</v>
      </c>
      <c r="D2287" s="4" t="s">
        <v>3704</v>
      </c>
      <c r="E2287" s="57" t="s">
        <v>445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3392</v>
      </c>
      <c r="N2287" s="57" t="s">
        <v>443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4077</v>
      </c>
      <c r="D2288" s="4" t="s">
        <v>3705</v>
      </c>
      <c r="E2288" s="57" t="s">
        <v>445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3392</v>
      </c>
      <c r="N2288" s="57" t="s">
        <v>443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4077</v>
      </c>
      <c r="D2289" s="4" t="s">
        <v>3706</v>
      </c>
      <c r="E2289" s="57" t="s">
        <v>445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3392</v>
      </c>
      <c r="N2289" s="57" t="s">
        <v>443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4077</v>
      </c>
      <c r="D2290" s="4" t="s">
        <v>3707</v>
      </c>
      <c r="E2290" s="57" t="s">
        <v>445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3392</v>
      </c>
      <c r="N2290" s="57" t="s">
        <v>443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4077</v>
      </c>
      <c r="D2291" s="4" t="s">
        <v>3707</v>
      </c>
      <c r="E2291" s="57" t="s">
        <v>445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3392</v>
      </c>
      <c r="N2291" s="57" t="s">
        <v>443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435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452</v>
      </c>
      <c r="N2292" s="57" t="s">
        <v>435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435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452</v>
      </c>
      <c r="N2293" s="57" t="s">
        <v>435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435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452</v>
      </c>
      <c r="N2294" s="57" t="s">
        <v>435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427</v>
      </c>
      <c r="E2295" s="57" t="s">
        <v>445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2343</v>
      </c>
      <c r="N2295" s="57" t="s">
        <v>1367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2268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448</v>
      </c>
      <c r="N2296" s="57" t="s">
        <v>52</v>
      </c>
      <c r="O2296" s="57">
        <v>9330</v>
      </c>
      <c r="P2296" s="4" t="s">
        <v>2417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2269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448</v>
      </c>
      <c r="N2297" s="57" t="s">
        <v>52</v>
      </c>
      <c r="O2297" s="57">
        <v>9330</v>
      </c>
      <c r="P2297" s="4" t="s">
        <v>2417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2269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454</v>
      </c>
      <c r="N2298" s="57" t="s">
        <v>456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2269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454</v>
      </c>
      <c r="N2299" s="57" t="s">
        <v>456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432</v>
      </c>
      <c r="E2300" s="57" t="s">
        <v>445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3743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4077</v>
      </c>
      <c r="D2301" s="4" t="s">
        <v>427</v>
      </c>
      <c r="E2301" s="57" t="s">
        <v>445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447</v>
      </c>
      <c r="N2301" s="57" t="s">
        <v>455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4077</v>
      </c>
      <c r="D2302" s="4" t="s">
        <v>427</v>
      </c>
      <c r="E2302" s="57" t="s">
        <v>445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447</v>
      </c>
      <c r="N2302" s="57" t="s">
        <v>455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4077</v>
      </c>
      <c r="D2303" s="4" t="s">
        <v>427</v>
      </c>
      <c r="E2303" s="57" t="s">
        <v>445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447</v>
      </c>
      <c r="N2303" s="57" t="s">
        <v>455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4077</v>
      </c>
      <c r="D2304" s="4" t="s">
        <v>838</v>
      </c>
      <c r="E2304" s="57" t="s">
        <v>445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3392</v>
      </c>
      <c r="N2304" s="57" t="s">
        <v>442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4077</v>
      </c>
      <c r="D2305" s="4" t="s">
        <v>3488</v>
      </c>
      <c r="E2305" s="57" t="s">
        <v>445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3392</v>
      </c>
      <c r="N2305" s="57" t="s">
        <v>443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4077</v>
      </c>
      <c r="D2306" s="4" t="s">
        <v>2618</v>
      </c>
      <c r="E2306" s="57" t="s">
        <v>445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3392</v>
      </c>
      <c r="N2306" s="57" t="s">
        <v>443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4077</v>
      </c>
      <c r="D2307" s="4" t="s">
        <v>3704</v>
      </c>
      <c r="E2307" s="57" t="s">
        <v>445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3392</v>
      </c>
      <c r="N2307" s="57" t="s">
        <v>443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432</v>
      </c>
      <c r="E2308" s="57" t="s">
        <v>445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3743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435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452</v>
      </c>
      <c r="N2309" s="57" t="s">
        <v>435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435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452</v>
      </c>
      <c r="N2310" s="57" t="s">
        <v>435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435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452</v>
      </c>
      <c r="N2311" s="57" t="s">
        <v>435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435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452</v>
      </c>
      <c r="N2312" s="57" t="s">
        <v>435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427</v>
      </c>
      <c r="E2313" s="57" t="s">
        <v>445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3779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2268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448</v>
      </c>
      <c r="N2314" s="57" t="s">
        <v>52</v>
      </c>
      <c r="O2314" s="57">
        <v>9330</v>
      </c>
      <c r="P2314" s="4" t="s">
        <v>2417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2269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448</v>
      </c>
      <c r="N2315" s="57" t="s">
        <v>52</v>
      </c>
      <c r="O2315" s="57">
        <v>9330</v>
      </c>
      <c r="P2315" s="4" t="s">
        <v>2417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2269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454</v>
      </c>
      <c r="N2316" s="57" t="s">
        <v>456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4077</v>
      </c>
      <c r="D2317" s="4" t="s">
        <v>838</v>
      </c>
      <c r="E2317" s="57" t="s">
        <v>445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447</v>
      </c>
      <c r="N2317" s="57" t="s">
        <v>444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4077</v>
      </c>
      <c r="D2318" s="4" t="s">
        <v>838</v>
      </c>
      <c r="E2318" s="57" t="s">
        <v>445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3392</v>
      </c>
      <c r="N2318" s="57" t="s">
        <v>443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4077</v>
      </c>
      <c r="D2319" s="4" t="s">
        <v>3704</v>
      </c>
      <c r="E2319" s="57" t="s">
        <v>445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3392</v>
      </c>
      <c r="N2319" s="57" t="s">
        <v>443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435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452</v>
      </c>
      <c r="N2320" s="57" t="s">
        <v>435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435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452</v>
      </c>
      <c r="N2321" s="57" t="s">
        <v>435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435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452</v>
      </c>
      <c r="N2322" s="57" t="s">
        <v>435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427</v>
      </c>
      <c r="E2323" s="57" t="s">
        <v>445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3981</v>
      </c>
      <c r="N2323" s="57" t="s">
        <v>57</v>
      </c>
      <c r="O2323" s="57" t="s">
        <v>3980</v>
      </c>
      <c r="P2323" s="4" t="s">
        <v>3822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2268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448</v>
      </c>
      <c r="N2324" s="57" t="s">
        <v>52</v>
      </c>
      <c r="O2324" s="57">
        <v>9330</v>
      </c>
      <c r="P2324" s="4" t="s">
        <v>2417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2269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448</v>
      </c>
      <c r="N2325" s="57" t="s">
        <v>52</v>
      </c>
      <c r="O2325" s="57">
        <v>9330</v>
      </c>
      <c r="P2325" s="4" t="s">
        <v>2417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2269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454</v>
      </c>
      <c r="N2326" s="57" t="s">
        <v>456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2269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454</v>
      </c>
      <c r="N2327" s="57" t="s">
        <v>456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838</v>
      </c>
      <c r="E2328" s="57" t="s">
        <v>445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3981</v>
      </c>
      <c r="N2328" s="57" t="s">
        <v>57</v>
      </c>
      <c r="O2328" s="57" t="s">
        <v>3980</v>
      </c>
      <c r="P2328" s="4" t="s">
        <v>3822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838</v>
      </c>
      <c r="E2329" s="57" t="s">
        <v>445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3981</v>
      </c>
      <c r="N2329" s="57" t="s">
        <v>57</v>
      </c>
      <c r="O2329" s="57" t="s">
        <v>3980</v>
      </c>
      <c r="P2329" s="4" t="s">
        <v>3822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838</v>
      </c>
      <c r="E2330" s="57" t="s">
        <v>445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3981</v>
      </c>
      <c r="N2330" s="57" t="s">
        <v>57</v>
      </c>
      <c r="O2330" s="57" t="s">
        <v>3980</v>
      </c>
      <c r="P2330" s="4" t="s">
        <v>3822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838</v>
      </c>
      <c r="E2331" s="57" t="s">
        <v>445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3667</v>
      </c>
      <c r="N2331" s="57" t="s">
        <v>57</v>
      </c>
      <c r="O2331" s="57" t="s">
        <v>3636</v>
      </c>
      <c r="P2331" s="4" t="s">
        <v>3668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427</v>
      </c>
      <c r="E2332" s="57" t="s">
        <v>445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448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4077</v>
      </c>
      <c r="D2333" s="4" t="s">
        <v>427</v>
      </c>
      <c r="E2333" s="57" t="s">
        <v>445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447</v>
      </c>
      <c r="N2333" s="57" t="s">
        <v>455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4077</v>
      </c>
      <c r="D2334" s="4" t="s">
        <v>427</v>
      </c>
      <c r="E2334" s="57" t="s">
        <v>445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447</v>
      </c>
      <c r="N2334" s="57" t="s">
        <v>455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4077</v>
      </c>
      <c r="D2335" s="4" t="s">
        <v>427</v>
      </c>
      <c r="E2335" s="57" t="s">
        <v>445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447</v>
      </c>
      <c r="N2335" s="57" t="s">
        <v>455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4077</v>
      </c>
      <c r="D2336" s="4" t="s">
        <v>2188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3392</v>
      </c>
      <c r="N2336" s="57" t="s">
        <v>443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4077</v>
      </c>
      <c r="D2337" s="4" t="s">
        <v>439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3392</v>
      </c>
      <c r="N2337" s="57" t="s">
        <v>443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4077</v>
      </c>
      <c r="D2338" s="4" t="s">
        <v>2472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3392</v>
      </c>
      <c r="N2338" s="57" t="s">
        <v>443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4077</v>
      </c>
      <c r="D2339" s="4" t="s">
        <v>838</v>
      </c>
      <c r="E2339" s="57" t="s">
        <v>445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447</v>
      </c>
      <c r="N2339" s="57" t="s">
        <v>444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4077</v>
      </c>
      <c r="D2340" s="4" t="s">
        <v>838</v>
      </c>
      <c r="E2340" s="57" t="s">
        <v>445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3392</v>
      </c>
      <c r="N2340" s="57" t="s">
        <v>442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4077</v>
      </c>
      <c r="D2341" s="4" t="s">
        <v>838</v>
      </c>
      <c r="E2341" s="57" t="s">
        <v>445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3392</v>
      </c>
      <c r="N2341" s="57" t="s">
        <v>442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4077</v>
      </c>
      <c r="D2342" s="4" t="s">
        <v>838</v>
      </c>
      <c r="E2342" s="57" t="s">
        <v>445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3392</v>
      </c>
      <c r="N2342" s="57" t="s">
        <v>442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4077</v>
      </c>
      <c r="D2343" s="4" t="s">
        <v>3704</v>
      </c>
      <c r="E2343" s="57" t="s">
        <v>445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3392</v>
      </c>
      <c r="N2343" s="57" t="s">
        <v>443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4077</v>
      </c>
      <c r="D2344" s="4" t="s">
        <v>3704</v>
      </c>
      <c r="E2344" s="57" t="s">
        <v>445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3392</v>
      </c>
      <c r="N2344" s="57" t="s">
        <v>443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435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452</v>
      </c>
      <c r="N2345" s="57" t="s">
        <v>435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435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452</v>
      </c>
      <c r="N2346" s="57" t="s">
        <v>435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435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452</v>
      </c>
      <c r="N2347" s="57" t="s">
        <v>435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427</v>
      </c>
      <c r="E2348" s="57" t="s">
        <v>445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448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427</v>
      </c>
      <c r="E2349" s="57" t="s">
        <v>445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2270</v>
      </c>
      <c r="N2349" s="57" t="s">
        <v>57</v>
      </c>
      <c r="O2349" s="57" t="s">
        <v>2518</v>
      </c>
      <c r="P2349" s="4" t="s">
        <v>2517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2268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448</v>
      </c>
      <c r="N2350" s="57" t="s">
        <v>52</v>
      </c>
      <c r="O2350" s="57">
        <v>9330</v>
      </c>
      <c r="P2350" s="4" t="s">
        <v>2417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2269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448</v>
      </c>
      <c r="N2351" s="57" t="s">
        <v>52</v>
      </c>
      <c r="O2351" s="57">
        <v>9330</v>
      </c>
      <c r="P2351" s="4" t="s">
        <v>2417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2269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454</v>
      </c>
      <c r="N2352" s="57" t="s">
        <v>456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2269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454</v>
      </c>
      <c r="N2353" s="57" t="s">
        <v>456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838</v>
      </c>
      <c r="E2354" s="57" t="s">
        <v>445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2270</v>
      </c>
      <c r="N2354" s="57" t="s">
        <v>57</v>
      </c>
      <c r="O2354" s="57" t="s">
        <v>2518</v>
      </c>
      <c r="P2354" s="4" t="s">
        <v>2517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4077</v>
      </c>
      <c r="D2355" s="4" t="s">
        <v>2268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447</v>
      </c>
      <c r="N2355" s="57" t="s">
        <v>455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4077</v>
      </c>
      <c r="D2356" s="4" t="s">
        <v>2472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3392</v>
      </c>
      <c r="N2356" s="57" t="s">
        <v>443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4077</v>
      </c>
      <c r="D2357" s="4" t="s">
        <v>550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447</v>
      </c>
      <c r="N2357" s="57" t="s">
        <v>455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4077</v>
      </c>
      <c r="D2358" s="4" t="s">
        <v>1237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447</v>
      </c>
      <c r="N2358" s="57" t="s">
        <v>455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4077</v>
      </c>
      <c r="D2359" s="4" t="s">
        <v>551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447</v>
      </c>
      <c r="N2359" s="57" t="s">
        <v>455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4077</v>
      </c>
      <c r="D2360" s="4" t="s">
        <v>838</v>
      </c>
      <c r="E2360" s="57" t="s">
        <v>445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3392</v>
      </c>
      <c r="N2360" s="57" t="s">
        <v>443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4077</v>
      </c>
      <c r="D2361" s="4" t="s">
        <v>838</v>
      </c>
      <c r="E2361" s="57" t="s">
        <v>445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3392</v>
      </c>
      <c r="N2361" s="57" t="s">
        <v>442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4077</v>
      </c>
      <c r="D2362" s="4" t="s">
        <v>838</v>
      </c>
      <c r="E2362" s="57" t="s">
        <v>445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3392</v>
      </c>
      <c r="N2362" s="57" t="s">
        <v>442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435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452</v>
      </c>
      <c r="N2363" s="57" t="s">
        <v>435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435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452</v>
      </c>
      <c r="N2364" s="57" t="s">
        <v>435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435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452</v>
      </c>
      <c r="N2365" s="57" t="s">
        <v>435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427</v>
      </c>
      <c r="E2366" s="57" t="s">
        <v>445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448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2268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448</v>
      </c>
      <c r="N2367" s="57" t="s">
        <v>52</v>
      </c>
      <c r="O2367" s="57">
        <v>9330</v>
      </c>
      <c r="P2367" s="4" t="s">
        <v>2417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2269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448</v>
      </c>
      <c r="N2368" s="57" t="s">
        <v>52</v>
      </c>
      <c r="O2368" s="57">
        <v>9330</v>
      </c>
      <c r="P2368" s="4" t="s">
        <v>2417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2269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454</v>
      </c>
      <c r="N2369" s="57" t="s">
        <v>456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2269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454</v>
      </c>
      <c r="N2370" s="57" t="s">
        <v>456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838</v>
      </c>
      <c r="E2371" s="57" t="s">
        <v>445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3981</v>
      </c>
      <c r="N2371" s="57" t="s">
        <v>57</v>
      </c>
      <c r="O2371" s="57" t="s">
        <v>3980</v>
      </c>
      <c r="P2371" s="4" t="s">
        <v>3822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4077</v>
      </c>
      <c r="D2372" s="4" t="s">
        <v>2472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3392</v>
      </c>
      <c r="N2372" s="57" t="s">
        <v>443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4077</v>
      </c>
      <c r="D2373" s="4" t="s">
        <v>838</v>
      </c>
      <c r="E2373" s="57" t="s">
        <v>445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3392</v>
      </c>
      <c r="N2373" s="57" t="s">
        <v>442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435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452</v>
      </c>
      <c r="N2374" s="57" t="s">
        <v>435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435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452</v>
      </c>
      <c r="N2375" s="57" t="s">
        <v>435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435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452</v>
      </c>
      <c r="N2376" s="57" t="s">
        <v>435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435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452</v>
      </c>
      <c r="N2377" s="57" t="s">
        <v>435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427</v>
      </c>
      <c r="E2378" s="57" t="s">
        <v>445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448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600</v>
      </c>
      <c r="E2379" s="57" t="s">
        <v>445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448</v>
      </c>
      <c r="N2379" s="57" t="s">
        <v>52</v>
      </c>
      <c r="O2379" s="57">
        <v>9330</v>
      </c>
      <c r="P2379" s="4" t="s">
        <v>3888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600</v>
      </c>
      <c r="E2380" s="57" t="s">
        <v>445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448</v>
      </c>
      <c r="N2380" s="57" t="s">
        <v>52</v>
      </c>
      <c r="O2380" s="57">
        <v>9330</v>
      </c>
      <c r="P2380" s="4" t="s">
        <v>3888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3887</v>
      </c>
      <c r="E2381" s="57" t="s">
        <v>445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3981</v>
      </c>
      <c r="N2381" s="57" t="s">
        <v>57</v>
      </c>
      <c r="O2381" s="57" t="s">
        <v>3980</v>
      </c>
      <c r="P2381" s="4" t="s">
        <v>3822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2268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448</v>
      </c>
      <c r="N2382" s="57" t="s">
        <v>52</v>
      </c>
      <c r="O2382" s="57">
        <v>9330</v>
      </c>
      <c r="P2382" s="4" t="s">
        <v>2417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2269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448</v>
      </c>
      <c r="N2383" s="57" t="s">
        <v>52</v>
      </c>
      <c r="O2383" s="57">
        <v>9330</v>
      </c>
      <c r="P2383" s="4" t="s">
        <v>2417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2269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454</v>
      </c>
      <c r="N2384" s="57" t="s">
        <v>456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2269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454</v>
      </c>
      <c r="N2385" s="57" t="s">
        <v>456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4077</v>
      </c>
      <c r="D2386" s="4" t="s">
        <v>2268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447</v>
      </c>
      <c r="N2386" s="57" t="s">
        <v>455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4077</v>
      </c>
      <c r="D2387" s="4" t="s">
        <v>2269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447</v>
      </c>
      <c r="N2387" s="57" t="s">
        <v>455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4077</v>
      </c>
      <c r="D2388" s="4" t="s">
        <v>2472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3392</v>
      </c>
      <c r="N2388" s="57" t="s">
        <v>442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4077</v>
      </c>
      <c r="D2389" s="4" t="s">
        <v>2472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3392</v>
      </c>
      <c r="N2389" s="57" t="s">
        <v>442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435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452</v>
      </c>
      <c r="N2390" s="57" t="s">
        <v>435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435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452</v>
      </c>
      <c r="N2391" s="57" t="s">
        <v>435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435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452</v>
      </c>
      <c r="N2392" s="57" t="s">
        <v>435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427</v>
      </c>
      <c r="E2393" s="57" t="s">
        <v>445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448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3887</v>
      </c>
      <c r="E2394" s="57" t="s">
        <v>445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3981</v>
      </c>
      <c r="N2394" s="57" t="s">
        <v>57</v>
      </c>
      <c r="O2394" s="57" t="s">
        <v>3980</v>
      </c>
      <c r="P2394" s="4" t="s">
        <v>3822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3887</v>
      </c>
      <c r="E2395" s="57" t="s">
        <v>445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3667</v>
      </c>
      <c r="N2395" s="57" t="s">
        <v>57</v>
      </c>
      <c r="O2395" s="57" t="s">
        <v>3636</v>
      </c>
      <c r="P2395" s="4" t="s">
        <v>3668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2268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448</v>
      </c>
      <c r="N2396" s="57" t="s">
        <v>52</v>
      </c>
      <c r="O2396" s="57">
        <v>9330</v>
      </c>
      <c r="P2396" s="4" t="s">
        <v>2417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2269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448</v>
      </c>
      <c r="N2397" s="57" t="s">
        <v>52</v>
      </c>
      <c r="O2397" s="57">
        <v>9330</v>
      </c>
      <c r="P2397" s="4" t="s">
        <v>2417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2269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454</v>
      </c>
      <c r="N2398" s="57" t="s">
        <v>456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4077</v>
      </c>
      <c r="D2399" s="4" t="s">
        <v>427</v>
      </c>
      <c r="E2399" s="57" t="s">
        <v>445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447</v>
      </c>
      <c r="N2399" s="57" t="s">
        <v>455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4077</v>
      </c>
      <c r="D2400" s="4" t="s">
        <v>427</v>
      </c>
      <c r="E2400" s="57" t="s">
        <v>445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447</v>
      </c>
      <c r="N2400" s="57" t="s">
        <v>455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4077</v>
      </c>
      <c r="D2401" s="4" t="s">
        <v>2268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447</v>
      </c>
      <c r="N2401" s="57" t="s">
        <v>455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4077</v>
      </c>
      <c r="D2402" s="4" t="s">
        <v>2268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447</v>
      </c>
      <c r="N2402" s="57" t="s">
        <v>455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4077</v>
      </c>
      <c r="D2403" s="4" t="s">
        <v>2268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447</v>
      </c>
      <c r="N2403" s="57" t="s">
        <v>455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4077</v>
      </c>
      <c r="D2404" s="4" t="s">
        <v>2268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447</v>
      </c>
      <c r="N2404" s="57" t="s">
        <v>444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4077</v>
      </c>
      <c r="D2405" s="4" t="s">
        <v>428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3392</v>
      </c>
      <c r="N2405" s="57" t="s">
        <v>442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69" si="184">WEEKNUM(A2406)</f>
        <v>17</v>
      </c>
      <c r="C2406" s="57" t="str">
        <f t="shared" ref="C2406:C2469" si="185">TEXT(A2406,"Mmm")</f>
        <v>Apr</v>
      </c>
      <c r="D2406" s="4" t="s">
        <v>427</v>
      </c>
      <c r="E2406" s="57" t="s">
        <v>445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448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427</v>
      </c>
      <c r="E2407" s="57" t="s">
        <v>445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2270</v>
      </c>
      <c r="N2407" s="57" t="s">
        <v>57</v>
      </c>
      <c r="O2407" s="57" t="s">
        <v>2518</v>
      </c>
      <c r="P2407" s="4" t="s">
        <v>2517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3977</v>
      </c>
      <c r="E2408" s="57" t="s">
        <v>445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3978</v>
      </c>
      <c r="N2408" s="57" t="s">
        <v>3106</v>
      </c>
      <c r="O2408" s="57" t="s">
        <v>79</v>
      </c>
      <c r="P2408" s="4" t="s">
        <v>3979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2268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448</v>
      </c>
      <c r="N2409" s="57" t="s">
        <v>52</v>
      </c>
      <c r="O2409" s="57">
        <v>9330</v>
      </c>
      <c r="P2409" s="4" t="s">
        <v>2417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2269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448</v>
      </c>
      <c r="N2410" s="57" t="s">
        <v>52</v>
      </c>
      <c r="O2410" s="57">
        <v>9330</v>
      </c>
      <c r="P2410" s="4" t="s">
        <v>2417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838</v>
      </c>
      <c r="E2411" s="57" t="s">
        <v>445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447</v>
      </c>
      <c r="N2411" s="57" t="s">
        <v>444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838</v>
      </c>
      <c r="E2412" s="57" t="s">
        <v>445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447</v>
      </c>
      <c r="N2412" s="57" t="s">
        <v>444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838</v>
      </c>
      <c r="E2413" s="57" t="s">
        <v>445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447</v>
      </c>
      <c r="N2413" s="57" t="s">
        <v>444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3704</v>
      </c>
      <c r="E2414" s="57" t="s">
        <v>445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3392</v>
      </c>
      <c r="N2414" s="57" t="s">
        <v>443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3704</v>
      </c>
      <c r="E2415" s="57" t="s">
        <v>445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3392</v>
      </c>
      <c r="N2415" s="57" t="s">
        <v>443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428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3392</v>
      </c>
      <c r="N2416" s="57" t="s">
        <v>442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428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80" si="186">I2417+J2417</f>
        <v>12</v>
      </c>
      <c r="L2417" s="57">
        <f t="shared" ref="L2417:L2480" si="187">H2417*K2417</f>
        <v>24</v>
      </c>
      <c r="M2417" s="4" t="s">
        <v>3392</v>
      </c>
      <c r="N2417" s="57" t="s">
        <v>442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435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452</v>
      </c>
      <c r="N2418" s="57" t="s">
        <v>435</v>
      </c>
      <c r="O2418" s="57">
        <v>273124</v>
      </c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435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452</v>
      </c>
      <c r="N2419" s="57" t="s">
        <v>435</v>
      </c>
      <c r="O2419" s="57">
        <v>273124</v>
      </c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435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452</v>
      </c>
      <c r="N2420" s="57" t="s">
        <v>435</v>
      </c>
      <c r="O2420" s="57">
        <v>273124</v>
      </c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4059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454</v>
      </c>
      <c r="N2421" s="57" t="s">
        <v>456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427</v>
      </c>
      <c r="E2422" s="57" t="s">
        <v>445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448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427</v>
      </c>
      <c r="E2423" s="57" t="s">
        <v>445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2270</v>
      </c>
      <c r="N2423" s="57" t="s">
        <v>57</v>
      </c>
      <c r="O2423" s="57" t="s">
        <v>2518</v>
      </c>
      <c r="P2423" s="4" t="s">
        <v>2517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2268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448</v>
      </c>
      <c r="N2424" s="57" t="s">
        <v>52</v>
      </c>
      <c r="O2424" s="57">
        <v>9330</v>
      </c>
      <c r="P2424" s="4" t="s">
        <v>2417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2269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448</v>
      </c>
      <c r="N2425" s="57" t="s">
        <v>52</v>
      </c>
      <c r="O2425" s="57">
        <v>9330</v>
      </c>
      <c r="P2425" s="4" t="s">
        <v>2417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435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452</v>
      </c>
      <c r="N2426" s="57" t="s">
        <v>435</v>
      </c>
      <c r="O2426" s="57">
        <v>273124</v>
      </c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435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452</v>
      </c>
      <c r="N2427" s="57" t="s">
        <v>435</v>
      </c>
      <c r="O2427" s="57">
        <v>273124</v>
      </c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435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452</v>
      </c>
      <c r="N2428" s="57" t="s">
        <v>435</v>
      </c>
      <c r="O2428" s="57">
        <v>273124</v>
      </c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435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452</v>
      </c>
      <c r="N2429" s="57" t="s">
        <v>435</v>
      </c>
      <c r="O2429" s="57">
        <v>273124</v>
      </c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4059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454</v>
      </c>
      <c r="N2430" s="57" t="s">
        <v>456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427</v>
      </c>
      <c r="E2431" s="57" t="s">
        <v>445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448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427</v>
      </c>
      <c r="E2432" s="57" t="s">
        <v>445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2270</v>
      </c>
      <c r="N2432" s="57" t="s">
        <v>57</v>
      </c>
      <c r="O2432" s="57" t="s">
        <v>2518</v>
      </c>
      <c r="P2432" s="4" t="s">
        <v>2517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2268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448</v>
      </c>
      <c r="N2433" s="57" t="s">
        <v>52</v>
      </c>
      <c r="O2433" s="57">
        <v>9330</v>
      </c>
      <c r="P2433" s="4" t="s">
        <v>2417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2269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448</v>
      </c>
      <c r="N2434" s="57" t="s">
        <v>52</v>
      </c>
      <c r="O2434" s="57">
        <v>9330</v>
      </c>
      <c r="P2434" s="4" t="s">
        <v>2417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3283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3392</v>
      </c>
      <c r="N2435" s="57" t="s">
        <v>442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2472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3392</v>
      </c>
      <c r="N2436" s="57" t="s">
        <v>442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2472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3392</v>
      </c>
      <c r="N2437" s="57" t="s">
        <v>442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2472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3392</v>
      </c>
      <c r="N2438" s="57" t="s">
        <v>442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435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452</v>
      </c>
      <c r="N2439" s="57" t="s">
        <v>435</v>
      </c>
      <c r="O2439" s="57">
        <v>273124</v>
      </c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435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452</v>
      </c>
      <c r="N2440" s="57" t="s">
        <v>435</v>
      </c>
      <c r="O2440" s="57">
        <v>273124</v>
      </c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435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452</v>
      </c>
      <c r="N2441" s="57" t="s">
        <v>435</v>
      </c>
      <c r="O2441" s="57">
        <v>273124</v>
      </c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4059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454</v>
      </c>
      <c r="N2442" s="57" t="s">
        <v>456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427</v>
      </c>
      <c r="E2443" s="57" t="s">
        <v>445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447</v>
      </c>
      <c r="N2443" s="57" t="s">
        <v>455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427</v>
      </c>
      <c r="E2444" s="57" t="s">
        <v>445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447</v>
      </c>
      <c r="N2444" s="57" t="s">
        <v>455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427</v>
      </c>
      <c r="E2445" s="57" t="s">
        <v>445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448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2268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448</v>
      </c>
      <c r="N2446" s="57" t="s">
        <v>52</v>
      </c>
      <c r="O2446" s="57">
        <v>9330</v>
      </c>
      <c r="P2446" s="4" t="s">
        <v>2417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2269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448</v>
      </c>
      <c r="N2447" s="57" t="s">
        <v>52</v>
      </c>
      <c r="O2447" s="57">
        <v>9330</v>
      </c>
      <c r="P2447" s="4" t="s">
        <v>2417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1189</v>
      </c>
      <c r="E2448" s="57" t="s">
        <v>445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2015</v>
      </c>
      <c r="N2448" s="57" t="s">
        <v>57</v>
      </c>
      <c r="O2448" s="57" t="s">
        <v>3980</v>
      </c>
      <c r="P2448" s="4" t="s">
        <v>4060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838</v>
      </c>
      <c r="E2449" s="57" t="s">
        <v>445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3667</v>
      </c>
      <c r="N2449" s="57" t="s">
        <v>57</v>
      </c>
      <c r="O2449" s="57" t="s">
        <v>3636</v>
      </c>
      <c r="P2449" s="4" t="s">
        <v>3668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435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452</v>
      </c>
      <c r="N2450" s="57" t="s">
        <v>435</v>
      </c>
      <c r="O2450" s="57">
        <v>273124</v>
      </c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435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452</v>
      </c>
      <c r="N2451" s="57" t="s">
        <v>435</v>
      </c>
      <c r="O2451" s="57">
        <v>273124</v>
      </c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435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452</v>
      </c>
      <c r="N2452" s="57" t="s">
        <v>435</v>
      </c>
      <c r="O2452" s="57">
        <v>273124</v>
      </c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4059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454</v>
      </c>
      <c r="N2453" s="57" t="s">
        <v>456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4059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447</v>
      </c>
      <c r="N2454" s="57" t="s">
        <v>444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427</v>
      </c>
      <c r="E2455" s="57" t="s">
        <v>445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447</v>
      </c>
      <c r="N2455" s="57" t="s">
        <v>455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si="184"/>
        <v>18</v>
      </c>
      <c r="C2456" s="57" t="str">
        <f t="shared" si="185"/>
        <v>Apr</v>
      </c>
      <c r="D2456" s="4" t="s">
        <v>427</v>
      </c>
      <c r="E2456" s="57" t="s">
        <v>445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447</v>
      </c>
      <c r="N2456" s="57" t="s">
        <v>455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4"/>
        <v>18</v>
      </c>
      <c r="C2457" s="57" t="str">
        <f t="shared" si="185"/>
        <v>Apr</v>
      </c>
      <c r="D2457" s="4" t="s">
        <v>427</v>
      </c>
      <c r="E2457" s="57" t="s">
        <v>445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447</v>
      </c>
      <c r="N2457" s="57" t="s">
        <v>455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4"/>
        <v>18</v>
      </c>
      <c r="C2458" s="57" t="str">
        <f t="shared" si="185"/>
        <v>Apr</v>
      </c>
      <c r="D2458" s="4" t="s">
        <v>427</v>
      </c>
      <c r="E2458" s="57" t="s">
        <v>445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447</v>
      </c>
      <c r="N2458" s="57" t="s">
        <v>455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4"/>
        <v>18</v>
      </c>
      <c r="C2459" s="57" t="str">
        <f t="shared" si="185"/>
        <v>Apr</v>
      </c>
      <c r="D2459" s="4" t="s">
        <v>427</v>
      </c>
      <c r="E2459" s="57" t="s">
        <v>445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447</v>
      </c>
      <c r="N2459" s="57" t="s">
        <v>455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4"/>
        <v>18</v>
      </c>
      <c r="C2460" s="57" t="str">
        <f t="shared" si="185"/>
        <v>Apr</v>
      </c>
      <c r="D2460" s="4" t="s">
        <v>427</v>
      </c>
      <c r="E2460" s="57" t="s">
        <v>445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447</v>
      </c>
      <c r="N2460" s="57" t="s">
        <v>455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4"/>
        <v>18</v>
      </c>
      <c r="C2461" s="57" t="str">
        <f t="shared" si="185"/>
        <v>Apr</v>
      </c>
      <c r="D2461" s="4" t="s">
        <v>427</v>
      </c>
      <c r="E2461" s="57" t="s">
        <v>445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447</v>
      </c>
      <c r="N2461" s="57" t="s">
        <v>455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4"/>
        <v>18</v>
      </c>
      <c r="C2462" s="57" t="str">
        <f t="shared" si="185"/>
        <v>Apr</v>
      </c>
      <c r="D2462" s="4" t="s">
        <v>427</v>
      </c>
      <c r="E2462" s="57" t="s">
        <v>445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448</v>
      </c>
      <c r="N2462" s="57" t="s">
        <v>57</v>
      </c>
      <c r="O2462" s="57" t="s">
        <v>5065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4"/>
        <v>18</v>
      </c>
      <c r="C2463" s="57" t="str">
        <f t="shared" si="185"/>
        <v>Apr</v>
      </c>
      <c r="D2463" s="4" t="s">
        <v>2268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448</v>
      </c>
      <c r="N2463" s="57" t="s">
        <v>52</v>
      </c>
      <c r="O2463" s="57">
        <v>9330</v>
      </c>
      <c r="P2463" s="4" t="s">
        <v>2417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4"/>
        <v>18</v>
      </c>
      <c r="C2464" s="57" t="str">
        <f t="shared" si="185"/>
        <v>Apr</v>
      </c>
      <c r="D2464" s="4" t="s">
        <v>2269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448</v>
      </c>
      <c r="N2464" s="57" t="s">
        <v>52</v>
      </c>
      <c r="O2464" s="57">
        <v>9330</v>
      </c>
      <c r="P2464" s="4" t="s">
        <v>2417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4"/>
        <v>18</v>
      </c>
      <c r="C2465" s="57" t="str">
        <f t="shared" si="185"/>
        <v>Apr</v>
      </c>
      <c r="D2465" s="4" t="s">
        <v>1189</v>
      </c>
      <c r="E2465" s="57" t="s">
        <v>445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1903</v>
      </c>
      <c r="N2465" s="57" t="s">
        <v>442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4"/>
        <v>18</v>
      </c>
      <c r="C2466" s="57" t="str">
        <f t="shared" si="185"/>
        <v>Apr</v>
      </c>
      <c r="D2466" s="4" t="s">
        <v>838</v>
      </c>
      <c r="E2466" s="57" t="s">
        <v>445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3667</v>
      </c>
      <c r="N2466" s="57" t="s">
        <v>57</v>
      </c>
      <c r="O2466" s="57" t="s">
        <v>3636</v>
      </c>
      <c r="P2466" s="4" t="s">
        <v>3668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4"/>
        <v>18</v>
      </c>
      <c r="C2467" s="57" t="str">
        <f t="shared" si="185"/>
        <v>Apr</v>
      </c>
      <c r="D2467" s="4" t="s">
        <v>435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si="186"/>
        <v>8</v>
      </c>
      <c r="L2467" s="57">
        <f t="shared" si="187"/>
        <v>28</v>
      </c>
      <c r="M2467" s="4" t="s">
        <v>452</v>
      </c>
      <c r="N2467" s="57" t="s">
        <v>435</v>
      </c>
      <c r="O2467" s="57">
        <v>273124</v>
      </c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4"/>
        <v>18</v>
      </c>
      <c r="C2468" s="57" t="str">
        <f t="shared" si="185"/>
        <v>Apr</v>
      </c>
      <c r="D2468" s="4" t="s">
        <v>435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86"/>
        <v>10</v>
      </c>
      <c r="L2468" s="57">
        <f t="shared" si="187"/>
        <v>30</v>
      </c>
      <c r="M2468" s="4" t="s">
        <v>452</v>
      </c>
      <c r="N2468" s="57" t="s">
        <v>435</v>
      </c>
      <c r="O2468" s="57">
        <v>273124</v>
      </c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4"/>
        <v>18</v>
      </c>
      <c r="C2469" s="57" t="str">
        <f t="shared" si="185"/>
        <v>Apr</v>
      </c>
      <c r="D2469" s="4" t="s">
        <v>4059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86"/>
        <v>12</v>
      </c>
      <c r="L2469" s="57">
        <f t="shared" si="187"/>
        <v>12</v>
      </c>
      <c r="M2469" s="4" t="s">
        <v>454</v>
      </c>
      <c r="N2469" s="57" t="s">
        <v>456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ref="B2470:B2533" si="188">WEEKNUM(A2470)</f>
        <v>18</v>
      </c>
      <c r="C2470" s="57" t="str">
        <f t="shared" ref="C2470:C2533" si="189">TEXT(A2470,"Mmm")</f>
        <v>Apr</v>
      </c>
      <c r="D2470" s="4" t="s">
        <v>427</v>
      </c>
      <c r="E2470" s="57" t="s">
        <v>445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86"/>
        <v>8</v>
      </c>
      <c r="L2470" s="57">
        <f t="shared" si="187"/>
        <v>24</v>
      </c>
      <c r="M2470" s="4" t="s">
        <v>447</v>
      </c>
      <c r="N2470" s="57" t="s">
        <v>455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427</v>
      </c>
      <c r="E2471" s="57" t="s">
        <v>445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86"/>
        <v>10</v>
      </c>
      <c r="L2471" s="57">
        <f t="shared" si="187"/>
        <v>20</v>
      </c>
      <c r="M2471" s="4" t="s">
        <v>447</v>
      </c>
      <c r="N2471" s="57" t="s">
        <v>455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427</v>
      </c>
      <c r="E2472" s="57" t="s">
        <v>445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86"/>
        <v>11</v>
      </c>
      <c r="L2472" s="57">
        <f t="shared" si="187"/>
        <v>22</v>
      </c>
      <c r="M2472" s="4" t="s">
        <v>447</v>
      </c>
      <c r="N2472" s="57" t="s">
        <v>455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427</v>
      </c>
      <c r="E2473" s="57" t="s">
        <v>445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86"/>
        <v>11.5</v>
      </c>
      <c r="L2473" s="57">
        <f t="shared" si="187"/>
        <v>11.5</v>
      </c>
      <c r="M2473" s="4" t="s">
        <v>447</v>
      </c>
      <c r="N2473" s="57" t="s">
        <v>455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427</v>
      </c>
      <c r="E2474" s="57" t="s">
        <v>445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86"/>
        <v>12</v>
      </c>
      <c r="L2474" s="57">
        <f t="shared" si="187"/>
        <v>192</v>
      </c>
      <c r="M2474" s="4" t="s">
        <v>447</v>
      </c>
      <c r="N2474" s="57" t="s">
        <v>455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427</v>
      </c>
      <c r="E2475" s="57" t="s">
        <v>445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86"/>
        <v>11</v>
      </c>
      <c r="L2475" s="57">
        <f t="shared" si="187"/>
        <v>11</v>
      </c>
      <c r="M2475" s="4" t="s">
        <v>448</v>
      </c>
      <c r="N2475" s="57" t="s">
        <v>57</v>
      </c>
      <c r="O2475" s="57" t="s">
        <v>5065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2268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86"/>
        <v>2</v>
      </c>
      <c r="L2476" s="57">
        <f t="shared" si="187"/>
        <v>2</v>
      </c>
      <c r="M2476" s="4" t="s">
        <v>448</v>
      </c>
      <c r="N2476" s="57" t="s">
        <v>52</v>
      </c>
      <c r="O2476" s="57">
        <v>9330</v>
      </c>
      <c r="P2476" s="4" t="s">
        <v>2417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2269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86"/>
        <v>2</v>
      </c>
      <c r="L2477" s="57">
        <f t="shared" si="187"/>
        <v>2</v>
      </c>
      <c r="M2477" s="4" t="s">
        <v>448</v>
      </c>
      <c r="N2477" s="57" t="s">
        <v>52</v>
      </c>
      <c r="O2477" s="57">
        <v>9330</v>
      </c>
      <c r="P2477" s="4" t="s">
        <v>2417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435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86"/>
        <v>8</v>
      </c>
      <c r="L2478" s="57">
        <f t="shared" si="187"/>
        <v>40</v>
      </c>
      <c r="M2478" s="4" t="s">
        <v>452</v>
      </c>
      <c r="N2478" s="57" t="s">
        <v>435</v>
      </c>
      <c r="O2478" s="57">
        <v>273124</v>
      </c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435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86"/>
        <v>9</v>
      </c>
      <c r="L2479" s="57">
        <f t="shared" si="187"/>
        <v>9</v>
      </c>
      <c r="M2479" s="4" t="s">
        <v>452</v>
      </c>
      <c r="N2479" s="57" t="s">
        <v>435</v>
      </c>
      <c r="O2479" s="57">
        <v>273124</v>
      </c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4059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86"/>
        <v>12</v>
      </c>
      <c r="L2480" s="57">
        <f t="shared" si="187"/>
        <v>12</v>
      </c>
      <c r="M2480" s="4" t="s">
        <v>454</v>
      </c>
      <c r="N2480" s="57" t="s">
        <v>456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2268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ref="K2481:K2544" si="190">I2481+J2481</f>
        <v>2</v>
      </c>
      <c r="L2481" s="57">
        <f t="shared" ref="L2481:L2544" si="191">H2481*K2481</f>
        <v>2</v>
      </c>
      <c r="M2481" s="4" t="s">
        <v>448</v>
      </c>
      <c r="N2481" s="57" t="s">
        <v>52</v>
      </c>
      <c r="O2481" s="57">
        <v>9330</v>
      </c>
      <c r="P2481" s="4" t="s">
        <v>2417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2269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448</v>
      </c>
      <c r="N2482" s="57" t="s">
        <v>52</v>
      </c>
      <c r="O2482" s="57">
        <v>9330</v>
      </c>
      <c r="P2482" s="4" t="s">
        <v>2417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1189</v>
      </c>
      <c r="E2483" s="57" t="s">
        <v>445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3667</v>
      </c>
      <c r="N2483" s="57" t="s">
        <v>57</v>
      </c>
      <c r="O2483" s="57" t="s">
        <v>3636</v>
      </c>
      <c r="P2483" s="4" t="s">
        <v>3668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1189</v>
      </c>
      <c r="E2484" s="57" t="s">
        <v>445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2015</v>
      </c>
      <c r="N2484" s="57" t="s">
        <v>57</v>
      </c>
      <c r="O2484" s="57" t="s">
        <v>3980</v>
      </c>
      <c r="P2484" s="4" t="s">
        <v>4060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435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452</v>
      </c>
      <c r="N2485" s="57" t="s">
        <v>435</v>
      </c>
      <c r="O2485" s="57">
        <v>273124</v>
      </c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427</v>
      </c>
      <c r="E2486" s="57" t="s">
        <v>445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448</v>
      </c>
      <c r="N2486" s="57" t="s">
        <v>57</v>
      </c>
      <c r="O2486" s="57" t="s">
        <v>5065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2268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448</v>
      </c>
      <c r="N2487" s="57" t="s">
        <v>52</v>
      </c>
      <c r="O2487" s="57">
        <v>9330</v>
      </c>
      <c r="P2487" s="4" t="s">
        <v>2417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2269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448</v>
      </c>
      <c r="N2488" s="57" t="s">
        <v>52</v>
      </c>
      <c r="O2488" s="57">
        <v>9330</v>
      </c>
      <c r="P2488" s="4" t="s">
        <v>2417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1189</v>
      </c>
      <c r="E2489" s="57" t="s">
        <v>445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4952</v>
      </c>
      <c r="N2489" s="57" t="s">
        <v>57</v>
      </c>
      <c r="O2489" s="57" t="s">
        <v>4951</v>
      </c>
      <c r="P2489" s="4" t="s">
        <v>4183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1189</v>
      </c>
      <c r="E2490" s="57" t="s">
        <v>445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4952</v>
      </c>
      <c r="N2490" s="57" t="s">
        <v>57</v>
      </c>
      <c r="O2490" s="57" t="s">
        <v>4951</v>
      </c>
      <c r="P2490" s="4" t="s">
        <v>4183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435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452</v>
      </c>
      <c r="N2491" s="57" t="s">
        <v>435</v>
      </c>
      <c r="O2491" s="57">
        <v>273124</v>
      </c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435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452</v>
      </c>
      <c r="N2492" s="57" t="s">
        <v>435</v>
      </c>
      <c r="O2492" s="57">
        <v>273124</v>
      </c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435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452</v>
      </c>
      <c r="N2493" s="57" t="s">
        <v>435</v>
      </c>
      <c r="O2493" s="57">
        <v>273124</v>
      </c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4059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454</v>
      </c>
      <c r="N2494" s="57" t="s">
        <v>456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4225</v>
      </c>
      <c r="E2495" s="57" t="s">
        <v>445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447</v>
      </c>
      <c r="N2495" s="57" t="s">
        <v>455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4226</v>
      </c>
      <c r="E2496" s="57" t="s">
        <v>445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447</v>
      </c>
      <c r="N2496" s="57" t="s">
        <v>455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2268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448</v>
      </c>
      <c r="N2497" s="57" t="s">
        <v>52</v>
      </c>
      <c r="O2497" s="57">
        <v>9330</v>
      </c>
      <c r="P2497" s="4" t="s">
        <v>2417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2269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448</v>
      </c>
      <c r="N2498" s="57" t="s">
        <v>52</v>
      </c>
      <c r="O2498" s="57">
        <v>9330</v>
      </c>
      <c r="P2498" s="4" t="s">
        <v>2417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1189</v>
      </c>
      <c r="E2499" s="57" t="s">
        <v>445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4182</v>
      </c>
      <c r="N2499" s="57" t="s">
        <v>57</v>
      </c>
      <c r="O2499" s="57" t="s">
        <v>3980</v>
      </c>
      <c r="P2499" s="4" t="s">
        <v>4060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435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452</v>
      </c>
      <c r="N2500" s="57" t="s">
        <v>435</v>
      </c>
      <c r="O2500" s="57">
        <v>273124</v>
      </c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435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452</v>
      </c>
      <c r="N2501" s="57" t="s">
        <v>435</v>
      </c>
      <c r="O2501" s="57">
        <v>273124</v>
      </c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435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452</v>
      </c>
      <c r="N2502" s="57" t="s">
        <v>435</v>
      </c>
      <c r="O2502" s="57">
        <v>273124</v>
      </c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435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452</v>
      </c>
      <c r="N2503" s="57" t="s">
        <v>435</v>
      </c>
      <c r="O2503" s="57">
        <v>273124</v>
      </c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4059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454</v>
      </c>
      <c r="N2504" s="57" t="s">
        <v>456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2620</v>
      </c>
      <c r="E2505" s="57" t="s">
        <v>445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447</v>
      </c>
      <c r="N2505" s="57" t="s">
        <v>444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2623</v>
      </c>
      <c r="E2506" s="57" t="s">
        <v>445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447</v>
      </c>
      <c r="N2506" s="57" t="s">
        <v>444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4252</v>
      </c>
      <c r="E2507" s="57" t="s">
        <v>445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447</v>
      </c>
      <c r="N2507" s="57" t="s">
        <v>444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2268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448</v>
      </c>
      <c r="N2508" s="57" t="s">
        <v>52</v>
      </c>
      <c r="O2508" s="57">
        <v>9330</v>
      </c>
      <c r="P2508" s="4" t="s">
        <v>2417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2269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448</v>
      </c>
      <c r="N2509" s="57" t="s">
        <v>52</v>
      </c>
      <c r="O2509" s="57">
        <v>9330</v>
      </c>
      <c r="P2509" s="4" t="s">
        <v>2417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1189</v>
      </c>
      <c r="E2510" s="57" t="s">
        <v>445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4182</v>
      </c>
      <c r="N2510" s="57" t="s">
        <v>57</v>
      </c>
      <c r="O2510" s="57" t="s">
        <v>3980</v>
      </c>
      <c r="P2510" s="4" t="s">
        <v>4060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1189</v>
      </c>
      <c r="E2511" s="57" t="s">
        <v>445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4253</v>
      </c>
      <c r="N2511" s="57" t="s">
        <v>57</v>
      </c>
      <c r="O2511" s="57">
        <v>275202</v>
      </c>
      <c r="P2511" s="4" t="s">
        <v>4183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435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452</v>
      </c>
      <c r="N2512" s="57" t="s">
        <v>435</v>
      </c>
      <c r="O2512" s="57">
        <v>273124</v>
      </c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435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452</v>
      </c>
      <c r="N2513" s="57" t="s">
        <v>435</v>
      </c>
      <c r="O2513" s="57">
        <v>273124</v>
      </c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435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452</v>
      </c>
      <c r="N2514" s="57" t="s">
        <v>435</v>
      </c>
      <c r="O2514" s="57">
        <v>273124</v>
      </c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4059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454</v>
      </c>
      <c r="N2515" s="57" t="s">
        <v>456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4303</v>
      </c>
      <c r="E2516" s="57" t="s">
        <v>445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447</v>
      </c>
      <c r="N2516" s="57" t="s">
        <v>455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3390</v>
      </c>
      <c r="E2517" s="57" t="s">
        <v>445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447</v>
      </c>
      <c r="N2517" s="57" t="s">
        <v>455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4304</v>
      </c>
      <c r="E2518" s="57" t="s">
        <v>445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447</v>
      </c>
      <c r="N2518" s="57" t="s">
        <v>455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3587</v>
      </c>
      <c r="E2519" s="57" t="s">
        <v>445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447</v>
      </c>
      <c r="N2519" s="57" t="s">
        <v>455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si="188"/>
        <v>19</v>
      </c>
      <c r="C2520" s="57" t="str">
        <f t="shared" si="189"/>
        <v>May</v>
      </c>
      <c r="D2520" s="4" t="s">
        <v>4305</v>
      </c>
      <c r="E2520" s="57" t="s">
        <v>445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447</v>
      </c>
      <c r="N2520" s="57" t="s">
        <v>455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88"/>
        <v>19</v>
      </c>
      <c r="C2521" s="57" t="str">
        <f t="shared" si="189"/>
        <v>May</v>
      </c>
      <c r="D2521" s="4" t="s">
        <v>2268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448</v>
      </c>
      <c r="N2521" s="57" t="s">
        <v>52</v>
      </c>
      <c r="O2521" s="57">
        <v>9330</v>
      </c>
      <c r="P2521" s="4" t="s">
        <v>2417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88"/>
        <v>19</v>
      </c>
      <c r="C2522" s="57" t="str">
        <f t="shared" si="189"/>
        <v>May</v>
      </c>
      <c r="D2522" s="4" t="s">
        <v>2269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448</v>
      </c>
      <c r="N2522" s="57" t="s">
        <v>52</v>
      </c>
      <c r="O2522" s="57">
        <v>9330</v>
      </c>
      <c r="P2522" s="4" t="s">
        <v>2417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88"/>
        <v>19</v>
      </c>
      <c r="C2523" s="57" t="str">
        <f t="shared" si="189"/>
        <v>May</v>
      </c>
      <c r="D2523" s="4" t="s">
        <v>1189</v>
      </c>
      <c r="E2523" s="57" t="s">
        <v>445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4182</v>
      </c>
      <c r="N2523" s="57" t="s">
        <v>57</v>
      </c>
      <c r="O2523" s="57" t="s">
        <v>3980</v>
      </c>
      <c r="P2523" s="4" t="s">
        <v>4060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88"/>
        <v>19</v>
      </c>
      <c r="C2524" s="57" t="str">
        <f t="shared" si="189"/>
        <v>May</v>
      </c>
      <c r="D2524" s="4" t="s">
        <v>1189</v>
      </c>
      <c r="E2524" s="57" t="s">
        <v>445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4253</v>
      </c>
      <c r="N2524" s="57" t="s">
        <v>57</v>
      </c>
      <c r="O2524" s="57">
        <v>275202</v>
      </c>
      <c r="P2524" s="4" t="s">
        <v>4183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88"/>
        <v>19</v>
      </c>
      <c r="C2525" s="57" t="str">
        <f t="shared" si="189"/>
        <v>May</v>
      </c>
      <c r="D2525" s="4" t="s">
        <v>1189</v>
      </c>
      <c r="E2525" s="57" t="s">
        <v>445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2015</v>
      </c>
      <c r="N2525" s="57" t="s">
        <v>57</v>
      </c>
      <c r="O2525" s="57" t="s">
        <v>4306</v>
      </c>
      <c r="P2525" s="4" t="s">
        <v>4954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88"/>
        <v>19</v>
      </c>
      <c r="C2526" s="57" t="str">
        <f t="shared" si="189"/>
        <v>May</v>
      </c>
      <c r="D2526" s="4" t="s">
        <v>1189</v>
      </c>
      <c r="E2526" s="57" t="s">
        <v>445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2015</v>
      </c>
      <c r="N2526" s="57" t="s">
        <v>57</v>
      </c>
      <c r="O2526" s="57" t="s">
        <v>4306</v>
      </c>
      <c r="P2526" s="4" t="s">
        <v>4954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88"/>
        <v>19</v>
      </c>
      <c r="C2527" s="57" t="str">
        <f t="shared" si="189"/>
        <v>May</v>
      </c>
      <c r="D2527" s="4" t="s">
        <v>435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452</v>
      </c>
      <c r="N2527" s="57" t="s">
        <v>435</v>
      </c>
      <c r="O2527" s="57">
        <v>273124</v>
      </c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88"/>
        <v>19</v>
      </c>
      <c r="C2528" s="57" t="str">
        <f t="shared" si="189"/>
        <v>May</v>
      </c>
      <c r="D2528" s="4" t="s">
        <v>435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452</v>
      </c>
      <c r="N2528" s="57" t="s">
        <v>435</v>
      </c>
      <c r="O2528" s="57">
        <v>273124</v>
      </c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88"/>
        <v>19</v>
      </c>
      <c r="C2529" s="57" t="str">
        <f t="shared" si="189"/>
        <v>May</v>
      </c>
      <c r="D2529" s="4" t="s">
        <v>435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452</v>
      </c>
      <c r="N2529" s="57" t="s">
        <v>435</v>
      </c>
      <c r="O2529" s="57">
        <v>273124</v>
      </c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88"/>
        <v>19</v>
      </c>
      <c r="C2530" s="57" t="str">
        <f t="shared" si="189"/>
        <v>May</v>
      </c>
      <c r="D2530" s="4" t="s">
        <v>4059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454</v>
      </c>
      <c r="N2530" s="57" t="s">
        <v>456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88"/>
        <v>19</v>
      </c>
      <c r="C2531" s="57" t="str">
        <f t="shared" si="189"/>
        <v>May</v>
      </c>
      <c r="D2531" s="4" t="s">
        <v>2268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si="190"/>
        <v>2</v>
      </c>
      <c r="L2531" s="57">
        <f t="shared" si="191"/>
        <v>2</v>
      </c>
      <c r="M2531" s="4" t="s">
        <v>448</v>
      </c>
      <c r="N2531" s="57" t="s">
        <v>52</v>
      </c>
      <c r="O2531" s="57">
        <v>9330</v>
      </c>
      <c r="P2531" s="4" t="s">
        <v>2417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88"/>
        <v>19</v>
      </c>
      <c r="C2532" s="57" t="str">
        <f t="shared" si="189"/>
        <v>May</v>
      </c>
      <c r="D2532" s="4" t="s">
        <v>2269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0"/>
        <v>2</v>
      </c>
      <c r="L2532" s="57">
        <f t="shared" si="191"/>
        <v>2</v>
      </c>
      <c r="M2532" s="4" t="s">
        <v>448</v>
      </c>
      <c r="N2532" s="57" t="s">
        <v>52</v>
      </c>
      <c r="O2532" s="57">
        <v>9330</v>
      </c>
      <c r="P2532" s="4" t="s">
        <v>2417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88"/>
        <v>19</v>
      </c>
      <c r="C2533" s="57" t="str">
        <f t="shared" si="189"/>
        <v>May</v>
      </c>
      <c r="D2533" s="4" t="s">
        <v>1189</v>
      </c>
      <c r="E2533" s="57" t="s">
        <v>445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0"/>
        <v>12</v>
      </c>
      <c r="L2533" s="57">
        <f t="shared" si="191"/>
        <v>24</v>
      </c>
      <c r="M2533" s="4" t="s">
        <v>4182</v>
      </c>
      <c r="N2533" s="57" t="s">
        <v>57</v>
      </c>
      <c r="O2533" s="57" t="s">
        <v>3980</v>
      </c>
      <c r="P2533" s="4" t="s">
        <v>4060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ref="B2534:B2597" si="192">WEEKNUM(A2534)</f>
        <v>19</v>
      </c>
      <c r="C2534" s="57" t="str">
        <f t="shared" ref="C2534:C2597" si="193">TEXT(A2534,"Mmm")</f>
        <v>May</v>
      </c>
      <c r="D2534" s="4" t="s">
        <v>1189</v>
      </c>
      <c r="E2534" s="57" t="s">
        <v>445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0"/>
        <v>12</v>
      </c>
      <c r="L2534" s="57">
        <f t="shared" si="191"/>
        <v>24</v>
      </c>
      <c r="M2534" s="4" t="s">
        <v>2015</v>
      </c>
      <c r="N2534" s="57" t="s">
        <v>57</v>
      </c>
      <c r="O2534" s="57">
        <v>275210</v>
      </c>
      <c r="P2534" s="4" t="s">
        <v>4349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973</v>
      </c>
      <c r="E2535" s="57" t="s">
        <v>445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0"/>
        <v>12</v>
      </c>
      <c r="L2535" s="57">
        <f t="shared" si="191"/>
        <v>12</v>
      </c>
      <c r="M2535" s="4" t="s">
        <v>1903</v>
      </c>
      <c r="N2535" s="57" t="s">
        <v>442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550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0"/>
        <v>12</v>
      </c>
      <c r="L2536" s="57">
        <f t="shared" si="191"/>
        <v>60</v>
      </c>
      <c r="M2536" s="4" t="s">
        <v>1903</v>
      </c>
      <c r="N2536" s="57" t="s">
        <v>442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435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0"/>
        <v>8</v>
      </c>
      <c r="L2537" s="57">
        <f t="shared" si="191"/>
        <v>32</v>
      </c>
      <c r="M2537" s="4" t="s">
        <v>452</v>
      </c>
      <c r="N2537" s="57" t="s">
        <v>435</v>
      </c>
      <c r="O2537" s="57">
        <v>273124</v>
      </c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435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0"/>
        <v>10</v>
      </c>
      <c r="L2538" s="57">
        <f t="shared" si="191"/>
        <v>50</v>
      </c>
      <c r="M2538" s="4" t="s">
        <v>452</v>
      </c>
      <c r="N2538" s="57" t="s">
        <v>435</v>
      </c>
      <c r="O2538" s="57">
        <v>273124</v>
      </c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435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0"/>
        <v>10.5</v>
      </c>
      <c r="L2539" s="57">
        <f t="shared" si="191"/>
        <v>10.5</v>
      </c>
      <c r="M2539" s="4" t="s">
        <v>452</v>
      </c>
      <c r="N2539" s="57" t="s">
        <v>435</v>
      </c>
      <c r="O2539" s="57">
        <v>273124</v>
      </c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4059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0"/>
        <v>12</v>
      </c>
      <c r="L2540" s="57">
        <f t="shared" si="191"/>
        <v>12</v>
      </c>
      <c r="M2540" s="4" t="s">
        <v>454</v>
      </c>
      <c r="N2540" s="57" t="s">
        <v>456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2268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0"/>
        <v>2</v>
      </c>
      <c r="L2541" s="57">
        <f t="shared" si="191"/>
        <v>2</v>
      </c>
      <c r="M2541" s="4" t="s">
        <v>448</v>
      </c>
      <c r="N2541" s="57" t="s">
        <v>52</v>
      </c>
      <c r="O2541" s="57">
        <v>9330</v>
      </c>
      <c r="P2541" s="4" t="s">
        <v>2417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2269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0"/>
        <v>2</v>
      </c>
      <c r="L2542" s="57">
        <f t="shared" si="191"/>
        <v>2</v>
      </c>
      <c r="M2542" s="4" t="s">
        <v>448</v>
      </c>
      <c r="N2542" s="57" t="s">
        <v>52</v>
      </c>
      <c r="O2542" s="57">
        <v>9330</v>
      </c>
      <c r="P2542" s="4" t="s">
        <v>2417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1189</v>
      </c>
      <c r="E2543" s="57" t="s">
        <v>445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0"/>
        <v>8</v>
      </c>
      <c r="L2543" s="57">
        <f t="shared" si="191"/>
        <v>16</v>
      </c>
      <c r="M2543" s="4" t="s">
        <v>4182</v>
      </c>
      <c r="N2543" s="57" t="s">
        <v>57</v>
      </c>
      <c r="O2543" s="57" t="s">
        <v>3980</v>
      </c>
      <c r="P2543" s="4" t="s">
        <v>4060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973</v>
      </c>
      <c r="E2544" s="57" t="s">
        <v>445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0"/>
        <v>8</v>
      </c>
      <c r="L2544" s="57">
        <f t="shared" si="191"/>
        <v>56</v>
      </c>
      <c r="M2544" s="4" t="s">
        <v>1903</v>
      </c>
      <c r="N2544" s="57" t="s">
        <v>442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973</v>
      </c>
      <c r="E2545" s="57" t="s">
        <v>445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ref="K2545:K2608" si="194">I2545+J2545</f>
        <v>12</v>
      </c>
      <c r="L2545" s="57">
        <f t="shared" ref="L2545:L2608" si="195">H2545*K2545</f>
        <v>12</v>
      </c>
      <c r="M2545" s="4" t="s">
        <v>1903</v>
      </c>
      <c r="N2545" s="57" t="s">
        <v>442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1238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1903</v>
      </c>
      <c r="N2546" s="57" t="s">
        <v>442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1751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1903</v>
      </c>
      <c r="N2547" s="57" t="s">
        <v>442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435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452</v>
      </c>
      <c r="N2548" s="57" t="s">
        <v>435</v>
      </c>
      <c r="O2548" s="57">
        <v>273124</v>
      </c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435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452</v>
      </c>
      <c r="N2549" s="57" t="s">
        <v>435</v>
      </c>
      <c r="O2549" s="57">
        <v>273124</v>
      </c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435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452</v>
      </c>
      <c r="N2550" s="57" t="s">
        <v>435</v>
      </c>
      <c r="O2550" s="57">
        <v>273124</v>
      </c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4059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454</v>
      </c>
      <c r="N2551" s="57" t="s">
        <v>456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1189</v>
      </c>
      <c r="E2552" s="57" t="s">
        <v>445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1903</v>
      </c>
      <c r="N2552" s="57" t="s">
        <v>442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1189</v>
      </c>
      <c r="E2553" s="57" t="s">
        <v>445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1903</v>
      </c>
      <c r="N2553" s="57" t="s">
        <v>442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1189</v>
      </c>
      <c r="E2554" s="57" t="s">
        <v>445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1903</v>
      </c>
      <c r="N2554" s="57" t="s">
        <v>442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427</v>
      </c>
      <c r="E2555" s="57" t="s">
        <v>445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2015</v>
      </c>
      <c r="N2555" s="57" t="s">
        <v>57</v>
      </c>
      <c r="O2555" s="57" t="s">
        <v>2518</v>
      </c>
      <c r="P2555" s="4" t="s">
        <v>4466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430</v>
      </c>
      <c r="E2556" s="57" t="s">
        <v>445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2015</v>
      </c>
      <c r="N2556" s="57" t="s">
        <v>57</v>
      </c>
      <c r="O2556" s="57" t="s">
        <v>2518</v>
      </c>
      <c r="P2556" s="4" t="s">
        <v>2517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430</v>
      </c>
      <c r="E2557" s="57" t="s">
        <v>445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1903</v>
      </c>
      <c r="N2557" s="57" t="s">
        <v>443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2268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448</v>
      </c>
      <c r="N2558" s="57" t="s">
        <v>52</v>
      </c>
      <c r="O2558" s="57">
        <v>9330</v>
      </c>
      <c r="P2558" s="4" t="s">
        <v>2417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2269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448</v>
      </c>
      <c r="N2559" s="57" t="s">
        <v>52</v>
      </c>
      <c r="O2559" s="57">
        <v>9330</v>
      </c>
      <c r="P2559" s="4" t="s">
        <v>2417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973</v>
      </c>
      <c r="E2560" s="57" t="s">
        <v>445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1903</v>
      </c>
      <c r="N2560" s="57" t="s">
        <v>442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838</v>
      </c>
      <c r="E2561" s="57" t="s">
        <v>445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1903</v>
      </c>
      <c r="N2561" s="57" t="s">
        <v>442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838</v>
      </c>
      <c r="E2562" s="57" t="s">
        <v>445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1903</v>
      </c>
      <c r="N2562" s="57" t="s">
        <v>442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435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452</v>
      </c>
      <c r="N2563" s="57" t="s">
        <v>435</v>
      </c>
      <c r="O2563" s="57">
        <v>273124</v>
      </c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435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452</v>
      </c>
      <c r="N2564" s="57" t="s">
        <v>435</v>
      </c>
      <c r="O2564" s="57">
        <v>273124</v>
      </c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435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452</v>
      </c>
      <c r="N2565" s="57" t="s">
        <v>435</v>
      </c>
      <c r="O2565" s="57">
        <v>273124</v>
      </c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4059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454</v>
      </c>
      <c r="N2566" s="57" t="s">
        <v>456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4538</v>
      </c>
      <c r="E2567" s="57" t="s">
        <v>445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447</v>
      </c>
      <c r="N2567" s="57" t="s">
        <v>455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4538</v>
      </c>
      <c r="E2568" s="57" t="s">
        <v>445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447</v>
      </c>
      <c r="N2568" s="57" t="s">
        <v>455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1716</v>
      </c>
      <c r="E2569" s="57" t="s">
        <v>445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447</v>
      </c>
      <c r="N2569" s="57" t="s">
        <v>455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2268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448</v>
      </c>
      <c r="N2570" s="57" t="s">
        <v>52</v>
      </c>
      <c r="O2570" s="57">
        <v>9330</v>
      </c>
      <c r="P2570" s="4" t="s">
        <v>2417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2269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448</v>
      </c>
      <c r="N2571" s="57" t="s">
        <v>52</v>
      </c>
      <c r="O2571" s="57">
        <v>9330</v>
      </c>
      <c r="P2571" s="4" t="s">
        <v>2417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430</v>
      </c>
      <c r="E2572" s="57" t="s">
        <v>445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2015</v>
      </c>
      <c r="N2572" s="57" t="s">
        <v>57</v>
      </c>
      <c r="O2572" s="57" t="s">
        <v>4955</v>
      </c>
      <c r="P2572" s="4" t="s">
        <v>2517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430</v>
      </c>
      <c r="E2573" s="57" t="s">
        <v>445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2015</v>
      </c>
      <c r="N2573" s="57" t="s">
        <v>57</v>
      </c>
      <c r="O2573" s="57" t="s">
        <v>2518</v>
      </c>
      <c r="P2573" s="4" t="s">
        <v>2517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973</v>
      </c>
      <c r="E2574" s="57" t="s">
        <v>445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1903</v>
      </c>
      <c r="N2574" s="57" t="s">
        <v>442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838</v>
      </c>
      <c r="E2575" s="57" t="s">
        <v>445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1903</v>
      </c>
      <c r="N2575" s="57" t="s">
        <v>442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838</v>
      </c>
      <c r="E2576" s="57" t="s">
        <v>445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1903</v>
      </c>
      <c r="N2576" s="57" t="s">
        <v>442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435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452</v>
      </c>
      <c r="N2577" s="57" t="s">
        <v>435</v>
      </c>
      <c r="O2577" s="57">
        <v>273124</v>
      </c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4059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454</v>
      </c>
      <c r="N2578" s="57" t="s">
        <v>456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427</v>
      </c>
      <c r="E2579" s="57" t="s">
        <v>445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2015</v>
      </c>
      <c r="N2579" s="57" t="s">
        <v>57</v>
      </c>
      <c r="O2579" s="57" t="s">
        <v>2518</v>
      </c>
      <c r="P2579" s="4" t="s">
        <v>4466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427</v>
      </c>
      <c r="E2580" s="57" t="s">
        <v>445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2015</v>
      </c>
      <c r="N2580" s="57" t="s">
        <v>57</v>
      </c>
      <c r="O2580" s="57">
        <v>275201</v>
      </c>
      <c r="P2580" s="4" t="s">
        <v>3893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427</v>
      </c>
      <c r="E2581" s="57" t="s">
        <v>445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2015</v>
      </c>
      <c r="N2581" s="57" t="s">
        <v>57</v>
      </c>
      <c r="O2581" s="57" t="s">
        <v>3026</v>
      </c>
      <c r="P2581" s="4" t="s">
        <v>4551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427</v>
      </c>
      <c r="E2582" s="57" t="s">
        <v>445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5056</v>
      </c>
      <c r="N2582" s="57" t="s">
        <v>57</v>
      </c>
      <c r="O2582" s="57" t="s">
        <v>3026</v>
      </c>
      <c r="P2582" s="4" t="s">
        <v>4551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427</v>
      </c>
      <c r="E2583" s="57" t="s">
        <v>445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4553</v>
      </c>
      <c r="N2583" s="57" t="s">
        <v>57</v>
      </c>
      <c r="O2583" s="57" t="s">
        <v>4953</v>
      </c>
      <c r="P2583" s="4" t="s">
        <v>4552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si="192"/>
        <v>20</v>
      </c>
      <c r="C2584" s="57" t="str">
        <f t="shared" si="193"/>
        <v>May</v>
      </c>
      <c r="D2584" s="4" t="s">
        <v>427</v>
      </c>
      <c r="E2584" s="57" t="s">
        <v>445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2015</v>
      </c>
      <c r="N2584" s="57" t="s">
        <v>57</v>
      </c>
      <c r="O2584" s="57" t="s">
        <v>2518</v>
      </c>
      <c r="P2584" s="4" t="s">
        <v>2517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2"/>
        <v>20</v>
      </c>
      <c r="C2585" s="57" t="str">
        <f t="shared" si="193"/>
        <v>May</v>
      </c>
      <c r="D2585" s="4" t="s">
        <v>430</v>
      </c>
      <c r="E2585" s="57" t="s">
        <v>445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447</v>
      </c>
      <c r="N2585" s="57" t="s">
        <v>455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2"/>
        <v>20</v>
      </c>
      <c r="C2586" s="57" t="str">
        <f t="shared" si="193"/>
        <v>May</v>
      </c>
      <c r="D2586" s="4" t="s">
        <v>4587</v>
      </c>
      <c r="E2586" s="57" t="s">
        <v>445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447</v>
      </c>
      <c r="N2586" s="57" t="s">
        <v>455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2"/>
        <v>20</v>
      </c>
      <c r="C2587" s="57" t="str">
        <f t="shared" si="193"/>
        <v>May</v>
      </c>
      <c r="D2587" s="4" t="s">
        <v>2268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448</v>
      </c>
      <c r="N2587" s="57" t="s">
        <v>52</v>
      </c>
      <c r="O2587" s="57">
        <v>9330</v>
      </c>
      <c r="P2587" s="4" t="s">
        <v>2417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2"/>
        <v>20</v>
      </c>
      <c r="C2588" s="57" t="str">
        <f t="shared" si="193"/>
        <v>May</v>
      </c>
      <c r="D2588" s="4" t="s">
        <v>2269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448</v>
      </c>
      <c r="N2588" s="57" t="s">
        <v>52</v>
      </c>
      <c r="O2588" s="57">
        <v>9330</v>
      </c>
      <c r="P2588" s="4" t="s">
        <v>2417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2"/>
        <v>20</v>
      </c>
      <c r="C2589" s="57" t="str">
        <f t="shared" si="193"/>
        <v>May</v>
      </c>
      <c r="D2589" s="4" t="s">
        <v>838</v>
      </c>
      <c r="E2589" s="57" t="s">
        <v>445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1903</v>
      </c>
      <c r="N2589" s="57" t="s">
        <v>442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2"/>
        <v>20</v>
      </c>
      <c r="C2590" s="57" t="str">
        <f t="shared" si="193"/>
        <v>May</v>
      </c>
      <c r="D2590" s="4" t="s">
        <v>435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452</v>
      </c>
      <c r="N2590" s="57" t="s">
        <v>435</v>
      </c>
      <c r="O2590" s="57">
        <v>273124</v>
      </c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2"/>
        <v>20</v>
      </c>
      <c r="C2591" s="57" t="str">
        <f t="shared" si="193"/>
        <v>May</v>
      </c>
      <c r="D2591" s="4" t="s">
        <v>4059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454</v>
      </c>
      <c r="N2591" s="57" t="s">
        <v>456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2"/>
        <v>20</v>
      </c>
      <c r="C2592" s="57" t="str">
        <f t="shared" si="193"/>
        <v>May</v>
      </c>
      <c r="D2592" s="4" t="s">
        <v>427</v>
      </c>
      <c r="E2592" s="57" t="s">
        <v>445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2015</v>
      </c>
      <c r="N2592" s="57" t="s">
        <v>57</v>
      </c>
      <c r="O2592" s="57" t="s">
        <v>2518</v>
      </c>
      <c r="P2592" s="4" t="s">
        <v>2517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2"/>
        <v>20</v>
      </c>
      <c r="C2593" s="57" t="str">
        <f t="shared" si="193"/>
        <v>May</v>
      </c>
      <c r="D2593" s="4" t="s">
        <v>2268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448</v>
      </c>
      <c r="N2593" s="57" t="s">
        <v>52</v>
      </c>
      <c r="O2593" s="57">
        <v>9330</v>
      </c>
      <c r="P2593" s="4" t="s">
        <v>2417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2"/>
        <v>20</v>
      </c>
      <c r="C2594" s="57" t="str">
        <f t="shared" si="193"/>
        <v>May</v>
      </c>
      <c r="D2594" s="4" t="s">
        <v>2269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448</v>
      </c>
      <c r="N2594" s="57" t="s">
        <v>52</v>
      </c>
      <c r="O2594" s="57">
        <v>9330</v>
      </c>
      <c r="P2594" s="4" t="s">
        <v>2417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2"/>
        <v>20</v>
      </c>
      <c r="C2595" s="57" t="str">
        <f t="shared" si="193"/>
        <v>May</v>
      </c>
      <c r="D2595" s="4" t="s">
        <v>435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si="194"/>
        <v>8</v>
      </c>
      <c r="L2595" s="57">
        <f t="shared" si="195"/>
        <v>76</v>
      </c>
      <c r="M2595" s="4" t="s">
        <v>452</v>
      </c>
      <c r="N2595" s="57" t="s">
        <v>435</v>
      </c>
      <c r="O2595" s="57">
        <v>273124</v>
      </c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2"/>
        <v>20</v>
      </c>
      <c r="C2596" s="57" t="str">
        <f t="shared" si="193"/>
        <v>May</v>
      </c>
      <c r="D2596" s="4" t="s">
        <v>4059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4"/>
        <v>9.5</v>
      </c>
      <c r="L2596" s="57">
        <f t="shared" si="195"/>
        <v>9.5</v>
      </c>
      <c r="M2596" s="4" t="s">
        <v>454</v>
      </c>
      <c r="N2596" s="57" t="s">
        <v>456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2"/>
        <v>20</v>
      </c>
      <c r="C2597" s="57" t="str">
        <f t="shared" si="193"/>
        <v>May</v>
      </c>
      <c r="D2597" s="4" t="s">
        <v>427</v>
      </c>
      <c r="E2597" s="57" t="s">
        <v>445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4"/>
        <v>8</v>
      </c>
      <c r="L2597" s="57">
        <f t="shared" si="195"/>
        <v>16</v>
      </c>
      <c r="M2597" s="4" t="s">
        <v>2015</v>
      </c>
      <c r="N2597" s="57" t="s">
        <v>57</v>
      </c>
      <c r="O2597" s="57" t="s">
        <v>2518</v>
      </c>
      <c r="P2597" s="4" t="s">
        <v>2517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ref="B2598:B2661" si="196">WEEKNUM(A2598)</f>
        <v>20</v>
      </c>
      <c r="C2598" s="57" t="str">
        <f t="shared" ref="C2598:C2661" si="197">TEXT(A2598,"Mmm")</f>
        <v>May</v>
      </c>
      <c r="D2598" s="4" t="s">
        <v>2268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4"/>
        <v>2</v>
      </c>
      <c r="L2598" s="57">
        <f t="shared" si="195"/>
        <v>2</v>
      </c>
      <c r="M2598" s="4" t="s">
        <v>448</v>
      </c>
      <c r="N2598" s="57" t="s">
        <v>52</v>
      </c>
      <c r="O2598" s="57">
        <v>9330</v>
      </c>
      <c r="P2598" s="4" t="s">
        <v>2417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2269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4"/>
        <v>2</v>
      </c>
      <c r="L2599" s="57">
        <f t="shared" si="195"/>
        <v>2</v>
      </c>
      <c r="M2599" s="4" t="s">
        <v>448</v>
      </c>
      <c r="N2599" s="57" t="s">
        <v>52</v>
      </c>
      <c r="O2599" s="57">
        <v>9330</v>
      </c>
      <c r="P2599" s="4" t="s">
        <v>2417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435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4"/>
        <v>8</v>
      </c>
      <c r="L2600" s="57">
        <f t="shared" si="195"/>
        <v>72</v>
      </c>
      <c r="M2600" s="4" t="s">
        <v>452</v>
      </c>
      <c r="N2600" s="57" t="s">
        <v>435</v>
      </c>
      <c r="O2600" s="57">
        <v>273124</v>
      </c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4059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4"/>
        <v>12</v>
      </c>
      <c r="L2601" s="57">
        <f t="shared" si="195"/>
        <v>12</v>
      </c>
      <c r="M2601" s="4" t="s">
        <v>454</v>
      </c>
      <c r="N2601" s="57" t="s">
        <v>456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2268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4"/>
        <v>2</v>
      </c>
      <c r="L2602" s="57">
        <f t="shared" si="195"/>
        <v>2</v>
      </c>
      <c r="M2602" s="4" t="s">
        <v>448</v>
      </c>
      <c r="N2602" s="57" t="s">
        <v>52</v>
      </c>
      <c r="O2602" s="57">
        <v>9330</v>
      </c>
      <c r="P2602" s="4" t="s">
        <v>2417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2269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4"/>
        <v>2</v>
      </c>
      <c r="L2603" s="57">
        <f t="shared" si="195"/>
        <v>2</v>
      </c>
      <c r="M2603" s="4" t="s">
        <v>448</v>
      </c>
      <c r="N2603" s="57" t="s">
        <v>52</v>
      </c>
      <c r="O2603" s="57">
        <v>9330</v>
      </c>
      <c r="P2603" s="4" t="s">
        <v>2417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435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4"/>
        <v>8</v>
      </c>
      <c r="L2604" s="57">
        <f t="shared" si="195"/>
        <v>72</v>
      </c>
      <c r="M2604" s="4" t="s">
        <v>452</v>
      </c>
      <c r="N2604" s="57" t="s">
        <v>435</v>
      </c>
      <c r="O2604" s="57">
        <v>273124</v>
      </c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4059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4"/>
        <v>11</v>
      </c>
      <c r="L2605" s="57">
        <f t="shared" si="195"/>
        <v>11</v>
      </c>
      <c r="M2605" s="4" t="s">
        <v>454</v>
      </c>
      <c r="N2605" s="57" t="s">
        <v>456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4787</v>
      </c>
      <c r="E2606" s="57" t="s">
        <v>445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4"/>
        <v>8</v>
      </c>
      <c r="L2606" s="57">
        <f t="shared" si="195"/>
        <v>16</v>
      </c>
      <c r="M2606" s="4" t="s">
        <v>1903</v>
      </c>
      <c r="N2606" s="57" t="s">
        <v>442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4787</v>
      </c>
      <c r="E2607" s="57" t="s">
        <v>445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4"/>
        <v>10</v>
      </c>
      <c r="L2607" s="57">
        <f t="shared" si="195"/>
        <v>20</v>
      </c>
      <c r="M2607" s="4" t="s">
        <v>1903</v>
      </c>
      <c r="N2607" s="57" t="s">
        <v>442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4787</v>
      </c>
      <c r="E2608" s="57" t="s">
        <v>445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4"/>
        <v>11.25</v>
      </c>
      <c r="L2608" s="57">
        <f t="shared" si="195"/>
        <v>11.25</v>
      </c>
      <c r="M2608" s="4" t="s">
        <v>1903</v>
      </c>
      <c r="N2608" s="57" t="s">
        <v>442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4787</v>
      </c>
      <c r="E2609" s="57" t="s">
        <v>445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ref="K2609:K2672" si="198">I2609+J2609</f>
        <v>11.5</v>
      </c>
      <c r="L2609" s="57">
        <f t="shared" ref="L2609:L2672" si="199">H2609*K2609</f>
        <v>57.5</v>
      </c>
      <c r="M2609" s="4" t="s">
        <v>1903</v>
      </c>
      <c r="N2609" s="57" t="s">
        <v>442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4787</v>
      </c>
      <c r="E2610" s="57" t="s">
        <v>445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1903</v>
      </c>
      <c r="N2610" s="57" t="s">
        <v>442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4059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454</v>
      </c>
      <c r="N2611" s="57" t="s">
        <v>456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4305</v>
      </c>
      <c r="E2612" s="57" t="s">
        <v>445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447</v>
      </c>
      <c r="N2612" s="57" t="s">
        <v>455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2268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448</v>
      </c>
      <c r="N2613" s="57" t="s">
        <v>52</v>
      </c>
      <c r="O2613" s="57">
        <v>9330</v>
      </c>
      <c r="P2613" s="4" t="s">
        <v>2417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2269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448</v>
      </c>
      <c r="N2614" s="57" t="s">
        <v>52</v>
      </c>
      <c r="O2614" s="57">
        <v>9330</v>
      </c>
      <c r="P2614" s="4" t="s">
        <v>2417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1141</v>
      </c>
      <c r="E2615" s="57" t="s">
        <v>445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1903</v>
      </c>
      <c r="N2615" s="57" t="s">
        <v>442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4812</v>
      </c>
      <c r="E2616" s="57" t="s">
        <v>445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1903</v>
      </c>
      <c r="N2616" s="57" t="s">
        <v>442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4813</v>
      </c>
      <c r="E2617" s="57" t="s">
        <v>445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1903</v>
      </c>
      <c r="N2617" s="57" t="s">
        <v>442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435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452</v>
      </c>
      <c r="N2618" s="57" t="s">
        <v>435</v>
      </c>
      <c r="O2618" s="57">
        <v>273124</v>
      </c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4059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454</v>
      </c>
      <c r="N2619" s="57" t="s">
        <v>456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2268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448</v>
      </c>
      <c r="N2620" s="57" t="s">
        <v>52</v>
      </c>
      <c r="O2620" s="57">
        <v>9330</v>
      </c>
      <c r="P2620" s="4" t="s">
        <v>2417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2269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448</v>
      </c>
      <c r="N2621" s="57" t="s">
        <v>52</v>
      </c>
      <c r="O2621" s="57">
        <v>9330</v>
      </c>
      <c r="P2621" s="4" t="s">
        <v>2417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545</v>
      </c>
      <c r="E2622" s="57" t="s">
        <v>445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4893</v>
      </c>
      <c r="N2622" s="57" t="s">
        <v>57</v>
      </c>
      <c r="O2622" s="57" t="s">
        <v>4955</v>
      </c>
      <c r="P2622" s="4" t="s">
        <v>2517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435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452</v>
      </c>
      <c r="N2623" s="57" t="s">
        <v>435</v>
      </c>
      <c r="O2623" s="57">
        <v>273124</v>
      </c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435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452</v>
      </c>
      <c r="N2624" s="57" t="s">
        <v>435</v>
      </c>
      <c r="O2624" s="57">
        <v>273124</v>
      </c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4059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454</v>
      </c>
      <c r="N2625" s="57" t="s">
        <v>456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2268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448</v>
      </c>
      <c r="N2626" s="57" t="s">
        <v>52</v>
      </c>
      <c r="O2626" s="57">
        <v>9330</v>
      </c>
      <c r="P2626" s="4" t="s">
        <v>2417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2269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448</v>
      </c>
      <c r="N2627" s="57" t="s">
        <v>52</v>
      </c>
      <c r="O2627" s="57">
        <v>9330</v>
      </c>
      <c r="P2627" s="4" t="s">
        <v>2417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1492</v>
      </c>
      <c r="E2628" s="57" t="s">
        <v>445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4949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427</v>
      </c>
      <c r="E2629" s="57" t="s">
        <v>445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448</v>
      </c>
      <c r="N2629" s="57" t="s">
        <v>52</v>
      </c>
      <c r="O2629" s="57">
        <v>9330</v>
      </c>
      <c r="P2629" s="4" t="s">
        <v>4960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4305</v>
      </c>
      <c r="E2630" s="57" t="s">
        <v>445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447</v>
      </c>
      <c r="N2630" s="57" t="s">
        <v>455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435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452</v>
      </c>
      <c r="N2631" s="57" t="s">
        <v>435</v>
      </c>
      <c r="O2631" s="57">
        <v>273124</v>
      </c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435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452</v>
      </c>
      <c r="N2632" s="57" t="s">
        <v>435</v>
      </c>
      <c r="O2632" s="57">
        <v>273124</v>
      </c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435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452</v>
      </c>
      <c r="N2633" s="57" t="s">
        <v>435</v>
      </c>
      <c r="O2633" s="57">
        <v>273124</v>
      </c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4059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454</v>
      </c>
      <c r="N2634" s="57" t="s">
        <v>456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435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452</v>
      </c>
      <c r="N2635" s="57" t="s">
        <v>435</v>
      </c>
      <c r="O2635" s="57">
        <v>273124</v>
      </c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435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452</v>
      </c>
      <c r="N2636" s="57" t="s">
        <v>435</v>
      </c>
      <c r="O2636" s="57">
        <v>273124</v>
      </c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2268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448</v>
      </c>
      <c r="N2637" s="57" t="s">
        <v>52</v>
      </c>
      <c r="O2637" s="57">
        <v>9330</v>
      </c>
      <c r="P2637" s="4" t="s">
        <v>2417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2269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448</v>
      </c>
      <c r="N2638" s="57" t="s">
        <v>52</v>
      </c>
      <c r="O2638" s="57">
        <v>9330</v>
      </c>
      <c r="P2638" s="4" t="s">
        <v>2417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435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452</v>
      </c>
      <c r="N2639" s="57" t="s">
        <v>435</v>
      </c>
      <c r="O2639" s="57">
        <v>273124</v>
      </c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435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452</v>
      </c>
      <c r="N2640" s="57" t="s">
        <v>435</v>
      </c>
      <c r="O2640" s="57">
        <v>273124</v>
      </c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2268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5103</v>
      </c>
      <c r="N2641" s="57" t="s">
        <v>52</v>
      </c>
      <c r="O2641" s="57">
        <v>9330</v>
      </c>
      <c r="P2641" s="4" t="s">
        <v>2417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2269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5103</v>
      </c>
      <c r="N2642" s="57" t="s">
        <v>52</v>
      </c>
      <c r="O2642" s="57">
        <v>9330</v>
      </c>
      <c r="P2642" s="4" t="s">
        <v>2417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545</v>
      </c>
      <c r="E2643" s="57" t="s">
        <v>445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5034</v>
      </c>
      <c r="N2643" s="57" t="s">
        <v>57</v>
      </c>
      <c r="O2643" s="57">
        <v>275210</v>
      </c>
      <c r="P2643" s="4" t="s">
        <v>2517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435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452</v>
      </c>
      <c r="N2644" s="57" t="s">
        <v>435</v>
      </c>
      <c r="O2644" s="57">
        <v>273124</v>
      </c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2268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5103</v>
      </c>
      <c r="N2645" s="57" t="s">
        <v>52</v>
      </c>
      <c r="O2645" s="57">
        <v>9330</v>
      </c>
      <c r="P2645" s="4" t="s">
        <v>2417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2269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5103</v>
      </c>
      <c r="N2646" s="57" t="s">
        <v>52</v>
      </c>
      <c r="O2646" s="57">
        <v>9330</v>
      </c>
      <c r="P2646" s="4" t="s">
        <v>2417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440</v>
      </c>
      <c r="E2647" s="57" t="s">
        <v>445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447</v>
      </c>
      <c r="N2647" s="57" t="s">
        <v>455</v>
      </c>
      <c r="O2647" s="57">
        <v>9812</v>
      </c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si="196"/>
        <v>21</v>
      </c>
      <c r="C2648" s="57" t="str">
        <f t="shared" si="197"/>
        <v>May</v>
      </c>
      <c r="D2648" s="4" t="s">
        <v>3390</v>
      </c>
      <c r="E2648" s="57" t="s">
        <v>445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447</v>
      </c>
      <c r="N2648" s="57" t="s">
        <v>455</v>
      </c>
      <c r="O2648" s="57">
        <v>9812</v>
      </c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196"/>
        <v>21</v>
      </c>
      <c r="C2649" s="57" t="str">
        <f t="shared" si="197"/>
        <v>May</v>
      </c>
      <c r="D2649" s="4" t="s">
        <v>5043</v>
      </c>
      <c r="E2649" s="57" t="s">
        <v>445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447</v>
      </c>
      <c r="N2649" s="57" t="s">
        <v>455</v>
      </c>
      <c r="O2649" s="57">
        <v>9812</v>
      </c>
      <c r="P2649" s="4"/>
      <c r="Q2649" s="4"/>
    </row>
    <row r="2650" spans="1:17" s="1" customFormat="1" ht="18.649999999999999" customHeight="1" x14ac:dyDescent="0.35">
      <c r="A2650" s="3">
        <v>46165</v>
      </c>
      <c r="B2650" s="57">
        <f t="shared" si="196"/>
        <v>21</v>
      </c>
      <c r="C2650" s="57" t="str">
        <f t="shared" si="197"/>
        <v>May</v>
      </c>
      <c r="D2650" s="4" t="s">
        <v>4303</v>
      </c>
      <c r="E2650" s="57" t="s">
        <v>445</v>
      </c>
      <c r="F2650" s="57" t="s">
        <v>18</v>
      </c>
      <c r="G2650" s="57">
        <v>9812</v>
      </c>
      <c r="H2650" s="57">
        <v>1</v>
      </c>
      <c r="I2650" s="57">
        <v>8</v>
      </c>
      <c r="J2650" s="57">
        <v>1</v>
      </c>
      <c r="K2650" s="57">
        <f t="shared" si="198"/>
        <v>9</v>
      </c>
      <c r="L2650" s="57">
        <f t="shared" si="199"/>
        <v>9</v>
      </c>
      <c r="M2650" s="4" t="s">
        <v>1903</v>
      </c>
      <c r="N2650" s="57" t="s">
        <v>443</v>
      </c>
      <c r="O2650" s="57">
        <v>9814</v>
      </c>
      <c r="P2650" s="4"/>
      <c r="Q2650" s="4"/>
    </row>
    <row r="2651" spans="1:17" s="1" customFormat="1" ht="18.649999999999999" customHeight="1" x14ac:dyDescent="0.35">
      <c r="A2651" s="3">
        <v>46165</v>
      </c>
      <c r="B2651" s="57">
        <f t="shared" si="196"/>
        <v>21</v>
      </c>
      <c r="C2651" s="57" t="str">
        <f t="shared" si="197"/>
        <v>May</v>
      </c>
      <c r="D2651" s="4" t="s">
        <v>4304</v>
      </c>
      <c r="E2651" s="57" t="s">
        <v>445</v>
      </c>
      <c r="F2651" s="57" t="s">
        <v>18</v>
      </c>
      <c r="G2651" s="57">
        <v>9812</v>
      </c>
      <c r="H2651" s="57">
        <v>1</v>
      </c>
      <c r="I2651" s="57">
        <v>8</v>
      </c>
      <c r="J2651" s="57">
        <v>2</v>
      </c>
      <c r="K2651" s="57">
        <f t="shared" si="198"/>
        <v>10</v>
      </c>
      <c r="L2651" s="57">
        <f t="shared" si="199"/>
        <v>10</v>
      </c>
      <c r="M2651" s="4" t="s">
        <v>1903</v>
      </c>
      <c r="N2651" s="57" t="s">
        <v>443</v>
      </c>
      <c r="O2651" s="57">
        <v>9814</v>
      </c>
      <c r="P2651" s="4"/>
      <c r="Q2651" s="4"/>
    </row>
    <row r="2652" spans="1:17" s="1" customFormat="1" ht="18.649999999999999" customHeight="1" x14ac:dyDescent="0.35">
      <c r="A2652" s="3">
        <v>46165</v>
      </c>
      <c r="B2652" s="57">
        <f t="shared" si="196"/>
        <v>21</v>
      </c>
      <c r="C2652" s="57" t="str">
        <f t="shared" si="197"/>
        <v>May</v>
      </c>
      <c r="D2652" s="4" t="s">
        <v>4304</v>
      </c>
      <c r="E2652" s="57" t="s">
        <v>445</v>
      </c>
      <c r="F2652" s="57" t="s">
        <v>18</v>
      </c>
      <c r="G2652" s="57">
        <v>9812</v>
      </c>
      <c r="H2652" s="57">
        <v>7</v>
      </c>
      <c r="I2652" s="57">
        <v>8</v>
      </c>
      <c r="J2652" s="57">
        <v>3</v>
      </c>
      <c r="K2652" s="57">
        <f t="shared" si="198"/>
        <v>11</v>
      </c>
      <c r="L2652" s="57">
        <f t="shared" si="199"/>
        <v>77</v>
      </c>
      <c r="M2652" s="4" t="s">
        <v>1903</v>
      </c>
      <c r="N2652" s="57" t="s">
        <v>443</v>
      </c>
      <c r="O2652" s="57">
        <v>9814</v>
      </c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196"/>
        <v>22</v>
      </c>
      <c r="C2653" s="57" t="str">
        <f t="shared" si="197"/>
        <v>May</v>
      </c>
      <c r="D2653" s="4" t="s">
        <v>4787</v>
      </c>
      <c r="E2653" s="57" t="s">
        <v>445</v>
      </c>
      <c r="F2653" s="57" t="s">
        <v>17</v>
      </c>
      <c r="G2653" s="57">
        <v>9812</v>
      </c>
      <c r="H2653" s="57">
        <v>4</v>
      </c>
      <c r="I2653" s="57"/>
      <c r="J2653" s="57">
        <v>8</v>
      </c>
      <c r="K2653" s="57">
        <f t="shared" si="198"/>
        <v>8</v>
      </c>
      <c r="L2653" s="57">
        <f t="shared" si="199"/>
        <v>32</v>
      </c>
      <c r="M2653" s="4" t="s">
        <v>1903</v>
      </c>
      <c r="N2653" s="57" t="s">
        <v>442</v>
      </c>
      <c r="O2653" s="57">
        <v>9812</v>
      </c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196"/>
        <v>22</v>
      </c>
      <c r="C2654" s="57" t="str">
        <f t="shared" si="197"/>
        <v>May</v>
      </c>
      <c r="D2654" s="4" t="s">
        <v>4787</v>
      </c>
      <c r="E2654" s="57" t="s">
        <v>445</v>
      </c>
      <c r="F2654" s="57" t="s">
        <v>17</v>
      </c>
      <c r="G2654" s="57">
        <v>9812</v>
      </c>
      <c r="H2654" s="57">
        <v>1</v>
      </c>
      <c r="I2654" s="57"/>
      <c r="J2654" s="57">
        <v>11.25</v>
      </c>
      <c r="K2654" s="57">
        <f t="shared" si="198"/>
        <v>11.25</v>
      </c>
      <c r="L2654" s="57">
        <f t="shared" si="199"/>
        <v>11.25</v>
      </c>
      <c r="M2654" s="4" t="s">
        <v>1903</v>
      </c>
      <c r="N2654" s="57" t="s">
        <v>442</v>
      </c>
      <c r="O2654" s="57">
        <v>9812</v>
      </c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196"/>
        <v>22</v>
      </c>
      <c r="C2655" s="57" t="str">
        <f t="shared" si="197"/>
        <v>May</v>
      </c>
      <c r="D2655" s="4" t="s">
        <v>4787</v>
      </c>
      <c r="E2655" s="57" t="s">
        <v>445</v>
      </c>
      <c r="F2655" s="57" t="s">
        <v>17</v>
      </c>
      <c r="G2655" s="57">
        <v>9812</v>
      </c>
      <c r="H2655" s="57">
        <v>2</v>
      </c>
      <c r="I2655" s="57"/>
      <c r="J2655" s="57">
        <v>11.5</v>
      </c>
      <c r="K2655" s="57">
        <f t="shared" si="198"/>
        <v>11.5</v>
      </c>
      <c r="L2655" s="57">
        <f t="shared" si="199"/>
        <v>23</v>
      </c>
      <c r="M2655" s="4" t="s">
        <v>1903</v>
      </c>
      <c r="N2655" s="57" t="s">
        <v>442</v>
      </c>
      <c r="O2655" s="57">
        <v>9812</v>
      </c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196"/>
        <v>22</v>
      </c>
      <c r="C2656" s="57" t="str">
        <f t="shared" si="197"/>
        <v>May</v>
      </c>
      <c r="D2656" s="4" t="s">
        <v>4787</v>
      </c>
      <c r="E2656" s="57" t="s">
        <v>445</v>
      </c>
      <c r="F2656" s="57" t="s">
        <v>17</v>
      </c>
      <c r="G2656" s="57">
        <v>9812</v>
      </c>
      <c r="H2656" s="57">
        <v>49</v>
      </c>
      <c r="I2656" s="57"/>
      <c r="J2656" s="57">
        <v>12</v>
      </c>
      <c r="K2656" s="57">
        <f t="shared" si="198"/>
        <v>12</v>
      </c>
      <c r="L2656" s="57">
        <f t="shared" si="199"/>
        <v>588</v>
      </c>
      <c r="M2656" s="4" t="s">
        <v>1903</v>
      </c>
      <c r="N2656" s="57" t="s">
        <v>442</v>
      </c>
      <c r="O2656" s="57">
        <v>9812</v>
      </c>
      <c r="P2656" s="4"/>
      <c r="Q2656" s="4"/>
    </row>
    <row r="2657" spans="1:17" s="1" customFormat="1" ht="18.649999999999999" customHeight="1" x14ac:dyDescent="0.35">
      <c r="A2657" s="3">
        <v>46166</v>
      </c>
      <c r="B2657" s="57">
        <f t="shared" si="196"/>
        <v>22</v>
      </c>
      <c r="C2657" s="57" t="str">
        <f t="shared" si="197"/>
        <v>May</v>
      </c>
      <c r="D2657" s="4" t="s">
        <v>1238</v>
      </c>
      <c r="E2657" s="57" t="s">
        <v>34</v>
      </c>
      <c r="F2657" s="57" t="s">
        <v>17</v>
      </c>
      <c r="G2657" s="57">
        <v>9814</v>
      </c>
      <c r="H2657" s="57">
        <v>3</v>
      </c>
      <c r="I2657" s="57"/>
      <c r="J2657" s="57">
        <v>11.5</v>
      </c>
      <c r="K2657" s="57">
        <f t="shared" si="198"/>
        <v>11.5</v>
      </c>
      <c r="L2657" s="57">
        <f t="shared" si="199"/>
        <v>34.5</v>
      </c>
      <c r="M2657" s="4" t="s">
        <v>1903</v>
      </c>
      <c r="N2657" s="57" t="s">
        <v>443</v>
      </c>
      <c r="O2657" s="57">
        <v>9814</v>
      </c>
      <c r="P2657" s="4"/>
      <c r="Q2657" s="4"/>
    </row>
    <row r="2658" spans="1:17" s="1" customFormat="1" ht="18.649999999999999" customHeight="1" x14ac:dyDescent="0.35">
      <c r="A2658" s="3">
        <v>46166</v>
      </c>
      <c r="B2658" s="57">
        <f t="shared" si="196"/>
        <v>22</v>
      </c>
      <c r="C2658" s="57" t="str">
        <f t="shared" si="197"/>
        <v>May</v>
      </c>
      <c r="D2658" s="4" t="s">
        <v>5066</v>
      </c>
      <c r="E2658" s="57" t="s">
        <v>34</v>
      </c>
      <c r="F2658" s="57" t="s">
        <v>17</v>
      </c>
      <c r="G2658" s="57">
        <v>9814</v>
      </c>
      <c r="H2658" s="57">
        <v>1</v>
      </c>
      <c r="I2658" s="57"/>
      <c r="J2658" s="57">
        <v>11.75</v>
      </c>
      <c r="K2658" s="57">
        <f t="shared" si="198"/>
        <v>11.75</v>
      </c>
      <c r="L2658" s="57">
        <f t="shared" si="199"/>
        <v>11.75</v>
      </c>
      <c r="M2658" s="4" t="s">
        <v>1903</v>
      </c>
      <c r="N2658" s="57" t="s">
        <v>443</v>
      </c>
      <c r="O2658" s="57">
        <v>9814</v>
      </c>
      <c r="P2658" s="4"/>
      <c r="Q2658" s="4"/>
    </row>
    <row r="2659" spans="1:17" s="1" customFormat="1" ht="18.649999999999999" customHeight="1" x14ac:dyDescent="0.35">
      <c r="A2659" s="3">
        <v>46166</v>
      </c>
      <c r="B2659" s="57">
        <f t="shared" si="196"/>
        <v>22</v>
      </c>
      <c r="C2659" s="57" t="str">
        <f t="shared" si="197"/>
        <v>May</v>
      </c>
      <c r="D2659" s="4" t="s">
        <v>1751</v>
      </c>
      <c r="E2659" s="57" t="s">
        <v>34</v>
      </c>
      <c r="F2659" s="57" t="s">
        <v>17</v>
      </c>
      <c r="G2659" s="57">
        <v>9814</v>
      </c>
      <c r="H2659" s="57">
        <v>53</v>
      </c>
      <c r="I2659" s="57"/>
      <c r="J2659" s="57">
        <v>12</v>
      </c>
      <c r="K2659" s="57">
        <f t="shared" si="198"/>
        <v>12</v>
      </c>
      <c r="L2659" s="57">
        <f t="shared" si="199"/>
        <v>636</v>
      </c>
      <c r="M2659" s="4" t="s">
        <v>1903</v>
      </c>
      <c r="N2659" s="57" t="s">
        <v>443</v>
      </c>
      <c r="O2659" s="57">
        <v>9814</v>
      </c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196"/>
        <v>22</v>
      </c>
      <c r="C2660" s="57" t="str">
        <f t="shared" si="197"/>
        <v>May</v>
      </c>
      <c r="D2660" s="4" t="s">
        <v>435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8</v>
      </c>
      <c r="J2660" s="57"/>
      <c r="K2660" s="57">
        <f t="shared" si="198"/>
        <v>8</v>
      </c>
      <c r="L2660" s="57">
        <f t="shared" si="199"/>
        <v>8</v>
      </c>
      <c r="M2660" s="4" t="s">
        <v>452</v>
      </c>
      <c r="N2660" s="57" t="s">
        <v>435</v>
      </c>
      <c r="O2660" s="57">
        <v>273124</v>
      </c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196"/>
        <v>22</v>
      </c>
      <c r="C2661" s="57" t="str">
        <f t="shared" si="197"/>
        <v>May</v>
      </c>
      <c r="D2661" s="4" t="s">
        <v>435</v>
      </c>
      <c r="E2661" s="57" t="s">
        <v>34</v>
      </c>
      <c r="F2661" s="57" t="s">
        <v>18</v>
      </c>
      <c r="G2661" s="57">
        <v>9814</v>
      </c>
      <c r="H2661" s="57">
        <v>1</v>
      </c>
      <c r="I2661" s="57">
        <v>8</v>
      </c>
      <c r="J2661" s="57">
        <v>2</v>
      </c>
      <c r="K2661" s="57">
        <f t="shared" si="198"/>
        <v>10</v>
      </c>
      <c r="L2661" s="57">
        <f t="shared" si="199"/>
        <v>10</v>
      </c>
      <c r="M2661" s="4" t="s">
        <v>452</v>
      </c>
      <c r="N2661" s="57" t="s">
        <v>435</v>
      </c>
      <c r="O2661" s="57">
        <v>273124</v>
      </c>
      <c r="P2661" s="4"/>
      <c r="Q2661" s="4"/>
    </row>
    <row r="2662" spans="1:17" s="1" customFormat="1" ht="18.649999999999999" customHeight="1" x14ac:dyDescent="0.35">
      <c r="A2662" s="3">
        <v>46167</v>
      </c>
      <c r="B2662" s="57">
        <f t="shared" ref="B2662:B2725" si="200">WEEKNUM(A2662)</f>
        <v>22</v>
      </c>
      <c r="C2662" s="57" t="str">
        <f t="shared" ref="C2662:C2725" si="201">TEXT(A2662,"Mmm")</f>
        <v>May</v>
      </c>
      <c r="D2662" s="4" t="s">
        <v>5099</v>
      </c>
      <c r="E2662" s="57" t="s">
        <v>34</v>
      </c>
      <c r="F2662" s="57" t="s">
        <v>18</v>
      </c>
      <c r="G2662" s="57">
        <v>9814</v>
      </c>
      <c r="H2662" s="57">
        <v>6</v>
      </c>
      <c r="I2662" s="57"/>
      <c r="J2662" s="57">
        <v>3</v>
      </c>
      <c r="K2662" s="57">
        <f t="shared" si="198"/>
        <v>3</v>
      </c>
      <c r="L2662" s="57">
        <f t="shared" si="199"/>
        <v>18</v>
      </c>
      <c r="M2662" s="4" t="s">
        <v>5102</v>
      </c>
      <c r="N2662" s="57" t="s">
        <v>198</v>
      </c>
      <c r="O2662" s="57" t="s">
        <v>2518</v>
      </c>
      <c r="P2662" s="4" t="s">
        <v>5142</v>
      </c>
      <c r="Q2662" s="4"/>
    </row>
    <row r="2663" spans="1:17" s="1" customFormat="1" ht="18.649999999999999" customHeight="1" x14ac:dyDescent="0.35">
      <c r="A2663" s="3">
        <v>46167</v>
      </c>
      <c r="B2663" s="57">
        <f t="shared" si="200"/>
        <v>22</v>
      </c>
      <c r="C2663" s="57" t="str">
        <f t="shared" si="201"/>
        <v>May</v>
      </c>
      <c r="D2663" s="4" t="s">
        <v>5100</v>
      </c>
      <c r="E2663" s="57" t="s">
        <v>445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198"/>
        <v>12</v>
      </c>
      <c r="L2663" s="57">
        <f t="shared" si="199"/>
        <v>48</v>
      </c>
      <c r="M2663" s="4" t="s">
        <v>5103</v>
      </c>
      <c r="N2663" s="57" t="s">
        <v>52</v>
      </c>
      <c r="O2663" s="57">
        <v>9330</v>
      </c>
      <c r="P2663" s="4" t="s">
        <v>6161</v>
      </c>
      <c r="Q2663" s="4"/>
    </row>
    <row r="2664" spans="1:17" s="1" customFormat="1" ht="18.649999999999999" customHeight="1" x14ac:dyDescent="0.35">
      <c r="A2664" s="3">
        <v>46167</v>
      </c>
      <c r="B2664" s="57">
        <f t="shared" si="200"/>
        <v>22</v>
      </c>
      <c r="C2664" s="57" t="str">
        <f t="shared" si="201"/>
        <v>May</v>
      </c>
      <c r="D2664" s="4" t="s">
        <v>1141</v>
      </c>
      <c r="E2664" s="57" t="s">
        <v>445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198"/>
        <v>8</v>
      </c>
      <c r="L2664" s="57">
        <f t="shared" si="199"/>
        <v>56</v>
      </c>
      <c r="M2664" s="4" t="s">
        <v>1903</v>
      </c>
      <c r="N2664" s="57" t="s">
        <v>442</v>
      </c>
      <c r="O2664" s="57">
        <v>9812</v>
      </c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0"/>
        <v>22</v>
      </c>
      <c r="C2665" s="57" t="str">
        <f t="shared" si="201"/>
        <v>May</v>
      </c>
      <c r="D2665" s="4" t="s">
        <v>4812</v>
      </c>
      <c r="E2665" s="57" t="s">
        <v>445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198"/>
        <v>9</v>
      </c>
      <c r="L2665" s="57">
        <f t="shared" si="199"/>
        <v>9</v>
      </c>
      <c r="M2665" s="4" t="s">
        <v>1903</v>
      </c>
      <c r="N2665" s="57" t="s">
        <v>442</v>
      </c>
      <c r="O2665" s="57">
        <v>9812</v>
      </c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0"/>
        <v>22</v>
      </c>
      <c r="C2666" s="57" t="str">
        <f t="shared" si="201"/>
        <v>May</v>
      </c>
      <c r="D2666" s="4" t="s">
        <v>4813</v>
      </c>
      <c r="E2666" s="57" t="s">
        <v>445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198"/>
        <v>10</v>
      </c>
      <c r="L2666" s="57">
        <f t="shared" si="199"/>
        <v>20</v>
      </c>
      <c r="M2666" s="4" t="s">
        <v>1903</v>
      </c>
      <c r="N2666" s="57" t="s">
        <v>442</v>
      </c>
      <c r="O2666" s="57">
        <v>9812</v>
      </c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0"/>
        <v>22</v>
      </c>
      <c r="C2667" s="57" t="str">
        <f t="shared" si="201"/>
        <v>May</v>
      </c>
      <c r="D2667" s="4" t="s">
        <v>4812</v>
      </c>
      <c r="E2667" s="57" t="s">
        <v>445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198"/>
        <v>10.5</v>
      </c>
      <c r="L2667" s="57">
        <f t="shared" si="199"/>
        <v>31.5</v>
      </c>
      <c r="M2667" s="4" t="s">
        <v>1903</v>
      </c>
      <c r="N2667" s="57" t="s">
        <v>442</v>
      </c>
      <c r="O2667" s="57">
        <v>9812</v>
      </c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0"/>
        <v>22</v>
      </c>
      <c r="C2668" s="57" t="str">
        <f t="shared" si="201"/>
        <v>May</v>
      </c>
      <c r="D2668" s="4" t="s">
        <v>4813</v>
      </c>
      <c r="E2668" s="57" t="s">
        <v>445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198"/>
        <v>12</v>
      </c>
      <c r="L2668" s="57">
        <f t="shared" si="199"/>
        <v>12</v>
      </c>
      <c r="M2668" s="4" t="s">
        <v>1903</v>
      </c>
      <c r="N2668" s="57" t="s">
        <v>442</v>
      </c>
      <c r="O2668" s="57">
        <v>9812</v>
      </c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0"/>
        <v>22</v>
      </c>
      <c r="C2669" s="57" t="str">
        <f t="shared" si="201"/>
        <v>May</v>
      </c>
      <c r="D2669" s="4" t="s">
        <v>672</v>
      </c>
      <c r="E2669" s="57" t="s">
        <v>445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198"/>
        <v>8</v>
      </c>
      <c r="L2669" s="57">
        <f t="shared" si="199"/>
        <v>16</v>
      </c>
      <c r="M2669" s="4" t="s">
        <v>1903</v>
      </c>
      <c r="N2669" s="57" t="s">
        <v>443</v>
      </c>
      <c r="O2669" s="57">
        <v>9814</v>
      </c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0"/>
        <v>22</v>
      </c>
      <c r="C2670" s="57" t="str">
        <f t="shared" si="201"/>
        <v>May</v>
      </c>
      <c r="D2670" s="4" t="s">
        <v>673</v>
      </c>
      <c r="E2670" s="57" t="s">
        <v>445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198"/>
        <v>10</v>
      </c>
      <c r="L2670" s="57">
        <f t="shared" si="199"/>
        <v>20</v>
      </c>
      <c r="M2670" s="4" t="s">
        <v>1903</v>
      </c>
      <c r="N2670" s="57" t="s">
        <v>443</v>
      </c>
      <c r="O2670" s="57">
        <v>9814</v>
      </c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0"/>
        <v>22</v>
      </c>
      <c r="C2671" s="57" t="str">
        <f t="shared" si="201"/>
        <v>May</v>
      </c>
      <c r="D2671" s="4" t="s">
        <v>1238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198"/>
        <v>11.75</v>
      </c>
      <c r="L2671" s="57">
        <f t="shared" si="199"/>
        <v>11.75</v>
      </c>
      <c r="M2671" s="4" t="s">
        <v>1903</v>
      </c>
      <c r="N2671" s="57" t="s">
        <v>443</v>
      </c>
      <c r="O2671" s="57">
        <v>9814</v>
      </c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0"/>
        <v>22</v>
      </c>
      <c r="C2672" s="57" t="str">
        <f t="shared" si="201"/>
        <v>May</v>
      </c>
      <c r="D2672" s="4" t="s">
        <v>1751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198"/>
        <v>12</v>
      </c>
      <c r="L2672" s="57">
        <f t="shared" si="199"/>
        <v>120</v>
      </c>
      <c r="M2672" s="4" t="s">
        <v>1903</v>
      </c>
      <c r="N2672" s="57" t="s">
        <v>443</v>
      </c>
      <c r="O2672" s="57">
        <v>9814</v>
      </c>
      <c r="P2672" s="4"/>
      <c r="Q2672" s="4"/>
    </row>
    <row r="2673" spans="1:17" s="1" customFormat="1" ht="18.649999999999999" customHeight="1" x14ac:dyDescent="0.35">
      <c r="A2673" s="3">
        <v>46168</v>
      </c>
      <c r="B2673" s="57">
        <f t="shared" si="200"/>
        <v>22</v>
      </c>
      <c r="C2673" s="57" t="str">
        <f t="shared" si="201"/>
        <v>May</v>
      </c>
      <c r="D2673" s="4" t="s">
        <v>435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ref="K2673:K2736" si="202">I2673+J2673</f>
        <v>10</v>
      </c>
      <c r="L2673" s="57">
        <f t="shared" ref="L2673:L2736" si="203">H2673*K2673</f>
        <v>20</v>
      </c>
      <c r="M2673" s="4" t="s">
        <v>452</v>
      </c>
      <c r="N2673" s="57" t="s">
        <v>435</v>
      </c>
      <c r="O2673" s="57">
        <v>273124</v>
      </c>
      <c r="P2673" s="4"/>
      <c r="Q2673" s="4"/>
    </row>
    <row r="2674" spans="1:17" s="1" customFormat="1" ht="18.649999999999999" customHeight="1" x14ac:dyDescent="0.35">
      <c r="A2674" s="3">
        <v>46168</v>
      </c>
      <c r="B2674" s="57">
        <f t="shared" si="200"/>
        <v>22</v>
      </c>
      <c r="C2674" s="57" t="str">
        <f t="shared" si="201"/>
        <v>May</v>
      </c>
      <c r="D2674" s="4" t="s">
        <v>2268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202"/>
        <v>2</v>
      </c>
      <c r="L2674" s="57">
        <f t="shared" si="203"/>
        <v>2</v>
      </c>
      <c r="M2674" s="4" t="s">
        <v>5103</v>
      </c>
      <c r="N2674" s="57" t="s">
        <v>52</v>
      </c>
      <c r="O2674" s="57">
        <v>9330</v>
      </c>
      <c r="P2674" s="4" t="s">
        <v>2417</v>
      </c>
      <c r="Q2674" s="4"/>
    </row>
    <row r="2675" spans="1:17" s="1" customFormat="1" ht="18.649999999999999" customHeight="1" x14ac:dyDescent="0.35">
      <c r="A2675" s="3">
        <v>46168</v>
      </c>
      <c r="B2675" s="57">
        <f t="shared" si="200"/>
        <v>22</v>
      </c>
      <c r="C2675" s="57" t="str">
        <f t="shared" si="201"/>
        <v>May</v>
      </c>
      <c r="D2675" s="4" t="s">
        <v>2269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si="202"/>
        <v>2</v>
      </c>
      <c r="L2675" s="57">
        <f t="shared" si="203"/>
        <v>2</v>
      </c>
      <c r="M2675" s="4" t="s">
        <v>5103</v>
      </c>
      <c r="N2675" s="57" t="s">
        <v>52</v>
      </c>
      <c r="O2675" s="57">
        <v>9330</v>
      </c>
      <c r="P2675" s="4" t="s">
        <v>2417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0"/>
        <v>22</v>
      </c>
      <c r="C2676" s="57" t="str">
        <f t="shared" si="201"/>
        <v>May</v>
      </c>
      <c r="D2676" s="4" t="s">
        <v>5100</v>
      </c>
      <c r="E2676" s="57" t="s">
        <v>445</v>
      </c>
      <c r="F2676" s="57" t="s">
        <v>18</v>
      </c>
      <c r="G2676" s="57">
        <v>9812</v>
      </c>
      <c r="H2676" s="57">
        <v>2</v>
      </c>
      <c r="I2676" s="57">
        <v>8</v>
      </c>
      <c r="J2676" s="57">
        <v>4</v>
      </c>
      <c r="K2676" s="57">
        <f t="shared" si="202"/>
        <v>12</v>
      </c>
      <c r="L2676" s="57">
        <f t="shared" si="203"/>
        <v>24</v>
      </c>
      <c r="M2676" s="4" t="s">
        <v>5103</v>
      </c>
      <c r="N2676" s="57" t="s">
        <v>52</v>
      </c>
      <c r="O2676" s="57">
        <v>9330</v>
      </c>
      <c r="P2676" s="4" t="s">
        <v>6161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0"/>
        <v>22</v>
      </c>
      <c r="C2677" s="57" t="str">
        <f t="shared" si="201"/>
        <v>May</v>
      </c>
      <c r="D2677" s="4" t="s">
        <v>5043</v>
      </c>
      <c r="E2677" s="57" t="s">
        <v>445</v>
      </c>
      <c r="F2677" s="57" t="s">
        <v>18</v>
      </c>
      <c r="G2677" s="57">
        <v>9812</v>
      </c>
      <c r="H2677" s="57">
        <v>7</v>
      </c>
      <c r="I2677" s="57">
        <v>8</v>
      </c>
      <c r="J2677" s="57"/>
      <c r="K2677" s="57">
        <f t="shared" si="202"/>
        <v>8</v>
      </c>
      <c r="L2677" s="57">
        <f t="shared" si="203"/>
        <v>56</v>
      </c>
      <c r="M2677" s="4" t="s">
        <v>3104</v>
      </c>
      <c r="N2677" s="57" t="s">
        <v>6292</v>
      </c>
      <c r="O2677" s="57">
        <v>9808</v>
      </c>
      <c r="P2677" s="4"/>
      <c r="Q2677" s="4"/>
    </row>
    <row r="2678" spans="1:17" s="1" customFormat="1" ht="18.649999999999999" customHeight="1" x14ac:dyDescent="0.35">
      <c r="A2678" s="3">
        <v>46168</v>
      </c>
      <c r="B2678" s="57">
        <f t="shared" si="200"/>
        <v>22</v>
      </c>
      <c r="C2678" s="57" t="str">
        <f t="shared" si="201"/>
        <v>May</v>
      </c>
      <c r="D2678" s="4" t="s">
        <v>5140</v>
      </c>
      <c r="E2678" s="57" t="s">
        <v>445</v>
      </c>
      <c r="F2678" s="57" t="s">
        <v>18</v>
      </c>
      <c r="G2678" s="57">
        <v>9812</v>
      </c>
      <c r="H2678" s="57">
        <v>8</v>
      </c>
      <c r="I2678" s="57">
        <v>8</v>
      </c>
      <c r="J2678" s="57">
        <v>1</v>
      </c>
      <c r="K2678" s="57">
        <f t="shared" si="202"/>
        <v>9</v>
      </c>
      <c r="L2678" s="57">
        <f t="shared" si="203"/>
        <v>72</v>
      </c>
      <c r="M2678" s="4" t="s">
        <v>3104</v>
      </c>
      <c r="N2678" s="57" t="s">
        <v>6292</v>
      </c>
      <c r="O2678" s="57">
        <v>9808</v>
      </c>
      <c r="P2678" s="4"/>
      <c r="Q2678" s="4"/>
    </row>
    <row r="2679" spans="1:17" s="1" customFormat="1" ht="18.649999999999999" customHeight="1" x14ac:dyDescent="0.35">
      <c r="A2679" s="3">
        <v>46168</v>
      </c>
      <c r="B2679" s="57">
        <f t="shared" si="200"/>
        <v>22</v>
      </c>
      <c r="C2679" s="57" t="str">
        <f t="shared" si="201"/>
        <v>May</v>
      </c>
      <c r="D2679" s="4" t="s">
        <v>1189</v>
      </c>
      <c r="E2679" s="57" t="s">
        <v>445</v>
      </c>
      <c r="F2679" s="57" t="s">
        <v>17</v>
      </c>
      <c r="G2679" s="57">
        <v>9812</v>
      </c>
      <c r="H2679" s="57">
        <v>2</v>
      </c>
      <c r="I2679" s="57">
        <v>8</v>
      </c>
      <c r="J2679" s="57">
        <v>4</v>
      </c>
      <c r="K2679" s="57">
        <f t="shared" si="202"/>
        <v>12</v>
      </c>
      <c r="L2679" s="57">
        <f t="shared" si="203"/>
        <v>24</v>
      </c>
      <c r="M2679" s="4" t="s">
        <v>2015</v>
      </c>
      <c r="N2679" s="57" t="s">
        <v>57</v>
      </c>
      <c r="O2679" s="57">
        <v>275201</v>
      </c>
      <c r="P2679" s="4" t="s">
        <v>5240</v>
      </c>
      <c r="Q2679" s="4"/>
    </row>
    <row r="2680" spans="1:17" s="1" customFormat="1" ht="18.649999999999999" customHeight="1" x14ac:dyDescent="0.35">
      <c r="A2680" s="3">
        <v>46168</v>
      </c>
      <c r="B2680" s="57">
        <f t="shared" si="200"/>
        <v>22</v>
      </c>
      <c r="C2680" s="57" t="str">
        <f t="shared" si="201"/>
        <v>May</v>
      </c>
      <c r="D2680" s="4" t="s">
        <v>4812</v>
      </c>
      <c r="E2680" s="57" t="s">
        <v>445</v>
      </c>
      <c r="F2680" s="57" t="s">
        <v>17</v>
      </c>
      <c r="G2680" s="57">
        <v>9812</v>
      </c>
      <c r="H2680" s="57">
        <v>5</v>
      </c>
      <c r="I2680" s="57">
        <v>8</v>
      </c>
      <c r="J2680" s="57"/>
      <c r="K2680" s="57">
        <f t="shared" si="202"/>
        <v>8</v>
      </c>
      <c r="L2680" s="57">
        <f t="shared" si="203"/>
        <v>40</v>
      </c>
      <c r="M2680" s="4" t="s">
        <v>1903</v>
      </c>
      <c r="N2680" s="57" t="s">
        <v>442</v>
      </c>
      <c r="O2680" s="57">
        <v>9812</v>
      </c>
      <c r="P2680" s="4"/>
      <c r="Q2680" s="4"/>
    </row>
    <row r="2681" spans="1:17" s="1" customFormat="1" ht="18.649999999999999" customHeight="1" x14ac:dyDescent="0.35">
      <c r="A2681" s="3">
        <v>46168</v>
      </c>
      <c r="B2681" s="57">
        <f t="shared" si="200"/>
        <v>22</v>
      </c>
      <c r="C2681" s="57" t="str">
        <f t="shared" si="201"/>
        <v>May</v>
      </c>
      <c r="D2681" s="4" t="s">
        <v>4813</v>
      </c>
      <c r="E2681" s="57" t="s">
        <v>445</v>
      </c>
      <c r="F2681" s="57" t="s">
        <v>17</v>
      </c>
      <c r="G2681" s="57">
        <v>9812</v>
      </c>
      <c r="H2681" s="57">
        <v>2</v>
      </c>
      <c r="I2681" s="57">
        <v>8</v>
      </c>
      <c r="J2681" s="57">
        <v>2.5</v>
      </c>
      <c r="K2681" s="57">
        <f t="shared" si="202"/>
        <v>10.5</v>
      </c>
      <c r="L2681" s="57">
        <f t="shared" si="203"/>
        <v>21</v>
      </c>
      <c r="M2681" s="4" t="s">
        <v>1903</v>
      </c>
      <c r="N2681" s="57" t="s">
        <v>442</v>
      </c>
      <c r="O2681" s="57">
        <v>9812</v>
      </c>
      <c r="P2681" s="4"/>
      <c r="Q2681" s="4"/>
    </row>
    <row r="2682" spans="1:17" s="1" customFormat="1" ht="18.649999999999999" customHeight="1" x14ac:dyDescent="0.35">
      <c r="A2682" s="3">
        <v>46168</v>
      </c>
      <c r="B2682" s="57">
        <f t="shared" si="200"/>
        <v>22</v>
      </c>
      <c r="C2682" s="57" t="str">
        <f t="shared" si="201"/>
        <v>May</v>
      </c>
      <c r="D2682" s="4" t="s">
        <v>4812</v>
      </c>
      <c r="E2682" s="57" t="s">
        <v>445</v>
      </c>
      <c r="F2682" s="57" t="s">
        <v>17</v>
      </c>
      <c r="G2682" s="57">
        <v>9812</v>
      </c>
      <c r="H2682" s="57">
        <v>9</v>
      </c>
      <c r="I2682" s="57">
        <v>8</v>
      </c>
      <c r="J2682" s="57">
        <v>4</v>
      </c>
      <c r="K2682" s="57">
        <f t="shared" si="202"/>
        <v>12</v>
      </c>
      <c r="L2682" s="57">
        <f t="shared" si="203"/>
        <v>108</v>
      </c>
      <c r="M2682" s="4" t="s">
        <v>1903</v>
      </c>
      <c r="N2682" s="57" t="s">
        <v>442</v>
      </c>
      <c r="O2682" s="57">
        <v>9812</v>
      </c>
      <c r="P2682" s="4"/>
      <c r="Q2682" s="4"/>
    </row>
    <row r="2683" spans="1:17" s="1" customFormat="1" ht="18.649999999999999" customHeight="1" x14ac:dyDescent="0.35">
      <c r="A2683" s="3">
        <v>46168</v>
      </c>
      <c r="B2683" s="57">
        <f t="shared" si="200"/>
        <v>22</v>
      </c>
      <c r="C2683" s="57" t="str">
        <f t="shared" si="201"/>
        <v>May</v>
      </c>
      <c r="D2683" s="4" t="s">
        <v>4813</v>
      </c>
      <c r="E2683" s="57" t="s">
        <v>445</v>
      </c>
      <c r="F2683" s="57" t="s">
        <v>17</v>
      </c>
      <c r="G2683" s="57">
        <v>9812</v>
      </c>
      <c r="H2683" s="57">
        <v>1</v>
      </c>
      <c r="I2683" s="57">
        <v>8</v>
      </c>
      <c r="J2683" s="57">
        <v>2.5</v>
      </c>
      <c r="K2683" s="57">
        <f t="shared" si="202"/>
        <v>10.5</v>
      </c>
      <c r="L2683" s="57">
        <f t="shared" si="203"/>
        <v>10.5</v>
      </c>
      <c r="M2683" s="4" t="s">
        <v>1903</v>
      </c>
      <c r="N2683" s="57" t="s">
        <v>443</v>
      </c>
      <c r="O2683" s="57">
        <v>9814</v>
      </c>
      <c r="P2683" s="4"/>
      <c r="Q2683" s="4"/>
    </row>
    <row r="2684" spans="1:17" s="1" customFormat="1" ht="18.649999999999999" customHeight="1" x14ac:dyDescent="0.35">
      <c r="A2684" s="3">
        <v>46168</v>
      </c>
      <c r="B2684" s="57">
        <f t="shared" si="200"/>
        <v>22</v>
      </c>
      <c r="C2684" s="57" t="str">
        <f t="shared" si="201"/>
        <v>May</v>
      </c>
      <c r="D2684" s="4" t="s">
        <v>672</v>
      </c>
      <c r="E2684" s="57" t="s">
        <v>445</v>
      </c>
      <c r="F2684" s="57" t="s">
        <v>17</v>
      </c>
      <c r="G2684" s="57">
        <v>9812</v>
      </c>
      <c r="H2684" s="57">
        <v>2</v>
      </c>
      <c r="I2684" s="57">
        <v>8</v>
      </c>
      <c r="J2684" s="57">
        <v>4</v>
      </c>
      <c r="K2684" s="57">
        <f t="shared" si="202"/>
        <v>12</v>
      </c>
      <c r="L2684" s="57">
        <f t="shared" si="203"/>
        <v>24</v>
      </c>
      <c r="M2684" s="4" t="s">
        <v>1903</v>
      </c>
      <c r="N2684" s="57" t="s">
        <v>443</v>
      </c>
      <c r="O2684" s="57">
        <v>9814</v>
      </c>
      <c r="P2684" s="4"/>
      <c r="Q2684" s="4"/>
    </row>
    <row r="2685" spans="1:17" s="1" customFormat="1" ht="18.649999999999999" customHeight="1" x14ac:dyDescent="0.35">
      <c r="A2685" s="3">
        <v>46168</v>
      </c>
      <c r="B2685" s="57">
        <f t="shared" si="200"/>
        <v>22</v>
      </c>
      <c r="C2685" s="57" t="str">
        <f t="shared" si="201"/>
        <v>May</v>
      </c>
      <c r="D2685" s="4" t="s">
        <v>2188</v>
      </c>
      <c r="E2685" s="57" t="s">
        <v>34</v>
      </c>
      <c r="F2685" s="57" t="s">
        <v>17</v>
      </c>
      <c r="G2685" s="57">
        <v>9814</v>
      </c>
      <c r="H2685" s="57">
        <v>2</v>
      </c>
      <c r="I2685" s="57">
        <v>8</v>
      </c>
      <c r="J2685" s="57"/>
      <c r="K2685" s="57">
        <f t="shared" si="202"/>
        <v>8</v>
      </c>
      <c r="L2685" s="57">
        <f t="shared" si="203"/>
        <v>16</v>
      </c>
      <c r="M2685" s="4" t="s">
        <v>1903</v>
      </c>
      <c r="N2685" s="57" t="s">
        <v>443</v>
      </c>
      <c r="O2685" s="57">
        <v>9814</v>
      </c>
      <c r="P2685" s="4"/>
      <c r="Q2685" s="4"/>
    </row>
    <row r="2686" spans="1:17" s="1" customFormat="1" ht="18.649999999999999" customHeight="1" x14ac:dyDescent="0.35">
      <c r="A2686" s="3">
        <v>46168</v>
      </c>
      <c r="B2686" s="57">
        <f t="shared" si="200"/>
        <v>22</v>
      </c>
      <c r="C2686" s="57" t="str">
        <f t="shared" si="201"/>
        <v>May</v>
      </c>
      <c r="D2686" s="4" t="s">
        <v>970</v>
      </c>
      <c r="E2686" s="57" t="s">
        <v>34</v>
      </c>
      <c r="F2686" s="57" t="s">
        <v>17</v>
      </c>
      <c r="G2686" s="57">
        <v>9814</v>
      </c>
      <c r="H2686" s="57">
        <v>6</v>
      </c>
      <c r="I2686" s="57">
        <v>8</v>
      </c>
      <c r="J2686" s="57">
        <v>1.5</v>
      </c>
      <c r="K2686" s="57">
        <f t="shared" si="202"/>
        <v>9.5</v>
      </c>
      <c r="L2686" s="57">
        <f t="shared" si="203"/>
        <v>57</v>
      </c>
      <c r="M2686" s="4" t="s">
        <v>1903</v>
      </c>
      <c r="N2686" s="57" t="s">
        <v>443</v>
      </c>
      <c r="O2686" s="57">
        <v>9814</v>
      </c>
      <c r="P2686" s="4"/>
      <c r="Q2686" s="4"/>
    </row>
    <row r="2687" spans="1:17" s="1" customFormat="1" ht="18.649999999999999" customHeight="1" x14ac:dyDescent="0.35">
      <c r="A2687" s="3">
        <v>46168</v>
      </c>
      <c r="B2687" s="57">
        <f t="shared" si="200"/>
        <v>22</v>
      </c>
      <c r="C2687" s="57" t="str">
        <f t="shared" si="201"/>
        <v>May</v>
      </c>
      <c r="D2687" s="4" t="s">
        <v>5141</v>
      </c>
      <c r="E2687" s="57" t="s">
        <v>34</v>
      </c>
      <c r="F2687" s="57" t="s">
        <v>17</v>
      </c>
      <c r="G2687" s="57">
        <v>9814</v>
      </c>
      <c r="H2687" s="57">
        <v>1</v>
      </c>
      <c r="I2687" s="57">
        <v>8</v>
      </c>
      <c r="J2687" s="57">
        <v>3</v>
      </c>
      <c r="K2687" s="57">
        <f t="shared" si="202"/>
        <v>11</v>
      </c>
      <c r="L2687" s="57">
        <f t="shared" si="203"/>
        <v>11</v>
      </c>
      <c r="M2687" s="4" t="s">
        <v>1903</v>
      </c>
      <c r="N2687" s="57" t="s">
        <v>443</v>
      </c>
      <c r="O2687" s="57">
        <v>9814</v>
      </c>
      <c r="P2687" s="4"/>
      <c r="Q2687" s="4"/>
    </row>
    <row r="2688" spans="1:17" s="1" customFormat="1" ht="18.649999999999999" customHeight="1" x14ac:dyDescent="0.35">
      <c r="A2688" s="3">
        <v>46168</v>
      </c>
      <c r="B2688" s="57">
        <f t="shared" si="200"/>
        <v>22</v>
      </c>
      <c r="C2688" s="57" t="str">
        <f t="shared" si="201"/>
        <v>May</v>
      </c>
      <c r="D2688" s="4" t="s">
        <v>2472</v>
      </c>
      <c r="E2688" s="57" t="s">
        <v>34</v>
      </c>
      <c r="F2688" s="57" t="s">
        <v>17</v>
      </c>
      <c r="G2688" s="57">
        <v>9814</v>
      </c>
      <c r="H2688" s="57">
        <v>13</v>
      </c>
      <c r="I2688" s="57">
        <v>8</v>
      </c>
      <c r="J2688" s="57">
        <v>4</v>
      </c>
      <c r="K2688" s="57">
        <f t="shared" si="202"/>
        <v>12</v>
      </c>
      <c r="L2688" s="57">
        <f t="shared" si="203"/>
        <v>156</v>
      </c>
      <c r="M2688" s="4" t="s">
        <v>1903</v>
      </c>
      <c r="N2688" s="57" t="s">
        <v>443</v>
      </c>
      <c r="O2688" s="57">
        <v>9814</v>
      </c>
      <c r="P2688" s="4"/>
      <c r="Q2688" s="4"/>
    </row>
    <row r="2689" spans="1:17" s="1" customFormat="1" ht="18.649999999999999" customHeight="1" x14ac:dyDescent="0.35">
      <c r="A2689" s="3">
        <v>46169</v>
      </c>
      <c r="B2689" s="57">
        <f t="shared" si="200"/>
        <v>22</v>
      </c>
      <c r="C2689" s="57" t="str">
        <f t="shared" si="201"/>
        <v>May</v>
      </c>
      <c r="D2689" s="4" t="s">
        <v>435</v>
      </c>
      <c r="E2689" s="57" t="s">
        <v>34</v>
      </c>
      <c r="F2689" s="57" t="s">
        <v>18</v>
      </c>
      <c r="G2689" s="57">
        <v>9814</v>
      </c>
      <c r="H2689" s="57">
        <v>2</v>
      </c>
      <c r="I2689" s="57">
        <v>8</v>
      </c>
      <c r="J2689" s="57">
        <v>2</v>
      </c>
      <c r="K2689" s="57">
        <f t="shared" si="202"/>
        <v>10</v>
      </c>
      <c r="L2689" s="57">
        <f t="shared" si="203"/>
        <v>20</v>
      </c>
      <c r="M2689" s="4" t="s">
        <v>452</v>
      </c>
      <c r="N2689" s="57" t="s">
        <v>435</v>
      </c>
      <c r="O2689" s="57">
        <v>273124</v>
      </c>
      <c r="P2689" s="4"/>
      <c r="Q2689" s="4"/>
    </row>
    <row r="2690" spans="1:17" s="1" customFormat="1" ht="18.649999999999999" customHeight="1" x14ac:dyDescent="0.35">
      <c r="A2690" s="3">
        <v>46169</v>
      </c>
      <c r="B2690" s="57">
        <f t="shared" si="200"/>
        <v>22</v>
      </c>
      <c r="C2690" s="57" t="str">
        <f t="shared" si="201"/>
        <v>May</v>
      </c>
      <c r="D2690" s="4" t="s">
        <v>2268</v>
      </c>
      <c r="E2690" s="57" t="s">
        <v>34</v>
      </c>
      <c r="F2690" s="57" t="s">
        <v>18</v>
      </c>
      <c r="G2690" s="57">
        <v>9814</v>
      </c>
      <c r="H2690" s="57">
        <v>1</v>
      </c>
      <c r="I2690" s="57">
        <v>2</v>
      </c>
      <c r="J2690" s="57"/>
      <c r="K2690" s="57">
        <f t="shared" si="202"/>
        <v>2</v>
      </c>
      <c r="L2690" s="57">
        <f t="shared" si="203"/>
        <v>2</v>
      </c>
      <c r="M2690" s="4" t="s">
        <v>5103</v>
      </c>
      <c r="N2690" s="57" t="s">
        <v>52</v>
      </c>
      <c r="O2690" s="57">
        <v>9330</v>
      </c>
      <c r="P2690" s="4" t="s">
        <v>2417</v>
      </c>
      <c r="Q2690" s="4"/>
    </row>
    <row r="2691" spans="1:17" s="1" customFormat="1" ht="18.649999999999999" customHeight="1" x14ac:dyDescent="0.35">
      <c r="A2691" s="3">
        <v>46169</v>
      </c>
      <c r="B2691" s="57">
        <f t="shared" si="200"/>
        <v>22</v>
      </c>
      <c r="C2691" s="57" t="str">
        <f t="shared" si="201"/>
        <v>May</v>
      </c>
      <c r="D2691" s="4" t="s">
        <v>2269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2"/>
        <v>2</v>
      </c>
      <c r="L2691" s="57">
        <f t="shared" si="203"/>
        <v>2</v>
      </c>
      <c r="M2691" s="4" t="s">
        <v>5103</v>
      </c>
      <c r="N2691" s="57" t="s">
        <v>52</v>
      </c>
      <c r="O2691" s="57">
        <v>9330</v>
      </c>
      <c r="P2691" s="4" t="s">
        <v>2417</v>
      </c>
      <c r="Q2691" s="4"/>
    </row>
    <row r="2692" spans="1:17" s="1" customFormat="1" ht="18.649999999999999" customHeight="1" x14ac:dyDescent="0.35">
      <c r="A2692" s="3">
        <v>46169</v>
      </c>
      <c r="B2692" s="57">
        <f t="shared" si="200"/>
        <v>22</v>
      </c>
      <c r="C2692" s="57" t="str">
        <f t="shared" si="201"/>
        <v>May</v>
      </c>
      <c r="D2692" s="4" t="s">
        <v>5100</v>
      </c>
      <c r="E2692" s="57" t="s">
        <v>445</v>
      </c>
      <c r="F2692" s="57" t="s">
        <v>18</v>
      </c>
      <c r="G2692" s="57">
        <v>9812</v>
      </c>
      <c r="H2692" s="57">
        <v>3</v>
      </c>
      <c r="I2692" s="57">
        <v>8</v>
      </c>
      <c r="J2692" s="57">
        <v>4</v>
      </c>
      <c r="K2692" s="57">
        <f t="shared" si="202"/>
        <v>12</v>
      </c>
      <c r="L2692" s="57">
        <f t="shared" si="203"/>
        <v>36</v>
      </c>
      <c r="M2692" s="4" t="s">
        <v>5103</v>
      </c>
      <c r="N2692" s="57" t="s">
        <v>52</v>
      </c>
      <c r="O2692" s="57">
        <v>9330</v>
      </c>
      <c r="P2692" s="4" t="s">
        <v>6161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0"/>
        <v>22</v>
      </c>
      <c r="C2693" s="57" t="str">
        <f t="shared" si="201"/>
        <v>May</v>
      </c>
      <c r="D2693" s="4" t="s">
        <v>5101</v>
      </c>
      <c r="E2693" s="57" t="s">
        <v>445</v>
      </c>
      <c r="F2693" s="57" t="s">
        <v>18</v>
      </c>
      <c r="G2693" s="57">
        <v>9812</v>
      </c>
      <c r="H2693" s="57">
        <v>4</v>
      </c>
      <c r="I2693" s="57">
        <v>8</v>
      </c>
      <c r="J2693" s="57"/>
      <c r="K2693" s="57">
        <f t="shared" si="202"/>
        <v>8</v>
      </c>
      <c r="L2693" s="57">
        <f t="shared" si="203"/>
        <v>32</v>
      </c>
      <c r="M2693" s="4" t="s">
        <v>3104</v>
      </c>
      <c r="N2693" s="57" t="s">
        <v>6292</v>
      </c>
      <c r="O2693" s="57">
        <v>9808</v>
      </c>
      <c r="P2693" s="4"/>
      <c r="Q2693" s="4"/>
    </row>
    <row r="2694" spans="1:17" s="1" customFormat="1" ht="18.649999999999999" customHeight="1" x14ac:dyDescent="0.35">
      <c r="A2694" s="3">
        <v>46169</v>
      </c>
      <c r="B2694" s="57">
        <f t="shared" si="200"/>
        <v>22</v>
      </c>
      <c r="C2694" s="57" t="str">
        <f t="shared" si="201"/>
        <v>May</v>
      </c>
      <c r="D2694" s="4" t="s">
        <v>5043</v>
      </c>
      <c r="E2694" s="57" t="s">
        <v>445</v>
      </c>
      <c r="F2694" s="57" t="s">
        <v>18</v>
      </c>
      <c r="G2694" s="57">
        <v>9812</v>
      </c>
      <c r="H2694" s="57">
        <v>4</v>
      </c>
      <c r="I2694" s="57">
        <v>8</v>
      </c>
      <c r="J2694" s="57"/>
      <c r="K2694" s="57">
        <f t="shared" si="202"/>
        <v>8</v>
      </c>
      <c r="L2694" s="57">
        <f t="shared" si="203"/>
        <v>32</v>
      </c>
      <c r="M2694" s="4" t="s">
        <v>3104</v>
      </c>
      <c r="N2694" s="57" t="s">
        <v>6292</v>
      </c>
      <c r="O2694" s="57">
        <v>9808</v>
      </c>
      <c r="P2694" s="4"/>
      <c r="Q2694" s="4"/>
    </row>
    <row r="2695" spans="1:17" s="1" customFormat="1" ht="18.649999999999999" customHeight="1" x14ac:dyDescent="0.35">
      <c r="A2695" s="3">
        <v>46169</v>
      </c>
      <c r="B2695" s="57">
        <f t="shared" si="200"/>
        <v>22</v>
      </c>
      <c r="C2695" s="57" t="str">
        <f t="shared" si="201"/>
        <v>May</v>
      </c>
      <c r="D2695" s="4" t="s">
        <v>5043</v>
      </c>
      <c r="E2695" s="57" t="s">
        <v>445</v>
      </c>
      <c r="F2695" s="57" t="s">
        <v>18</v>
      </c>
      <c r="G2695" s="57">
        <v>9812</v>
      </c>
      <c r="H2695" s="57">
        <v>1</v>
      </c>
      <c r="I2695" s="57">
        <v>8</v>
      </c>
      <c r="J2695" s="57">
        <v>0.5</v>
      </c>
      <c r="K2695" s="57">
        <f t="shared" si="202"/>
        <v>8.5</v>
      </c>
      <c r="L2695" s="57">
        <f t="shared" si="203"/>
        <v>8.5</v>
      </c>
      <c r="M2695" s="4" t="s">
        <v>3104</v>
      </c>
      <c r="N2695" s="57" t="s">
        <v>6292</v>
      </c>
      <c r="O2695" s="57">
        <v>9808</v>
      </c>
      <c r="P2695" s="4"/>
      <c r="Q2695" s="4"/>
    </row>
    <row r="2696" spans="1:17" s="1" customFormat="1" ht="18.649999999999999" customHeight="1" x14ac:dyDescent="0.35">
      <c r="A2696" s="3">
        <v>46169</v>
      </c>
      <c r="B2696" s="57">
        <f t="shared" si="200"/>
        <v>22</v>
      </c>
      <c r="C2696" s="57" t="str">
        <f t="shared" si="201"/>
        <v>May</v>
      </c>
      <c r="D2696" s="4" t="s">
        <v>5140</v>
      </c>
      <c r="E2696" s="57" t="s">
        <v>445</v>
      </c>
      <c r="F2696" s="57" t="s">
        <v>18</v>
      </c>
      <c r="G2696" s="57">
        <v>9812</v>
      </c>
      <c r="H2696" s="57">
        <v>2</v>
      </c>
      <c r="I2696" s="57">
        <v>8</v>
      </c>
      <c r="J2696" s="57">
        <v>1</v>
      </c>
      <c r="K2696" s="57">
        <f t="shared" si="202"/>
        <v>9</v>
      </c>
      <c r="L2696" s="57">
        <f t="shared" si="203"/>
        <v>18</v>
      </c>
      <c r="M2696" s="4" t="s">
        <v>3104</v>
      </c>
      <c r="N2696" s="57" t="s">
        <v>6292</v>
      </c>
      <c r="O2696" s="57">
        <v>9808</v>
      </c>
      <c r="P2696" s="4"/>
      <c r="Q2696" s="4"/>
    </row>
    <row r="2697" spans="1:17" s="1" customFormat="1" ht="18.649999999999999" customHeight="1" x14ac:dyDescent="0.35">
      <c r="A2697" s="3">
        <v>46169</v>
      </c>
      <c r="B2697" s="57">
        <f t="shared" si="200"/>
        <v>22</v>
      </c>
      <c r="C2697" s="57" t="str">
        <f t="shared" si="201"/>
        <v>May</v>
      </c>
      <c r="D2697" s="4" t="s">
        <v>5043</v>
      </c>
      <c r="E2697" s="57" t="s">
        <v>445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1.5</v>
      </c>
      <c r="K2697" s="57">
        <f t="shared" si="202"/>
        <v>9.5</v>
      </c>
      <c r="L2697" s="57">
        <f t="shared" si="203"/>
        <v>9.5</v>
      </c>
      <c r="M2697" s="4" t="s">
        <v>3104</v>
      </c>
      <c r="N2697" s="57" t="s">
        <v>6292</v>
      </c>
      <c r="O2697" s="57">
        <v>9808</v>
      </c>
      <c r="P2697" s="4"/>
      <c r="Q2697" s="4"/>
    </row>
    <row r="2698" spans="1:17" s="1" customFormat="1" ht="18.649999999999999" customHeight="1" x14ac:dyDescent="0.35">
      <c r="A2698" s="3">
        <v>46169</v>
      </c>
      <c r="B2698" s="57">
        <f t="shared" si="200"/>
        <v>22</v>
      </c>
      <c r="C2698" s="57" t="str">
        <f t="shared" si="201"/>
        <v>May</v>
      </c>
      <c r="D2698" s="4" t="s">
        <v>5140</v>
      </c>
      <c r="E2698" s="57" t="s">
        <v>445</v>
      </c>
      <c r="F2698" s="57" t="s">
        <v>18</v>
      </c>
      <c r="G2698" s="57">
        <v>9812</v>
      </c>
      <c r="H2698" s="57">
        <v>6</v>
      </c>
      <c r="I2698" s="57">
        <v>8</v>
      </c>
      <c r="J2698" s="57">
        <v>3.5</v>
      </c>
      <c r="K2698" s="57">
        <f t="shared" si="202"/>
        <v>11.5</v>
      </c>
      <c r="L2698" s="57">
        <f t="shared" si="203"/>
        <v>69</v>
      </c>
      <c r="M2698" s="4" t="s">
        <v>3104</v>
      </c>
      <c r="N2698" s="57" t="s">
        <v>6292</v>
      </c>
      <c r="O2698" s="57">
        <v>9808</v>
      </c>
      <c r="P2698" s="4"/>
      <c r="Q2698" s="4"/>
    </row>
    <row r="2699" spans="1:17" s="1" customFormat="1" ht="18.649999999999999" customHeight="1" x14ac:dyDescent="0.35">
      <c r="A2699" s="3">
        <v>46169</v>
      </c>
      <c r="B2699" s="57">
        <f t="shared" si="200"/>
        <v>22</v>
      </c>
      <c r="C2699" s="57" t="str">
        <f t="shared" si="201"/>
        <v>May</v>
      </c>
      <c r="D2699" s="4" t="s">
        <v>5179</v>
      </c>
      <c r="E2699" s="57" t="s">
        <v>445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3.5</v>
      </c>
      <c r="K2699" s="57">
        <f t="shared" si="202"/>
        <v>11.5</v>
      </c>
      <c r="L2699" s="57">
        <f t="shared" si="203"/>
        <v>11.5</v>
      </c>
      <c r="M2699" s="4" t="s">
        <v>2015</v>
      </c>
      <c r="N2699" s="57" t="s">
        <v>57</v>
      </c>
      <c r="O2699" s="57" t="s">
        <v>5065</v>
      </c>
      <c r="P2699" s="4" t="s">
        <v>5181</v>
      </c>
      <c r="Q2699" s="4"/>
    </row>
    <row r="2700" spans="1:17" s="1" customFormat="1" ht="18.649999999999999" customHeight="1" x14ac:dyDescent="0.35">
      <c r="A2700" s="3">
        <v>46169</v>
      </c>
      <c r="B2700" s="57">
        <f t="shared" si="200"/>
        <v>22</v>
      </c>
      <c r="C2700" s="57" t="str">
        <f t="shared" si="201"/>
        <v>May</v>
      </c>
      <c r="D2700" s="4" t="s">
        <v>5179</v>
      </c>
      <c r="E2700" s="57" t="s">
        <v>445</v>
      </c>
      <c r="F2700" s="57" t="s">
        <v>18</v>
      </c>
      <c r="G2700" s="57">
        <v>9812</v>
      </c>
      <c r="H2700" s="57">
        <v>2</v>
      </c>
      <c r="I2700" s="57">
        <v>8</v>
      </c>
      <c r="J2700" s="57">
        <v>4</v>
      </c>
      <c r="K2700" s="57">
        <f t="shared" si="202"/>
        <v>12</v>
      </c>
      <c r="L2700" s="57">
        <f t="shared" si="203"/>
        <v>24</v>
      </c>
      <c r="M2700" s="4" t="s">
        <v>2015</v>
      </c>
      <c r="N2700" s="57" t="s">
        <v>57</v>
      </c>
      <c r="O2700" s="57" t="s">
        <v>5065</v>
      </c>
      <c r="P2700" s="4" t="s">
        <v>5181</v>
      </c>
      <c r="Q2700" s="4"/>
    </row>
    <row r="2701" spans="1:17" s="1" customFormat="1" ht="18.649999999999999" customHeight="1" x14ac:dyDescent="0.35">
      <c r="A2701" s="3">
        <v>46169</v>
      </c>
      <c r="B2701" s="57">
        <f t="shared" si="200"/>
        <v>22</v>
      </c>
      <c r="C2701" s="57" t="str">
        <f t="shared" si="201"/>
        <v>May</v>
      </c>
      <c r="D2701" s="4" t="s">
        <v>5179</v>
      </c>
      <c r="E2701" s="57" t="s">
        <v>445</v>
      </c>
      <c r="F2701" s="57" t="s">
        <v>18</v>
      </c>
      <c r="G2701" s="57">
        <v>9812</v>
      </c>
      <c r="H2701" s="57">
        <v>3</v>
      </c>
      <c r="I2701" s="57">
        <v>8</v>
      </c>
      <c r="J2701" s="57">
        <v>4</v>
      </c>
      <c r="K2701" s="57">
        <f t="shared" si="202"/>
        <v>12</v>
      </c>
      <c r="L2701" s="57">
        <f t="shared" si="203"/>
        <v>36</v>
      </c>
      <c r="M2701" s="4" t="s">
        <v>2015</v>
      </c>
      <c r="N2701" s="57" t="s">
        <v>57</v>
      </c>
      <c r="O2701" s="57" t="s">
        <v>5704</v>
      </c>
      <c r="P2701" s="4" t="s">
        <v>5512</v>
      </c>
      <c r="Q2701" s="4"/>
    </row>
    <row r="2702" spans="1:17" s="1" customFormat="1" ht="18.649999999999999" customHeight="1" x14ac:dyDescent="0.35">
      <c r="A2702" s="3">
        <v>46169</v>
      </c>
      <c r="B2702" s="57">
        <f t="shared" si="200"/>
        <v>22</v>
      </c>
      <c r="C2702" s="57" t="str">
        <f t="shared" si="201"/>
        <v>May</v>
      </c>
      <c r="D2702" s="4" t="s">
        <v>5180</v>
      </c>
      <c r="E2702" s="57" t="s">
        <v>445</v>
      </c>
      <c r="F2702" s="57" t="s">
        <v>17</v>
      </c>
      <c r="G2702" s="57">
        <v>9812</v>
      </c>
      <c r="H2702" s="57">
        <v>4</v>
      </c>
      <c r="I2702" s="57">
        <v>8</v>
      </c>
      <c r="J2702" s="57">
        <v>2</v>
      </c>
      <c r="K2702" s="57">
        <f t="shared" si="202"/>
        <v>10</v>
      </c>
      <c r="L2702" s="57">
        <f t="shared" si="203"/>
        <v>40</v>
      </c>
      <c r="M2702" s="4" t="s">
        <v>2015</v>
      </c>
      <c r="N2702" s="57" t="s">
        <v>57</v>
      </c>
      <c r="O2702" s="57">
        <v>275201</v>
      </c>
      <c r="P2702" s="4" t="s">
        <v>5240</v>
      </c>
      <c r="Q2702" s="4"/>
    </row>
    <row r="2703" spans="1:17" s="1" customFormat="1" ht="18.649999999999999" customHeight="1" x14ac:dyDescent="0.35">
      <c r="A2703" s="3">
        <v>46169</v>
      </c>
      <c r="B2703" s="57">
        <f t="shared" si="200"/>
        <v>22</v>
      </c>
      <c r="C2703" s="57" t="str">
        <f t="shared" si="201"/>
        <v>May</v>
      </c>
      <c r="D2703" s="4" t="s">
        <v>673</v>
      </c>
      <c r="E2703" s="57" t="s">
        <v>445</v>
      </c>
      <c r="F2703" s="57" t="s">
        <v>17</v>
      </c>
      <c r="G2703" s="57">
        <v>9812</v>
      </c>
      <c r="H2703" s="57">
        <v>2</v>
      </c>
      <c r="I2703" s="57">
        <v>8</v>
      </c>
      <c r="J2703" s="57"/>
      <c r="K2703" s="57">
        <f t="shared" si="202"/>
        <v>8</v>
      </c>
      <c r="L2703" s="57">
        <f t="shared" si="203"/>
        <v>16</v>
      </c>
      <c r="M2703" s="4" t="s">
        <v>3104</v>
      </c>
      <c r="N2703" s="57" t="s">
        <v>6292</v>
      </c>
      <c r="O2703" s="57">
        <v>9808</v>
      </c>
      <c r="P2703" s="4"/>
      <c r="Q2703" s="4"/>
    </row>
    <row r="2704" spans="1:17" s="1" customFormat="1" ht="18.649999999999999" customHeight="1" x14ac:dyDescent="0.35">
      <c r="A2704" s="3">
        <v>46169</v>
      </c>
      <c r="B2704" s="57">
        <f t="shared" si="200"/>
        <v>22</v>
      </c>
      <c r="C2704" s="57" t="str">
        <f t="shared" si="201"/>
        <v>May</v>
      </c>
      <c r="D2704" s="4" t="s">
        <v>674</v>
      </c>
      <c r="E2704" s="57" t="s">
        <v>445</v>
      </c>
      <c r="F2704" s="57" t="s">
        <v>17</v>
      </c>
      <c r="G2704" s="57">
        <v>9812</v>
      </c>
      <c r="H2704" s="57">
        <v>4</v>
      </c>
      <c r="I2704" s="57">
        <v>8</v>
      </c>
      <c r="J2704" s="57">
        <v>1</v>
      </c>
      <c r="K2704" s="57">
        <f t="shared" si="202"/>
        <v>9</v>
      </c>
      <c r="L2704" s="57">
        <f t="shared" si="203"/>
        <v>36</v>
      </c>
      <c r="M2704" s="4" t="s">
        <v>3104</v>
      </c>
      <c r="N2704" s="57" t="s">
        <v>6292</v>
      </c>
      <c r="O2704" s="57">
        <v>9808</v>
      </c>
      <c r="P2704" s="4"/>
      <c r="Q2704" s="4"/>
    </row>
    <row r="2705" spans="1:17" s="1" customFormat="1" ht="18.649999999999999" customHeight="1" x14ac:dyDescent="0.35">
      <c r="A2705" s="3">
        <v>46169</v>
      </c>
      <c r="B2705" s="57">
        <f t="shared" si="200"/>
        <v>22</v>
      </c>
      <c r="C2705" s="57" t="str">
        <f t="shared" si="201"/>
        <v>May</v>
      </c>
      <c r="D2705" s="4" t="s">
        <v>672</v>
      </c>
      <c r="E2705" s="57" t="s">
        <v>445</v>
      </c>
      <c r="F2705" s="57" t="s">
        <v>17</v>
      </c>
      <c r="G2705" s="57">
        <v>9812</v>
      </c>
      <c r="H2705" s="57">
        <v>1</v>
      </c>
      <c r="I2705" s="57">
        <v>8</v>
      </c>
      <c r="J2705" s="57">
        <v>4</v>
      </c>
      <c r="K2705" s="57">
        <f t="shared" si="202"/>
        <v>12</v>
      </c>
      <c r="L2705" s="57">
        <f t="shared" si="203"/>
        <v>12</v>
      </c>
      <c r="M2705" s="4" t="s">
        <v>1903</v>
      </c>
      <c r="N2705" s="57" t="s">
        <v>443</v>
      </c>
      <c r="O2705" s="57">
        <v>9814</v>
      </c>
      <c r="P2705" s="4"/>
      <c r="Q2705" s="4"/>
    </row>
    <row r="2706" spans="1:17" s="1" customFormat="1" ht="18.649999999999999" customHeight="1" x14ac:dyDescent="0.35">
      <c r="A2706" s="3">
        <v>46169</v>
      </c>
      <c r="B2706" s="57">
        <f t="shared" si="200"/>
        <v>22</v>
      </c>
      <c r="C2706" s="57" t="str">
        <f t="shared" si="201"/>
        <v>May</v>
      </c>
      <c r="D2706" s="4" t="s">
        <v>2188</v>
      </c>
      <c r="E2706" s="57" t="s">
        <v>34</v>
      </c>
      <c r="F2706" s="57" t="s">
        <v>17</v>
      </c>
      <c r="G2706" s="57">
        <v>9814</v>
      </c>
      <c r="H2706" s="57">
        <v>1</v>
      </c>
      <c r="I2706" s="57">
        <v>8</v>
      </c>
      <c r="J2706" s="57"/>
      <c r="K2706" s="57">
        <f t="shared" si="202"/>
        <v>8</v>
      </c>
      <c r="L2706" s="57">
        <f t="shared" si="203"/>
        <v>8</v>
      </c>
      <c r="M2706" s="4" t="s">
        <v>1903</v>
      </c>
      <c r="N2706" s="57" t="s">
        <v>443</v>
      </c>
      <c r="O2706" s="57">
        <v>9814</v>
      </c>
      <c r="P2706" s="4"/>
      <c r="Q2706" s="4"/>
    </row>
    <row r="2707" spans="1:17" s="1" customFormat="1" ht="18.649999999999999" customHeight="1" x14ac:dyDescent="0.35">
      <c r="A2707" s="3">
        <v>46169</v>
      </c>
      <c r="B2707" s="57">
        <f t="shared" si="200"/>
        <v>22</v>
      </c>
      <c r="C2707" s="57" t="str">
        <f t="shared" si="201"/>
        <v>May</v>
      </c>
      <c r="D2707" s="4" t="s">
        <v>970</v>
      </c>
      <c r="E2707" s="57" t="s">
        <v>34</v>
      </c>
      <c r="F2707" s="57" t="s">
        <v>17</v>
      </c>
      <c r="G2707" s="57">
        <v>9814</v>
      </c>
      <c r="H2707" s="57">
        <v>14</v>
      </c>
      <c r="I2707" s="57">
        <v>8</v>
      </c>
      <c r="J2707" s="57">
        <v>4</v>
      </c>
      <c r="K2707" s="57">
        <f t="shared" si="202"/>
        <v>12</v>
      </c>
      <c r="L2707" s="57">
        <f t="shared" si="203"/>
        <v>168</v>
      </c>
      <c r="M2707" s="4" t="s">
        <v>1903</v>
      </c>
      <c r="N2707" s="57" t="s">
        <v>443</v>
      </c>
      <c r="O2707" s="57">
        <v>9814</v>
      </c>
      <c r="P2707" s="4"/>
      <c r="Q2707" s="4"/>
    </row>
    <row r="2708" spans="1:17" s="1" customFormat="1" ht="18.649999999999999" customHeight="1" x14ac:dyDescent="0.35">
      <c r="A2708" s="3">
        <v>46170</v>
      </c>
      <c r="B2708" s="57">
        <f t="shared" si="200"/>
        <v>22</v>
      </c>
      <c r="C2708" s="57" t="str">
        <f t="shared" si="201"/>
        <v>May</v>
      </c>
      <c r="D2708" s="4" t="s">
        <v>435</v>
      </c>
      <c r="E2708" s="57" t="s">
        <v>34</v>
      </c>
      <c r="F2708" s="57" t="s">
        <v>18</v>
      </c>
      <c r="G2708" s="57">
        <v>9814</v>
      </c>
      <c r="H2708" s="57">
        <v>1</v>
      </c>
      <c r="I2708" s="57">
        <v>4</v>
      </c>
      <c r="J2708" s="57">
        <v>2</v>
      </c>
      <c r="K2708" s="57">
        <f t="shared" si="202"/>
        <v>6</v>
      </c>
      <c r="L2708" s="57">
        <f t="shared" si="203"/>
        <v>6</v>
      </c>
      <c r="M2708" s="4" t="s">
        <v>452</v>
      </c>
      <c r="N2708" s="57" t="s">
        <v>435</v>
      </c>
      <c r="O2708" s="57">
        <v>273124</v>
      </c>
      <c r="P2708" s="4"/>
      <c r="Q2708" s="4"/>
    </row>
    <row r="2709" spans="1:17" s="1" customFormat="1" ht="18.649999999999999" customHeight="1" x14ac:dyDescent="0.35">
      <c r="A2709" s="3">
        <v>46170</v>
      </c>
      <c r="B2709" s="57">
        <f t="shared" si="200"/>
        <v>22</v>
      </c>
      <c r="C2709" s="57" t="str">
        <f t="shared" si="201"/>
        <v>May</v>
      </c>
      <c r="D2709" s="4" t="s">
        <v>435</v>
      </c>
      <c r="E2709" s="57" t="s">
        <v>34</v>
      </c>
      <c r="F2709" s="57" t="s">
        <v>18</v>
      </c>
      <c r="G2709" s="57">
        <v>9814</v>
      </c>
      <c r="H2709" s="57">
        <v>1</v>
      </c>
      <c r="I2709" s="57">
        <v>8</v>
      </c>
      <c r="J2709" s="57">
        <v>2</v>
      </c>
      <c r="K2709" s="57">
        <f t="shared" si="202"/>
        <v>10</v>
      </c>
      <c r="L2709" s="57">
        <f t="shared" si="203"/>
        <v>10</v>
      </c>
      <c r="M2709" s="4" t="s">
        <v>452</v>
      </c>
      <c r="N2709" s="57" t="s">
        <v>435</v>
      </c>
      <c r="O2709" s="57">
        <v>273124</v>
      </c>
      <c r="P2709" s="4"/>
      <c r="Q2709" s="4"/>
    </row>
    <row r="2710" spans="1:17" s="1" customFormat="1" ht="18.649999999999999" customHeight="1" x14ac:dyDescent="0.35">
      <c r="A2710" s="3">
        <v>46170</v>
      </c>
      <c r="B2710" s="57">
        <f t="shared" si="200"/>
        <v>22</v>
      </c>
      <c r="C2710" s="57" t="str">
        <f t="shared" si="201"/>
        <v>May</v>
      </c>
      <c r="D2710" s="4" t="s">
        <v>2268</v>
      </c>
      <c r="E2710" s="57" t="s">
        <v>34</v>
      </c>
      <c r="F2710" s="57" t="s">
        <v>18</v>
      </c>
      <c r="G2710" s="57">
        <v>9814</v>
      </c>
      <c r="H2710" s="57">
        <v>1</v>
      </c>
      <c r="I2710" s="57">
        <v>2</v>
      </c>
      <c r="J2710" s="57"/>
      <c r="K2710" s="57">
        <f t="shared" si="202"/>
        <v>2</v>
      </c>
      <c r="L2710" s="57">
        <f t="shared" si="203"/>
        <v>2</v>
      </c>
      <c r="M2710" s="4" t="s">
        <v>5103</v>
      </c>
      <c r="N2710" s="57" t="s">
        <v>52</v>
      </c>
      <c r="O2710" s="57">
        <v>9330</v>
      </c>
      <c r="P2710" s="4" t="s">
        <v>2417</v>
      </c>
      <c r="Q2710" s="4"/>
    </row>
    <row r="2711" spans="1:17" s="1" customFormat="1" ht="18.649999999999999" customHeight="1" x14ac:dyDescent="0.35">
      <c r="A2711" s="3">
        <v>46170</v>
      </c>
      <c r="B2711" s="57">
        <f t="shared" si="200"/>
        <v>22</v>
      </c>
      <c r="C2711" s="57" t="str">
        <f t="shared" si="201"/>
        <v>May</v>
      </c>
      <c r="D2711" s="4" t="s">
        <v>2269</v>
      </c>
      <c r="E2711" s="57" t="s">
        <v>34</v>
      </c>
      <c r="F2711" s="57" t="s">
        <v>18</v>
      </c>
      <c r="G2711" s="57">
        <v>9814</v>
      </c>
      <c r="H2711" s="57">
        <v>1</v>
      </c>
      <c r="I2711" s="57">
        <v>2</v>
      </c>
      <c r="J2711" s="57"/>
      <c r="K2711" s="57">
        <f t="shared" si="202"/>
        <v>2</v>
      </c>
      <c r="L2711" s="57">
        <f t="shared" si="203"/>
        <v>2</v>
      </c>
      <c r="M2711" s="4" t="s">
        <v>5103</v>
      </c>
      <c r="N2711" s="57" t="s">
        <v>52</v>
      </c>
      <c r="O2711" s="57">
        <v>9330</v>
      </c>
      <c r="P2711" s="4" t="s">
        <v>2417</v>
      </c>
      <c r="Q2711" s="4"/>
    </row>
    <row r="2712" spans="1:17" s="1" customFormat="1" ht="18.649999999999999" customHeight="1" x14ac:dyDescent="0.35">
      <c r="A2712" s="3">
        <v>46170</v>
      </c>
      <c r="B2712" s="57">
        <f t="shared" si="200"/>
        <v>22</v>
      </c>
      <c r="C2712" s="57" t="str">
        <f t="shared" si="201"/>
        <v>May</v>
      </c>
      <c r="D2712" s="4" t="s">
        <v>5099</v>
      </c>
      <c r="E2712" s="57" t="s">
        <v>34</v>
      </c>
      <c r="F2712" s="57" t="s">
        <v>18</v>
      </c>
      <c r="G2712" s="57">
        <v>9814</v>
      </c>
      <c r="H2712" s="57">
        <v>1</v>
      </c>
      <c r="I2712" s="57">
        <v>7</v>
      </c>
      <c r="J2712" s="57"/>
      <c r="K2712" s="57">
        <f t="shared" si="202"/>
        <v>7</v>
      </c>
      <c r="L2712" s="57">
        <f t="shared" si="203"/>
        <v>7</v>
      </c>
      <c r="M2712" s="4" t="s">
        <v>449</v>
      </c>
      <c r="N2712" s="57" t="s">
        <v>198</v>
      </c>
      <c r="O2712" s="57">
        <v>9322</v>
      </c>
      <c r="P2712" s="4" t="s">
        <v>5142</v>
      </c>
      <c r="Q2712" s="4"/>
    </row>
    <row r="2713" spans="1:17" s="1" customFormat="1" ht="18.649999999999999" customHeight="1" x14ac:dyDescent="0.35">
      <c r="A2713" s="3">
        <v>46170</v>
      </c>
      <c r="B2713" s="57">
        <f t="shared" si="200"/>
        <v>22</v>
      </c>
      <c r="C2713" s="57" t="str">
        <f t="shared" si="201"/>
        <v>May</v>
      </c>
      <c r="D2713" s="4" t="s">
        <v>5099</v>
      </c>
      <c r="E2713" s="57" t="s">
        <v>34</v>
      </c>
      <c r="F2713" s="57" t="s">
        <v>18</v>
      </c>
      <c r="G2713" s="57">
        <v>9814</v>
      </c>
      <c r="H2713" s="57">
        <v>1</v>
      </c>
      <c r="I2713" s="57">
        <v>8</v>
      </c>
      <c r="J2713" s="57">
        <v>4</v>
      </c>
      <c r="K2713" s="57">
        <f t="shared" si="202"/>
        <v>12</v>
      </c>
      <c r="L2713" s="57">
        <f t="shared" si="203"/>
        <v>12</v>
      </c>
      <c r="M2713" s="4" t="s">
        <v>449</v>
      </c>
      <c r="N2713" s="57" t="s">
        <v>198</v>
      </c>
      <c r="O2713" s="57" t="s">
        <v>2518</v>
      </c>
      <c r="P2713" s="4" t="s">
        <v>5142</v>
      </c>
      <c r="Q2713" s="4"/>
    </row>
    <row r="2714" spans="1:17" s="1" customFormat="1" ht="18.649999999999999" customHeight="1" x14ac:dyDescent="0.35">
      <c r="A2714" s="3">
        <v>46170</v>
      </c>
      <c r="B2714" s="57">
        <f t="shared" si="200"/>
        <v>22</v>
      </c>
      <c r="C2714" s="57" t="str">
        <f t="shared" si="201"/>
        <v>May</v>
      </c>
      <c r="D2714" s="4" t="s">
        <v>5100</v>
      </c>
      <c r="E2714" s="57" t="s">
        <v>445</v>
      </c>
      <c r="F2714" s="57" t="s">
        <v>18</v>
      </c>
      <c r="G2714" s="57">
        <v>9812</v>
      </c>
      <c r="H2714" s="57">
        <v>2</v>
      </c>
      <c r="I2714" s="57">
        <v>8</v>
      </c>
      <c r="J2714" s="57"/>
      <c r="K2714" s="57">
        <f t="shared" si="202"/>
        <v>8</v>
      </c>
      <c r="L2714" s="57">
        <f t="shared" si="203"/>
        <v>16</v>
      </c>
      <c r="M2714" s="4" t="s">
        <v>5103</v>
      </c>
      <c r="N2714" s="57" t="s">
        <v>52</v>
      </c>
      <c r="O2714" s="57">
        <v>9330</v>
      </c>
      <c r="P2714" s="4" t="s">
        <v>6161</v>
      </c>
      <c r="Q2714" s="4"/>
    </row>
    <row r="2715" spans="1:17" s="1" customFormat="1" ht="18.649999999999999" customHeight="1" x14ac:dyDescent="0.35">
      <c r="A2715" s="3">
        <v>46170</v>
      </c>
      <c r="B2715" s="57">
        <f t="shared" si="200"/>
        <v>22</v>
      </c>
      <c r="C2715" s="57" t="str">
        <f t="shared" si="201"/>
        <v>May</v>
      </c>
      <c r="D2715" s="4" t="s">
        <v>5101</v>
      </c>
      <c r="E2715" s="57" t="s">
        <v>445</v>
      </c>
      <c r="F2715" s="57" t="s">
        <v>18</v>
      </c>
      <c r="G2715" s="57">
        <v>9812</v>
      </c>
      <c r="H2715" s="57">
        <v>3</v>
      </c>
      <c r="I2715" s="57">
        <v>8</v>
      </c>
      <c r="J2715" s="57">
        <v>4</v>
      </c>
      <c r="K2715" s="57">
        <f t="shared" si="202"/>
        <v>12</v>
      </c>
      <c r="L2715" s="57">
        <f t="shared" si="203"/>
        <v>36</v>
      </c>
      <c r="M2715" s="4" t="s">
        <v>5103</v>
      </c>
      <c r="N2715" s="57" t="s">
        <v>52</v>
      </c>
      <c r="O2715" s="57">
        <v>9330</v>
      </c>
      <c r="P2715" s="4" t="s">
        <v>6161</v>
      </c>
      <c r="Q2715" s="4"/>
    </row>
    <row r="2716" spans="1:17" s="1" customFormat="1" ht="18.649999999999999" customHeight="1" x14ac:dyDescent="0.35">
      <c r="A2716" s="3">
        <v>46170</v>
      </c>
      <c r="B2716" s="57">
        <f t="shared" si="200"/>
        <v>22</v>
      </c>
      <c r="C2716" s="57" t="str">
        <f t="shared" si="201"/>
        <v>May</v>
      </c>
      <c r="D2716" s="4" t="s">
        <v>3887</v>
      </c>
      <c r="E2716" s="57" t="s">
        <v>445</v>
      </c>
      <c r="F2716" s="57" t="s">
        <v>18</v>
      </c>
      <c r="G2716" s="57">
        <v>9812</v>
      </c>
      <c r="H2716" s="57">
        <v>2</v>
      </c>
      <c r="I2716" s="57">
        <v>8</v>
      </c>
      <c r="J2716" s="57"/>
      <c r="K2716" s="57">
        <f t="shared" si="202"/>
        <v>8</v>
      </c>
      <c r="L2716" s="57">
        <f t="shared" si="203"/>
        <v>16</v>
      </c>
      <c r="M2716" s="4" t="s">
        <v>447</v>
      </c>
      <c r="N2716" s="57" t="s">
        <v>455</v>
      </c>
      <c r="O2716" s="57">
        <v>9812</v>
      </c>
      <c r="P2716" s="4"/>
      <c r="Q2716" s="4"/>
    </row>
    <row r="2717" spans="1:17" s="1" customFormat="1" ht="18.649999999999999" customHeight="1" x14ac:dyDescent="0.35">
      <c r="A2717" s="3">
        <v>46170</v>
      </c>
      <c r="B2717" s="57">
        <f t="shared" si="200"/>
        <v>22</v>
      </c>
      <c r="C2717" s="57" t="str">
        <f t="shared" si="201"/>
        <v>May</v>
      </c>
      <c r="D2717" s="4" t="s">
        <v>5236</v>
      </c>
      <c r="E2717" s="57" t="s">
        <v>445</v>
      </c>
      <c r="F2717" s="57" t="s">
        <v>17</v>
      </c>
      <c r="G2717" s="57">
        <v>9812</v>
      </c>
      <c r="H2717" s="57">
        <v>1</v>
      </c>
      <c r="I2717" s="57">
        <v>0</v>
      </c>
      <c r="J2717" s="57">
        <v>3.5</v>
      </c>
      <c r="K2717" s="57">
        <f t="shared" si="202"/>
        <v>3.5</v>
      </c>
      <c r="L2717" s="57">
        <f t="shared" si="203"/>
        <v>3.5</v>
      </c>
      <c r="M2717" s="4" t="s">
        <v>1903</v>
      </c>
      <c r="N2717" s="57" t="s">
        <v>443</v>
      </c>
      <c r="O2717" s="57">
        <v>9814</v>
      </c>
      <c r="P2717" s="4"/>
      <c r="Q2717" s="4"/>
    </row>
    <row r="2718" spans="1:17" s="1" customFormat="1" ht="18.649999999999999" customHeight="1" x14ac:dyDescent="0.35">
      <c r="A2718" s="3">
        <v>46170</v>
      </c>
      <c r="B2718" s="57">
        <f t="shared" si="200"/>
        <v>22</v>
      </c>
      <c r="C2718" s="57" t="str">
        <f t="shared" si="201"/>
        <v>May</v>
      </c>
      <c r="D2718" s="4" t="s">
        <v>2817</v>
      </c>
      <c r="E2718" s="57" t="s">
        <v>445</v>
      </c>
      <c r="F2718" s="57" t="s">
        <v>17</v>
      </c>
      <c r="G2718" s="57">
        <v>9812</v>
      </c>
      <c r="H2718" s="57">
        <v>17</v>
      </c>
      <c r="I2718" s="57">
        <v>8</v>
      </c>
      <c r="J2718" s="57">
        <v>4</v>
      </c>
      <c r="K2718" s="57">
        <f t="shared" si="202"/>
        <v>12</v>
      </c>
      <c r="L2718" s="57">
        <f t="shared" si="203"/>
        <v>204</v>
      </c>
      <c r="M2718" s="4" t="s">
        <v>1903</v>
      </c>
      <c r="N2718" s="57" t="s">
        <v>443</v>
      </c>
      <c r="O2718" s="57">
        <v>9814</v>
      </c>
      <c r="P2718" s="4"/>
      <c r="Q2718" s="4"/>
    </row>
    <row r="2719" spans="1:17" s="1" customFormat="1" ht="18.649999999999999" customHeight="1" x14ac:dyDescent="0.35">
      <c r="A2719" s="3">
        <v>46170</v>
      </c>
      <c r="B2719" s="57">
        <f t="shared" si="200"/>
        <v>22</v>
      </c>
      <c r="C2719" s="57" t="str">
        <f t="shared" si="201"/>
        <v>May</v>
      </c>
      <c r="D2719" s="4" t="s">
        <v>2188</v>
      </c>
      <c r="E2719" s="57" t="s">
        <v>34</v>
      </c>
      <c r="F2719" s="57" t="s">
        <v>17</v>
      </c>
      <c r="G2719" s="57">
        <v>9814</v>
      </c>
      <c r="H2719" s="57">
        <v>2</v>
      </c>
      <c r="I2719" s="57">
        <v>8</v>
      </c>
      <c r="J2719" s="57">
        <v>2</v>
      </c>
      <c r="K2719" s="57">
        <f t="shared" si="202"/>
        <v>10</v>
      </c>
      <c r="L2719" s="57">
        <f t="shared" si="203"/>
        <v>20</v>
      </c>
      <c r="M2719" s="4" t="s">
        <v>1903</v>
      </c>
      <c r="N2719" s="57" t="s">
        <v>443</v>
      </c>
      <c r="O2719" s="57">
        <v>9814</v>
      </c>
      <c r="P2719" s="4"/>
      <c r="Q2719" s="4"/>
    </row>
    <row r="2720" spans="1:17" s="1" customFormat="1" ht="18.649999999999999" customHeight="1" x14ac:dyDescent="0.35">
      <c r="A2720" s="3">
        <v>46170</v>
      </c>
      <c r="B2720" s="57">
        <f t="shared" si="200"/>
        <v>22</v>
      </c>
      <c r="C2720" s="57" t="str">
        <f t="shared" si="201"/>
        <v>May</v>
      </c>
      <c r="D2720" s="4" t="s">
        <v>5237</v>
      </c>
      <c r="E2720" s="57" t="s">
        <v>34</v>
      </c>
      <c r="F2720" s="57" t="s">
        <v>17</v>
      </c>
      <c r="G2720" s="57">
        <v>9814</v>
      </c>
      <c r="H2720" s="57">
        <v>1</v>
      </c>
      <c r="I2720" s="57">
        <v>8</v>
      </c>
      <c r="J2720" s="57">
        <v>3.5</v>
      </c>
      <c r="K2720" s="57">
        <f t="shared" si="202"/>
        <v>11.5</v>
      </c>
      <c r="L2720" s="57">
        <f t="shared" si="203"/>
        <v>11.5</v>
      </c>
      <c r="M2720" s="4" t="s">
        <v>1903</v>
      </c>
      <c r="N2720" s="57" t="s">
        <v>443</v>
      </c>
      <c r="O2720" s="57">
        <v>9814</v>
      </c>
      <c r="P2720" s="4"/>
      <c r="Q2720" s="4"/>
    </row>
    <row r="2721" spans="1:17" s="1" customFormat="1" ht="18.649999999999999" customHeight="1" x14ac:dyDescent="0.35">
      <c r="A2721" s="3">
        <v>46170</v>
      </c>
      <c r="B2721" s="57">
        <f t="shared" si="200"/>
        <v>22</v>
      </c>
      <c r="C2721" s="57" t="str">
        <f t="shared" si="201"/>
        <v>May</v>
      </c>
      <c r="D2721" s="4" t="s">
        <v>2472</v>
      </c>
      <c r="E2721" s="57" t="s">
        <v>34</v>
      </c>
      <c r="F2721" s="57" t="s">
        <v>17</v>
      </c>
      <c r="G2721" s="57">
        <v>9814</v>
      </c>
      <c r="H2721" s="57">
        <v>10</v>
      </c>
      <c r="I2721" s="57">
        <v>8</v>
      </c>
      <c r="J2721" s="57">
        <v>4</v>
      </c>
      <c r="K2721" s="57">
        <f t="shared" si="202"/>
        <v>12</v>
      </c>
      <c r="L2721" s="57">
        <f t="shared" si="203"/>
        <v>120</v>
      </c>
      <c r="M2721" s="4" t="s">
        <v>1903</v>
      </c>
      <c r="N2721" s="57" t="s">
        <v>443</v>
      </c>
      <c r="O2721" s="57">
        <v>9814</v>
      </c>
      <c r="P2721" s="4"/>
      <c r="Q2721" s="4"/>
    </row>
    <row r="2722" spans="1:17" s="1" customFormat="1" ht="18.649999999999999" customHeight="1" x14ac:dyDescent="0.35">
      <c r="A2722" s="3">
        <v>46170</v>
      </c>
      <c r="B2722" s="57">
        <f t="shared" si="200"/>
        <v>22</v>
      </c>
      <c r="C2722" s="57" t="str">
        <f t="shared" si="201"/>
        <v>May</v>
      </c>
      <c r="D2722" s="4" t="s">
        <v>2618</v>
      </c>
      <c r="E2722" s="57" t="s">
        <v>445</v>
      </c>
      <c r="F2722" s="57" t="s">
        <v>18</v>
      </c>
      <c r="G2722" s="57">
        <v>9812</v>
      </c>
      <c r="H2722" s="57">
        <v>1</v>
      </c>
      <c r="I2722" s="57">
        <v>8</v>
      </c>
      <c r="J2722" s="57"/>
      <c r="K2722" s="57">
        <f t="shared" si="202"/>
        <v>8</v>
      </c>
      <c r="L2722" s="57">
        <f t="shared" si="203"/>
        <v>8</v>
      </c>
      <c r="M2722" s="4" t="s">
        <v>1903</v>
      </c>
      <c r="N2722" s="57" t="s">
        <v>443</v>
      </c>
      <c r="O2722" s="57">
        <v>9814</v>
      </c>
      <c r="P2722" s="4"/>
      <c r="Q2722" s="4"/>
    </row>
    <row r="2723" spans="1:17" s="1" customFormat="1" ht="18.649999999999999" customHeight="1" x14ac:dyDescent="0.35">
      <c r="A2723" s="3">
        <v>46170</v>
      </c>
      <c r="B2723" s="57">
        <f t="shared" si="200"/>
        <v>22</v>
      </c>
      <c r="C2723" s="57" t="str">
        <f t="shared" si="201"/>
        <v>May</v>
      </c>
      <c r="D2723" s="4" t="s">
        <v>2618</v>
      </c>
      <c r="E2723" s="57" t="s">
        <v>445</v>
      </c>
      <c r="F2723" s="57" t="s">
        <v>18</v>
      </c>
      <c r="G2723" s="57">
        <v>9812</v>
      </c>
      <c r="H2723" s="57">
        <v>1</v>
      </c>
      <c r="I2723" s="57">
        <v>8</v>
      </c>
      <c r="J2723" s="57">
        <v>2.5</v>
      </c>
      <c r="K2723" s="57">
        <f t="shared" si="202"/>
        <v>10.5</v>
      </c>
      <c r="L2723" s="57">
        <f t="shared" si="203"/>
        <v>10.5</v>
      </c>
      <c r="M2723" s="4" t="s">
        <v>1903</v>
      </c>
      <c r="N2723" s="57" t="s">
        <v>443</v>
      </c>
      <c r="O2723" s="57">
        <v>9814</v>
      </c>
      <c r="P2723" s="4"/>
      <c r="Q2723" s="4"/>
    </row>
    <row r="2724" spans="1:17" s="1" customFormat="1" ht="18.649999999999999" customHeight="1" x14ac:dyDescent="0.35">
      <c r="A2724" s="3">
        <v>46171</v>
      </c>
      <c r="B2724" s="57">
        <f t="shared" si="200"/>
        <v>22</v>
      </c>
      <c r="C2724" s="57" t="str">
        <f t="shared" si="201"/>
        <v>May</v>
      </c>
      <c r="D2724" s="4" t="s">
        <v>435</v>
      </c>
      <c r="E2724" s="57" t="s">
        <v>34</v>
      </c>
      <c r="F2724" s="57" t="s">
        <v>18</v>
      </c>
      <c r="G2724" s="57">
        <v>9814</v>
      </c>
      <c r="H2724" s="57">
        <v>1</v>
      </c>
      <c r="I2724" s="57">
        <v>8</v>
      </c>
      <c r="J2724" s="57"/>
      <c r="K2724" s="57">
        <f t="shared" si="202"/>
        <v>8</v>
      </c>
      <c r="L2724" s="57">
        <f t="shared" si="203"/>
        <v>8</v>
      </c>
      <c r="M2724" s="4" t="s">
        <v>452</v>
      </c>
      <c r="N2724" s="57" t="s">
        <v>435</v>
      </c>
      <c r="O2724" s="57">
        <v>273124</v>
      </c>
      <c r="P2724" s="4"/>
      <c r="Q2724" s="4"/>
    </row>
    <row r="2725" spans="1:17" s="1" customFormat="1" ht="18.649999999999999" customHeight="1" x14ac:dyDescent="0.35">
      <c r="A2725" s="3">
        <v>46171</v>
      </c>
      <c r="B2725" s="57">
        <f t="shared" si="200"/>
        <v>22</v>
      </c>
      <c r="C2725" s="57" t="str">
        <f t="shared" si="201"/>
        <v>May</v>
      </c>
      <c r="D2725" s="4" t="s">
        <v>435</v>
      </c>
      <c r="E2725" s="57" t="s">
        <v>34</v>
      </c>
      <c r="F2725" s="57" t="s">
        <v>18</v>
      </c>
      <c r="G2725" s="57">
        <v>9814</v>
      </c>
      <c r="H2725" s="57">
        <v>1</v>
      </c>
      <c r="I2725" s="57">
        <v>8</v>
      </c>
      <c r="J2725" s="57">
        <v>2</v>
      </c>
      <c r="K2725" s="57">
        <f t="shared" si="202"/>
        <v>10</v>
      </c>
      <c r="L2725" s="57">
        <f t="shared" si="203"/>
        <v>10</v>
      </c>
      <c r="M2725" s="4" t="s">
        <v>452</v>
      </c>
      <c r="N2725" s="57" t="s">
        <v>435</v>
      </c>
      <c r="O2725" s="57">
        <v>273124</v>
      </c>
      <c r="P2725" s="4"/>
      <c r="Q2725" s="4"/>
    </row>
    <row r="2726" spans="1:17" s="1" customFormat="1" ht="18.649999999999999" customHeight="1" x14ac:dyDescent="0.35">
      <c r="A2726" s="3">
        <v>46171</v>
      </c>
      <c r="B2726" s="57">
        <f t="shared" ref="B2726:B2789" si="204">WEEKNUM(A2726)</f>
        <v>22</v>
      </c>
      <c r="C2726" s="57" t="str">
        <f t="shared" ref="C2726:C2789" si="205">TEXT(A2726,"Mmm")</f>
        <v>May</v>
      </c>
      <c r="D2726" s="4" t="s">
        <v>2268</v>
      </c>
      <c r="E2726" s="57" t="s">
        <v>34</v>
      </c>
      <c r="F2726" s="57" t="s">
        <v>18</v>
      </c>
      <c r="G2726" s="57">
        <v>9814</v>
      </c>
      <c r="H2726" s="57">
        <v>1</v>
      </c>
      <c r="I2726" s="57">
        <v>2</v>
      </c>
      <c r="J2726" s="57"/>
      <c r="K2726" s="57">
        <f t="shared" si="202"/>
        <v>2</v>
      </c>
      <c r="L2726" s="57">
        <f t="shared" si="203"/>
        <v>2</v>
      </c>
      <c r="M2726" s="4" t="s">
        <v>5103</v>
      </c>
      <c r="N2726" s="57" t="s">
        <v>52</v>
      </c>
      <c r="O2726" s="57">
        <v>9330</v>
      </c>
      <c r="P2726" s="4" t="s">
        <v>2417</v>
      </c>
      <c r="Q2726" s="4"/>
    </row>
    <row r="2727" spans="1:17" s="1" customFormat="1" ht="18.649999999999999" customHeight="1" x14ac:dyDescent="0.35">
      <c r="A2727" s="3">
        <v>46171</v>
      </c>
      <c r="B2727" s="57">
        <f t="shared" si="204"/>
        <v>22</v>
      </c>
      <c r="C2727" s="57" t="str">
        <f t="shared" si="205"/>
        <v>May</v>
      </c>
      <c r="D2727" s="4" t="s">
        <v>2269</v>
      </c>
      <c r="E2727" s="57" t="s">
        <v>34</v>
      </c>
      <c r="F2727" s="57" t="s">
        <v>18</v>
      </c>
      <c r="G2727" s="57">
        <v>9814</v>
      </c>
      <c r="H2727" s="57">
        <v>1</v>
      </c>
      <c r="I2727" s="57">
        <v>2</v>
      </c>
      <c r="J2727" s="57"/>
      <c r="K2727" s="57">
        <f t="shared" si="202"/>
        <v>2</v>
      </c>
      <c r="L2727" s="57">
        <f t="shared" si="203"/>
        <v>2</v>
      </c>
      <c r="M2727" s="4" t="s">
        <v>5103</v>
      </c>
      <c r="N2727" s="57" t="s">
        <v>52</v>
      </c>
      <c r="O2727" s="57">
        <v>9330</v>
      </c>
      <c r="P2727" s="4" t="s">
        <v>2417</v>
      </c>
      <c r="Q2727" s="4"/>
    </row>
    <row r="2728" spans="1:17" s="1" customFormat="1" ht="18.649999999999999" customHeight="1" x14ac:dyDescent="0.35">
      <c r="A2728" s="3">
        <v>46171</v>
      </c>
      <c r="B2728" s="57">
        <f t="shared" si="204"/>
        <v>22</v>
      </c>
      <c r="C2728" s="57" t="str">
        <f t="shared" si="205"/>
        <v>May</v>
      </c>
      <c r="D2728" s="4" t="s">
        <v>5100</v>
      </c>
      <c r="E2728" s="57" t="s">
        <v>445</v>
      </c>
      <c r="F2728" s="57" t="s">
        <v>18</v>
      </c>
      <c r="G2728" s="57">
        <v>9812</v>
      </c>
      <c r="H2728" s="57">
        <v>3</v>
      </c>
      <c r="I2728" s="57">
        <v>8</v>
      </c>
      <c r="J2728" s="57">
        <v>4</v>
      </c>
      <c r="K2728" s="57">
        <f t="shared" si="202"/>
        <v>12</v>
      </c>
      <c r="L2728" s="57">
        <f t="shared" si="203"/>
        <v>36</v>
      </c>
      <c r="M2728" s="4" t="s">
        <v>5103</v>
      </c>
      <c r="N2728" s="57" t="s">
        <v>52</v>
      </c>
      <c r="O2728" s="57">
        <v>9330</v>
      </c>
      <c r="P2728" s="4" t="s">
        <v>6161</v>
      </c>
      <c r="Q2728" s="4"/>
    </row>
    <row r="2729" spans="1:17" s="1" customFormat="1" ht="18.649999999999999" customHeight="1" x14ac:dyDescent="0.35">
      <c r="A2729" s="3">
        <v>46171</v>
      </c>
      <c r="B2729" s="57">
        <f t="shared" si="204"/>
        <v>22</v>
      </c>
      <c r="C2729" s="57" t="str">
        <f t="shared" si="205"/>
        <v>May</v>
      </c>
      <c r="D2729" s="4" t="s">
        <v>5101</v>
      </c>
      <c r="E2729" s="57" t="s">
        <v>445</v>
      </c>
      <c r="F2729" s="57" t="s">
        <v>18</v>
      </c>
      <c r="G2729" s="57">
        <v>9812</v>
      </c>
      <c r="H2729" s="57">
        <v>2</v>
      </c>
      <c r="I2729" s="57">
        <v>8</v>
      </c>
      <c r="J2729" s="57"/>
      <c r="K2729" s="57">
        <f t="shared" si="202"/>
        <v>8</v>
      </c>
      <c r="L2729" s="57">
        <f t="shared" si="203"/>
        <v>16</v>
      </c>
      <c r="M2729" s="4" t="s">
        <v>5103</v>
      </c>
      <c r="N2729" s="57" t="s">
        <v>52</v>
      </c>
      <c r="O2729" s="57">
        <v>9330</v>
      </c>
      <c r="P2729" s="4" t="s">
        <v>6161</v>
      </c>
      <c r="Q2729" s="4"/>
    </row>
    <row r="2730" spans="1:17" s="1" customFormat="1" ht="18.649999999999999" customHeight="1" x14ac:dyDescent="0.35">
      <c r="A2730" s="3">
        <v>46171</v>
      </c>
      <c r="B2730" s="57">
        <f t="shared" si="204"/>
        <v>22</v>
      </c>
      <c r="C2730" s="57" t="str">
        <f t="shared" si="205"/>
        <v>May</v>
      </c>
      <c r="D2730" s="4" t="s">
        <v>674</v>
      </c>
      <c r="E2730" s="57" t="s">
        <v>445</v>
      </c>
      <c r="F2730" s="57" t="s">
        <v>17</v>
      </c>
      <c r="G2730" s="57">
        <v>9812</v>
      </c>
      <c r="H2730" s="57">
        <v>3</v>
      </c>
      <c r="I2730" s="57">
        <v>8</v>
      </c>
      <c r="J2730" s="57"/>
      <c r="K2730" s="57">
        <f t="shared" si="202"/>
        <v>8</v>
      </c>
      <c r="L2730" s="57">
        <f t="shared" si="203"/>
        <v>24</v>
      </c>
      <c r="M2730" s="4" t="s">
        <v>3104</v>
      </c>
      <c r="N2730" s="57" t="s">
        <v>6292</v>
      </c>
      <c r="O2730" s="57">
        <v>9808</v>
      </c>
      <c r="P2730" s="4"/>
      <c r="Q2730" s="4"/>
    </row>
    <row r="2731" spans="1:17" s="1" customFormat="1" ht="18.649999999999999" customHeight="1" x14ac:dyDescent="0.35">
      <c r="A2731" s="3">
        <v>46171</v>
      </c>
      <c r="B2731" s="57">
        <f t="shared" si="204"/>
        <v>22</v>
      </c>
      <c r="C2731" s="57" t="str">
        <f t="shared" si="205"/>
        <v>May</v>
      </c>
      <c r="D2731" s="4" t="s">
        <v>674</v>
      </c>
      <c r="E2731" s="57" t="s">
        <v>445</v>
      </c>
      <c r="F2731" s="57" t="s">
        <v>17</v>
      </c>
      <c r="G2731" s="57">
        <v>9812</v>
      </c>
      <c r="H2731" s="57">
        <v>3</v>
      </c>
      <c r="I2731" s="57">
        <v>8</v>
      </c>
      <c r="J2731" s="57">
        <v>1</v>
      </c>
      <c r="K2731" s="57">
        <f t="shared" si="202"/>
        <v>9</v>
      </c>
      <c r="L2731" s="57">
        <f t="shared" si="203"/>
        <v>27</v>
      </c>
      <c r="M2731" s="4" t="s">
        <v>3104</v>
      </c>
      <c r="N2731" s="57" t="s">
        <v>6292</v>
      </c>
      <c r="O2731" s="57">
        <v>9808</v>
      </c>
      <c r="P2731" s="4"/>
      <c r="Q2731" s="4"/>
    </row>
    <row r="2732" spans="1:17" s="1" customFormat="1" ht="18.649999999999999" customHeight="1" x14ac:dyDescent="0.35">
      <c r="A2732" s="3">
        <v>46171</v>
      </c>
      <c r="B2732" s="57">
        <f t="shared" si="204"/>
        <v>22</v>
      </c>
      <c r="C2732" s="57" t="str">
        <f t="shared" si="205"/>
        <v>May</v>
      </c>
      <c r="D2732" s="4" t="s">
        <v>674</v>
      </c>
      <c r="E2732" s="57" t="s">
        <v>445</v>
      </c>
      <c r="F2732" s="57" t="s">
        <v>17</v>
      </c>
      <c r="G2732" s="57">
        <v>9812</v>
      </c>
      <c r="H2732" s="57">
        <v>1</v>
      </c>
      <c r="I2732" s="57">
        <v>8</v>
      </c>
      <c r="J2732" s="57">
        <v>2</v>
      </c>
      <c r="K2732" s="57">
        <f t="shared" si="202"/>
        <v>10</v>
      </c>
      <c r="L2732" s="57">
        <f t="shared" si="203"/>
        <v>10</v>
      </c>
      <c r="M2732" s="4" t="s">
        <v>3104</v>
      </c>
      <c r="N2732" s="57" t="s">
        <v>6292</v>
      </c>
      <c r="O2732" s="57">
        <v>9808</v>
      </c>
      <c r="P2732" s="4"/>
      <c r="Q2732" s="4"/>
    </row>
    <row r="2733" spans="1:17" s="1" customFormat="1" ht="18.649999999999999" customHeight="1" x14ac:dyDescent="0.35">
      <c r="A2733" s="3">
        <v>46172</v>
      </c>
      <c r="B2733" s="57">
        <f t="shared" si="204"/>
        <v>22</v>
      </c>
      <c r="C2733" s="57" t="str">
        <f t="shared" si="205"/>
        <v>May</v>
      </c>
      <c r="D2733" s="4" t="s">
        <v>435</v>
      </c>
      <c r="E2733" s="57" t="s">
        <v>34</v>
      </c>
      <c r="F2733" s="57" t="s">
        <v>18</v>
      </c>
      <c r="G2733" s="57">
        <v>9814</v>
      </c>
      <c r="H2733" s="57">
        <v>2</v>
      </c>
      <c r="I2733" s="57">
        <v>8</v>
      </c>
      <c r="J2733" s="57"/>
      <c r="K2733" s="57">
        <f t="shared" si="202"/>
        <v>8</v>
      </c>
      <c r="L2733" s="57">
        <f t="shared" si="203"/>
        <v>16</v>
      </c>
      <c r="M2733" s="4" t="s">
        <v>452</v>
      </c>
      <c r="N2733" s="57" t="s">
        <v>435</v>
      </c>
      <c r="O2733" s="57">
        <v>273124</v>
      </c>
      <c r="P2733" s="4"/>
      <c r="Q2733" s="4"/>
    </row>
    <row r="2734" spans="1:17" s="1" customFormat="1" ht="18.649999999999999" customHeight="1" x14ac:dyDescent="0.35">
      <c r="A2734" s="3">
        <v>46172</v>
      </c>
      <c r="B2734" s="57">
        <f t="shared" si="204"/>
        <v>22</v>
      </c>
      <c r="C2734" s="57" t="str">
        <f t="shared" si="205"/>
        <v>May</v>
      </c>
      <c r="D2734" s="4" t="s">
        <v>2268</v>
      </c>
      <c r="E2734" s="57" t="s">
        <v>34</v>
      </c>
      <c r="F2734" s="57" t="s">
        <v>18</v>
      </c>
      <c r="G2734" s="57">
        <v>9814</v>
      </c>
      <c r="H2734" s="57">
        <v>1</v>
      </c>
      <c r="I2734" s="57">
        <v>2</v>
      </c>
      <c r="J2734" s="57"/>
      <c r="K2734" s="57">
        <f t="shared" si="202"/>
        <v>2</v>
      </c>
      <c r="L2734" s="57">
        <f t="shared" si="203"/>
        <v>2</v>
      </c>
      <c r="M2734" s="4" t="s">
        <v>5103</v>
      </c>
      <c r="N2734" s="57" t="s">
        <v>52</v>
      </c>
      <c r="O2734" s="57">
        <v>9330</v>
      </c>
      <c r="P2734" s="4" t="s">
        <v>2417</v>
      </c>
      <c r="Q2734" s="4"/>
    </row>
    <row r="2735" spans="1:17" s="1" customFormat="1" ht="18.649999999999999" customHeight="1" x14ac:dyDescent="0.35">
      <c r="A2735" s="3">
        <v>46172</v>
      </c>
      <c r="B2735" s="57">
        <f t="shared" si="204"/>
        <v>22</v>
      </c>
      <c r="C2735" s="57" t="str">
        <f t="shared" si="205"/>
        <v>May</v>
      </c>
      <c r="D2735" s="4" t="s">
        <v>2269</v>
      </c>
      <c r="E2735" s="57" t="s">
        <v>34</v>
      </c>
      <c r="F2735" s="57" t="s">
        <v>18</v>
      </c>
      <c r="G2735" s="57">
        <v>9814</v>
      </c>
      <c r="H2735" s="57">
        <v>1</v>
      </c>
      <c r="I2735" s="57">
        <v>2</v>
      </c>
      <c r="J2735" s="57"/>
      <c r="K2735" s="57">
        <f t="shared" si="202"/>
        <v>2</v>
      </c>
      <c r="L2735" s="57">
        <f t="shared" si="203"/>
        <v>2</v>
      </c>
      <c r="M2735" s="4" t="s">
        <v>5103</v>
      </c>
      <c r="N2735" s="57" t="s">
        <v>52</v>
      </c>
      <c r="O2735" s="57">
        <v>9330</v>
      </c>
      <c r="P2735" s="4" t="s">
        <v>2417</v>
      </c>
      <c r="Q2735" s="4"/>
    </row>
    <row r="2736" spans="1:17" s="1" customFormat="1" ht="18.649999999999999" customHeight="1" x14ac:dyDescent="0.35">
      <c r="A2736" s="3">
        <v>46172</v>
      </c>
      <c r="B2736" s="57">
        <f t="shared" si="204"/>
        <v>22</v>
      </c>
      <c r="C2736" s="57" t="str">
        <f t="shared" si="205"/>
        <v>May</v>
      </c>
      <c r="D2736" s="4" t="s">
        <v>5304</v>
      </c>
      <c r="E2736" s="57" t="s">
        <v>445</v>
      </c>
      <c r="F2736" s="57" t="s">
        <v>18</v>
      </c>
      <c r="G2736" s="57">
        <v>9812</v>
      </c>
      <c r="H2736" s="57">
        <v>3</v>
      </c>
      <c r="I2736" s="57">
        <v>8</v>
      </c>
      <c r="J2736" s="57"/>
      <c r="K2736" s="57">
        <f t="shared" si="202"/>
        <v>8</v>
      </c>
      <c r="L2736" s="57">
        <f t="shared" si="203"/>
        <v>24</v>
      </c>
      <c r="M2736" s="4" t="s">
        <v>3104</v>
      </c>
      <c r="N2736" s="57" t="s">
        <v>6292</v>
      </c>
      <c r="O2736" s="57">
        <v>9808</v>
      </c>
      <c r="P2736" s="4"/>
      <c r="Q2736" s="4"/>
    </row>
    <row r="2737" spans="1:17" s="1" customFormat="1" ht="18.649999999999999" customHeight="1" x14ac:dyDescent="0.35">
      <c r="A2737" s="3">
        <v>46172</v>
      </c>
      <c r="B2737" s="57">
        <f t="shared" si="204"/>
        <v>22</v>
      </c>
      <c r="C2737" s="57" t="str">
        <f t="shared" si="205"/>
        <v>May</v>
      </c>
      <c r="D2737" s="4" t="s">
        <v>5304</v>
      </c>
      <c r="E2737" s="57" t="s">
        <v>445</v>
      </c>
      <c r="F2737" s="57" t="s">
        <v>18</v>
      </c>
      <c r="G2737" s="57">
        <v>9812</v>
      </c>
      <c r="H2737" s="57">
        <v>12</v>
      </c>
      <c r="I2737" s="57">
        <v>8</v>
      </c>
      <c r="J2737" s="57">
        <v>3.5</v>
      </c>
      <c r="K2737" s="57">
        <f t="shared" ref="K2737:K2800" si="206">I2737+J2737</f>
        <v>11.5</v>
      </c>
      <c r="L2737" s="57">
        <f t="shared" ref="L2737:L2800" si="207">H2737*K2737</f>
        <v>138</v>
      </c>
      <c r="M2737" s="4" t="s">
        <v>3104</v>
      </c>
      <c r="N2737" s="57" t="s">
        <v>6292</v>
      </c>
      <c r="O2737" s="57">
        <v>9808</v>
      </c>
      <c r="P2737" s="4"/>
      <c r="Q2737" s="4"/>
    </row>
    <row r="2738" spans="1:17" s="1" customFormat="1" ht="18.649999999999999" customHeight="1" x14ac:dyDescent="0.35">
      <c r="A2738" s="3">
        <v>46172</v>
      </c>
      <c r="B2738" s="57">
        <f t="shared" si="204"/>
        <v>22</v>
      </c>
      <c r="C2738" s="57" t="str">
        <f t="shared" si="205"/>
        <v>May</v>
      </c>
      <c r="D2738" s="4" t="s">
        <v>476</v>
      </c>
      <c r="E2738" s="57" t="s">
        <v>445</v>
      </c>
      <c r="F2738" s="57" t="s">
        <v>17</v>
      </c>
      <c r="G2738" s="57">
        <v>9812</v>
      </c>
      <c r="H2738" s="57">
        <v>2</v>
      </c>
      <c r="I2738" s="57">
        <v>8</v>
      </c>
      <c r="J2738" s="57">
        <v>2</v>
      </c>
      <c r="K2738" s="57">
        <f t="shared" si="206"/>
        <v>10</v>
      </c>
      <c r="L2738" s="57">
        <f t="shared" si="207"/>
        <v>20</v>
      </c>
      <c r="M2738" s="4" t="s">
        <v>1903</v>
      </c>
      <c r="N2738" s="57" t="s">
        <v>443</v>
      </c>
      <c r="O2738" s="57">
        <v>9814</v>
      </c>
      <c r="P2738" s="4"/>
      <c r="Q2738" s="4"/>
    </row>
    <row r="2739" spans="1:17" s="1" customFormat="1" ht="18.649999999999999" customHeight="1" x14ac:dyDescent="0.35">
      <c r="A2739" s="3">
        <v>46172</v>
      </c>
      <c r="B2739" s="57">
        <f t="shared" si="204"/>
        <v>22</v>
      </c>
      <c r="C2739" s="57" t="str">
        <f t="shared" si="205"/>
        <v>May</v>
      </c>
      <c r="D2739" s="4" t="s">
        <v>3150</v>
      </c>
      <c r="E2739" s="57" t="s">
        <v>445</v>
      </c>
      <c r="F2739" s="57" t="s">
        <v>17</v>
      </c>
      <c r="G2739" s="57">
        <v>9812</v>
      </c>
      <c r="H2739" s="57">
        <v>3</v>
      </c>
      <c r="I2739" s="57">
        <v>8</v>
      </c>
      <c r="J2739" s="57">
        <v>4</v>
      </c>
      <c r="K2739" s="57">
        <f t="shared" si="206"/>
        <v>12</v>
      </c>
      <c r="L2739" s="57">
        <f t="shared" si="207"/>
        <v>36</v>
      </c>
      <c r="M2739" s="4" t="s">
        <v>1903</v>
      </c>
      <c r="N2739" s="57" t="s">
        <v>443</v>
      </c>
      <c r="O2739" s="57">
        <v>9814</v>
      </c>
      <c r="P2739" s="4"/>
      <c r="Q2739" s="4"/>
    </row>
    <row r="2740" spans="1:17" s="1" customFormat="1" ht="18.649999999999999" customHeight="1" x14ac:dyDescent="0.35">
      <c r="A2740" s="3">
        <v>46172</v>
      </c>
      <c r="B2740" s="57">
        <f t="shared" si="204"/>
        <v>22</v>
      </c>
      <c r="C2740" s="57" t="str">
        <f t="shared" si="205"/>
        <v>May</v>
      </c>
      <c r="D2740" s="4" t="s">
        <v>2817</v>
      </c>
      <c r="E2740" s="57" t="s">
        <v>445</v>
      </c>
      <c r="F2740" s="57" t="s">
        <v>17</v>
      </c>
      <c r="G2740" s="57">
        <v>9812</v>
      </c>
      <c r="H2740" s="57">
        <v>8</v>
      </c>
      <c r="I2740" s="57">
        <v>8</v>
      </c>
      <c r="J2740" s="57"/>
      <c r="K2740" s="57">
        <f t="shared" si="206"/>
        <v>8</v>
      </c>
      <c r="L2740" s="57">
        <f t="shared" si="207"/>
        <v>64</v>
      </c>
      <c r="M2740" s="4" t="s">
        <v>1903</v>
      </c>
      <c r="N2740" s="57" t="s">
        <v>442</v>
      </c>
      <c r="O2740" s="57">
        <v>9812</v>
      </c>
      <c r="P2740" s="4"/>
      <c r="Q2740" s="4"/>
    </row>
    <row r="2741" spans="1:17" s="1" customFormat="1" ht="18.649999999999999" customHeight="1" x14ac:dyDescent="0.35">
      <c r="A2741" s="3">
        <v>46172</v>
      </c>
      <c r="B2741" s="57">
        <f t="shared" si="204"/>
        <v>22</v>
      </c>
      <c r="C2741" s="57" t="str">
        <f t="shared" si="205"/>
        <v>May</v>
      </c>
      <c r="D2741" s="4" t="s">
        <v>5236</v>
      </c>
      <c r="E2741" s="57" t="s">
        <v>445</v>
      </c>
      <c r="F2741" s="57" t="s">
        <v>17</v>
      </c>
      <c r="G2741" s="57">
        <v>9812</v>
      </c>
      <c r="H2741" s="57">
        <v>2</v>
      </c>
      <c r="I2741" s="57">
        <v>8</v>
      </c>
      <c r="J2741" s="57">
        <v>4</v>
      </c>
      <c r="K2741" s="57">
        <f t="shared" si="206"/>
        <v>12</v>
      </c>
      <c r="L2741" s="57">
        <f t="shared" si="207"/>
        <v>24</v>
      </c>
      <c r="M2741" s="4" t="s">
        <v>1903</v>
      </c>
      <c r="N2741" s="57" t="s">
        <v>442</v>
      </c>
      <c r="O2741" s="57">
        <v>9812</v>
      </c>
      <c r="P2741" s="4"/>
      <c r="Q2741" s="4"/>
    </row>
    <row r="2742" spans="1:17" s="1" customFormat="1" ht="18.649999999999999" customHeight="1" x14ac:dyDescent="0.35">
      <c r="A2742" s="3">
        <v>46172</v>
      </c>
      <c r="B2742" s="57">
        <f t="shared" si="204"/>
        <v>22</v>
      </c>
      <c r="C2742" s="57" t="str">
        <f t="shared" si="205"/>
        <v>May</v>
      </c>
      <c r="D2742" s="4" t="s">
        <v>2188</v>
      </c>
      <c r="E2742" s="57" t="s">
        <v>34</v>
      </c>
      <c r="F2742" s="57" t="s">
        <v>17</v>
      </c>
      <c r="G2742" s="57">
        <v>9814</v>
      </c>
      <c r="H2742" s="57">
        <v>1</v>
      </c>
      <c r="I2742" s="57">
        <v>8</v>
      </c>
      <c r="J2742" s="57">
        <v>2</v>
      </c>
      <c r="K2742" s="57">
        <f t="shared" si="206"/>
        <v>10</v>
      </c>
      <c r="L2742" s="57">
        <f t="shared" si="207"/>
        <v>10</v>
      </c>
      <c r="M2742" s="4" t="s">
        <v>1903</v>
      </c>
      <c r="N2742" s="57" t="s">
        <v>443</v>
      </c>
      <c r="O2742" s="57">
        <v>9814</v>
      </c>
      <c r="P2742" s="4"/>
      <c r="Q2742" s="4"/>
    </row>
    <row r="2743" spans="1:17" s="1" customFormat="1" ht="18.649999999999999" customHeight="1" x14ac:dyDescent="0.35">
      <c r="A2743" s="3">
        <v>46172</v>
      </c>
      <c r="B2743" s="57">
        <f t="shared" si="204"/>
        <v>22</v>
      </c>
      <c r="C2743" s="57" t="str">
        <f t="shared" si="205"/>
        <v>May</v>
      </c>
      <c r="D2743" s="4" t="s">
        <v>5237</v>
      </c>
      <c r="E2743" s="57" t="s">
        <v>34</v>
      </c>
      <c r="F2743" s="57" t="s">
        <v>17</v>
      </c>
      <c r="G2743" s="57">
        <v>9814</v>
      </c>
      <c r="H2743" s="57">
        <v>2</v>
      </c>
      <c r="I2743" s="57">
        <v>8</v>
      </c>
      <c r="J2743" s="57">
        <v>3.5</v>
      </c>
      <c r="K2743" s="57">
        <f t="shared" si="206"/>
        <v>11.5</v>
      </c>
      <c r="L2743" s="57">
        <f t="shared" si="207"/>
        <v>23</v>
      </c>
      <c r="M2743" s="4" t="s">
        <v>1903</v>
      </c>
      <c r="N2743" s="57" t="s">
        <v>443</v>
      </c>
      <c r="O2743" s="57">
        <v>9814</v>
      </c>
      <c r="P2743" s="4"/>
      <c r="Q2743" s="4"/>
    </row>
    <row r="2744" spans="1:17" s="1" customFormat="1" ht="18.649999999999999" customHeight="1" x14ac:dyDescent="0.35">
      <c r="A2744" s="3">
        <v>46172</v>
      </c>
      <c r="B2744" s="57">
        <f t="shared" si="204"/>
        <v>22</v>
      </c>
      <c r="C2744" s="57" t="str">
        <f t="shared" si="205"/>
        <v>May</v>
      </c>
      <c r="D2744" s="4" t="s">
        <v>2472</v>
      </c>
      <c r="E2744" s="57" t="s">
        <v>34</v>
      </c>
      <c r="F2744" s="57" t="s">
        <v>17</v>
      </c>
      <c r="G2744" s="57">
        <v>9814</v>
      </c>
      <c r="H2744" s="57">
        <v>35</v>
      </c>
      <c r="I2744" s="57">
        <v>8</v>
      </c>
      <c r="J2744" s="57">
        <v>4</v>
      </c>
      <c r="K2744" s="57">
        <f t="shared" si="206"/>
        <v>12</v>
      </c>
      <c r="L2744" s="57">
        <f t="shared" si="207"/>
        <v>420</v>
      </c>
      <c r="M2744" s="4" t="s">
        <v>1903</v>
      </c>
      <c r="N2744" s="57" t="s">
        <v>443</v>
      </c>
      <c r="O2744" s="57">
        <v>9814</v>
      </c>
      <c r="P2744" s="4"/>
      <c r="Q2744" s="4"/>
    </row>
    <row r="2745" spans="1:17" s="1" customFormat="1" ht="18.649999999999999" customHeight="1" x14ac:dyDescent="0.35">
      <c r="A2745" s="3">
        <v>46172</v>
      </c>
      <c r="B2745" s="57">
        <f t="shared" si="204"/>
        <v>22</v>
      </c>
      <c r="C2745" s="57" t="str">
        <f t="shared" si="205"/>
        <v>May</v>
      </c>
      <c r="D2745" s="4" t="s">
        <v>674</v>
      </c>
      <c r="E2745" s="57" t="s">
        <v>445</v>
      </c>
      <c r="F2745" s="57" t="s">
        <v>17</v>
      </c>
      <c r="G2745" s="57">
        <v>9812</v>
      </c>
      <c r="H2745" s="57">
        <v>3</v>
      </c>
      <c r="I2745" s="57">
        <v>8</v>
      </c>
      <c r="J2745" s="57">
        <v>4</v>
      </c>
      <c r="K2745" s="57">
        <f t="shared" si="206"/>
        <v>12</v>
      </c>
      <c r="L2745" s="57">
        <f t="shared" si="207"/>
        <v>36</v>
      </c>
      <c r="M2745" s="4" t="s">
        <v>5103</v>
      </c>
      <c r="N2745" s="57" t="s">
        <v>52</v>
      </c>
      <c r="O2745" s="57">
        <v>9330</v>
      </c>
      <c r="P2745" s="4" t="s">
        <v>5482</v>
      </c>
      <c r="Q2745" s="4"/>
    </row>
    <row r="2746" spans="1:17" s="1" customFormat="1" ht="18.649999999999999" customHeight="1" x14ac:dyDescent="0.35">
      <c r="A2746" s="3">
        <v>46174</v>
      </c>
      <c r="B2746" s="57">
        <f t="shared" si="204"/>
        <v>23</v>
      </c>
      <c r="C2746" s="57" t="str">
        <f t="shared" si="205"/>
        <v>Jun</v>
      </c>
      <c r="D2746" s="4" t="s">
        <v>435</v>
      </c>
      <c r="E2746" s="57" t="s">
        <v>34</v>
      </c>
      <c r="F2746" s="57" t="s">
        <v>18</v>
      </c>
      <c r="G2746" s="57">
        <v>9814</v>
      </c>
      <c r="H2746" s="57">
        <v>1</v>
      </c>
      <c r="I2746" s="57">
        <v>8</v>
      </c>
      <c r="J2746" s="57"/>
      <c r="K2746" s="57">
        <f t="shared" si="206"/>
        <v>8</v>
      </c>
      <c r="L2746" s="57">
        <f t="shared" si="207"/>
        <v>8</v>
      </c>
      <c r="M2746" s="4" t="s">
        <v>452</v>
      </c>
      <c r="N2746" s="57" t="s">
        <v>435</v>
      </c>
      <c r="O2746" s="57">
        <v>273124</v>
      </c>
      <c r="P2746" s="4"/>
      <c r="Q2746" s="4"/>
    </row>
    <row r="2747" spans="1:17" s="1" customFormat="1" ht="18.649999999999999" customHeight="1" x14ac:dyDescent="0.35">
      <c r="A2747" s="3">
        <v>46174</v>
      </c>
      <c r="B2747" s="57">
        <f t="shared" si="204"/>
        <v>23</v>
      </c>
      <c r="C2747" s="57" t="str">
        <f t="shared" si="205"/>
        <v>Jun</v>
      </c>
      <c r="D2747" s="4" t="s">
        <v>2268</v>
      </c>
      <c r="E2747" s="57" t="s">
        <v>34</v>
      </c>
      <c r="F2747" s="57" t="s">
        <v>18</v>
      </c>
      <c r="G2747" s="57">
        <v>9814</v>
      </c>
      <c r="H2747" s="57">
        <v>1</v>
      </c>
      <c r="I2747" s="57">
        <v>2</v>
      </c>
      <c r="J2747" s="57"/>
      <c r="K2747" s="57">
        <f t="shared" si="206"/>
        <v>2</v>
      </c>
      <c r="L2747" s="57">
        <f t="shared" si="207"/>
        <v>2</v>
      </c>
      <c r="M2747" s="4" t="s">
        <v>5103</v>
      </c>
      <c r="N2747" s="57" t="s">
        <v>52</v>
      </c>
      <c r="O2747" s="57">
        <v>9330</v>
      </c>
      <c r="P2747" s="4" t="s">
        <v>2417</v>
      </c>
      <c r="Q2747" s="4"/>
    </row>
    <row r="2748" spans="1:17" s="1" customFormat="1" ht="18.649999999999999" customHeight="1" x14ac:dyDescent="0.35">
      <c r="A2748" s="3">
        <v>46174</v>
      </c>
      <c r="B2748" s="57">
        <f t="shared" si="204"/>
        <v>23</v>
      </c>
      <c r="C2748" s="57" t="str">
        <f t="shared" si="205"/>
        <v>Jun</v>
      </c>
      <c r="D2748" s="4" t="s">
        <v>2269</v>
      </c>
      <c r="E2748" s="57" t="s">
        <v>34</v>
      </c>
      <c r="F2748" s="57" t="s">
        <v>18</v>
      </c>
      <c r="G2748" s="57">
        <v>9814</v>
      </c>
      <c r="H2748" s="57">
        <v>1</v>
      </c>
      <c r="I2748" s="57">
        <v>2</v>
      </c>
      <c r="J2748" s="57"/>
      <c r="K2748" s="57">
        <f t="shared" si="206"/>
        <v>2</v>
      </c>
      <c r="L2748" s="57">
        <f t="shared" si="207"/>
        <v>2</v>
      </c>
      <c r="M2748" s="4" t="s">
        <v>5103</v>
      </c>
      <c r="N2748" s="57" t="s">
        <v>52</v>
      </c>
      <c r="O2748" s="57">
        <v>9330</v>
      </c>
      <c r="P2748" s="4" t="s">
        <v>2417</v>
      </c>
      <c r="Q2748" s="4"/>
    </row>
    <row r="2749" spans="1:17" s="1" customFormat="1" ht="18.649999999999999" customHeight="1" x14ac:dyDescent="0.35">
      <c r="A2749" s="3">
        <v>46174</v>
      </c>
      <c r="B2749" s="57">
        <f t="shared" si="204"/>
        <v>23</v>
      </c>
      <c r="C2749" s="57" t="str">
        <f t="shared" si="205"/>
        <v>Jun</v>
      </c>
      <c r="D2749" s="4" t="s">
        <v>5361</v>
      </c>
      <c r="E2749" s="57" t="s">
        <v>445</v>
      </c>
      <c r="F2749" s="57" t="s">
        <v>18</v>
      </c>
      <c r="G2749" s="57">
        <v>9812</v>
      </c>
      <c r="H2749" s="57">
        <v>2</v>
      </c>
      <c r="I2749" s="57">
        <v>8</v>
      </c>
      <c r="J2749" s="57"/>
      <c r="K2749" s="57">
        <f t="shared" si="206"/>
        <v>8</v>
      </c>
      <c r="L2749" s="57">
        <f t="shared" si="207"/>
        <v>16</v>
      </c>
      <c r="M2749" s="4" t="s">
        <v>5103</v>
      </c>
      <c r="N2749" s="57" t="s">
        <v>52</v>
      </c>
      <c r="O2749" s="57">
        <v>9330</v>
      </c>
      <c r="P2749" s="4" t="s">
        <v>5362</v>
      </c>
      <c r="Q2749" s="4"/>
    </row>
    <row r="2750" spans="1:17" s="1" customFormat="1" ht="18.649999999999999" customHeight="1" x14ac:dyDescent="0.35">
      <c r="A2750" s="3">
        <v>46174</v>
      </c>
      <c r="B2750" s="57">
        <f t="shared" si="204"/>
        <v>23</v>
      </c>
      <c r="C2750" s="57" t="str">
        <f t="shared" si="205"/>
        <v>Jun</v>
      </c>
      <c r="D2750" s="4" t="s">
        <v>3488</v>
      </c>
      <c r="E2750" s="57" t="s">
        <v>445</v>
      </c>
      <c r="F2750" s="57" t="s">
        <v>18</v>
      </c>
      <c r="G2750" s="57">
        <v>9812</v>
      </c>
      <c r="H2750" s="57">
        <v>3</v>
      </c>
      <c r="I2750" s="57">
        <v>8</v>
      </c>
      <c r="J2750" s="57">
        <v>4</v>
      </c>
      <c r="K2750" s="57">
        <f t="shared" si="206"/>
        <v>12</v>
      </c>
      <c r="L2750" s="57">
        <f t="shared" si="207"/>
        <v>36</v>
      </c>
      <c r="M2750" s="4" t="s">
        <v>2270</v>
      </c>
      <c r="N2750" s="57" t="s">
        <v>57</v>
      </c>
      <c r="O2750" s="57" t="s">
        <v>5704</v>
      </c>
      <c r="P2750" s="4" t="s">
        <v>5512</v>
      </c>
      <c r="Q2750" s="4"/>
    </row>
    <row r="2751" spans="1:17" s="1" customFormat="1" ht="18.649999999999999" customHeight="1" x14ac:dyDescent="0.35">
      <c r="A2751" s="3">
        <v>46174</v>
      </c>
      <c r="B2751" s="57">
        <f t="shared" si="204"/>
        <v>23</v>
      </c>
      <c r="C2751" s="57" t="str">
        <f t="shared" si="205"/>
        <v>Jun</v>
      </c>
      <c r="D2751" s="4" t="s">
        <v>3488</v>
      </c>
      <c r="E2751" s="57" t="s">
        <v>445</v>
      </c>
      <c r="F2751" s="57" t="s">
        <v>18</v>
      </c>
      <c r="G2751" s="57">
        <v>9812</v>
      </c>
      <c r="H2751" s="57">
        <v>3</v>
      </c>
      <c r="I2751" s="57">
        <v>8</v>
      </c>
      <c r="J2751" s="57">
        <v>4</v>
      </c>
      <c r="K2751" s="57">
        <f t="shared" si="206"/>
        <v>12</v>
      </c>
      <c r="L2751" s="57">
        <f t="shared" si="207"/>
        <v>36</v>
      </c>
      <c r="M2751" s="4" t="s">
        <v>2270</v>
      </c>
      <c r="N2751" s="57" t="s">
        <v>57</v>
      </c>
      <c r="O2751" s="57" t="s">
        <v>5065</v>
      </c>
      <c r="P2751" s="4" t="s">
        <v>5181</v>
      </c>
      <c r="Q2751" s="4"/>
    </row>
    <row r="2752" spans="1:17" s="1" customFormat="1" ht="18.649999999999999" customHeight="1" x14ac:dyDescent="0.35">
      <c r="A2752" s="3">
        <v>46174</v>
      </c>
      <c r="B2752" s="57">
        <f t="shared" si="204"/>
        <v>23</v>
      </c>
      <c r="C2752" s="57" t="str">
        <f t="shared" si="205"/>
        <v>Jun</v>
      </c>
      <c r="D2752" s="4" t="s">
        <v>673</v>
      </c>
      <c r="E2752" s="57" t="s">
        <v>445</v>
      </c>
      <c r="F2752" s="57" t="s">
        <v>17</v>
      </c>
      <c r="G2752" s="57">
        <v>9812</v>
      </c>
      <c r="H2752" s="57">
        <v>1</v>
      </c>
      <c r="I2752" s="57">
        <v>8</v>
      </c>
      <c r="J2752" s="57"/>
      <c r="K2752" s="57">
        <f t="shared" si="206"/>
        <v>8</v>
      </c>
      <c r="L2752" s="57">
        <f t="shared" si="207"/>
        <v>8</v>
      </c>
      <c r="M2752" s="4" t="s">
        <v>1903</v>
      </c>
      <c r="N2752" s="57" t="s">
        <v>443</v>
      </c>
      <c r="O2752" s="57">
        <v>9814</v>
      </c>
      <c r="P2752" s="4"/>
      <c r="Q2752" s="4"/>
    </row>
    <row r="2753" spans="1:17" s="1" customFormat="1" ht="18.649999999999999" customHeight="1" x14ac:dyDescent="0.35">
      <c r="A2753" s="3">
        <v>46174</v>
      </c>
      <c r="B2753" s="57">
        <f t="shared" si="204"/>
        <v>23</v>
      </c>
      <c r="C2753" s="57" t="str">
        <f t="shared" si="205"/>
        <v>Jun</v>
      </c>
      <c r="D2753" s="4" t="s">
        <v>674</v>
      </c>
      <c r="E2753" s="57" t="s">
        <v>445</v>
      </c>
      <c r="F2753" s="57" t="s">
        <v>17</v>
      </c>
      <c r="G2753" s="57">
        <v>9812</v>
      </c>
      <c r="H2753" s="57">
        <v>1</v>
      </c>
      <c r="I2753" s="57">
        <v>8</v>
      </c>
      <c r="J2753" s="57">
        <v>1.5</v>
      </c>
      <c r="K2753" s="57">
        <f t="shared" si="206"/>
        <v>9.5</v>
      </c>
      <c r="L2753" s="57">
        <f t="shared" si="207"/>
        <v>9.5</v>
      </c>
      <c r="M2753" s="4" t="s">
        <v>1903</v>
      </c>
      <c r="N2753" s="57" t="s">
        <v>443</v>
      </c>
      <c r="O2753" s="57">
        <v>9814</v>
      </c>
      <c r="P2753" s="4"/>
      <c r="Q2753" s="4"/>
    </row>
    <row r="2754" spans="1:17" s="1" customFormat="1" ht="18.649999999999999" customHeight="1" x14ac:dyDescent="0.35">
      <c r="A2754" s="3">
        <v>46174</v>
      </c>
      <c r="B2754" s="57">
        <f t="shared" si="204"/>
        <v>23</v>
      </c>
      <c r="C2754" s="57" t="str">
        <f t="shared" si="205"/>
        <v>Jun</v>
      </c>
      <c r="D2754" s="4" t="s">
        <v>476</v>
      </c>
      <c r="E2754" s="57" t="s">
        <v>445</v>
      </c>
      <c r="F2754" s="57" t="s">
        <v>17</v>
      </c>
      <c r="G2754" s="57">
        <v>9812</v>
      </c>
      <c r="H2754" s="57">
        <v>6</v>
      </c>
      <c r="I2754" s="57">
        <v>8</v>
      </c>
      <c r="J2754" s="57"/>
      <c r="K2754" s="57">
        <f t="shared" si="206"/>
        <v>8</v>
      </c>
      <c r="L2754" s="57">
        <f t="shared" si="207"/>
        <v>48</v>
      </c>
      <c r="M2754" s="4" t="s">
        <v>1903</v>
      </c>
      <c r="N2754" s="57" t="s">
        <v>442</v>
      </c>
      <c r="O2754" s="57">
        <v>9812</v>
      </c>
      <c r="P2754" s="4"/>
      <c r="Q2754" s="4"/>
    </row>
    <row r="2755" spans="1:17" s="1" customFormat="1" ht="18.649999999999999" customHeight="1" x14ac:dyDescent="0.35">
      <c r="A2755" s="3">
        <v>46174</v>
      </c>
      <c r="B2755" s="57">
        <f t="shared" si="204"/>
        <v>23</v>
      </c>
      <c r="C2755" s="57" t="str">
        <f t="shared" si="205"/>
        <v>Jun</v>
      </c>
      <c r="D2755" s="4" t="s">
        <v>2817</v>
      </c>
      <c r="E2755" s="57" t="s">
        <v>445</v>
      </c>
      <c r="F2755" s="57" t="s">
        <v>17</v>
      </c>
      <c r="G2755" s="57">
        <v>9812</v>
      </c>
      <c r="H2755" s="57">
        <v>2</v>
      </c>
      <c r="I2755" s="57">
        <v>8</v>
      </c>
      <c r="J2755" s="57">
        <v>3</v>
      </c>
      <c r="K2755" s="57">
        <f t="shared" si="206"/>
        <v>11</v>
      </c>
      <c r="L2755" s="57">
        <f t="shared" si="207"/>
        <v>22</v>
      </c>
      <c r="M2755" s="4" t="s">
        <v>1903</v>
      </c>
      <c r="N2755" s="57" t="s">
        <v>442</v>
      </c>
      <c r="O2755" s="57">
        <v>9812</v>
      </c>
      <c r="P2755" s="4"/>
      <c r="Q2755" s="4"/>
    </row>
    <row r="2756" spans="1:17" s="1" customFormat="1" ht="18.649999999999999" customHeight="1" x14ac:dyDescent="0.35">
      <c r="A2756" s="3">
        <v>46174</v>
      </c>
      <c r="B2756" s="57">
        <f t="shared" si="204"/>
        <v>23</v>
      </c>
      <c r="C2756" s="57" t="str">
        <f t="shared" si="205"/>
        <v>Jun</v>
      </c>
      <c r="D2756" s="4" t="s">
        <v>5236</v>
      </c>
      <c r="E2756" s="57" t="s">
        <v>445</v>
      </c>
      <c r="F2756" s="57" t="s">
        <v>17</v>
      </c>
      <c r="G2756" s="57">
        <v>9812</v>
      </c>
      <c r="H2756" s="57">
        <v>1</v>
      </c>
      <c r="I2756" s="57">
        <v>8</v>
      </c>
      <c r="J2756" s="57">
        <v>3.75</v>
      </c>
      <c r="K2756" s="57">
        <f t="shared" si="206"/>
        <v>11.75</v>
      </c>
      <c r="L2756" s="57">
        <f t="shared" si="207"/>
        <v>11.75</v>
      </c>
      <c r="M2756" s="4" t="s">
        <v>1903</v>
      </c>
      <c r="N2756" s="57" t="s">
        <v>442</v>
      </c>
      <c r="O2756" s="57">
        <v>9812</v>
      </c>
      <c r="P2756" s="4"/>
      <c r="Q2756" s="4"/>
    </row>
    <row r="2757" spans="1:17" s="1" customFormat="1" ht="18.649999999999999" customHeight="1" x14ac:dyDescent="0.35">
      <c r="A2757" s="3">
        <v>46174</v>
      </c>
      <c r="B2757" s="57">
        <f t="shared" si="204"/>
        <v>23</v>
      </c>
      <c r="C2757" s="57" t="str">
        <f t="shared" si="205"/>
        <v>Jun</v>
      </c>
      <c r="D2757" s="4" t="s">
        <v>4813</v>
      </c>
      <c r="E2757" s="57" t="s">
        <v>445</v>
      </c>
      <c r="F2757" s="57" t="s">
        <v>17</v>
      </c>
      <c r="G2757" s="57">
        <v>9812</v>
      </c>
      <c r="H2757" s="57">
        <v>11</v>
      </c>
      <c r="I2757" s="57">
        <v>8</v>
      </c>
      <c r="J2757" s="57">
        <v>4</v>
      </c>
      <c r="K2757" s="57">
        <f t="shared" si="206"/>
        <v>12</v>
      </c>
      <c r="L2757" s="57">
        <f t="shared" si="207"/>
        <v>132</v>
      </c>
      <c r="M2757" s="4" t="s">
        <v>1903</v>
      </c>
      <c r="N2757" s="57" t="s">
        <v>442</v>
      </c>
      <c r="O2757" s="57">
        <v>9812</v>
      </c>
      <c r="P2757" s="4"/>
      <c r="Q2757" s="4"/>
    </row>
    <row r="2758" spans="1:17" s="1" customFormat="1" ht="18.649999999999999" customHeight="1" x14ac:dyDescent="0.35">
      <c r="A2758" s="3">
        <v>46174</v>
      </c>
      <c r="B2758" s="57">
        <f t="shared" si="204"/>
        <v>23</v>
      </c>
      <c r="C2758" s="57" t="str">
        <f t="shared" si="205"/>
        <v>Jun</v>
      </c>
      <c r="D2758" s="4" t="s">
        <v>2188</v>
      </c>
      <c r="E2758" s="57" t="s">
        <v>34</v>
      </c>
      <c r="F2758" s="57" t="s">
        <v>17</v>
      </c>
      <c r="G2758" s="57">
        <v>9814</v>
      </c>
      <c r="H2758" s="57">
        <v>3</v>
      </c>
      <c r="I2758" s="57">
        <v>8</v>
      </c>
      <c r="J2758" s="57">
        <v>2</v>
      </c>
      <c r="K2758" s="57">
        <f t="shared" si="206"/>
        <v>10</v>
      </c>
      <c r="L2758" s="57">
        <f t="shared" si="207"/>
        <v>30</v>
      </c>
      <c r="M2758" s="4" t="s">
        <v>1903</v>
      </c>
      <c r="N2758" s="57" t="s">
        <v>443</v>
      </c>
      <c r="O2758" s="57">
        <v>9814</v>
      </c>
      <c r="P2758" s="4"/>
      <c r="Q2758" s="4"/>
    </row>
    <row r="2759" spans="1:17" s="1" customFormat="1" ht="18.649999999999999" customHeight="1" x14ac:dyDescent="0.35">
      <c r="A2759" s="3">
        <v>46174</v>
      </c>
      <c r="B2759" s="57">
        <f t="shared" si="204"/>
        <v>23</v>
      </c>
      <c r="C2759" s="57" t="str">
        <f t="shared" si="205"/>
        <v>Jun</v>
      </c>
      <c r="D2759" s="4" t="s">
        <v>5237</v>
      </c>
      <c r="E2759" s="57" t="s">
        <v>34</v>
      </c>
      <c r="F2759" s="57" t="s">
        <v>17</v>
      </c>
      <c r="G2759" s="57">
        <v>9814</v>
      </c>
      <c r="H2759" s="57">
        <v>34</v>
      </c>
      <c r="I2759" s="57">
        <v>8</v>
      </c>
      <c r="J2759" s="57">
        <v>4</v>
      </c>
      <c r="K2759" s="57">
        <f t="shared" si="206"/>
        <v>12</v>
      </c>
      <c r="L2759" s="57">
        <f t="shared" si="207"/>
        <v>408</v>
      </c>
      <c r="M2759" s="4" t="s">
        <v>1903</v>
      </c>
      <c r="N2759" s="57" t="s">
        <v>443</v>
      </c>
      <c r="O2759" s="57">
        <v>9814</v>
      </c>
      <c r="P2759" s="4"/>
      <c r="Q2759" s="4"/>
    </row>
    <row r="2760" spans="1:17" s="1" customFormat="1" ht="18.649999999999999" customHeight="1" x14ac:dyDescent="0.35">
      <c r="A2760" s="3">
        <v>46174</v>
      </c>
      <c r="B2760" s="57">
        <f t="shared" si="204"/>
        <v>23</v>
      </c>
      <c r="C2760" s="57" t="str">
        <f t="shared" si="205"/>
        <v>Jun</v>
      </c>
      <c r="D2760" s="4" t="s">
        <v>2618</v>
      </c>
      <c r="E2760" s="57" t="s">
        <v>445</v>
      </c>
      <c r="F2760" s="57" t="s">
        <v>18</v>
      </c>
      <c r="G2760" s="57">
        <v>9812</v>
      </c>
      <c r="H2760" s="57">
        <v>1</v>
      </c>
      <c r="I2760" s="57">
        <v>8</v>
      </c>
      <c r="J2760" s="57"/>
      <c r="K2760" s="57">
        <f t="shared" si="206"/>
        <v>8</v>
      </c>
      <c r="L2760" s="57">
        <f t="shared" si="207"/>
        <v>8</v>
      </c>
      <c r="M2760" s="4" t="s">
        <v>1903</v>
      </c>
      <c r="N2760" s="57" t="s">
        <v>443</v>
      </c>
      <c r="O2760" s="57">
        <v>9814</v>
      </c>
      <c r="P2760" s="4"/>
      <c r="Q2760" s="4"/>
    </row>
    <row r="2761" spans="1:17" s="1" customFormat="1" ht="18.649999999999999" customHeight="1" x14ac:dyDescent="0.35">
      <c r="A2761" s="3">
        <v>46174</v>
      </c>
      <c r="B2761" s="57">
        <f t="shared" si="204"/>
        <v>23</v>
      </c>
      <c r="C2761" s="57" t="str">
        <f t="shared" si="205"/>
        <v>Jun</v>
      </c>
      <c r="D2761" s="4" t="s">
        <v>2618</v>
      </c>
      <c r="E2761" s="57" t="s">
        <v>445</v>
      </c>
      <c r="F2761" s="57" t="s">
        <v>18</v>
      </c>
      <c r="G2761" s="57">
        <v>9812</v>
      </c>
      <c r="H2761" s="57">
        <v>1</v>
      </c>
      <c r="I2761" s="57">
        <v>8</v>
      </c>
      <c r="J2761" s="57">
        <v>1.5</v>
      </c>
      <c r="K2761" s="57">
        <f t="shared" si="206"/>
        <v>9.5</v>
      </c>
      <c r="L2761" s="57">
        <f t="shared" si="207"/>
        <v>9.5</v>
      </c>
      <c r="M2761" s="4" t="s">
        <v>1903</v>
      </c>
      <c r="N2761" s="57" t="s">
        <v>443</v>
      </c>
      <c r="O2761" s="57">
        <v>9814</v>
      </c>
      <c r="P2761" s="4"/>
      <c r="Q2761" s="4"/>
    </row>
    <row r="2762" spans="1:17" s="1" customFormat="1" ht="18.649999999999999" customHeight="1" x14ac:dyDescent="0.35">
      <c r="A2762" s="3">
        <v>46174</v>
      </c>
      <c r="B2762" s="57">
        <f t="shared" si="204"/>
        <v>23</v>
      </c>
      <c r="C2762" s="57" t="str">
        <f t="shared" si="205"/>
        <v>Jun</v>
      </c>
      <c r="D2762" s="4" t="s">
        <v>674</v>
      </c>
      <c r="E2762" s="57" t="s">
        <v>445</v>
      </c>
      <c r="F2762" s="57" t="s">
        <v>17</v>
      </c>
      <c r="G2762" s="57">
        <v>9812</v>
      </c>
      <c r="H2762" s="57">
        <v>3</v>
      </c>
      <c r="I2762" s="57">
        <v>8</v>
      </c>
      <c r="J2762" s="57">
        <v>4</v>
      </c>
      <c r="K2762" s="57">
        <f t="shared" si="206"/>
        <v>12</v>
      </c>
      <c r="L2762" s="57">
        <f t="shared" si="207"/>
        <v>36</v>
      </c>
      <c r="M2762" s="4" t="s">
        <v>5103</v>
      </c>
      <c r="N2762" s="57" t="s">
        <v>52</v>
      </c>
      <c r="O2762" s="57">
        <v>9330</v>
      </c>
      <c r="P2762" s="4" t="s">
        <v>5482</v>
      </c>
      <c r="Q2762" s="4"/>
    </row>
    <row r="2763" spans="1:17" s="1" customFormat="1" ht="18.649999999999999" customHeight="1" x14ac:dyDescent="0.35">
      <c r="A2763" s="3">
        <v>46175</v>
      </c>
      <c r="B2763" s="57">
        <f t="shared" si="204"/>
        <v>23</v>
      </c>
      <c r="C2763" s="57" t="str">
        <f t="shared" si="205"/>
        <v>Jun</v>
      </c>
      <c r="D2763" s="4" t="s">
        <v>435</v>
      </c>
      <c r="E2763" s="57" t="s">
        <v>34</v>
      </c>
      <c r="F2763" s="57" t="s">
        <v>18</v>
      </c>
      <c r="G2763" s="57">
        <v>9814</v>
      </c>
      <c r="H2763" s="57">
        <v>2</v>
      </c>
      <c r="I2763" s="57">
        <v>8</v>
      </c>
      <c r="J2763" s="57">
        <v>2</v>
      </c>
      <c r="K2763" s="57">
        <f t="shared" si="206"/>
        <v>10</v>
      </c>
      <c r="L2763" s="57">
        <f t="shared" si="207"/>
        <v>20</v>
      </c>
      <c r="M2763" s="4" t="s">
        <v>452</v>
      </c>
      <c r="N2763" s="57" t="s">
        <v>435</v>
      </c>
      <c r="O2763" s="57">
        <v>273124</v>
      </c>
      <c r="P2763" s="4"/>
      <c r="Q2763" s="4"/>
    </row>
    <row r="2764" spans="1:17" s="1" customFormat="1" ht="18.649999999999999" customHeight="1" x14ac:dyDescent="0.35">
      <c r="A2764" s="3">
        <v>46175</v>
      </c>
      <c r="B2764" s="57">
        <f t="shared" si="204"/>
        <v>23</v>
      </c>
      <c r="C2764" s="57" t="str">
        <f t="shared" si="205"/>
        <v>Jun</v>
      </c>
      <c r="D2764" s="4" t="s">
        <v>2268</v>
      </c>
      <c r="E2764" s="57" t="s">
        <v>34</v>
      </c>
      <c r="F2764" s="57" t="s">
        <v>18</v>
      </c>
      <c r="G2764" s="57">
        <v>9814</v>
      </c>
      <c r="H2764" s="57">
        <v>1</v>
      </c>
      <c r="I2764" s="57">
        <v>2</v>
      </c>
      <c r="J2764" s="57"/>
      <c r="K2764" s="57">
        <f t="shared" si="206"/>
        <v>2</v>
      </c>
      <c r="L2764" s="57">
        <f t="shared" si="207"/>
        <v>2</v>
      </c>
      <c r="M2764" s="4" t="s">
        <v>5103</v>
      </c>
      <c r="N2764" s="57" t="s">
        <v>52</v>
      </c>
      <c r="O2764" s="57">
        <v>9330</v>
      </c>
      <c r="P2764" s="4" t="s">
        <v>2417</v>
      </c>
      <c r="Q2764" s="4"/>
    </row>
    <row r="2765" spans="1:17" s="1" customFormat="1" ht="18.649999999999999" customHeight="1" x14ac:dyDescent="0.35">
      <c r="A2765" s="3">
        <v>46175</v>
      </c>
      <c r="B2765" s="57">
        <f t="shared" si="204"/>
        <v>23</v>
      </c>
      <c r="C2765" s="57" t="str">
        <f t="shared" si="205"/>
        <v>Jun</v>
      </c>
      <c r="D2765" s="4" t="s">
        <v>2269</v>
      </c>
      <c r="E2765" s="57" t="s">
        <v>34</v>
      </c>
      <c r="F2765" s="57" t="s">
        <v>18</v>
      </c>
      <c r="G2765" s="57">
        <v>9814</v>
      </c>
      <c r="H2765" s="57">
        <v>1</v>
      </c>
      <c r="I2765" s="57">
        <v>2</v>
      </c>
      <c r="J2765" s="57"/>
      <c r="K2765" s="57">
        <f t="shared" si="206"/>
        <v>2</v>
      </c>
      <c r="L2765" s="57">
        <f t="shared" si="207"/>
        <v>2</v>
      </c>
      <c r="M2765" s="4" t="s">
        <v>5103</v>
      </c>
      <c r="N2765" s="57" t="s">
        <v>52</v>
      </c>
      <c r="O2765" s="57">
        <v>9330</v>
      </c>
      <c r="P2765" s="4" t="s">
        <v>2417</v>
      </c>
      <c r="Q2765" s="4"/>
    </row>
    <row r="2766" spans="1:17" s="1" customFormat="1" ht="18.649999999999999" customHeight="1" x14ac:dyDescent="0.35">
      <c r="A2766" s="3">
        <v>46175</v>
      </c>
      <c r="B2766" s="57">
        <f t="shared" si="204"/>
        <v>23</v>
      </c>
      <c r="C2766" s="57" t="str">
        <f t="shared" si="205"/>
        <v>Jun</v>
      </c>
      <c r="D2766" s="4" t="s">
        <v>5406</v>
      </c>
      <c r="E2766" s="57" t="s">
        <v>445</v>
      </c>
      <c r="F2766" s="57" t="s">
        <v>18</v>
      </c>
      <c r="G2766" s="57">
        <v>9812</v>
      </c>
      <c r="H2766" s="57">
        <v>2</v>
      </c>
      <c r="I2766" s="57">
        <v>8</v>
      </c>
      <c r="J2766" s="57"/>
      <c r="K2766" s="57">
        <f t="shared" si="206"/>
        <v>8</v>
      </c>
      <c r="L2766" s="57">
        <f t="shared" si="207"/>
        <v>16</v>
      </c>
      <c r="M2766" s="4" t="s">
        <v>5103</v>
      </c>
      <c r="N2766" s="57" t="s">
        <v>52</v>
      </c>
      <c r="O2766" s="57">
        <v>9330</v>
      </c>
      <c r="P2766" s="4" t="s">
        <v>5362</v>
      </c>
      <c r="Q2766" s="4"/>
    </row>
    <row r="2767" spans="1:17" s="1" customFormat="1" ht="18.649999999999999" customHeight="1" x14ac:dyDescent="0.35">
      <c r="A2767" s="3">
        <v>46175</v>
      </c>
      <c r="B2767" s="57">
        <f t="shared" si="204"/>
        <v>23</v>
      </c>
      <c r="C2767" s="57" t="str">
        <f t="shared" si="205"/>
        <v>Jun</v>
      </c>
      <c r="D2767" s="4" t="s">
        <v>3704</v>
      </c>
      <c r="E2767" s="57" t="s">
        <v>445</v>
      </c>
      <c r="F2767" s="57" t="s">
        <v>18</v>
      </c>
      <c r="G2767" s="57">
        <v>9812</v>
      </c>
      <c r="H2767" s="57">
        <v>2</v>
      </c>
      <c r="I2767" s="57">
        <v>8</v>
      </c>
      <c r="J2767" s="57"/>
      <c r="K2767" s="57">
        <f t="shared" si="206"/>
        <v>8</v>
      </c>
      <c r="L2767" s="57">
        <f t="shared" si="207"/>
        <v>16</v>
      </c>
      <c r="M2767" s="4" t="s">
        <v>2270</v>
      </c>
      <c r="N2767" s="57" t="s">
        <v>57</v>
      </c>
      <c r="O2767" s="57">
        <v>275205</v>
      </c>
      <c r="P2767" s="4" t="s">
        <v>5407</v>
      </c>
      <c r="Q2767" s="4"/>
    </row>
    <row r="2768" spans="1:17" s="1" customFormat="1" ht="18.649999999999999" customHeight="1" x14ac:dyDescent="0.35">
      <c r="A2768" s="3">
        <v>46175</v>
      </c>
      <c r="B2768" s="57">
        <f t="shared" si="204"/>
        <v>23</v>
      </c>
      <c r="C2768" s="57" t="str">
        <f t="shared" si="205"/>
        <v>Jun</v>
      </c>
      <c r="D2768" s="4" t="s">
        <v>3704</v>
      </c>
      <c r="E2768" s="57" t="s">
        <v>445</v>
      </c>
      <c r="F2768" s="57" t="s">
        <v>18</v>
      </c>
      <c r="G2768" s="57">
        <v>9812</v>
      </c>
      <c r="H2768" s="57">
        <v>3</v>
      </c>
      <c r="I2768" s="57">
        <v>8</v>
      </c>
      <c r="J2768" s="57">
        <v>4</v>
      </c>
      <c r="K2768" s="57">
        <f t="shared" si="206"/>
        <v>12</v>
      </c>
      <c r="L2768" s="57">
        <f t="shared" si="207"/>
        <v>36</v>
      </c>
      <c r="M2768" s="4" t="s">
        <v>2270</v>
      </c>
      <c r="N2768" s="57" t="s">
        <v>57</v>
      </c>
      <c r="O2768" s="57" t="s">
        <v>6010</v>
      </c>
      <c r="P2768" s="4" t="s">
        <v>5512</v>
      </c>
      <c r="Q2768" s="4"/>
    </row>
    <row r="2769" spans="1:17" s="1" customFormat="1" ht="18.649999999999999" customHeight="1" x14ac:dyDescent="0.35">
      <c r="A2769" s="3">
        <v>46175</v>
      </c>
      <c r="B2769" s="57">
        <f t="shared" si="204"/>
        <v>23</v>
      </c>
      <c r="C2769" s="57" t="str">
        <f t="shared" si="205"/>
        <v>Jun</v>
      </c>
      <c r="D2769" s="4" t="s">
        <v>3704</v>
      </c>
      <c r="E2769" s="57" t="s">
        <v>445</v>
      </c>
      <c r="F2769" s="57" t="s">
        <v>18</v>
      </c>
      <c r="G2769" s="57">
        <v>9812</v>
      </c>
      <c r="H2769" s="57">
        <v>3</v>
      </c>
      <c r="I2769" s="57">
        <v>8</v>
      </c>
      <c r="J2769" s="57">
        <v>4</v>
      </c>
      <c r="K2769" s="57">
        <f t="shared" si="206"/>
        <v>12</v>
      </c>
      <c r="L2769" s="57">
        <f t="shared" si="207"/>
        <v>36</v>
      </c>
      <c r="M2769" s="4" t="s">
        <v>2270</v>
      </c>
      <c r="N2769" s="57" t="s">
        <v>57</v>
      </c>
      <c r="O2769" s="57" t="s">
        <v>5065</v>
      </c>
      <c r="P2769" s="4" t="s">
        <v>5181</v>
      </c>
      <c r="Q2769" s="4"/>
    </row>
    <row r="2770" spans="1:17" s="1" customFormat="1" ht="18.649999999999999" customHeight="1" x14ac:dyDescent="0.35">
      <c r="A2770" s="3">
        <v>46175</v>
      </c>
      <c r="B2770" s="57">
        <f t="shared" si="204"/>
        <v>23</v>
      </c>
      <c r="C2770" s="57" t="str">
        <f t="shared" si="205"/>
        <v>Jun</v>
      </c>
      <c r="D2770" s="4" t="s">
        <v>476</v>
      </c>
      <c r="E2770" s="57" t="s">
        <v>445</v>
      </c>
      <c r="F2770" s="57" t="s">
        <v>17</v>
      </c>
      <c r="G2770" s="57">
        <v>9812</v>
      </c>
      <c r="H2770" s="57">
        <v>13</v>
      </c>
      <c r="I2770" s="57">
        <v>8</v>
      </c>
      <c r="J2770" s="57"/>
      <c r="K2770" s="57">
        <f t="shared" si="206"/>
        <v>8</v>
      </c>
      <c r="L2770" s="57">
        <f t="shared" si="207"/>
        <v>104</v>
      </c>
      <c r="M2770" s="4" t="s">
        <v>1903</v>
      </c>
      <c r="N2770" s="57" t="s">
        <v>442</v>
      </c>
      <c r="O2770" s="57">
        <v>9812</v>
      </c>
      <c r="P2770" s="4"/>
      <c r="Q2770" s="4"/>
    </row>
    <row r="2771" spans="1:17" s="1" customFormat="1" ht="18.649999999999999" customHeight="1" x14ac:dyDescent="0.35">
      <c r="A2771" s="3">
        <v>46175</v>
      </c>
      <c r="B2771" s="57">
        <f t="shared" si="204"/>
        <v>23</v>
      </c>
      <c r="C2771" s="57" t="str">
        <f t="shared" si="205"/>
        <v>Jun</v>
      </c>
      <c r="D2771" s="4" t="s">
        <v>2817</v>
      </c>
      <c r="E2771" s="57" t="s">
        <v>445</v>
      </c>
      <c r="F2771" s="57" t="s">
        <v>17</v>
      </c>
      <c r="G2771" s="57">
        <v>9812</v>
      </c>
      <c r="H2771" s="57">
        <v>1</v>
      </c>
      <c r="I2771" s="57">
        <v>8</v>
      </c>
      <c r="J2771" s="57">
        <v>2</v>
      </c>
      <c r="K2771" s="57">
        <f t="shared" si="206"/>
        <v>10</v>
      </c>
      <c r="L2771" s="57">
        <f t="shared" si="207"/>
        <v>10</v>
      </c>
      <c r="M2771" s="4" t="s">
        <v>1903</v>
      </c>
      <c r="N2771" s="57" t="s">
        <v>442</v>
      </c>
      <c r="O2771" s="57">
        <v>9812</v>
      </c>
      <c r="P2771" s="4"/>
      <c r="Q2771" s="4"/>
    </row>
    <row r="2772" spans="1:17" s="1" customFormat="1" ht="18.649999999999999" customHeight="1" x14ac:dyDescent="0.35">
      <c r="A2772" s="3">
        <v>46175</v>
      </c>
      <c r="B2772" s="57">
        <f t="shared" si="204"/>
        <v>23</v>
      </c>
      <c r="C2772" s="57" t="str">
        <f t="shared" si="205"/>
        <v>Jun</v>
      </c>
      <c r="D2772" s="4" t="s">
        <v>5236</v>
      </c>
      <c r="E2772" s="57" t="s">
        <v>445</v>
      </c>
      <c r="F2772" s="57" t="s">
        <v>17</v>
      </c>
      <c r="G2772" s="57">
        <v>9812</v>
      </c>
      <c r="H2772" s="57">
        <v>8</v>
      </c>
      <c r="I2772" s="57">
        <v>8</v>
      </c>
      <c r="J2772" s="57">
        <v>3</v>
      </c>
      <c r="K2772" s="57">
        <f t="shared" si="206"/>
        <v>11</v>
      </c>
      <c r="L2772" s="57">
        <f t="shared" si="207"/>
        <v>88</v>
      </c>
      <c r="M2772" s="4" t="s">
        <v>1903</v>
      </c>
      <c r="N2772" s="57" t="s">
        <v>442</v>
      </c>
      <c r="O2772" s="57">
        <v>9812</v>
      </c>
      <c r="P2772" s="4"/>
      <c r="Q2772" s="4"/>
    </row>
    <row r="2773" spans="1:17" s="1" customFormat="1" ht="18.649999999999999" customHeight="1" x14ac:dyDescent="0.35">
      <c r="A2773" s="3">
        <v>46175</v>
      </c>
      <c r="B2773" s="57">
        <f t="shared" si="204"/>
        <v>23</v>
      </c>
      <c r="C2773" s="57" t="str">
        <f t="shared" si="205"/>
        <v>Jun</v>
      </c>
      <c r="D2773" s="4" t="s">
        <v>433</v>
      </c>
      <c r="E2773" s="57" t="s">
        <v>34</v>
      </c>
      <c r="F2773" s="57" t="s">
        <v>17</v>
      </c>
      <c r="G2773" s="57">
        <v>9814</v>
      </c>
      <c r="H2773" s="57">
        <v>1</v>
      </c>
      <c r="I2773" s="57">
        <v>8</v>
      </c>
      <c r="J2773" s="57">
        <v>1.5</v>
      </c>
      <c r="K2773" s="57">
        <f t="shared" si="206"/>
        <v>9.5</v>
      </c>
      <c r="L2773" s="57">
        <f t="shared" si="207"/>
        <v>9.5</v>
      </c>
      <c r="M2773" s="4" t="s">
        <v>1903</v>
      </c>
      <c r="N2773" s="57" t="s">
        <v>443</v>
      </c>
      <c r="O2773" s="57">
        <v>9814</v>
      </c>
      <c r="P2773" s="4"/>
      <c r="Q2773" s="4"/>
    </row>
    <row r="2774" spans="1:17" s="1" customFormat="1" ht="18.649999999999999" customHeight="1" x14ac:dyDescent="0.35">
      <c r="A2774" s="3">
        <v>46175</v>
      </c>
      <c r="B2774" s="57">
        <f t="shared" si="204"/>
        <v>23</v>
      </c>
      <c r="C2774" s="57" t="str">
        <f t="shared" si="205"/>
        <v>Jun</v>
      </c>
      <c r="D2774" s="4" t="s">
        <v>434</v>
      </c>
      <c r="E2774" s="57" t="s">
        <v>34</v>
      </c>
      <c r="F2774" s="57" t="s">
        <v>17</v>
      </c>
      <c r="G2774" s="57">
        <v>9814</v>
      </c>
      <c r="H2774" s="57">
        <v>1</v>
      </c>
      <c r="I2774" s="57">
        <v>8</v>
      </c>
      <c r="J2774" s="57">
        <v>2.5</v>
      </c>
      <c r="K2774" s="57">
        <f t="shared" si="206"/>
        <v>10.5</v>
      </c>
      <c r="L2774" s="57">
        <f t="shared" si="207"/>
        <v>10.5</v>
      </c>
      <c r="M2774" s="4" t="s">
        <v>1903</v>
      </c>
      <c r="N2774" s="57" t="s">
        <v>443</v>
      </c>
      <c r="O2774" s="57">
        <v>9814</v>
      </c>
      <c r="P2774" s="4"/>
      <c r="Q2774" s="4"/>
    </row>
    <row r="2775" spans="1:17" s="1" customFormat="1" ht="18.649999999999999" customHeight="1" x14ac:dyDescent="0.35">
      <c r="A2775" s="3">
        <v>46175</v>
      </c>
      <c r="B2775" s="57">
        <f t="shared" si="204"/>
        <v>23</v>
      </c>
      <c r="C2775" s="57" t="str">
        <f t="shared" si="205"/>
        <v>Jun</v>
      </c>
      <c r="D2775" s="4" t="s">
        <v>439</v>
      </c>
      <c r="E2775" s="57" t="s">
        <v>34</v>
      </c>
      <c r="F2775" s="57" t="s">
        <v>17</v>
      </c>
      <c r="G2775" s="57">
        <v>9814</v>
      </c>
      <c r="H2775" s="57">
        <v>1</v>
      </c>
      <c r="I2775" s="57">
        <v>8</v>
      </c>
      <c r="J2775" s="57">
        <v>3.5</v>
      </c>
      <c r="K2775" s="57">
        <f t="shared" si="206"/>
        <v>11.5</v>
      </c>
      <c r="L2775" s="57">
        <f t="shared" si="207"/>
        <v>11.5</v>
      </c>
      <c r="M2775" s="4" t="s">
        <v>1903</v>
      </c>
      <c r="N2775" s="57" t="s">
        <v>443</v>
      </c>
      <c r="O2775" s="57">
        <v>9814</v>
      </c>
      <c r="P2775" s="4"/>
      <c r="Q2775" s="4"/>
    </row>
    <row r="2776" spans="1:17" s="1" customFormat="1" ht="18.649999999999999" customHeight="1" x14ac:dyDescent="0.35">
      <c r="A2776" s="3">
        <v>46175</v>
      </c>
      <c r="B2776" s="57">
        <f t="shared" si="204"/>
        <v>23</v>
      </c>
      <c r="C2776" s="57" t="str">
        <f t="shared" si="205"/>
        <v>Jun</v>
      </c>
      <c r="D2776" s="4" t="s">
        <v>2472</v>
      </c>
      <c r="E2776" s="57" t="s">
        <v>34</v>
      </c>
      <c r="F2776" s="57" t="s">
        <v>17</v>
      </c>
      <c r="G2776" s="57">
        <v>9814</v>
      </c>
      <c r="H2776" s="57">
        <v>1</v>
      </c>
      <c r="I2776" s="57">
        <v>8</v>
      </c>
      <c r="J2776" s="57">
        <v>3.75</v>
      </c>
      <c r="K2776" s="57">
        <f t="shared" si="206"/>
        <v>11.75</v>
      </c>
      <c r="L2776" s="57">
        <f t="shared" si="207"/>
        <v>11.75</v>
      </c>
      <c r="M2776" s="4" t="s">
        <v>1903</v>
      </c>
      <c r="N2776" s="57" t="s">
        <v>443</v>
      </c>
      <c r="O2776" s="57">
        <v>9814</v>
      </c>
      <c r="P2776" s="4"/>
      <c r="Q2776" s="4"/>
    </row>
    <row r="2777" spans="1:17" s="1" customFormat="1" ht="18.649999999999999" customHeight="1" x14ac:dyDescent="0.35">
      <c r="A2777" s="3">
        <v>46175</v>
      </c>
      <c r="B2777" s="57">
        <f t="shared" si="204"/>
        <v>23</v>
      </c>
      <c r="C2777" s="57" t="str">
        <f t="shared" si="205"/>
        <v>Jun</v>
      </c>
      <c r="D2777" s="4" t="s">
        <v>2188</v>
      </c>
      <c r="E2777" s="57" t="s">
        <v>34</v>
      </c>
      <c r="F2777" s="57" t="s">
        <v>17</v>
      </c>
      <c r="G2777" s="57">
        <v>9814</v>
      </c>
      <c r="H2777" s="57">
        <v>47</v>
      </c>
      <c r="I2777" s="57">
        <v>8</v>
      </c>
      <c r="J2777" s="57">
        <v>4</v>
      </c>
      <c r="K2777" s="57">
        <f t="shared" si="206"/>
        <v>12</v>
      </c>
      <c r="L2777" s="57">
        <f t="shared" si="207"/>
        <v>564</v>
      </c>
      <c r="M2777" s="4" t="s">
        <v>1903</v>
      </c>
      <c r="N2777" s="57" t="s">
        <v>443</v>
      </c>
      <c r="O2777" s="57">
        <v>9814</v>
      </c>
      <c r="P2777" s="4"/>
      <c r="Q2777" s="4"/>
    </row>
    <row r="2778" spans="1:17" s="1" customFormat="1" ht="18.649999999999999" customHeight="1" x14ac:dyDescent="0.35">
      <c r="A2778" s="3">
        <v>46175</v>
      </c>
      <c r="B2778" s="57">
        <f t="shared" si="204"/>
        <v>23</v>
      </c>
      <c r="C2778" s="57" t="str">
        <f t="shared" si="205"/>
        <v>Jun</v>
      </c>
      <c r="D2778" s="4" t="s">
        <v>674</v>
      </c>
      <c r="E2778" s="57" t="s">
        <v>445</v>
      </c>
      <c r="F2778" s="57" t="s">
        <v>17</v>
      </c>
      <c r="G2778" s="57">
        <v>9812</v>
      </c>
      <c r="H2778" s="57">
        <v>3</v>
      </c>
      <c r="I2778" s="57">
        <v>8</v>
      </c>
      <c r="J2778" s="57">
        <v>4</v>
      </c>
      <c r="K2778" s="57">
        <f t="shared" si="206"/>
        <v>12</v>
      </c>
      <c r="L2778" s="57">
        <f t="shared" si="207"/>
        <v>36</v>
      </c>
      <c r="M2778" s="4" t="s">
        <v>5103</v>
      </c>
      <c r="N2778" s="57" t="s">
        <v>52</v>
      </c>
      <c r="O2778" s="57">
        <v>9330</v>
      </c>
      <c r="P2778" s="4" t="s">
        <v>5482</v>
      </c>
      <c r="Q2778" s="4"/>
    </row>
    <row r="2779" spans="1:17" s="1" customFormat="1" ht="18.649999999999999" customHeight="1" x14ac:dyDescent="0.35">
      <c r="A2779" s="3">
        <v>46176</v>
      </c>
      <c r="B2779" s="57">
        <f t="shared" si="204"/>
        <v>23</v>
      </c>
      <c r="C2779" s="57" t="str">
        <f t="shared" si="205"/>
        <v>Jun</v>
      </c>
      <c r="D2779" s="4" t="s">
        <v>435</v>
      </c>
      <c r="E2779" s="57" t="s">
        <v>34</v>
      </c>
      <c r="F2779" s="57" t="s">
        <v>18</v>
      </c>
      <c r="G2779" s="57">
        <v>9814</v>
      </c>
      <c r="H2779" s="57">
        <v>2</v>
      </c>
      <c r="I2779" s="57">
        <v>8</v>
      </c>
      <c r="J2779" s="57">
        <v>2</v>
      </c>
      <c r="K2779" s="57">
        <f t="shared" si="206"/>
        <v>10</v>
      </c>
      <c r="L2779" s="57">
        <f t="shared" si="207"/>
        <v>20</v>
      </c>
      <c r="M2779" s="4" t="s">
        <v>452</v>
      </c>
      <c r="N2779" s="57" t="s">
        <v>435</v>
      </c>
      <c r="O2779" s="57">
        <v>273124</v>
      </c>
      <c r="P2779" s="4"/>
      <c r="Q2779" s="4"/>
    </row>
    <row r="2780" spans="1:17" s="1" customFormat="1" ht="18.649999999999999" customHeight="1" x14ac:dyDescent="0.35">
      <c r="A2780" s="3">
        <v>46176</v>
      </c>
      <c r="B2780" s="57">
        <f t="shared" si="204"/>
        <v>23</v>
      </c>
      <c r="C2780" s="57" t="str">
        <f t="shared" si="205"/>
        <v>Jun</v>
      </c>
      <c r="D2780" s="4" t="s">
        <v>2268</v>
      </c>
      <c r="E2780" s="57" t="s">
        <v>34</v>
      </c>
      <c r="F2780" s="57" t="s">
        <v>18</v>
      </c>
      <c r="G2780" s="57">
        <v>9814</v>
      </c>
      <c r="H2780" s="57">
        <v>1</v>
      </c>
      <c r="I2780" s="57">
        <v>2</v>
      </c>
      <c r="J2780" s="57"/>
      <c r="K2780" s="57">
        <f t="shared" si="206"/>
        <v>2</v>
      </c>
      <c r="L2780" s="57">
        <f t="shared" si="207"/>
        <v>2</v>
      </c>
      <c r="M2780" s="4" t="s">
        <v>5103</v>
      </c>
      <c r="N2780" s="57" t="s">
        <v>52</v>
      </c>
      <c r="O2780" s="57">
        <v>9330</v>
      </c>
      <c r="P2780" s="4" t="s">
        <v>2417</v>
      </c>
      <c r="Q2780" s="4"/>
    </row>
    <row r="2781" spans="1:17" s="1" customFormat="1" ht="18.649999999999999" customHeight="1" x14ac:dyDescent="0.35">
      <c r="A2781" s="3">
        <v>46176</v>
      </c>
      <c r="B2781" s="57">
        <f t="shared" si="204"/>
        <v>23</v>
      </c>
      <c r="C2781" s="57" t="str">
        <f t="shared" si="205"/>
        <v>Jun</v>
      </c>
      <c r="D2781" s="4" t="s">
        <v>2269</v>
      </c>
      <c r="E2781" s="57" t="s">
        <v>34</v>
      </c>
      <c r="F2781" s="57" t="s">
        <v>18</v>
      </c>
      <c r="G2781" s="57">
        <v>9814</v>
      </c>
      <c r="H2781" s="57">
        <v>1</v>
      </c>
      <c r="I2781" s="57">
        <v>2</v>
      </c>
      <c r="J2781" s="57"/>
      <c r="K2781" s="57">
        <f t="shared" si="206"/>
        <v>2</v>
      </c>
      <c r="L2781" s="57">
        <f t="shared" si="207"/>
        <v>2</v>
      </c>
      <c r="M2781" s="4" t="s">
        <v>5103</v>
      </c>
      <c r="N2781" s="57" t="s">
        <v>52</v>
      </c>
      <c r="O2781" s="57">
        <v>9330</v>
      </c>
      <c r="P2781" s="4" t="s">
        <v>2417</v>
      </c>
      <c r="Q2781" s="4"/>
    </row>
    <row r="2782" spans="1:17" s="1" customFormat="1" ht="18.649999999999999" customHeight="1" x14ac:dyDescent="0.35">
      <c r="A2782" s="3">
        <v>46176</v>
      </c>
      <c r="B2782" s="57">
        <f t="shared" si="204"/>
        <v>23</v>
      </c>
      <c r="C2782" s="57" t="str">
        <f t="shared" si="205"/>
        <v>Jun</v>
      </c>
      <c r="D2782" s="4" t="s">
        <v>3488</v>
      </c>
      <c r="E2782" s="57" t="s">
        <v>445</v>
      </c>
      <c r="F2782" s="57" t="s">
        <v>18</v>
      </c>
      <c r="G2782" s="57">
        <v>9812</v>
      </c>
      <c r="H2782" s="57">
        <v>4</v>
      </c>
      <c r="I2782" s="57">
        <v>8</v>
      </c>
      <c r="J2782" s="57"/>
      <c r="K2782" s="57">
        <f t="shared" si="206"/>
        <v>8</v>
      </c>
      <c r="L2782" s="57">
        <f t="shared" si="207"/>
        <v>32</v>
      </c>
      <c r="M2782" s="4" t="s">
        <v>2270</v>
      </c>
      <c r="N2782" s="57" t="s">
        <v>57</v>
      </c>
      <c r="O2782" s="57" t="s">
        <v>6174</v>
      </c>
      <c r="P2782" s="4" t="s">
        <v>5439</v>
      </c>
      <c r="Q2782" s="4"/>
    </row>
    <row r="2783" spans="1:17" s="1" customFormat="1" ht="18.649999999999999" customHeight="1" x14ac:dyDescent="0.35">
      <c r="A2783" s="3">
        <v>46176</v>
      </c>
      <c r="B2783" s="57">
        <f t="shared" si="204"/>
        <v>23</v>
      </c>
      <c r="C2783" s="57" t="str">
        <f t="shared" si="205"/>
        <v>Jun</v>
      </c>
      <c r="D2783" s="4" t="s">
        <v>3887</v>
      </c>
      <c r="E2783" s="57" t="s">
        <v>445</v>
      </c>
      <c r="F2783" s="57" t="s">
        <v>18</v>
      </c>
      <c r="G2783" s="57">
        <v>9812</v>
      </c>
      <c r="H2783" s="57">
        <v>3</v>
      </c>
      <c r="I2783" s="57">
        <v>8</v>
      </c>
      <c r="J2783" s="57">
        <v>2</v>
      </c>
      <c r="K2783" s="57">
        <f t="shared" si="206"/>
        <v>10</v>
      </c>
      <c r="L2783" s="57">
        <f t="shared" si="207"/>
        <v>30</v>
      </c>
      <c r="M2783" s="4" t="s">
        <v>2270</v>
      </c>
      <c r="N2783" s="57" t="s">
        <v>57</v>
      </c>
      <c r="O2783" s="57" t="s">
        <v>6175</v>
      </c>
      <c r="P2783" s="4" t="s">
        <v>5439</v>
      </c>
      <c r="Q2783" s="4"/>
    </row>
    <row r="2784" spans="1:17" s="1" customFormat="1" ht="18.649999999999999" customHeight="1" x14ac:dyDescent="0.35">
      <c r="A2784" s="3">
        <v>46176</v>
      </c>
      <c r="B2784" s="57">
        <f t="shared" si="204"/>
        <v>23</v>
      </c>
      <c r="C2784" s="57" t="str">
        <f t="shared" si="205"/>
        <v>Jun</v>
      </c>
      <c r="D2784" s="4" t="s">
        <v>3887</v>
      </c>
      <c r="E2784" s="57" t="s">
        <v>445</v>
      </c>
      <c r="F2784" s="57" t="s">
        <v>18</v>
      </c>
      <c r="G2784" s="57">
        <v>9812</v>
      </c>
      <c r="H2784" s="57">
        <v>3</v>
      </c>
      <c r="I2784" s="57">
        <v>8</v>
      </c>
      <c r="J2784" s="57">
        <v>4</v>
      </c>
      <c r="K2784" s="57">
        <f t="shared" si="206"/>
        <v>12</v>
      </c>
      <c r="L2784" s="57">
        <f t="shared" si="207"/>
        <v>36</v>
      </c>
      <c r="M2784" s="4" t="s">
        <v>2270</v>
      </c>
      <c r="N2784" s="57" t="s">
        <v>57</v>
      </c>
      <c r="O2784" s="57">
        <v>275201</v>
      </c>
      <c r="P2784" s="4" t="s">
        <v>5513</v>
      </c>
      <c r="Q2784" s="4"/>
    </row>
    <row r="2785" spans="1:17" s="1" customFormat="1" ht="18.649999999999999" customHeight="1" x14ac:dyDescent="0.35">
      <c r="A2785" s="3">
        <v>46176</v>
      </c>
      <c r="B2785" s="57">
        <f t="shared" si="204"/>
        <v>23</v>
      </c>
      <c r="C2785" s="57" t="str">
        <f t="shared" si="205"/>
        <v>Jun</v>
      </c>
      <c r="D2785" s="4" t="s">
        <v>674</v>
      </c>
      <c r="E2785" s="57" t="s">
        <v>445</v>
      </c>
      <c r="F2785" s="57" t="s">
        <v>17</v>
      </c>
      <c r="G2785" s="57">
        <v>9812</v>
      </c>
      <c r="H2785" s="57">
        <v>1</v>
      </c>
      <c r="I2785" s="57">
        <v>8</v>
      </c>
      <c r="J2785" s="57">
        <v>1.5</v>
      </c>
      <c r="K2785" s="57">
        <f t="shared" si="206"/>
        <v>9.5</v>
      </c>
      <c r="L2785" s="57">
        <f t="shared" si="207"/>
        <v>9.5</v>
      </c>
      <c r="M2785" s="4" t="s">
        <v>5103</v>
      </c>
      <c r="N2785" s="57" t="s">
        <v>52</v>
      </c>
      <c r="O2785" s="57">
        <v>9330</v>
      </c>
      <c r="P2785" s="4" t="s">
        <v>5440</v>
      </c>
      <c r="Q2785" s="4"/>
    </row>
    <row r="2786" spans="1:17" s="1" customFormat="1" ht="18.649999999999999" customHeight="1" x14ac:dyDescent="0.35">
      <c r="A2786" s="3">
        <v>46176</v>
      </c>
      <c r="B2786" s="57">
        <f t="shared" si="204"/>
        <v>23</v>
      </c>
      <c r="C2786" s="57" t="str">
        <f t="shared" si="205"/>
        <v>Jun</v>
      </c>
      <c r="D2786" s="4" t="s">
        <v>674</v>
      </c>
      <c r="E2786" s="57" t="s">
        <v>445</v>
      </c>
      <c r="F2786" s="57" t="s">
        <v>17</v>
      </c>
      <c r="G2786" s="57">
        <v>9812</v>
      </c>
      <c r="H2786" s="57">
        <v>4</v>
      </c>
      <c r="I2786" s="57">
        <v>8</v>
      </c>
      <c r="J2786" s="57">
        <v>4</v>
      </c>
      <c r="K2786" s="57">
        <f t="shared" si="206"/>
        <v>12</v>
      </c>
      <c r="L2786" s="57">
        <f t="shared" si="207"/>
        <v>48</v>
      </c>
      <c r="M2786" s="4" t="s">
        <v>5103</v>
      </c>
      <c r="N2786" s="57" t="s">
        <v>52</v>
      </c>
      <c r="O2786" s="57">
        <v>9330</v>
      </c>
      <c r="P2786" s="4" t="s">
        <v>5440</v>
      </c>
      <c r="Q2786" s="4"/>
    </row>
    <row r="2787" spans="1:17" s="1" customFormat="1" ht="18.649999999999999" customHeight="1" x14ac:dyDescent="0.35">
      <c r="A2787" s="3">
        <v>46176</v>
      </c>
      <c r="B2787" s="57">
        <f t="shared" si="204"/>
        <v>23</v>
      </c>
      <c r="C2787" s="57" t="str">
        <f t="shared" si="205"/>
        <v>Jun</v>
      </c>
      <c r="D2787" s="4" t="s">
        <v>440</v>
      </c>
      <c r="E2787" s="57" t="s">
        <v>445</v>
      </c>
      <c r="F2787" s="57" t="s">
        <v>17</v>
      </c>
      <c r="G2787" s="57">
        <v>9812</v>
      </c>
      <c r="H2787" s="57">
        <v>5</v>
      </c>
      <c r="I2787" s="57">
        <v>8</v>
      </c>
      <c r="J2787" s="57">
        <v>3</v>
      </c>
      <c r="K2787" s="57">
        <f t="shared" si="206"/>
        <v>11</v>
      </c>
      <c r="L2787" s="57">
        <f t="shared" si="207"/>
        <v>55</v>
      </c>
      <c r="M2787" s="4" t="s">
        <v>3104</v>
      </c>
      <c r="N2787" s="57" t="s">
        <v>6292</v>
      </c>
      <c r="O2787" s="57">
        <v>9808</v>
      </c>
      <c r="P2787" s="4"/>
      <c r="Q2787" s="4"/>
    </row>
    <row r="2788" spans="1:17" s="1" customFormat="1" ht="18.649999999999999" customHeight="1" x14ac:dyDescent="0.35">
      <c r="A2788" s="3">
        <v>46176</v>
      </c>
      <c r="B2788" s="57">
        <f t="shared" si="204"/>
        <v>23</v>
      </c>
      <c r="C2788" s="57" t="str">
        <f t="shared" si="205"/>
        <v>Jun</v>
      </c>
      <c r="D2788" s="4" t="s">
        <v>440</v>
      </c>
      <c r="E2788" s="57" t="s">
        <v>445</v>
      </c>
      <c r="F2788" s="57" t="s">
        <v>17</v>
      </c>
      <c r="G2788" s="57">
        <v>9812</v>
      </c>
      <c r="H2788" s="57">
        <v>1</v>
      </c>
      <c r="I2788" s="57">
        <v>8</v>
      </c>
      <c r="J2788" s="57">
        <v>3.5</v>
      </c>
      <c r="K2788" s="57">
        <f t="shared" si="206"/>
        <v>11.5</v>
      </c>
      <c r="L2788" s="57">
        <f t="shared" si="207"/>
        <v>11.5</v>
      </c>
      <c r="M2788" s="4" t="s">
        <v>3104</v>
      </c>
      <c r="N2788" s="57" t="s">
        <v>6292</v>
      </c>
      <c r="O2788" s="57">
        <v>9808</v>
      </c>
      <c r="P2788" s="4"/>
      <c r="Q2788" s="4"/>
    </row>
    <row r="2789" spans="1:17" s="1" customFormat="1" ht="18.649999999999999" customHeight="1" x14ac:dyDescent="0.35">
      <c r="A2789" s="3">
        <v>46176</v>
      </c>
      <c r="B2789" s="57">
        <f t="shared" si="204"/>
        <v>23</v>
      </c>
      <c r="C2789" s="57" t="str">
        <f t="shared" si="205"/>
        <v>Jun</v>
      </c>
      <c r="D2789" s="4" t="s">
        <v>440</v>
      </c>
      <c r="E2789" s="57" t="s">
        <v>445</v>
      </c>
      <c r="F2789" s="57" t="s">
        <v>17</v>
      </c>
      <c r="G2789" s="57">
        <v>9812</v>
      </c>
      <c r="H2789" s="57">
        <v>1</v>
      </c>
      <c r="I2789" s="57">
        <v>8</v>
      </c>
      <c r="J2789" s="57">
        <v>3.75</v>
      </c>
      <c r="K2789" s="57">
        <f t="shared" si="206"/>
        <v>11.75</v>
      </c>
      <c r="L2789" s="57">
        <f t="shared" si="207"/>
        <v>11.75</v>
      </c>
      <c r="M2789" s="4" t="s">
        <v>3104</v>
      </c>
      <c r="N2789" s="57" t="s">
        <v>6292</v>
      </c>
      <c r="O2789" s="57">
        <v>9808</v>
      </c>
      <c r="P2789" s="4"/>
      <c r="Q2789" s="4"/>
    </row>
    <row r="2790" spans="1:17" s="1" customFormat="1" ht="18.649999999999999" customHeight="1" x14ac:dyDescent="0.35">
      <c r="A2790" s="3">
        <v>46176</v>
      </c>
      <c r="B2790" s="57">
        <f t="shared" ref="B2790:B2853" si="208">WEEKNUM(A2790)</f>
        <v>23</v>
      </c>
      <c r="C2790" s="57" t="str">
        <f t="shared" ref="C2790:C2853" si="209">TEXT(A2790,"Mmm")</f>
        <v>Jun</v>
      </c>
      <c r="D2790" s="4" t="s">
        <v>5406</v>
      </c>
      <c r="E2790" s="57" t="s">
        <v>445</v>
      </c>
      <c r="F2790" s="57" t="s">
        <v>17</v>
      </c>
      <c r="G2790" s="57">
        <v>9812</v>
      </c>
      <c r="H2790" s="57">
        <v>7</v>
      </c>
      <c r="I2790" s="57">
        <v>8</v>
      </c>
      <c r="J2790" s="57">
        <v>4</v>
      </c>
      <c r="K2790" s="57">
        <f t="shared" si="206"/>
        <v>12</v>
      </c>
      <c r="L2790" s="57">
        <f t="shared" si="207"/>
        <v>84</v>
      </c>
      <c r="M2790" s="4" t="s">
        <v>3104</v>
      </c>
      <c r="N2790" s="57" t="s">
        <v>6292</v>
      </c>
      <c r="O2790" s="57">
        <v>9808</v>
      </c>
      <c r="P2790" s="4"/>
      <c r="Q2790" s="4"/>
    </row>
    <row r="2791" spans="1:17" s="1" customFormat="1" ht="18.649999999999999" customHeight="1" x14ac:dyDescent="0.35">
      <c r="A2791" s="3">
        <v>46176</v>
      </c>
      <c r="B2791" s="57">
        <f t="shared" si="208"/>
        <v>23</v>
      </c>
      <c r="C2791" s="57" t="str">
        <f t="shared" si="209"/>
        <v>Jun</v>
      </c>
      <c r="D2791" s="4" t="s">
        <v>2817</v>
      </c>
      <c r="E2791" s="57" t="s">
        <v>445</v>
      </c>
      <c r="F2791" s="57" t="s">
        <v>17</v>
      </c>
      <c r="G2791" s="57">
        <v>9812</v>
      </c>
      <c r="H2791" s="57">
        <v>54</v>
      </c>
      <c r="I2791" s="57">
        <v>8</v>
      </c>
      <c r="J2791" s="57"/>
      <c r="K2791" s="57">
        <f t="shared" si="206"/>
        <v>8</v>
      </c>
      <c r="L2791" s="57">
        <f t="shared" si="207"/>
        <v>432</v>
      </c>
      <c r="M2791" s="4" t="s">
        <v>1903</v>
      </c>
      <c r="N2791" s="57" t="s">
        <v>442</v>
      </c>
      <c r="O2791" s="57">
        <v>9812</v>
      </c>
      <c r="P2791" s="4"/>
      <c r="Q2791" s="4"/>
    </row>
    <row r="2792" spans="1:17" s="1" customFormat="1" ht="18.649999999999999" customHeight="1" x14ac:dyDescent="0.35">
      <c r="A2792" s="3">
        <v>46176</v>
      </c>
      <c r="B2792" s="57">
        <f t="shared" si="208"/>
        <v>23</v>
      </c>
      <c r="C2792" s="57" t="str">
        <f t="shared" si="209"/>
        <v>Jun</v>
      </c>
      <c r="D2792" s="4" t="s">
        <v>5236</v>
      </c>
      <c r="E2792" s="57" t="s">
        <v>445</v>
      </c>
      <c r="F2792" s="57" t="s">
        <v>17</v>
      </c>
      <c r="G2792" s="57">
        <v>9812</v>
      </c>
      <c r="H2792" s="57">
        <v>1</v>
      </c>
      <c r="I2792" s="57">
        <v>8</v>
      </c>
      <c r="J2792" s="57">
        <v>1</v>
      </c>
      <c r="K2792" s="57">
        <f t="shared" si="206"/>
        <v>9</v>
      </c>
      <c r="L2792" s="57">
        <f t="shared" si="207"/>
        <v>9</v>
      </c>
      <c r="M2792" s="4" t="s">
        <v>1903</v>
      </c>
      <c r="N2792" s="57" t="s">
        <v>442</v>
      </c>
      <c r="O2792" s="57">
        <v>9812</v>
      </c>
      <c r="P2792" s="4"/>
      <c r="Q2792" s="4"/>
    </row>
    <row r="2793" spans="1:17" s="1" customFormat="1" ht="18.649999999999999" customHeight="1" x14ac:dyDescent="0.35">
      <c r="A2793" s="3">
        <v>46176</v>
      </c>
      <c r="B2793" s="57">
        <f t="shared" si="208"/>
        <v>23</v>
      </c>
      <c r="C2793" s="57" t="str">
        <f t="shared" si="209"/>
        <v>Jun</v>
      </c>
      <c r="D2793" s="4" t="s">
        <v>2817</v>
      </c>
      <c r="E2793" s="57" t="s">
        <v>445</v>
      </c>
      <c r="F2793" s="57" t="s">
        <v>17</v>
      </c>
      <c r="G2793" s="57">
        <v>9812</v>
      </c>
      <c r="H2793" s="57">
        <v>2</v>
      </c>
      <c r="I2793" s="57">
        <v>8</v>
      </c>
      <c r="J2793" s="57">
        <v>1.5</v>
      </c>
      <c r="K2793" s="57">
        <f t="shared" si="206"/>
        <v>9.5</v>
      </c>
      <c r="L2793" s="57">
        <f t="shared" si="207"/>
        <v>19</v>
      </c>
      <c r="M2793" s="4" t="s">
        <v>1903</v>
      </c>
      <c r="N2793" s="57" t="s">
        <v>442</v>
      </c>
      <c r="O2793" s="57">
        <v>9812</v>
      </c>
      <c r="P2793" s="4"/>
      <c r="Q2793" s="4"/>
    </row>
    <row r="2794" spans="1:17" s="1" customFormat="1" ht="18.649999999999999" customHeight="1" x14ac:dyDescent="0.35">
      <c r="A2794" s="3">
        <v>46176</v>
      </c>
      <c r="B2794" s="57">
        <f t="shared" si="208"/>
        <v>23</v>
      </c>
      <c r="C2794" s="57" t="str">
        <f t="shared" si="209"/>
        <v>Jun</v>
      </c>
      <c r="D2794" s="4" t="s">
        <v>838</v>
      </c>
      <c r="E2794" s="57" t="s">
        <v>445</v>
      </c>
      <c r="F2794" s="57" t="s">
        <v>17</v>
      </c>
      <c r="G2794" s="57">
        <v>9812</v>
      </c>
      <c r="H2794" s="57">
        <v>2</v>
      </c>
      <c r="I2794" s="57">
        <v>8</v>
      </c>
      <c r="J2794" s="57">
        <v>2</v>
      </c>
      <c r="K2794" s="57">
        <f t="shared" si="206"/>
        <v>10</v>
      </c>
      <c r="L2794" s="57">
        <f t="shared" si="207"/>
        <v>20</v>
      </c>
      <c r="M2794" s="4" t="s">
        <v>1903</v>
      </c>
      <c r="N2794" s="57" t="s">
        <v>442</v>
      </c>
      <c r="O2794" s="57">
        <v>9812</v>
      </c>
      <c r="P2794" s="4"/>
      <c r="Q2794" s="4"/>
    </row>
    <row r="2795" spans="1:17" s="1" customFormat="1" ht="18.649999999999999" customHeight="1" x14ac:dyDescent="0.35">
      <c r="A2795" s="3">
        <v>46176</v>
      </c>
      <c r="B2795" s="57">
        <f t="shared" si="208"/>
        <v>23</v>
      </c>
      <c r="C2795" s="57" t="str">
        <f t="shared" si="209"/>
        <v>Jun</v>
      </c>
      <c r="D2795" s="4" t="s">
        <v>839</v>
      </c>
      <c r="E2795" s="57" t="s">
        <v>445</v>
      </c>
      <c r="F2795" s="57" t="s">
        <v>17</v>
      </c>
      <c r="G2795" s="57">
        <v>9812</v>
      </c>
      <c r="H2795" s="57">
        <v>2</v>
      </c>
      <c r="I2795" s="57">
        <v>8</v>
      </c>
      <c r="J2795" s="57">
        <v>2.5</v>
      </c>
      <c r="K2795" s="57">
        <f t="shared" si="206"/>
        <v>10.5</v>
      </c>
      <c r="L2795" s="57">
        <f t="shared" si="207"/>
        <v>21</v>
      </c>
      <c r="M2795" s="4" t="s">
        <v>1903</v>
      </c>
      <c r="N2795" s="57" t="s">
        <v>442</v>
      </c>
      <c r="O2795" s="57">
        <v>9812</v>
      </c>
      <c r="P2795" s="4"/>
      <c r="Q2795" s="4"/>
    </row>
    <row r="2796" spans="1:17" s="1" customFormat="1" ht="18.649999999999999" customHeight="1" x14ac:dyDescent="0.35">
      <c r="A2796" s="3">
        <v>46176</v>
      </c>
      <c r="B2796" s="57">
        <f t="shared" si="208"/>
        <v>23</v>
      </c>
      <c r="C2796" s="57" t="str">
        <f t="shared" si="209"/>
        <v>Jun</v>
      </c>
      <c r="D2796" s="4" t="s">
        <v>674</v>
      </c>
      <c r="E2796" s="57" t="s">
        <v>445</v>
      </c>
      <c r="F2796" s="57" t="s">
        <v>17</v>
      </c>
      <c r="G2796" s="57">
        <v>9812</v>
      </c>
      <c r="H2796" s="57">
        <v>1</v>
      </c>
      <c r="I2796" s="57">
        <v>8</v>
      </c>
      <c r="J2796" s="57">
        <v>3.25</v>
      </c>
      <c r="K2796" s="57">
        <f t="shared" si="206"/>
        <v>11.25</v>
      </c>
      <c r="L2796" s="57">
        <f t="shared" si="207"/>
        <v>11.25</v>
      </c>
      <c r="M2796" s="4" t="s">
        <v>1903</v>
      </c>
      <c r="N2796" s="57" t="s">
        <v>442</v>
      </c>
      <c r="O2796" s="57">
        <v>9812</v>
      </c>
      <c r="P2796" s="4"/>
      <c r="Q2796" s="4"/>
    </row>
    <row r="2797" spans="1:17" s="1" customFormat="1" ht="18.649999999999999" customHeight="1" x14ac:dyDescent="0.35">
      <c r="A2797" s="3">
        <v>46176</v>
      </c>
      <c r="B2797" s="57">
        <f t="shared" si="208"/>
        <v>23</v>
      </c>
      <c r="C2797" s="57" t="str">
        <f t="shared" si="209"/>
        <v>Jun</v>
      </c>
      <c r="D2797" s="4" t="s">
        <v>4812</v>
      </c>
      <c r="E2797" s="57" t="s">
        <v>445</v>
      </c>
      <c r="F2797" s="57" t="s">
        <v>17</v>
      </c>
      <c r="G2797" s="57">
        <v>9812</v>
      </c>
      <c r="H2797" s="57">
        <v>5</v>
      </c>
      <c r="I2797" s="57">
        <v>8</v>
      </c>
      <c r="J2797" s="57">
        <v>3.5</v>
      </c>
      <c r="K2797" s="57">
        <f t="shared" si="206"/>
        <v>11.5</v>
      </c>
      <c r="L2797" s="57">
        <f t="shared" si="207"/>
        <v>57.5</v>
      </c>
      <c r="M2797" s="4" t="s">
        <v>1903</v>
      </c>
      <c r="N2797" s="57" t="s">
        <v>442</v>
      </c>
      <c r="O2797" s="57">
        <v>9812</v>
      </c>
      <c r="P2797" s="4"/>
      <c r="Q2797" s="4"/>
    </row>
    <row r="2798" spans="1:17" s="1" customFormat="1" ht="18.649999999999999" customHeight="1" x14ac:dyDescent="0.35">
      <c r="A2798" s="3">
        <v>46176</v>
      </c>
      <c r="B2798" s="57">
        <f t="shared" si="208"/>
        <v>23</v>
      </c>
      <c r="C2798" s="57" t="str">
        <f t="shared" si="209"/>
        <v>Jun</v>
      </c>
      <c r="D2798" s="4" t="s">
        <v>433</v>
      </c>
      <c r="E2798" s="57" t="s">
        <v>34</v>
      </c>
      <c r="F2798" s="57" t="s">
        <v>17</v>
      </c>
      <c r="G2798" s="57">
        <v>9814</v>
      </c>
      <c r="H2798" s="57">
        <v>1</v>
      </c>
      <c r="I2798" s="57">
        <v>8</v>
      </c>
      <c r="J2798" s="57"/>
      <c r="K2798" s="57">
        <f t="shared" si="206"/>
        <v>8</v>
      </c>
      <c r="L2798" s="57">
        <f t="shared" si="207"/>
        <v>8</v>
      </c>
      <c r="M2798" s="4" t="s">
        <v>1903</v>
      </c>
      <c r="N2798" s="57" t="s">
        <v>443</v>
      </c>
      <c r="O2798" s="57">
        <v>9814</v>
      </c>
      <c r="P2798" s="4"/>
      <c r="Q2798" s="4"/>
    </row>
    <row r="2799" spans="1:17" s="1" customFormat="1" ht="18.649999999999999" customHeight="1" x14ac:dyDescent="0.35">
      <c r="A2799" s="3">
        <v>46176</v>
      </c>
      <c r="B2799" s="57">
        <f t="shared" si="208"/>
        <v>23</v>
      </c>
      <c r="C2799" s="57" t="str">
        <f t="shared" si="209"/>
        <v>Jun</v>
      </c>
      <c r="D2799" s="4" t="s">
        <v>434</v>
      </c>
      <c r="E2799" s="57" t="s">
        <v>34</v>
      </c>
      <c r="F2799" s="57" t="s">
        <v>17</v>
      </c>
      <c r="G2799" s="57">
        <v>9814</v>
      </c>
      <c r="H2799" s="57">
        <v>1</v>
      </c>
      <c r="I2799" s="57">
        <v>8</v>
      </c>
      <c r="J2799" s="57">
        <v>1.5</v>
      </c>
      <c r="K2799" s="57">
        <f t="shared" si="206"/>
        <v>9.5</v>
      </c>
      <c r="L2799" s="57">
        <f t="shared" si="207"/>
        <v>9.5</v>
      </c>
      <c r="M2799" s="4" t="s">
        <v>1903</v>
      </c>
      <c r="N2799" s="57" t="s">
        <v>443</v>
      </c>
      <c r="O2799" s="57">
        <v>9814</v>
      </c>
      <c r="P2799" s="4"/>
      <c r="Q2799" s="4"/>
    </row>
    <row r="2800" spans="1:17" s="1" customFormat="1" ht="18.649999999999999" customHeight="1" x14ac:dyDescent="0.35">
      <c r="A2800" s="3">
        <v>46176</v>
      </c>
      <c r="B2800" s="57">
        <f t="shared" si="208"/>
        <v>23</v>
      </c>
      <c r="C2800" s="57" t="str">
        <f t="shared" si="209"/>
        <v>Jun</v>
      </c>
      <c r="D2800" s="4" t="s">
        <v>439</v>
      </c>
      <c r="E2800" s="57" t="s">
        <v>34</v>
      </c>
      <c r="F2800" s="57" t="s">
        <v>17</v>
      </c>
      <c r="G2800" s="57">
        <v>9814</v>
      </c>
      <c r="H2800" s="57">
        <v>55</v>
      </c>
      <c r="I2800" s="57">
        <v>8</v>
      </c>
      <c r="J2800" s="57">
        <v>4</v>
      </c>
      <c r="K2800" s="57">
        <f t="shared" si="206"/>
        <v>12</v>
      </c>
      <c r="L2800" s="57">
        <f t="shared" si="207"/>
        <v>660</v>
      </c>
      <c r="M2800" s="4" t="s">
        <v>1903</v>
      </c>
      <c r="N2800" s="57" t="s">
        <v>443</v>
      </c>
      <c r="O2800" s="57">
        <v>9814</v>
      </c>
      <c r="P2800" s="4"/>
      <c r="Q2800" s="4"/>
    </row>
    <row r="2801" spans="1:17" s="1" customFormat="1" ht="18.649999999999999" customHeight="1" x14ac:dyDescent="0.35">
      <c r="A2801" s="3">
        <v>46176</v>
      </c>
      <c r="B2801" s="57">
        <f t="shared" si="208"/>
        <v>23</v>
      </c>
      <c r="C2801" s="57" t="str">
        <f t="shared" si="209"/>
        <v>Jun</v>
      </c>
      <c r="D2801" s="4" t="s">
        <v>674</v>
      </c>
      <c r="E2801" s="57" t="s">
        <v>445</v>
      </c>
      <c r="F2801" s="57" t="s">
        <v>17</v>
      </c>
      <c r="G2801" s="57">
        <v>9812</v>
      </c>
      <c r="H2801" s="57">
        <v>3</v>
      </c>
      <c r="I2801" s="57">
        <v>8</v>
      </c>
      <c r="J2801" s="57">
        <v>4</v>
      </c>
      <c r="K2801" s="57">
        <f t="shared" ref="K2801:K2864" si="210">I2801+J2801</f>
        <v>12</v>
      </c>
      <c r="L2801" s="57">
        <f t="shared" ref="L2801:L2857" si="211">H2801*K2801</f>
        <v>36</v>
      </c>
      <c r="M2801" s="4" t="s">
        <v>5103</v>
      </c>
      <c r="N2801" s="57" t="s">
        <v>52</v>
      </c>
      <c r="O2801" s="57">
        <v>9330</v>
      </c>
      <c r="P2801" s="4" t="s">
        <v>5482</v>
      </c>
      <c r="Q2801" s="4"/>
    </row>
    <row r="2802" spans="1:17" s="1" customFormat="1" ht="18.649999999999999" customHeight="1" x14ac:dyDescent="0.35">
      <c r="A2802" s="3">
        <v>46177</v>
      </c>
      <c r="B2802" s="57">
        <f t="shared" si="208"/>
        <v>23</v>
      </c>
      <c r="C2802" s="57" t="str">
        <f t="shared" si="209"/>
        <v>Jun</v>
      </c>
      <c r="D2802" s="4" t="s">
        <v>435</v>
      </c>
      <c r="E2802" s="57" t="s">
        <v>34</v>
      </c>
      <c r="F2802" s="57" t="s">
        <v>18</v>
      </c>
      <c r="G2802" s="57">
        <v>9814</v>
      </c>
      <c r="H2802" s="57">
        <v>1</v>
      </c>
      <c r="I2802" s="57">
        <v>8</v>
      </c>
      <c r="J2802" s="57"/>
      <c r="K2802" s="57">
        <f t="shared" si="210"/>
        <v>8</v>
      </c>
      <c r="L2802" s="57">
        <f t="shared" si="211"/>
        <v>8</v>
      </c>
      <c r="M2802" s="4" t="s">
        <v>452</v>
      </c>
      <c r="N2802" s="57" t="s">
        <v>435</v>
      </c>
      <c r="O2802" s="57">
        <v>273124</v>
      </c>
      <c r="P2802" s="4"/>
      <c r="Q2802" s="4"/>
    </row>
    <row r="2803" spans="1:17" s="1" customFormat="1" ht="18.649999999999999" customHeight="1" x14ac:dyDescent="0.35">
      <c r="A2803" s="3">
        <v>46177</v>
      </c>
      <c r="B2803" s="57">
        <f t="shared" si="208"/>
        <v>23</v>
      </c>
      <c r="C2803" s="57" t="str">
        <f t="shared" si="209"/>
        <v>Jun</v>
      </c>
      <c r="D2803" s="4" t="s">
        <v>435</v>
      </c>
      <c r="E2803" s="57" t="s">
        <v>34</v>
      </c>
      <c r="F2803" s="57" t="s">
        <v>18</v>
      </c>
      <c r="G2803" s="57">
        <v>9814</v>
      </c>
      <c r="H2803" s="57">
        <v>1</v>
      </c>
      <c r="I2803" s="57">
        <v>8</v>
      </c>
      <c r="J2803" s="57">
        <v>2</v>
      </c>
      <c r="K2803" s="57">
        <f t="shared" si="210"/>
        <v>10</v>
      </c>
      <c r="L2803" s="57">
        <f t="shared" si="211"/>
        <v>10</v>
      </c>
      <c r="M2803" s="4" t="s">
        <v>452</v>
      </c>
      <c r="N2803" s="57" t="s">
        <v>435</v>
      </c>
      <c r="O2803" s="57">
        <v>273124</v>
      </c>
      <c r="P2803" s="4"/>
      <c r="Q2803" s="4"/>
    </row>
    <row r="2804" spans="1:17" s="1" customFormat="1" ht="18.649999999999999" customHeight="1" x14ac:dyDescent="0.35">
      <c r="A2804" s="3">
        <v>46177</v>
      </c>
      <c r="B2804" s="57">
        <f t="shared" si="208"/>
        <v>23</v>
      </c>
      <c r="C2804" s="57" t="str">
        <f t="shared" si="209"/>
        <v>Jun</v>
      </c>
      <c r="D2804" s="4" t="s">
        <v>2268</v>
      </c>
      <c r="E2804" s="57" t="s">
        <v>34</v>
      </c>
      <c r="F2804" s="57" t="s">
        <v>18</v>
      </c>
      <c r="G2804" s="57">
        <v>9814</v>
      </c>
      <c r="H2804" s="57">
        <v>1</v>
      </c>
      <c r="I2804" s="57">
        <v>2</v>
      </c>
      <c r="J2804" s="57"/>
      <c r="K2804" s="57">
        <f t="shared" si="210"/>
        <v>2</v>
      </c>
      <c r="L2804" s="57">
        <f t="shared" si="211"/>
        <v>2</v>
      </c>
      <c r="M2804" s="4" t="s">
        <v>5103</v>
      </c>
      <c r="N2804" s="57" t="s">
        <v>52</v>
      </c>
      <c r="O2804" s="57">
        <v>9330</v>
      </c>
      <c r="P2804" s="4" t="s">
        <v>2417</v>
      </c>
      <c r="Q2804" s="4"/>
    </row>
    <row r="2805" spans="1:17" s="1" customFormat="1" ht="18.649999999999999" customHeight="1" x14ac:dyDescent="0.35">
      <c r="A2805" s="3">
        <v>46177</v>
      </c>
      <c r="B2805" s="57">
        <f t="shared" si="208"/>
        <v>23</v>
      </c>
      <c r="C2805" s="57" t="str">
        <f t="shared" si="209"/>
        <v>Jun</v>
      </c>
      <c r="D2805" s="4" t="s">
        <v>2269</v>
      </c>
      <c r="E2805" s="57" t="s">
        <v>34</v>
      </c>
      <c r="F2805" s="57" t="s">
        <v>18</v>
      </c>
      <c r="G2805" s="57">
        <v>9814</v>
      </c>
      <c r="H2805" s="57">
        <v>1</v>
      </c>
      <c r="I2805" s="57">
        <v>2</v>
      </c>
      <c r="J2805" s="57"/>
      <c r="K2805" s="57">
        <f t="shared" si="210"/>
        <v>2</v>
      </c>
      <c r="L2805" s="57">
        <f t="shared" si="211"/>
        <v>2</v>
      </c>
      <c r="M2805" s="4" t="s">
        <v>5103</v>
      </c>
      <c r="N2805" s="57" t="s">
        <v>52</v>
      </c>
      <c r="O2805" s="57">
        <v>9330</v>
      </c>
      <c r="P2805" s="4" t="s">
        <v>2417</v>
      </c>
      <c r="Q2805" s="4"/>
    </row>
    <row r="2806" spans="1:17" s="1" customFormat="1" ht="18.649999999999999" customHeight="1" x14ac:dyDescent="0.35">
      <c r="A2806" s="3">
        <v>46177</v>
      </c>
      <c r="B2806" s="57">
        <f t="shared" si="208"/>
        <v>23</v>
      </c>
      <c r="C2806" s="57" t="str">
        <f t="shared" si="209"/>
        <v>Jun</v>
      </c>
      <c r="D2806" s="4" t="s">
        <v>3488</v>
      </c>
      <c r="E2806" s="57" t="s">
        <v>445</v>
      </c>
      <c r="F2806" s="57" t="s">
        <v>18</v>
      </c>
      <c r="G2806" s="57">
        <v>9812</v>
      </c>
      <c r="H2806" s="57">
        <v>3</v>
      </c>
      <c r="I2806" s="57">
        <v>8</v>
      </c>
      <c r="J2806" s="57">
        <v>2</v>
      </c>
      <c r="K2806" s="57">
        <f t="shared" si="210"/>
        <v>10</v>
      </c>
      <c r="L2806" s="57">
        <f t="shared" si="211"/>
        <v>30</v>
      </c>
      <c r="M2806" s="4" t="s">
        <v>2270</v>
      </c>
      <c r="N2806" s="57" t="s">
        <v>57</v>
      </c>
      <c r="O2806" s="57" t="s">
        <v>5065</v>
      </c>
      <c r="P2806" s="4" t="s">
        <v>5481</v>
      </c>
      <c r="Q2806" s="4"/>
    </row>
    <row r="2807" spans="1:17" s="1" customFormat="1" ht="18.649999999999999" customHeight="1" x14ac:dyDescent="0.35">
      <c r="A2807" s="3">
        <v>46177</v>
      </c>
      <c r="B2807" s="57">
        <f t="shared" si="208"/>
        <v>23</v>
      </c>
      <c r="C2807" s="57" t="str">
        <f t="shared" si="209"/>
        <v>Jun</v>
      </c>
      <c r="D2807" s="4" t="s">
        <v>674</v>
      </c>
      <c r="E2807" s="57" t="s">
        <v>445</v>
      </c>
      <c r="F2807" s="57" t="s">
        <v>17</v>
      </c>
      <c r="G2807" s="57">
        <v>9812</v>
      </c>
      <c r="H2807" s="57">
        <v>5</v>
      </c>
      <c r="I2807" s="57">
        <v>8</v>
      </c>
      <c r="J2807" s="57">
        <v>4</v>
      </c>
      <c r="K2807" s="57">
        <f t="shared" si="210"/>
        <v>12</v>
      </c>
      <c r="L2807" s="57">
        <f t="shared" si="211"/>
        <v>60</v>
      </c>
      <c r="M2807" s="4" t="s">
        <v>5103</v>
      </c>
      <c r="N2807" s="57" t="s">
        <v>52</v>
      </c>
      <c r="O2807" s="57">
        <v>9330</v>
      </c>
      <c r="P2807" s="4" t="s">
        <v>5440</v>
      </c>
      <c r="Q2807" s="4"/>
    </row>
    <row r="2808" spans="1:17" s="1" customFormat="1" ht="18.649999999999999" customHeight="1" x14ac:dyDescent="0.35">
      <c r="A2808" s="3">
        <v>46177</v>
      </c>
      <c r="B2808" s="57">
        <f t="shared" si="208"/>
        <v>23</v>
      </c>
      <c r="C2808" s="57" t="str">
        <f t="shared" si="209"/>
        <v>Jun</v>
      </c>
      <c r="D2808" s="4" t="s">
        <v>1189</v>
      </c>
      <c r="E2808" s="57" t="s">
        <v>445</v>
      </c>
      <c r="F2808" s="57" t="s">
        <v>17</v>
      </c>
      <c r="G2808" s="57">
        <v>9812</v>
      </c>
      <c r="H2808" s="57">
        <v>2</v>
      </c>
      <c r="I2808" s="57">
        <v>8</v>
      </c>
      <c r="J2808" s="57">
        <v>4</v>
      </c>
      <c r="K2808" s="57">
        <f t="shared" si="210"/>
        <v>12</v>
      </c>
      <c r="L2808" s="57">
        <f t="shared" si="211"/>
        <v>24</v>
      </c>
      <c r="M2808" s="4" t="s">
        <v>2270</v>
      </c>
      <c r="N2808" s="57" t="s">
        <v>57</v>
      </c>
      <c r="O2808" s="57" t="s">
        <v>6010</v>
      </c>
      <c r="P2808" s="4" t="s">
        <v>5512</v>
      </c>
      <c r="Q2808" s="4"/>
    </row>
    <row r="2809" spans="1:17" s="1" customFormat="1" ht="18.649999999999999" customHeight="1" x14ac:dyDescent="0.35">
      <c r="A2809" s="3">
        <v>46177</v>
      </c>
      <c r="B2809" s="57">
        <f t="shared" si="208"/>
        <v>23</v>
      </c>
      <c r="C2809" s="57" t="str">
        <f t="shared" si="209"/>
        <v>Jun</v>
      </c>
      <c r="D2809" s="4" t="s">
        <v>1189</v>
      </c>
      <c r="E2809" s="57" t="s">
        <v>445</v>
      </c>
      <c r="F2809" s="57" t="s">
        <v>17</v>
      </c>
      <c r="G2809" s="57">
        <v>9812</v>
      </c>
      <c r="H2809" s="57">
        <v>4</v>
      </c>
      <c r="I2809" s="57">
        <v>8</v>
      </c>
      <c r="J2809" s="57">
        <v>4</v>
      </c>
      <c r="K2809" s="57">
        <f t="shared" si="210"/>
        <v>12</v>
      </c>
      <c r="L2809" s="57">
        <f t="shared" si="211"/>
        <v>48</v>
      </c>
      <c r="M2809" s="4" t="s">
        <v>2270</v>
      </c>
      <c r="N2809" s="57" t="s">
        <v>57</v>
      </c>
      <c r="O2809" s="57" t="s">
        <v>5065</v>
      </c>
      <c r="P2809" s="4" t="s">
        <v>5181</v>
      </c>
      <c r="Q2809" s="4"/>
    </row>
    <row r="2810" spans="1:17" s="1" customFormat="1" ht="18.649999999999999" customHeight="1" x14ac:dyDescent="0.35">
      <c r="A2810" s="3">
        <v>46177</v>
      </c>
      <c r="B2810" s="57">
        <f t="shared" si="208"/>
        <v>23</v>
      </c>
      <c r="C2810" s="57" t="str">
        <f t="shared" si="209"/>
        <v>Jun</v>
      </c>
      <c r="D2810" s="4" t="s">
        <v>5406</v>
      </c>
      <c r="E2810" s="57" t="s">
        <v>445</v>
      </c>
      <c r="F2810" s="57" t="s">
        <v>17</v>
      </c>
      <c r="G2810" s="57">
        <v>9812</v>
      </c>
      <c r="H2810" s="57">
        <v>35</v>
      </c>
      <c r="I2810" s="57">
        <v>8</v>
      </c>
      <c r="J2810" s="57"/>
      <c r="K2810" s="57">
        <f t="shared" si="210"/>
        <v>8</v>
      </c>
      <c r="L2810" s="57">
        <f t="shared" si="211"/>
        <v>280</v>
      </c>
      <c r="M2810" s="4" t="s">
        <v>1903</v>
      </c>
      <c r="N2810" s="57" t="s">
        <v>442</v>
      </c>
      <c r="O2810" s="57">
        <v>9812</v>
      </c>
      <c r="P2810" s="4"/>
      <c r="Q2810" s="4"/>
    </row>
    <row r="2811" spans="1:17" s="1" customFormat="1" ht="18.649999999999999" customHeight="1" x14ac:dyDescent="0.35">
      <c r="A2811" s="3">
        <v>46177</v>
      </c>
      <c r="B2811" s="57">
        <f t="shared" si="208"/>
        <v>23</v>
      </c>
      <c r="C2811" s="57" t="str">
        <f t="shared" si="209"/>
        <v>Jun</v>
      </c>
      <c r="D2811" s="4" t="s">
        <v>2817</v>
      </c>
      <c r="E2811" s="57" t="s">
        <v>445</v>
      </c>
      <c r="F2811" s="57" t="s">
        <v>17</v>
      </c>
      <c r="G2811" s="57">
        <v>9812</v>
      </c>
      <c r="H2811" s="57">
        <v>2</v>
      </c>
      <c r="I2811" s="57">
        <v>8</v>
      </c>
      <c r="J2811" s="57">
        <v>1.5</v>
      </c>
      <c r="K2811" s="57">
        <f t="shared" si="210"/>
        <v>9.5</v>
      </c>
      <c r="L2811" s="57">
        <f t="shared" si="211"/>
        <v>19</v>
      </c>
      <c r="M2811" s="4" t="s">
        <v>1903</v>
      </c>
      <c r="N2811" s="57" t="s">
        <v>442</v>
      </c>
      <c r="O2811" s="57">
        <v>9812</v>
      </c>
      <c r="P2811" s="4"/>
      <c r="Q2811" s="4"/>
    </row>
    <row r="2812" spans="1:17" s="1" customFormat="1" ht="18.649999999999999" customHeight="1" x14ac:dyDescent="0.35">
      <c r="A2812" s="3">
        <v>46177</v>
      </c>
      <c r="B2812" s="57">
        <f t="shared" si="208"/>
        <v>23</v>
      </c>
      <c r="C2812" s="57" t="str">
        <f t="shared" si="209"/>
        <v>Jun</v>
      </c>
      <c r="D2812" s="4" t="s">
        <v>5236</v>
      </c>
      <c r="E2812" s="57" t="s">
        <v>445</v>
      </c>
      <c r="F2812" s="57" t="s">
        <v>17</v>
      </c>
      <c r="G2812" s="57">
        <v>9812</v>
      </c>
      <c r="H2812" s="57">
        <v>5</v>
      </c>
      <c r="I2812" s="57">
        <v>8</v>
      </c>
      <c r="J2812" s="57">
        <v>2</v>
      </c>
      <c r="K2812" s="57">
        <f t="shared" si="210"/>
        <v>10</v>
      </c>
      <c r="L2812" s="57">
        <f t="shared" si="211"/>
        <v>50</v>
      </c>
      <c r="M2812" s="4" t="s">
        <v>1903</v>
      </c>
      <c r="N2812" s="57" t="s">
        <v>442</v>
      </c>
      <c r="O2812" s="57">
        <v>9812</v>
      </c>
      <c r="P2812" s="4"/>
      <c r="Q2812" s="4"/>
    </row>
    <row r="2813" spans="1:17" s="1" customFormat="1" ht="18.649999999999999" customHeight="1" x14ac:dyDescent="0.35">
      <c r="A2813" s="3">
        <v>46177</v>
      </c>
      <c r="B2813" s="57">
        <f t="shared" si="208"/>
        <v>23</v>
      </c>
      <c r="C2813" s="57" t="str">
        <f t="shared" si="209"/>
        <v>Jun</v>
      </c>
      <c r="D2813" s="4" t="s">
        <v>2817</v>
      </c>
      <c r="E2813" s="57" t="s">
        <v>445</v>
      </c>
      <c r="F2813" s="57" t="s">
        <v>17</v>
      </c>
      <c r="G2813" s="57">
        <v>9812</v>
      </c>
      <c r="H2813" s="57">
        <v>5</v>
      </c>
      <c r="I2813" s="57">
        <v>8</v>
      </c>
      <c r="J2813" s="57">
        <v>2.5</v>
      </c>
      <c r="K2813" s="57">
        <f t="shared" si="210"/>
        <v>10.5</v>
      </c>
      <c r="L2813" s="57">
        <f t="shared" si="211"/>
        <v>52.5</v>
      </c>
      <c r="M2813" s="4" t="s">
        <v>1903</v>
      </c>
      <c r="N2813" s="57" t="s">
        <v>442</v>
      </c>
      <c r="O2813" s="57">
        <v>9812</v>
      </c>
      <c r="P2813" s="4"/>
      <c r="Q2813" s="4"/>
    </row>
    <row r="2814" spans="1:17" s="1" customFormat="1" ht="18.649999999999999" customHeight="1" x14ac:dyDescent="0.35">
      <c r="A2814" s="3">
        <v>46177</v>
      </c>
      <c r="B2814" s="57">
        <f t="shared" si="208"/>
        <v>23</v>
      </c>
      <c r="C2814" s="57" t="str">
        <f t="shared" si="209"/>
        <v>Jun</v>
      </c>
      <c r="D2814" s="4" t="s">
        <v>838</v>
      </c>
      <c r="E2814" s="57" t="s">
        <v>445</v>
      </c>
      <c r="F2814" s="57" t="s">
        <v>17</v>
      </c>
      <c r="G2814" s="57">
        <v>9812</v>
      </c>
      <c r="H2814" s="57">
        <v>1</v>
      </c>
      <c r="I2814" s="57">
        <v>8</v>
      </c>
      <c r="J2814" s="57">
        <v>2.75</v>
      </c>
      <c r="K2814" s="57">
        <f t="shared" si="210"/>
        <v>10.75</v>
      </c>
      <c r="L2814" s="57">
        <f t="shared" si="211"/>
        <v>10.75</v>
      </c>
      <c r="M2814" s="4" t="s">
        <v>1903</v>
      </c>
      <c r="N2814" s="57" t="s">
        <v>442</v>
      </c>
      <c r="O2814" s="57">
        <v>9812</v>
      </c>
      <c r="P2814" s="4"/>
      <c r="Q2814" s="4"/>
    </row>
    <row r="2815" spans="1:17" s="1" customFormat="1" ht="18.649999999999999" customHeight="1" x14ac:dyDescent="0.35">
      <c r="A2815" s="3">
        <v>46177</v>
      </c>
      <c r="B2815" s="57">
        <f t="shared" si="208"/>
        <v>23</v>
      </c>
      <c r="C2815" s="57" t="str">
        <f t="shared" si="209"/>
        <v>Jun</v>
      </c>
      <c r="D2815" s="4" t="s">
        <v>839</v>
      </c>
      <c r="E2815" s="57" t="s">
        <v>445</v>
      </c>
      <c r="F2815" s="57" t="s">
        <v>17</v>
      </c>
      <c r="G2815" s="57">
        <v>9812</v>
      </c>
      <c r="H2815" s="57">
        <v>15</v>
      </c>
      <c r="I2815" s="57">
        <v>8</v>
      </c>
      <c r="J2815" s="57">
        <v>3</v>
      </c>
      <c r="K2815" s="57">
        <f t="shared" si="210"/>
        <v>11</v>
      </c>
      <c r="L2815" s="57">
        <f t="shared" si="211"/>
        <v>165</v>
      </c>
      <c r="M2815" s="4" t="s">
        <v>1903</v>
      </c>
      <c r="N2815" s="57" t="s">
        <v>442</v>
      </c>
      <c r="O2815" s="57">
        <v>9812</v>
      </c>
      <c r="P2815" s="4"/>
      <c r="Q2815" s="4"/>
    </row>
    <row r="2816" spans="1:17" s="1" customFormat="1" ht="18.649999999999999" customHeight="1" x14ac:dyDescent="0.35">
      <c r="A2816" s="3">
        <v>46177</v>
      </c>
      <c r="B2816" s="57">
        <f t="shared" si="208"/>
        <v>23</v>
      </c>
      <c r="C2816" s="57" t="str">
        <f t="shared" si="209"/>
        <v>Jun</v>
      </c>
      <c r="D2816" s="4" t="s">
        <v>674</v>
      </c>
      <c r="E2816" s="57" t="s">
        <v>445</v>
      </c>
      <c r="F2816" s="57" t="s">
        <v>17</v>
      </c>
      <c r="G2816" s="57">
        <v>9812</v>
      </c>
      <c r="H2816" s="57">
        <v>1</v>
      </c>
      <c r="I2816" s="57">
        <v>8</v>
      </c>
      <c r="J2816" s="57">
        <v>3.5</v>
      </c>
      <c r="K2816" s="57">
        <f t="shared" si="210"/>
        <v>11.5</v>
      </c>
      <c r="L2816" s="57">
        <f t="shared" si="211"/>
        <v>11.5</v>
      </c>
      <c r="M2816" s="4" t="s">
        <v>1903</v>
      </c>
      <c r="N2816" s="57" t="s">
        <v>442</v>
      </c>
      <c r="O2816" s="57">
        <v>9812</v>
      </c>
      <c r="P2816" s="4"/>
      <c r="Q2816" s="4"/>
    </row>
    <row r="2817" spans="1:17" s="1" customFormat="1" ht="18.649999999999999" customHeight="1" x14ac:dyDescent="0.35">
      <c r="A2817" s="3">
        <v>46177</v>
      </c>
      <c r="B2817" s="57">
        <f t="shared" si="208"/>
        <v>23</v>
      </c>
      <c r="C2817" s="57" t="str">
        <f t="shared" si="209"/>
        <v>Jun</v>
      </c>
      <c r="D2817" s="4" t="s">
        <v>4812</v>
      </c>
      <c r="E2817" s="57" t="s">
        <v>445</v>
      </c>
      <c r="F2817" s="57" t="s">
        <v>17</v>
      </c>
      <c r="G2817" s="57">
        <v>9812</v>
      </c>
      <c r="H2817" s="57">
        <v>28</v>
      </c>
      <c r="I2817" s="57">
        <v>8</v>
      </c>
      <c r="J2817" s="57">
        <v>4</v>
      </c>
      <c r="K2817" s="57">
        <f t="shared" si="210"/>
        <v>12</v>
      </c>
      <c r="L2817" s="57">
        <f t="shared" si="211"/>
        <v>336</v>
      </c>
      <c r="M2817" s="4" t="s">
        <v>1903</v>
      </c>
      <c r="N2817" s="57" t="s">
        <v>442</v>
      </c>
      <c r="O2817" s="57">
        <v>9812</v>
      </c>
      <c r="P2817" s="4"/>
      <c r="Q2817" s="4"/>
    </row>
    <row r="2818" spans="1:17" s="1" customFormat="1" ht="18.649999999999999" customHeight="1" x14ac:dyDescent="0.35">
      <c r="A2818" s="3">
        <v>46177</v>
      </c>
      <c r="B2818" s="57">
        <f t="shared" si="208"/>
        <v>23</v>
      </c>
      <c r="C2818" s="57" t="str">
        <f t="shared" si="209"/>
        <v>Jun</v>
      </c>
      <c r="D2818" s="4" t="s">
        <v>439</v>
      </c>
      <c r="E2818" s="57" t="s">
        <v>34</v>
      </c>
      <c r="F2818" s="57" t="s">
        <v>17</v>
      </c>
      <c r="G2818" s="57">
        <v>9814</v>
      </c>
      <c r="H2818" s="57">
        <v>40</v>
      </c>
      <c r="I2818" s="57">
        <v>8</v>
      </c>
      <c r="J2818" s="57">
        <v>4</v>
      </c>
      <c r="K2818" s="57">
        <f t="shared" si="210"/>
        <v>12</v>
      </c>
      <c r="L2818" s="57">
        <f t="shared" si="211"/>
        <v>480</v>
      </c>
      <c r="M2818" s="4" t="s">
        <v>1903</v>
      </c>
      <c r="N2818" s="57" t="s">
        <v>443</v>
      </c>
      <c r="O2818" s="57">
        <v>9814</v>
      </c>
      <c r="P2818" s="4"/>
      <c r="Q2818" s="4"/>
    </row>
    <row r="2819" spans="1:17" s="1" customFormat="1" ht="18.649999999999999" customHeight="1" x14ac:dyDescent="0.35">
      <c r="A2819" s="3">
        <v>46178</v>
      </c>
      <c r="B2819" s="57">
        <f t="shared" si="208"/>
        <v>23</v>
      </c>
      <c r="C2819" s="57" t="str">
        <f t="shared" si="209"/>
        <v>Jun</v>
      </c>
      <c r="D2819" s="4" t="s">
        <v>435</v>
      </c>
      <c r="E2819" s="57" t="s">
        <v>34</v>
      </c>
      <c r="F2819" s="57" t="s">
        <v>18</v>
      </c>
      <c r="G2819" s="57">
        <v>9814</v>
      </c>
      <c r="H2819" s="57">
        <v>1</v>
      </c>
      <c r="I2819" s="57">
        <v>8</v>
      </c>
      <c r="J2819" s="57"/>
      <c r="K2819" s="57">
        <f t="shared" si="210"/>
        <v>8</v>
      </c>
      <c r="L2819" s="57">
        <f t="shared" si="211"/>
        <v>8</v>
      </c>
      <c r="M2819" s="4" t="s">
        <v>452</v>
      </c>
      <c r="N2819" s="57" t="s">
        <v>435</v>
      </c>
      <c r="O2819" s="57">
        <v>273124</v>
      </c>
      <c r="P2819" s="4"/>
      <c r="Q2819" s="4"/>
    </row>
    <row r="2820" spans="1:17" s="1" customFormat="1" ht="18.649999999999999" customHeight="1" x14ac:dyDescent="0.35">
      <c r="A2820" s="3">
        <v>46178</v>
      </c>
      <c r="B2820" s="57">
        <f t="shared" si="208"/>
        <v>23</v>
      </c>
      <c r="C2820" s="57" t="str">
        <f t="shared" si="209"/>
        <v>Jun</v>
      </c>
      <c r="D2820" s="4" t="s">
        <v>435</v>
      </c>
      <c r="E2820" s="57" t="s">
        <v>34</v>
      </c>
      <c r="F2820" s="57" t="s">
        <v>18</v>
      </c>
      <c r="G2820" s="57">
        <v>9814</v>
      </c>
      <c r="H2820" s="57">
        <v>1</v>
      </c>
      <c r="I2820" s="57">
        <v>8</v>
      </c>
      <c r="J2820" s="57">
        <v>2</v>
      </c>
      <c r="K2820" s="57">
        <f t="shared" si="210"/>
        <v>10</v>
      </c>
      <c r="L2820" s="57">
        <f t="shared" si="211"/>
        <v>10</v>
      </c>
      <c r="M2820" s="4" t="s">
        <v>452</v>
      </c>
      <c r="N2820" s="57" t="s">
        <v>435</v>
      </c>
      <c r="O2820" s="57">
        <v>273124</v>
      </c>
      <c r="P2820" s="4"/>
      <c r="Q2820" s="4"/>
    </row>
    <row r="2821" spans="1:17" s="1" customFormat="1" ht="18.649999999999999" customHeight="1" x14ac:dyDescent="0.35">
      <c r="A2821" s="3">
        <v>46178</v>
      </c>
      <c r="B2821" s="57">
        <f t="shared" si="208"/>
        <v>23</v>
      </c>
      <c r="C2821" s="57" t="str">
        <f t="shared" si="209"/>
        <v>Jun</v>
      </c>
      <c r="D2821" s="4" t="s">
        <v>2268</v>
      </c>
      <c r="E2821" s="57" t="s">
        <v>34</v>
      </c>
      <c r="F2821" s="57" t="s">
        <v>18</v>
      </c>
      <c r="G2821" s="57">
        <v>9814</v>
      </c>
      <c r="H2821" s="57">
        <v>1</v>
      </c>
      <c r="I2821" s="57">
        <v>2</v>
      </c>
      <c r="J2821" s="57"/>
      <c r="K2821" s="57">
        <f t="shared" si="210"/>
        <v>2</v>
      </c>
      <c r="L2821" s="57">
        <f t="shared" si="211"/>
        <v>2</v>
      </c>
      <c r="M2821" s="4" t="s">
        <v>5103</v>
      </c>
      <c r="N2821" s="57" t="s">
        <v>52</v>
      </c>
      <c r="O2821" s="57">
        <v>9330</v>
      </c>
      <c r="P2821" s="4" t="s">
        <v>2417</v>
      </c>
      <c r="Q2821" s="4"/>
    </row>
    <row r="2822" spans="1:17" s="1" customFormat="1" ht="18.649999999999999" customHeight="1" x14ac:dyDescent="0.35">
      <c r="A2822" s="3">
        <v>46178</v>
      </c>
      <c r="B2822" s="57">
        <f t="shared" si="208"/>
        <v>23</v>
      </c>
      <c r="C2822" s="57" t="str">
        <f t="shared" si="209"/>
        <v>Jun</v>
      </c>
      <c r="D2822" s="4" t="s">
        <v>2269</v>
      </c>
      <c r="E2822" s="57" t="s">
        <v>34</v>
      </c>
      <c r="F2822" s="57" t="s">
        <v>18</v>
      </c>
      <c r="G2822" s="57">
        <v>9814</v>
      </c>
      <c r="H2822" s="57">
        <v>1</v>
      </c>
      <c r="I2822" s="57">
        <v>2</v>
      </c>
      <c r="J2822" s="57"/>
      <c r="K2822" s="57">
        <f t="shared" si="210"/>
        <v>2</v>
      </c>
      <c r="L2822" s="57">
        <f t="shared" si="211"/>
        <v>2</v>
      </c>
      <c r="M2822" s="4" t="s">
        <v>5103</v>
      </c>
      <c r="N2822" s="57" t="s">
        <v>52</v>
      </c>
      <c r="O2822" s="57">
        <v>9330</v>
      </c>
      <c r="P2822" s="4" t="s">
        <v>2417</v>
      </c>
      <c r="Q2822" s="4"/>
    </row>
    <row r="2823" spans="1:17" s="1" customFormat="1" ht="18.649999999999999" customHeight="1" x14ac:dyDescent="0.35">
      <c r="A2823" s="3">
        <v>46178</v>
      </c>
      <c r="B2823" s="57">
        <f t="shared" si="208"/>
        <v>23</v>
      </c>
      <c r="C2823" s="57" t="str">
        <f t="shared" si="209"/>
        <v>Jun</v>
      </c>
      <c r="D2823" s="4" t="s">
        <v>674</v>
      </c>
      <c r="E2823" s="57" t="s">
        <v>445</v>
      </c>
      <c r="F2823" s="57" t="s">
        <v>17</v>
      </c>
      <c r="G2823" s="57">
        <v>9812</v>
      </c>
      <c r="H2823" s="57">
        <v>5</v>
      </c>
      <c r="I2823" s="57">
        <v>8</v>
      </c>
      <c r="J2823" s="57">
        <v>4</v>
      </c>
      <c r="K2823" s="57">
        <f t="shared" si="210"/>
        <v>12</v>
      </c>
      <c r="L2823" s="57">
        <f t="shared" si="211"/>
        <v>60</v>
      </c>
      <c r="M2823" s="4" t="s">
        <v>5103</v>
      </c>
      <c r="N2823" s="57" t="s">
        <v>52</v>
      </c>
      <c r="O2823" s="57">
        <v>9330</v>
      </c>
      <c r="P2823" s="4" t="s">
        <v>5440</v>
      </c>
      <c r="Q2823" s="4"/>
    </row>
    <row r="2824" spans="1:17" s="1" customFormat="1" ht="18.649999999999999" customHeight="1" x14ac:dyDescent="0.35">
      <c r="A2824" s="3">
        <v>46178</v>
      </c>
      <c r="B2824" s="57">
        <f t="shared" si="208"/>
        <v>23</v>
      </c>
      <c r="C2824" s="57" t="str">
        <f t="shared" si="209"/>
        <v>Jun</v>
      </c>
      <c r="D2824" s="4" t="s">
        <v>1189</v>
      </c>
      <c r="E2824" s="57" t="s">
        <v>445</v>
      </c>
      <c r="F2824" s="57" t="s">
        <v>17</v>
      </c>
      <c r="G2824" s="57">
        <v>9812</v>
      </c>
      <c r="H2824" s="57">
        <v>2</v>
      </c>
      <c r="I2824" s="57">
        <v>8</v>
      </c>
      <c r="J2824" s="57">
        <v>4</v>
      </c>
      <c r="K2824" s="57">
        <f t="shared" si="210"/>
        <v>12</v>
      </c>
      <c r="L2824" s="57">
        <f t="shared" si="211"/>
        <v>24</v>
      </c>
      <c r="M2824" s="4" t="s">
        <v>2270</v>
      </c>
      <c r="N2824" s="57" t="s">
        <v>57</v>
      </c>
      <c r="O2824" s="57" t="s">
        <v>5065</v>
      </c>
      <c r="P2824" s="4" t="s">
        <v>5181</v>
      </c>
      <c r="Q2824" s="4"/>
    </row>
    <row r="2825" spans="1:17" s="1" customFormat="1" ht="18.649999999999999" customHeight="1" x14ac:dyDescent="0.35">
      <c r="A2825" s="3">
        <v>46178</v>
      </c>
      <c r="B2825" s="57">
        <f t="shared" si="208"/>
        <v>23</v>
      </c>
      <c r="C2825" s="57" t="str">
        <f t="shared" si="209"/>
        <v>Jun</v>
      </c>
      <c r="D2825" s="4" t="s">
        <v>5406</v>
      </c>
      <c r="E2825" s="57" t="s">
        <v>445</v>
      </c>
      <c r="F2825" s="57" t="s">
        <v>17</v>
      </c>
      <c r="G2825" s="57">
        <v>9812</v>
      </c>
      <c r="H2825" s="57">
        <v>11</v>
      </c>
      <c r="I2825" s="57">
        <v>8</v>
      </c>
      <c r="J2825" s="57"/>
      <c r="K2825" s="57">
        <f t="shared" si="210"/>
        <v>8</v>
      </c>
      <c r="L2825" s="57">
        <f t="shared" si="211"/>
        <v>88</v>
      </c>
      <c r="M2825" s="4" t="s">
        <v>1903</v>
      </c>
      <c r="N2825" s="57" t="s">
        <v>442</v>
      </c>
      <c r="O2825" s="57">
        <v>9812</v>
      </c>
      <c r="P2825" s="4"/>
      <c r="Q2825" s="4"/>
    </row>
    <row r="2826" spans="1:17" s="1" customFormat="1" ht="18.649999999999999" customHeight="1" x14ac:dyDescent="0.35">
      <c r="A2826" s="3">
        <v>46178</v>
      </c>
      <c r="B2826" s="57">
        <f t="shared" si="208"/>
        <v>23</v>
      </c>
      <c r="C2826" s="57" t="str">
        <f t="shared" si="209"/>
        <v>Jun</v>
      </c>
      <c r="D2826" s="4" t="s">
        <v>2817</v>
      </c>
      <c r="E2826" s="57" t="s">
        <v>445</v>
      </c>
      <c r="F2826" s="57" t="s">
        <v>17</v>
      </c>
      <c r="G2826" s="57">
        <v>9812</v>
      </c>
      <c r="H2826" s="57">
        <v>9</v>
      </c>
      <c r="I2826" s="57">
        <v>8</v>
      </c>
      <c r="J2826" s="57">
        <v>1.5</v>
      </c>
      <c r="K2826" s="57">
        <f t="shared" si="210"/>
        <v>9.5</v>
      </c>
      <c r="L2826" s="57">
        <f t="shared" si="211"/>
        <v>85.5</v>
      </c>
      <c r="M2826" s="4" t="s">
        <v>1903</v>
      </c>
      <c r="N2826" s="57" t="s">
        <v>442</v>
      </c>
      <c r="O2826" s="57">
        <v>9812</v>
      </c>
      <c r="P2826" s="4"/>
      <c r="Q2826" s="4"/>
    </row>
    <row r="2827" spans="1:17" s="1" customFormat="1" ht="18.649999999999999" customHeight="1" x14ac:dyDescent="0.35">
      <c r="A2827" s="3">
        <v>46178</v>
      </c>
      <c r="B2827" s="57">
        <f t="shared" si="208"/>
        <v>23</v>
      </c>
      <c r="C2827" s="57" t="str">
        <f t="shared" si="209"/>
        <v>Jun</v>
      </c>
      <c r="D2827" s="4" t="s">
        <v>5236</v>
      </c>
      <c r="E2827" s="57" t="s">
        <v>445</v>
      </c>
      <c r="F2827" s="57" t="s">
        <v>17</v>
      </c>
      <c r="G2827" s="57">
        <v>9812</v>
      </c>
      <c r="H2827" s="57">
        <v>5</v>
      </c>
      <c r="I2827" s="57">
        <v>8</v>
      </c>
      <c r="J2827" s="57">
        <v>2</v>
      </c>
      <c r="K2827" s="57">
        <f t="shared" si="210"/>
        <v>10</v>
      </c>
      <c r="L2827" s="57">
        <f t="shared" si="211"/>
        <v>50</v>
      </c>
      <c r="M2827" s="4" t="s">
        <v>1903</v>
      </c>
      <c r="N2827" s="57" t="s">
        <v>442</v>
      </c>
      <c r="O2827" s="57">
        <v>9812</v>
      </c>
      <c r="P2827" s="4"/>
      <c r="Q2827" s="4"/>
    </row>
    <row r="2828" spans="1:17" s="1" customFormat="1" ht="18.649999999999999" customHeight="1" x14ac:dyDescent="0.35">
      <c r="A2828" s="3">
        <v>46178</v>
      </c>
      <c r="B2828" s="57">
        <f t="shared" si="208"/>
        <v>23</v>
      </c>
      <c r="C2828" s="57" t="str">
        <f t="shared" si="209"/>
        <v>Jun</v>
      </c>
      <c r="D2828" s="4" t="s">
        <v>2817</v>
      </c>
      <c r="E2828" s="57" t="s">
        <v>445</v>
      </c>
      <c r="F2828" s="57" t="s">
        <v>17</v>
      </c>
      <c r="G2828" s="57">
        <v>9812</v>
      </c>
      <c r="H2828" s="57">
        <v>1</v>
      </c>
      <c r="I2828" s="57">
        <v>8</v>
      </c>
      <c r="J2828" s="57">
        <v>2.5</v>
      </c>
      <c r="K2828" s="57">
        <f t="shared" si="210"/>
        <v>10.5</v>
      </c>
      <c r="L2828" s="57">
        <f t="shared" si="211"/>
        <v>10.5</v>
      </c>
      <c r="M2828" s="4" t="s">
        <v>1903</v>
      </c>
      <c r="N2828" s="57" t="s">
        <v>442</v>
      </c>
      <c r="O2828" s="57">
        <v>9812</v>
      </c>
      <c r="P2828" s="4"/>
      <c r="Q2828" s="4"/>
    </row>
    <row r="2829" spans="1:17" s="1" customFormat="1" ht="18.649999999999999" customHeight="1" x14ac:dyDescent="0.35">
      <c r="A2829" s="3">
        <v>46178</v>
      </c>
      <c r="B2829" s="57">
        <f t="shared" si="208"/>
        <v>23</v>
      </c>
      <c r="C2829" s="57" t="str">
        <f t="shared" si="209"/>
        <v>Jun</v>
      </c>
      <c r="D2829" s="4" t="s">
        <v>838</v>
      </c>
      <c r="E2829" s="57" t="s">
        <v>445</v>
      </c>
      <c r="F2829" s="57" t="s">
        <v>17</v>
      </c>
      <c r="G2829" s="57">
        <v>9812</v>
      </c>
      <c r="H2829" s="57">
        <v>2</v>
      </c>
      <c r="I2829" s="57">
        <v>8</v>
      </c>
      <c r="J2829" s="57">
        <v>3</v>
      </c>
      <c r="K2829" s="57">
        <f t="shared" si="210"/>
        <v>11</v>
      </c>
      <c r="L2829" s="57">
        <f t="shared" si="211"/>
        <v>22</v>
      </c>
      <c r="M2829" s="4" t="s">
        <v>1903</v>
      </c>
      <c r="N2829" s="57" t="s">
        <v>442</v>
      </c>
      <c r="O2829" s="57">
        <v>9812</v>
      </c>
      <c r="P2829" s="4"/>
      <c r="Q2829" s="4"/>
    </row>
    <row r="2830" spans="1:17" s="1" customFormat="1" ht="18.649999999999999" customHeight="1" x14ac:dyDescent="0.35">
      <c r="A2830" s="3">
        <v>46178</v>
      </c>
      <c r="B2830" s="57">
        <f t="shared" si="208"/>
        <v>23</v>
      </c>
      <c r="C2830" s="57" t="str">
        <f t="shared" si="209"/>
        <v>Jun</v>
      </c>
      <c r="D2830" s="4" t="s">
        <v>839</v>
      </c>
      <c r="E2830" s="57" t="s">
        <v>445</v>
      </c>
      <c r="F2830" s="57" t="s">
        <v>17</v>
      </c>
      <c r="G2830" s="57">
        <v>9812</v>
      </c>
      <c r="H2830" s="57">
        <v>23</v>
      </c>
      <c r="I2830" s="57">
        <v>8</v>
      </c>
      <c r="J2830" s="57">
        <v>4</v>
      </c>
      <c r="K2830" s="57">
        <f t="shared" si="210"/>
        <v>12</v>
      </c>
      <c r="L2830" s="57">
        <f t="shared" si="211"/>
        <v>276</v>
      </c>
      <c r="M2830" s="4" t="s">
        <v>1903</v>
      </c>
      <c r="N2830" s="57" t="s">
        <v>442</v>
      </c>
      <c r="O2830" s="57">
        <v>9812</v>
      </c>
      <c r="P2830" s="4"/>
      <c r="Q2830" s="4"/>
    </row>
    <row r="2831" spans="1:17" s="1" customFormat="1" ht="18.649999999999999" customHeight="1" x14ac:dyDescent="0.35">
      <c r="A2831" s="3">
        <v>46178</v>
      </c>
      <c r="B2831" s="57">
        <f t="shared" si="208"/>
        <v>23</v>
      </c>
      <c r="C2831" s="57" t="str">
        <f t="shared" si="209"/>
        <v>Jun</v>
      </c>
      <c r="D2831" s="4" t="s">
        <v>1420</v>
      </c>
      <c r="E2831" s="57" t="s">
        <v>34</v>
      </c>
      <c r="F2831" s="57" t="s">
        <v>17</v>
      </c>
      <c r="G2831" s="57">
        <v>9814</v>
      </c>
      <c r="H2831" s="57">
        <v>3</v>
      </c>
      <c r="I2831" s="57">
        <v>8</v>
      </c>
      <c r="J2831" s="57"/>
      <c r="K2831" s="57">
        <f t="shared" si="210"/>
        <v>8</v>
      </c>
      <c r="L2831" s="57">
        <f t="shared" si="211"/>
        <v>24</v>
      </c>
      <c r="M2831" s="4" t="s">
        <v>1903</v>
      </c>
      <c r="N2831" s="57" t="s">
        <v>442</v>
      </c>
      <c r="O2831" s="57">
        <v>9812</v>
      </c>
      <c r="P2831" s="4"/>
      <c r="Q2831" s="4"/>
    </row>
    <row r="2832" spans="1:17" s="1" customFormat="1" ht="18.649999999999999" customHeight="1" x14ac:dyDescent="0.35">
      <c r="A2832" s="3">
        <v>46178</v>
      </c>
      <c r="B2832" s="57">
        <f t="shared" si="208"/>
        <v>23</v>
      </c>
      <c r="C2832" s="57" t="str">
        <f t="shared" si="209"/>
        <v>Jun</v>
      </c>
      <c r="D2832" s="4" t="s">
        <v>439</v>
      </c>
      <c r="E2832" s="57" t="s">
        <v>34</v>
      </c>
      <c r="F2832" s="57" t="s">
        <v>17</v>
      </c>
      <c r="G2832" s="57">
        <v>9814</v>
      </c>
      <c r="H2832" s="57">
        <v>45</v>
      </c>
      <c r="I2832" s="57">
        <v>8</v>
      </c>
      <c r="J2832" s="57">
        <v>4</v>
      </c>
      <c r="K2832" s="57">
        <f t="shared" si="210"/>
        <v>12</v>
      </c>
      <c r="L2832" s="57">
        <f t="shared" si="211"/>
        <v>540</v>
      </c>
      <c r="M2832" s="4" t="s">
        <v>1903</v>
      </c>
      <c r="N2832" s="57" t="s">
        <v>443</v>
      </c>
      <c r="O2832" s="57">
        <v>9814</v>
      </c>
      <c r="P2832" s="4"/>
      <c r="Q2832" s="4"/>
    </row>
    <row r="2833" spans="1:17" s="1" customFormat="1" ht="18.649999999999999" customHeight="1" x14ac:dyDescent="0.35">
      <c r="A2833" s="3">
        <v>46179</v>
      </c>
      <c r="B2833" s="57">
        <f t="shared" si="208"/>
        <v>23</v>
      </c>
      <c r="C2833" s="57" t="str">
        <f t="shared" si="209"/>
        <v>Jun</v>
      </c>
      <c r="D2833" s="4" t="s">
        <v>435</v>
      </c>
      <c r="E2833" s="57" t="s">
        <v>34</v>
      </c>
      <c r="F2833" s="57" t="s">
        <v>18</v>
      </c>
      <c r="G2833" s="57">
        <v>9814</v>
      </c>
      <c r="H2833" s="57">
        <v>2</v>
      </c>
      <c r="I2833" s="57">
        <v>8</v>
      </c>
      <c r="J2833" s="57"/>
      <c r="K2833" s="57">
        <f t="shared" si="210"/>
        <v>8</v>
      </c>
      <c r="L2833" s="57">
        <f t="shared" si="211"/>
        <v>16</v>
      </c>
      <c r="M2833" s="4" t="s">
        <v>452</v>
      </c>
      <c r="N2833" s="57" t="s">
        <v>435</v>
      </c>
      <c r="O2833" s="57">
        <v>273124</v>
      </c>
      <c r="P2833" s="4"/>
      <c r="Q2833" s="4"/>
    </row>
    <row r="2834" spans="1:17" s="1" customFormat="1" ht="18.649999999999999" customHeight="1" x14ac:dyDescent="0.35">
      <c r="A2834" s="3">
        <v>46179</v>
      </c>
      <c r="B2834" s="57">
        <f t="shared" si="208"/>
        <v>23</v>
      </c>
      <c r="C2834" s="57" t="str">
        <f t="shared" si="209"/>
        <v>Jun</v>
      </c>
      <c r="D2834" s="4" t="s">
        <v>2268</v>
      </c>
      <c r="E2834" s="57" t="s">
        <v>34</v>
      </c>
      <c r="F2834" s="57" t="s">
        <v>18</v>
      </c>
      <c r="G2834" s="57">
        <v>9814</v>
      </c>
      <c r="H2834" s="57">
        <v>1</v>
      </c>
      <c r="I2834" s="57">
        <v>2</v>
      </c>
      <c r="J2834" s="57"/>
      <c r="K2834" s="57">
        <f t="shared" si="210"/>
        <v>2</v>
      </c>
      <c r="L2834" s="57">
        <f t="shared" si="211"/>
        <v>2</v>
      </c>
      <c r="M2834" s="4" t="s">
        <v>5103</v>
      </c>
      <c r="N2834" s="57" t="s">
        <v>52</v>
      </c>
      <c r="O2834" s="57">
        <v>9330</v>
      </c>
      <c r="P2834" s="4" t="s">
        <v>2417</v>
      </c>
      <c r="Q2834" s="4"/>
    </row>
    <row r="2835" spans="1:17" s="1" customFormat="1" ht="18.649999999999999" customHeight="1" x14ac:dyDescent="0.35">
      <c r="A2835" s="3">
        <v>46179</v>
      </c>
      <c r="B2835" s="57">
        <f t="shared" si="208"/>
        <v>23</v>
      </c>
      <c r="C2835" s="57" t="str">
        <f t="shared" si="209"/>
        <v>Jun</v>
      </c>
      <c r="D2835" s="4" t="s">
        <v>2269</v>
      </c>
      <c r="E2835" s="57" t="s">
        <v>34</v>
      </c>
      <c r="F2835" s="57" t="s">
        <v>18</v>
      </c>
      <c r="G2835" s="57">
        <v>9814</v>
      </c>
      <c r="H2835" s="57">
        <v>1</v>
      </c>
      <c r="I2835" s="57">
        <v>2</v>
      </c>
      <c r="J2835" s="57"/>
      <c r="K2835" s="57">
        <f t="shared" si="210"/>
        <v>2</v>
      </c>
      <c r="L2835" s="57">
        <f t="shared" si="211"/>
        <v>2</v>
      </c>
      <c r="M2835" s="4" t="s">
        <v>5103</v>
      </c>
      <c r="N2835" s="57" t="s">
        <v>52</v>
      </c>
      <c r="O2835" s="57">
        <v>9330</v>
      </c>
      <c r="P2835" s="4" t="s">
        <v>2417</v>
      </c>
      <c r="Q2835" s="4"/>
    </row>
    <row r="2836" spans="1:17" s="1" customFormat="1" ht="18.649999999999999" customHeight="1" x14ac:dyDescent="0.35">
      <c r="A2836" s="3">
        <v>46179</v>
      </c>
      <c r="B2836" s="57">
        <f t="shared" si="208"/>
        <v>23</v>
      </c>
      <c r="C2836" s="57" t="str">
        <f t="shared" si="209"/>
        <v>Jun</v>
      </c>
      <c r="D2836" s="4" t="s">
        <v>674</v>
      </c>
      <c r="E2836" s="57" t="s">
        <v>445</v>
      </c>
      <c r="F2836" s="57" t="s">
        <v>17</v>
      </c>
      <c r="G2836" s="57">
        <v>9812</v>
      </c>
      <c r="H2836" s="57">
        <v>4</v>
      </c>
      <c r="I2836" s="57">
        <v>8</v>
      </c>
      <c r="J2836" s="57">
        <v>4</v>
      </c>
      <c r="K2836" s="57">
        <f t="shared" si="210"/>
        <v>12</v>
      </c>
      <c r="L2836" s="57">
        <f t="shared" si="211"/>
        <v>48</v>
      </c>
      <c r="M2836" s="4" t="s">
        <v>5103</v>
      </c>
      <c r="N2836" s="57" t="s">
        <v>52</v>
      </c>
      <c r="O2836" s="57">
        <v>9330</v>
      </c>
      <c r="P2836" s="4" t="s">
        <v>5440</v>
      </c>
      <c r="Q2836" s="4"/>
    </row>
    <row r="2837" spans="1:17" s="1" customFormat="1" ht="18.649999999999999" customHeight="1" x14ac:dyDescent="0.35">
      <c r="A2837" s="3">
        <v>46179</v>
      </c>
      <c r="B2837" s="57">
        <f t="shared" si="208"/>
        <v>23</v>
      </c>
      <c r="C2837" s="57" t="str">
        <f t="shared" si="209"/>
        <v>Jun</v>
      </c>
      <c r="D2837" s="4" t="s">
        <v>5406</v>
      </c>
      <c r="E2837" s="57" t="s">
        <v>445</v>
      </c>
      <c r="F2837" s="57" t="s">
        <v>17</v>
      </c>
      <c r="G2837" s="57">
        <v>9812</v>
      </c>
      <c r="H2837" s="57">
        <v>4</v>
      </c>
      <c r="I2837" s="57">
        <v>8</v>
      </c>
      <c r="J2837" s="57"/>
      <c r="K2837" s="57">
        <f t="shared" si="210"/>
        <v>8</v>
      </c>
      <c r="L2837" s="57">
        <f t="shared" si="211"/>
        <v>32</v>
      </c>
      <c r="M2837" s="4" t="s">
        <v>1903</v>
      </c>
      <c r="N2837" s="57" t="s">
        <v>442</v>
      </c>
      <c r="O2837" s="57">
        <v>9812</v>
      </c>
      <c r="P2837" s="4"/>
      <c r="Q2837" s="4"/>
    </row>
    <row r="2838" spans="1:17" s="1" customFormat="1" ht="18.649999999999999" customHeight="1" x14ac:dyDescent="0.35">
      <c r="A2838" s="3">
        <v>46179</v>
      </c>
      <c r="B2838" s="57">
        <f t="shared" si="208"/>
        <v>23</v>
      </c>
      <c r="C2838" s="57" t="str">
        <f t="shared" si="209"/>
        <v>Jun</v>
      </c>
      <c r="D2838" s="4" t="s">
        <v>2817</v>
      </c>
      <c r="E2838" s="57" t="s">
        <v>445</v>
      </c>
      <c r="F2838" s="57" t="s">
        <v>17</v>
      </c>
      <c r="G2838" s="57">
        <v>9812</v>
      </c>
      <c r="H2838" s="57">
        <v>1</v>
      </c>
      <c r="I2838" s="57">
        <v>8</v>
      </c>
      <c r="J2838" s="57">
        <v>0.5</v>
      </c>
      <c r="K2838" s="57">
        <f t="shared" si="210"/>
        <v>8.5</v>
      </c>
      <c r="L2838" s="57">
        <f t="shared" si="211"/>
        <v>8.5</v>
      </c>
      <c r="M2838" s="4" t="s">
        <v>1903</v>
      </c>
      <c r="N2838" s="57" t="s">
        <v>442</v>
      </c>
      <c r="O2838" s="57">
        <v>9812</v>
      </c>
      <c r="P2838" s="4"/>
      <c r="Q2838" s="4"/>
    </row>
    <row r="2839" spans="1:17" s="1" customFormat="1" ht="18.649999999999999" customHeight="1" x14ac:dyDescent="0.35">
      <c r="A2839" s="3">
        <v>46179</v>
      </c>
      <c r="B2839" s="57">
        <f t="shared" si="208"/>
        <v>23</v>
      </c>
      <c r="C2839" s="57" t="str">
        <f t="shared" si="209"/>
        <v>Jun</v>
      </c>
      <c r="D2839" s="4" t="s">
        <v>5236</v>
      </c>
      <c r="E2839" s="57" t="s">
        <v>445</v>
      </c>
      <c r="F2839" s="57" t="s">
        <v>17</v>
      </c>
      <c r="G2839" s="57">
        <v>9812</v>
      </c>
      <c r="H2839" s="57">
        <v>1</v>
      </c>
      <c r="I2839" s="57">
        <v>8</v>
      </c>
      <c r="J2839" s="57">
        <v>1</v>
      </c>
      <c r="K2839" s="57">
        <f t="shared" si="210"/>
        <v>9</v>
      </c>
      <c r="L2839" s="57">
        <f t="shared" si="211"/>
        <v>9</v>
      </c>
      <c r="M2839" s="4" t="s">
        <v>1903</v>
      </c>
      <c r="N2839" s="57" t="s">
        <v>442</v>
      </c>
      <c r="O2839" s="57">
        <v>9812</v>
      </c>
      <c r="P2839" s="4"/>
      <c r="Q2839" s="4"/>
    </row>
    <row r="2840" spans="1:17" s="1" customFormat="1" ht="18.649999999999999" customHeight="1" x14ac:dyDescent="0.35">
      <c r="A2840" s="3">
        <v>46179</v>
      </c>
      <c r="B2840" s="57">
        <f t="shared" si="208"/>
        <v>23</v>
      </c>
      <c r="C2840" s="57" t="str">
        <f t="shared" si="209"/>
        <v>Jun</v>
      </c>
      <c r="D2840" s="4" t="s">
        <v>2817</v>
      </c>
      <c r="E2840" s="57" t="s">
        <v>445</v>
      </c>
      <c r="F2840" s="57" t="s">
        <v>17</v>
      </c>
      <c r="G2840" s="57">
        <v>9812</v>
      </c>
      <c r="H2840" s="57">
        <v>1</v>
      </c>
      <c r="I2840" s="57">
        <v>8</v>
      </c>
      <c r="J2840" s="57">
        <v>2</v>
      </c>
      <c r="K2840" s="57">
        <f t="shared" si="210"/>
        <v>10</v>
      </c>
      <c r="L2840" s="57">
        <f t="shared" si="211"/>
        <v>10</v>
      </c>
      <c r="M2840" s="4" t="s">
        <v>1903</v>
      </c>
      <c r="N2840" s="57" t="s">
        <v>442</v>
      </c>
      <c r="O2840" s="57">
        <v>9812</v>
      </c>
      <c r="P2840" s="4"/>
      <c r="Q2840" s="4"/>
    </row>
    <row r="2841" spans="1:17" s="1" customFormat="1" ht="18.649999999999999" customHeight="1" x14ac:dyDescent="0.35">
      <c r="A2841" s="3">
        <v>46179</v>
      </c>
      <c r="B2841" s="57">
        <f t="shared" si="208"/>
        <v>23</v>
      </c>
      <c r="C2841" s="57" t="str">
        <f t="shared" si="209"/>
        <v>Jun</v>
      </c>
      <c r="D2841" s="4" t="s">
        <v>838</v>
      </c>
      <c r="E2841" s="57" t="s">
        <v>445</v>
      </c>
      <c r="F2841" s="57" t="s">
        <v>17</v>
      </c>
      <c r="G2841" s="57">
        <v>9812</v>
      </c>
      <c r="H2841" s="57">
        <v>9</v>
      </c>
      <c r="I2841" s="57">
        <v>8</v>
      </c>
      <c r="J2841" s="57">
        <v>4</v>
      </c>
      <c r="K2841" s="57">
        <f t="shared" si="210"/>
        <v>12</v>
      </c>
      <c r="L2841" s="57">
        <f t="shared" si="211"/>
        <v>108</v>
      </c>
      <c r="M2841" s="4" t="s">
        <v>1903</v>
      </c>
      <c r="N2841" s="57" t="s">
        <v>442</v>
      </c>
      <c r="O2841" s="57">
        <v>9812</v>
      </c>
      <c r="P2841" s="4"/>
      <c r="Q2841" s="4"/>
    </row>
    <row r="2842" spans="1:17" s="1" customFormat="1" ht="18.649999999999999" customHeight="1" x14ac:dyDescent="0.35">
      <c r="A2842" s="3">
        <v>46179</v>
      </c>
      <c r="B2842" s="57">
        <f t="shared" si="208"/>
        <v>23</v>
      </c>
      <c r="C2842" s="57" t="str">
        <f t="shared" si="209"/>
        <v>Jun</v>
      </c>
      <c r="D2842" s="4" t="s">
        <v>839</v>
      </c>
      <c r="E2842" s="57" t="s">
        <v>445</v>
      </c>
      <c r="F2842" s="57" t="s">
        <v>17</v>
      </c>
      <c r="G2842" s="57">
        <v>9812</v>
      </c>
      <c r="H2842" s="57">
        <v>1</v>
      </c>
      <c r="I2842" s="57">
        <v>8</v>
      </c>
      <c r="J2842" s="57"/>
      <c r="K2842" s="57">
        <f t="shared" si="210"/>
        <v>8</v>
      </c>
      <c r="L2842" s="57">
        <f t="shared" si="211"/>
        <v>8</v>
      </c>
      <c r="M2842" s="4" t="s">
        <v>1903</v>
      </c>
      <c r="N2842" s="57" t="s">
        <v>443</v>
      </c>
      <c r="O2842" s="57">
        <v>9814</v>
      </c>
      <c r="P2842" s="4"/>
      <c r="Q2842" s="4"/>
    </row>
    <row r="2843" spans="1:17" s="1" customFormat="1" ht="18.649999999999999" customHeight="1" x14ac:dyDescent="0.35">
      <c r="A2843" s="3">
        <v>46179</v>
      </c>
      <c r="B2843" s="57">
        <f t="shared" si="208"/>
        <v>23</v>
      </c>
      <c r="C2843" s="57" t="str">
        <f t="shared" si="209"/>
        <v>Jun</v>
      </c>
      <c r="D2843" s="4" t="s">
        <v>439</v>
      </c>
      <c r="E2843" s="57" t="s">
        <v>34</v>
      </c>
      <c r="F2843" s="57" t="s">
        <v>17</v>
      </c>
      <c r="G2843" s="57">
        <v>9814</v>
      </c>
      <c r="H2843" s="57">
        <v>37</v>
      </c>
      <c r="I2843" s="57">
        <v>8</v>
      </c>
      <c r="J2843" s="57">
        <v>4</v>
      </c>
      <c r="K2843" s="57">
        <f t="shared" si="210"/>
        <v>12</v>
      </c>
      <c r="L2843" s="57">
        <f t="shared" si="211"/>
        <v>444</v>
      </c>
      <c r="M2843" s="4" t="s">
        <v>1903</v>
      </c>
      <c r="N2843" s="57" t="s">
        <v>443</v>
      </c>
      <c r="O2843" s="57">
        <v>9814</v>
      </c>
      <c r="P2843" s="4"/>
      <c r="Q2843" s="4"/>
    </row>
    <row r="2844" spans="1:17" s="1" customFormat="1" ht="18.649999999999999" customHeight="1" x14ac:dyDescent="0.35">
      <c r="A2844" s="3">
        <v>46181</v>
      </c>
      <c r="B2844" s="57">
        <f t="shared" si="208"/>
        <v>24</v>
      </c>
      <c r="C2844" s="57" t="str">
        <f t="shared" si="209"/>
        <v>Jun</v>
      </c>
      <c r="D2844" s="4" t="s">
        <v>435</v>
      </c>
      <c r="E2844" s="57" t="s">
        <v>34</v>
      </c>
      <c r="F2844" s="57" t="s">
        <v>18</v>
      </c>
      <c r="G2844" s="57">
        <v>9814</v>
      </c>
      <c r="H2844" s="57">
        <v>1</v>
      </c>
      <c r="I2844" s="57">
        <v>4</v>
      </c>
      <c r="J2844" s="57">
        <v>2</v>
      </c>
      <c r="K2844" s="57">
        <f t="shared" si="210"/>
        <v>6</v>
      </c>
      <c r="L2844" s="57">
        <f t="shared" si="211"/>
        <v>6</v>
      </c>
      <c r="M2844" s="4" t="s">
        <v>452</v>
      </c>
      <c r="N2844" s="57" t="s">
        <v>435</v>
      </c>
      <c r="O2844" s="57">
        <v>273124</v>
      </c>
      <c r="P2844" s="4"/>
      <c r="Q2844" s="4"/>
    </row>
    <row r="2845" spans="1:17" s="1" customFormat="1" ht="18.649999999999999" customHeight="1" x14ac:dyDescent="0.35">
      <c r="A2845" s="3">
        <v>46181</v>
      </c>
      <c r="B2845" s="57">
        <f t="shared" si="208"/>
        <v>24</v>
      </c>
      <c r="C2845" s="57" t="str">
        <f t="shared" si="209"/>
        <v>Jun</v>
      </c>
      <c r="D2845" s="4" t="s">
        <v>435</v>
      </c>
      <c r="E2845" s="57" t="s">
        <v>34</v>
      </c>
      <c r="F2845" s="57" t="s">
        <v>18</v>
      </c>
      <c r="G2845" s="57">
        <v>9814</v>
      </c>
      <c r="H2845" s="57">
        <v>1</v>
      </c>
      <c r="I2845" s="57">
        <v>8</v>
      </c>
      <c r="J2845" s="57">
        <v>2</v>
      </c>
      <c r="K2845" s="57">
        <f t="shared" si="210"/>
        <v>10</v>
      </c>
      <c r="L2845" s="57">
        <f t="shared" si="211"/>
        <v>10</v>
      </c>
      <c r="M2845" s="4" t="s">
        <v>452</v>
      </c>
      <c r="N2845" s="57" t="s">
        <v>435</v>
      </c>
      <c r="O2845" s="57">
        <v>273124</v>
      </c>
      <c r="P2845" s="4"/>
      <c r="Q2845" s="4"/>
    </row>
    <row r="2846" spans="1:17" s="1" customFormat="1" ht="18.649999999999999" customHeight="1" x14ac:dyDescent="0.35">
      <c r="A2846" s="3">
        <v>46181</v>
      </c>
      <c r="B2846" s="57">
        <f t="shared" si="208"/>
        <v>24</v>
      </c>
      <c r="C2846" s="57" t="str">
        <f t="shared" si="209"/>
        <v>Jun</v>
      </c>
      <c r="D2846" s="4" t="s">
        <v>2268</v>
      </c>
      <c r="E2846" s="57" t="s">
        <v>34</v>
      </c>
      <c r="F2846" s="57" t="s">
        <v>18</v>
      </c>
      <c r="G2846" s="57">
        <v>9814</v>
      </c>
      <c r="H2846" s="57">
        <v>1</v>
      </c>
      <c r="I2846" s="57">
        <v>2</v>
      </c>
      <c r="J2846" s="57"/>
      <c r="K2846" s="57">
        <f t="shared" si="210"/>
        <v>2</v>
      </c>
      <c r="L2846" s="57">
        <f t="shared" si="211"/>
        <v>2</v>
      </c>
      <c r="M2846" s="4" t="s">
        <v>5103</v>
      </c>
      <c r="N2846" s="57" t="s">
        <v>52</v>
      </c>
      <c r="O2846" s="57">
        <v>9330</v>
      </c>
      <c r="P2846" s="4" t="s">
        <v>2417</v>
      </c>
      <c r="Q2846" s="4"/>
    </row>
    <row r="2847" spans="1:17" s="1" customFormat="1" ht="18.649999999999999" customHeight="1" x14ac:dyDescent="0.35">
      <c r="A2847" s="3">
        <v>46181</v>
      </c>
      <c r="B2847" s="57">
        <f t="shared" si="208"/>
        <v>24</v>
      </c>
      <c r="C2847" s="57" t="str">
        <f t="shared" si="209"/>
        <v>Jun</v>
      </c>
      <c r="D2847" s="4" t="s">
        <v>2269</v>
      </c>
      <c r="E2847" s="57" t="s">
        <v>34</v>
      </c>
      <c r="F2847" s="57" t="s">
        <v>18</v>
      </c>
      <c r="G2847" s="57">
        <v>9814</v>
      </c>
      <c r="H2847" s="57">
        <v>1</v>
      </c>
      <c r="I2847" s="57">
        <v>2</v>
      </c>
      <c r="J2847" s="57"/>
      <c r="K2847" s="57">
        <f t="shared" si="210"/>
        <v>2</v>
      </c>
      <c r="L2847" s="57">
        <f t="shared" si="211"/>
        <v>2</v>
      </c>
      <c r="M2847" s="4" t="s">
        <v>5103</v>
      </c>
      <c r="N2847" s="57" t="s">
        <v>52</v>
      </c>
      <c r="O2847" s="57">
        <v>9330</v>
      </c>
      <c r="P2847" s="4" t="s">
        <v>2417</v>
      </c>
      <c r="Q2847" s="4"/>
    </row>
    <row r="2848" spans="1:17" s="1" customFormat="1" ht="18.649999999999999" customHeight="1" x14ac:dyDescent="0.35">
      <c r="A2848" s="3">
        <v>46181</v>
      </c>
      <c r="B2848" s="57">
        <f t="shared" si="208"/>
        <v>24</v>
      </c>
      <c r="C2848" s="57" t="str">
        <f t="shared" si="209"/>
        <v>Jun</v>
      </c>
      <c r="D2848" s="4" t="s">
        <v>674</v>
      </c>
      <c r="E2848" s="57" t="s">
        <v>445</v>
      </c>
      <c r="F2848" s="57" t="s">
        <v>17</v>
      </c>
      <c r="G2848" s="57">
        <v>9812</v>
      </c>
      <c r="H2848" s="57">
        <v>4</v>
      </c>
      <c r="I2848" s="57">
        <v>8</v>
      </c>
      <c r="J2848" s="57">
        <v>4</v>
      </c>
      <c r="K2848" s="57">
        <f t="shared" si="210"/>
        <v>12</v>
      </c>
      <c r="L2848" s="57">
        <f t="shared" si="211"/>
        <v>48</v>
      </c>
      <c r="M2848" s="4" t="s">
        <v>5103</v>
      </c>
      <c r="N2848" s="57" t="s">
        <v>52</v>
      </c>
      <c r="O2848" s="57">
        <v>9330</v>
      </c>
      <c r="P2848" s="4" t="s">
        <v>5440</v>
      </c>
      <c r="Q2848" s="4"/>
    </row>
    <row r="2849" spans="1:17" s="1" customFormat="1" ht="18.649999999999999" customHeight="1" x14ac:dyDescent="0.35">
      <c r="A2849" s="3">
        <v>46181</v>
      </c>
      <c r="B2849" s="57">
        <f t="shared" si="208"/>
        <v>24</v>
      </c>
      <c r="C2849" s="57" t="str">
        <f t="shared" si="209"/>
        <v>Jun</v>
      </c>
      <c r="D2849" s="4" t="s">
        <v>5406</v>
      </c>
      <c r="E2849" s="57" t="s">
        <v>445</v>
      </c>
      <c r="F2849" s="57" t="s">
        <v>17</v>
      </c>
      <c r="G2849" s="57">
        <v>9812</v>
      </c>
      <c r="H2849" s="57">
        <v>7</v>
      </c>
      <c r="I2849" s="57">
        <v>8</v>
      </c>
      <c r="J2849" s="57"/>
      <c r="K2849" s="57">
        <f t="shared" si="210"/>
        <v>8</v>
      </c>
      <c r="L2849" s="57">
        <f t="shared" si="211"/>
        <v>56</v>
      </c>
      <c r="M2849" s="4" t="s">
        <v>1903</v>
      </c>
      <c r="N2849" s="57" t="s">
        <v>442</v>
      </c>
      <c r="O2849" s="57">
        <v>9812</v>
      </c>
      <c r="P2849" s="4"/>
      <c r="Q2849" s="4"/>
    </row>
    <row r="2850" spans="1:17" s="1" customFormat="1" ht="18.649999999999999" customHeight="1" x14ac:dyDescent="0.35">
      <c r="A2850" s="3">
        <v>46181</v>
      </c>
      <c r="B2850" s="57">
        <f t="shared" si="208"/>
        <v>24</v>
      </c>
      <c r="C2850" s="57" t="str">
        <f t="shared" si="209"/>
        <v>Jun</v>
      </c>
      <c r="D2850" s="4" t="s">
        <v>2817</v>
      </c>
      <c r="E2850" s="57" t="s">
        <v>445</v>
      </c>
      <c r="F2850" s="57" t="s">
        <v>17</v>
      </c>
      <c r="G2850" s="57">
        <v>9812</v>
      </c>
      <c r="H2850" s="57">
        <v>4</v>
      </c>
      <c r="I2850" s="57">
        <v>8</v>
      </c>
      <c r="J2850" s="57">
        <v>1</v>
      </c>
      <c r="K2850" s="57">
        <f t="shared" si="210"/>
        <v>9</v>
      </c>
      <c r="L2850" s="57">
        <f t="shared" si="211"/>
        <v>36</v>
      </c>
      <c r="M2850" s="4" t="s">
        <v>1903</v>
      </c>
      <c r="N2850" s="57" t="s">
        <v>442</v>
      </c>
      <c r="O2850" s="57">
        <v>9812</v>
      </c>
      <c r="P2850" s="4"/>
      <c r="Q2850" s="4"/>
    </row>
    <row r="2851" spans="1:17" s="1" customFormat="1" ht="18.649999999999999" customHeight="1" x14ac:dyDescent="0.35">
      <c r="A2851" s="3">
        <v>46181</v>
      </c>
      <c r="B2851" s="57">
        <f t="shared" si="208"/>
        <v>24</v>
      </c>
      <c r="C2851" s="57" t="str">
        <f t="shared" si="209"/>
        <v>Jun</v>
      </c>
      <c r="D2851" s="4" t="s">
        <v>5236</v>
      </c>
      <c r="E2851" s="57" t="s">
        <v>445</v>
      </c>
      <c r="F2851" s="57" t="s">
        <v>17</v>
      </c>
      <c r="G2851" s="57">
        <v>9812</v>
      </c>
      <c r="H2851" s="57">
        <v>4</v>
      </c>
      <c r="I2851" s="57">
        <v>8</v>
      </c>
      <c r="J2851" s="57">
        <v>2</v>
      </c>
      <c r="K2851" s="57">
        <f t="shared" si="210"/>
        <v>10</v>
      </c>
      <c r="L2851" s="57">
        <f t="shared" si="211"/>
        <v>40</v>
      </c>
      <c r="M2851" s="4" t="s">
        <v>1903</v>
      </c>
      <c r="N2851" s="57" t="s">
        <v>442</v>
      </c>
      <c r="O2851" s="57">
        <v>9812</v>
      </c>
      <c r="P2851" s="4"/>
      <c r="Q2851" s="4"/>
    </row>
    <row r="2852" spans="1:17" s="1" customFormat="1" ht="18.649999999999999" customHeight="1" x14ac:dyDescent="0.35">
      <c r="A2852" s="3">
        <v>46181</v>
      </c>
      <c r="B2852" s="57">
        <f t="shared" si="208"/>
        <v>24</v>
      </c>
      <c r="C2852" s="57" t="str">
        <f t="shared" si="209"/>
        <v>Jun</v>
      </c>
      <c r="D2852" s="4" t="s">
        <v>2817</v>
      </c>
      <c r="E2852" s="57" t="s">
        <v>445</v>
      </c>
      <c r="F2852" s="57" t="s">
        <v>17</v>
      </c>
      <c r="G2852" s="57">
        <v>9812</v>
      </c>
      <c r="H2852" s="57">
        <v>24</v>
      </c>
      <c r="I2852" s="57">
        <v>8</v>
      </c>
      <c r="J2852" s="57">
        <v>2.5</v>
      </c>
      <c r="K2852" s="57">
        <f t="shared" si="210"/>
        <v>10.5</v>
      </c>
      <c r="L2852" s="57">
        <f t="shared" si="211"/>
        <v>252</v>
      </c>
      <c r="M2852" s="4" t="s">
        <v>1903</v>
      </c>
      <c r="N2852" s="57" t="s">
        <v>442</v>
      </c>
      <c r="O2852" s="57">
        <v>9812</v>
      </c>
      <c r="P2852" s="4"/>
      <c r="Q2852" s="4"/>
    </row>
    <row r="2853" spans="1:17" s="1" customFormat="1" ht="18.649999999999999" customHeight="1" x14ac:dyDescent="0.35">
      <c r="A2853" s="3">
        <v>46181</v>
      </c>
      <c r="B2853" s="57">
        <f t="shared" si="208"/>
        <v>24</v>
      </c>
      <c r="C2853" s="57" t="str">
        <f t="shared" si="209"/>
        <v>Jun</v>
      </c>
      <c r="D2853" s="4" t="s">
        <v>2817</v>
      </c>
      <c r="E2853" s="57" t="s">
        <v>445</v>
      </c>
      <c r="F2853" s="57" t="s">
        <v>17</v>
      </c>
      <c r="G2853" s="57">
        <v>9812</v>
      </c>
      <c r="H2853" s="57">
        <v>2</v>
      </c>
      <c r="I2853" s="57">
        <v>8</v>
      </c>
      <c r="J2853" s="57">
        <v>3</v>
      </c>
      <c r="K2853" s="57">
        <f t="shared" si="210"/>
        <v>11</v>
      </c>
      <c r="L2853" s="57">
        <f t="shared" si="211"/>
        <v>22</v>
      </c>
      <c r="M2853" s="4" t="s">
        <v>1903</v>
      </c>
      <c r="N2853" s="57" t="s">
        <v>442</v>
      </c>
      <c r="O2853" s="57">
        <v>9812</v>
      </c>
      <c r="P2853" s="4"/>
      <c r="Q2853" s="4"/>
    </row>
    <row r="2854" spans="1:17" s="1" customFormat="1" ht="18.649999999999999" customHeight="1" x14ac:dyDescent="0.35">
      <c r="A2854" s="3">
        <v>46181</v>
      </c>
      <c r="B2854" s="57">
        <f t="shared" ref="B2854:B2917" si="212">WEEKNUM(A2854)</f>
        <v>24</v>
      </c>
      <c r="C2854" s="57" t="str">
        <f t="shared" ref="C2854:C2917" si="213">TEXT(A2854,"Mmm")</f>
        <v>Jun</v>
      </c>
      <c r="D2854" s="4" t="s">
        <v>838</v>
      </c>
      <c r="E2854" s="57" t="s">
        <v>445</v>
      </c>
      <c r="F2854" s="57" t="s">
        <v>17</v>
      </c>
      <c r="G2854" s="57">
        <v>9812</v>
      </c>
      <c r="H2854" s="57">
        <v>4</v>
      </c>
      <c r="I2854" s="57">
        <v>8</v>
      </c>
      <c r="J2854" s="57">
        <v>3.5</v>
      </c>
      <c r="K2854" s="57">
        <f t="shared" si="210"/>
        <v>11.5</v>
      </c>
      <c r="L2854" s="57">
        <f t="shared" si="211"/>
        <v>46</v>
      </c>
      <c r="M2854" s="4" t="s">
        <v>1903</v>
      </c>
      <c r="N2854" s="57" t="s">
        <v>442</v>
      </c>
      <c r="O2854" s="57">
        <v>9812</v>
      </c>
      <c r="P2854" s="4"/>
      <c r="Q2854" s="4"/>
    </row>
    <row r="2855" spans="1:17" s="1" customFormat="1" ht="18.649999999999999" customHeight="1" x14ac:dyDescent="0.35">
      <c r="A2855" s="3">
        <v>46181</v>
      </c>
      <c r="B2855" s="57">
        <f t="shared" si="212"/>
        <v>24</v>
      </c>
      <c r="C2855" s="57" t="str">
        <f t="shared" si="213"/>
        <v>Jun</v>
      </c>
      <c r="D2855" s="4" t="s">
        <v>839</v>
      </c>
      <c r="E2855" s="57" t="s">
        <v>445</v>
      </c>
      <c r="F2855" s="57" t="s">
        <v>17</v>
      </c>
      <c r="G2855" s="57">
        <v>9812</v>
      </c>
      <c r="H2855" s="57">
        <v>28</v>
      </c>
      <c r="I2855" s="57">
        <v>8</v>
      </c>
      <c r="J2855" s="57">
        <v>4</v>
      </c>
      <c r="K2855" s="57">
        <f t="shared" si="210"/>
        <v>12</v>
      </c>
      <c r="L2855" s="57">
        <f t="shared" si="211"/>
        <v>336</v>
      </c>
      <c r="M2855" s="4" t="s">
        <v>1903</v>
      </c>
      <c r="N2855" s="57" t="s">
        <v>443</v>
      </c>
      <c r="O2855" s="57">
        <v>9814</v>
      </c>
      <c r="P2855" s="4"/>
      <c r="Q2855" s="4"/>
    </row>
    <row r="2856" spans="1:17" s="1" customFormat="1" ht="18.649999999999999" customHeight="1" x14ac:dyDescent="0.35">
      <c r="A2856" s="3">
        <v>46181</v>
      </c>
      <c r="B2856" s="57">
        <f t="shared" si="212"/>
        <v>24</v>
      </c>
      <c r="C2856" s="57" t="str">
        <f t="shared" si="213"/>
        <v>Jun</v>
      </c>
      <c r="D2856" s="4" t="s">
        <v>439</v>
      </c>
      <c r="E2856" s="57" t="s">
        <v>34</v>
      </c>
      <c r="F2856" s="57" t="s">
        <v>17</v>
      </c>
      <c r="G2856" s="57">
        <v>9814</v>
      </c>
      <c r="H2856" s="57">
        <v>40</v>
      </c>
      <c r="I2856" s="57">
        <v>8</v>
      </c>
      <c r="J2856" s="57">
        <v>4</v>
      </c>
      <c r="K2856" s="57">
        <f t="shared" si="210"/>
        <v>12</v>
      </c>
      <c r="L2856" s="57">
        <f t="shared" si="211"/>
        <v>480</v>
      </c>
      <c r="M2856" s="4" t="s">
        <v>1903</v>
      </c>
      <c r="N2856" s="57" t="s">
        <v>443</v>
      </c>
      <c r="O2856" s="57">
        <v>9814</v>
      </c>
      <c r="P2856" s="4"/>
      <c r="Q2856" s="4"/>
    </row>
    <row r="2857" spans="1:17" s="1" customFormat="1" ht="18.649999999999999" customHeight="1" x14ac:dyDescent="0.35">
      <c r="A2857" s="3">
        <v>46181</v>
      </c>
      <c r="B2857" s="57">
        <f t="shared" si="212"/>
        <v>24</v>
      </c>
      <c r="C2857" s="57" t="str">
        <f t="shared" si="213"/>
        <v>Jun</v>
      </c>
      <c r="D2857" s="4" t="s">
        <v>5569</v>
      </c>
      <c r="E2857" s="57" t="s">
        <v>34</v>
      </c>
      <c r="F2857" s="57" t="s">
        <v>17</v>
      </c>
      <c r="G2857" s="57">
        <v>9814</v>
      </c>
      <c r="H2857" s="57">
        <v>1</v>
      </c>
      <c r="I2857" s="57">
        <v>8</v>
      </c>
      <c r="J2857" s="57">
        <v>2</v>
      </c>
      <c r="K2857" s="57">
        <f t="shared" si="210"/>
        <v>10</v>
      </c>
      <c r="L2857" s="57">
        <f t="shared" si="211"/>
        <v>10</v>
      </c>
      <c r="M2857" s="4" t="s">
        <v>6011</v>
      </c>
      <c r="N2857" s="57" t="s">
        <v>212</v>
      </c>
      <c r="O2857" s="57" t="s">
        <v>6007</v>
      </c>
      <c r="P2857" s="4" t="s">
        <v>6008</v>
      </c>
      <c r="Q2857" s="4"/>
    </row>
    <row r="2858" spans="1:17" s="1" customFormat="1" ht="18.649999999999999" customHeight="1" x14ac:dyDescent="0.35">
      <c r="A2858" s="3">
        <v>46181</v>
      </c>
      <c r="B2858" s="57">
        <f t="shared" si="212"/>
        <v>24</v>
      </c>
      <c r="C2858" s="57" t="str">
        <f t="shared" si="213"/>
        <v>Jun</v>
      </c>
      <c r="D2858" s="4" t="s">
        <v>6120</v>
      </c>
      <c r="E2858" s="57" t="s">
        <v>445</v>
      </c>
      <c r="F2858" s="57" t="str">
        <f t="shared" ref="F2858:F2865" si="214">IF(LEFT(O2858,2)="OP","OP","CPT")</f>
        <v>CPT</v>
      </c>
      <c r="G2858" s="57">
        <v>9812</v>
      </c>
      <c r="H2858" s="57">
        <v>2</v>
      </c>
      <c r="I2858" s="57">
        <v>8</v>
      </c>
      <c r="J2858" s="57">
        <v>0</v>
      </c>
      <c r="K2858" s="57">
        <f t="shared" si="210"/>
        <v>8</v>
      </c>
      <c r="L2858" s="57">
        <f t="shared" ref="L2858:L2865" si="215">K2858*H2858</f>
        <v>16</v>
      </c>
      <c r="M2858" s="4" t="s">
        <v>3104</v>
      </c>
      <c r="N2858" s="57" t="s">
        <v>6292</v>
      </c>
      <c r="O2858" s="57">
        <v>9808</v>
      </c>
      <c r="P2858" s="4"/>
      <c r="Q2858" s="4"/>
    </row>
    <row r="2859" spans="1:17" s="1" customFormat="1" ht="18.649999999999999" customHeight="1" x14ac:dyDescent="0.35">
      <c r="A2859" s="3">
        <v>46181</v>
      </c>
      <c r="B2859" s="57">
        <f t="shared" si="212"/>
        <v>24</v>
      </c>
      <c r="C2859" s="57" t="str">
        <f t="shared" si="213"/>
        <v>Jun</v>
      </c>
      <c r="D2859" s="4" t="s">
        <v>6120</v>
      </c>
      <c r="E2859" s="57" t="s">
        <v>445</v>
      </c>
      <c r="F2859" s="57" t="str">
        <f t="shared" si="214"/>
        <v>CPT</v>
      </c>
      <c r="G2859" s="57">
        <v>9812</v>
      </c>
      <c r="H2859" s="57">
        <v>1</v>
      </c>
      <c r="I2859" s="57">
        <v>8</v>
      </c>
      <c r="J2859" s="57">
        <v>2</v>
      </c>
      <c r="K2859" s="57">
        <f t="shared" si="210"/>
        <v>10</v>
      </c>
      <c r="L2859" s="57">
        <f t="shared" si="215"/>
        <v>10</v>
      </c>
      <c r="M2859" s="4" t="s">
        <v>3104</v>
      </c>
      <c r="N2859" s="57" t="s">
        <v>6292</v>
      </c>
      <c r="O2859" s="57">
        <v>9808</v>
      </c>
      <c r="P2859" s="4"/>
      <c r="Q2859" s="4"/>
    </row>
    <row r="2860" spans="1:17" s="1" customFormat="1" ht="18.649999999999999" customHeight="1" x14ac:dyDescent="0.35">
      <c r="A2860" s="3">
        <v>46181</v>
      </c>
      <c r="B2860" s="57">
        <f t="shared" si="212"/>
        <v>24</v>
      </c>
      <c r="C2860" s="57" t="str">
        <f t="shared" si="213"/>
        <v>Jun</v>
      </c>
      <c r="D2860" s="4" t="s">
        <v>6120</v>
      </c>
      <c r="E2860" s="57" t="s">
        <v>445</v>
      </c>
      <c r="F2860" s="57" t="str">
        <f t="shared" si="214"/>
        <v>CPT</v>
      </c>
      <c r="G2860" s="57">
        <v>9812</v>
      </c>
      <c r="H2860" s="57">
        <v>1</v>
      </c>
      <c r="I2860" s="57">
        <v>8</v>
      </c>
      <c r="J2860" s="57">
        <v>3</v>
      </c>
      <c r="K2860" s="57">
        <f t="shared" si="210"/>
        <v>11</v>
      </c>
      <c r="L2860" s="57">
        <f t="shared" si="215"/>
        <v>11</v>
      </c>
      <c r="M2860" s="4" t="s">
        <v>3104</v>
      </c>
      <c r="N2860" s="57" t="s">
        <v>6292</v>
      </c>
      <c r="O2860" s="57">
        <v>9808</v>
      </c>
      <c r="P2860" s="4"/>
      <c r="Q2860" s="4"/>
    </row>
    <row r="2861" spans="1:17" s="1" customFormat="1" ht="18.649999999999999" customHeight="1" x14ac:dyDescent="0.35">
      <c r="A2861" s="3">
        <v>46181</v>
      </c>
      <c r="B2861" s="57">
        <f t="shared" si="212"/>
        <v>24</v>
      </c>
      <c r="C2861" s="57" t="str">
        <f t="shared" si="213"/>
        <v>Jun</v>
      </c>
      <c r="D2861" s="4" t="s">
        <v>6120</v>
      </c>
      <c r="E2861" s="57" t="s">
        <v>445</v>
      </c>
      <c r="F2861" s="57" t="str">
        <f t="shared" si="214"/>
        <v>CPT</v>
      </c>
      <c r="G2861" s="57">
        <v>9812</v>
      </c>
      <c r="H2861" s="57">
        <v>1</v>
      </c>
      <c r="I2861" s="57">
        <v>8</v>
      </c>
      <c r="J2861" s="57">
        <v>3.5</v>
      </c>
      <c r="K2861" s="57">
        <f t="shared" si="210"/>
        <v>11.5</v>
      </c>
      <c r="L2861" s="57">
        <f t="shared" si="215"/>
        <v>11.5</v>
      </c>
      <c r="M2861" s="4" t="s">
        <v>3104</v>
      </c>
      <c r="N2861" s="57" t="s">
        <v>6292</v>
      </c>
      <c r="O2861" s="57">
        <v>9808</v>
      </c>
      <c r="P2861" s="4"/>
      <c r="Q2861" s="4"/>
    </row>
    <row r="2862" spans="1:17" s="1" customFormat="1" ht="18.649999999999999" customHeight="1" x14ac:dyDescent="0.35">
      <c r="A2862" s="3">
        <v>46181</v>
      </c>
      <c r="B2862" s="57">
        <f t="shared" si="212"/>
        <v>24</v>
      </c>
      <c r="C2862" s="57" t="str">
        <f t="shared" si="213"/>
        <v>Jun</v>
      </c>
      <c r="D2862" s="4" t="s">
        <v>6120</v>
      </c>
      <c r="E2862" s="57" t="s">
        <v>445</v>
      </c>
      <c r="F2862" s="57" t="str">
        <f t="shared" si="214"/>
        <v>CPT</v>
      </c>
      <c r="G2862" s="57">
        <v>9812</v>
      </c>
      <c r="H2862" s="57">
        <v>4</v>
      </c>
      <c r="I2862" s="57">
        <v>8</v>
      </c>
      <c r="J2862" s="57">
        <v>4</v>
      </c>
      <c r="K2862" s="57">
        <f t="shared" si="210"/>
        <v>12</v>
      </c>
      <c r="L2862" s="57">
        <f t="shared" si="215"/>
        <v>48</v>
      </c>
      <c r="M2862" s="4" t="s">
        <v>3104</v>
      </c>
      <c r="N2862" s="57" t="s">
        <v>6292</v>
      </c>
      <c r="O2862" s="57">
        <v>9808</v>
      </c>
      <c r="P2862" s="4"/>
      <c r="Q2862" s="4"/>
    </row>
    <row r="2863" spans="1:17" s="1" customFormat="1" ht="18.649999999999999" customHeight="1" x14ac:dyDescent="0.35">
      <c r="A2863" s="3">
        <v>46181</v>
      </c>
      <c r="B2863" s="57">
        <f t="shared" si="212"/>
        <v>24</v>
      </c>
      <c r="C2863" s="57" t="str">
        <f t="shared" si="213"/>
        <v>Jun</v>
      </c>
      <c r="D2863" s="4" t="s">
        <v>6120</v>
      </c>
      <c r="E2863" s="57" t="s">
        <v>445</v>
      </c>
      <c r="F2863" s="57" t="str">
        <f t="shared" si="214"/>
        <v>CPT</v>
      </c>
      <c r="G2863" s="57">
        <v>9812</v>
      </c>
      <c r="H2863" s="57">
        <v>1</v>
      </c>
      <c r="I2863" s="57">
        <v>8</v>
      </c>
      <c r="J2863" s="57">
        <v>3</v>
      </c>
      <c r="K2863" s="57">
        <f t="shared" si="210"/>
        <v>11</v>
      </c>
      <c r="L2863" s="57">
        <f t="shared" si="215"/>
        <v>11</v>
      </c>
      <c r="M2863" s="4" t="s">
        <v>3104</v>
      </c>
      <c r="N2863" s="57" t="s">
        <v>6292</v>
      </c>
      <c r="O2863" s="57">
        <v>9808</v>
      </c>
      <c r="P2863" s="4"/>
      <c r="Q2863" s="4"/>
    </row>
    <row r="2864" spans="1:17" s="1" customFormat="1" ht="18.649999999999999" customHeight="1" x14ac:dyDescent="0.35">
      <c r="A2864" s="3">
        <v>46181</v>
      </c>
      <c r="B2864" s="57">
        <f t="shared" si="212"/>
        <v>24</v>
      </c>
      <c r="C2864" s="57" t="str">
        <f t="shared" si="213"/>
        <v>Jun</v>
      </c>
      <c r="D2864" s="4" t="s">
        <v>6120</v>
      </c>
      <c r="E2864" s="57" t="s">
        <v>445</v>
      </c>
      <c r="F2864" s="57" t="str">
        <f t="shared" si="214"/>
        <v>CPT</v>
      </c>
      <c r="G2864" s="57">
        <v>9812</v>
      </c>
      <c r="H2864" s="57">
        <v>11</v>
      </c>
      <c r="I2864" s="57">
        <v>8</v>
      </c>
      <c r="J2864" s="57">
        <v>3.5</v>
      </c>
      <c r="K2864" s="57">
        <f t="shared" si="210"/>
        <v>11.5</v>
      </c>
      <c r="L2864" s="57">
        <f t="shared" si="215"/>
        <v>126.5</v>
      </c>
      <c r="M2864" s="4" t="s">
        <v>3104</v>
      </c>
      <c r="N2864" s="57" t="s">
        <v>6292</v>
      </c>
      <c r="O2864" s="57">
        <v>9808</v>
      </c>
      <c r="P2864" s="4"/>
      <c r="Q2864" s="4"/>
    </row>
    <row r="2865" spans="1:17" s="1" customFormat="1" ht="18.649999999999999" customHeight="1" x14ac:dyDescent="0.35">
      <c r="A2865" s="3">
        <v>46181</v>
      </c>
      <c r="B2865" s="57">
        <f t="shared" si="212"/>
        <v>24</v>
      </c>
      <c r="C2865" s="57" t="str">
        <f t="shared" si="213"/>
        <v>Jun</v>
      </c>
      <c r="D2865" s="4" t="s">
        <v>6120</v>
      </c>
      <c r="E2865" s="57" t="s">
        <v>445</v>
      </c>
      <c r="F2865" s="57" t="str">
        <f t="shared" si="214"/>
        <v>CPT</v>
      </c>
      <c r="G2865" s="57">
        <v>9812</v>
      </c>
      <c r="H2865" s="57">
        <v>10</v>
      </c>
      <c r="I2865" s="57">
        <v>8</v>
      </c>
      <c r="J2865" s="57">
        <v>4</v>
      </c>
      <c r="K2865" s="57">
        <f t="shared" ref="K2865:K2928" si="216">I2865+J2865</f>
        <v>12</v>
      </c>
      <c r="L2865" s="57">
        <f t="shared" si="215"/>
        <v>120</v>
      </c>
      <c r="M2865" s="4" t="s">
        <v>3104</v>
      </c>
      <c r="N2865" s="57" t="s">
        <v>6292</v>
      </c>
      <c r="O2865" s="57">
        <v>9808</v>
      </c>
      <c r="P2865" s="4"/>
      <c r="Q2865" s="4"/>
    </row>
    <row r="2866" spans="1:17" s="1" customFormat="1" ht="18.649999999999999" customHeight="1" x14ac:dyDescent="0.35">
      <c r="A2866" s="3">
        <v>46182</v>
      </c>
      <c r="B2866" s="57">
        <f t="shared" si="212"/>
        <v>24</v>
      </c>
      <c r="C2866" s="57" t="str">
        <f t="shared" si="213"/>
        <v>Jun</v>
      </c>
      <c r="D2866" s="4" t="s">
        <v>435</v>
      </c>
      <c r="E2866" s="57" t="s">
        <v>34</v>
      </c>
      <c r="F2866" s="57" t="s">
        <v>18</v>
      </c>
      <c r="G2866" s="57">
        <v>9814</v>
      </c>
      <c r="H2866" s="57">
        <v>2</v>
      </c>
      <c r="I2866" s="57">
        <v>8</v>
      </c>
      <c r="J2866" s="57">
        <v>2</v>
      </c>
      <c r="K2866" s="57">
        <f t="shared" si="216"/>
        <v>10</v>
      </c>
      <c r="L2866" s="57">
        <f t="shared" ref="L2866:L2876" si="217">H2866*K2866</f>
        <v>20</v>
      </c>
      <c r="M2866" s="4" t="s">
        <v>452</v>
      </c>
      <c r="N2866" s="57" t="s">
        <v>435</v>
      </c>
      <c r="O2866" s="57">
        <v>273124</v>
      </c>
      <c r="P2866" s="4"/>
      <c r="Q2866" s="4"/>
    </row>
    <row r="2867" spans="1:17" s="1" customFormat="1" ht="18.649999999999999" customHeight="1" x14ac:dyDescent="0.35">
      <c r="A2867" s="3">
        <v>46182</v>
      </c>
      <c r="B2867" s="57">
        <f t="shared" si="212"/>
        <v>24</v>
      </c>
      <c r="C2867" s="57" t="str">
        <f t="shared" si="213"/>
        <v>Jun</v>
      </c>
      <c r="D2867" s="4" t="s">
        <v>2268</v>
      </c>
      <c r="E2867" s="57" t="s">
        <v>34</v>
      </c>
      <c r="F2867" s="57" t="s">
        <v>18</v>
      </c>
      <c r="G2867" s="57">
        <v>9814</v>
      </c>
      <c r="H2867" s="57">
        <v>1</v>
      </c>
      <c r="I2867" s="57">
        <v>2</v>
      </c>
      <c r="J2867" s="57"/>
      <c r="K2867" s="57">
        <f t="shared" si="216"/>
        <v>2</v>
      </c>
      <c r="L2867" s="57">
        <f t="shared" si="217"/>
        <v>2</v>
      </c>
      <c r="M2867" s="4" t="s">
        <v>5103</v>
      </c>
      <c r="N2867" s="57" t="s">
        <v>52</v>
      </c>
      <c r="O2867" s="57">
        <v>9330</v>
      </c>
      <c r="P2867" s="4" t="s">
        <v>2417</v>
      </c>
      <c r="Q2867" s="4"/>
    </row>
    <row r="2868" spans="1:17" s="1" customFormat="1" ht="18.649999999999999" customHeight="1" x14ac:dyDescent="0.35">
      <c r="A2868" s="3">
        <v>46182</v>
      </c>
      <c r="B2868" s="57">
        <f t="shared" si="212"/>
        <v>24</v>
      </c>
      <c r="C2868" s="57" t="str">
        <f t="shared" si="213"/>
        <v>Jun</v>
      </c>
      <c r="D2868" s="4" t="s">
        <v>2269</v>
      </c>
      <c r="E2868" s="57" t="s">
        <v>34</v>
      </c>
      <c r="F2868" s="57" t="s">
        <v>18</v>
      </c>
      <c r="G2868" s="57">
        <v>9814</v>
      </c>
      <c r="H2868" s="57">
        <v>1</v>
      </c>
      <c r="I2868" s="57">
        <v>2</v>
      </c>
      <c r="J2868" s="57"/>
      <c r="K2868" s="57">
        <f t="shared" si="216"/>
        <v>2</v>
      </c>
      <c r="L2868" s="57">
        <f t="shared" si="217"/>
        <v>2</v>
      </c>
      <c r="M2868" s="4" t="s">
        <v>5103</v>
      </c>
      <c r="N2868" s="57" t="s">
        <v>52</v>
      </c>
      <c r="O2868" s="57">
        <v>9330</v>
      </c>
      <c r="P2868" s="4" t="s">
        <v>2417</v>
      </c>
      <c r="Q2868" s="4"/>
    </row>
    <row r="2869" spans="1:17" s="1" customFormat="1" ht="18.649999999999999" customHeight="1" x14ac:dyDescent="0.35">
      <c r="A2869" s="3">
        <v>46182</v>
      </c>
      <c r="B2869" s="57">
        <f t="shared" si="212"/>
        <v>24</v>
      </c>
      <c r="C2869" s="57" t="str">
        <f t="shared" si="213"/>
        <v>Jun</v>
      </c>
      <c r="D2869" s="4" t="s">
        <v>674</v>
      </c>
      <c r="E2869" s="57" t="s">
        <v>445</v>
      </c>
      <c r="F2869" s="57" t="s">
        <v>17</v>
      </c>
      <c r="G2869" s="57">
        <v>9812</v>
      </c>
      <c r="H2869" s="57">
        <v>5</v>
      </c>
      <c r="I2869" s="57">
        <v>8</v>
      </c>
      <c r="J2869" s="57">
        <v>4</v>
      </c>
      <c r="K2869" s="57">
        <f t="shared" si="216"/>
        <v>12</v>
      </c>
      <c r="L2869" s="57">
        <f t="shared" si="217"/>
        <v>60</v>
      </c>
      <c r="M2869" s="4" t="s">
        <v>5103</v>
      </c>
      <c r="N2869" s="57" t="s">
        <v>52</v>
      </c>
      <c r="O2869" s="57">
        <v>9330</v>
      </c>
      <c r="P2869" s="4" t="s">
        <v>5440</v>
      </c>
      <c r="Q2869" s="4"/>
    </row>
    <row r="2870" spans="1:17" s="1" customFormat="1" ht="18.649999999999999" customHeight="1" x14ac:dyDescent="0.35">
      <c r="A2870" s="3">
        <v>46182</v>
      </c>
      <c r="B2870" s="57">
        <f t="shared" si="212"/>
        <v>24</v>
      </c>
      <c r="C2870" s="57" t="str">
        <f t="shared" si="213"/>
        <v>Jun</v>
      </c>
      <c r="D2870" s="4" t="s">
        <v>674</v>
      </c>
      <c r="E2870" s="57" t="s">
        <v>445</v>
      </c>
      <c r="F2870" s="57" t="s">
        <v>17</v>
      </c>
      <c r="G2870" s="57">
        <v>9812</v>
      </c>
      <c r="H2870" s="57">
        <v>4</v>
      </c>
      <c r="I2870" s="57">
        <v>8</v>
      </c>
      <c r="J2870" s="57">
        <v>2</v>
      </c>
      <c r="K2870" s="57">
        <f t="shared" si="216"/>
        <v>10</v>
      </c>
      <c r="L2870" s="57">
        <f t="shared" si="217"/>
        <v>40</v>
      </c>
      <c r="M2870" s="4" t="s">
        <v>2270</v>
      </c>
      <c r="N2870" s="57" t="s">
        <v>57</v>
      </c>
      <c r="O2870" s="57" t="s">
        <v>5579</v>
      </c>
      <c r="P2870" s="4" t="s">
        <v>5580</v>
      </c>
      <c r="Q2870" s="4"/>
    </row>
    <row r="2871" spans="1:17" s="1" customFormat="1" ht="18.649999999999999" customHeight="1" x14ac:dyDescent="0.35">
      <c r="A2871" s="3">
        <v>46182</v>
      </c>
      <c r="B2871" s="57">
        <f t="shared" si="212"/>
        <v>24</v>
      </c>
      <c r="C2871" s="57" t="str">
        <f t="shared" si="213"/>
        <v>Jun</v>
      </c>
      <c r="D2871" s="4" t="s">
        <v>5406</v>
      </c>
      <c r="E2871" s="57" t="s">
        <v>445</v>
      </c>
      <c r="F2871" s="57" t="s">
        <v>17</v>
      </c>
      <c r="G2871" s="57">
        <v>9812</v>
      </c>
      <c r="H2871" s="57">
        <v>15</v>
      </c>
      <c r="I2871" s="57">
        <v>8</v>
      </c>
      <c r="J2871" s="57"/>
      <c r="K2871" s="57">
        <f t="shared" si="216"/>
        <v>8</v>
      </c>
      <c r="L2871" s="57">
        <f t="shared" si="217"/>
        <v>120</v>
      </c>
      <c r="M2871" s="4" t="s">
        <v>1903</v>
      </c>
      <c r="N2871" s="57" t="s">
        <v>442</v>
      </c>
      <c r="O2871" s="57">
        <v>9812</v>
      </c>
      <c r="P2871" s="4"/>
      <c r="Q2871" s="4"/>
    </row>
    <row r="2872" spans="1:17" s="1" customFormat="1" ht="18.649999999999999" customHeight="1" x14ac:dyDescent="0.35">
      <c r="A2872" s="3">
        <v>46182</v>
      </c>
      <c r="B2872" s="57">
        <f t="shared" si="212"/>
        <v>24</v>
      </c>
      <c r="C2872" s="57" t="str">
        <f t="shared" si="213"/>
        <v>Jun</v>
      </c>
      <c r="D2872" s="4" t="s">
        <v>2817</v>
      </c>
      <c r="E2872" s="57" t="s">
        <v>445</v>
      </c>
      <c r="F2872" s="57" t="s">
        <v>17</v>
      </c>
      <c r="G2872" s="57">
        <v>9812</v>
      </c>
      <c r="H2872" s="57">
        <v>9</v>
      </c>
      <c r="I2872" s="57">
        <v>8</v>
      </c>
      <c r="J2872" s="57">
        <v>2</v>
      </c>
      <c r="K2872" s="57">
        <f t="shared" si="216"/>
        <v>10</v>
      </c>
      <c r="L2872" s="57">
        <f t="shared" si="217"/>
        <v>90</v>
      </c>
      <c r="M2872" s="4" t="s">
        <v>1903</v>
      </c>
      <c r="N2872" s="57" t="s">
        <v>442</v>
      </c>
      <c r="O2872" s="57">
        <v>9812</v>
      </c>
      <c r="P2872" s="4"/>
      <c r="Q2872" s="4"/>
    </row>
    <row r="2873" spans="1:17" s="1" customFormat="1" ht="18.649999999999999" customHeight="1" x14ac:dyDescent="0.35">
      <c r="A2873" s="3">
        <v>46182</v>
      </c>
      <c r="B2873" s="57">
        <f t="shared" si="212"/>
        <v>24</v>
      </c>
      <c r="C2873" s="57" t="str">
        <f t="shared" si="213"/>
        <v>Jun</v>
      </c>
      <c r="D2873" s="4" t="s">
        <v>5236</v>
      </c>
      <c r="E2873" s="57" t="s">
        <v>445</v>
      </c>
      <c r="F2873" s="57" t="s">
        <v>17</v>
      </c>
      <c r="G2873" s="57">
        <v>9812</v>
      </c>
      <c r="H2873" s="57">
        <v>1</v>
      </c>
      <c r="I2873" s="57">
        <v>8</v>
      </c>
      <c r="J2873" s="57">
        <v>3.75</v>
      </c>
      <c r="K2873" s="57">
        <f t="shared" si="216"/>
        <v>11.75</v>
      </c>
      <c r="L2873" s="57">
        <f t="shared" si="217"/>
        <v>11.75</v>
      </c>
      <c r="M2873" s="4" t="s">
        <v>1903</v>
      </c>
      <c r="N2873" s="57" t="s">
        <v>442</v>
      </c>
      <c r="O2873" s="57">
        <v>9812</v>
      </c>
      <c r="P2873" s="4"/>
      <c r="Q2873" s="4"/>
    </row>
    <row r="2874" spans="1:17" s="1" customFormat="1" ht="18.649999999999999" customHeight="1" x14ac:dyDescent="0.35">
      <c r="A2874" s="3">
        <v>46182</v>
      </c>
      <c r="B2874" s="57">
        <f t="shared" si="212"/>
        <v>24</v>
      </c>
      <c r="C2874" s="57" t="str">
        <f t="shared" si="213"/>
        <v>Jun</v>
      </c>
      <c r="D2874" s="4" t="s">
        <v>2817</v>
      </c>
      <c r="E2874" s="57" t="s">
        <v>445</v>
      </c>
      <c r="F2874" s="57" t="s">
        <v>17</v>
      </c>
      <c r="G2874" s="57">
        <v>9812</v>
      </c>
      <c r="H2874" s="57">
        <v>46</v>
      </c>
      <c r="I2874" s="57">
        <v>8</v>
      </c>
      <c r="J2874" s="57">
        <v>4</v>
      </c>
      <c r="K2874" s="57">
        <f t="shared" si="216"/>
        <v>12</v>
      </c>
      <c r="L2874" s="57">
        <f t="shared" si="217"/>
        <v>552</v>
      </c>
      <c r="M2874" s="4" t="s">
        <v>1903</v>
      </c>
      <c r="N2874" s="57" t="s">
        <v>442</v>
      </c>
      <c r="O2874" s="57">
        <v>9812</v>
      </c>
      <c r="P2874" s="4"/>
      <c r="Q2874" s="4"/>
    </row>
    <row r="2875" spans="1:17" s="1" customFormat="1" ht="18.649999999999999" customHeight="1" x14ac:dyDescent="0.35">
      <c r="A2875" s="3">
        <v>46182</v>
      </c>
      <c r="B2875" s="57">
        <f t="shared" si="212"/>
        <v>24</v>
      </c>
      <c r="C2875" s="57" t="str">
        <f t="shared" si="213"/>
        <v>Jun</v>
      </c>
      <c r="D2875" s="4" t="s">
        <v>439</v>
      </c>
      <c r="E2875" s="57" t="s">
        <v>34</v>
      </c>
      <c r="F2875" s="57" t="s">
        <v>17</v>
      </c>
      <c r="G2875" s="57">
        <v>9814</v>
      </c>
      <c r="H2875" s="57">
        <v>42</v>
      </c>
      <c r="I2875" s="57">
        <v>8</v>
      </c>
      <c r="J2875" s="57">
        <v>4</v>
      </c>
      <c r="K2875" s="57">
        <f t="shared" si="216"/>
        <v>12</v>
      </c>
      <c r="L2875" s="57">
        <f t="shared" si="217"/>
        <v>504</v>
      </c>
      <c r="M2875" s="4" t="s">
        <v>1903</v>
      </c>
      <c r="N2875" s="57" t="s">
        <v>443</v>
      </c>
      <c r="O2875" s="57">
        <v>9814</v>
      </c>
      <c r="P2875" s="4"/>
      <c r="Q2875" s="4"/>
    </row>
    <row r="2876" spans="1:17" s="1" customFormat="1" ht="18.649999999999999" customHeight="1" x14ac:dyDescent="0.35">
      <c r="A2876" s="3">
        <v>46182</v>
      </c>
      <c r="B2876" s="57">
        <f t="shared" si="212"/>
        <v>24</v>
      </c>
      <c r="C2876" s="57" t="str">
        <f t="shared" si="213"/>
        <v>Jun</v>
      </c>
      <c r="D2876" s="4" t="s">
        <v>5569</v>
      </c>
      <c r="E2876" s="57" t="s">
        <v>34</v>
      </c>
      <c r="F2876" s="57" t="s">
        <v>17</v>
      </c>
      <c r="G2876" s="57">
        <v>9814</v>
      </c>
      <c r="H2876" s="57">
        <v>1</v>
      </c>
      <c r="I2876" s="57">
        <v>8</v>
      </c>
      <c r="J2876" s="57">
        <v>2</v>
      </c>
      <c r="K2876" s="57">
        <f t="shared" si="216"/>
        <v>10</v>
      </c>
      <c r="L2876" s="57">
        <f t="shared" si="217"/>
        <v>10</v>
      </c>
      <c r="M2876" s="4" t="s">
        <v>6011</v>
      </c>
      <c r="N2876" s="57" t="s">
        <v>212</v>
      </c>
      <c r="O2876" s="57" t="s">
        <v>6007</v>
      </c>
      <c r="P2876" s="4" t="s">
        <v>6008</v>
      </c>
      <c r="Q2876" s="4"/>
    </row>
    <row r="2877" spans="1:17" s="1" customFormat="1" ht="18.649999999999999" customHeight="1" x14ac:dyDescent="0.35">
      <c r="A2877" s="3">
        <v>46182</v>
      </c>
      <c r="B2877" s="57">
        <f t="shared" si="212"/>
        <v>24</v>
      </c>
      <c r="C2877" s="57" t="str">
        <f t="shared" si="213"/>
        <v>Jun</v>
      </c>
      <c r="D2877" s="4" t="s">
        <v>6120</v>
      </c>
      <c r="E2877" s="57" t="s">
        <v>445</v>
      </c>
      <c r="F2877" s="57" t="str">
        <f>IF(LEFT(O2877,2)="OP","OP","CPT")</f>
        <v>CPT</v>
      </c>
      <c r="G2877" s="57">
        <v>9812</v>
      </c>
      <c r="H2877" s="57">
        <v>1</v>
      </c>
      <c r="I2877" s="57">
        <v>8</v>
      </c>
      <c r="J2877" s="57">
        <v>3.5</v>
      </c>
      <c r="K2877" s="57">
        <f t="shared" si="216"/>
        <v>11.5</v>
      </c>
      <c r="L2877" s="57">
        <f>K2877*H2877</f>
        <v>11.5</v>
      </c>
      <c r="M2877" s="4" t="s">
        <v>3104</v>
      </c>
      <c r="N2877" s="57" t="s">
        <v>6292</v>
      </c>
      <c r="O2877" s="57">
        <v>9808</v>
      </c>
      <c r="P2877" s="4"/>
      <c r="Q2877" s="4"/>
    </row>
    <row r="2878" spans="1:17" s="1" customFormat="1" ht="18.649999999999999" customHeight="1" x14ac:dyDescent="0.35">
      <c r="A2878" s="3">
        <v>46182</v>
      </c>
      <c r="B2878" s="57">
        <f t="shared" si="212"/>
        <v>24</v>
      </c>
      <c r="C2878" s="57" t="str">
        <f t="shared" si="213"/>
        <v>Jun</v>
      </c>
      <c r="D2878" s="4" t="s">
        <v>6120</v>
      </c>
      <c r="E2878" s="57" t="s">
        <v>445</v>
      </c>
      <c r="F2878" s="57" t="str">
        <f>IF(LEFT(O2878,2)="OP","OP","CPT")</f>
        <v>CPT</v>
      </c>
      <c r="G2878" s="57">
        <v>9812</v>
      </c>
      <c r="H2878" s="57">
        <v>8</v>
      </c>
      <c r="I2878" s="57">
        <v>8</v>
      </c>
      <c r="J2878" s="57">
        <v>4</v>
      </c>
      <c r="K2878" s="57">
        <f t="shared" si="216"/>
        <v>12</v>
      </c>
      <c r="L2878" s="57">
        <f>K2878*H2878</f>
        <v>96</v>
      </c>
      <c r="M2878" s="4" t="s">
        <v>3104</v>
      </c>
      <c r="N2878" s="57" t="s">
        <v>6292</v>
      </c>
      <c r="O2878" s="57">
        <v>9808</v>
      </c>
      <c r="P2878" s="4"/>
      <c r="Q2878" s="4"/>
    </row>
    <row r="2879" spans="1:17" s="1" customFormat="1" ht="18.649999999999999" customHeight="1" x14ac:dyDescent="0.35">
      <c r="A2879" s="3">
        <v>46182</v>
      </c>
      <c r="B2879" s="57">
        <f t="shared" si="212"/>
        <v>24</v>
      </c>
      <c r="C2879" s="57" t="str">
        <f t="shared" si="213"/>
        <v>Jun</v>
      </c>
      <c r="D2879" s="4" t="s">
        <v>6120</v>
      </c>
      <c r="E2879" s="57" t="s">
        <v>445</v>
      </c>
      <c r="F2879" s="57" t="str">
        <f>IF(LEFT(O2879,2)="OP","OP","CPT")</f>
        <v>CPT</v>
      </c>
      <c r="G2879" s="57">
        <v>9812</v>
      </c>
      <c r="H2879" s="57">
        <v>2</v>
      </c>
      <c r="I2879" s="57">
        <v>8</v>
      </c>
      <c r="J2879" s="57">
        <v>3</v>
      </c>
      <c r="K2879" s="57">
        <f t="shared" si="216"/>
        <v>11</v>
      </c>
      <c r="L2879" s="57">
        <f>K2879*H2879</f>
        <v>22</v>
      </c>
      <c r="M2879" s="4" t="s">
        <v>3104</v>
      </c>
      <c r="N2879" s="57" t="s">
        <v>6292</v>
      </c>
      <c r="O2879" s="57">
        <v>9808</v>
      </c>
      <c r="P2879" s="4"/>
      <c r="Q2879" s="4"/>
    </row>
    <row r="2880" spans="1:17" s="1" customFormat="1" ht="18.649999999999999" customHeight="1" x14ac:dyDescent="0.35">
      <c r="A2880" s="3">
        <v>46182</v>
      </c>
      <c r="B2880" s="57">
        <f t="shared" si="212"/>
        <v>24</v>
      </c>
      <c r="C2880" s="57" t="str">
        <f t="shared" si="213"/>
        <v>Jun</v>
      </c>
      <c r="D2880" s="4" t="s">
        <v>6120</v>
      </c>
      <c r="E2880" s="57" t="s">
        <v>445</v>
      </c>
      <c r="F2880" s="57" t="str">
        <f>IF(LEFT(O2880,2)="OP","OP","CPT")</f>
        <v>CPT</v>
      </c>
      <c r="G2880" s="57">
        <v>9812</v>
      </c>
      <c r="H2880" s="57">
        <v>1</v>
      </c>
      <c r="I2880" s="57">
        <v>8</v>
      </c>
      <c r="J2880" s="57">
        <v>3.5</v>
      </c>
      <c r="K2880" s="57">
        <f t="shared" si="216"/>
        <v>11.5</v>
      </c>
      <c r="L2880" s="57">
        <f>K2880*H2880</f>
        <v>11.5</v>
      </c>
      <c r="M2880" s="4" t="s">
        <v>3104</v>
      </c>
      <c r="N2880" s="57" t="s">
        <v>6292</v>
      </c>
      <c r="O2880" s="57">
        <v>9808</v>
      </c>
      <c r="P2880" s="4"/>
      <c r="Q2880" s="4"/>
    </row>
    <row r="2881" spans="1:17" s="1" customFormat="1" ht="18.649999999999999" customHeight="1" x14ac:dyDescent="0.35">
      <c r="A2881" s="3">
        <v>46182</v>
      </c>
      <c r="B2881" s="57">
        <f t="shared" si="212"/>
        <v>24</v>
      </c>
      <c r="C2881" s="57" t="str">
        <f t="shared" si="213"/>
        <v>Jun</v>
      </c>
      <c r="D2881" s="4" t="s">
        <v>6120</v>
      </c>
      <c r="E2881" s="57" t="s">
        <v>445</v>
      </c>
      <c r="F2881" s="57" t="str">
        <f>IF(LEFT(O2881,2)="OP","OP","CPT")</f>
        <v>CPT</v>
      </c>
      <c r="G2881" s="57">
        <v>9812</v>
      </c>
      <c r="H2881" s="57">
        <v>18</v>
      </c>
      <c r="I2881" s="57">
        <v>8</v>
      </c>
      <c r="J2881" s="57">
        <v>4</v>
      </c>
      <c r="K2881" s="57">
        <f t="shared" si="216"/>
        <v>12</v>
      </c>
      <c r="L2881" s="57">
        <f>K2881*H2881</f>
        <v>216</v>
      </c>
      <c r="M2881" s="4" t="s">
        <v>3104</v>
      </c>
      <c r="N2881" s="57" t="s">
        <v>6292</v>
      </c>
      <c r="O2881" s="57">
        <v>9808</v>
      </c>
      <c r="P2881" s="4"/>
      <c r="Q2881" s="4"/>
    </row>
    <row r="2882" spans="1:17" s="1" customFormat="1" ht="18.649999999999999" customHeight="1" x14ac:dyDescent="0.35">
      <c r="A2882" s="3">
        <v>46183</v>
      </c>
      <c r="B2882" s="57">
        <f t="shared" si="212"/>
        <v>24</v>
      </c>
      <c r="C2882" s="57" t="str">
        <f t="shared" si="213"/>
        <v>Jun</v>
      </c>
      <c r="D2882" s="4" t="s">
        <v>435</v>
      </c>
      <c r="E2882" s="57" t="s">
        <v>34</v>
      </c>
      <c r="F2882" s="57" t="s">
        <v>18</v>
      </c>
      <c r="G2882" s="57">
        <v>9814</v>
      </c>
      <c r="H2882" s="57">
        <v>1.5</v>
      </c>
      <c r="I2882" s="57">
        <v>8</v>
      </c>
      <c r="J2882" s="57"/>
      <c r="K2882" s="57">
        <f t="shared" si="216"/>
        <v>8</v>
      </c>
      <c r="L2882" s="57">
        <f t="shared" ref="L2882:L2894" si="218">H2882*K2882</f>
        <v>12</v>
      </c>
      <c r="M2882" s="4" t="s">
        <v>452</v>
      </c>
      <c r="N2882" s="57" t="s">
        <v>435</v>
      </c>
      <c r="O2882" s="57">
        <v>273124</v>
      </c>
      <c r="P2882" s="4"/>
      <c r="Q2882" s="4"/>
    </row>
    <row r="2883" spans="1:17" s="1" customFormat="1" ht="18.649999999999999" customHeight="1" x14ac:dyDescent="0.35">
      <c r="A2883" s="3">
        <v>46183</v>
      </c>
      <c r="B2883" s="57">
        <f t="shared" si="212"/>
        <v>24</v>
      </c>
      <c r="C2883" s="57" t="str">
        <f t="shared" si="213"/>
        <v>Jun</v>
      </c>
      <c r="D2883" s="4" t="s">
        <v>2268</v>
      </c>
      <c r="E2883" s="57" t="s">
        <v>34</v>
      </c>
      <c r="F2883" s="57" t="s">
        <v>18</v>
      </c>
      <c r="G2883" s="57">
        <v>9814</v>
      </c>
      <c r="H2883" s="57">
        <v>1</v>
      </c>
      <c r="I2883" s="57">
        <v>2</v>
      </c>
      <c r="J2883" s="57"/>
      <c r="K2883" s="57">
        <f t="shared" si="216"/>
        <v>2</v>
      </c>
      <c r="L2883" s="57">
        <f t="shared" si="218"/>
        <v>2</v>
      </c>
      <c r="M2883" s="4" t="s">
        <v>5103</v>
      </c>
      <c r="N2883" s="57" t="s">
        <v>52</v>
      </c>
      <c r="O2883" s="57">
        <v>9330</v>
      </c>
      <c r="P2883" s="4" t="s">
        <v>2417</v>
      </c>
      <c r="Q2883" s="4"/>
    </row>
    <row r="2884" spans="1:17" s="1" customFormat="1" ht="18.649999999999999" customHeight="1" x14ac:dyDescent="0.35">
      <c r="A2884" s="3">
        <v>46183</v>
      </c>
      <c r="B2884" s="57">
        <f t="shared" si="212"/>
        <v>24</v>
      </c>
      <c r="C2884" s="57" t="str">
        <f t="shared" si="213"/>
        <v>Jun</v>
      </c>
      <c r="D2884" s="4" t="s">
        <v>2269</v>
      </c>
      <c r="E2884" s="57" t="s">
        <v>34</v>
      </c>
      <c r="F2884" s="57" t="s">
        <v>18</v>
      </c>
      <c r="G2884" s="57">
        <v>9814</v>
      </c>
      <c r="H2884" s="57">
        <v>1</v>
      </c>
      <c r="I2884" s="57">
        <v>2</v>
      </c>
      <c r="J2884" s="57"/>
      <c r="K2884" s="57">
        <f t="shared" si="216"/>
        <v>2</v>
      </c>
      <c r="L2884" s="57">
        <f t="shared" si="218"/>
        <v>2</v>
      </c>
      <c r="M2884" s="4" t="s">
        <v>5103</v>
      </c>
      <c r="N2884" s="57" t="s">
        <v>52</v>
      </c>
      <c r="O2884" s="57">
        <v>9330</v>
      </c>
      <c r="P2884" s="4" t="s">
        <v>2417</v>
      </c>
      <c r="Q2884" s="4"/>
    </row>
    <row r="2885" spans="1:17" s="1" customFormat="1" ht="18.649999999999999" customHeight="1" x14ac:dyDescent="0.35">
      <c r="A2885" s="3">
        <v>46183</v>
      </c>
      <c r="B2885" s="57">
        <f t="shared" si="212"/>
        <v>24</v>
      </c>
      <c r="C2885" s="57" t="str">
        <f t="shared" si="213"/>
        <v>Jun</v>
      </c>
      <c r="D2885" s="4" t="s">
        <v>5361</v>
      </c>
      <c r="E2885" s="57" t="s">
        <v>445</v>
      </c>
      <c r="F2885" s="57" t="s">
        <v>18</v>
      </c>
      <c r="G2885" s="57">
        <v>9812</v>
      </c>
      <c r="H2885" s="57">
        <v>10</v>
      </c>
      <c r="I2885" s="57">
        <v>8</v>
      </c>
      <c r="J2885" s="57"/>
      <c r="K2885" s="57">
        <f t="shared" si="216"/>
        <v>8</v>
      </c>
      <c r="L2885" s="57">
        <f t="shared" si="218"/>
        <v>80</v>
      </c>
      <c r="M2885" s="4" t="s">
        <v>447</v>
      </c>
      <c r="N2885" s="57" t="s">
        <v>455</v>
      </c>
      <c r="O2885" s="57">
        <v>9812</v>
      </c>
      <c r="P2885" s="4"/>
      <c r="Q2885" s="4"/>
    </row>
    <row r="2886" spans="1:17" s="1" customFormat="1" ht="18.649999999999999" customHeight="1" x14ac:dyDescent="0.35">
      <c r="A2886" s="3">
        <v>46183</v>
      </c>
      <c r="B2886" s="57">
        <f t="shared" si="212"/>
        <v>24</v>
      </c>
      <c r="C2886" s="57" t="str">
        <f t="shared" si="213"/>
        <v>Jun</v>
      </c>
      <c r="D2886" s="4" t="s">
        <v>5632</v>
      </c>
      <c r="E2886" s="57" t="s">
        <v>445</v>
      </c>
      <c r="F2886" s="57" t="s">
        <v>18</v>
      </c>
      <c r="G2886" s="57">
        <v>9812</v>
      </c>
      <c r="H2886" s="57">
        <v>6</v>
      </c>
      <c r="I2886" s="57">
        <v>8</v>
      </c>
      <c r="J2886" s="57">
        <v>2</v>
      </c>
      <c r="K2886" s="57">
        <f t="shared" si="216"/>
        <v>10</v>
      </c>
      <c r="L2886" s="57">
        <f t="shared" si="218"/>
        <v>60</v>
      </c>
      <c r="M2886" s="4" t="s">
        <v>447</v>
      </c>
      <c r="N2886" s="57" t="s">
        <v>455</v>
      </c>
      <c r="O2886" s="57">
        <v>9812</v>
      </c>
      <c r="P2886" s="4"/>
      <c r="Q2886" s="4"/>
    </row>
    <row r="2887" spans="1:17" s="1" customFormat="1" ht="18.649999999999999" customHeight="1" x14ac:dyDescent="0.35">
      <c r="A2887" s="3">
        <v>46183</v>
      </c>
      <c r="B2887" s="57">
        <f t="shared" si="212"/>
        <v>24</v>
      </c>
      <c r="C2887" s="57" t="str">
        <f t="shared" si="213"/>
        <v>Jun</v>
      </c>
      <c r="D2887" s="4" t="s">
        <v>674</v>
      </c>
      <c r="E2887" s="57" t="s">
        <v>445</v>
      </c>
      <c r="F2887" s="57" t="s">
        <v>17</v>
      </c>
      <c r="G2887" s="57">
        <v>9812</v>
      </c>
      <c r="H2887" s="57">
        <v>2</v>
      </c>
      <c r="I2887" s="57">
        <v>8</v>
      </c>
      <c r="J2887" s="57"/>
      <c r="K2887" s="57">
        <f t="shared" si="216"/>
        <v>8</v>
      </c>
      <c r="L2887" s="57">
        <f t="shared" si="218"/>
        <v>16</v>
      </c>
      <c r="M2887" s="4" t="s">
        <v>5103</v>
      </c>
      <c r="N2887" s="57" t="s">
        <v>52</v>
      </c>
      <c r="O2887" s="57">
        <v>9330</v>
      </c>
      <c r="P2887" s="4" t="s">
        <v>5440</v>
      </c>
      <c r="Q2887" s="4"/>
    </row>
    <row r="2888" spans="1:17" s="1" customFormat="1" ht="18.649999999999999" customHeight="1" x14ac:dyDescent="0.35">
      <c r="A2888" s="3">
        <v>46183</v>
      </c>
      <c r="B2888" s="57">
        <f t="shared" si="212"/>
        <v>24</v>
      </c>
      <c r="C2888" s="57" t="str">
        <f t="shared" si="213"/>
        <v>Jun</v>
      </c>
      <c r="D2888" s="4" t="s">
        <v>674</v>
      </c>
      <c r="E2888" s="57" t="s">
        <v>445</v>
      </c>
      <c r="F2888" s="57" t="s">
        <v>17</v>
      </c>
      <c r="G2888" s="57">
        <v>9812</v>
      </c>
      <c r="H2888" s="57">
        <v>3</v>
      </c>
      <c r="I2888" s="57">
        <v>8</v>
      </c>
      <c r="J2888" s="57">
        <v>4</v>
      </c>
      <c r="K2888" s="57">
        <f t="shared" si="216"/>
        <v>12</v>
      </c>
      <c r="L2888" s="57">
        <f t="shared" si="218"/>
        <v>36</v>
      </c>
      <c r="M2888" s="4" t="s">
        <v>5103</v>
      </c>
      <c r="N2888" s="57" t="s">
        <v>52</v>
      </c>
      <c r="O2888" s="57">
        <v>9330</v>
      </c>
      <c r="P2888" s="4" t="s">
        <v>5440</v>
      </c>
      <c r="Q2888" s="4"/>
    </row>
    <row r="2889" spans="1:17" s="1" customFormat="1" ht="18.649999999999999" customHeight="1" x14ac:dyDescent="0.35">
      <c r="A2889" s="3">
        <v>46183</v>
      </c>
      <c r="B2889" s="57">
        <f t="shared" si="212"/>
        <v>24</v>
      </c>
      <c r="C2889" s="57" t="str">
        <f t="shared" si="213"/>
        <v>Jun</v>
      </c>
      <c r="D2889" s="4" t="s">
        <v>5406</v>
      </c>
      <c r="E2889" s="57" t="s">
        <v>445</v>
      </c>
      <c r="F2889" s="57" t="s">
        <v>17</v>
      </c>
      <c r="G2889" s="57">
        <v>9812</v>
      </c>
      <c r="H2889" s="57">
        <v>49</v>
      </c>
      <c r="I2889" s="57">
        <v>8</v>
      </c>
      <c r="J2889" s="57"/>
      <c r="K2889" s="57">
        <f t="shared" si="216"/>
        <v>8</v>
      </c>
      <c r="L2889" s="57">
        <f t="shared" si="218"/>
        <v>392</v>
      </c>
      <c r="M2889" s="4" t="s">
        <v>1903</v>
      </c>
      <c r="N2889" s="57" t="s">
        <v>442</v>
      </c>
      <c r="O2889" s="57">
        <v>9812</v>
      </c>
      <c r="P2889" s="4"/>
      <c r="Q2889" s="4"/>
    </row>
    <row r="2890" spans="1:17" s="1" customFormat="1" ht="18.649999999999999" customHeight="1" x14ac:dyDescent="0.35">
      <c r="A2890" s="3">
        <v>46183</v>
      </c>
      <c r="B2890" s="57">
        <f t="shared" si="212"/>
        <v>24</v>
      </c>
      <c r="C2890" s="57" t="str">
        <f t="shared" si="213"/>
        <v>Jun</v>
      </c>
      <c r="D2890" s="4" t="s">
        <v>2817</v>
      </c>
      <c r="E2890" s="57" t="s">
        <v>445</v>
      </c>
      <c r="F2890" s="57" t="s">
        <v>17</v>
      </c>
      <c r="G2890" s="57">
        <v>9812</v>
      </c>
      <c r="H2890" s="57">
        <v>2</v>
      </c>
      <c r="I2890" s="57">
        <v>8</v>
      </c>
      <c r="J2890" s="57">
        <v>3.75</v>
      </c>
      <c r="K2890" s="57">
        <f t="shared" si="216"/>
        <v>11.75</v>
      </c>
      <c r="L2890" s="57">
        <f t="shared" si="218"/>
        <v>23.5</v>
      </c>
      <c r="M2890" s="4" t="s">
        <v>1903</v>
      </c>
      <c r="N2890" s="57" t="s">
        <v>442</v>
      </c>
      <c r="O2890" s="57">
        <v>9812</v>
      </c>
      <c r="P2890" s="4"/>
      <c r="Q2890" s="4"/>
    </row>
    <row r="2891" spans="1:17" s="1" customFormat="1" ht="18.649999999999999" customHeight="1" x14ac:dyDescent="0.35">
      <c r="A2891" s="3">
        <v>46183</v>
      </c>
      <c r="B2891" s="57">
        <f t="shared" si="212"/>
        <v>24</v>
      </c>
      <c r="C2891" s="57" t="str">
        <f t="shared" si="213"/>
        <v>Jun</v>
      </c>
      <c r="D2891" s="4" t="s">
        <v>5236</v>
      </c>
      <c r="E2891" s="57" t="s">
        <v>445</v>
      </c>
      <c r="F2891" s="57" t="s">
        <v>17</v>
      </c>
      <c r="G2891" s="57">
        <v>9812</v>
      </c>
      <c r="H2891" s="57">
        <v>46</v>
      </c>
      <c r="I2891" s="57">
        <v>8</v>
      </c>
      <c r="J2891" s="57">
        <v>4</v>
      </c>
      <c r="K2891" s="57">
        <f t="shared" si="216"/>
        <v>12</v>
      </c>
      <c r="L2891" s="57">
        <f t="shared" si="218"/>
        <v>552</v>
      </c>
      <c r="M2891" s="4" t="s">
        <v>1903</v>
      </c>
      <c r="N2891" s="57" t="s">
        <v>442</v>
      </c>
      <c r="O2891" s="57">
        <v>9812</v>
      </c>
      <c r="P2891" s="4"/>
      <c r="Q2891" s="4"/>
    </row>
    <row r="2892" spans="1:17" s="1" customFormat="1" ht="18.649999999999999" customHeight="1" x14ac:dyDescent="0.35">
      <c r="A2892" s="3">
        <v>46183</v>
      </c>
      <c r="B2892" s="57">
        <f t="shared" si="212"/>
        <v>24</v>
      </c>
      <c r="C2892" s="57" t="str">
        <f t="shared" si="213"/>
        <v>Jun</v>
      </c>
      <c r="D2892" s="4" t="s">
        <v>475</v>
      </c>
      <c r="E2892" s="57" t="s">
        <v>34</v>
      </c>
      <c r="F2892" s="57" t="s">
        <v>17</v>
      </c>
      <c r="G2892" s="57">
        <v>9814</v>
      </c>
      <c r="H2892" s="57">
        <v>7</v>
      </c>
      <c r="I2892" s="57">
        <v>8</v>
      </c>
      <c r="J2892" s="57">
        <v>2</v>
      </c>
      <c r="K2892" s="57">
        <f t="shared" si="216"/>
        <v>10</v>
      </c>
      <c r="L2892" s="57">
        <f t="shared" si="218"/>
        <v>70</v>
      </c>
      <c r="M2892" s="4" t="s">
        <v>1903</v>
      </c>
      <c r="N2892" s="57" t="s">
        <v>443</v>
      </c>
      <c r="O2892" s="57">
        <v>9814</v>
      </c>
      <c r="P2892" s="4"/>
      <c r="Q2892" s="4"/>
    </row>
    <row r="2893" spans="1:17" s="1" customFormat="1" ht="18.649999999999999" customHeight="1" x14ac:dyDescent="0.35">
      <c r="A2893" s="3">
        <v>46183</v>
      </c>
      <c r="B2893" s="57">
        <f t="shared" si="212"/>
        <v>24</v>
      </c>
      <c r="C2893" s="57" t="str">
        <f t="shared" si="213"/>
        <v>Jun</v>
      </c>
      <c r="D2893" s="4" t="s">
        <v>438</v>
      </c>
      <c r="E2893" s="57" t="s">
        <v>34</v>
      </c>
      <c r="F2893" s="57" t="s">
        <v>17</v>
      </c>
      <c r="G2893" s="57">
        <v>9814</v>
      </c>
      <c r="H2893" s="57">
        <v>42</v>
      </c>
      <c r="I2893" s="57">
        <v>8</v>
      </c>
      <c r="J2893" s="57">
        <v>4</v>
      </c>
      <c r="K2893" s="57">
        <f t="shared" si="216"/>
        <v>12</v>
      </c>
      <c r="L2893" s="57">
        <f t="shared" si="218"/>
        <v>504</v>
      </c>
      <c r="M2893" s="4" t="s">
        <v>1903</v>
      </c>
      <c r="N2893" s="57" t="s">
        <v>443</v>
      </c>
      <c r="O2893" s="57">
        <v>9814</v>
      </c>
      <c r="P2893" s="4"/>
      <c r="Q2893" s="4"/>
    </row>
    <row r="2894" spans="1:17" s="1" customFormat="1" ht="18.649999999999999" customHeight="1" x14ac:dyDescent="0.35">
      <c r="A2894" s="3">
        <v>46183</v>
      </c>
      <c r="B2894" s="57">
        <f t="shared" si="212"/>
        <v>24</v>
      </c>
      <c r="C2894" s="57" t="str">
        <f t="shared" si="213"/>
        <v>Jun</v>
      </c>
      <c r="D2894" s="4" t="s">
        <v>5633</v>
      </c>
      <c r="E2894" s="57" t="s">
        <v>34</v>
      </c>
      <c r="F2894" s="57" t="s">
        <v>17</v>
      </c>
      <c r="G2894" s="57">
        <v>9814</v>
      </c>
      <c r="H2894" s="57">
        <v>5</v>
      </c>
      <c r="I2894" s="57">
        <v>6.5</v>
      </c>
      <c r="J2894" s="57"/>
      <c r="K2894" s="57">
        <f t="shared" si="216"/>
        <v>6.5</v>
      </c>
      <c r="L2894" s="57">
        <f t="shared" si="218"/>
        <v>32.5</v>
      </c>
      <c r="M2894" s="4" t="s">
        <v>5634</v>
      </c>
      <c r="N2894" s="57" t="s">
        <v>3373</v>
      </c>
      <c r="O2894" s="57" t="s">
        <v>5635</v>
      </c>
      <c r="P2894" s="4" t="s">
        <v>5636</v>
      </c>
      <c r="Q2894" s="4"/>
    </row>
    <row r="2895" spans="1:17" s="1" customFormat="1" ht="18.649999999999999" customHeight="1" x14ac:dyDescent="0.35">
      <c r="A2895" s="3">
        <v>46183</v>
      </c>
      <c r="B2895" s="57">
        <f t="shared" si="212"/>
        <v>24</v>
      </c>
      <c r="C2895" s="57" t="str">
        <f t="shared" si="213"/>
        <v>Jun</v>
      </c>
      <c r="D2895" s="4" t="s">
        <v>6120</v>
      </c>
      <c r="E2895" s="57" t="s">
        <v>445</v>
      </c>
      <c r="F2895" s="57" t="str">
        <f>IF(LEFT(O2895,2)="OP","OP","CPT")</f>
        <v>CPT</v>
      </c>
      <c r="G2895" s="57">
        <v>9812</v>
      </c>
      <c r="H2895" s="57">
        <v>1</v>
      </c>
      <c r="I2895" s="57">
        <v>8</v>
      </c>
      <c r="J2895" s="57">
        <v>3.5</v>
      </c>
      <c r="K2895" s="57">
        <f t="shared" si="216"/>
        <v>11.5</v>
      </c>
      <c r="L2895" s="57">
        <f>K2895*H2895</f>
        <v>11.5</v>
      </c>
      <c r="M2895" s="4" t="s">
        <v>3104</v>
      </c>
      <c r="N2895" s="57" t="s">
        <v>6292</v>
      </c>
      <c r="O2895" s="57">
        <v>9808</v>
      </c>
      <c r="P2895" s="4"/>
      <c r="Q2895" s="4"/>
    </row>
    <row r="2896" spans="1:17" s="1" customFormat="1" ht="18.649999999999999" customHeight="1" x14ac:dyDescent="0.35">
      <c r="A2896" s="3">
        <v>46183</v>
      </c>
      <c r="B2896" s="57">
        <f t="shared" si="212"/>
        <v>24</v>
      </c>
      <c r="C2896" s="57" t="str">
        <f t="shared" si="213"/>
        <v>Jun</v>
      </c>
      <c r="D2896" s="4" t="s">
        <v>6120</v>
      </c>
      <c r="E2896" s="57" t="s">
        <v>445</v>
      </c>
      <c r="F2896" s="57" t="str">
        <f>IF(LEFT(O2896,2)="OP","OP","CPT")</f>
        <v>CPT</v>
      </c>
      <c r="G2896" s="57">
        <v>9812</v>
      </c>
      <c r="H2896" s="57">
        <v>8</v>
      </c>
      <c r="I2896" s="57">
        <v>8</v>
      </c>
      <c r="J2896" s="57">
        <v>4</v>
      </c>
      <c r="K2896" s="57">
        <f t="shared" si="216"/>
        <v>12</v>
      </c>
      <c r="L2896" s="57">
        <f>K2896*H2896</f>
        <v>96</v>
      </c>
      <c r="M2896" s="4" t="s">
        <v>3104</v>
      </c>
      <c r="N2896" s="57" t="s">
        <v>6292</v>
      </c>
      <c r="O2896" s="57">
        <v>9808</v>
      </c>
      <c r="P2896" s="4"/>
      <c r="Q2896" s="4"/>
    </row>
    <row r="2897" spans="1:17" s="1" customFormat="1" ht="18.649999999999999" customHeight="1" x14ac:dyDescent="0.35">
      <c r="A2897" s="3">
        <v>46183</v>
      </c>
      <c r="B2897" s="57">
        <f t="shared" si="212"/>
        <v>24</v>
      </c>
      <c r="C2897" s="57" t="str">
        <f t="shared" si="213"/>
        <v>Jun</v>
      </c>
      <c r="D2897" s="4" t="s">
        <v>6120</v>
      </c>
      <c r="E2897" s="57" t="s">
        <v>445</v>
      </c>
      <c r="F2897" s="57" t="str">
        <f>IF(LEFT(O2897,2)="OP","OP","CPT")</f>
        <v>CPT</v>
      </c>
      <c r="G2897" s="57">
        <v>9812</v>
      </c>
      <c r="H2897" s="57">
        <v>12</v>
      </c>
      <c r="I2897" s="57">
        <v>8</v>
      </c>
      <c r="J2897" s="57">
        <v>0</v>
      </c>
      <c r="K2897" s="57">
        <f t="shared" si="216"/>
        <v>8</v>
      </c>
      <c r="L2897" s="57">
        <f>K2897*H2897</f>
        <v>96</v>
      </c>
      <c r="M2897" s="4" t="s">
        <v>3104</v>
      </c>
      <c r="N2897" s="57" t="s">
        <v>6292</v>
      </c>
      <c r="O2897" s="57">
        <v>9808</v>
      </c>
      <c r="P2897" s="4"/>
      <c r="Q2897" s="4"/>
    </row>
    <row r="2898" spans="1:17" s="1" customFormat="1" ht="18.649999999999999" customHeight="1" x14ac:dyDescent="0.35">
      <c r="A2898" s="3">
        <v>46183</v>
      </c>
      <c r="B2898" s="57">
        <f t="shared" si="212"/>
        <v>24</v>
      </c>
      <c r="C2898" s="57" t="str">
        <f t="shared" si="213"/>
        <v>Jun</v>
      </c>
      <c r="D2898" s="4" t="s">
        <v>6120</v>
      </c>
      <c r="E2898" s="57" t="s">
        <v>445</v>
      </c>
      <c r="F2898" s="57" t="str">
        <f>IF(LEFT(O2898,2)="OP","OP","CPT")</f>
        <v>CPT</v>
      </c>
      <c r="G2898" s="57">
        <v>9812</v>
      </c>
      <c r="H2898" s="57">
        <v>9</v>
      </c>
      <c r="I2898" s="57">
        <v>8</v>
      </c>
      <c r="J2898" s="57">
        <v>4</v>
      </c>
      <c r="K2898" s="57">
        <f t="shared" si="216"/>
        <v>12</v>
      </c>
      <c r="L2898" s="57">
        <f>K2898*H2898</f>
        <v>108</v>
      </c>
      <c r="M2898" s="4" t="s">
        <v>3104</v>
      </c>
      <c r="N2898" s="57" t="s">
        <v>6292</v>
      </c>
      <c r="O2898" s="57">
        <v>9808</v>
      </c>
      <c r="P2898" s="4"/>
      <c r="Q2898" s="4"/>
    </row>
    <row r="2899" spans="1:17" s="1" customFormat="1" ht="18.649999999999999" customHeight="1" x14ac:dyDescent="0.35">
      <c r="A2899" s="3">
        <v>46184</v>
      </c>
      <c r="B2899" s="57">
        <f t="shared" si="212"/>
        <v>24</v>
      </c>
      <c r="C2899" s="57" t="str">
        <f t="shared" si="213"/>
        <v>Jun</v>
      </c>
      <c r="D2899" s="4" t="s">
        <v>435</v>
      </c>
      <c r="E2899" s="57" t="s">
        <v>34</v>
      </c>
      <c r="F2899" s="57" t="s">
        <v>18</v>
      </c>
      <c r="G2899" s="57">
        <v>9814</v>
      </c>
      <c r="H2899" s="57">
        <v>2</v>
      </c>
      <c r="I2899" s="57">
        <v>8</v>
      </c>
      <c r="J2899" s="57">
        <v>2</v>
      </c>
      <c r="K2899" s="57">
        <f t="shared" si="216"/>
        <v>10</v>
      </c>
      <c r="L2899" s="57">
        <f t="shared" ref="L2899:L2914" si="219">H2899*K2899</f>
        <v>20</v>
      </c>
      <c r="M2899" s="4" t="s">
        <v>452</v>
      </c>
      <c r="N2899" s="57" t="s">
        <v>435</v>
      </c>
      <c r="O2899" s="57">
        <v>273124</v>
      </c>
      <c r="P2899" s="4"/>
      <c r="Q2899" s="4"/>
    </row>
    <row r="2900" spans="1:17" s="1" customFormat="1" ht="18.649999999999999" customHeight="1" x14ac:dyDescent="0.35">
      <c r="A2900" s="3">
        <v>46184</v>
      </c>
      <c r="B2900" s="57">
        <f t="shared" si="212"/>
        <v>24</v>
      </c>
      <c r="C2900" s="57" t="str">
        <f t="shared" si="213"/>
        <v>Jun</v>
      </c>
      <c r="D2900" s="4" t="s">
        <v>2268</v>
      </c>
      <c r="E2900" s="57" t="s">
        <v>34</v>
      </c>
      <c r="F2900" s="57" t="s">
        <v>18</v>
      </c>
      <c r="G2900" s="57">
        <v>9814</v>
      </c>
      <c r="H2900" s="57">
        <v>1</v>
      </c>
      <c r="I2900" s="57">
        <v>2</v>
      </c>
      <c r="J2900" s="57"/>
      <c r="K2900" s="57">
        <f t="shared" si="216"/>
        <v>2</v>
      </c>
      <c r="L2900" s="57">
        <f t="shared" si="219"/>
        <v>2</v>
      </c>
      <c r="M2900" s="4" t="s">
        <v>5103</v>
      </c>
      <c r="N2900" s="57" t="s">
        <v>52</v>
      </c>
      <c r="O2900" s="57">
        <v>9330</v>
      </c>
      <c r="P2900" s="4" t="s">
        <v>2417</v>
      </c>
      <c r="Q2900" s="4"/>
    </row>
    <row r="2901" spans="1:17" s="1" customFormat="1" ht="18.649999999999999" customHeight="1" x14ac:dyDescent="0.35">
      <c r="A2901" s="3">
        <v>46184</v>
      </c>
      <c r="B2901" s="57">
        <f t="shared" si="212"/>
        <v>24</v>
      </c>
      <c r="C2901" s="57" t="str">
        <f t="shared" si="213"/>
        <v>Jun</v>
      </c>
      <c r="D2901" s="4" t="s">
        <v>2269</v>
      </c>
      <c r="E2901" s="57" t="s">
        <v>34</v>
      </c>
      <c r="F2901" s="57" t="s">
        <v>18</v>
      </c>
      <c r="G2901" s="57">
        <v>9814</v>
      </c>
      <c r="H2901" s="57">
        <v>1</v>
      </c>
      <c r="I2901" s="57">
        <v>2</v>
      </c>
      <c r="J2901" s="57"/>
      <c r="K2901" s="57">
        <f t="shared" si="216"/>
        <v>2</v>
      </c>
      <c r="L2901" s="57">
        <f t="shared" si="219"/>
        <v>2</v>
      </c>
      <c r="M2901" s="4" t="s">
        <v>5103</v>
      </c>
      <c r="N2901" s="57" t="s">
        <v>52</v>
      </c>
      <c r="O2901" s="57">
        <v>9330</v>
      </c>
      <c r="P2901" s="4" t="s">
        <v>2417</v>
      </c>
      <c r="Q2901" s="4"/>
    </row>
    <row r="2902" spans="1:17" s="1" customFormat="1" ht="18.649999999999999" customHeight="1" x14ac:dyDescent="0.35">
      <c r="A2902" s="3">
        <v>46184</v>
      </c>
      <c r="B2902" s="57">
        <f t="shared" si="212"/>
        <v>24</v>
      </c>
      <c r="C2902" s="57" t="str">
        <f t="shared" si="213"/>
        <v>Jun</v>
      </c>
      <c r="D2902" s="4" t="s">
        <v>5361</v>
      </c>
      <c r="E2902" s="57" t="s">
        <v>445</v>
      </c>
      <c r="F2902" s="57" t="s">
        <v>18</v>
      </c>
      <c r="G2902" s="57">
        <v>9812</v>
      </c>
      <c r="H2902" s="57">
        <v>2</v>
      </c>
      <c r="I2902" s="57">
        <v>8</v>
      </c>
      <c r="J2902" s="57">
        <v>1.5</v>
      </c>
      <c r="K2902" s="57">
        <f t="shared" si="216"/>
        <v>9.5</v>
      </c>
      <c r="L2902" s="57">
        <f t="shared" si="219"/>
        <v>19</v>
      </c>
      <c r="M2902" s="4" t="s">
        <v>447</v>
      </c>
      <c r="N2902" s="57" t="s">
        <v>455</v>
      </c>
      <c r="O2902" s="57">
        <v>9812</v>
      </c>
      <c r="P2902" s="4"/>
      <c r="Q2902" s="4"/>
    </row>
    <row r="2903" spans="1:17" s="1" customFormat="1" ht="18.649999999999999" customHeight="1" x14ac:dyDescent="0.35">
      <c r="A2903" s="3">
        <v>46184</v>
      </c>
      <c r="B2903" s="57">
        <f t="shared" si="212"/>
        <v>24</v>
      </c>
      <c r="C2903" s="57" t="str">
        <f t="shared" si="213"/>
        <v>Jun</v>
      </c>
      <c r="D2903" s="4" t="s">
        <v>5632</v>
      </c>
      <c r="E2903" s="57" t="s">
        <v>445</v>
      </c>
      <c r="F2903" s="57" t="s">
        <v>18</v>
      </c>
      <c r="G2903" s="57">
        <v>9812</v>
      </c>
      <c r="H2903" s="57">
        <v>2</v>
      </c>
      <c r="I2903" s="57">
        <v>8</v>
      </c>
      <c r="J2903" s="57">
        <v>2</v>
      </c>
      <c r="K2903" s="57">
        <f t="shared" si="216"/>
        <v>10</v>
      </c>
      <c r="L2903" s="57">
        <f t="shared" si="219"/>
        <v>20</v>
      </c>
      <c r="M2903" s="4" t="s">
        <v>447</v>
      </c>
      <c r="N2903" s="57" t="s">
        <v>455</v>
      </c>
      <c r="O2903" s="57">
        <v>9812</v>
      </c>
      <c r="P2903" s="4"/>
      <c r="Q2903" s="4"/>
    </row>
    <row r="2904" spans="1:17" s="1" customFormat="1" ht="18.649999999999999" customHeight="1" x14ac:dyDescent="0.35">
      <c r="A2904" s="3">
        <v>46184</v>
      </c>
      <c r="B2904" s="57">
        <f t="shared" si="212"/>
        <v>24</v>
      </c>
      <c r="C2904" s="57" t="str">
        <f t="shared" si="213"/>
        <v>Jun</v>
      </c>
      <c r="D2904" s="4" t="s">
        <v>674</v>
      </c>
      <c r="E2904" s="57" t="s">
        <v>445</v>
      </c>
      <c r="F2904" s="57" t="s">
        <v>17</v>
      </c>
      <c r="G2904" s="57">
        <v>9812</v>
      </c>
      <c r="H2904" s="57">
        <v>2</v>
      </c>
      <c r="I2904" s="57">
        <v>8</v>
      </c>
      <c r="J2904" s="57">
        <v>2</v>
      </c>
      <c r="K2904" s="57">
        <f t="shared" si="216"/>
        <v>10</v>
      </c>
      <c r="L2904" s="57">
        <f t="shared" si="219"/>
        <v>20</v>
      </c>
      <c r="M2904" s="4" t="s">
        <v>5103</v>
      </c>
      <c r="N2904" s="57" t="s">
        <v>52</v>
      </c>
      <c r="O2904" s="57">
        <v>9330</v>
      </c>
      <c r="P2904" s="4" t="s">
        <v>5440</v>
      </c>
      <c r="Q2904" s="4"/>
    </row>
    <row r="2905" spans="1:17" s="1" customFormat="1" ht="18.649999999999999" customHeight="1" x14ac:dyDescent="0.35">
      <c r="A2905" s="3">
        <v>46184</v>
      </c>
      <c r="B2905" s="57">
        <f t="shared" si="212"/>
        <v>24</v>
      </c>
      <c r="C2905" s="57" t="str">
        <f t="shared" si="213"/>
        <v>Jun</v>
      </c>
      <c r="D2905" s="4" t="s">
        <v>674</v>
      </c>
      <c r="E2905" s="57" t="s">
        <v>445</v>
      </c>
      <c r="F2905" s="57" t="s">
        <v>17</v>
      </c>
      <c r="G2905" s="57">
        <v>9812</v>
      </c>
      <c r="H2905" s="57">
        <v>3</v>
      </c>
      <c r="I2905" s="57">
        <v>8</v>
      </c>
      <c r="J2905" s="57">
        <v>4</v>
      </c>
      <c r="K2905" s="57">
        <f t="shared" si="216"/>
        <v>12</v>
      </c>
      <c r="L2905" s="57">
        <f t="shared" si="219"/>
        <v>36</v>
      </c>
      <c r="M2905" s="4" t="s">
        <v>5103</v>
      </c>
      <c r="N2905" s="57" t="s">
        <v>52</v>
      </c>
      <c r="O2905" s="57">
        <v>9330</v>
      </c>
      <c r="P2905" s="4" t="s">
        <v>5440</v>
      </c>
      <c r="Q2905" s="4"/>
    </row>
    <row r="2906" spans="1:17" s="1" customFormat="1" ht="18.649999999999999" customHeight="1" x14ac:dyDescent="0.35">
      <c r="A2906" s="3">
        <v>46184</v>
      </c>
      <c r="B2906" s="57">
        <f t="shared" si="212"/>
        <v>24</v>
      </c>
      <c r="C2906" s="57" t="str">
        <f t="shared" si="213"/>
        <v>Jun</v>
      </c>
      <c r="D2906" s="4" t="s">
        <v>838</v>
      </c>
      <c r="E2906" s="57" t="s">
        <v>445</v>
      </c>
      <c r="F2906" s="57" t="s">
        <v>17</v>
      </c>
      <c r="G2906" s="57">
        <v>9812</v>
      </c>
      <c r="H2906" s="57">
        <v>3</v>
      </c>
      <c r="I2906" s="57">
        <v>8</v>
      </c>
      <c r="J2906" s="57"/>
      <c r="K2906" s="57">
        <f t="shared" si="216"/>
        <v>8</v>
      </c>
      <c r="L2906" s="57">
        <f t="shared" si="219"/>
        <v>24</v>
      </c>
      <c r="M2906" s="4" t="s">
        <v>5103</v>
      </c>
      <c r="N2906" s="57" t="s">
        <v>52</v>
      </c>
      <c r="O2906" s="57">
        <v>9330</v>
      </c>
      <c r="P2906" s="4" t="s">
        <v>5482</v>
      </c>
      <c r="Q2906" s="4"/>
    </row>
    <row r="2907" spans="1:17" s="1" customFormat="1" ht="18.649999999999999" customHeight="1" x14ac:dyDescent="0.35">
      <c r="A2907" s="3">
        <v>46184</v>
      </c>
      <c r="B2907" s="57">
        <f t="shared" si="212"/>
        <v>24</v>
      </c>
      <c r="C2907" s="57" t="str">
        <f t="shared" si="213"/>
        <v>Jun</v>
      </c>
      <c r="D2907" s="4" t="s">
        <v>5406</v>
      </c>
      <c r="E2907" s="57" t="s">
        <v>445</v>
      </c>
      <c r="F2907" s="57" t="s">
        <v>17</v>
      </c>
      <c r="G2907" s="57">
        <v>9812</v>
      </c>
      <c r="H2907" s="57">
        <v>6</v>
      </c>
      <c r="I2907" s="57">
        <v>8</v>
      </c>
      <c r="J2907" s="57"/>
      <c r="K2907" s="57">
        <f t="shared" si="216"/>
        <v>8</v>
      </c>
      <c r="L2907" s="57">
        <f t="shared" si="219"/>
        <v>48</v>
      </c>
      <c r="M2907" s="4" t="s">
        <v>1903</v>
      </c>
      <c r="N2907" s="57" t="s">
        <v>442</v>
      </c>
      <c r="O2907" s="57">
        <v>9812</v>
      </c>
      <c r="P2907" s="4"/>
      <c r="Q2907" s="4"/>
    </row>
    <row r="2908" spans="1:17" s="1" customFormat="1" ht="18.649999999999999" customHeight="1" x14ac:dyDescent="0.35">
      <c r="A2908" s="3">
        <v>46184</v>
      </c>
      <c r="B2908" s="57">
        <f t="shared" si="212"/>
        <v>24</v>
      </c>
      <c r="C2908" s="57" t="str">
        <f t="shared" si="213"/>
        <v>Jun</v>
      </c>
      <c r="D2908" s="4" t="s">
        <v>2817</v>
      </c>
      <c r="E2908" s="57" t="s">
        <v>445</v>
      </c>
      <c r="F2908" s="57" t="s">
        <v>17</v>
      </c>
      <c r="G2908" s="57">
        <v>9812</v>
      </c>
      <c r="H2908" s="57">
        <v>1</v>
      </c>
      <c r="I2908" s="57">
        <v>8</v>
      </c>
      <c r="J2908" s="57">
        <v>2</v>
      </c>
      <c r="K2908" s="57">
        <f t="shared" si="216"/>
        <v>10</v>
      </c>
      <c r="L2908" s="57">
        <f t="shared" si="219"/>
        <v>10</v>
      </c>
      <c r="M2908" s="4" t="s">
        <v>1903</v>
      </c>
      <c r="N2908" s="57" t="s">
        <v>442</v>
      </c>
      <c r="O2908" s="57">
        <v>9812</v>
      </c>
      <c r="P2908" s="4"/>
      <c r="Q2908" s="4"/>
    </row>
    <row r="2909" spans="1:17" s="1" customFormat="1" ht="18.649999999999999" customHeight="1" x14ac:dyDescent="0.35">
      <c r="A2909" s="3">
        <v>46184</v>
      </c>
      <c r="B2909" s="57">
        <f t="shared" si="212"/>
        <v>24</v>
      </c>
      <c r="C2909" s="57" t="str">
        <f t="shared" si="213"/>
        <v>Jun</v>
      </c>
      <c r="D2909" s="4" t="s">
        <v>5406</v>
      </c>
      <c r="E2909" s="57" t="s">
        <v>445</v>
      </c>
      <c r="F2909" s="57" t="s">
        <v>17</v>
      </c>
      <c r="G2909" s="57">
        <v>9812</v>
      </c>
      <c r="H2909" s="57">
        <v>1</v>
      </c>
      <c r="I2909" s="57">
        <v>8</v>
      </c>
      <c r="J2909" s="57">
        <v>3</v>
      </c>
      <c r="K2909" s="57">
        <f t="shared" si="216"/>
        <v>11</v>
      </c>
      <c r="L2909" s="57">
        <f t="shared" si="219"/>
        <v>11</v>
      </c>
      <c r="M2909" s="4" t="s">
        <v>1903</v>
      </c>
      <c r="N2909" s="57" t="s">
        <v>442</v>
      </c>
      <c r="O2909" s="57">
        <v>9812</v>
      </c>
      <c r="P2909" s="4"/>
      <c r="Q2909" s="4"/>
    </row>
    <row r="2910" spans="1:17" s="1" customFormat="1" ht="18.649999999999999" customHeight="1" x14ac:dyDescent="0.35">
      <c r="A2910" s="3">
        <v>46184</v>
      </c>
      <c r="B2910" s="57">
        <f t="shared" si="212"/>
        <v>24</v>
      </c>
      <c r="C2910" s="57" t="str">
        <f t="shared" si="213"/>
        <v>Jun</v>
      </c>
      <c r="D2910" s="4" t="s">
        <v>2817</v>
      </c>
      <c r="E2910" s="57" t="s">
        <v>445</v>
      </c>
      <c r="F2910" s="57" t="s">
        <v>17</v>
      </c>
      <c r="G2910" s="57">
        <v>9812</v>
      </c>
      <c r="H2910" s="57">
        <v>2</v>
      </c>
      <c r="I2910" s="57">
        <v>8</v>
      </c>
      <c r="J2910" s="57">
        <v>3.75</v>
      </c>
      <c r="K2910" s="57">
        <f t="shared" si="216"/>
        <v>11.75</v>
      </c>
      <c r="L2910" s="57">
        <f t="shared" si="219"/>
        <v>23.5</v>
      </c>
      <c r="M2910" s="4" t="s">
        <v>1903</v>
      </c>
      <c r="N2910" s="57" t="s">
        <v>442</v>
      </c>
      <c r="O2910" s="57">
        <v>9812</v>
      </c>
      <c r="P2910" s="4"/>
      <c r="Q2910" s="4"/>
    </row>
    <row r="2911" spans="1:17" s="1" customFormat="1" ht="18.649999999999999" customHeight="1" x14ac:dyDescent="0.35">
      <c r="A2911" s="3">
        <v>46184</v>
      </c>
      <c r="B2911" s="57">
        <f t="shared" si="212"/>
        <v>24</v>
      </c>
      <c r="C2911" s="57" t="str">
        <f t="shared" si="213"/>
        <v>Jun</v>
      </c>
      <c r="D2911" s="4" t="s">
        <v>5236</v>
      </c>
      <c r="E2911" s="57" t="s">
        <v>445</v>
      </c>
      <c r="F2911" s="57" t="s">
        <v>17</v>
      </c>
      <c r="G2911" s="57">
        <v>9812</v>
      </c>
      <c r="H2911" s="57">
        <v>90</v>
      </c>
      <c r="I2911" s="57">
        <v>8</v>
      </c>
      <c r="J2911" s="57">
        <v>4</v>
      </c>
      <c r="K2911" s="57">
        <f t="shared" si="216"/>
        <v>12</v>
      </c>
      <c r="L2911" s="57">
        <f t="shared" si="219"/>
        <v>1080</v>
      </c>
      <c r="M2911" s="4" t="s">
        <v>1903</v>
      </c>
      <c r="N2911" s="57" t="s">
        <v>442</v>
      </c>
      <c r="O2911" s="57">
        <v>9812</v>
      </c>
      <c r="P2911" s="4"/>
      <c r="Q2911" s="4"/>
    </row>
    <row r="2912" spans="1:17" s="1" customFormat="1" ht="18.649999999999999" customHeight="1" x14ac:dyDescent="0.35">
      <c r="A2912" s="3">
        <v>46184</v>
      </c>
      <c r="B2912" s="57">
        <f t="shared" si="212"/>
        <v>24</v>
      </c>
      <c r="C2912" s="57" t="str">
        <f t="shared" si="213"/>
        <v>Jun</v>
      </c>
      <c r="D2912" s="4" t="s">
        <v>5671</v>
      </c>
      <c r="E2912" s="57" t="s">
        <v>34</v>
      </c>
      <c r="F2912" s="57" t="s">
        <v>17</v>
      </c>
      <c r="G2912" s="57">
        <v>9814</v>
      </c>
      <c r="H2912" s="57">
        <v>2</v>
      </c>
      <c r="I2912" s="57">
        <v>8</v>
      </c>
      <c r="J2912" s="57">
        <v>2</v>
      </c>
      <c r="K2912" s="57">
        <f t="shared" si="216"/>
        <v>10</v>
      </c>
      <c r="L2912" s="57">
        <f t="shared" si="219"/>
        <v>20</v>
      </c>
      <c r="M2912" s="4" t="s">
        <v>447</v>
      </c>
      <c r="N2912" s="57" t="s">
        <v>455</v>
      </c>
      <c r="O2912" s="57">
        <v>9812</v>
      </c>
      <c r="P2912" s="4"/>
      <c r="Q2912" s="4"/>
    </row>
    <row r="2913" spans="1:17" s="1" customFormat="1" ht="18.649999999999999" customHeight="1" x14ac:dyDescent="0.35">
      <c r="A2913" s="3">
        <v>46184</v>
      </c>
      <c r="B2913" s="57">
        <f t="shared" si="212"/>
        <v>24</v>
      </c>
      <c r="C2913" s="57" t="str">
        <f t="shared" si="213"/>
        <v>Jun</v>
      </c>
      <c r="D2913" s="4" t="s">
        <v>438</v>
      </c>
      <c r="E2913" s="57" t="s">
        <v>34</v>
      </c>
      <c r="F2913" s="57" t="s">
        <v>17</v>
      </c>
      <c r="G2913" s="57">
        <v>9814</v>
      </c>
      <c r="H2913" s="57">
        <v>42</v>
      </c>
      <c r="I2913" s="57">
        <v>8</v>
      </c>
      <c r="J2913" s="57">
        <v>4</v>
      </c>
      <c r="K2913" s="57">
        <f t="shared" si="216"/>
        <v>12</v>
      </c>
      <c r="L2913" s="57">
        <f t="shared" si="219"/>
        <v>504</v>
      </c>
      <c r="M2913" s="4" t="s">
        <v>1903</v>
      </c>
      <c r="N2913" s="57" t="s">
        <v>443</v>
      </c>
      <c r="O2913" s="57">
        <v>9814</v>
      </c>
      <c r="P2913" s="4"/>
      <c r="Q2913" s="4"/>
    </row>
    <row r="2914" spans="1:17" s="1" customFormat="1" ht="18.649999999999999" customHeight="1" x14ac:dyDescent="0.35">
      <c r="A2914" s="3">
        <v>46184</v>
      </c>
      <c r="B2914" s="57">
        <f t="shared" si="212"/>
        <v>24</v>
      </c>
      <c r="C2914" s="57" t="str">
        <f t="shared" si="213"/>
        <v>Jun</v>
      </c>
      <c r="D2914" s="4" t="s">
        <v>5633</v>
      </c>
      <c r="E2914" s="57" t="s">
        <v>34</v>
      </c>
      <c r="F2914" s="57" t="s">
        <v>17</v>
      </c>
      <c r="G2914" s="57">
        <v>9814</v>
      </c>
      <c r="H2914" s="57">
        <v>5</v>
      </c>
      <c r="I2914" s="57">
        <v>8</v>
      </c>
      <c r="J2914" s="57"/>
      <c r="K2914" s="57">
        <f t="shared" si="216"/>
        <v>8</v>
      </c>
      <c r="L2914" s="57">
        <f t="shared" si="219"/>
        <v>40</v>
      </c>
      <c r="M2914" s="4" t="s">
        <v>5634</v>
      </c>
      <c r="N2914" s="57" t="s">
        <v>3373</v>
      </c>
      <c r="O2914" s="57" t="s">
        <v>5635</v>
      </c>
      <c r="P2914" s="4" t="s">
        <v>5636</v>
      </c>
      <c r="Q2914" s="4"/>
    </row>
    <row r="2915" spans="1:17" s="1" customFormat="1" ht="18.649999999999999" customHeight="1" x14ac:dyDescent="0.35">
      <c r="A2915" s="3">
        <v>46184</v>
      </c>
      <c r="B2915" s="57">
        <f t="shared" si="212"/>
        <v>24</v>
      </c>
      <c r="C2915" s="57" t="str">
        <f t="shared" si="213"/>
        <v>Jun</v>
      </c>
      <c r="D2915" s="4" t="s">
        <v>6120</v>
      </c>
      <c r="E2915" s="57" t="s">
        <v>445</v>
      </c>
      <c r="F2915" s="57" t="str">
        <f>IF(LEFT(O2915,2)="OP","OP","CPT")</f>
        <v>CPT</v>
      </c>
      <c r="G2915" s="57">
        <v>9812</v>
      </c>
      <c r="H2915" s="57">
        <v>8</v>
      </c>
      <c r="I2915" s="57">
        <v>8</v>
      </c>
      <c r="J2915" s="57">
        <v>4</v>
      </c>
      <c r="K2915" s="57">
        <f t="shared" si="216"/>
        <v>12</v>
      </c>
      <c r="L2915" s="57">
        <f>K2915*H2915</f>
        <v>96</v>
      </c>
      <c r="M2915" s="4" t="s">
        <v>3104</v>
      </c>
      <c r="N2915" s="57" t="s">
        <v>6292</v>
      </c>
      <c r="O2915" s="57">
        <v>9808</v>
      </c>
      <c r="P2915" s="4"/>
      <c r="Q2915" s="4"/>
    </row>
    <row r="2916" spans="1:17" s="1" customFormat="1" ht="18.649999999999999" customHeight="1" x14ac:dyDescent="0.35">
      <c r="A2916" s="3">
        <v>46184</v>
      </c>
      <c r="B2916" s="57">
        <f t="shared" si="212"/>
        <v>24</v>
      </c>
      <c r="C2916" s="57" t="str">
        <f t="shared" si="213"/>
        <v>Jun</v>
      </c>
      <c r="D2916" s="4" t="s">
        <v>6120</v>
      </c>
      <c r="E2916" s="57" t="s">
        <v>445</v>
      </c>
      <c r="F2916" s="57" t="str">
        <f>IF(LEFT(O2916,2)="OP","OP","CPT")</f>
        <v>CPT</v>
      </c>
      <c r="G2916" s="57">
        <v>9812</v>
      </c>
      <c r="H2916" s="57">
        <v>1</v>
      </c>
      <c r="I2916" s="57">
        <v>8</v>
      </c>
      <c r="J2916" s="57">
        <v>3.5</v>
      </c>
      <c r="K2916" s="57">
        <f t="shared" si="216"/>
        <v>11.5</v>
      </c>
      <c r="L2916" s="57">
        <f>K2916*H2916</f>
        <v>11.5</v>
      </c>
      <c r="M2916" s="4" t="s">
        <v>3104</v>
      </c>
      <c r="N2916" s="57" t="s">
        <v>6292</v>
      </c>
      <c r="O2916" s="57">
        <v>9808</v>
      </c>
      <c r="P2916" s="4"/>
      <c r="Q2916" s="4"/>
    </row>
    <row r="2917" spans="1:17" s="1" customFormat="1" ht="18.649999999999999" customHeight="1" x14ac:dyDescent="0.35">
      <c r="A2917" s="3">
        <v>46184</v>
      </c>
      <c r="B2917" s="57">
        <f t="shared" si="212"/>
        <v>24</v>
      </c>
      <c r="C2917" s="57" t="str">
        <f t="shared" si="213"/>
        <v>Jun</v>
      </c>
      <c r="D2917" s="4" t="s">
        <v>6120</v>
      </c>
      <c r="E2917" s="57" t="s">
        <v>445</v>
      </c>
      <c r="F2917" s="57" t="str">
        <f>IF(LEFT(O2917,2)="OP","OP","CPT")</f>
        <v>CPT</v>
      </c>
      <c r="G2917" s="57">
        <v>9812</v>
      </c>
      <c r="H2917" s="57">
        <v>18</v>
      </c>
      <c r="I2917" s="57">
        <v>8</v>
      </c>
      <c r="J2917" s="57">
        <v>4</v>
      </c>
      <c r="K2917" s="57">
        <f t="shared" si="216"/>
        <v>12</v>
      </c>
      <c r="L2917" s="57">
        <f>K2917*H2917</f>
        <v>216</v>
      </c>
      <c r="M2917" s="4" t="s">
        <v>3104</v>
      </c>
      <c r="N2917" s="57" t="s">
        <v>6292</v>
      </c>
      <c r="O2917" s="57">
        <v>9808</v>
      </c>
      <c r="P2917" s="4"/>
      <c r="Q2917" s="4"/>
    </row>
    <row r="2918" spans="1:17" s="1" customFormat="1" ht="18.649999999999999" customHeight="1" x14ac:dyDescent="0.35">
      <c r="A2918" s="3">
        <v>46185</v>
      </c>
      <c r="B2918" s="57">
        <f t="shared" ref="B2918:B2981" si="220">WEEKNUM(A2918)</f>
        <v>24</v>
      </c>
      <c r="C2918" s="57" t="str">
        <f t="shared" ref="C2918:C2981" si="221">TEXT(A2918,"Mmm")</f>
        <v>Jun</v>
      </c>
      <c r="D2918" s="4" t="s">
        <v>435</v>
      </c>
      <c r="E2918" s="57" t="s">
        <v>34</v>
      </c>
      <c r="F2918" s="57" t="s">
        <v>18</v>
      </c>
      <c r="G2918" s="57">
        <v>9814</v>
      </c>
      <c r="H2918" s="57">
        <v>1</v>
      </c>
      <c r="I2918" s="57">
        <v>8</v>
      </c>
      <c r="J2918" s="57">
        <v>2</v>
      </c>
      <c r="K2918" s="57">
        <f t="shared" si="216"/>
        <v>10</v>
      </c>
      <c r="L2918" s="57">
        <f t="shared" ref="L2918:L2941" si="222">H2918*K2918</f>
        <v>10</v>
      </c>
      <c r="M2918" s="4" t="s">
        <v>452</v>
      </c>
      <c r="N2918" s="57" t="s">
        <v>435</v>
      </c>
      <c r="O2918" s="57">
        <v>273124</v>
      </c>
      <c r="P2918" s="4"/>
      <c r="Q2918" s="4"/>
    </row>
    <row r="2919" spans="1:17" s="1" customFormat="1" ht="18.649999999999999" customHeight="1" x14ac:dyDescent="0.35">
      <c r="A2919" s="3">
        <v>46185</v>
      </c>
      <c r="B2919" s="57">
        <f t="shared" si="220"/>
        <v>24</v>
      </c>
      <c r="C2919" s="57" t="str">
        <f t="shared" si="221"/>
        <v>Jun</v>
      </c>
      <c r="D2919" s="4" t="s">
        <v>2268</v>
      </c>
      <c r="E2919" s="57" t="s">
        <v>34</v>
      </c>
      <c r="F2919" s="57" t="s">
        <v>18</v>
      </c>
      <c r="G2919" s="57">
        <v>9814</v>
      </c>
      <c r="H2919" s="57">
        <v>1</v>
      </c>
      <c r="I2919" s="57">
        <v>2</v>
      </c>
      <c r="J2919" s="57"/>
      <c r="K2919" s="57">
        <f t="shared" si="216"/>
        <v>2</v>
      </c>
      <c r="L2919" s="57">
        <f t="shared" si="222"/>
        <v>2</v>
      </c>
      <c r="M2919" s="4" t="s">
        <v>5103</v>
      </c>
      <c r="N2919" s="57" t="s">
        <v>52</v>
      </c>
      <c r="O2919" s="57">
        <v>9330</v>
      </c>
      <c r="P2919" s="4" t="s">
        <v>2417</v>
      </c>
      <c r="Q2919" s="4"/>
    </row>
    <row r="2920" spans="1:17" s="1" customFormat="1" ht="18.649999999999999" customHeight="1" x14ac:dyDescent="0.35">
      <c r="A2920" s="3">
        <v>46185</v>
      </c>
      <c r="B2920" s="57">
        <f t="shared" si="220"/>
        <v>24</v>
      </c>
      <c r="C2920" s="57" t="str">
        <f t="shared" si="221"/>
        <v>Jun</v>
      </c>
      <c r="D2920" s="4" t="s">
        <v>2269</v>
      </c>
      <c r="E2920" s="57" t="s">
        <v>34</v>
      </c>
      <c r="F2920" s="57" t="s">
        <v>18</v>
      </c>
      <c r="G2920" s="57">
        <v>9814</v>
      </c>
      <c r="H2920" s="57">
        <v>1</v>
      </c>
      <c r="I2920" s="57">
        <v>2</v>
      </c>
      <c r="J2920" s="57"/>
      <c r="K2920" s="57">
        <f t="shared" si="216"/>
        <v>2</v>
      </c>
      <c r="L2920" s="57">
        <f t="shared" si="222"/>
        <v>2</v>
      </c>
      <c r="M2920" s="4" t="s">
        <v>5103</v>
      </c>
      <c r="N2920" s="57" t="s">
        <v>52</v>
      </c>
      <c r="O2920" s="57">
        <v>9330</v>
      </c>
      <c r="P2920" s="4" t="s">
        <v>2417</v>
      </c>
      <c r="Q2920" s="4"/>
    </row>
    <row r="2921" spans="1:17" s="1" customFormat="1" ht="18.649999999999999" customHeight="1" x14ac:dyDescent="0.35">
      <c r="A2921" s="3">
        <v>46185</v>
      </c>
      <c r="B2921" s="57">
        <f t="shared" si="220"/>
        <v>24</v>
      </c>
      <c r="C2921" s="57" t="str">
        <f t="shared" si="221"/>
        <v>Jun</v>
      </c>
      <c r="D2921" s="4" t="s">
        <v>5361</v>
      </c>
      <c r="E2921" s="57" t="s">
        <v>445</v>
      </c>
      <c r="F2921" s="57" t="s">
        <v>18</v>
      </c>
      <c r="G2921" s="57">
        <v>9812</v>
      </c>
      <c r="H2921" s="57">
        <v>4</v>
      </c>
      <c r="I2921" s="57">
        <v>8</v>
      </c>
      <c r="J2921" s="57"/>
      <c r="K2921" s="57">
        <f t="shared" si="216"/>
        <v>8</v>
      </c>
      <c r="L2921" s="57">
        <f t="shared" si="222"/>
        <v>32</v>
      </c>
      <c r="M2921" s="4" t="s">
        <v>447</v>
      </c>
      <c r="N2921" s="57" t="s">
        <v>455</v>
      </c>
      <c r="O2921" s="57">
        <v>9812</v>
      </c>
      <c r="P2921" s="4"/>
      <c r="Q2921" s="4"/>
    </row>
    <row r="2922" spans="1:17" s="1" customFormat="1" ht="18.649999999999999" customHeight="1" x14ac:dyDescent="0.35">
      <c r="A2922" s="3">
        <v>46185</v>
      </c>
      <c r="B2922" s="57">
        <f t="shared" si="220"/>
        <v>24</v>
      </c>
      <c r="C2922" s="57" t="str">
        <f t="shared" si="221"/>
        <v>Jun</v>
      </c>
      <c r="D2922" s="4" t="s">
        <v>5361</v>
      </c>
      <c r="E2922" s="57" t="s">
        <v>445</v>
      </c>
      <c r="F2922" s="57" t="s">
        <v>18</v>
      </c>
      <c r="G2922" s="57">
        <v>9812</v>
      </c>
      <c r="H2922" s="57">
        <v>3</v>
      </c>
      <c r="I2922" s="57">
        <v>8</v>
      </c>
      <c r="J2922" s="57">
        <v>2</v>
      </c>
      <c r="K2922" s="57">
        <f t="shared" si="216"/>
        <v>10</v>
      </c>
      <c r="L2922" s="57">
        <f t="shared" si="222"/>
        <v>30</v>
      </c>
      <c r="M2922" s="4" t="s">
        <v>447</v>
      </c>
      <c r="N2922" s="57" t="s">
        <v>455</v>
      </c>
      <c r="O2922" s="57">
        <v>9812</v>
      </c>
      <c r="P2922" s="4"/>
      <c r="Q2922" s="4"/>
    </row>
    <row r="2923" spans="1:17" s="1" customFormat="1" ht="18.649999999999999" customHeight="1" x14ac:dyDescent="0.35">
      <c r="A2923" s="3">
        <v>46185</v>
      </c>
      <c r="B2923" s="57">
        <f t="shared" si="220"/>
        <v>24</v>
      </c>
      <c r="C2923" s="57" t="str">
        <f t="shared" si="221"/>
        <v>Jun</v>
      </c>
      <c r="D2923" s="4" t="s">
        <v>5361</v>
      </c>
      <c r="E2923" s="57" t="s">
        <v>445</v>
      </c>
      <c r="F2923" s="57" t="s">
        <v>18</v>
      </c>
      <c r="G2923" s="57">
        <v>9812</v>
      </c>
      <c r="H2923" s="57">
        <v>1</v>
      </c>
      <c r="I2923" s="57">
        <v>8</v>
      </c>
      <c r="J2923" s="57">
        <v>4</v>
      </c>
      <c r="K2923" s="57">
        <f t="shared" si="216"/>
        <v>12</v>
      </c>
      <c r="L2923" s="57">
        <f t="shared" si="222"/>
        <v>12</v>
      </c>
      <c r="M2923" s="4" t="s">
        <v>447</v>
      </c>
      <c r="N2923" s="57" t="s">
        <v>455</v>
      </c>
      <c r="O2923" s="57">
        <v>9812</v>
      </c>
      <c r="P2923" s="4"/>
      <c r="Q2923" s="4"/>
    </row>
    <row r="2924" spans="1:17" s="1" customFormat="1" ht="18.649999999999999" customHeight="1" x14ac:dyDescent="0.35">
      <c r="A2924" s="3">
        <v>46185</v>
      </c>
      <c r="B2924" s="57">
        <f t="shared" si="220"/>
        <v>24</v>
      </c>
      <c r="C2924" s="57" t="str">
        <f t="shared" si="221"/>
        <v>Jun</v>
      </c>
      <c r="D2924" s="4" t="s">
        <v>3887</v>
      </c>
      <c r="E2924" s="57" t="s">
        <v>445</v>
      </c>
      <c r="F2924" s="57" t="s">
        <v>18</v>
      </c>
      <c r="G2924" s="57">
        <v>9812</v>
      </c>
      <c r="H2924" s="57">
        <v>4</v>
      </c>
      <c r="I2924" s="57">
        <v>8</v>
      </c>
      <c r="J2924" s="57"/>
      <c r="K2924" s="57">
        <f t="shared" si="216"/>
        <v>8</v>
      </c>
      <c r="L2924" s="57">
        <f t="shared" si="222"/>
        <v>32</v>
      </c>
      <c r="M2924" s="4" t="s">
        <v>5703</v>
      </c>
      <c r="N2924" s="57" t="s">
        <v>47</v>
      </c>
      <c r="O2924" s="57">
        <v>9281</v>
      </c>
      <c r="P2924" s="4" t="s">
        <v>5732</v>
      </c>
      <c r="Q2924" s="4"/>
    </row>
    <row r="2925" spans="1:17" s="1" customFormat="1" ht="18.649999999999999" customHeight="1" x14ac:dyDescent="0.35">
      <c r="A2925" s="3">
        <v>46185</v>
      </c>
      <c r="B2925" s="57">
        <f t="shared" si="220"/>
        <v>24</v>
      </c>
      <c r="C2925" s="57" t="str">
        <f t="shared" si="221"/>
        <v>Jun</v>
      </c>
      <c r="D2925" s="4" t="s">
        <v>2621</v>
      </c>
      <c r="E2925" s="57" t="s">
        <v>445</v>
      </c>
      <c r="F2925" s="57" t="s">
        <v>18</v>
      </c>
      <c r="G2925" s="57">
        <v>9812</v>
      </c>
      <c r="H2925" s="57">
        <v>4</v>
      </c>
      <c r="I2925" s="57">
        <v>8</v>
      </c>
      <c r="J2925" s="57">
        <v>4</v>
      </c>
      <c r="K2925" s="57">
        <f t="shared" si="216"/>
        <v>12</v>
      </c>
      <c r="L2925" s="57">
        <f t="shared" si="222"/>
        <v>48</v>
      </c>
      <c r="M2925" s="4" t="s">
        <v>5703</v>
      </c>
      <c r="N2925" s="57" t="s">
        <v>47</v>
      </c>
      <c r="O2925" s="57">
        <v>9281</v>
      </c>
      <c r="P2925" s="4" t="s">
        <v>5732</v>
      </c>
      <c r="Q2925" s="4"/>
    </row>
    <row r="2926" spans="1:17" s="1" customFormat="1" ht="18.649999999999999" customHeight="1" x14ac:dyDescent="0.35">
      <c r="A2926" s="3">
        <v>46185</v>
      </c>
      <c r="B2926" s="57">
        <f t="shared" si="220"/>
        <v>24</v>
      </c>
      <c r="C2926" s="57" t="str">
        <f t="shared" si="221"/>
        <v>Jun</v>
      </c>
      <c r="D2926" s="4" t="s">
        <v>5632</v>
      </c>
      <c r="E2926" s="57" t="s">
        <v>445</v>
      </c>
      <c r="F2926" s="57" t="s">
        <v>18</v>
      </c>
      <c r="G2926" s="57">
        <v>9812</v>
      </c>
      <c r="H2926" s="57">
        <v>3</v>
      </c>
      <c r="I2926" s="57">
        <v>8</v>
      </c>
      <c r="J2926" s="57"/>
      <c r="K2926" s="57">
        <f t="shared" si="216"/>
        <v>8</v>
      </c>
      <c r="L2926" s="57">
        <f t="shared" si="222"/>
        <v>24</v>
      </c>
      <c r="M2926" s="4" t="s">
        <v>5103</v>
      </c>
      <c r="N2926" s="57" t="s">
        <v>52</v>
      </c>
      <c r="O2926" s="57">
        <v>9330</v>
      </c>
      <c r="P2926" s="4" t="s">
        <v>5482</v>
      </c>
      <c r="Q2926" s="4"/>
    </row>
    <row r="2927" spans="1:17" s="1" customFormat="1" ht="18.649999999999999" customHeight="1" x14ac:dyDescent="0.35">
      <c r="A2927" s="3">
        <v>46185</v>
      </c>
      <c r="B2927" s="57">
        <f t="shared" si="220"/>
        <v>24</v>
      </c>
      <c r="C2927" s="57" t="str">
        <f t="shared" si="221"/>
        <v>Jun</v>
      </c>
      <c r="D2927" s="4" t="s">
        <v>5702</v>
      </c>
      <c r="E2927" s="57" t="s">
        <v>445</v>
      </c>
      <c r="F2927" s="57" t="s">
        <v>18</v>
      </c>
      <c r="G2927" s="57">
        <v>9812</v>
      </c>
      <c r="H2927" s="57">
        <v>2</v>
      </c>
      <c r="I2927" s="57">
        <v>8</v>
      </c>
      <c r="J2927" s="57"/>
      <c r="K2927" s="57">
        <f t="shared" si="216"/>
        <v>8</v>
      </c>
      <c r="L2927" s="57">
        <f t="shared" si="222"/>
        <v>16</v>
      </c>
      <c r="M2927" s="4" t="s">
        <v>2270</v>
      </c>
      <c r="N2927" s="57" t="s">
        <v>57</v>
      </c>
      <c r="O2927" s="57" t="s">
        <v>5704</v>
      </c>
      <c r="P2927" s="4" t="s">
        <v>6012</v>
      </c>
      <c r="Q2927" s="4"/>
    </row>
    <row r="2928" spans="1:17" s="1" customFormat="1" ht="18.649999999999999" customHeight="1" x14ac:dyDescent="0.35">
      <c r="A2928" s="3">
        <v>46185</v>
      </c>
      <c r="B2928" s="57">
        <f t="shared" si="220"/>
        <v>24</v>
      </c>
      <c r="C2928" s="57" t="str">
        <f t="shared" si="221"/>
        <v>Jun</v>
      </c>
      <c r="D2928" s="4" t="s">
        <v>840</v>
      </c>
      <c r="E2928" s="57" t="s">
        <v>445</v>
      </c>
      <c r="F2928" s="57" t="s">
        <v>18</v>
      </c>
      <c r="G2928" s="57">
        <v>9812</v>
      </c>
      <c r="H2928" s="57">
        <v>2</v>
      </c>
      <c r="I2928" s="57">
        <v>8</v>
      </c>
      <c r="J2928" s="57">
        <v>4</v>
      </c>
      <c r="K2928" s="57">
        <f t="shared" si="216"/>
        <v>12</v>
      </c>
      <c r="L2928" s="57">
        <f t="shared" si="222"/>
        <v>24</v>
      </c>
      <c r="M2928" s="4" t="s">
        <v>5103</v>
      </c>
      <c r="N2928" s="57" t="s">
        <v>52</v>
      </c>
      <c r="O2928" s="57">
        <v>9330</v>
      </c>
      <c r="P2928" s="4" t="s">
        <v>5482</v>
      </c>
      <c r="Q2928" s="4"/>
    </row>
    <row r="2929" spans="1:17" s="1" customFormat="1" ht="18.649999999999999" customHeight="1" x14ac:dyDescent="0.35">
      <c r="A2929" s="3">
        <v>46185</v>
      </c>
      <c r="B2929" s="57">
        <f t="shared" si="220"/>
        <v>24</v>
      </c>
      <c r="C2929" s="57" t="str">
        <f t="shared" si="221"/>
        <v>Jun</v>
      </c>
      <c r="D2929" s="4" t="s">
        <v>674</v>
      </c>
      <c r="E2929" s="57" t="s">
        <v>445</v>
      </c>
      <c r="F2929" s="57" t="s">
        <v>17</v>
      </c>
      <c r="G2929" s="57">
        <v>9812</v>
      </c>
      <c r="H2929" s="57">
        <v>1</v>
      </c>
      <c r="I2929" s="57">
        <v>8</v>
      </c>
      <c r="J2929" s="57">
        <v>2</v>
      </c>
      <c r="K2929" s="57">
        <f t="shared" ref="K2929:K2992" si="223">I2929+J2929</f>
        <v>10</v>
      </c>
      <c r="L2929" s="57">
        <f t="shared" si="222"/>
        <v>10</v>
      </c>
      <c r="M2929" s="4" t="s">
        <v>5103</v>
      </c>
      <c r="N2929" s="57" t="s">
        <v>52</v>
      </c>
      <c r="O2929" s="57">
        <v>9330</v>
      </c>
      <c r="P2929" s="4" t="s">
        <v>5440</v>
      </c>
      <c r="Q2929" s="4"/>
    </row>
    <row r="2930" spans="1:17" s="1" customFormat="1" ht="18.649999999999999" customHeight="1" x14ac:dyDescent="0.35">
      <c r="A2930" s="3">
        <v>46185</v>
      </c>
      <c r="B2930" s="57">
        <f t="shared" si="220"/>
        <v>24</v>
      </c>
      <c r="C2930" s="57" t="str">
        <f t="shared" si="221"/>
        <v>Jun</v>
      </c>
      <c r="D2930" s="4" t="s">
        <v>674</v>
      </c>
      <c r="E2930" s="57" t="s">
        <v>445</v>
      </c>
      <c r="F2930" s="57" t="s">
        <v>17</v>
      </c>
      <c r="G2930" s="57">
        <v>9812</v>
      </c>
      <c r="H2930" s="57">
        <v>4</v>
      </c>
      <c r="I2930" s="57">
        <v>8</v>
      </c>
      <c r="J2930" s="57">
        <v>4</v>
      </c>
      <c r="K2930" s="57">
        <f t="shared" si="223"/>
        <v>12</v>
      </c>
      <c r="L2930" s="57">
        <f t="shared" si="222"/>
        <v>48</v>
      </c>
      <c r="M2930" s="4" t="s">
        <v>5103</v>
      </c>
      <c r="N2930" s="57" t="s">
        <v>52</v>
      </c>
      <c r="O2930" s="57">
        <v>9330</v>
      </c>
      <c r="P2930" s="4" t="s">
        <v>5440</v>
      </c>
      <c r="Q2930" s="4"/>
    </row>
    <row r="2931" spans="1:17" s="1" customFormat="1" ht="18.649999999999999" customHeight="1" x14ac:dyDescent="0.35">
      <c r="A2931" s="3">
        <v>46185</v>
      </c>
      <c r="B2931" s="57">
        <f t="shared" si="220"/>
        <v>24</v>
      </c>
      <c r="C2931" s="57" t="str">
        <f t="shared" si="221"/>
        <v>Jun</v>
      </c>
      <c r="D2931" s="4" t="s">
        <v>1189</v>
      </c>
      <c r="E2931" s="57" t="s">
        <v>445</v>
      </c>
      <c r="F2931" s="57" t="s">
        <v>17</v>
      </c>
      <c r="G2931" s="57">
        <v>9812</v>
      </c>
      <c r="H2931" s="57">
        <v>2</v>
      </c>
      <c r="I2931" s="57">
        <v>8</v>
      </c>
      <c r="J2931" s="57"/>
      <c r="K2931" s="57">
        <f t="shared" si="223"/>
        <v>8</v>
      </c>
      <c r="L2931" s="57">
        <f t="shared" si="222"/>
        <v>16</v>
      </c>
      <c r="M2931" s="4" t="s">
        <v>2270</v>
      </c>
      <c r="N2931" s="57" t="s">
        <v>57</v>
      </c>
      <c r="O2931" s="57" t="s">
        <v>5705</v>
      </c>
      <c r="P2931" s="4" t="s">
        <v>3822</v>
      </c>
      <c r="Q2931" s="4"/>
    </row>
    <row r="2932" spans="1:17" s="1" customFormat="1" ht="18.649999999999999" customHeight="1" x14ac:dyDescent="0.35">
      <c r="A2932" s="3">
        <v>46185</v>
      </c>
      <c r="B2932" s="57">
        <f t="shared" si="220"/>
        <v>24</v>
      </c>
      <c r="C2932" s="57" t="str">
        <f t="shared" si="221"/>
        <v>Jun</v>
      </c>
      <c r="D2932" s="4" t="s">
        <v>5406</v>
      </c>
      <c r="E2932" s="57" t="s">
        <v>445</v>
      </c>
      <c r="F2932" s="57" t="s">
        <v>17</v>
      </c>
      <c r="G2932" s="57">
        <v>9812</v>
      </c>
      <c r="H2932" s="57">
        <v>2</v>
      </c>
      <c r="I2932" s="57">
        <v>8</v>
      </c>
      <c r="J2932" s="57"/>
      <c r="K2932" s="57">
        <f t="shared" si="223"/>
        <v>8</v>
      </c>
      <c r="L2932" s="57">
        <f t="shared" si="222"/>
        <v>16</v>
      </c>
      <c r="M2932" s="4" t="s">
        <v>1903</v>
      </c>
      <c r="N2932" s="57" t="s">
        <v>442</v>
      </c>
      <c r="O2932" s="57">
        <v>9812</v>
      </c>
      <c r="P2932" s="4"/>
      <c r="Q2932" s="4"/>
    </row>
    <row r="2933" spans="1:17" s="1" customFormat="1" ht="18.649999999999999" customHeight="1" x14ac:dyDescent="0.35">
      <c r="A2933" s="3">
        <v>46185</v>
      </c>
      <c r="B2933" s="57">
        <f t="shared" si="220"/>
        <v>24</v>
      </c>
      <c r="C2933" s="57" t="str">
        <f t="shared" si="221"/>
        <v>Jun</v>
      </c>
      <c r="D2933" s="4" t="s">
        <v>2817</v>
      </c>
      <c r="E2933" s="57" t="s">
        <v>445</v>
      </c>
      <c r="F2933" s="57" t="s">
        <v>17</v>
      </c>
      <c r="G2933" s="57">
        <v>9812</v>
      </c>
      <c r="H2933" s="57">
        <v>6</v>
      </c>
      <c r="I2933" s="57">
        <v>8</v>
      </c>
      <c r="J2933" s="57">
        <v>2</v>
      </c>
      <c r="K2933" s="57">
        <f t="shared" si="223"/>
        <v>10</v>
      </c>
      <c r="L2933" s="57">
        <f t="shared" si="222"/>
        <v>60</v>
      </c>
      <c r="M2933" s="4" t="s">
        <v>1903</v>
      </c>
      <c r="N2933" s="57" t="s">
        <v>442</v>
      </c>
      <c r="O2933" s="57">
        <v>9812</v>
      </c>
      <c r="P2933" s="4"/>
      <c r="Q2933" s="4"/>
    </row>
    <row r="2934" spans="1:17" s="1" customFormat="1" ht="18.649999999999999" customHeight="1" x14ac:dyDescent="0.35">
      <c r="A2934" s="3">
        <v>46185</v>
      </c>
      <c r="B2934" s="57">
        <f t="shared" si="220"/>
        <v>24</v>
      </c>
      <c r="C2934" s="57" t="str">
        <f t="shared" si="221"/>
        <v>Jun</v>
      </c>
      <c r="D2934" s="4" t="s">
        <v>5406</v>
      </c>
      <c r="E2934" s="57" t="s">
        <v>445</v>
      </c>
      <c r="F2934" s="57" t="s">
        <v>17</v>
      </c>
      <c r="G2934" s="57">
        <v>9812</v>
      </c>
      <c r="H2934" s="57">
        <v>1</v>
      </c>
      <c r="I2934" s="57">
        <v>8</v>
      </c>
      <c r="J2934" s="57">
        <v>2.5</v>
      </c>
      <c r="K2934" s="57">
        <f t="shared" si="223"/>
        <v>10.5</v>
      </c>
      <c r="L2934" s="57">
        <f t="shared" si="222"/>
        <v>10.5</v>
      </c>
      <c r="M2934" s="4" t="s">
        <v>1903</v>
      </c>
      <c r="N2934" s="57" t="s">
        <v>442</v>
      </c>
      <c r="O2934" s="57">
        <v>9812</v>
      </c>
      <c r="P2934" s="4"/>
      <c r="Q2934" s="4"/>
    </row>
    <row r="2935" spans="1:17" s="1" customFormat="1" ht="18.649999999999999" customHeight="1" x14ac:dyDescent="0.35">
      <c r="A2935" s="3">
        <v>46185</v>
      </c>
      <c r="B2935" s="57">
        <f t="shared" si="220"/>
        <v>24</v>
      </c>
      <c r="C2935" s="57" t="str">
        <f t="shared" si="221"/>
        <v>Jun</v>
      </c>
      <c r="D2935" s="4" t="s">
        <v>2817</v>
      </c>
      <c r="E2935" s="57" t="s">
        <v>445</v>
      </c>
      <c r="F2935" s="57" t="s">
        <v>17</v>
      </c>
      <c r="G2935" s="57">
        <v>9812</v>
      </c>
      <c r="H2935" s="57">
        <v>2</v>
      </c>
      <c r="I2935" s="57">
        <v>8</v>
      </c>
      <c r="J2935" s="57">
        <v>3.75</v>
      </c>
      <c r="K2935" s="57">
        <f t="shared" si="223"/>
        <v>11.75</v>
      </c>
      <c r="L2935" s="57">
        <f t="shared" si="222"/>
        <v>23.5</v>
      </c>
      <c r="M2935" s="4" t="s">
        <v>1903</v>
      </c>
      <c r="N2935" s="57" t="s">
        <v>442</v>
      </c>
      <c r="O2935" s="57">
        <v>9812</v>
      </c>
      <c r="P2935" s="4"/>
      <c r="Q2935" s="4"/>
    </row>
    <row r="2936" spans="1:17" s="1" customFormat="1" ht="18.649999999999999" customHeight="1" x14ac:dyDescent="0.35">
      <c r="A2936" s="3">
        <v>46185</v>
      </c>
      <c r="B2936" s="57">
        <f t="shared" si="220"/>
        <v>24</v>
      </c>
      <c r="C2936" s="57" t="str">
        <f t="shared" si="221"/>
        <v>Jun</v>
      </c>
      <c r="D2936" s="4" t="s">
        <v>5236</v>
      </c>
      <c r="E2936" s="57" t="s">
        <v>445</v>
      </c>
      <c r="F2936" s="57" t="s">
        <v>17</v>
      </c>
      <c r="G2936" s="57">
        <v>9812</v>
      </c>
      <c r="H2936" s="57">
        <v>91</v>
      </c>
      <c r="I2936" s="57">
        <v>8</v>
      </c>
      <c r="J2936" s="57">
        <v>4</v>
      </c>
      <c r="K2936" s="57">
        <f t="shared" si="223"/>
        <v>12</v>
      </c>
      <c r="L2936" s="57">
        <f t="shared" si="222"/>
        <v>1092</v>
      </c>
      <c r="M2936" s="4" t="s">
        <v>1903</v>
      </c>
      <c r="N2936" s="57" t="s">
        <v>442</v>
      </c>
      <c r="O2936" s="57">
        <v>9812</v>
      </c>
      <c r="P2936" s="4"/>
      <c r="Q2936" s="4"/>
    </row>
    <row r="2937" spans="1:17" s="1" customFormat="1" ht="18.649999999999999" customHeight="1" x14ac:dyDescent="0.35">
      <c r="A2937" s="3">
        <v>46185</v>
      </c>
      <c r="B2937" s="57">
        <f t="shared" si="220"/>
        <v>24</v>
      </c>
      <c r="C2937" s="57" t="str">
        <f t="shared" si="221"/>
        <v>Jun</v>
      </c>
      <c r="D2937" s="4" t="s">
        <v>838</v>
      </c>
      <c r="E2937" s="57" t="s">
        <v>445</v>
      </c>
      <c r="F2937" s="57" t="s">
        <v>17</v>
      </c>
      <c r="G2937" s="57">
        <v>9812</v>
      </c>
      <c r="H2937" s="57">
        <v>7</v>
      </c>
      <c r="I2937" s="57">
        <v>8</v>
      </c>
      <c r="J2937" s="57"/>
      <c r="K2937" s="57">
        <f t="shared" si="223"/>
        <v>8</v>
      </c>
      <c r="L2937" s="57">
        <f t="shared" si="222"/>
        <v>56</v>
      </c>
      <c r="M2937" s="4" t="s">
        <v>3104</v>
      </c>
      <c r="N2937" s="57" t="s">
        <v>6292</v>
      </c>
      <c r="O2937" s="57">
        <v>9808</v>
      </c>
      <c r="P2937" s="4"/>
      <c r="Q2937" s="4"/>
    </row>
    <row r="2938" spans="1:17" s="1" customFormat="1" ht="18.649999999999999" customHeight="1" x14ac:dyDescent="0.35">
      <c r="A2938" s="3">
        <v>46185</v>
      </c>
      <c r="B2938" s="57">
        <f t="shared" si="220"/>
        <v>24</v>
      </c>
      <c r="C2938" s="57" t="str">
        <f t="shared" si="221"/>
        <v>Jun</v>
      </c>
      <c r="D2938" s="4" t="s">
        <v>838</v>
      </c>
      <c r="E2938" s="57" t="s">
        <v>445</v>
      </c>
      <c r="F2938" s="57" t="s">
        <v>17</v>
      </c>
      <c r="G2938" s="57">
        <v>9812</v>
      </c>
      <c r="H2938" s="57">
        <v>1</v>
      </c>
      <c r="I2938" s="57">
        <v>8</v>
      </c>
      <c r="J2938" s="57">
        <v>3.5</v>
      </c>
      <c r="K2938" s="57">
        <f t="shared" si="223"/>
        <v>11.5</v>
      </c>
      <c r="L2938" s="57">
        <f t="shared" si="222"/>
        <v>11.5</v>
      </c>
      <c r="M2938" s="4" t="s">
        <v>3104</v>
      </c>
      <c r="N2938" s="57" t="s">
        <v>6292</v>
      </c>
      <c r="O2938" s="57">
        <v>9808</v>
      </c>
      <c r="P2938" s="4"/>
      <c r="Q2938" s="4"/>
    </row>
    <row r="2939" spans="1:17" s="1" customFormat="1" ht="18.649999999999999" customHeight="1" x14ac:dyDescent="0.35">
      <c r="A2939" s="3">
        <v>46185</v>
      </c>
      <c r="B2939" s="57">
        <f t="shared" si="220"/>
        <v>24</v>
      </c>
      <c r="C2939" s="57" t="str">
        <f t="shared" si="221"/>
        <v>Jun</v>
      </c>
      <c r="D2939" s="4" t="s">
        <v>838</v>
      </c>
      <c r="E2939" s="57" t="s">
        <v>445</v>
      </c>
      <c r="F2939" s="57" t="s">
        <v>17</v>
      </c>
      <c r="G2939" s="57">
        <v>9812</v>
      </c>
      <c r="H2939" s="57">
        <v>11</v>
      </c>
      <c r="I2939" s="57">
        <v>8</v>
      </c>
      <c r="J2939" s="57">
        <v>4</v>
      </c>
      <c r="K2939" s="57">
        <f t="shared" si="223"/>
        <v>12</v>
      </c>
      <c r="L2939" s="57">
        <f t="shared" si="222"/>
        <v>132</v>
      </c>
      <c r="M2939" s="4" t="s">
        <v>3104</v>
      </c>
      <c r="N2939" s="57" t="s">
        <v>6292</v>
      </c>
      <c r="O2939" s="57">
        <v>9808</v>
      </c>
      <c r="P2939" s="4"/>
      <c r="Q2939" s="4"/>
    </row>
    <row r="2940" spans="1:17" s="1" customFormat="1" ht="18.649999999999999" customHeight="1" x14ac:dyDescent="0.35">
      <c r="A2940" s="3">
        <v>46185</v>
      </c>
      <c r="B2940" s="57">
        <f t="shared" si="220"/>
        <v>24</v>
      </c>
      <c r="C2940" s="57" t="str">
        <f t="shared" si="221"/>
        <v>Jun</v>
      </c>
      <c r="D2940" s="4" t="s">
        <v>438</v>
      </c>
      <c r="E2940" s="57" t="s">
        <v>34</v>
      </c>
      <c r="F2940" s="57" t="s">
        <v>17</v>
      </c>
      <c r="G2940" s="57">
        <v>9814</v>
      </c>
      <c r="H2940" s="57">
        <v>54</v>
      </c>
      <c r="I2940" s="57">
        <v>8</v>
      </c>
      <c r="J2940" s="57">
        <v>4</v>
      </c>
      <c r="K2940" s="57">
        <f t="shared" si="223"/>
        <v>12</v>
      </c>
      <c r="L2940" s="57">
        <f t="shared" si="222"/>
        <v>648</v>
      </c>
      <c r="M2940" s="4" t="s">
        <v>1903</v>
      </c>
      <c r="N2940" s="57" t="s">
        <v>443</v>
      </c>
      <c r="O2940" s="57">
        <v>9814</v>
      </c>
      <c r="P2940" s="4"/>
      <c r="Q2940" s="4"/>
    </row>
    <row r="2941" spans="1:17" s="1" customFormat="1" ht="18.649999999999999" customHeight="1" x14ac:dyDescent="0.35">
      <c r="A2941" s="3">
        <v>46185</v>
      </c>
      <c r="B2941" s="57">
        <f t="shared" si="220"/>
        <v>24</v>
      </c>
      <c r="C2941" s="57" t="str">
        <f t="shared" si="221"/>
        <v>Jun</v>
      </c>
      <c r="D2941" s="4" t="s">
        <v>5633</v>
      </c>
      <c r="E2941" s="57" t="s">
        <v>34</v>
      </c>
      <c r="F2941" s="57" t="s">
        <v>17</v>
      </c>
      <c r="G2941" s="57">
        <v>9814</v>
      </c>
      <c r="H2941" s="57">
        <v>3</v>
      </c>
      <c r="I2941" s="57">
        <v>8</v>
      </c>
      <c r="J2941" s="57"/>
      <c r="K2941" s="57">
        <f t="shared" si="223"/>
        <v>8</v>
      </c>
      <c r="L2941" s="57">
        <f t="shared" si="222"/>
        <v>24</v>
      </c>
      <c r="M2941" s="4" t="s">
        <v>5634</v>
      </c>
      <c r="N2941" s="57" t="s">
        <v>3373</v>
      </c>
      <c r="O2941" s="57" t="s">
        <v>5635</v>
      </c>
      <c r="P2941" s="4" t="s">
        <v>5636</v>
      </c>
      <c r="Q2941" s="4"/>
    </row>
    <row r="2942" spans="1:17" s="1" customFormat="1" ht="18.649999999999999" customHeight="1" x14ac:dyDescent="0.35">
      <c r="A2942" s="3">
        <v>46185</v>
      </c>
      <c r="B2942" s="57">
        <f t="shared" si="220"/>
        <v>24</v>
      </c>
      <c r="C2942" s="57" t="str">
        <f t="shared" si="221"/>
        <v>Jun</v>
      </c>
      <c r="D2942" s="4" t="s">
        <v>6120</v>
      </c>
      <c r="E2942" s="57" t="s">
        <v>445</v>
      </c>
      <c r="F2942" s="57" t="str">
        <f>IF(LEFT(O2942,2)="OP","OP","CPT")</f>
        <v>CPT</v>
      </c>
      <c r="G2942" s="57">
        <v>9812</v>
      </c>
      <c r="H2942" s="57">
        <v>6</v>
      </c>
      <c r="I2942" s="57">
        <v>8</v>
      </c>
      <c r="J2942" s="57">
        <v>4</v>
      </c>
      <c r="K2942" s="57">
        <f t="shared" si="223"/>
        <v>12</v>
      </c>
      <c r="L2942" s="57">
        <f>K2942*H2942</f>
        <v>72</v>
      </c>
      <c r="M2942" s="4" t="s">
        <v>3104</v>
      </c>
      <c r="N2942" s="57" t="s">
        <v>6292</v>
      </c>
      <c r="O2942" s="57">
        <v>9808</v>
      </c>
      <c r="P2942" s="4"/>
      <c r="Q2942" s="4"/>
    </row>
    <row r="2943" spans="1:17" s="1" customFormat="1" ht="18.649999999999999" customHeight="1" x14ac:dyDescent="0.35">
      <c r="A2943" s="3">
        <v>46185</v>
      </c>
      <c r="B2943" s="57">
        <f t="shared" si="220"/>
        <v>24</v>
      </c>
      <c r="C2943" s="57" t="str">
        <f t="shared" si="221"/>
        <v>Jun</v>
      </c>
      <c r="D2943" s="4" t="s">
        <v>6120</v>
      </c>
      <c r="E2943" s="57" t="s">
        <v>445</v>
      </c>
      <c r="F2943" s="57" t="str">
        <f>IF(LEFT(O2943,2)="OP","OP","CPT")</f>
        <v>CPT</v>
      </c>
      <c r="G2943" s="57">
        <v>9812</v>
      </c>
      <c r="H2943" s="57">
        <v>19</v>
      </c>
      <c r="I2943" s="57">
        <v>8</v>
      </c>
      <c r="J2943" s="57">
        <v>4</v>
      </c>
      <c r="K2943" s="57">
        <f t="shared" si="223"/>
        <v>12</v>
      </c>
      <c r="L2943" s="57">
        <f>K2943*H2943</f>
        <v>228</v>
      </c>
      <c r="M2943" s="4" t="s">
        <v>3104</v>
      </c>
      <c r="N2943" s="57" t="s">
        <v>6292</v>
      </c>
      <c r="O2943" s="57">
        <v>9808</v>
      </c>
      <c r="P2943" s="4"/>
      <c r="Q2943" s="4"/>
    </row>
    <row r="2944" spans="1:17" s="1" customFormat="1" ht="18.649999999999999" customHeight="1" x14ac:dyDescent="0.35">
      <c r="A2944" s="3">
        <v>46186</v>
      </c>
      <c r="B2944" s="57">
        <f t="shared" si="220"/>
        <v>24</v>
      </c>
      <c r="C2944" s="57" t="str">
        <f t="shared" si="221"/>
        <v>Jun</v>
      </c>
      <c r="D2944" s="4" t="s">
        <v>435</v>
      </c>
      <c r="E2944" s="57" t="s">
        <v>34</v>
      </c>
      <c r="F2944" s="57" t="s">
        <v>18</v>
      </c>
      <c r="G2944" s="57">
        <v>9814</v>
      </c>
      <c r="H2944" s="57">
        <v>1</v>
      </c>
      <c r="I2944" s="57">
        <v>8</v>
      </c>
      <c r="J2944" s="57"/>
      <c r="K2944" s="57">
        <f t="shared" si="223"/>
        <v>8</v>
      </c>
      <c r="L2944" s="57">
        <f t="shared" ref="L2944:L2968" si="224">H2944*K2944</f>
        <v>8</v>
      </c>
      <c r="M2944" s="4" t="s">
        <v>452</v>
      </c>
      <c r="N2944" s="57" t="s">
        <v>435</v>
      </c>
      <c r="O2944" s="57">
        <v>273124</v>
      </c>
      <c r="P2944" s="4"/>
      <c r="Q2944" s="4"/>
    </row>
    <row r="2945" spans="1:17" s="1" customFormat="1" ht="18.649999999999999" customHeight="1" x14ac:dyDescent="0.35">
      <c r="A2945" s="3">
        <v>46186</v>
      </c>
      <c r="B2945" s="57">
        <f t="shared" si="220"/>
        <v>24</v>
      </c>
      <c r="C2945" s="57" t="str">
        <f t="shared" si="221"/>
        <v>Jun</v>
      </c>
      <c r="D2945" s="4" t="s">
        <v>435</v>
      </c>
      <c r="E2945" s="57" t="s">
        <v>34</v>
      </c>
      <c r="F2945" s="57" t="s">
        <v>18</v>
      </c>
      <c r="G2945" s="57">
        <v>9814</v>
      </c>
      <c r="H2945" s="57">
        <v>1</v>
      </c>
      <c r="I2945" s="57">
        <v>4</v>
      </c>
      <c r="J2945" s="57">
        <v>2</v>
      </c>
      <c r="K2945" s="57">
        <f t="shared" si="223"/>
        <v>6</v>
      </c>
      <c r="L2945" s="57">
        <f t="shared" si="224"/>
        <v>6</v>
      </c>
      <c r="M2945" s="4" t="s">
        <v>452</v>
      </c>
      <c r="N2945" s="57" t="s">
        <v>435</v>
      </c>
      <c r="O2945" s="57">
        <v>273124</v>
      </c>
      <c r="P2945" s="4"/>
      <c r="Q2945" s="4"/>
    </row>
    <row r="2946" spans="1:17" s="1" customFormat="1" ht="18.649999999999999" customHeight="1" x14ac:dyDescent="0.35">
      <c r="A2946" s="3">
        <v>46186</v>
      </c>
      <c r="B2946" s="57">
        <f t="shared" si="220"/>
        <v>24</v>
      </c>
      <c r="C2946" s="57" t="str">
        <f t="shared" si="221"/>
        <v>Jun</v>
      </c>
      <c r="D2946" s="4" t="s">
        <v>2268</v>
      </c>
      <c r="E2946" s="57" t="s">
        <v>34</v>
      </c>
      <c r="F2946" s="57" t="s">
        <v>18</v>
      </c>
      <c r="G2946" s="57">
        <v>9814</v>
      </c>
      <c r="H2946" s="57">
        <v>1</v>
      </c>
      <c r="I2946" s="57">
        <v>2</v>
      </c>
      <c r="J2946" s="57"/>
      <c r="K2946" s="57">
        <f t="shared" si="223"/>
        <v>2</v>
      </c>
      <c r="L2946" s="57">
        <f t="shared" si="224"/>
        <v>2</v>
      </c>
      <c r="M2946" s="4" t="s">
        <v>5103</v>
      </c>
      <c r="N2946" s="57" t="s">
        <v>52</v>
      </c>
      <c r="O2946" s="57">
        <v>9330</v>
      </c>
      <c r="P2946" s="4" t="s">
        <v>2417</v>
      </c>
      <c r="Q2946" s="4"/>
    </row>
    <row r="2947" spans="1:17" s="1" customFormat="1" ht="18.649999999999999" customHeight="1" x14ac:dyDescent="0.35">
      <c r="A2947" s="3">
        <v>46186</v>
      </c>
      <c r="B2947" s="57">
        <f t="shared" si="220"/>
        <v>24</v>
      </c>
      <c r="C2947" s="57" t="str">
        <f t="shared" si="221"/>
        <v>Jun</v>
      </c>
      <c r="D2947" s="4" t="s">
        <v>2269</v>
      </c>
      <c r="E2947" s="57" t="s">
        <v>34</v>
      </c>
      <c r="F2947" s="57" t="s">
        <v>18</v>
      </c>
      <c r="G2947" s="57">
        <v>9814</v>
      </c>
      <c r="H2947" s="57">
        <v>1</v>
      </c>
      <c r="I2947" s="57">
        <v>2</v>
      </c>
      <c r="J2947" s="57"/>
      <c r="K2947" s="57">
        <f t="shared" si="223"/>
        <v>2</v>
      </c>
      <c r="L2947" s="57">
        <f t="shared" si="224"/>
        <v>2</v>
      </c>
      <c r="M2947" s="4" t="s">
        <v>5103</v>
      </c>
      <c r="N2947" s="57" t="s">
        <v>52</v>
      </c>
      <c r="O2947" s="57">
        <v>9330</v>
      </c>
      <c r="P2947" s="4" t="s">
        <v>2417</v>
      </c>
      <c r="Q2947" s="4"/>
    </row>
    <row r="2948" spans="1:17" s="1" customFormat="1" ht="18.649999999999999" customHeight="1" x14ac:dyDescent="0.35">
      <c r="A2948" s="3">
        <v>46186</v>
      </c>
      <c r="B2948" s="57">
        <f t="shared" si="220"/>
        <v>24</v>
      </c>
      <c r="C2948" s="57" t="str">
        <f t="shared" si="221"/>
        <v>Jun</v>
      </c>
      <c r="D2948" s="4" t="s">
        <v>2187</v>
      </c>
      <c r="E2948" s="57" t="s">
        <v>445</v>
      </c>
      <c r="F2948" s="57" t="s">
        <v>18</v>
      </c>
      <c r="G2948" s="57">
        <v>9812</v>
      </c>
      <c r="H2948" s="57">
        <v>1</v>
      </c>
      <c r="I2948" s="57">
        <v>8</v>
      </c>
      <c r="J2948" s="57">
        <v>2.25</v>
      </c>
      <c r="K2948" s="57">
        <f t="shared" si="223"/>
        <v>10.25</v>
      </c>
      <c r="L2948" s="57">
        <f t="shared" si="224"/>
        <v>10.25</v>
      </c>
      <c r="M2948" s="4" t="s">
        <v>3104</v>
      </c>
      <c r="N2948" s="57" t="s">
        <v>6292</v>
      </c>
      <c r="O2948" s="57">
        <v>9808</v>
      </c>
      <c r="P2948" s="4"/>
      <c r="Q2948" s="4"/>
    </row>
    <row r="2949" spans="1:17" s="1" customFormat="1" ht="18.649999999999999" customHeight="1" x14ac:dyDescent="0.35">
      <c r="A2949" s="3">
        <v>46186</v>
      </c>
      <c r="B2949" s="57">
        <f t="shared" si="220"/>
        <v>24</v>
      </c>
      <c r="C2949" s="57" t="str">
        <f t="shared" si="221"/>
        <v>Jun</v>
      </c>
      <c r="D2949" s="4" t="s">
        <v>2187</v>
      </c>
      <c r="E2949" s="57" t="s">
        <v>445</v>
      </c>
      <c r="F2949" s="57" t="s">
        <v>18</v>
      </c>
      <c r="G2949" s="57">
        <v>9812</v>
      </c>
      <c r="H2949" s="57">
        <v>1</v>
      </c>
      <c r="I2949" s="57">
        <v>8</v>
      </c>
      <c r="J2949" s="57">
        <v>2.5</v>
      </c>
      <c r="K2949" s="57">
        <f t="shared" si="223"/>
        <v>10.5</v>
      </c>
      <c r="L2949" s="57">
        <f t="shared" si="224"/>
        <v>10.5</v>
      </c>
      <c r="M2949" s="4" t="s">
        <v>3104</v>
      </c>
      <c r="N2949" s="57" t="s">
        <v>6292</v>
      </c>
      <c r="O2949" s="57">
        <v>9808</v>
      </c>
      <c r="P2949" s="4"/>
      <c r="Q2949" s="4"/>
    </row>
    <row r="2950" spans="1:17" s="1" customFormat="1" ht="18.649999999999999" customHeight="1" x14ac:dyDescent="0.35">
      <c r="A2950" s="3">
        <v>46186</v>
      </c>
      <c r="B2950" s="57">
        <f t="shared" si="220"/>
        <v>24</v>
      </c>
      <c r="C2950" s="57" t="str">
        <f t="shared" si="221"/>
        <v>Jun</v>
      </c>
      <c r="D2950" s="4" t="s">
        <v>2187</v>
      </c>
      <c r="E2950" s="57" t="s">
        <v>445</v>
      </c>
      <c r="F2950" s="57" t="s">
        <v>18</v>
      </c>
      <c r="G2950" s="57">
        <v>9812</v>
      </c>
      <c r="H2950" s="57">
        <v>15</v>
      </c>
      <c r="I2950" s="57">
        <v>8</v>
      </c>
      <c r="J2950" s="57">
        <v>3</v>
      </c>
      <c r="K2950" s="57">
        <f t="shared" si="223"/>
        <v>11</v>
      </c>
      <c r="L2950" s="57">
        <f t="shared" si="224"/>
        <v>165</v>
      </c>
      <c r="M2950" s="4" t="s">
        <v>3104</v>
      </c>
      <c r="N2950" s="57" t="s">
        <v>6292</v>
      </c>
      <c r="O2950" s="57">
        <v>9808</v>
      </c>
      <c r="P2950" s="4"/>
      <c r="Q2950" s="4"/>
    </row>
    <row r="2951" spans="1:17" s="1" customFormat="1" ht="18.649999999999999" customHeight="1" x14ac:dyDescent="0.35">
      <c r="A2951" s="3">
        <v>46186</v>
      </c>
      <c r="B2951" s="57">
        <f t="shared" si="220"/>
        <v>24</v>
      </c>
      <c r="C2951" s="57" t="str">
        <f t="shared" si="221"/>
        <v>Jun</v>
      </c>
      <c r="D2951" s="4" t="s">
        <v>3887</v>
      </c>
      <c r="E2951" s="57" t="s">
        <v>445</v>
      </c>
      <c r="F2951" s="57" t="s">
        <v>18</v>
      </c>
      <c r="G2951" s="57">
        <v>9812</v>
      </c>
      <c r="H2951" s="57">
        <v>4</v>
      </c>
      <c r="I2951" s="57">
        <v>8</v>
      </c>
      <c r="J2951" s="57"/>
      <c r="K2951" s="57">
        <f t="shared" si="223"/>
        <v>8</v>
      </c>
      <c r="L2951" s="57">
        <f t="shared" si="224"/>
        <v>32</v>
      </c>
      <c r="M2951" s="4" t="s">
        <v>5703</v>
      </c>
      <c r="N2951" s="57" t="s">
        <v>47</v>
      </c>
      <c r="O2951" s="57">
        <v>9281</v>
      </c>
      <c r="P2951" s="4" t="s">
        <v>5732</v>
      </c>
      <c r="Q2951" s="4"/>
    </row>
    <row r="2952" spans="1:17" s="1" customFormat="1" ht="18.649999999999999" customHeight="1" x14ac:dyDescent="0.35">
      <c r="A2952" s="3">
        <v>46186</v>
      </c>
      <c r="B2952" s="57">
        <f t="shared" si="220"/>
        <v>24</v>
      </c>
      <c r="C2952" s="57" t="str">
        <f t="shared" si="221"/>
        <v>Jun</v>
      </c>
      <c r="D2952" s="4" t="s">
        <v>2621</v>
      </c>
      <c r="E2952" s="57" t="s">
        <v>445</v>
      </c>
      <c r="F2952" s="57" t="s">
        <v>18</v>
      </c>
      <c r="G2952" s="57">
        <v>9812</v>
      </c>
      <c r="H2952" s="57">
        <v>3</v>
      </c>
      <c r="I2952" s="57">
        <v>8</v>
      </c>
      <c r="J2952" s="57">
        <v>4</v>
      </c>
      <c r="K2952" s="57">
        <f t="shared" si="223"/>
        <v>12</v>
      </c>
      <c r="L2952" s="57">
        <f t="shared" si="224"/>
        <v>36</v>
      </c>
      <c r="M2952" s="4" t="s">
        <v>5703</v>
      </c>
      <c r="N2952" s="57" t="s">
        <v>47</v>
      </c>
      <c r="O2952" s="57">
        <v>9281</v>
      </c>
      <c r="P2952" s="4" t="s">
        <v>5732</v>
      </c>
      <c r="Q2952" s="4"/>
    </row>
    <row r="2953" spans="1:17" s="1" customFormat="1" ht="18.649999999999999" customHeight="1" x14ac:dyDescent="0.35">
      <c r="A2953" s="3">
        <v>46186</v>
      </c>
      <c r="B2953" s="57">
        <f t="shared" si="220"/>
        <v>24</v>
      </c>
      <c r="C2953" s="57" t="str">
        <f t="shared" si="221"/>
        <v>Jun</v>
      </c>
      <c r="D2953" s="4" t="s">
        <v>840</v>
      </c>
      <c r="E2953" s="57" t="s">
        <v>445</v>
      </c>
      <c r="F2953" s="57" t="s">
        <v>18</v>
      </c>
      <c r="G2953" s="57">
        <v>9812</v>
      </c>
      <c r="H2953" s="57">
        <v>1</v>
      </c>
      <c r="I2953" s="57">
        <v>8</v>
      </c>
      <c r="J2953" s="57">
        <v>4</v>
      </c>
      <c r="K2953" s="57">
        <f t="shared" si="223"/>
        <v>12</v>
      </c>
      <c r="L2953" s="57">
        <f t="shared" si="224"/>
        <v>12</v>
      </c>
      <c r="M2953" s="4" t="s">
        <v>5103</v>
      </c>
      <c r="N2953" s="57" t="s">
        <v>52</v>
      </c>
      <c r="O2953" s="57">
        <v>9330</v>
      </c>
      <c r="P2953" s="4" t="s">
        <v>5482</v>
      </c>
      <c r="Q2953" s="4"/>
    </row>
    <row r="2954" spans="1:17" s="1" customFormat="1" ht="18.649999999999999" customHeight="1" x14ac:dyDescent="0.35">
      <c r="A2954" s="3">
        <v>46186</v>
      </c>
      <c r="B2954" s="57">
        <f t="shared" si="220"/>
        <v>24</v>
      </c>
      <c r="C2954" s="57" t="str">
        <f t="shared" si="221"/>
        <v>Jun</v>
      </c>
      <c r="D2954" s="4" t="s">
        <v>674</v>
      </c>
      <c r="E2954" s="57" t="s">
        <v>445</v>
      </c>
      <c r="F2954" s="57" t="s">
        <v>17</v>
      </c>
      <c r="G2954" s="57">
        <v>9812</v>
      </c>
      <c r="H2954" s="57">
        <v>3</v>
      </c>
      <c r="I2954" s="57">
        <v>8</v>
      </c>
      <c r="J2954" s="57">
        <v>4</v>
      </c>
      <c r="K2954" s="57">
        <f t="shared" si="223"/>
        <v>12</v>
      </c>
      <c r="L2954" s="57">
        <f t="shared" si="224"/>
        <v>36</v>
      </c>
      <c r="M2954" s="4" t="s">
        <v>5103</v>
      </c>
      <c r="N2954" s="57" t="s">
        <v>52</v>
      </c>
      <c r="O2954" s="57">
        <v>9330</v>
      </c>
      <c r="P2954" s="4" t="s">
        <v>5440</v>
      </c>
      <c r="Q2954" s="4"/>
    </row>
    <row r="2955" spans="1:17" s="1" customFormat="1" ht="18.649999999999999" customHeight="1" x14ac:dyDescent="0.35">
      <c r="A2955" s="3">
        <v>46186</v>
      </c>
      <c r="B2955" s="57">
        <f t="shared" si="220"/>
        <v>24</v>
      </c>
      <c r="C2955" s="57" t="str">
        <f t="shared" si="221"/>
        <v>Jun</v>
      </c>
      <c r="D2955" s="4" t="s">
        <v>5406</v>
      </c>
      <c r="E2955" s="57" t="s">
        <v>445</v>
      </c>
      <c r="F2955" s="57" t="s">
        <v>17</v>
      </c>
      <c r="G2955" s="57">
        <v>9812</v>
      </c>
      <c r="H2955" s="57">
        <v>4</v>
      </c>
      <c r="I2955" s="57">
        <v>8</v>
      </c>
      <c r="J2955" s="57"/>
      <c r="K2955" s="57">
        <f t="shared" si="223"/>
        <v>8</v>
      </c>
      <c r="L2955" s="57">
        <f t="shared" si="224"/>
        <v>32</v>
      </c>
      <c r="M2955" s="4" t="s">
        <v>1903</v>
      </c>
      <c r="N2955" s="57" t="s">
        <v>442</v>
      </c>
      <c r="O2955" s="57">
        <v>9812</v>
      </c>
      <c r="P2955" s="4"/>
      <c r="Q2955" s="4"/>
    </row>
    <row r="2956" spans="1:17" s="1" customFormat="1" ht="18.649999999999999" customHeight="1" x14ac:dyDescent="0.35">
      <c r="A2956" s="3">
        <v>46186</v>
      </c>
      <c r="B2956" s="57">
        <f t="shared" si="220"/>
        <v>24</v>
      </c>
      <c r="C2956" s="57" t="str">
        <f t="shared" si="221"/>
        <v>Jun</v>
      </c>
      <c r="D2956" s="4" t="s">
        <v>5406</v>
      </c>
      <c r="E2956" s="57" t="s">
        <v>445</v>
      </c>
      <c r="F2956" s="57" t="s">
        <v>17</v>
      </c>
      <c r="G2956" s="57">
        <v>9812</v>
      </c>
      <c r="H2956" s="57">
        <v>6</v>
      </c>
      <c r="I2956" s="57">
        <v>8</v>
      </c>
      <c r="J2956" s="57">
        <v>2</v>
      </c>
      <c r="K2956" s="57">
        <f t="shared" si="223"/>
        <v>10</v>
      </c>
      <c r="L2956" s="57">
        <f t="shared" si="224"/>
        <v>60</v>
      </c>
      <c r="M2956" s="4" t="s">
        <v>1903</v>
      </c>
      <c r="N2956" s="57" t="s">
        <v>442</v>
      </c>
      <c r="O2956" s="57">
        <v>9812</v>
      </c>
      <c r="P2956" s="4"/>
      <c r="Q2956" s="4"/>
    </row>
    <row r="2957" spans="1:17" s="1" customFormat="1" ht="18.649999999999999" customHeight="1" x14ac:dyDescent="0.35">
      <c r="A2957" s="3">
        <v>46186</v>
      </c>
      <c r="B2957" s="57">
        <f t="shared" si="220"/>
        <v>24</v>
      </c>
      <c r="C2957" s="57" t="str">
        <f t="shared" si="221"/>
        <v>Jun</v>
      </c>
      <c r="D2957" s="4" t="s">
        <v>2817</v>
      </c>
      <c r="E2957" s="57" t="s">
        <v>445</v>
      </c>
      <c r="F2957" s="57" t="s">
        <v>17</v>
      </c>
      <c r="G2957" s="57">
        <v>9812</v>
      </c>
      <c r="H2957" s="57">
        <v>2</v>
      </c>
      <c r="I2957" s="57">
        <v>8</v>
      </c>
      <c r="J2957" s="57">
        <v>2.5</v>
      </c>
      <c r="K2957" s="57">
        <f t="shared" si="223"/>
        <v>10.5</v>
      </c>
      <c r="L2957" s="57">
        <f t="shared" si="224"/>
        <v>21</v>
      </c>
      <c r="M2957" s="4" t="s">
        <v>1903</v>
      </c>
      <c r="N2957" s="57" t="s">
        <v>442</v>
      </c>
      <c r="O2957" s="57">
        <v>9812</v>
      </c>
      <c r="P2957" s="4"/>
      <c r="Q2957" s="4"/>
    </row>
    <row r="2958" spans="1:17" s="1" customFormat="1" ht="18.649999999999999" customHeight="1" x14ac:dyDescent="0.35">
      <c r="A2958" s="3">
        <v>46186</v>
      </c>
      <c r="B2958" s="57">
        <f t="shared" si="220"/>
        <v>24</v>
      </c>
      <c r="C2958" s="57" t="str">
        <f t="shared" si="221"/>
        <v>Jun</v>
      </c>
      <c r="D2958" s="4" t="s">
        <v>5406</v>
      </c>
      <c r="E2958" s="57" t="s">
        <v>445</v>
      </c>
      <c r="F2958" s="57" t="s">
        <v>17</v>
      </c>
      <c r="G2958" s="57">
        <v>9812</v>
      </c>
      <c r="H2958" s="57">
        <v>2</v>
      </c>
      <c r="I2958" s="57">
        <v>8</v>
      </c>
      <c r="J2958" s="57">
        <v>3</v>
      </c>
      <c r="K2958" s="57">
        <f t="shared" si="223"/>
        <v>11</v>
      </c>
      <c r="L2958" s="57">
        <f t="shared" si="224"/>
        <v>22</v>
      </c>
      <c r="M2958" s="4" t="s">
        <v>1903</v>
      </c>
      <c r="N2958" s="57" t="s">
        <v>442</v>
      </c>
      <c r="O2958" s="57">
        <v>9812</v>
      </c>
      <c r="P2958" s="4"/>
      <c r="Q2958" s="4"/>
    </row>
    <row r="2959" spans="1:17" s="1" customFormat="1" ht="18.649999999999999" customHeight="1" x14ac:dyDescent="0.35">
      <c r="A2959" s="3">
        <v>46186</v>
      </c>
      <c r="B2959" s="57">
        <f t="shared" si="220"/>
        <v>24</v>
      </c>
      <c r="C2959" s="57" t="str">
        <f t="shared" si="221"/>
        <v>Jun</v>
      </c>
      <c r="D2959" s="4" t="s">
        <v>5406</v>
      </c>
      <c r="E2959" s="57" t="s">
        <v>445</v>
      </c>
      <c r="F2959" s="57" t="s">
        <v>17</v>
      </c>
      <c r="G2959" s="57">
        <v>9812</v>
      </c>
      <c r="H2959" s="57">
        <v>4</v>
      </c>
      <c r="I2959" s="57">
        <v>8</v>
      </c>
      <c r="J2959" s="57">
        <v>3.5</v>
      </c>
      <c r="K2959" s="57">
        <f t="shared" si="223"/>
        <v>11.5</v>
      </c>
      <c r="L2959" s="57">
        <f t="shared" si="224"/>
        <v>46</v>
      </c>
      <c r="M2959" s="4" t="s">
        <v>1903</v>
      </c>
      <c r="N2959" s="57" t="s">
        <v>442</v>
      </c>
      <c r="O2959" s="57">
        <v>9812</v>
      </c>
      <c r="P2959" s="4"/>
      <c r="Q2959" s="4"/>
    </row>
    <row r="2960" spans="1:17" s="1" customFormat="1" ht="18.649999999999999" customHeight="1" x14ac:dyDescent="0.35">
      <c r="A2960" s="3">
        <v>46186</v>
      </c>
      <c r="B2960" s="57">
        <f t="shared" si="220"/>
        <v>24</v>
      </c>
      <c r="C2960" s="57" t="str">
        <f t="shared" si="221"/>
        <v>Jun</v>
      </c>
      <c r="D2960" s="4" t="s">
        <v>2817</v>
      </c>
      <c r="E2960" s="57" t="s">
        <v>445</v>
      </c>
      <c r="F2960" s="57" t="s">
        <v>17</v>
      </c>
      <c r="G2960" s="57">
        <v>9812</v>
      </c>
      <c r="H2960" s="57">
        <v>3</v>
      </c>
      <c r="I2960" s="57">
        <v>8</v>
      </c>
      <c r="J2960" s="57">
        <v>3.75</v>
      </c>
      <c r="K2960" s="57">
        <f t="shared" si="223"/>
        <v>11.75</v>
      </c>
      <c r="L2960" s="57">
        <f t="shared" si="224"/>
        <v>35.25</v>
      </c>
      <c r="M2960" s="4" t="s">
        <v>1903</v>
      </c>
      <c r="N2960" s="57" t="s">
        <v>442</v>
      </c>
      <c r="O2960" s="57">
        <v>9812</v>
      </c>
      <c r="P2960" s="4"/>
      <c r="Q2960" s="4"/>
    </row>
    <row r="2961" spans="1:17" s="1" customFormat="1" ht="18.649999999999999" customHeight="1" x14ac:dyDescent="0.35">
      <c r="A2961" s="3">
        <v>46186</v>
      </c>
      <c r="B2961" s="57">
        <f t="shared" si="220"/>
        <v>24</v>
      </c>
      <c r="C2961" s="57" t="str">
        <f t="shared" si="221"/>
        <v>Jun</v>
      </c>
      <c r="D2961" s="4" t="s">
        <v>5236</v>
      </c>
      <c r="E2961" s="57" t="s">
        <v>445</v>
      </c>
      <c r="F2961" s="57" t="s">
        <v>17</v>
      </c>
      <c r="G2961" s="57">
        <v>9812</v>
      </c>
      <c r="H2961" s="57">
        <v>93</v>
      </c>
      <c r="I2961" s="57">
        <v>8</v>
      </c>
      <c r="J2961" s="57">
        <v>4</v>
      </c>
      <c r="K2961" s="57">
        <f t="shared" si="223"/>
        <v>12</v>
      </c>
      <c r="L2961" s="57">
        <f t="shared" si="224"/>
        <v>1116</v>
      </c>
      <c r="M2961" s="4" t="s">
        <v>1903</v>
      </c>
      <c r="N2961" s="57" t="s">
        <v>442</v>
      </c>
      <c r="O2961" s="57">
        <v>9812</v>
      </c>
      <c r="P2961" s="4"/>
      <c r="Q2961" s="4"/>
    </row>
    <row r="2962" spans="1:17" s="1" customFormat="1" ht="18.649999999999999" customHeight="1" x14ac:dyDescent="0.35">
      <c r="A2962" s="3">
        <v>46186</v>
      </c>
      <c r="B2962" s="57">
        <f t="shared" si="220"/>
        <v>24</v>
      </c>
      <c r="C2962" s="57" t="str">
        <f t="shared" si="221"/>
        <v>Jun</v>
      </c>
      <c r="D2962" s="4" t="s">
        <v>5731</v>
      </c>
      <c r="E2962" s="57" t="s">
        <v>445</v>
      </c>
      <c r="F2962" s="57" t="s">
        <v>17</v>
      </c>
      <c r="G2962" s="57">
        <v>9812</v>
      </c>
      <c r="H2962" s="57">
        <v>1</v>
      </c>
      <c r="I2962" s="57">
        <v>8</v>
      </c>
      <c r="J2962" s="57">
        <v>2</v>
      </c>
      <c r="K2962" s="57">
        <f t="shared" si="223"/>
        <v>10</v>
      </c>
      <c r="L2962" s="57">
        <f t="shared" si="224"/>
        <v>10</v>
      </c>
      <c r="M2962" s="4" t="s">
        <v>5733</v>
      </c>
      <c r="N2962" s="57" t="s">
        <v>47</v>
      </c>
      <c r="O2962" s="57">
        <v>9281</v>
      </c>
      <c r="P2962" s="4" t="s">
        <v>5734</v>
      </c>
      <c r="Q2962" s="4"/>
    </row>
    <row r="2963" spans="1:17" s="1" customFormat="1" ht="18.649999999999999" customHeight="1" x14ac:dyDescent="0.35">
      <c r="A2963" s="3">
        <v>46186</v>
      </c>
      <c r="B2963" s="57">
        <f t="shared" si="220"/>
        <v>24</v>
      </c>
      <c r="C2963" s="57" t="str">
        <f t="shared" si="221"/>
        <v>Jun</v>
      </c>
      <c r="D2963" s="4" t="s">
        <v>2698</v>
      </c>
      <c r="E2963" s="57" t="s">
        <v>445</v>
      </c>
      <c r="F2963" s="57" t="s">
        <v>17</v>
      </c>
      <c r="G2963" s="57">
        <v>9812</v>
      </c>
      <c r="H2963" s="57">
        <v>3</v>
      </c>
      <c r="I2963" s="57">
        <v>8</v>
      </c>
      <c r="J2963" s="57">
        <v>4</v>
      </c>
      <c r="K2963" s="57">
        <f t="shared" si="223"/>
        <v>12</v>
      </c>
      <c r="L2963" s="57">
        <f t="shared" si="224"/>
        <v>36</v>
      </c>
      <c r="M2963" s="4" t="s">
        <v>5733</v>
      </c>
      <c r="N2963" s="57" t="s">
        <v>47</v>
      </c>
      <c r="O2963" s="57">
        <v>9281</v>
      </c>
      <c r="P2963" s="4" t="s">
        <v>5734</v>
      </c>
      <c r="Q2963" s="4"/>
    </row>
    <row r="2964" spans="1:17" s="1" customFormat="1" ht="18.649999999999999" customHeight="1" x14ac:dyDescent="0.35">
      <c r="A2964" s="3">
        <v>46186</v>
      </c>
      <c r="B2964" s="57">
        <f t="shared" si="220"/>
        <v>24</v>
      </c>
      <c r="C2964" s="57" t="str">
        <f t="shared" si="221"/>
        <v>Jun</v>
      </c>
      <c r="D2964" s="4" t="s">
        <v>671</v>
      </c>
      <c r="E2964" s="57" t="s">
        <v>34</v>
      </c>
      <c r="F2964" s="57" t="s">
        <v>17</v>
      </c>
      <c r="G2964" s="57">
        <v>9814</v>
      </c>
      <c r="H2964" s="57">
        <v>6</v>
      </c>
      <c r="I2964" s="57">
        <v>8</v>
      </c>
      <c r="J2964" s="57">
        <v>2</v>
      </c>
      <c r="K2964" s="57">
        <f t="shared" si="223"/>
        <v>10</v>
      </c>
      <c r="L2964" s="57">
        <f t="shared" si="224"/>
        <v>60</v>
      </c>
      <c r="M2964" s="4" t="s">
        <v>1903</v>
      </c>
      <c r="N2964" s="57" t="s">
        <v>443</v>
      </c>
      <c r="O2964" s="57">
        <v>9814</v>
      </c>
      <c r="P2964" s="4"/>
      <c r="Q2964" s="4"/>
    </row>
    <row r="2965" spans="1:17" s="1" customFormat="1" ht="18.649999999999999" customHeight="1" x14ac:dyDescent="0.35">
      <c r="A2965" s="3">
        <v>46186</v>
      </c>
      <c r="B2965" s="57">
        <f t="shared" si="220"/>
        <v>24</v>
      </c>
      <c r="C2965" s="57" t="str">
        <f t="shared" si="221"/>
        <v>Jun</v>
      </c>
      <c r="D2965" s="4" t="s">
        <v>475</v>
      </c>
      <c r="E2965" s="57" t="s">
        <v>34</v>
      </c>
      <c r="F2965" s="57" t="s">
        <v>17</v>
      </c>
      <c r="G2965" s="57">
        <v>9814</v>
      </c>
      <c r="H2965" s="57">
        <v>4</v>
      </c>
      <c r="I2965" s="57">
        <v>8</v>
      </c>
      <c r="J2965" s="57">
        <v>2.5</v>
      </c>
      <c r="K2965" s="57">
        <f t="shared" si="223"/>
        <v>10.5</v>
      </c>
      <c r="L2965" s="57">
        <f t="shared" si="224"/>
        <v>42</v>
      </c>
      <c r="M2965" s="4" t="s">
        <v>1903</v>
      </c>
      <c r="N2965" s="57" t="s">
        <v>443</v>
      </c>
      <c r="O2965" s="57">
        <v>9814</v>
      </c>
      <c r="P2965" s="4"/>
      <c r="Q2965" s="4"/>
    </row>
    <row r="2966" spans="1:17" s="1" customFormat="1" ht="18.649999999999999" customHeight="1" x14ac:dyDescent="0.35">
      <c r="A2966" s="3">
        <v>46186</v>
      </c>
      <c r="B2966" s="57">
        <f t="shared" si="220"/>
        <v>24</v>
      </c>
      <c r="C2966" s="57" t="str">
        <f t="shared" si="221"/>
        <v>Jun</v>
      </c>
      <c r="D2966" s="4" t="s">
        <v>970</v>
      </c>
      <c r="E2966" s="57" t="s">
        <v>34</v>
      </c>
      <c r="F2966" s="57" t="s">
        <v>17</v>
      </c>
      <c r="G2966" s="57">
        <v>9814</v>
      </c>
      <c r="H2966" s="57">
        <v>1</v>
      </c>
      <c r="I2966" s="57">
        <v>8</v>
      </c>
      <c r="J2966" s="57">
        <v>3</v>
      </c>
      <c r="K2966" s="57">
        <f t="shared" si="223"/>
        <v>11</v>
      </c>
      <c r="L2966" s="57">
        <f t="shared" si="224"/>
        <v>11</v>
      </c>
      <c r="M2966" s="4" t="s">
        <v>1903</v>
      </c>
      <c r="N2966" s="57" t="s">
        <v>443</v>
      </c>
      <c r="O2966" s="57">
        <v>9814</v>
      </c>
      <c r="P2966" s="4"/>
      <c r="Q2966" s="4"/>
    </row>
    <row r="2967" spans="1:17" s="1" customFormat="1" ht="18.649999999999999" customHeight="1" x14ac:dyDescent="0.35">
      <c r="A2967" s="3">
        <v>46186</v>
      </c>
      <c r="B2967" s="57">
        <f t="shared" si="220"/>
        <v>24</v>
      </c>
      <c r="C2967" s="57" t="str">
        <f t="shared" si="221"/>
        <v>Jun</v>
      </c>
      <c r="D2967" s="4" t="s">
        <v>551</v>
      </c>
      <c r="E2967" s="57" t="s">
        <v>34</v>
      </c>
      <c r="F2967" s="57" t="s">
        <v>17</v>
      </c>
      <c r="G2967" s="57">
        <v>9814</v>
      </c>
      <c r="H2967" s="57">
        <v>39</v>
      </c>
      <c r="I2967" s="57">
        <v>8</v>
      </c>
      <c r="J2967" s="57">
        <v>4</v>
      </c>
      <c r="K2967" s="57">
        <f t="shared" si="223"/>
        <v>12</v>
      </c>
      <c r="L2967" s="57">
        <f t="shared" si="224"/>
        <v>468</v>
      </c>
      <c r="M2967" s="4" t="s">
        <v>1903</v>
      </c>
      <c r="N2967" s="57" t="s">
        <v>443</v>
      </c>
      <c r="O2967" s="57">
        <v>9814</v>
      </c>
      <c r="P2967" s="4"/>
      <c r="Q2967" s="4"/>
    </row>
    <row r="2968" spans="1:17" s="1" customFormat="1" ht="18.649999999999999" customHeight="1" x14ac:dyDescent="0.35">
      <c r="A2968" s="3">
        <v>46186</v>
      </c>
      <c r="B2968" s="57">
        <f t="shared" si="220"/>
        <v>24</v>
      </c>
      <c r="C2968" s="57" t="str">
        <f t="shared" si="221"/>
        <v>Jun</v>
      </c>
      <c r="D2968" s="4" t="s">
        <v>972</v>
      </c>
      <c r="E2968" s="57" t="s">
        <v>34</v>
      </c>
      <c r="F2968" s="57" t="s">
        <v>17</v>
      </c>
      <c r="G2968" s="57">
        <v>9814</v>
      </c>
      <c r="H2968" s="57">
        <v>4</v>
      </c>
      <c r="I2968" s="57">
        <v>8</v>
      </c>
      <c r="J2968" s="57"/>
      <c r="K2968" s="57">
        <f t="shared" si="223"/>
        <v>8</v>
      </c>
      <c r="L2968" s="57">
        <f t="shared" si="224"/>
        <v>32</v>
      </c>
      <c r="M2968" s="4" t="s">
        <v>5733</v>
      </c>
      <c r="N2968" s="57" t="s">
        <v>47</v>
      </c>
      <c r="O2968" s="57">
        <v>9281</v>
      </c>
      <c r="P2968" s="4" t="s">
        <v>5734</v>
      </c>
      <c r="Q2968" s="4"/>
    </row>
    <row r="2969" spans="1:17" s="1" customFormat="1" ht="18.649999999999999" customHeight="1" x14ac:dyDescent="0.35">
      <c r="A2969" s="3">
        <v>46186</v>
      </c>
      <c r="B2969" s="57">
        <f t="shared" si="220"/>
        <v>24</v>
      </c>
      <c r="C2969" s="57" t="str">
        <f t="shared" si="221"/>
        <v>Jun</v>
      </c>
      <c r="D2969" s="4" t="s">
        <v>6120</v>
      </c>
      <c r="E2969" s="57" t="s">
        <v>445</v>
      </c>
      <c r="F2969" s="57" t="str">
        <f>IF(LEFT(O2969,2)="OP","OP","CPT")</f>
        <v>CPT</v>
      </c>
      <c r="G2969" s="57">
        <v>9812</v>
      </c>
      <c r="H2969" s="57">
        <v>2</v>
      </c>
      <c r="I2969" s="57">
        <v>8</v>
      </c>
      <c r="J2969" s="57">
        <v>3.5</v>
      </c>
      <c r="K2969" s="57">
        <f t="shared" si="223"/>
        <v>11.5</v>
      </c>
      <c r="L2969" s="57">
        <f>K2969*H2969</f>
        <v>23</v>
      </c>
      <c r="M2969" s="4" t="s">
        <v>3104</v>
      </c>
      <c r="N2969" s="57" t="s">
        <v>6292</v>
      </c>
      <c r="O2969" s="57">
        <v>9808</v>
      </c>
      <c r="P2969" s="4"/>
      <c r="Q2969" s="4"/>
    </row>
    <row r="2970" spans="1:17" s="1" customFormat="1" ht="18.649999999999999" customHeight="1" x14ac:dyDescent="0.35">
      <c r="A2970" s="3">
        <v>46186</v>
      </c>
      <c r="B2970" s="57">
        <f t="shared" si="220"/>
        <v>24</v>
      </c>
      <c r="C2970" s="57" t="str">
        <f t="shared" si="221"/>
        <v>Jun</v>
      </c>
      <c r="D2970" s="4" t="s">
        <v>6120</v>
      </c>
      <c r="E2970" s="57" t="s">
        <v>445</v>
      </c>
      <c r="F2970" s="57" t="str">
        <f>IF(LEFT(O2970,2)="OP","OP","CPT")</f>
        <v>CPT</v>
      </c>
      <c r="G2970" s="57">
        <v>9812</v>
      </c>
      <c r="H2970" s="57">
        <v>5</v>
      </c>
      <c r="I2970" s="57">
        <v>8</v>
      </c>
      <c r="J2970" s="57">
        <v>4</v>
      </c>
      <c r="K2970" s="57">
        <f t="shared" si="223"/>
        <v>12</v>
      </c>
      <c r="L2970" s="57">
        <f>K2970*H2970</f>
        <v>60</v>
      </c>
      <c r="M2970" s="4" t="s">
        <v>3104</v>
      </c>
      <c r="N2970" s="57" t="s">
        <v>6292</v>
      </c>
      <c r="O2970" s="57">
        <v>9808</v>
      </c>
      <c r="P2970" s="4"/>
      <c r="Q2970" s="4"/>
    </row>
    <row r="2971" spans="1:17" s="1" customFormat="1" ht="18.649999999999999" customHeight="1" x14ac:dyDescent="0.35">
      <c r="A2971" s="3">
        <v>46186</v>
      </c>
      <c r="B2971" s="57">
        <f t="shared" si="220"/>
        <v>24</v>
      </c>
      <c r="C2971" s="57" t="str">
        <f t="shared" si="221"/>
        <v>Jun</v>
      </c>
      <c r="D2971" s="4" t="s">
        <v>6120</v>
      </c>
      <c r="E2971" s="57" t="s">
        <v>445</v>
      </c>
      <c r="F2971" s="57" t="str">
        <f>IF(LEFT(O2971,2)="OP","OP","CPT")</f>
        <v>CPT</v>
      </c>
      <c r="G2971" s="57">
        <v>9812</v>
      </c>
      <c r="H2971" s="57">
        <v>17</v>
      </c>
      <c r="I2971" s="57">
        <v>8</v>
      </c>
      <c r="J2971" s="57">
        <v>4</v>
      </c>
      <c r="K2971" s="57">
        <f t="shared" si="223"/>
        <v>12</v>
      </c>
      <c r="L2971" s="57">
        <f>K2971*H2971</f>
        <v>204</v>
      </c>
      <c r="M2971" s="4" t="s">
        <v>3104</v>
      </c>
      <c r="N2971" s="57" t="s">
        <v>6292</v>
      </c>
      <c r="O2971" s="57">
        <v>9808</v>
      </c>
      <c r="P2971" s="4"/>
      <c r="Q2971" s="4"/>
    </row>
    <row r="2972" spans="1:17" s="1" customFormat="1" ht="18.649999999999999" customHeight="1" x14ac:dyDescent="0.35">
      <c r="A2972" s="3">
        <v>46186</v>
      </c>
      <c r="B2972" s="57">
        <f t="shared" si="220"/>
        <v>24</v>
      </c>
      <c r="C2972" s="57" t="str">
        <f t="shared" si="221"/>
        <v>Jun</v>
      </c>
      <c r="D2972" s="4" t="s">
        <v>6120</v>
      </c>
      <c r="E2972" s="57" t="s">
        <v>445</v>
      </c>
      <c r="F2972" s="57" t="str">
        <f>IF(LEFT(O2972,2)="OP","OP","CPT")</f>
        <v>CPT</v>
      </c>
      <c r="G2972" s="57">
        <v>9812</v>
      </c>
      <c r="H2972" s="57">
        <v>1</v>
      </c>
      <c r="I2972" s="57">
        <v>8</v>
      </c>
      <c r="J2972" s="57">
        <v>3.75</v>
      </c>
      <c r="K2972" s="57">
        <f t="shared" si="223"/>
        <v>11.75</v>
      </c>
      <c r="L2972" s="57">
        <f>K2972*H2972</f>
        <v>11.75</v>
      </c>
      <c r="M2972" s="4" t="s">
        <v>3104</v>
      </c>
      <c r="N2972" s="57" t="s">
        <v>6292</v>
      </c>
      <c r="O2972" s="57">
        <v>9808</v>
      </c>
      <c r="P2972" s="4"/>
      <c r="Q2972" s="4"/>
    </row>
    <row r="2973" spans="1:17" s="1" customFormat="1" ht="18.649999999999999" customHeight="1" x14ac:dyDescent="0.35">
      <c r="A2973" s="3">
        <v>46187</v>
      </c>
      <c r="B2973" s="57">
        <f t="shared" si="220"/>
        <v>25</v>
      </c>
      <c r="C2973" s="57" t="str">
        <f t="shared" si="221"/>
        <v>Jun</v>
      </c>
      <c r="D2973" s="4" t="s">
        <v>4787</v>
      </c>
      <c r="E2973" s="57" t="s">
        <v>445</v>
      </c>
      <c r="F2973" s="57" t="s">
        <v>17</v>
      </c>
      <c r="G2973" s="57">
        <v>9812</v>
      </c>
      <c r="H2973" s="57">
        <v>1</v>
      </c>
      <c r="I2973" s="57"/>
      <c r="J2973" s="57">
        <v>4</v>
      </c>
      <c r="K2973" s="57">
        <f t="shared" si="223"/>
        <v>4</v>
      </c>
      <c r="L2973" s="57">
        <f t="shared" ref="L2973:L2980" si="225">H2973*K2973</f>
        <v>4</v>
      </c>
      <c r="M2973" s="4" t="s">
        <v>1903</v>
      </c>
      <c r="N2973" s="57" t="s">
        <v>442</v>
      </c>
      <c r="O2973" s="57">
        <v>9812</v>
      </c>
      <c r="P2973" s="4"/>
      <c r="Q2973" s="4"/>
    </row>
    <row r="2974" spans="1:17" s="1" customFormat="1" ht="18.649999999999999" customHeight="1" x14ac:dyDescent="0.35">
      <c r="A2974" s="3">
        <v>46187</v>
      </c>
      <c r="B2974" s="57">
        <f t="shared" si="220"/>
        <v>25</v>
      </c>
      <c r="C2974" s="57" t="str">
        <f t="shared" si="221"/>
        <v>Jun</v>
      </c>
      <c r="D2974" s="4" t="s">
        <v>4787</v>
      </c>
      <c r="E2974" s="57" t="s">
        <v>445</v>
      </c>
      <c r="F2974" s="57" t="s">
        <v>17</v>
      </c>
      <c r="G2974" s="57">
        <v>9812</v>
      </c>
      <c r="H2974" s="57">
        <v>6</v>
      </c>
      <c r="I2974" s="57"/>
      <c r="J2974" s="57">
        <v>9</v>
      </c>
      <c r="K2974" s="57">
        <f t="shared" si="223"/>
        <v>9</v>
      </c>
      <c r="L2974" s="57">
        <f t="shared" si="225"/>
        <v>54</v>
      </c>
      <c r="M2974" s="4" t="s">
        <v>1903</v>
      </c>
      <c r="N2974" s="57" t="s">
        <v>442</v>
      </c>
      <c r="O2974" s="57">
        <v>9812</v>
      </c>
      <c r="P2974" s="4"/>
      <c r="Q2974" s="4"/>
    </row>
    <row r="2975" spans="1:17" s="1" customFormat="1" ht="18.649999999999999" customHeight="1" x14ac:dyDescent="0.35">
      <c r="A2975" s="3">
        <v>46187</v>
      </c>
      <c r="B2975" s="57">
        <f t="shared" si="220"/>
        <v>25</v>
      </c>
      <c r="C2975" s="57" t="str">
        <f t="shared" si="221"/>
        <v>Jun</v>
      </c>
      <c r="D2975" s="4" t="s">
        <v>4787</v>
      </c>
      <c r="E2975" s="57" t="s">
        <v>445</v>
      </c>
      <c r="F2975" s="57" t="s">
        <v>17</v>
      </c>
      <c r="G2975" s="57">
        <v>9812</v>
      </c>
      <c r="H2975" s="57">
        <v>3</v>
      </c>
      <c r="I2975" s="57"/>
      <c r="J2975" s="57">
        <v>10</v>
      </c>
      <c r="K2975" s="57">
        <f t="shared" si="223"/>
        <v>10</v>
      </c>
      <c r="L2975" s="57">
        <f t="shared" si="225"/>
        <v>30</v>
      </c>
      <c r="M2975" s="4" t="s">
        <v>1903</v>
      </c>
      <c r="N2975" s="57" t="s">
        <v>442</v>
      </c>
      <c r="O2975" s="57">
        <v>9812</v>
      </c>
      <c r="P2975" s="4"/>
      <c r="Q2975" s="4"/>
    </row>
    <row r="2976" spans="1:17" s="1" customFormat="1" ht="18.649999999999999" customHeight="1" x14ac:dyDescent="0.35">
      <c r="A2976" s="3">
        <v>46187</v>
      </c>
      <c r="B2976" s="57">
        <f t="shared" si="220"/>
        <v>25</v>
      </c>
      <c r="C2976" s="57" t="str">
        <f t="shared" si="221"/>
        <v>Jun</v>
      </c>
      <c r="D2976" s="4" t="s">
        <v>4787</v>
      </c>
      <c r="E2976" s="57" t="s">
        <v>445</v>
      </c>
      <c r="F2976" s="57" t="s">
        <v>17</v>
      </c>
      <c r="G2976" s="57">
        <v>9812</v>
      </c>
      <c r="H2976" s="57">
        <v>1</v>
      </c>
      <c r="I2976" s="57"/>
      <c r="J2976" s="57">
        <v>10.5</v>
      </c>
      <c r="K2976" s="57">
        <f t="shared" si="223"/>
        <v>10.5</v>
      </c>
      <c r="L2976" s="57">
        <f t="shared" si="225"/>
        <v>10.5</v>
      </c>
      <c r="M2976" s="4" t="s">
        <v>1903</v>
      </c>
      <c r="N2976" s="57" t="s">
        <v>442</v>
      </c>
      <c r="O2976" s="57">
        <v>9812</v>
      </c>
      <c r="P2976" s="4"/>
      <c r="Q2976" s="4"/>
    </row>
    <row r="2977" spans="1:17" s="1" customFormat="1" ht="18.649999999999999" customHeight="1" x14ac:dyDescent="0.35">
      <c r="A2977" s="3">
        <v>46187</v>
      </c>
      <c r="B2977" s="57">
        <f t="shared" si="220"/>
        <v>25</v>
      </c>
      <c r="C2977" s="57" t="str">
        <f t="shared" si="221"/>
        <v>Jun</v>
      </c>
      <c r="D2977" s="4" t="s">
        <v>4787</v>
      </c>
      <c r="E2977" s="57" t="s">
        <v>445</v>
      </c>
      <c r="F2977" s="57" t="s">
        <v>17</v>
      </c>
      <c r="G2977" s="57">
        <v>9812</v>
      </c>
      <c r="H2977" s="57">
        <v>25</v>
      </c>
      <c r="I2977" s="57"/>
      <c r="J2977" s="57">
        <v>11</v>
      </c>
      <c r="K2977" s="57">
        <f t="shared" si="223"/>
        <v>11</v>
      </c>
      <c r="L2977" s="57">
        <f t="shared" si="225"/>
        <v>275</v>
      </c>
      <c r="M2977" s="4" t="s">
        <v>1903</v>
      </c>
      <c r="N2977" s="57" t="s">
        <v>442</v>
      </c>
      <c r="O2977" s="57">
        <v>9812</v>
      </c>
      <c r="P2977" s="4"/>
      <c r="Q2977" s="4"/>
    </row>
    <row r="2978" spans="1:17" s="1" customFormat="1" ht="18.649999999999999" customHeight="1" x14ac:dyDescent="0.35">
      <c r="A2978" s="3">
        <v>46187</v>
      </c>
      <c r="B2978" s="57">
        <f t="shared" si="220"/>
        <v>25</v>
      </c>
      <c r="C2978" s="57" t="str">
        <f t="shared" si="221"/>
        <v>Jun</v>
      </c>
      <c r="D2978" s="4" t="s">
        <v>4787</v>
      </c>
      <c r="E2978" s="57" t="s">
        <v>445</v>
      </c>
      <c r="F2978" s="57" t="s">
        <v>17</v>
      </c>
      <c r="G2978" s="57">
        <v>9812</v>
      </c>
      <c r="H2978" s="57">
        <v>2</v>
      </c>
      <c r="I2978" s="57"/>
      <c r="J2978" s="57">
        <v>11.5</v>
      </c>
      <c r="K2978" s="57">
        <f t="shared" si="223"/>
        <v>11.5</v>
      </c>
      <c r="L2978" s="57">
        <f t="shared" si="225"/>
        <v>23</v>
      </c>
      <c r="M2978" s="4" t="s">
        <v>1903</v>
      </c>
      <c r="N2978" s="57" t="s">
        <v>442</v>
      </c>
      <c r="O2978" s="57">
        <v>9812</v>
      </c>
      <c r="P2978" s="4"/>
      <c r="Q2978" s="4"/>
    </row>
    <row r="2979" spans="1:17" s="1" customFormat="1" ht="18.649999999999999" customHeight="1" x14ac:dyDescent="0.35">
      <c r="A2979" s="3">
        <v>46187</v>
      </c>
      <c r="B2979" s="57">
        <f t="shared" si="220"/>
        <v>25</v>
      </c>
      <c r="C2979" s="57" t="str">
        <f t="shared" si="221"/>
        <v>Jun</v>
      </c>
      <c r="D2979" s="4" t="s">
        <v>4787</v>
      </c>
      <c r="E2979" s="57" t="s">
        <v>445</v>
      </c>
      <c r="F2979" s="57" t="s">
        <v>17</v>
      </c>
      <c r="G2979" s="57">
        <v>9812</v>
      </c>
      <c r="H2979" s="57">
        <v>2</v>
      </c>
      <c r="I2979" s="57"/>
      <c r="J2979" s="57">
        <v>11.75</v>
      </c>
      <c r="K2979" s="57">
        <f t="shared" si="223"/>
        <v>11.75</v>
      </c>
      <c r="L2979" s="57">
        <f t="shared" si="225"/>
        <v>23.5</v>
      </c>
      <c r="M2979" s="4" t="s">
        <v>1903</v>
      </c>
      <c r="N2979" s="57" t="s">
        <v>442</v>
      </c>
      <c r="O2979" s="57">
        <v>9812</v>
      </c>
      <c r="P2979" s="4"/>
      <c r="Q2979" s="4"/>
    </row>
    <row r="2980" spans="1:17" s="1" customFormat="1" ht="18.649999999999999" customHeight="1" x14ac:dyDescent="0.35">
      <c r="A2980" s="3">
        <v>46187</v>
      </c>
      <c r="B2980" s="57">
        <f t="shared" si="220"/>
        <v>25</v>
      </c>
      <c r="C2980" s="57" t="str">
        <f t="shared" si="221"/>
        <v>Jun</v>
      </c>
      <c r="D2980" s="4" t="s">
        <v>4787</v>
      </c>
      <c r="E2980" s="57" t="s">
        <v>445</v>
      </c>
      <c r="F2980" s="57" t="s">
        <v>17</v>
      </c>
      <c r="G2980" s="57">
        <v>9812</v>
      </c>
      <c r="H2980" s="57">
        <v>117</v>
      </c>
      <c r="I2980" s="57"/>
      <c r="J2980" s="57">
        <v>12</v>
      </c>
      <c r="K2980" s="57">
        <f t="shared" si="223"/>
        <v>12</v>
      </c>
      <c r="L2980" s="57">
        <f t="shared" si="225"/>
        <v>1404</v>
      </c>
      <c r="M2980" s="4" t="s">
        <v>1903</v>
      </c>
      <c r="N2980" s="57" t="s">
        <v>442</v>
      </c>
      <c r="O2980" s="57">
        <v>9812</v>
      </c>
      <c r="P2980" s="4"/>
      <c r="Q2980" s="4"/>
    </row>
    <row r="2981" spans="1:17" s="1" customFormat="1" ht="18.649999999999999" customHeight="1" x14ac:dyDescent="0.35">
      <c r="A2981" s="3">
        <v>46187</v>
      </c>
      <c r="B2981" s="57">
        <f t="shared" si="220"/>
        <v>25</v>
      </c>
      <c r="C2981" s="57" t="str">
        <f t="shared" si="221"/>
        <v>Jun</v>
      </c>
      <c r="D2981" s="4" t="s">
        <v>6120</v>
      </c>
      <c r="E2981" s="57" t="s">
        <v>445</v>
      </c>
      <c r="F2981" s="57" t="str">
        <f>IF(LEFT(O2981,2)="OP","OP","CPT")</f>
        <v>CPT</v>
      </c>
      <c r="G2981" s="57">
        <v>9812</v>
      </c>
      <c r="H2981" s="57">
        <v>2</v>
      </c>
      <c r="I2981" s="57">
        <v>0</v>
      </c>
      <c r="J2981" s="57">
        <v>12</v>
      </c>
      <c r="K2981" s="57">
        <f t="shared" si="223"/>
        <v>12</v>
      </c>
      <c r="L2981" s="57">
        <f>K2981*H2981</f>
        <v>24</v>
      </c>
      <c r="M2981" s="4" t="s">
        <v>3104</v>
      </c>
      <c r="N2981" s="57" t="s">
        <v>6292</v>
      </c>
      <c r="O2981" s="57">
        <v>9808</v>
      </c>
      <c r="P2981" s="4"/>
      <c r="Q2981" s="4"/>
    </row>
    <row r="2982" spans="1:17" s="1" customFormat="1" ht="18.649999999999999" customHeight="1" x14ac:dyDescent="0.35">
      <c r="A2982" s="3">
        <v>46187</v>
      </c>
      <c r="B2982" s="57">
        <f t="shared" ref="B2982:B3045" si="226">WEEKNUM(A2982)</f>
        <v>25</v>
      </c>
      <c r="C2982" s="57" t="str">
        <f t="shared" ref="C2982:C3045" si="227">TEXT(A2982,"Mmm")</f>
        <v>Jun</v>
      </c>
      <c r="D2982" s="4" t="s">
        <v>6120</v>
      </c>
      <c r="E2982" s="57" t="s">
        <v>445</v>
      </c>
      <c r="F2982" s="57" t="str">
        <f>IF(LEFT(O2982,2)="OP","OP","CPT")</f>
        <v>CPT</v>
      </c>
      <c r="G2982" s="57">
        <v>9812</v>
      </c>
      <c r="H2982" s="57">
        <v>10</v>
      </c>
      <c r="I2982" s="57">
        <v>0</v>
      </c>
      <c r="J2982" s="57">
        <v>12</v>
      </c>
      <c r="K2982" s="57">
        <f t="shared" si="223"/>
        <v>12</v>
      </c>
      <c r="L2982" s="57">
        <f>K2982*H2982</f>
        <v>120</v>
      </c>
      <c r="M2982" s="4" t="s">
        <v>3104</v>
      </c>
      <c r="N2982" s="57" t="s">
        <v>6292</v>
      </c>
      <c r="O2982" s="57">
        <v>9808</v>
      </c>
      <c r="P2982" s="4"/>
      <c r="Q2982" s="4"/>
    </row>
    <row r="2983" spans="1:17" s="1" customFormat="1" ht="18.649999999999999" customHeight="1" x14ac:dyDescent="0.35">
      <c r="A2983" s="3">
        <v>46188</v>
      </c>
      <c r="B2983" s="57">
        <f t="shared" si="226"/>
        <v>25</v>
      </c>
      <c r="C2983" s="57" t="str">
        <f t="shared" si="227"/>
        <v>Jun</v>
      </c>
      <c r="D2983" s="4" t="s">
        <v>435</v>
      </c>
      <c r="E2983" s="57" t="s">
        <v>34</v>
      </c>
      <c r="F2983" s="57" t="s">
        <v>18</v>
      </c>
      <c r="G2983" s="57">
        <v>9814</v>
      </c>
      <c r="H2983" s="57">
        <v>1</v>
      </c>
      <c r="I2983" s="57">
        <v>8</v>
      </c>
      <c r="J2983" s="57"/>
      <c r="K2983" s="57">
        <f t="shared" si="223"/>
        <v>8</v>
      </c>
      <c r="L2983" s="57">
        <f t="shared" ref="L2983:L3005" si="228">H2983*K2983</f>
        <v>8</v>
      </c>
      <c r="M2983" s="4" t="s">
        <v>452</v>
      </c>
      <c r="N2983" s="57" t="s">
        <v>435</v>
      </c>
      <c r="O2983" s="57">
        <v>273124</v>
      </c>
      <c r="P2983" s="4"/>
      <c r="Q2983" s="4"/>
    </row>
    <row r="2984" spans="1:17" s="1" customFormat="1" ht="18.649999999999999" customHeight="1" x14ac:dyDescent="0.35">
      <c r="A2984" s="3">
        <v>46188</v>
      </c>
      <c r="B2984" s="57">
        <f t="shared" si="226"/>
        <v>25</v>
      </c>
      <c r="C2984" s="57" t="str">
        <f t="shared" si="227"/>
        <v>Jun</v>
      </c>
      <c r="D2984" s="4" t="s">
        <v>435</v>
      </c>
      <c r="E2984" s="57" t="s">
        <v>34</v>
      </c>
      <c r="F2984" s="57" t="s">
        <v>18</v>
      </c>
      <c r="G2984" s="57">
        <v>9814</v>
      </c>
      <c r="H2984" s="57">
        <v>1</v>
      </c>
      <c r="I2984" s="57">
        <v>8</v>
      </c>
      <c r="J2984" s="57">
        <v>2</v>
      </c>
      <c r="K2984" s="57">
        <f t="shared" si="223"/>
        <v>10</v>
      </c>
      <c r="L2984" s="57">
        <f t="shared" si="228"/>
        <v>10</v>
      </c>
      <c r="M2984" s="4" t="s">
        <v>452</v>
      </c>
      <c r="N2984" s="57" t="s">
        <v>435</v>
      </c>
      <c r="O2984" s="57">
        <v>273124</v>
      </c>
      <c r="P2984" s="4"/>
      <c r="Q2984" s="4"/>
    </row>
    <row r="2985" spans="1:17" s="1" customFormat="1" ht="18.649999999999999" customHeight="1" x14ac:dyDescent="0.35">
      <c r="A2985" s="3">
        <v>46188</v>
      </c>
      <c r="B2985" s="57">
        <f t="shared" si="226"/>
        <v>25</v>
      </c>
      <c r="C2985" s="57" t="str">
        <f t="shared" si="227"/>
        <v>Jun</v>
      </c>
      <c r="D2985" s="4" t="s">
        <v>2268</v>
      </c>
      <c r="E2985" s="57" t="s">
        <v>34</v>
      </c>
      <c r="F2985" s="57" t="s">
        <v>18</v>
      </c>
      <c r="G2985" s="57">
        <v>9814</v>
      </c>
      <c r="H2985" s="57">
        <v>1</v>
      </c>
      <c r="I2985" s="57">
        <v>2</v>
      </c>
      <c r="J2985" s="57"/>
      <c r="K2985" s="57">
        <f t="shared" si="223"/>
        <v>2</v>
      </c>
      <c r="L2985" s="57">
        <f t="shared" si="228"/>
        <v>2</v>
      </c>
      <c r="M2985" s="4" t="s">
        <v>5103</v>
      </c>
      <c r="N2985" s="57" t="s">
        <v>52</v>
      </c>
      <c r="O2985" s="57">
        <v>9330</v>
      </c>
      <c r="P2985" s="4" t="s">
        <v>2417</v>
      </c>
      <c r="Q2985" s="4"/>
    </row>
    <row r="2986" spans="1:17" s="1" customFormat="1" ht="18.649999999999999" customHeight="1" x14ac:dyDescent="0.35">
      <c r="A2986" s="3">
        <v>46188</v>
      </c>
      <c r="B2986" s="57">
        <f t="shared" si="226"/>
        <v>25</v>
      </c>
      <c r="C2986" s="57" t="str">
        <f t="shared" si="227"/>
        <v>Jun</v>
      </c>
      <c r="D2986" s="4" t="s">
        <v>2269</v>
      </c>
      <c r="E2986" s="57" t="s">
        <v>34</v>
      </c>
      <c r="F2986" s="57" t="s">
        <v>18</v>
      </c>
      <c r="G2986" s="57">
        <v>9814</v>
      </c>
      <c r="H2986" s="57">
        <v>1</v>
      </c>
      <c r="I2986" s="57">
        <v>2</v>
      </c>
      <c r="J2986" s="57"/>
      <c r="K2986" s="57">
        <f t="shared" si="223"/>
        <v>2</v>
      </c>
      <c r="L2986" s="57">
        <f t="shared" si="228"/>
        <v>2</v>
      </c>
      <c r="M2986" s="4" t="s">
        <v>5103</v>
      </c>
      <c r="N2986" s="57" t="s">
        <v>52</v>
      </c>
      <c r="O2986" s="57">
        <v>9330</v>
      </c>
      <c r="P2986" s="4" t="s">
        <v>2417</v>
      </c>
      <c r="Q2986" s="4"/>
    </row>
    <row r="2987" spans="1:17" s="1" customFormat="1" ht="18.649999999999999" customHeight="1" x14ac:dyDescent="0.35">
      <c r="A2987" s="3">
        <v>46188</v>
      </c>
      <c r="B2987" s="57">
        <f t="shared" si="226"/>
        <v>25</v>
      </c>
      <c r="C2987" s="57" t="str">
        <f t="shared" si="227"/>
        <v>Jun</v>
      </c>
      <c r="D2987" s="4" t="s">
        <v>2621</v>
      </c>
      <c r="E2987" s="57" t="s">
        <v>445</v>
      </c>
      <c r="F2987" s="57" t="s">
        <v>18</v>
      </c>
      <c r="G2987" s="57">
        <v>9812</v>
      </c>
      <c r="H2987" s="57">
        <v>3</v>
      </c>
      <c r="I2987" s="57">
        <v>8</v>
      </c>
      <c r="J2987" s="57">
        <v>4</v>
      </c>
      <c r="K2987" s="57">
        <f t="shared" si="223"/>
        <v>12</v>
      </c>
      <c r="L2987" s="57">
        <f t="shared" si="228"/>
        <v>36</v>
      </c>
      <c r="M2987" s="4" t="s">
        <v>5733</v>
      </c>
      <c r="N2987" s="57" t="s">
        <v>47</v>
      </c>
      <c r="O2987" s="57">
        <v>9281</v>
      </c>
      <c r="P2987" s="4" t="s">
        <v>5734</v>
      </c>
      <c r="Q2987" s="4"/>
    </row>
    <row r="2988" spans="1:17" s="1" customFormat="1" ht="18.649999999999999" customHeight="1" x14ac:dyDescent="0.35">
      <c r="A2988" s="3">
        <v>46188</v>
      </c>
      <c r="B2988" s="57">
        <f t="shared" si="226"/>
        <v>25</v>
      </c>
      <c r="C2988" s="57" t="str">
        <f t="shared" si="227"/>
        <v>Jun</v>
      </c>
      <c r="D2988" s="4" t="s">
        <v>3887</v>
      </c>
      <c r="E2988" s="57" t="s">
        <v>445</v>
      </c>
      <c r="F2988" s="57" t="s">
        <v>18</v>
      </c>
      <c r="G2988" s="57">
        <v>9812</v>
      </c>
      <c r="H2988" s="57">
        <v>4</v>
      </c>
      <c r="I2988" s="57">
        <v>8</v>
      </c>
      <c r="J2988" s="57"/>
      <c r="K2988" s="57">
        <f t="shared" si="223"/>
        <v>8</v>
      </c>
      <c r="L2988" s="57">
        <f t="shared" si="228"/>
        <v>32</v>
      </c>
      <c r="M2988" s="4" t="s">
        <v>5703</v>
      </c>
      <c r="N2988" s="57" t="s">
        <v>47</v>
      </c>
      <c r="O2988" s="57">
        <v>9281</v>
      </c>
      <c r="P2988" s="4" t="s">
        <v>5732</v>
      </c>
      <c r="Q2988" s="4"/>
    </row>
    <row r="2989" spans="1:17" s="1" customFormat="1" ht="18.649999999999999" customHeight="1" x14ac:dyDescent="0.35">
      <c r="A2989" s="3">
        <v>46188</v>
      </c>
      <c r="B2989" s="57">
        <f t="shared" si="226"/>
        <v>25</v>
      </c>
      <c r="C2989" s="57" t="str">
        <f t="shared" si="227"/>
        <v>Jun</v>
      </c>
      <c r="D2989" s="4" t="s">
        <v>2621</v>
      </c>
      <c r="E2989" s="57" t="s">
        <v>445</v>
      </c>
      <c r="F2989" s="57" t="s">
        <v>18</v>
      </c>
      <c r="G2989" s="57">
        <v>9812</v>
      </c>
      <c r="H2989" s="57">
        <v>3</v>
      </c>
      <c r="I2989" s="57">
        <v>8</v>
      </c>
      <c r="J2989" s="57"/>
      <c r="K2989" s="57">
        <f t="shared" si="223"/>
        <v>8</v>
      </c>
      <c r="L2989" s="57">
        <f t="shared" si="228"/>
        <v>24</v>
      </c>
      <c r="M2989" s="4" t="s">
        <v>2270</v>
      </c>
      <c r="N2989" s="57" t="s">
        <v>57</v>
      </c>
      <c r="O2989" s="57" t="s">
        <v>6010</v>
      </c>
      <c r="P2989" s="4" t="s">
        <v>2517</v>
      </c>
      <c r="Q2989" s="4"/>
    </row>
    <row r="2990" spans="1:17" s="1" customFormat="1" ht="18.649999999999999" customHeight="1" x14ac:dyDescent="0.35">
      <c r="A2990" s="3">
        <v>46188</v>
      </c>
      <c r="B2990" s="57">
        <f t="shared" si="226"/>
        <v>25</v>
      </c>
      <c r="C2990" s="57" t="str">
        <f t="shared" si="227"/>
        <v>Jun</v>
      </c>
      <c r="D2990" s="4" t="s">
        <v>2621</v>
      </c>
      <c r="E2990" s="57" t="s">
        <v>445</v>
      </c>
      <c r="F2990" s="57" t="s">
        <v>18</v>
      </c>
      <c r="G2990" s="57">
        <v>9812</v>
      </c>
      <c r="H2990" s="57">
        <v>2</v>
      </c>
      <c r="I2990" s="57">
        <v>8</v>
      </c>
      <c r="J2990" s="57"/>
      <c r="K2990" s="57">
        <f t="shared" si="223"/>
        <v>8</v>
      </c>
      <c r="L2990" s="57">
        <f t="shared" si="228"/>
        <v>16</v>
      </c>
      <c r="M2990" s="4" t="s">
        <v>5103</v>
      </c>
      <c r="N2990" s="57" t="s">
        <v>52</v>
      </c>
      <c r="O2990" s="57">
        <v>9330</v>
      </c>
      <c r="P2990" s="4" t="s">
        <v>5362</v>
      </c>
      <c r="Q2990" s="4"/>
    </row>
    <row r="2991" spans="1:17" s="1" customFormat="1" ht="18.649999999999999" customHeight="1" x14ac:dyDescent="0.35">
      <c r="A2991" s="3">
        <v>46188</v>
      </c>
      <c r="B2991" s="57">
        <f t="shared" si="226"/>
        <v>25</v>
      </c>
      <c r="C2991" s="57" t="str">
        <f t="shared" si="227"/>
        <v>Jun</v>
      </c>
      <c r="D2991" s="4" t="s">
        <v>674</v>
      </c>
      <c r="E2991" s="57" t="s">
        <v>445</v>
      </c>
      <c r="F2991" s="57" t="s">
        <v>17</v>
      </c>
      <c r="G2991" s="57">
        <v>9812</v>
      </c>
      <c r="H2991" s="57">
        <v>1</v>
      </c>
      <c r="I2991" s="57">
        <v>8</v>
      </c>
      <c r="J2991" s="57">
        <v>2</v>
      </c>
      <c r="K2991" s="57">
        <f t="shared" si="223"/>
        <v>10</v>
      </c>
      <c r="L2991" s="57">
        <f t="shared" si="228"/>
        <v>10</v>
      </c>
      <c r="M2991" s="4" t="s">
        <v>5103</v>
      </c>
      <c r="N2991" s="57" t="s">
        <v>52</v>
      </c>
      <c r="O2991" s="57">
        <v>9330</v>
      </c>
      <c r="P2991" s="4" t="s">
        <v>5440</v>
      </c>
      <c r="Q2991" s="4"/>
    </row>
    <row r="2992" spans="1:17" s="1" customFormat="1" ht="18.649999999999999" customHeight="1" x14ac:dyDescent="0.35">
      <c r="A2992" s="3">
        <v>46188</v>
      </c>
      <c r="B2992" s="57">
        <f t="shared" si="226"/>
        <v>25</v>
      </c>
      <c r="C2992" s="57" t="str">
        <f t="shared" si="227"/>
        <v>Jun</v>
      </c>
      <c r="D2992" s="4" t="s">
        <v>674</v>
      </c>
      <c r="E2992" s="57" t="s">
        <v>445</v>
      </c>
      <c r="F2992" s="57" t="s">
        <v>17</v>
      </c>
      <c r="G2992" s="57">
        <v>9812</v>
      </c>
      <c r="H2992" s="57">
        <v>3</v>
      </c>
      <c r="I2992" s="57">
        <v>8</v>
      </c>
      <c r="J2992" s="57">
        <v>4</v>
      </c>
      <c r="K2992" s="57">
        <f t="shared" si="223"/>
        <v>12</v>
      </c>
      <c r="L2992" s="57">
        <f t="shared" si="228"/>
        <v>36</v>
      </c>
      <c r="M2992" s="4" t="s">
        <v>5103</v>
      </c>
      <c r="N2992" s="57" t="s">
        <v>52</v>
      </c>
      <c r="O2992" s="57">
        <v>9330</v>
      </c>
      <c r="P2992" s="4" t="s">
        <v>5440</v>
      </c>
      <c r="Q2992" s="4"/>
    </row>
    <row r="2993" spans="1:17" s="1" customFormat="1" ht="18.649999999999999" customHeight="1" x14ac:dyDescent="0.35">
      <c r="A2993" s="3">
        <v>46188</v>
      </c>
      <c r="B2993" s="57">
        <f t="shared" si="226"/>
        <v>25</v>
      </c>
      <c r="C2993" s="57" t="str">
        <f t="shared" si="227"/>
        <v>Jun</v>
      </c>
      <c r="D2993" s="4" t="s">
        <v>5406</v>
      </c>
      <c r="E2993" s="57" t="s">
        <v>445</v>
      </c>
      <c r="F2993" s="57" t="s">
        <v>17</v>
      </c>
      <c r="G2993" s="57">
        <v>9812</v>
      </c>
      <c r="H2993" s="57">
        <v>8</v>
      </c>
      <c r="I2993" s="57">
        <v>8</v>
      </c>
      <c r="J2993" s="57"/>
      <c r="K2993" s="57">
        <f t="shared" ref="K2993:K3056" si="229">I2993+J2993</f>
        <v>8</v>
      </c>
      <c r="L2993" s="57">
        <f t="shared" si="228"/>
        <v>64</v>
      </c>
      <c r="M2993" s="4" t="s">
        <v>1903</v>
      </c>
      <c r="N2993" s="57" t="s">
        <v>442</v>
      </c>
      <c r="O2993" s="57">
        <v>9812</v>
      </c>
      <c r="P2993" s="4"/>
      <c r="Q2993" s="4"/>
    </row>
    <row r="2994" spans="1:17" s="1" customFormat="1" ht="18.649999999999999" customHeight="1" x14ac:dyDescent="0.35">
      <c r="A2994" s="3">
        <v>46188</v>
      </c>
      <c r="B2994" s="57">
        <f t="shared" si="226"/>
        <v>25</v>
      </c>
      <c r="C2994" s="57" t="str">
        <f t="shared" si="227"/>
        <v>Jun</v>
      </c>
      <c r="D2994" s="4" t="s">
        <v>5406</v>
      </c>
      <c r="E2994" s="57" t="s">
        <v>445</v>
      </c>
      <c r="F2994" s="57" t="s">
        <v>17</v>
      </c>
      <c r="G2994" s="57">
        <v>9812</v>
      </c>
      <c r="H2994" s="57">
        <v>1</v>
      </c>
      <c r="I2994" s="57">
        <v>8</v>
      </c>
      <c r="J2994" s="57">
        <v>1.5</v>
      </c>
      <c r="K2994" s="57">
        <f t="shared" si="229"/>
        <v>9.5</v>
      </c>
      <c r="L2994" s="57">
        <f t="shared" si="228"/>
        <v>9.5</v>
      </c>
      <c r="M2994" s="4" t="s">
        <v>1903</v>
      </c>
      <c r="N2994" s="57" t="s">
        <v>442</v>
      </c>
      <c r="O2994" s="57">
        <v>9812</v>
      </c>
      <c r="P2994" s="4"/>
      <c r="Q2994" s="4"/>
    </row>
    <row r="2995" spans="1:17" s="1" customFormat="1" ht="18.649999999999999" customHeight="1" x14ac:dyDescent="0.35">
      <c r="A2995" s="3">
        <v>46188</v>
      </c>
      <c r="B2995" s="57">
        <f t="shared" si="226"/>
        <v>25</v>
      </c>
      <c r="C2995" s="57" t="str">
        <f t="shared" si="227"/>
        <v>Jun</v>
      </c>
      <c r="D2995" s="4" t="s">
        <v>2817</v>
      </c>
      <c r="E2995" s="57" t="s">
        <v>445</v>
      </c>
      <c r="F2995" s="57" t="s">
        <v>17</v>
      </c>
      <c r="G2995" s="57">
        <v>9812</v>
      </c>
      <c r="H2995" s="57">
        <v>2</v>
      </c>
      <c r="I2995" s="57">
        <v>8</v>
      </c>
      <c r="J2995" s="57">
        <v>2</v>
      </c>
      <c r="K2995" s="57">
        <f t="shared" si="229"/>
        <v>10</v>
      </c>
      <c r="L2995" s="57">
        <f t="shared" si="228"/>
        <v>20</v>
      </c>
      <c r="M2995" s="4" t="s">
        <v>1903</v>
      </c>
      <c r="N2995" s="57" t="s">
        <v>442</v>
      </c>
      <c r="O2995" s="57">
        <v>9812</v>
      </c>
      <c r="P2995" s="4"/>
      <c r="Q2995" s="4"/>
    </row>
    <row r="2996" spans="1:17" s="1" customFormat="1" ht="18.649999999999999" customHeight="1" x14ac:dyDescent="0.35">
      <c r="A2996" s="3">
        <v>46188</v>
      </c>
      <c r="B2996" s="57">
        <f t="shared" si="226"/>
        <v>25</v>
      </c>
      <c r="C2996" s="57" t="str">
        <f t="shared" si="227"/>
        <v>Jun</v>
      </c>
      <c r="D2996" s="4" t="s">
        <v>5406</v>
      </c>
      <c r="E2996" s="57" t="s">
        <v>445</v>
      </c>
      <c r="F2996" s="57" t="s">
        <v>17</v>
      </c>
      <c r="G2996" s="57">
        <v>9812</v>
      </c>
      <c r="H2996" s="57">
        <v>3</v>
      </c>
      <c r="I2996" s="57">
        <v>8</v>
      </c>
      <c r="J2996" s="57">
        <v>3.5</v>
      </c>
      <c r="K2996" s="57">
        <f t="shared" si="229"/>
        <v>11.5</v>
      </c>
      <c r="L2996" s="57">
        <f t="shared" si="228"/>
        <v>34.5</v>
      </c>
      <c r="M2996" s="4" t="s">
        <v>1903</v>
      </c>
      <c r="N2996" s="57" t="s">
        <v>442</v>
      </c>
      <c r="O2996" s="57">
        <v>9812</v>
      </c>
      <c r="P2996" s="4"/>
      <c r="Q2996" s="4"/>
    </row>
    <row r="2997" spans="1:17" s="1" customFormat="1" ht="18.649999999999999" customHeight="1" x14ac:dyDescent="0.35">
      <c r="A2997" s="3">
        <v>46188</v>
      </c>
      <c r="B2997" s="57">
        <f t="shared" si="226"/>
        <v>25</v>
      </c>
      <c r="C2997" s="57" t="str">
        <f t="shared" si="227"/>
        <v>Jun</v>
      </c>
      <c r="D2997" s="4" t="s">
        <v>5406</v>
      </c>
      <c r="E2997" s="57" t="s">
        <v>445</v>
      </c>
      <c r="F2997" s="57" t="s">
        <v>17</v>
      </c>
      <c r="G2997" s="57">
        <v>9812</v>
      </c>
      <c r="H2997" s="57">
        <v>2</v>
      </c>
      <c r="I2997" s="57">
        <v>8</v>
      </c>
      <c r="J2997" s="57">
        <v>3.75</v>
      </c>
      <c r="K2997" s="57">
        <f t="shared" si="229"/>
        <v>11.75</v>
      </c>
      <c r="L2997" s="57">
        <f t="shared" si="228"/>
        <v>23.5</v>
      </c>
      <c r="M2997" s="4" t="s">
        <v>1903</v>
      </c>
      <c r="N2997" s="57" t="s">
        <v>442</v>
      </c>
      <c r="O2997" s="57">
        <v>9812</v>
      </c>
      <c r="P2997" s="4"/>
      <c r="Q2997" s="4"/>
    </row>
    <row r="2998" spans="1:17" s="1" customFormat="1" ht="18.649999999999999" customHeight="1" x14ac:dyDescent="0.35">
      <c r="A2998" s="3">
        <v>46188</v>
      </c>
      <c r="B2998" s="57">
        <f t="shared" si="226"/>
        <v>25</v>
      </c>
      <c r="C2998" s="57" t="str">
        <f t="shared" si="227"/>
        <v>Jun</v>
      </c>
      <c r="D2998" s="4" t="s">
        <v>2817</v>
      </c>
      <c r="E2998" s="57" t="s">
        <v>445</v>
      </c>
      <c r="F2998" s="57" t="s">
        <v>17</v>
      </c>
      <c r="G2998" s="57">
        <v>9812</v>
      </c>
      <c r="H2998" s="57">
        <v>44</v>
      </c>
      <c r="I2998" s="57">
        <v>8</v>
      </c>
      <c r="J2998" s="57">
        <v>4</v>
      </c>
      <c r="K2998" s="57">
        <f t="shared" si="229"/>
        <v>12</v>
      </c>
      <c r="L2998" s="57">
        <f t="shared" si="228"/>
        <v>528</v>
      </c>
      <c r="M2998" s="4" t="s">
        <v>1903</v>
      </c>
      <c r="N2998" s="57" t="s">
        <v>442</v>
      </c>
      <c r="O2998" s="57">
        <v>9812</v>
      </c>
      <c r="P2998" s="4"/>
      <c r="Q2998" s="4"/>
    </row>
    <row r="2999" spans="1:17" s="1" customFormat="1" ht="18.649999999999999" customHeight="1" x14ac:dyDescent="0.35">
      <c r="A2999" s="3">
        <v>46188</v>
      </c>
      <c r="B2999" s="57">
        <f t="shared" si="226"/>
        <v>25</v>
      </c>
      <c r="C2999" s="57" t="str">
        <f t="shared" si="227"/>
        <v>Jun</v>
      </c>
      <c r="D2999" s="4" t="s">
        <v>5731</v>
      </c>
      <c r="E2999" s="57" t="s">
        <v>445</v>
      </c>
      <c r="F2999" s="57" t="s">
        <v>17</v>
      </c>
      <c r="G2999" s="57">
        <v>9812</v>
      </c>
      <c r="H2999" s="57">
        <v>4</v>
      </c>
      <c r="I2999" s="57">
        <v>8</v>
      </c>
      <c r="J2999" s="57"/>
      <c r="K2999" s="57">
        <f t="shared" si="229"/>
        <v>8</v>
      </c>
      <c r="L2999" s="57">
        <f t="shared" si="228"/>
        <v>32</v>
      </c>
      <c r="M2999" s="4" t="s">
        <v>5733</v>
      </c>
      <c r="N2999" s="57" t="s">
        <v>47</v>
      </c>
      <c r="O2999" s="57">
        <v>9281</v>
      </c>
      <c r="P2999" s="4" t="s">
        <v>5734</v>
      </c>
      <c r="Q2999" s="4"/>
    </row>
    <row r="3000" spans="1:17" s="1" customFormat="1" ht="18.649999999999999" customHeight="1" x14ac:dyDescent="0.35">
      <c r="A3000" s="3">
        <v>46188</v>
      </c>
      <c r="B3000" s="57">
        <f t="shared" si="226"/>
        <v>25</v>
      </c>
      <c r="C3000" s="57" t="str">
        <f t="shared" si="227"/>
        <v>Jun</v>
      </c>
      <c r="D3000" s="4" t="s">
        <v>5731</v>
      </c>
      <c r="E3000" s="57" t="s">
        <v>445</v>
      </c>
      <c r="F3000" s="57" t="s">
        <v>17</v>
      </c>
      <c r="G3000" s="57">
        <v>9812</v>
      </c>
      <c r="H3000" s="57">
        <v>1</v>
      </c>
      <c r="I3000" s="57">
        <v>8</v>
      </c>
      <c r="J3000" s="57">
        <v>2</v>
      </c>
      <c r="K3000" s="57">
        <f t="shared" si="229"/>
        <v>10</v>
      </c>
      <c r="L3000" s="57">
        <f t="shared" si="228"/>
        <v>10</v>
      </c>
      <c r="M3000" s="4" t="s">
        <v>5733</v>
      </c>
      <c r="N3000" s="57" t="s">
        <v>47</v>
      </c>
      <c r="O3000" s="57">
        <v>9281</v>
      </c>
      <c r="P3000" s="4" t="s">
        <v>5734</v>
      </c>
      <c r="Q3000" s="4"/>
    </row>
    <row r="3001" spans="1:17" s="1" customFormat="1" ht="18.649999999999999" customHeight="1" x14ac:dyDescent="0.35">
      <c r="A3001" s="3">
        <v>46188</v>
      </c>
      <c r="B3001" s="57">
        <f t="shared" si="226"/>
        <v>25</v>
      </c>
      <c r="C3001" s="57" t="str">
        <f t="shared" si="227"/>
        <v>Jun</v>
      </c>
      <c r="D3001" s="4" t="s">
        <v>2698</v>
      </c>
      <c r="E3001" s="57" t="s">
        <v>445</v>
      </c>
      <c r="F3001" s="57" t="s">
        <v>17</v>
      </c>
      <c r="G3001" s="57">
        <v>9812</v>
      </c>
      <c r="H3001" s="57">
        <v>1</v>
      </c>
      <c r="I3001" s="57">
        <v>8</v>
      </c>
      <c r="J3001" s="57">
        <v>2.5</v>
      </c>
      <c r="K3001" s="57">
        <f t="shared" si="229"/>
        <v>10.5</v>
      </c>
      <c r="L3001" s="57">
        <f t="shared" si="228"/>
        <v>10.5</v>
      </c>
      <c r="M3001" s="4" t="s">
        <v>5733</v>
      </c>
      <c r="N3001" s="57" t="s">
        <v>47</v>
      </c>
      <c r="O3001" s="57">
        <v>9281</v>
      </c>
      <c r="P3001" s="4" t="s">
        <v>5734</v>
      </c>
      <c r="Q3001" s="4"/>
    </row>
    <row r="3002" spans="1:17" s="1" customFormat="1" ht="18.649999999999999" customHeight="1" x14ac:dyDescent="0.35">
      <c r="A3002" s="3">
        <v>46188</v>
      </c>
      <c r="B3002" s="57">
        <f t="shared" si="226"/>
        <v>25</v>
      </c>
      <c r="C3002" s="57" t="str">
        <f t="shared" si="227"/>
        <v>Jun</v>
      </c>
      <c r="D3002" s="4" t="s">
        <v>2698</v>
      </c>
      <c r="E3002" s="57" t="s">
        <v>445</v>
      </c>
      <c r="F3002" s="57" t="s">
        <v>17</v>
      </c>
      <c r="G3002" s="57">
        <v>9812</v>
      </c>
      <c r="H3002" s="57">
        <v>1</v>
      </c>
      <c r="I3002" s="57">
        <v>8</v>
      </c>
      <c r="J3002" s="57">
        <v>4</v>
      </c>
      <c r="K3002" s="57">
        <f t="shared" si="229"/>
        <v>12</v>
      </c>
      <c r="L3002" s="57">
        <f t="shared" si="228"/>
        <v>12</v>
      </c>
      <c r="M3002" s="4" t="s">
        <v>5733</v>
      </c>
      <c r="N3002" s="57" t="s">
        <v>47</v>
      </c>
      <c r="O3002" s="57">
        <v>9281</v>
      </c>
      <c r="P3002" s="4" t="s">
        <v>5734</v>
      </c>
      <c r="Q3002" s="4"/>
    </row>
    <row r="3003" spans="1:17" s="1" customFormat="1" ht="18.649999999999999" customHeight="1" x14ac:dyDescent="0.35">
      <c r="A3003" s="3">
        <v>46188</v>
      </c>
      <c r="B3003" s="57">
        <f t="shared" si="226"/>
        <v>25</v>
      </c>
      <c r="C3003" s="57" t="str">
        <f t="shared" si="227"/>
        <v>Jun</v>
      </c>
      <c r="D3003" s="4" t="s">
        <v>551</v>
      </c>
      <c r="E3003" s="57" t="s">
        <v>34</v>
      </c>
      <c r="F3003" s="57" t="s">
        <v>17</v>
      </c>
      <c r="G3003" s="57">
        <v>9814</v>
      </c>
      <c r="H3003" s="57">
        <v>34</v>
      </c>
      <c r="I3003" s="57">
        <v>8</v>
      </c>
      <c r="J3003" s="57">
        <v>4</v>
      </c>
      <c r="K3003" s="57">
        <f t="shared" si="229"/>
        <v>12</v>
      </c>
      <c r="L3003" s="57">
        <f t="shared" si="228"/>
        <v>408</v>
      </c>
      <c r="M3003" s="4" t="s">
        <v>1903</v>
      </c>
      <c r="N3003" s="57" t="s">
        <v>443</v>
      </c>
      <c r="O3003" s="57">
        <v>9814</v>
      </c>
      <c r="P3003" s="4"/>
      <c r="Q3003" s="4"/>
    </row>
    <row r="3004" spans="1:17" s="1" customFormat="1" ht="18.649999999999999" customHeight="1" x14ac:dyDescent="0.35">
      <c r="A3004" s="3">
        <v>46188</v>
      </c>
      <c r="B3004" s="57">
        <f t="shared" si="226"/>
        <v>25</v>
      </c>
      <c r="C3004" s="57" t="str">
        <f t="shared" si="227"/>
        <v>Jun</v>
      </c>
      <c r="D3004" s="4" t="s">
        <v>972</v>
      </c>
      <c r="E3004" s="57" t="s">
        <v>34</v>
      </c>
      <c r="F3004" s="57" t="s">
        <v>17</v>
      </c>
      <c r="G3004" s="57">
        <v>9814</v>
      </c>
      <c r="H3004" s="57">
        <v>4</v>
      </c>
      <c r="I3004" s="57">
        <v>8</v>
      </c>
      <c r="J3004" s="57">
        <v>4</v>
      </c>
      <c r="K3004" s="57">
        <f t="shared" si="229"/>
        <v>12</v>
      </c>
      <c r="L3004" s="57">
        <f t="shared" si="228"/>
        <v>48</v>
      </c>
      <c r="M3004" s="4" t="s">
        <v>5733</v>
      </c>
      <c r="N3004" s="57" t="s">
        <v>47</v>
      </c>
      <c r="O3004" s="57">
        <v>9281</v>
      </c>
      <c r="P3004" s="4" t="s">
        <v>5734</v>
      </c>
      <c r="Q3004" s="4"/>
    </row>
    <row r="3005" spans="1:17" s="1" customFormat="1" ht="18.649999999999999" customHeight="1" x14ac:dyDescent="0.35">
      <c r="A3005" s="3">
        <v>46188</v>
      </c>
      <c r="B3005" s="57">
        <f t="shared" si="226"/>
        <v>25</v>
      </c>
      <c r="C3005" s="57" t="str">
        <f t="shared" si="227"/>
        <v>Jun</v>
      </c>
      <c r="D3005" s="4" t="s">
        <v>5795</v>
      </c>
      <c r="E3005" s="57" t="s">
        <v>34</v>
      </c>
      <c r="F3005" s="57" t="s">
        <v>17</v>
      </c>
      <c r="G3005" s="57">
        <v>9814</v>
      </c>
      <c r="H3005" s="57">
        <v>3</v>
      </c>
      <c r="I3005" s="57">
        <v>8</v>
      </c>
      <c r="J3005" s="57"/>
      <c r="K3005" s="57">
        <f t="shared" si="229"/>
        <v>8</v>
      </c>
      <c r="L3005" s="57">
        <f t="shared" si="228"/>
        <v>24</v>
      </c>
      <c r="M3005" s="4" t="s">
        <v>5634</v>
      </c>
      <c r="N3005" s="57" t="s">
        <v>3373</v>
      </c>
      <c r="O3005" s="57" t="s">
        <v>5635</v>
      </c>
      <c r="P3005" s="4" t="s">
        <v>5636</v>
      </c>
      <c r="Q3005" s="4"/>
    </row>
    <row r="3006" spans="1:17" s="1" customFormat="1" ht="18.649999999999999" customHeight="1" x14ac:dyDescent="0.35">
      <c r="A3006" s="3">
        <v>46188</v>
      </c>
      <c r="B3006" s="57">
        <f t="shared" si="226"/>
        <v>25</v>
      </c>
      <c r="C3006" s="57" t="str">
        <f t="shared" si="227"/>
        <v>Jun</v>
      </c>
      <c r="D3006" s="4" t="s">
        <v>6120</v>
      </c>
      <c r="E3006" s="57" t="s">
        <v>445</v>
      </c>
      <c r="F3006" s="57" t="str">
        <f t="shared" ref="F3006:F3011" si="230">IF(LEFT(O3006,2)="OP","OP","CPT")</f>
        <v>CPT</v>
      </c>
      <c r="G3006" s="57">
        <v>9812</v>
      </c>
      <c r="H3006" s="57">
        <v>1</v>
      </c>
      <c r="I3006" s="57">
        <v>8</v>
      </c>
      <c r="J3006" s="57">
        <v>2</v>
      </c>
      <c r="K3006" s="57">
        <f t="shared" si="229"/>
        <v>10</v>
      </c>
      <c r="L3006" s="57">
        <f t="shared" ref="L3006:L3014" si="231">K3006*H3006</f>
        <v>10</v>
      </c>
      <c r="M3006" s="4" t="s">
        <v>3104</v>
      </c>
      <c r="N3006" s="57" t="s">
        <v>6292</v>
      </c>
      <c r="O3006" s="57">
        <v>9808</v>
      </c>
      <c r="P3006" s="4"/>
      <c r="Q3006" s="4"/>
    </row>
    <row r="3007" spans="1:17" s="1" customFormat="1" ht="18.649999999999999" customHeight="1" x14ac:dyDescent="0.35">
      <c r="A3007" s="3">
        <v>46188</v>
      </c>
      <c r="B3007" s="57">
        <f t="shared" si="226"/>
        <v>25</v>
      </c>
      <c r="C3007" s="57" t="str">
        <f t="shared" si="227"/>
        <v>Jun</v>
      </c>
      <c r="D3007" s="4" t="s">
        <v>6120</v>
      </c>
      <c r="E3007" s="57" t="s">
        <v>445</v>
      </c>
      <c r="F3007" s="57" t="str">
        <f t="shared" si="230"/>
        <v>CPT</v>
      </c>
      <c r="G3007" s="57">
        <v>9812</v>
      </c>
      <c r="H3007" s="57">
        <v>1</v>
      </c>
      <c r="I3007" s="57">
        <v>8</v>
      </c>
      <c r="J3007" s="57">
        <v>3</v>
      </c>
      <c r="K3007" s="57">
        <f t="shared" si="229"/>
        <v>11</v>
      </c>
      <c r="L3007" s="57">
        <f t="shared" si="231"/>
        <v>11</v>
      </c>
      <c r="M3007" s="4" t="s">
        <v>3104</v>
      </c>
      <c r="N3007" s="57" t="s">
        <v>6292</v>
      </c>
      <c r="O3007" s="57">
        <v>9808</v>
      </c>
      <c r="P3007" s="4"/>
      <c r="Q3007" s="4"/>
    </row>
    <row r="3008" spans="1:17" s="1" customFormat="1" ht="18.649999999999999" customHeight="1" x14ac:dyDescent="0.35">
      <c r="A3008" s="3">
        <v>46188</v>
      </c>
      <c r="B3008" s="57">
        <f t="shared" si="226"/>
        <v>25</v>
      </c>
      <c r="C3008" s="57" t="str">
        <f t="shared" si="227"/>
        <v>Jun</v>
      </c>
      <c r="D3008" s="4" t="s">
        <v>6120</v>
      </c>
      <c r="E3008" s="57" t="s">
        <v>445</v>
      </c>
      <c r="F3008" s="57" t="str">
        <f t="shared" si="230"/>
        <v>CPT</v>
      </c>
      <c r="G3008" s="57">
        <v>9812</v>
      </c>
      <c r="H3008" s="57">
        <v>5</v>
      </c>
      <c r="I3008" s="57">
        <v>8</v>
      </c>
      <c r="J3008" s="57">
        <v>4</v>
      </c>
      <c r="K3008" s="57">
        <f t="shared" si="229"/>
        <v>12</v>
      </c>
      <c r="L3008" s="57">
        <f t="shared" si="231"/>
        <v>60</v>
      </c>
      <c r="M3008" s="4" t="s">
        <v>3104</v>
      </c>
      <c r="N3008" s="57" t="s">
        <v>6292</v>
      </c>
      <c r="O3008" s="57">
        <v>9808</v>
      </c>
      <c r="P3008" s="4"/>
      <c r="Q3008" s="4"/>
    </row>
    <row r="3009" spans="1:17" s="1" customFormat="1" ht="18.649999999999999" customHeight="1" x14ac:dyDescent="0.35">
      <c r="A3009" s="3">
        <v>46188</v>
      </c>
      <c r="B3009" s="57">
        <f t="shared" si="226"/>
        <v>25</v>
      </c>
      <c r="C3009" s="57" t="str">
        <f t="shared" si="227"/>
        <v>Jun</v>
      </c>
      <c r="D3009" s="4" t="s">
        <v>6120</v>
      </c>
      <c r="E3009" s="57" t="s">
        <v>445</v>
      </c>
      <c r="F3009" s="57" t="str">
        <f t="shared" si="230"/>
        <v>CPT</v>
      </c>
      <c r="G3009" s="57">
        <v>9812</v>
      </c>
      <c r="H3009" s="57">
        <v>3</v>
      </c>
      <c r="I3009" s="57">
        <v>8</v>
      </c>
      <c r="J3009" s="57">
        <v>2</v>
      </c>
      <c r="K3009" s="57">
        <f t="shared" si="229"/>
        <v>10</v>
      </c>
      <c r="L3009" s="57">
        <f t="shared" si="231"/>
        <v>30</v>
      </c>
      <c r="M3009" s="4" t="s">
        <v>3104</v>
      </c>
      <c r="N3009" s="57" t="s">
        <v>6292</v>
      </c>
      <c r="O3009" s="57">
        <v>9808</v>
      </c>
      <c r="P3009" s="4"/>
      <c r="Q3009" s="4"/>
    </row>
    <row r="3010" spans="1:17" s="1" customFormat="1" ht="18.649999999999999" customHeight="1" x14ac:dyDescent="0.35">
      <c r="A3010" s="3">
        <v>46188</v>
      </c>
      <c r="B3010" s="57">
        <f t="shared" si="226"/>
        <v>25</v>
      </c>
      <c r="C3010" s="57" t="str">
        <f t="shared" si="227"/>
        <v>Jun</v>
      </c>
      <c r="D3010" s="4" t="s">
        <v>6120</v>
      </c>
      <c r="E3010" s="57" t="s">
        <v>445</v>
      </c>
      <c r="F3010" s="57" t="str">
        <f t="shared" si="230"/>
        <v>CPT</v>
      </c>
      <c r="G3010" s="57">
        <v>9812</v>
      </c>
      <c r="H3010" s="57">
        <v>1</v>
      </c>
      <c r="I3010" s="57">
        <v>8</v>
      </c>
      <c r="J3010" s="57">
        <v>3.5</v>
      </c>
      <c r="K3010" s="57">
        <f t="shared" si="229"/>
        <v>11.5</v>
      </c>
      <c r="L3010" s="57">
        <f t="shared" si="231"/>
        <v>11.5</v>
      </c>
      <c r="M3010" s="4" t="s">
        <v>3104</v>
      </c>
      <c r="N3010" s="57" t="s">
        <v>6292</v>
      </c>
      <c r="O3010" s="57">
        <v>9808</v>
      </c>
      <c r="P3010" s="4"/>
      <c r="Q3010" s="4"/>
    </row>
    <row r="3011" spans="1:17" s="1" customFormat="1" ht="18.649999999999999" customHeight="1" x14ac:dyDescent="0.35">
      <c r="A3011" s="3">
        <v>46188</v>
      </c>
      <c r="B3011" s="57">
        <f t="shared" si="226"/>
        <v>25</v>
      </c>
      <c r="C3011" s="57" t="str">
        <f t="shared" si="227"/>
        <v>Jun</v>
      </c>
      <c r="D3011" s="4" t="s">
        <v>6120</v>
      </c>
      <c r="E3011" s="57" t="s">
        <v>445</v>
      </c>
      <c r="F3011" s="57" t="str">
        <f t="shared" si="230"/>
        <v>CPT</v>
      </c>
      <c r="G3011" s="57">
        <v>9812</v>
      </c>
      <c r="H3011" s="57">
        <v>16</v>
      </c>
      <c r="I3011" s="57">
        <v>8</v>
      </c>
      <c r="J3011" s="57">
        <v>4</v>
      </c>
      <c r="K3011" s="57">
        <f t="shared" si="229"/>
        <v>12</v>
      </c>
      <c r="L3011" s="57">
        <f t="shared" si="231"/>
        <v>192</v>
      </c>
      <c r="M3011" s="4" t="s">
        <v>3104</v>
      </c>
      <c r="N3011" s="57" t="s">
        <v>6292</v>
      </c>
      <c r="O3011" s="57">
        <v>9808</v>
      </c>
      <c r="P3011" s="4"/>
      <c r="Q3011" s="4"/>
    </row>
    <row r="3012" spans="1:17" s="1" customFormat="1" ht="18.649999999999999" customHeight="1" x14ac:dyDescent="0.35">
      <c r="A3012" s="3">
        <v>46188</v>
      </c>
      <c r="B3012" s="57">
        <f t="shared" si="226"/>
        <v>25</v>
      </c>
      <c r="C3012" s="57" t="str">
        <f t="shared" si="227"/>
        <v>Jun</v>
      </c>
      <c r="D3012" s="4" t="s">
        <v>708</v>
      </c>
      <c r="E3012" s="57" t="s">
        <v>445</v>
      </c>
      <c r="F3012" s="57" t="s">
        <v>17</v>
      </c>
      <c r="G3012" s="57">
        <v>9812</v>
      </c>
      <c r="H3012" s="57">
        <v>4</v>
      </c>
      <c r="I3012" s="57">
        <v>8</v>
      </c>
      <c r="J3012" s="57">
        <v>1</v>
      </c>
      <c r="K3012" s="57">
        <f t="shared" si="229"/>
        <v>9</v>
      </c>
      <c r="L3012" s="57">
        <f t="shared" si="231"/>
        <v>36</v>
      </c>
      <c r="M3012" s="4" t="s">
        <v>3104</v>
      </c>
      <c r="N3012" s="57" t="s">
        <v>6292</v>
      </c>
      <c r="O3012" s="57">
        <v>9808</v>
      </c>
      <c r="P3012" s="4"/>
      <c r="Q3012" s="4"/>
    </row>
    <row r="3013" spans="1:17" s="1" customFormat="1" ht="18.649999999999999" customHeight="1" x14ac:dyDescent="0.35">
      <c r="A3013" s="3">
        <v>46188</v>
      </c>
      <c r="B3013" s="57">
        <f t="shared" si="226"/>
        <v>25</v>
      </c>
      <c r="C3013" s="57" t="str">
        <f t="shared" si="227"/>
        <v>Jun</v>
      </c>
      <c r="D3013" s="4" t="s">
        <v>708</v>
      </c>
      <c r="E3013" s="57" t="s">
        <v>445</v>
      </c>
      <c r="F3013" s="57" t="s">
        <v>17</v>
      </c>
      <c r="G3013" s="57">
        <v>9812</v>
      </c>
      <c r="H3013" s="57">
        <v>7</v>
      </c>
      <c r="I3013" s="57">
        <v>8</v>
      </c>
      <c r="J3013" s="57">
        <v>2</v>
      </c>
      <c r="K3013" s="57">
        <f t="shared" si="229"/>
        <v>10</v>
      </c>
      <c r="L3013" s="57">
        <f t="shared" si="231"/>
        <v>70</v>
      </c>
      <c r="M3013" s="4" t="s">
        <v>3104</v>
      </c>
      <c r="N3013" s="57" t="s">
        <v>6292</v>
      </c>
      <c r="O3013" s="57">
        <v>9808</v>
      </c>
      <c r="P3013" s="4"/>
      <c r="Q3013" s="4"/>
    </row>
    <row r="3014" spans="1:17" s="1" customFormat="1" ht="18.649999999999999" customHeight="1" x14ac:dyDescent="0.35">
      <c r="A3014" s="3">
        <v>46188</v>
      </c>
      <c r="B3014" s="57">
        <f t="shared" si="226"/>
        <v>25</v>
      </c>
      <c r="C3014" s="57" t="str">
        <f t="shared" si="227"/>
        <v>Jun</v>
      </c>
      <c r="D3014" s="4" t="s">
        <v>708</v>
      </c>
      <c r="E3014" s="57" t="s">
        <v>445</v>
      </c>
      <c r="F3014" s="57" t="s">
        <v>17</v>
      </c>
      <c r="G3014" s="57">
        <v>9812</v>
      </c>
      <c r="H3014" s="57">
        <v>2</v>
      </c>
      <c r="I3014" s="57">
        <v>8</v>
      </c>
      <c r="J3014" s="57">
        <v>3.5</v>
      </c>
      <c r="K3014" s="57">
        <f t="shared" si="229"/>
        <v>11.5</v>
      </c>
      <c r="L3014" s="57">
        <f t="shared" si="231"/>
        <v>23</v>
      </c>
      <c r="M3014" s="4" t="s">
        <v>3104</v>
      </c>
      <c r="N3014" s="57" t="s">
        <v>6292</v>
      </c>
      <c r="O3014" s="57">
        <v>9808</v>
      </c>
      <c r="P3014" s="4"/>
      <c r="Q3014" s="4"/>
    </row>
    <row r="3015" spans="1:17" s="1" customFormat="1" ht="18.649999999999999" customHeight="1" x14ac:dyDescent="0.35">
      <c r="A3015" s="3">
        <v>46189</v>
      </c>
      <c r="B3015" s="57">
        <f t="shared" si="226"/>
        <v>25</v>
      </c>
      <c r="C3015" s="57" t="str">
        <f t="shared" si="227"/>
        <v>Jun</v>
      </c>
      <c r="D3015" s="4" t="s">
        <v>435</v>
      </c>
      <c r="E3015" s="57" t="s">
        <v>34</v>
      </c>
      <c r="F3015" s="57" t="s">
        <v>18</v>
      </c>
      <c r="G3015" s="57">
        <v>9814</v>
      </c>
      <c r="H3015" s="57">
        <v>2</v>
      </c>
      <c r="I3015" s="57">
        <v>8</v>
      </c>
      <c r="J3015" s="57">
        <v>2</v>
      </c>
      <c r="K3015" s="57">
        <f t="shared" si="229"/>
        <v>10</v>
      </c>
      <c r="L3015" s="57">
        <f t="shared" ref="L3015:L3038" si="232">H3015*K3015</f>
        <v>20</v>
      </c>
      <c r="M3015" s="4" t="s">
        <v>452</v>
      </c>
      <c r="N3015" s="57" t="s">
        <v>435</v>
      </c>
      <c r="O3015" s="57">
        <v>273124</v>
      </c>
      <c r="P3015" s="4"/>
      <c r="Q3015" s="4"/>
    </row>
    <row r="3016" spans="1:17" s="1" customFormat="1" ht="18.649999999999999" customHeight="1" x14ac:dyDescent="0.35">
      <c r="A3016" s="3">
        <v>46189</v>
      </c>
      <c r="B3016" s="57">
        <f t="shared" si="226"/>
        <v>25</v>
      </c>
      <c r="C3016" s="57" t="str">
        <f t="shared" si="227"/>
        <v>Jun</v>
      </c>
      <c r="D3016" s="4" t="s">
        <v>2268</v>
      </c>
      <c r="E3016" s="57" t="s">
        <v>34</v>
      </c>
      <c r="F3016" s="57" t="s">
        <v>18</v>
      </c>
      <c r="G3016" s="57">
        <v>9814</v>
      </c>
      <c r="H3016" s="57">
        <v>1</v>
      </c>
      <c r="I3016" s="57">
        <v>2</v>
      </c>
      <c r="J3016" s="57"/>
      <c r="K3016" s="57">
        <f t="shared" si="229"/>
        <v>2</v>
      </c>
      <c r="L3016" s="57">
        <f t="shared" si="232"/>
        <v>2</v>
      </c>
      <c r="M3016" s="4" t="s">
        <v>5103</v>
      </c>
      <c r="N3016" s="57" t="s">
        <v>52</v>
      </c>
      <c r="O3016" s="57">
        <v>9330</v>
      </c>
      <c r="P3016" s="4" t="s">
        <v>2417</v>
      </c>
      <c r="Q3016" s="4"/>
    </row>
    <row r="3017" spans="1:17" s="1" customFormat="1" ht="18.649999999999999" customHeight="1" x14ac:dyDescent="0.35">
      <c r="A3017" s="3">
        <v>46189</v>
      </c>
      <c r="B3017" s="57">
        <f t="shared" si="226"/>
        <v>25</v>
      </c>
      <c r="C3017" s="57" t="str">
        <f t="shared" si="227"/>
        <v>Jun</v>
      </c>
      <c r="D3017" s="4" t="s">
        <v>2269</v>
      </c>
      <c r="E3017" s="57" t="s">
        <v>34</v>
      </c>
      <c r="F3017" s="57" t="s">
        <v>18</v>
      </c>
      <c r="G3017" s="57">
        <v>9814</v>
      </c>
      <c r="H3017" s="57">
        <v>1</v>
      </c>
      <c r="I3017" s="57">
        <v>2</v>
      </c>
      <c r="J3017" s="57"/>
      <c r="K3017" s="57">
        <f t="shared" si="229"/>
        <v>2</v>
      </c>
      <c r="L3017" s="57">
        <f t="shared" si="232"/>
        <v>2</v>
      </c>
      <c r="M3017" s="4" t="s">
        <v>5103</v>
      </c>
      <c r="N3017" s="57" t="s">
        <v>52</v>
      </c>
      <c r="O3017" s="57">
        <v>9330</v>
      </c>
      <c r="P3017" s="4" t="s">
        <v>2417</v>
      </c>
      <c r="Q3017" s="4"/>
    </row>
    <row r="3018" spans="1:17" s="1" customFormat="1" ht="18.649999999999999" customHeight="1" x14ac:dyDescent="0.35">
      <c r="A3018" s="3">
        <v>46189</v>
      </c>
      <c r="B3018" s="57">
        <f t="shared" si="226"/>
        <v>25</v>
      </c>
      <c r="C3018" s="57" t="str">
        <f t="shared" si="227"/>
        <v>Jun</v>
      </c>
      <c r="D3018" s="4" t="s">
        <v>5361</v>
      </c>
      <c r="E3018" s="57" t="s">
        <v>445</v>
      </c>
      <c r="F3018" s="57" t="s">
        <v>18</v>
      </c>
      <c r="G3018" s="57">
        <v>9812</v>
      </c>
      <c r="H3018" s="57">
        <v>10</v>
      </c>
      <c r="I3018" s="57">
        <v>8</v>
      </c>
      <c r="J3018" s="57">
        <v>2</v>
      </c>
      <c r="K3018" s="57">
        <f t="shared" si="229"/>
        <v>10</v>
      </c>
      <c r="L3018" s="57">
        <f t="shared" si="232"/>
        <v>100</v>
      </c>
      <c r="M3018" s="4" t="s">
        <v>3104</v>
      </c>
      <c r="N3018" s="57" t="s">
        <v>6292</v>
      </c>
      <c r="O3018" s="57">
        <v>9808</v>
      </c>
      <c r="P3018" s="4"/>
      <c r="Q3018" s="4"/>
    </row>
    <row r="3019" spans="1:17" s="1" customFormat="1" ht="18.649999999999999" customHeight="1" x14ac:dyDescent="0.35">
      <c r="A3019" s="3">
        <v>46189</v>
      </c>
      <c r="B3019" s="57">
        <f t="shared" si="226"/>
        <v>25</v>
      </c>
      <c r="C3019" s="57" t="str">
        <f t="shared" si="227"/>
        <v>Jun</v>
      </c>
      <c r="D3019" s="4" t="s">
        <v>2621</v>
      </c>
      <c r="E3019" s="57" t="s">
        <v>445</v>
      </c>
      <c r="F3019" s="57" t="s">
        <v>18</v>
      </c>
      <c r="G3019" s="57">
        <v>9812</v>
      </c>
      <c r="H3019" s="57">
        <v>10</v>
      </c>
      <c r="I3019" s="57">
        <v>8</v>
      </c>
      <c r="J3019" s="57"/>
      <c r="K3019" s="57">
        <f t="shared" si="229"/>
        <v>8</v>
      </c>
      <c r="L3019" s="57">
        <f t="shared" si="232"/>
        <v>80</v>
      </c>
      <c r="M3019" s="4" t="s">
        <v>5733</v>
      </c>
      <c r="N3019" s="57" t="s">
        <v>47</v>
      </c>
      <c r="O3019" s="57">
        <v>9281</v>
      </c>
      <c r="P3019" s="4" t="s">
        <v>5734</v>
      </c>
      <c r="Q3019" s="4"/>
    </row>
    <row r="3020" spans="1:17" s="1" customFormat="1" ht="18.649999999999999" customHeight="1" x14ac:dyDescent="0.35">
      <c r="A3020" s="3">
        <v>46189</v>
      </c>
      <c r="B3020" s="57">
        <f t="shared" si="226"/>
        <v>25</v>
      </c>
      <c r="C3020" s="57" t="str">
        <f t="shared" si="227"/>
        <v>Jun</v>
      </c>
      <c r="D3020" s="4" t="s">
        <v>2621</v>
      </c>
      <c r="E3020" s="57" t="s">
        <v>445</v>
      </c>
      <c r="F3020" s="57" t="s">
        <v>18</v>
      </c>
      <c r="G3020" s="57">
        <v>9812</v>
      </c>
      <c r="H3020" s="57">
        <v>3</v>
      </c>
      <c r="I3020" s="57">
        <v>8</v>
      </c>
      <c r="J3020" s="57">
        <v>4</v>
      </c>
      <c r="K3020" s="57">
        <f t="shared" si="229"/>
        <v>12</v>
      </c>
      <c r="L3020" s="57">
        <f t="shared" si="232"/>
        <v>36</v>
      </c>
      <c r="M3020" s="4" t="s">
        <v>5733</v>
      </c>
      <c r="N3020" s="57" t="s">
        <v>47</v>
      </c>
      <c r="O3020" s="57">
        <v>9281</v>
      </c>
      <c r="P3020" s="4" t="s">
        <v>5734</v>
      </c>
      <c r="Q3020" s="4"/>
    </row>
    <row r="3021" spans="1:17" s="1" customFormat="1" ht="18.649999999999999" customHeight="1" x14ac:dyDescent="0.35">
      <c r="A3021" s="3">
        <v>46189</v>
      </c>
      <c r="B3021" s="57">
        <f t="shared" si="226"/>
        <v>25</v>
      </c>
      <c r="C3021" s="57" t="str">
        <f t="shared" si="227"/>
        <v>Jun</v>
      </c>
      <c r="D3021" s="4" t="s">
        <v>3887</v>
      </c>
      <c r="E3021" s="57" t="s">
        <v>445</v>
      </c>
      <c r="F3021" s="57" t="s">
        <v>18</v>
      </c>
      <c r="G3021" s="57">
        <v>9812</v>
      </c>
      <c r="H3021" s="57">
        <v>4</v>
      </c>
      <c r="I3021" s="57">
        <v>8</v>
      </c>
      <c r="J3021" s="57"/>
      <c r="K3021" s="57">
        <f t="shared" si="229"/>
        <v>8</v>
      </c>
      <c r="L3021" s="57">
        <f t="shared" si="232"/>
        <v>32</v>
      </c>
      <c r="M3021" s="4" t="s">
        <v>5703</v>
      </c>
      <c r="N3021" s="57" t="s">
        <v>47</v>
      </c>
      <c r="O3021" s="57">
        <v>9281</v>
      </c>
      <c r="P3021" s="4" t="s">
        <v>5732</v>
      </c>
      <c r="Q3021" s="4"/>
    </row>
    <row r="3022" spans="1:17" s="1" customFormat="1" ht="18.649999999999999" customHeight="1" x14ac:dyDescent="0.35">
      <c r="A3022" s="3">
        <v>46189</v>
      </c>
      <c r="B3022" s="57">
        <f t="shared" si="226"/>
        <v>25</v>
      </c>
      <c r="C3022" s="57" t="str">
        <f t="shared" si="227"/>
        <v>Jun</v>
      </c>
      <c r="D3022" s="4" t="s">
        <v>2621</v>
      </c>
      <c r="E3022" s="57" t="s">
        <v>445</v>
      </c>
      <c r="F3022" s="57" t="s">
        <v>18</v>
      </c>
      <c r="G3022" s="57">
        <v>9812</v>
      </c>
      <c r="H3022" s="57">
        <v>3</v>
      </c>
      <c r="I3022" s="57">
        <v>8</v>
      </c>
      <c r="J3022" s="57"/>
      <c r="K3022" s="57">
        <f t="shared" si="229"/>
        <v>8</v>
      </c>
      <c r="L3022" s="57">
        <f t="shared" si="232"/>
        <v>24</v>
      </c>
      <c r="M3022" s="4" t="s">
        <v>2270</v>
      </c>
      <c r="N3022" s="57" t="s">
        <v>57</v>
      </c>
      <c r="O3022" s="57" t="s">
        <v>6010</v>
      </c>
      <c r="P3022" s="4" t="s">
        <v>2517</v>
      </c>
      <c r="Q3022" s="4"/>
    </row>
    <row r="3023" spans="1:17" s="1" customFormat="1" ht="18.649999999999999" customHeight="1" x14ac:dyDescent="0.35">
      <c r="A3023" s="3">
        <v>46189</v>
      </c>
      <c r="B3023" s="57">
        <f t="shared" si="226"/>
        <v>25</v>
      </c>
      <c r="C3023" s="57" t="str">
        <f t="shared" si="227"/>
        <v>Jun</v>
      </c>
      <c r="D3023" s="4" t="s">
        <v>2621</v>
      </c>
      <c r="E3023" s="57" t="s">
        <v>445</v>
      </c>
      <c r="F3023" s="57" t="s">
        <v>18</v>
      </c>
      <c r="G3023" s="57">
        <v>9812</v>
      </c>
      <c r="H3023" s="57">
        <v>2</v>
      </c>
      <c r="I3023" s="57">
        <v>8</v>
      </c>
      <c r="J3023" s="57"/>
      <c r="K3023" s="57">
        <f t="shared" si="229"/>
        <v>8</v>
      </c>
      <c r="L3023" s="57">
        <f t="shared" si="232"/>
        <v>16</v>
      </c>
      <c r="M3023" s="4" t="s">
        <v>5103</v>
      </c>
      <c r="N3023" s="57" t="s">
        <v>52</v>
      </c>
      <c r="O3023" s="57">
        <v>9330</v>
      </c>
      <c r="P3023" s="4" t="s">
        <v>5362</v>
      </c>
      <c r="Q3023" s="4"/>
    </row>
    <row r="3024" spans="1:17" s="1" customFormat="1" ht="18.649999999999999" customHeight="1" x14ac:dyDescent="0.35">
      <c r="A3024" s="3">
        <v>46189</v>
      </c>
      <c r="B3024" s="57">
        <f t="shared" si="226"/>
        <v>25</v>
      </c>
      <c r="C3024" s="57" t="str">
        <f t="shared" si="227"/>
        <v>Jun</v>
      </c>
      <c r="D3024" s="4" t="s">
        <v>5179</v>
      </c>
      <c r="E3024" s="57" t="s">
        <v>445</v>
      </c>
      <c r="F3024" s="57" t="s">
        <v>18</v>
      </c>
      <c r="G3024" s="57">
        <v>9812</v>
      </c>
      <c r="H3024" s="57">
        <v>5</v>
      </c>
      <c r="I3024" s="57">
        <v>8</v>
      </c>
      <c r="J3024" s="57">
        <v>2</v>
      </c>
      <c r="K3024" s="57">
        <f t="shared" si="229"/>
        <v>10</v>
      </c>
      <c r="L3024" s="57">
        <f t="shared" si="232"/>
        <v>50</v>
      </c>
      <c r="M3024" s="4" t="s">
        <v>447</v>
      </c>
      <c r="N3024" s="57" t="s">
        <v>455</v>
      </c>
      <c r="O3024" s="57">
        <v>9812</v>
      </c>
      <c r="P3024" s="4"/>
      <c r="Q3024" s="4"/>
    </row>
    <row r="3025" spans="1:17" s="1" customFormat="1" ht="18.649999999999999" customHeight="1" x14ac:dyDescent="0.35">
      <c r="A3025" s="3">
        <v>46189</v>
      </c>
      <c r="B3025" s="57">
        <f t="shared" si="226"/>
        <v>25</v>
      </c>
      <c r="C3025" s="57" t="str">
        <f t="shared" si="227"/>
        <v>Jun</v>
      </c>
      <c r="D3025" s="4" t="s">
        <v>430</v>
      </c>
      <c r="E3025" s="57" t="s">
        <v>445</v>
      </c>
      <c r="F3025" s="57" t="s">
        <v>18</v>
      </c>
      <c r="G3025" s="57">
        <v>9812</v>
      </c>
      <c r="H3025" s="57">
        <v>1</v>
      </c>
      <c r="I3025" s="57">
        <v>8</v>
      </c>
      <c r="J3025" s="57">
        <v>4</v>
      </c>
      <c r="K3025" s="57">
        <f t="shared" si="229"/>
        <v>12</v>
      </c>
      <c r="L3025" s="57">
        <f t="shared" si="232"/>
        <v>12</v>
      </c>
      <c r="M3025" s="4" t="s">
        <v>447</v>
      </c>
      <c r="N3025" s="57" t="s">
        <v>455</v>
      </c>
      <c r="O3025" s="57">
        <v>9812</v>
      </c>
      <c r="P3025" s="4"/>
      <c r="Q3025" s="4"/>
    </row>
    <row r="3026" spans="1:17" s="1" customFormat="1" ht="18.649999999999999" customHeight="1" x14ac:dyDescent="0.35">
      <c r="A3026" s="3">
        <v>46189</v>
      </c>
      <c r="B3026" s="57">
        <f t="shared" si="226"/>
        <v>25</v>
      </c>
      <c r="C3026" s="57" t="str">
        <f t="shared" si="227"/>
        <v>Jun</v>
      </c>
      <c r="D3026" s="4" t="s">
        <v>4225</v>
      </c>
      <c r="E3026" s="57" t="s">
        <v>445</v>
      </c>
      <c r="F3026" s="57" t="s">
        <v>18</v>
      </c>
      <c r="G3026" s="57">
        <v>9812</v>
      </c>
      <c r="H3026" s="57">
        <v>1</v>
      </c>
      <c r="I3026" s="57">
        <v>8</v>
      </c>
      <c r="J3026" s="57">
        <v>4</v>
      </c>
      <c r="K3026" s="57">
        <f t="shared" si="229"/>
        <v>12</v>
      </c>
      <c r="L3026" s="57">
        <f t="shared" si="232"/>
        <v>12</v>
      </c>
      <c r="M3026" s="4" t="s">
        <v>5703</v>
      </c>
      <c r="N3026" s="57" t="s">
        <v>47</v>
      </c>
      <c r="O3026" s="57">
        <v>9281</v>
      </c>
      <c r="P3026" s="4" t="s">
        <v>5732</v>
      </c>
      <c r="Q3026" s="4"/>
    </row>
    <row r="3027" spans="1:17" s="1" customFormat="1" ht="18.649999999999999" customHeight="1" x14ac:dyDescent="0.35">
      <c r="A3027" s="3">
        <v>46189</v>
      </c>
      <c r="B3027" s="57">
        <f t="shared" si="226"/>
        <v>25</v>
      </c>
      <c r="C3027" s="57" t="str">
        <f t="shared" si="227"/>
        <v>Jun</v>
      </c>
      <c r="D3027" s="4" t="s">
        <v>674</v>
      </c>
      <c r="E3027" s="57" t="s">
        <v>445</v>
      </c>
      <c r="F3027" s="57" t="s">
        <v>17</v>
      </c>
      <c r="G3027" s="57">
        <v>9812</v>
      </c>
      <c r="H3027" s="57">
        <v>3</v>
      </c>
      <c r="I3027" s="57">
        <v>8</v>
      </c>
      <c r="J3027" s="57">
        <v>4</v>
      </c>
      <c r="K3027" s="57">
        <f t="shared" si="229"/>
        <v>12</v>
      </c>
      <c r="L3027" s="57">
        <f t="shared" si="232"/>
        <v>36</v>
      </c>
      <c r="M3027" s="4" t="s">
        <v>5103</v>
      </c>
      <c r="N3027" s="57" t="s">
        <v>52</v>
      </c>
      <c r="O3027" s="57">
        <v>9330</v>
      </c>
      <c r="P3027" s="4" t="s">
        <v>5440</v>
      </c>
      <c r="Q3027" s="4"/>
    </row>
    <row r="3028" spans="1:17" s="1" customFormat="1" ht="18.649999999999999" customHeight="1" x14ac:dyDescent="0.35">
      <c r="A3028" s="3">
        <v>46189</v>
      </c>
      <c r="B3028" s="57">
        <f t="shared" si="226"/>
        <v>25</v>
      </c>
      <c r="C3028" s="57" t="str">
        <f t="shared" si="227"/>
        <v>Jun</v>
      </c>
      <c r="D3028" s="4" t="s">
        <v>5406</v>
      </c>
      <c r="E3028" s="57" t="s">
        <v>445</v>
      </c>
      <c r="F3028" s="57" t="s">
        <v>17</v>
      </c>
      <c r="G3028" s="57">
        <v>9812</v>
      </c>
      <c r="H3028" s="57">
        <v>1</v>
      </c>
      <c r="I3028" s="57">
        <v>8</v>
      </c>
      <c r="J3028" s="57"/>
      <c r="K3028" s="57">
        <f t="shared" si="229"/>
        <v>8</v>
      </c>
      <c r="L3028" s="57">
        <f t="shared" si="232"/>
        <v>8</v>
      </c>
      <c r="M3028" s="4" t="s">
        <v>1903</v>
      </c>
      <c r="N3028" s="57" t="s">
        <v>442</v>
      </c>
      <c r="O3028" s="57">
        <v>9812</v>
      </c>
      <c r="P3028" s="4"/>
      <c r="Q3028" s="4"/>
    </row>
    <row r="3029" spans="1:17" s="1" customFormat="1" ht="18.649999999999999" customHeight="1" x14ac:dyDescent="0.35">
      <c r="A3029" s="3">
        <v>46189</v>
      </c>
      <c r="B3029" s="57">
        <f t="shared" si="226"/>
        <v>25</v>
      </c>
      <c r="C3029" s="57" t="str">
        <f t="shared" si="227"/>
        <v>Jun</v>
      </c>
      <c r="D3029" s="4" t="s">
        <v>5406</v>
      </c>
      <c r="E3029" s="57" t="s">
        <v>445</v>
      </c>
      <c r="F3029" s="57" t="s">
        <v>17</v>
      </c>
      <c r="G3029" s="57">
        <v>9812</v>
      </c>
      <c r="H3029" s="57">
        <v>2</v>
      </c>
      <c r="I3029" s="57">
        <v>8</v>
      </c>
      <c r="J3029" s="57">
        <v>1.5</v>
      </c>
      <c r="K3029" s="57">
        <f t="shared" si="229"/>
        <v>9.5</v>
      </c>
      <c r="L3029" s="57">
        <f t="shared" si="232"/>
        <v>19</v>
      </c>
      <c r="M3029" s="4" t="s">
        <v>1903</v>
      </c>
      <c r="N3029" s="57" t="s">
        <v>442</v>
      </c>
      <c r="O3029" s="57">
        <v>9812</v>
      </c>
      <c r="P3029" s="4"/>
      <c r="Q3029" s="4"/>
    </row>
    <row r="3030" spans="1:17" s="1" customFormat="1" ht="18.649999999999999" customHeight="1" x14ac:dyDescent="0.35">
      <c r="A3030" s="3">
        <v>46189</v>
      </c>
      <c r="B3030" s="57">
        <f t="shared" si="226"/>
        <v>25</v>
      </c>
      <c r="C3030" s="57" t="str">
        <f t="shared" si="227"/>
        <v>Jun</v>
      </c>
      <c r="D3030" s="4" t="s">
        <v>2817</v>
      </c>
      <c r="E3030" s="57" t="s">
        <v>445</v>
      </c>
      <c r="F3030" s="57" t="s">
        <v>17</v>
      </c>
      <c r="G3030" s="57">
        <v>9812</v>
      </c>
      <c r="H3030" s="57">
        <v>3</v>
      </c>
      <c r="I3030" s="57">
        <v>8</v>
      </c>
      <c r="J3030" s="57">
        <v>2</v>
      </c>
      <c r="K3030" s="57">
        <f t="shared" si="229"/>
        <v>10</v>
      </c>
      <c r="L3030" s="57">
        <f t="shared" si="232"/>
        <v>30</v>
      </c>
      <c r="M3030" s="4" t="s">
        <v>1903</v>
      </c>
      <c r="N3030" s="57" t="s">
        <v>442</v>
      </c>
      <c r="O3030" s="57">
        <v>9812</v>
      </c>
      <c r="P3030" s="4"/>
      <c r="Q3030" s="4"/>
    </row>
    <row r="3031" spans="1:17" s="1" customFormat="1" ht="18.649999999999999" customHeight="1" x14ac:dyDescent="0.35">
      <c r="A3031" s="3">
        <v>46189</v>
      </c>
      <c r="B3031" s="57">
        <f t="shared" si="226"/>
        <v>25</v>
      </c>
      <c r="C3031" s="57" t="str">
        <f t="shared" si="227"/>
        <v>Jun</v>
      </c>
      <c r="D3031" s="4" t="s">
        <v>5406</v>
      </c>
      <c r="E3031" s="57" t="s">
        <v>445</v>
      </c>
      <c r="F3031" s="57" t="s">
        <v>17</v>
      </c>
      <c r="G3031" s="57">
        <v>9812</v>
      </c>
      <c r="H3031" s="57">
        <v>6</v>
      </c>
      <c r="I3031" s="57">
        <v>8</v>
      </c>
      <c r="J3031" s="57">
        <v>3.5</v>
      </c>
      <c r="K3031" s="57">
        <f t="shared" si="229"/>
        <v>11.5</v>
      </c>
      <c r="L3031" s="57">
        <f t="shared" si="232"/>
        <v>69</v>
      </c>
      <c r="M3031" s="4" t="s">
        <v>1903</v>
      </c>
      <c r="N3031" s="57" t="s">
        <v>442</v>
      </c>
      <c r="O3031" s="57">
        <v>9812</v>
      </c>
      <c r="P3031" s="4"/>
      <c r="Q3031" s="4"/>
    </row>
    <row r="3032" spans="1:17" s="1" customFormat="1" ht="18.649999999999999" customHeight="1" x14ac:dyDescent="0.35">
      <c r="A3032" s="3">
        <v>46189</v>
      </c>
      <c r="B3032" s="57">
        <f t="shared" si="226"/>
        <v>25</v>
      </c>
      <c r="C3032" s="57" t="str">
        <f t="shared" si="227"/>
        <v>Jun</v>
      </c>
      <c r="D3032" s="4" t="s">
        <v>5406</v>
      </c>
      <c r="E3032" s="57" t="s">
        <v>445</v>
      </c>
      <c r="F3032" s="57" t="s">
        <v>17</v>
      </c>
      <c r="G3032" s="57">
        <v>9812</v>
      </c>
      <c r="H3032" s="57">
        <v>2</v>
      </c>
      <c r="I3032" s="57">
        <v>8</v>
      </c>
      <c r="J3032" s="57">
        <v>3.75</v>
      </c>
      <c r="K3032" s="57">
        <f t="shared" si="229"/>
        <v>11.75</v>
      </c>
      <c r="L3032" s="57">
        <f t="shared" si="232"/>
        <v>23.5</v>
      </c>
      <c r="M3032" s="4" t="s">
        <v>1903</v>
      </c>
      <c r="N3032" s="57" t="s">
        <v>442</v>
      </c>
      <c r="O3032" s="57">
        <v>9812</v>
      </c>
      <c r="P3032" s="4"/>
      <c r="Q3032" s="4"/>
    </row>
    <row r="3033" spans="1:17" s="1" customFormat="1" ht="18.649999999999999" customHeight="1" x14ac:dyDescent="0.35">
      <c r="A3033" s="3">
        <v>46189</v>
      </c>
      <c r="B3033" s="57">
        <f t="shared" si="226"/>
        <v>25</v>
      </c>
      <c r="C3033" s="57" t="str">
        <f t="shared" si="227"/>
        <v>Jun</v>
      </c>
      <c r="D3033" s="4" t="s">
        <v>2817</v>
      </c>
      <c r="E3033" s="57" t="s">
        <v>445</v>
      </c>
      <c r="F3033" s="57" t="s">
        <v>17</v>
      </c>
      <c r="G3033" s="57">
        <v>9812</v>
      </c>
      <c r="H3033" s="57">
        <v>66</v>
      </c>
      <c r="I3033" s="57">
        <v>8</v>
      </c>
      <c r="J3033" s="57">
        <v>4</v>
      </c>
      <c r="K3033" s="57">
        <f t="shared" si="229"/>
        <v>12</v>
      </c>
      <c r="L3033" s="57">
        <f t="shared" si="232"/>
        <v>792</v>
      </c>
      <c r="M3033" s="4" t="s">
        <v>1903</v>
      </c>
      <c r="N3033" s="57" t="s">
        <v>442</v>
      </c>
      <c r="O3033" s="57">
        <v>9812</v>
      </c>
      <c r="P3033" s="4"/>
      <c r="Q3033" s="4"/>
    </row>
    <row r="3034" spans="1:17" s="1" customFormat="1" ht="18.649999999999999" customHeight="1" x14ac:dyDescent="0.35">
      <c r="A3034" s="3">
        <v>46189</v>
      </c>
      <c r="B3034" s="57">
        <f t="shared" si="226"/>
        <v>25</v>
      </c>
      <c r="C3034" s="57" t="str">
        <f t="shared" si="227"/>
        <v>Jun</v>
      </c>
      <c r="D3034" s="4" t="s">
        <v>5731</v>
      </c>
      <c r="E3034" s="57" t="s">
        <v>445</v>
      </c>
      <c r="F3034" s="57" t="s">
        <v>17</v>
      </c>
      <c r="G3034" s="57">
        <v>9812</v>
      </c>
      <c r="H3034" s="57">
        <v>2</v>
      </c>
      <c r="I3034" s="57">
        <v>8</v>
      </c>
      <c r="J3034" s="57">
        <v>2</v>
      </c>
      <c r="K3034" s="57">
        <f t="shared" si="229"/>
        <v>10</v>
      </c>
      <c r="L3034" s="57">
        <f t="shared" si="232"/>
        <v>20</v>
      </c>
      <c r="M3034" s="4" t="s">
        <v>5733</v>
      </c>
      <c r="N3034" s="57" t="s">
        <v>47</v>
      </c>
      <c r="O3034" s="57">
        <v>9281</v>
      </c>
      <c r="P3034" s="4" t="s">
        <v>5734</v>
      </c>
      <c r="Q3034" s="4"/>
    </row>
    <row r="3035" spans="1:17" s="1" customFormat="1" ht="18.649999999999999" customHeight="1" x14ac:dyDescent="0.35">
      <c r="A3035" s="3">
        <v>46189</v>
      </c>
      <c r="B3035" s="57">
        <f t="shared" si="226"/>
        <v>25</v>
      </c>
      <c r="C3035" s="57" t="str">
        <f t="shared" si="227"/>
        <v>Jun</v>
      </c>
      <c r="D3035" s="4" t="s">
        <v>2698</v>
      </c>
      <c r="E3035" s="57" t="s">
        <v>445</v>
      </c>
      <c r="F3035" s="57" t="s">
        <v>17</v>
      </c>
      <c r="G3035" s="57">
        <v>9812</v>
      </c>
      <c r="H3035" s="57">
        <v>2</v>
      </c>
      <c r="I3035" s="57">
        <v>8</v>
      </c>
      <c r="J3035" s="57">
        <v>4</v>
      </c>
      <c r="K3035" s="57">
        <f t="shared" si="229"/>
        <v>12</v>
      </c>
      <c r="L3035" s="57">
        <f t="shared" si="232"/>
        <v>24</v>
      </c>
      <c r="M3035" s="4" t="s">
        <v>5733</v>
      </c>
      <c r="N3035" s="57" t="s">
        <v>47</v>
      </c>
      <c r="O3035" s="57">
        <v>9281</v>
      </c>
      <c r="P3035" s="4" t="s">
        <v>5734</v>
      </c>
      <c r="Q3035" s="4"/>
    </row>
    <row r="3036" spans="1:17" s="1" customFormat="1" ht="18.649999999999999" customHeight="1" x14ac:dyDescent="0.35">
      <c r="A3036" s="3">
        <v>46189</v>
      </c>
      <c r="B3036" s="57">
        <f t="shared" si="226"/>
        <v>25</v>
      </c>
      <c r="C3036" s="57" t="str">
        <f t="shared" si="227"/>
        <v>Jun</v>
      </c>
      <c r="D3036" s="4" t="s">
        <v>551</v>
      </c>
      <c r="E3036" s="57" t="s">
        <v>34</v>
      </c>
      <c r="F3036" s="57" t="s">
        <v>17</v>
      </c>
      <c r="G3036" s="57">
        <v>9814</v>
      </c>
      <c r="H3036" s="57">
        <v>37</v>
      </c>
      <c r="I3036" s="57">
        <v>8</v>
      </c>
      <c r="J3036" s="57">
        <v>4</v>
      </c>
      <c r="K3036" s="57">
        <f t="shared" si="229"/>
        <v>12</v>
      </c>
      <c r="L3036" s="57">
        <f t="shared" si="232"/>
        <v>444</v>
      </c>
      <c r="M3036" s="4" t="s">
        <v>1903</v>
      </c>
      <c r="N3036" s="57" t="s">
        <v>443</v>
      </c>
      <c r="O3036" s="57">
        <v>9814</v>
      </c>
      <c r="P3036" s="4"/>
      <c r="Q3036" s="4"/>
    </row>
    <row r="3037" spans="1:17" s="1" customFormat="1" ht="18.649999999999999" customHeight="1" x14ac:dyDescent="0.35">
      <c r="A3037" s="3">
        <v>46189</v>
      </c>
      <c r="B3037" s="57">
        <f t="shared" si="226"/>
        <v>25</v>
      </c>
      <c r="C3037" s="57" t="str">
        <f t="shared" si="227"/>
        <v>Jun</v>
      </c>
      <c r="D3037" s="4" t="s">
        <v>972</v>
      </c>
      <c r="E3037" s="57" t="s">
        <v>34</v>
      </c>
      <c r="F3037" s="57" t="s">
        <v>17</v>
      </c>
      <c r="G3037" s="57">
        <v>9814</v>
      </c>
      <c r="H3037" s="57">
        <v>3</v>
      </c>
      <c r="I3037" s="57">
        <v>8</v>
      </c>
      <c r="J3037" s="57">
        <v>4</v>
      </c>
      <c r="K3037" s="57">
        <f t="shared" si="229"/>
        <v>12</v>
      </c>
      <c r="L3037" s="57">
        <f t="shared" si="232"/>
        <v>36</v>
      </c>
      <c r="M3037" s="4" t="s">
        <v>5733</v>
      </c>
      <c r="N3037" s="57" t="s">
        <v>47</v>
      </c>
      <c r="O3037" s="57">
        <v>9281</v>
      </c>
      <c r="P3037" s="4" t="s">
        <v>5734</v>
      </c>
      <c r="Q3037" s="4"/>
    </row>
    <row r="3038" spans="1:17" s="1" customFormat="1" ht="18.649999999999999" customHeight="1" x14ac:dyDescent="0.35">
      <c r="A3038" s="3">
        <v>46189</v>
      </c>
      <c r="B3038" s="57">
        <f t="shared" si="226"/>
        <v>25</v>
      </c>
      <c r="C3038" s="57" t="str">
        <f t="shared" si="227"/>
        <v>Jun</v>
      </c>
      <c r="D3038" s="4" t="s">
        <v>5795</v>
      </c>
      <c r="E3038" s="57" t="s">
        <v>34</v>
      </c>
      <c r="F3038" s="57" t="s">
        <v>17</v>
      </c>
      <c r="G3038" s="57">
        <v>9814</v>
      </c>
      <c r="H3038" s="57">
        <v>4</v>
      </c>
      <c r="I3038" s="57">
        <v>8</v>
      </c>
      <c r="J3038" s="57"/>
      <c r="K3038" s="57">
        <f t="shared" si="229"/>
        <v>8</v>
      </c>
      <c r="L3038" s="57">
        <f t="shared" si="232"/>
        <v>32</v>
      </c>
      <c r="M3038" s="4" t="s">
        <v>5634</v>
      </c>
      <c r="N3038" s="57" t="s">
        <v>3373</v>
      </c>
      <c r="O3038" s="57" t="s">
        <v>5635</v>
      </c>
      <c r="P3038" s="4" t="s">
        <v>5636</v>
      </c>
      <c r="Q3038" s="4"/>
    </row>
    <row r="3039" spans="1:17" s="1" customFormat="1" ht="18.649999999999999" customHeight="1" x14ac:dyDescent="0.35">
      <c r="A3039" s="3">
        <v>46189</v>
      </c>
      <c r="B3039" s="57">
        <f t="shared" si="226"/>
        <v>25</v>
      </c>
      <c r="C3039" s="57" t="str">
        <f t="shared" si="227"/>
        <v>Jun</v>
      </c>
      <c r="D3039" s="4" t="s">
        <v>6120</v>
      </c>
      <c r="E3039" s="57" t="s">
        <v>445</v>
      </c>
      <c r="F3039" s="57" t="str">
        <f>IF(LEFT(O3039,2)="OP","OP","CPT")</f>
        <v>CPT</v>
      </c>
      <c r="G3039" s="57">
        <v>9812</v>
      </c>
      <c r="H3039" s="57">
        <v>7</v>
      </c>
      <c r="I3039" s="57">
        <v>8</v>
      </c>
      <c r="J3039" s="57">
        <v>4</v>
      </c>
      <c r="K3039" s="57">
        <f t="shared" si="229"/>
        <v>12</v>
      </c>
      <c r="L3039" s="57">
        <f>K3039*H3039</f>
        <v>84</v>
      </c>
      <c r="M3039" s="4" t="s">
        <v>3104</v>
      </c>
      <c r="N3039" s="57" t="s">
        <v>6292</v>
      </c>
      <c r="O3039" s="57">
        <v>9808</v>
      </c>
      <c r="P3039" s="4"/>
      <c r="Q3039" s="4"/>
    </row>
    <row r="3040" spans="1:17" s="1" customFormat="1" ht="18.649999999999999" customHeight="1" x14ac:dyDescent="0.35">
      <c r="A3040" s="3">
        <v>46189</v>
      </c>
      <c r="B3040" s="57">
        <f t="shared" si="226"/>
        <v>25</v>
      </c>
      <c r="C3040" s="57" t="str">
        <f t="shared" si="227"/>
        <v>Jun</v>
      </c>
      <c r="D3040" s="4" t="s">
        <v>6120</v>
      </c>
      <c r="E3040" s="57" t="s">
        <v>445</v>
      </c>
      <c r="F3040" s="57" t="str">
        <f>IF(LEFT(O3040,2)="OP","OP","CPT")</f>
        <v>CPT</v>
      </c>
      <c r="G3040" s="57">
        <v>9812</v>
      </c>
      <c r="H3040" s="57">
        <v>1</v>
      </c>
      <c r="I3040" s="57">
        <v>8</v>
      </c>
      <c r="J3040" s="57">
        <v>3.75</v>
      </c>
      <c r="K3040" s="57">
        <f t="shared" si="229"/>
        <v>11.75</v>
      </c>
      <c r="L3040" s="57">
        <f>K3040*H3040</f>
        <v>11.75</v>
      </c>
      <c r="M3040" s="4" t="s">
        <v>3104</v>
      </c>
      <c r="N3040" s="57" t="s">
        <v>6292</v>
      </c>
      <c r="O3040" s="57">
        <v>9808</v>
      </c>
      <c r="P3040" s="4"/>
      <c r="Q3040" s="4"/>
    </row>
    <row r="3041" spans="1:17" s="1" customFormat="1" ht="18.649999999999999" customHeight="1" x14ac:dyDescent="0.35">
      <c r="A3041" s="3">
        <v>46189</v>
      </c>
      <c r="B3041" s="57">
        <f t="shared" si="226"/>
        <v>25</v>
      </c>
      <c r="C3041" s="57" t="str">
        <f t="shared" si="227"/>
        <v>Jun</v>
      </c>
      <c r="D3041" s="4" t="s">
        <v>6120</v>
      </c>
      <c r="E3041" s="57" t="s">
        <v>445</v>
      </c>
      <c r="F3041" s="57" t="str">
        <f>IF(LEFT(O3041,2)="OP","OP","CPT")</f>
        <v>CPT</v>
      </c>
      <c r="G3041" s="57">
        <v>9812</v>
      </c>
      <c r="H3041" s="57">
        <v>1</v>
      </c>
      <c r="I3041" s="57">
        <v>8</v>
      </c>
      <c r="J3041" s="57">
        <v>0</v>
      </c>
      <c r="K3041" s="57">
        <f t="shared" si="229"/>
        <v>8</v>
      </c>
      <c r="L3041" s="57">
        <f>K3041*H3041</f>
        <v>8</v>
      </c>
      <c r="M3041" s="4" t="s">
        <v>3104</v>
      </c>
      <c r="N3041" s="57" t="s">
        <v>6292</v>
      </c>
      <c r="O3041" s="57">
        <v>9808</v>
      </c>
      <c r="P3041" s="4"/>
      <c r="Q3041" s="4"/>
    </row>
    <row r="3042" spans="1:17" s="1" customFormat="1" ht="18.649999999999999" customHeight="1" x14ac:dyDescent="0.35">
      <c r="A3042" s="3">
        <v>46189</v>
      </c>
      <c r="B3042" s="57">
        <f t="shared" si="226"/>
        <v>25</v>
      </c>
      <c r="C3042" s="57" t="str">
        <f t="shared" si="227"/>
        <v>Jun</v>
      </c>
      <c r="D3042" s="4" t="s">
        <v>6120</v>
      </c>
      <c r="E3042" s="57" t="s">
        <v>445</v>
      </c>
      <c r="F3042" s="57" t="str">
        <f>IF(LEFT(O3042,2)="OP","OP","CPT")</f>
        <v>CPT</v>
      </c>
      <c r="G3042" s="57">
        <v>9812</v>
      </c>
      <c r="H3042" s="57">
        <v>20</v>
      </c>
      <c r="I3042" s="57">
        <v>8</v>
      </c>
      <c r="J3042" s="57">
        <v>4</v>
      </c>
      <c r="K3042" s="57">
        <f t="shared" si="229"/>
        <v>12</v>
      </c>
      <c r="L3042" s="57">
        <f>K3042*H3042</f>
        <v>240</v>
      </c>
      <c r="M3042" s="4" t="s">
        <v>3104</v>
      </c>
      <c r="N3042" s="57" t="s">
        <v>6292</v>
      </c>
      <c r="O3042" s="57">
        <v>9808</v>
      </c>
      <c r="P3042" s="4"/>
      <c r="Q3042" s="4"/>
    </row>
    <row r="3043" spans="1:17" s="1" customFormat="1" ht="18.649999999999999" customHeight="1" x14ac:dyDescent="0.35">
      <c r="A3043" s="3">
        <v>46189</v>
      </c>
      <c r="B3043" s="57">
        <f t="shared" si="226"/>
        <v>25</v>
      </c>
      <c r="C3043" s="57" t="str">
        <f t="shared" si="227"/>
        <v>Jun</v>
      </c>
      <c r="D3043" s="4" t="s">
        <v>6120</v>
      </c>
      <c r="E3043" s="57" t="s">
        <v>445</v>
      </c>
      <c r="F3043" s="57" t="str">
        <f>IF(LEFT(O3043,2)="OP","OP","CPT")</f>
        <v>CPT</v>
      </c>
      <c r="G3043" s="57">
        <v>9812</v>
      </c>
      <c r="H3043" s="57">
        <v>1</v>
      </c>
      <c r="I3043" s="57">
        <v>8</v>
      </c>
      <c r="J3043" s="57">
        <v>3.75</v>
      </c>
      <c r="K3043" s="57">
        <f t="shared" si="229"/>
        <v>11.75</v>
      </c>
      <c r="L3043" s="57">
        <f>K3043*H3043</f>
        <v>11.75</v>
      </c>
      <c r="M3043" s="4" t="s">
        <v>3104</v>
      </c>
      <c r="N3043" s="57" t="s">
        <v>6292</v>
      </c>
      <c r="O3043" s="57">
        <v>9808</v>
      </c>
      <c r="P3043" s="4"/>
      <c r="Q3043" s="4"/>
    </row>
    <row r="3044" spans="1:17" s="1" customFormat="1" ht="18.649999999999999" customHeight="1" x14ac:dyDescent="0.35">
      <c r="A3044" s="3">
        <v>46190</v>
      </c>
      <c r="B3044" s="57">
        <f t="shared" si="226"/>
        <v>25</v>
      </c>
      <c r="C3044" s="57" t="str">
        <f t="shared" si="227"/>
        <v>Jun</v>
      </c>
      <c r="D3044" s="4" t="s">
        <v>435</v>
      </c>
      <c r="E3044" s="57" t="s">
        <v>34</v>
      </c>
      <c r="F3044" s="57" t="s">
        <v>18</v>
      </c>
      <c r="G3044" s="57">
        <v>9814</v>
      </c>
      <c r="H3044" s="57">
        <v>1</v>
      </c>
      <c r="I3044" s="57">
        <v>8</v>
      </c>
      <c r="J3044" s="57"/>
      <c r="K3044" s="57">
        <f t="shared" si="229"/>
        <v>8</v>
      </c>
      <c r="L3044" s="57">
        <f t="shared" ref="L3044:L3078" si="233">H3044*K3044</f>
        <v>8</v>
      </c>
      <c r="M3044" s="4" t="s">
        <v>452</v>
      </c>
      <c r="N3044" s="57" t="s">
        <v>435</v>
      </c>
      <c r="O3044" s="57">
        <v>273124</v>
      </c>
      <c r="P3044" s="4"/>
      <c r="Q3044" s="4"/>
    </row>
    <row r="3045" spans="1:17" s="1" customFormat="1" ht="18.649999999999999" customHeight="1" x14ac:dyDescent="0.35">
      <c r="A3045" s="3">
        <v>46190</v>
      </c>
      <c r="B3045" s="57">
        <f t="shared" si="226"/>
        <v>25</v>
      </c>
      <c r="C3045" s="57" t="str">
        <f t="shared" si="227"/>
        <v>Jun</v>
      </c>
      <c r="D3045" s="4" t="s">
        <v>435</v>
      </c>
      <c r="E3045" s="57" t="s">
        <v>34</v>
      </c>
      <c r="F3045" s="57" t="s">
        <v>18</v>
      </c>
      <c r="G3045" s="57">
        <v>9814</v>
      </c>
      <c r="H3045" s="57">
        <v>1</v>
      </c>
      <c r="I3045" s="57">
        <v>8</v>
      </c>
      <c r="J3045" s="57">
        <v>2</v>
      </c>
      <c r="K3045" s="57">
        <f t="shared" si="229"/>
        <v>10</v>
      </c>
      <c r="L3045" s="57">
        <f t="shared" si="233"/>
        <v>10</v>
      </c>
      <c r="M3045" s="4" t="s">
        <v>452</v>
      </c>
      <c r="N3045" s="57" t="s">
        <v>435</v>
      </c>
      <c r="O3045" s="57">
        <v>273124</v>
      </c>
      <c r="P3045" s="4"/>
      <c r="Q3045" s="4"/>
    </row>
    <row r="3046" spans="1:17" s="1" customFormat="1" ht="18.649999999999999" customHeight="1" x14ac:dyDescent="0.35">
      <c r="A3046" s="3">
        <v>46190</v>
      </c>
      <c r="B3046" s="57">
        <f t="shared" ref="B3046:B3109" si="234">WEEKNUM(A3046)</f>
        <v>25</v>
      </c>
      <c r="C3046" s="57" t="str">
        <f t="shared" ref="C3046:C3109" si="235">TEXT(A3046,"Mmm")</f>
        <v>Jun</v>
      </c>
      <c r="D3046" s="4" t="s">
        <v>2268</v>
      </c>
      <c r="E3046" s="57" t="s">
        <v>34</v>
      </c>
      <c r="F3046" s="57" t="s">
        <v>18</v>
      </c>
      <c r="G3046" s="57">
        <v>9814</v>
      </c>
      <c r="H3046" s="57">
        <v>1</v>
      </c>
      <c r="I3046" s="57">
        <v>2</v>
      </c>
      <c r="J3046" s="57"/>
      <c r="K3046" s="57">
        <f t="shared" si="229"/>
        <v>2</v>
      </c>
      <c r="L3046" s="57">
        <f t="shared" si="233"/>
        <v>2</v>
      </c>
      <c r="M3046" s="4" t="s">
        <v>5103</v>
      </c>
      <c r="N3046" s="57" t="s">
        <v>52</v>
      </c>
      <c r="O3046" s="57">
        <v>9330</v>
      </c>
      <c r="P3046" s="4" t="s">
        <v>2417</v>
      </c>
      <c r="Q3046" s="4"/>
    </row>
    <row r="3047" spans="1:17" s="1" customFormat="1" ht="18.649999999999999" customHeight="1" x14ac:dyDescent="0.35">
      <c r="A3047" s="3">
        <v>46190</v>
      </c>
      <c r="B3047" s="57">
        <f t="shared" si="234"/>
        <v>25</v>
      </c>
      <c r="C3047" s="57" t="str">
        <f t="shared" si="235"/>
        <v>Jun</v>
      </c>
      <c r="D3047" s="4" t="s">
        <v>2269</v>
      </c>
      <c r="E3047" s="57" t="s">
        <v>34</v>
      </c>
      <c r="F3047" s="57" t="s">
        <v>18</v>
      </c>
      <c r="G3047" s="57">
        <v>9814</v>
      </c>
      <c r="H3047" s="57">
        <v>1</v>
      </c>
      <c r="I3047" s="57">
        <v>2</v>
      </c>
      <c r="J3047" s="57"/>
      <c r="K3047" s="57">
        <f t="shared" si="229"/>
        <v>2</v>
      </c>
      <c r="L3047" s="57">
        <f t="shared" si="233"/>
        <v>2</v>
      </c>
      <c r="M3047" s="4" t="s">
        <v>5103</v>
      </c>
      <c r="N3047" s="57" t="s">
        <v>52</v>
      </c>
      <c r="O3047" s="57">
        <v>9330</v>
      </c>
      <c r="P3047" s="4" t="s">
        <v>2417</v>
      </c>
      <c r="Q3047" s="4"/>
    </row>
    <row r="3048" spans="1:17" s="1" customFormat="1" ht="18.649999999999999" customHeight="1" x14ac:dyDescent="0.35">
      <c r="A3048" s="3">
        <v>46190</v>
      </c>
      <c r="B3048" s="57">
        <f t="shared" si="234"/>
        <v>25</v>
      </c>
      <c r="C3048" s="57" t="str">
        <f t="shared" si="235"/>
        <v>Jun</v>
      </c>
      <c r="D3048" s="4" t="s">
        <v>5361</v>
      </c>
      <c r="E3048" s="57" t="s">
        <v>445</v>
      </c>
      <c r="F3048" s="57" t="s">
        <v>18</v>
      </c>
      <c r="G3048" s="57">
        <v>9812</v>
      </c>
      <c r="H3048" s="57">
        <v>12</v>
      </c>
      <c r="I3048" s="57">
        <v>8</v>
      </c>
      <c r="J3048" s="57">
        <v>2</v>
      </c>
      <c r="K3048" s="57">
        <f t="shared" si="229"/>
        <v>10</v>
      </c>
      <c r="L3048" s="57">
        <f t="shared" si="233"/>
        <v>120</v>
      </c>
      <c r="M3048" s="4" t="s">
        <v>3104</v>
      </c>
      <c r="N3048" s="57" t="s">
        <v>6292</v>
      </c>
      <c r="O3048" s="57">
        <v>9808</v>
      </c>
      <c r="P3048" s="4"/>
      <c r="Q3048" s="4"/>
    </row>
    <row r="3049" spans="1:17" s="1" customFormat="1" ht="18.649999999999999" customHeight="1" x14ac:dyDescent="0.35">
      <c r="A3049" s="3">
        <v>46190</v>
      </c>
      <c r="B3049" s="57">
        <f t="shared" si="234"/>
        <v>25</v>
      </c>
      <c r="C3049" s="57" t="str">
        <f t="shared" si="235"/>
        <v>Jun</v>
      </c>
      <c r="D3049" s="4" t="s">
        <v>5361</v>
      </c>
      <c r="E3049" s="57" t="s">
        <v>445</v>
      </c>
      <c r="F3049" s="57" t="s">
        <v>18</v>
      </c>
      <c r="G3049" s="57">
        <v>9812</v>
      </c>
      <c r="H3049" s="57">
        <v>2</v>
      </c>
      <c r="I3049" s="57">
        <v>8</v>
      </c>
      <c r="J3049" s="57">
        <v>2.5</v>
      </c>
      <c r="K3049" s="57">
        <f t="shared" si="229"/>
        <v>10.5</v>
      </c>
      <c r="L3049" s="57">
        <f t="shared" si="233"/>
        <v>21</v>
      </c>
      <c r="M3049" s="4" t="s">
        <v>3104</v>
      </c>
      <c r="N3049" s="57" t="s">
        <v>6292</v>
      </c>
      <c r="O3049" s="57">
        <v>9808</v>
      </c>
      <c r="P3049" s="4"/>
      <c r="Q3049" s="4"/>
    </row>
    <row r="3050" spans="1:17" s="1" customFormat="1" ht="18.649999999999999" customHeight="1" x14ac:dyDescent="0.35">
      <c r="A3050" s="3">
        <v>46190</v>
      </c>
      <c r="B3050" s="57">
        <f t="shared" si="234"/>
        <v>25</v>
      </c>
      <c r="C3050" s="57" t="str">
        <f t="shared" si="235"/>
        <v>Jun</v>
      </c>
      <c r="D3050" s="4" t="s">
        <v>5361</v>
      </c>
      <c r="E3050" s="57" t="s">
        <v>445</v>
      </c>
      <c r="F3050" s="57" t="s">
        <v>18</v>
      </c>
      <c r="G3050" s="57">
        <v>9812</v>
      </c>
      <c r="H3050" s="57">
        <v>1</v>
      </c>
      <c r="I3050" s="57">
        <v>8</v>
      </c>
      <c r="J3050" s="57">
        <v>3.5</v>
      </c>
      <c r="K3050" s="57">
        <f t="shared" si="229"/>
        <v>11.5</v>
      </c>
      <c r="L3050" s="57">
        <f t="shared" si="233"/>
        <v>11.5</v>
      </c>
      <c r="M3050" s="4" t="s">
        <v>3104</v>
      </c>
      <c r="N3050" s="57" t="s">
        <v>6292</v>
      </c>
      <c r="O3050" s="57">
        <v>9808</v>
      </c>
      <c r="P3050" s="4"/>
      <c r="Q3050" s="4"/>
    </row>
    <row r="3051" spans="1:17" s="1" customFormat="1" ht="18.649999999999999" customHeight="1" x14ac:dyDescent="0.35">
      <c r="A3051" s="3">
        <v>46190</v>
      </c>
      <c r="B3051" s="57">
        <f t="shared" si="234"/>
        <v>25</v>
      </c>
      <c r="C3051" s="57" t="str">
        <f t="shared" si="235"/>
        <v>Jun</v>
      </c>
      <c r="D3051" s="4" t="s">
        <v>5236</v>
      </c>
      <c r="E3051" s="57" t="s">
        <v>445</v>
      </c>
      <c r="F3051" s="57" t="s">
        <v>18</v>
      </c>
      <c r="G3051" s="57">
        <v>9812</v>
      </c>
      <c r="H3051" s="57">
        <v>7</v>
      </c>
      <c r="I3051" s="57">
        <v>8</v>
      </c>
      <c r="J3051" s="57"/>
      <c r="K3051" s="57">
        <f t="shared" si="229"/>
        <v>8</v>
      </c>
      <c r="L3051" s="57">
        <f t="shared" si="233"/>
        <v>56</v>
      </c>
      <c r="M3051" s="4" t="s">
        <v>447</v>
      </c>
      <c r="N3051" s="57" t="s">
        <v>455</v>
      </c>
      <c r="O3051" s="57">
        <v>9812</v>
      </c>
      <c r="P3051" s="4"/>
      <c r="Q3051" s="4"/>
    </row>
    <row r="3052" spans="1:17" s="1" customFormat="1" ht="18.649999999999999" customHeight="1" x14ac:dyDescent="0.35">
      <c r="A3052" s="3">
        <v>46190</v>
      </c>
      <c r="B3052" s="57">
        <f t="shared" si="234"/>
        <v>25</v>
      </c>
      <c r="C3052" s="57" t="str">
        <f t="shared" si="235"/>
        <v>Jun</v>
      </c>
      <c r="D3052" s="4" t="s">
        <v>5236</v>
      </c>
      <c r="E3052" s="57" t="s">
        <v>445</v>
      </c>
      <c r="F3052" s="57" t="s">
        <v>18</v>
      </c>
      <c r="G3052" s="57">
        <v>9812</v>
      </c>
      <c r="H3052" s="57">
        <v>6</v>
      </c>
      <c r="I3052" s="57">
        <v>8</v>
      </c>
      <c r="J3052" s="57">
        <v>1.5</v>
      </c>
      <c r="K3052" s="57">
        <f t="shared" si="229"/>
        <v>9.5</v>
      </c>
      <c r="L3052" s="57">
        <f t="shared" si="233"/>
        <v>57</v>
      </c>
      <c r="M3052" s="4" t="s">
        <v>447</v>
      </c>
      <c r="N3052" s="57" t="s">
        <v>455</v>
      </c>
      <c r="O3052" s="57">
        <v>9812</v>
      </c>
      <c r="P3052" s="4"/>
      <c r="Q3052" s="4"/>
    </row>
    <row r="3053" spans="1:17" s="1" customFormat="1" ht="18.649999999999999" customHeight="1" x14ac:dyDescent="0.35">
      <c r="A3053" s="3">
        <v>46190</v>
      </c>
      <c r="B3053" s="57">
        <f t="shared" si="234"/>
        <v>25</v>
      </c>
      <c r="C3053" s="57" t="str">
        <f t="shared" si="235"/>
        <v>Jun</v>
      </c>
      <c r="D3053" s="4" t="s">
        <v>5236</v>
      </c>
      <c r="E3053" s="57" t="s">
        <v>445</v>
      </c>
      <c r="F3053" s="57" t="s">
        <v>18</v>
      </c>
      <c r="G3053" s="57">
        <v>9812</v>
      </c>
      <c r="H3053" s="57">
        <v>8</v>
      </c>
      <c r="I3053" s="57">
        <v>8</v>
      </c>
      <c r="J3053" s="57">
        <v>2</v>
      </c>
      <c r="K3053" s="57">
        <f t="shared" si="229"/>
        <v>10</v>
      </c>
      <c r="L3053" s="57">
        <f t="shared" si="233"/>
        <v>80</v>
      </c>
      <c r="M3053" s="4" t="s">
        <v>447</v>
      </c>
      <c r="N3053" s="57" t="s">
        <v>455</v>
      </c>
      <c r="O3053" s="57">
        <v>9812</v>
      </c>
      <c r="P3053" s="4"/>
      <c r="Q3053" s="4"/>
    </row>
    <row r="3054" spans="1:17" s="1" customFormat="1" ht="18.649999999999999" customHeight="1" x14ac:dyDescent="0.35">
      <c r="A3054" s="3">
        <v>46190</v>
      </c>
      <c r="B3054" s="57">
        <f t="shared" si="234"/>
        <v>25</v>
      </c>
      <c r="C3054" s="57" t="str">
        <f t="shared" si="235"/>
        <v>Jun</v>
      </c>
      <c r="D3054" s="4" t="s">
        <v>5236</v>
      </c>
      <c r="E3054" s="57" t="s">
        <v>445</v>
      </c>
      <c r="F3054" s="57" t="s">
        <v>18</v>
      </c>
      <c r="G3054" s="57">
        <v>9812</v>
      </c>
      <c r="H3054" s="57">
        <v>1</v>
      </c>
      <c r="I3054" s="57">
        <v>8</v>
      </c>
      <c r="J3054" s="57">
        <v>4</v>
      </c>
      <c r="K3054" s="57">
        <f t="shared" si="229"/>
        <v>12</v>
      </c>
      <c r="L3054" s="57">
        <f t="shared" si="233"/>
        <v>12</v>
      </c>
      <c r="M3054" s="4" t="s">
        <v>447</v>
      </c>
      <c r="N3054" s="57" t="s">
        <v>455</v>
      </c>
      <c r="O3054" s="57">
        <v>9812</v>
      </c>
      <c r="P3054" s="4"/>
      <c r="Q3054" s="4"/>
    </row>
    <row r="3055" spans="1:17" s="1" customFormat="1" ht="18.649999999999999" customHeight="1" x14ac:dyDescent="0.35">
      <c r="A3055" s="3">
        <v>46190</v>
      </c>
      <c r="B3055" s="57">
        <f t="shared" si="234"/>
        <v>25</v>
      </c>
      <c r="C3055" s="57" t="str">
        <f t="shared" si="235"/>
        <v>Jun</v>
      </c>
      <c r="D3055" s="4" t="s">
        <v>2621</v>
      </c>
      <c r="E3055" s="57" t="s">
        <v>445</v>
      </c>
      <c r="F3055" s="57" t="s">
        <v>18</v>
      </c>
      <c r="G3055" s="57">
        <v>9812</v>
      </c>
      <c r="H3055" s="57">
        <v>10</v>
      </c>
      <c r="I3055" s="57">
        <v>8</v>
      </c>
      <c r="J3055" s="57"/>
      <c r="K3055" s="57">
        <f t="shared" si="229"/>
        <v>8</v>
      </c>
      <c r="L3055" s="57">
        <f t="shared" si="233"/>
        <v>80</v>
      </c>
      <c r="M3055" s="4" t="s">
        <v>5733</v>
      </c>
      <c r="N3055" s="57" t="s">
        <v>47</v>
      </c>
      <c r="O3055" s="57">
        <v>9281</v>
      </c>
      <c r="P3055" s="4" t="s">
        <v>5734</v>
      </c>
      <c r="Q3055" s="4"/>
    </row>
    <row r="3056" spans="1:17" s="1" customFormat="1" ht="18.649999999999999" customHeight="1" x14ac:dyDescent="0.35">
      <c r="A3056" s="3">
        <v>46190</v>
      </c>
      <c r="B3056" s="57">
        <f t="shared" si="234"/>
        <v>25</v>
      </c>
      <c r="C3056" s="57" t="str">
        <f t="shared" si="235"/>
        <v>Jun</v>
      </c>
      <c r="D3056" s="4" t="s">
        <v>2621</v>
      </c>
      <c r="E3056" s="57" t="s">
        <v>445</v>
      </c>
      <c r="F3056" s="57" t="s">
        <v>18</v>
      </c>
      <c r="G3056" s="57">
        <v>9812</v>
      </c>
      <c r="H3056" s="57">
        <v>3</v>
      </c>
      <c r="I3056" s="57">
        <v>8</v>
      </c>
      <c r="J3056" s="57">
        <v>4</v>
      </c>
      <c r="K3056" s="57">
        <f t="shared" si="229"/>
        <v>12</v>
      </c>
      <c r="L3056" s="57">
        <f t="shared" si="233"/>
        <v>36</v>
      </c>
      <c r="M3056" s="4" t="s">
        <v>5733</v>
      </c>
      <c r="N3056" s="57" t="s">
        <v>47</v>
      </c>
      <c r="O3056" s="57">
        <v>9281</v>
      </c>
      <c r="P3056" s="4" t="s">
        <v>5734</v>
      </c>
      <c r="Q3056" s="4"/>
    </row>
    <row r="3057" spans="1:17" s="1" customFormat="1" ht="18.649999999999999" customHeight="1" x14ac:dyDescent="0.35">
      <c r="A3057" s="3">
        <v>46190</v>
      </c>
      <c r="B3057" s="57">
        <f t="shared" si="234"/>
        <v>25</v>
      </c>
      <c r="C3057" s="57" t="str">
        <f t="shared" si="235"/>
        <v>Jun</v>
      </c>
      <c r="D3057" s="4" t="s">
        <v>3887</v>
      </c>
      <c r="E3057" s="57" t="s">
        <v>445</v>
      </c>
      <c r="F3057" s="57" t="s">
        <v>18</v>
      </c>
      <c r="G3057" s="57">
        <v>9812</v>
      </c>
      <c r="H3057" s="57">
        <v>4</v>
      </c>
      <c r="I3057" s="57">
        <v>8</v>
      </c>
      <c r="J3057" s="57"/>
      <c r="K3057" s="57">
        <f t="shared" ref="K3057:K3120" si="236">I3057+J3057</f>
        <v>8</v>
      </c>
      <c r="L3057" s="57">
        <f t="shared" si="233"/>
        <v>32</v>
      </c>
      <c r="M3057" s="4" t="s">
        <v>5703</v>
      </c>
      <c r="N3057" s="57" t="s">
        <v>47</v>
      </c>
      <c r="O3057" s="57">
        <v>9281</v>
      </c>
      <c r="P3057" s="4" t="s">
        <v>5732</v>
      </c>
      <c r="Q3057" s="4"/>
    </row>
    <row r="3058" spans="1:17" s="1" customFormat="1" ht="18.649999999999999" customHeight="1" x14ac:dyDescent="0.35">
      <c r="A3058" s="3">
        <v>46190</v>
      </c>
      <c r="B3058" s="57">
        <f t="shared" si="234"/>
        <v>25</v>
      </c>
      <c r="C3058" s="57" t="str">
        <f t="shared" si="235"/>
        <v>Jun</v>
      </c>
      <c r="D3058" s="4" t="s">
        <v>1283</v>
      </c>
      <c r="E3058" s="57" t="s">
        <v>445</v>
      </c>
      <c r="F3058" s="57" t="s">
        <v>18</v>
      </c>
      <c r="G3058" s="57">
        <v>9812</v>
      </c>
      <c r="H3058" s="57">
        <v>3</v>
      </c>
      <c r="I3058" s="57">
        <v>8</v>
      </c>
      <c r="J3058" s="57"/>
      <c r="K3058" s="57">
        <f t="shared" si="236"/>
        <v>8</v>
      </c>
      <c r="L3058" s="57">
        <f t="shared" si="233"/>
        <v>24</v>
      </c>
      <c r="M3058" s="4" t="s">
        <v>2270</v>
      </c>
      <c r="N3058" s="57" t="s">
        <v>57</v>
      </c>
      <c r="O3058" s="57" t="s">
        <v>6010</v>
      </c>
      <c r="P3058" s="4" t="s">
        <v>2517</v>
      </c>
      <c r="Q3058" s="4"/>
    </row>
    <row r="3059" spans="1:17" s="1" customFormat="1" ht="18.649999999999999" customHeight="1" x14ac:dyDescent="0.35">
      <c r="A3059" s="3">
        <v>46190</v>
      </c>
      <c r="B3059" s="57">
        <f t="shared" si="234"/>
        <v>25</v>
      </c>
      <c r="C3059" s="57" t="str">
        <f t="shared" si="235"/>
        <v>Jun</v>
      </c>
      <c r="D3059" s="4" t="s">
        <v>1283</v>
      </c>
      <c r="E3059" s="57" t="s">
        <v>445</v>
      </c>
      <c r="F3059" s="57" t="s">
        <v>18</v>
      </c>
      <c r="G3059" s="57">
        <v>9812</v>
      </c>
      <c r="H3059" s="57">
        <v>2</v>
      </c>
      <c r="I3059" s="57">
        <v>8</v>
      </c>
      <c r="J3059" s="57"/>
      <c r="K3059" s="57">
        <f t="shared" si="236"/>
        <v>8</v>
      </c>
      <c r="L3059" s="57">
        <f t="shared" si="233"/>
        <v>16</v>
      </c>
      <c r="M3059" s="4" t="s">
        <v>5103</v>
      </c>
      <c r="N3059" s="57" t="s">
        <v>52</v>
      </c>
      <c r="O3059" s="57">
        <v>9330</v>
      </c>
      <c r="P3059" s="4" t="s">
        <v>6159</v>
      </c>
      <c r="Q3059" s="4"/>
    </row>
    <row r="3060" spans="1:17" s="1" customFormat="1" ht="18.649999999999999" customHeight="1" x14ac:dyDescent="0.35">
      <c r="A3060" s="3">
        <v>46190</v>
      </c>
      <c r="B3060" s="57">
        <f t="shared" si="234"/>
        <v>25</v>
      </c>
      <c r="C3060" s="57" t="str">
        <f t="shared" si="235"/>
        <v>Jun</v>
      </c>
      <c r="D3060" s="4" t="s">
        <v>1283</v>
      </c>
      <c r="E3060" s="57" t="s">
        <v>445</v>
      </c>
      <c r="F3060" s="57" t="s">
        <v>18</v>
      </c>
      <c r="G3060" s="57">
        <v>9812</v>
      </c>
      <c r="H3060" s="57">
        <v>2</v>
      </c>
      <c r="I3060" s="57">
        <v>8</v>
      </c>
      <c r="J3060" s="57"/>
      <c r="K3060" s="57">
        <f t="shared" si="236"/>
        <v>8</v>
      </c>
      <c r="L3060" s="57">
        <f t="shared" si="233"/>
        <v>16</v>
      </c>
      <c r="M3060" s="4" t="s">
        <v>5103</v>
      </c>
      <c r="N3060" s="57" t="s">
        <v>52</v>
      </c>
      <c r="O3060" s="57">
        <v>9330</v>
      </c>
      <c r="P3060" s="4" t="s">
        <v>6161</v>
      </c>
      <c r="Q3060" s="4"/>
    </row>
    <row r="3061" spans="1:17" s="1" customFormat="1" ht="18.649999999999999" customHeight="1" x14ac:dyDescent="0.35">
      <c r="A3061" s="3">
        <v>46190</v>
      </c>
      <c r="B3061" s="57">
        <f t="shared" si="234"/>
        <v>25</v>
      </c>
      <c r="C3061" s="57" t="str">
        <f t="shared" si="235"/>
        <v>Jun</v>
      </c>
      <c r="D3061" s="4" t="s">
        <v>1492</v>
      </c>
      <c r="E3061" s="57" t="s">
        <v>445</v>
      </c>
      <c r="F3061" s="57" t="s">
        <v>18</v>
      </c>
      <c r="G3061" s="57">
        <v>9812</v>
      </c>
      <c r="H3061" s="57">
        <v>22</v>
      </c>
      <c r="I3061" s="57"/>
      <c r="J3061" s="57">
        <v>1.5</v>
      </c>
      <c r="K3061" s="57">
        <f t="shared" si="236"/>
        <v>1.5</v>
      </c>
      <c r="L3061" s="57">
        <f t="shared" si="233"/>
        <v>33</v>
      </c>
      <c r="M3061" s="4" t="s">
        <v>6160</v>
      </c>
      <c r="N3061" s="57" t="s">
        <v>52</v>
      </c>
      <c r="O3061" s="57" t="s">
        <v>5855</v>
      </c>
      <c r="P3061" s="4" t="s">
        <v>5856</v>
      </c>
      <c r="Q3061" s="4"/>
    </row>
    <row r="3062" spans="1:17" s="1" customFormat="1" ht="18.649999999999999" customHeight="1" x14ac:dyDescent="0.35">
      <c r="A3062" s="3">
        <v>46190</v>
      </c>
      <c r="B3062" s="57">
        <f t="shared" si="234"/>
        <v>25</v>
      </c>
      <c r="C3062" s="57" t="str">
        <f t="shared" si="235"/>
        <v>Jun</v>
      </c>
      <c r="D3062" s="4" t="s">
        <v>4225</v>
      </c>
      <c r="E3062" s="57" t="s">
        <v>445</v>
      </c>
      <c r="F3062" s="57" t="s">
        <v>18</v>
      </c>
      <c r="G3062" s="57">
        <v>9812</v>
      </c>
      <c r="H3062" s="57">
        <v>7</v>
      </c>
      <c r="I3062" s="57">
        <v>8</v>
      </c>
      <c r="J3062" s="57"/>
      <c r="K3062" s="57">
        <f t="shared" si="236"/>
        <v>8</v>
      </c>
      <c r="L3062" s="57">
        <f t="shared" si="233"/>
        <v>56</v>
      </c>
      <c r="M3062" s="4" t="s">
        <v>5703</v>
      </c>
      <c r="N3062" s="57" t="s">
        <v>47</v>
      </c>
      <c r="O3062" s="57">
        <v>9281</v>
      </c>
      <c r="P3062" s="4" t="s">
        <v>5732</v>
      </c>
      <c r="Q3062" s="4"/>
    </row>
    <row r="3063" spans="1:17" s="1" customFormat="1" ht="18.649999999999999" customHeight="1" x14ac:dyDescent="0.35">
      <c r="A3063" s="3">
        <v>46190</v>
      </c>
      <c r="B3063" s="57">
        <f t="shared" si="234"/>
        <v>25</v>
      </c>
      <c r="C3063" s="57" t="str">
        <f t="shared" si="235"/>
        <v>Jun</v>
      </c>
      <c r="D3063" s="4" t="s">
        <v>4225</v>
      </c>
      <c r="E3063" s="57" t="s">
        <v>445</v>
      </c>
      <c r="F3063" s="57" t="s">
        <v>18</v>
      </c>
      <c r="G3063" s="57">
        <v>9812</v>
      </c>
      <c r="H3063" s="57">
        <v>1</v>
      </c>
      <c r="I3063" s="57">
        <v>8</v>
      </c>
      <c r="J3063" s="57">
        <v>2</v>
      </c>
      <c r="K3063" s="57">
        <f t="shared" si="236"/>
        <v>10</v>
      </c>
      <c r="L3063" s="57">
        <f t="shared" si="233"/>
        <v>10</v>
      </c>
      <c r="M3063" s="4" t="s">
        <v>5703</v>
      </c>
      <c r="N3063" s="57" t="s">
        <v>47</v>
      </c>
      <c r="O3063" s="57">
        <v>9281</v>
      </c>
      <c r="P3063" s="4" t="s">
        <v>5732</v>
      </c>
      <c r="Q3063" s="4"/>
    </row>
    <row r="3064" spans="1:17" s="1" customFormat="1" ht="18.649999999999999" customHeight="1" x14ac:dyDescent="0.35">
      <c r="A3064" s="3">
        <v>46190</v>
      </c>
      <c r="B3064" s="57">
        <f t="shared" si="234"/>
        <v>25</v>
      </c>
      <c r="C3064" s="57" t="str">
        <f t="shared" si="235"/>
        <v>Jun</v>
      </c>
      <c r="D3064" s="4" t="s">
        <v>4225</v>
      </c>
      <c r="E3064" s="57" t="s">
        <v>445</v>
      </c>
      <c r="F3064" s="57" t="s">
        <v>18</v>
      </c>
      <c r="G3064" s="57">
        <v>9812</v>
      </c>
      <c r="H3064" s="57">
        <v>1</v>
      </c>
      <c r="I3064" s="57">
        <v>8</v>
      </c>
      <c r="J3064" s="57">
        <v>3</v>
      </c>
      <c r="K3064" s="57">
        <f t="shared" si="236"/>
        <v>11</v>
      </c>
      <c r="L3064" s="57">
        <f t="shared" si="233"/>
        <v>11</v>
      </c>
      <c r="M3064" s="4" t="s">
        <v>5703</v>
      </c>
      <c r="N3064" s="57" t="s">
        <v>47</v>
      </c>
      <c r="O3064" s="57">
        <v>9281</v>
      </c>
      <c r="P3064" s="4" t="s">
        <v>5732</v>
      </c>
      <c r="Q3064" s="4"/>
    </row>
    <row r="3065" spans="1:17" s="1" customFormat="1" ht="18.649999999999999" customHeight="1" x14ac:dyDescent="0.35">
      <c r="A3065" s="3">
        <v>46190</v>
      </c>
      <c r="B3065" s="57">
        <f t="shared" si="234"/>
        <v>25</v>
      </c>
      <c r="C3065" s="57" t="str">
        <f t="shared" si="235"/>
        <v>Jun</v>
      </c>
      <c r="D3065" s="4" t="s">
        <v>4225</v>
      </c>
      <c r="E3065" s="57" t="s">
        <v>445</v>
      </c>
      <c r="F3065" s="57" t="s">
        <v>18</v>
      </c>
      <c r="G3065" s="57">
        <v>9812</v>
      </c>
      <c r="H3065" s="57">
        <v>7</v>
      </c>
      <c r="I3065" s="57">
        <v>8</v>
      </c>
      <c r="J3065" s="57">
        <v>4</v>
      </c>
      <c r="K3065" s="57">
        <f t="shared" si="236"/>
        <v>12</v>
      </c>
      <c r="L3065" s="57">
        <f t="shared" si="233"/>
        <v>84</v>
      </c>
      <c r="M3065" s="4" t="s">
        <v>5703</v>
      </c>
      <c r="N3065" s="57" t="s">
        <v>47</v>
      </c>
      <c r="O3065" s="57">
        <v>9281</v>
      </c>
      <c r="P3065" s="4" t="s">
        <v>5732</v>
      </c>
      <c r="Q3065" s="4"/>
    </row>
    <row r="3066" spans="1:17" s="1" customFormat="1" ht="18.649999999999999" customHeight="1" x14ac:dyDescent="0.35">
      <c r="A3066" s="3">
        <v>46190</v>
      </c>
      <c r="B3066" s="57">
        <f t="shared" si="234"/>
        <v>25</v>
      </c>
      <c r="C3066" s="57" t="str">
        <f t="shared" si="235"/>
        <v>Jun</v>
      </c>
      <c r="D3066" s="4" t="s">
        <v>674</v>
      </c>
      <c r="E3066" s="57" t="s">
        <v>445</v>
      </c>
      <c r="F3066" s="57" t="s">
        <v>17</v>
      </c>
      <c r="G3066" s="57">
        <v>9812</v>
      </c>
      <c r="H3066" s="57">
        <v>3</v>
      </c>
      <c r="I3066" s="57">
        <v>8</v>
      </c>
      <c r="J3066" s="57">
        <v>4</v>
      </c>
      <c r="K3066" s="57">
        <f t="shared" si="236"/>
        <v>12</v>
      </c>
      <c r="L3066" s="57">
        <f t="shared" si="233"/>
        <v>36</v>
      </c>
      <c r="M3066" s="4" t="s">
        <v>5103</v>
      </c>
      <c r="N3066" s="57" t="s">
        <v>52</v>
      </c>
      <c r="O3066" s="57">
        <v>9330</v>
      </c>
      <c r="P3066" s="4" t="s">
        <v>5440</v>
      </c>
      <c r="Q3066" s="4"/>
    </row>
    <row r="3067" spans="1:17" s="1" customFormat="1" ht="18.649999999999999" customHeight="1" x14ac:dyDescent="0.35">
      <c r="A3067" s="3">
        <v>46190</v>
      </c>
      <c r="B3067" s="57">
        <f t="shared" si="234"/>
        <v>25</v>
      </c>
      <c r="C3067" s="57" t="str">
        <f t="shared" si="235"/>
        <v>Jun</v>
      </c>
      <c r="D3067" s="4" t="s">
        <v>5406</v>
      </c>
      <c r="E3067" s="57" t="s">
        <v>445</v>
      </c>
      <c r="F3067" s="57" t="s">
        <v>17</v>
      </c>
      <c r="G3067" s="57">
        <v>9812</v>
      </c>
      <c r="H3067" s="57">
        <v>18</v>
      </c>
      <c r="I3067" s="57">
        <v>8</v>
      </c>
      <c r="J3067" s="57"/>
      <c r="K3067" s="57">
        <f t="shared" si="236"/>
        <v>8</v>
      </c>
      <c r="L3067" s="57">
        <f t="shared" si="233"/>
        <v>144</v>
      </c>
      <c r="M3067" s="4" t="s">
        <v>1903</v>
      </c>
      <c r="N3067" s="57" t="s">
        <v>442</v>
      </c>
      <c r="O3067" s="57">
        <v>9812</v>
      </c>
      <c r="P3067" s="4"/>
      <c r="Q3067" s="4"/>
    </row>
    <row r="3068" spans="1:17" s="1" customFormat="1" ht="18.649999999999999" customHeight="1" x14ac:dyDescent="0.35">
      <c r="A3068" s="3">
        <v>46190</v>
      </c>
      <c r="B3068" s="57">
        <f t="shared" si="234"/>
        <v>25</v>
      </c>
      <c r="C3068" s="57" t="str">
        <f t="shared" si="235"/>
        <v>Jun</v>
      </c>
      <c r="D3068" s="4" t="s">
        <v>5406</v>
      </c>
      <c r="E3068" s="57" t="s">
        <v>445</v>
      </c>
      <c r="F3068" s="57" t="s">
        <v>17</v>
      </c>
      <c r="G3068" s="57">
        <v>9812</v>
      </c>
      <c r="H3068" s="57">
        <v>5</v>
      </c>
      <c r="I3068" s="57">
        <v>8</v>
      </c>
      <c r="J3068" s="57">
        <v>2</v>
      </c>
      <c r="K3068" s="57">
        <f t="shared" si="236"/>
        <v>10</v>
      </c>
      <c r="L3068" s="57">
        <f t="shared" si="233"/>
        <v>50</v>
      </c>
      <c r="M3068" s="4" t="s">
        <v>1903</v>
      </c>
      <c r="N3068" s="57" t="s">
        <v>442</v>
      </c>
      <c r="O3068" s="57">
        <v>9812</v>
      </c>
      <c r="P3068" s="4"/>
      <c r="Q3068" s="4"/>
    </row>
    <row r="3069" spans="1:17" s="1" customFormat="1" ht="18.649999999999999" customHeight="1" x14ac:dyDescent="0.35">
      <c r="A3069" s="3">
        <v>46190</v>
      </c>
      <c r="B3069" s="57">
        <f t="shared" si="234"/>
        <v>25</v>
      </c>
      <c r="C3069" s="57" t="str">
        <f t="shared" si="235"/>
        <v>Jun</v>
      </c>
      <c r="D3069" s="4" t="s">
        <v>2817</v>
      </c>
      <c r="E3069" s="57" t="s">
        <v>445</v>
      </c>
      <c r="F3069" s="57" t="s">
        <v>17</v>
      </c>
      <c r="G3069" s="57">
        <v>9812</v>
      </c>
      <c r="H3069" s="57">
        <v>1</v>
      </c>
      <c r="I3069" s="57">
        <v>8</v>
      </c>
      <c r="J3069" s="57">
        <v>3</v>
      </c>
      <c r="K3069" s="57">
        <f t="shared" si="236"/>
        <v>11</v>
      </c>
      <c r="L3069" s="57">
        <f t="shared" si="233"/>
        <v>11</v>
      </c>
      <c r="M3069" s="4" t="s">
        <v>1903</v>
      </c>
      <c r="N3069" s="57" t="s">
        <v>442</v>
      </c>
      <c r="O3069" s="57">
        <v>9812</v>
      </c>
      <c r="P3069" s="4"/>
      <c r="Q3069" s="4"/>
    </row>
    <row r="3070" spans="1:17" s="1" customFormat="1" ht="18.649999999999999" customHeight="1" x14ac:dyDescent="0.35">
      <c r="A3070" s="3">
        <v>46190</v>
      </c>
      <c r="B3070" s="57">
        <f t="shared" si="234"/>
        <v>25</v>
      </c>
      <c r="C3070" s="57" t="str">
        <f t="shared" si="235"/>
        <v>Jun</v>
      </c>
      <c r="D3070" s="4" t="s">
        <v>2817</v>
      </c>
      <c r="E3070" s="57" t="s">
        <v>445</v>
      </c>
      <c r="F3070" s="57" t="s">
        <v>17</v>
      </c>
      <c r="G3070" s="57">
        <v>9812</v>
      </c>
      <c r="H3070" s="57">
        <v>2</v>
      </c>
      <c r="I3070" s="57">
        <v>8</v>
      </c>
      <c r="J3070" s="57">
        <v>3.25</v>
      </c>
      <c r="K3070" s="57">
        <f t="shared" si="236"/>
        <v>11.25</v>
      </c>
      <c r="L3070" s="57">
        <f t="shared" si="233"/>
        <v>22.5</v>
      </c>
      <c r="M3070" s="4" t="s">
        <v>1903</v>
      </c>
      <c r="N3070" s="57" t="s">
        <v>442</v>
      </c>
      <c r="O3070" s="57">
        <v>9812</v>
      </c>
      <c r="P3070" s="4"/>
      <c r="Q3070" s="4"/>
    </row>
    <row r="3071" spans="1:17" s="1" customFormat="1" ht="18.649999999999999" customHeight="1" x14ac:dyDescent="0.35">
      <c r="A3071" s="3">
        <v>46190</v>
      </c>
      <c r="B3071" s="57">
        <f t="shared" si="234"/>
        <v>25</v>
      </c>
      <c r="C3071" s="57" t="str">
        <f t="shared" si="235"/>
        <v>Jun</v>
      </c>
      <c r="D3071" s="4" t="s">
        <v>5406</v>
      </c>
      <c r="E3071" s="57" t="s">
        <v>445</v>
      </c>
      <c r="F3071" s="57" t="s">
        <v>17</v>
      </c>
      <c r="G3071" s="57">
        <v>9812</v>
      </c>
      <c r="H3071" s="57">
        <v>31</v>
      </c>
      <c r="I3071" s="57">
        <v>8</v>
      </c>
      <c r="J3071" s="57">
        <v>3.5</v>
      </c>
      <c r="K3071" s="57">
        <f t="shared" si="236"/>
        <v>11.5</v>
      </c>
      <c r="L3071" s="57">
        <f t="shared" si="233"/>
        <v>356.5</v>
      </c>
      <c r="M3071" s="4" t="s">
        <v>1903</v>
      </c>
      <c r="N3071" s="57" t="s">
        <v>442</v>
      </c>
      <c r="O3071" s="57">
        <v>9812</v>
      </c>
      <c r="P3071" s="4"/>
      <c r="Q3071" s="4"/>
    </row>
    <row r="3072" spans="1:17" s="1" customFormat="1" ht="18.649999999999999" customHeight="1" x14ac:dyDescent="0.35">
      <c r="A3072" s="3">
        <v>46190</v>
      </c>
      <c r="B3072" s="57">
        <f t="shared" si="234"/>
        <v>25</v>
      </c>
      <c r="C3072" s="57" t="str">
        <f t="shared" si="235"/>
        <v>Jun</v>
      </c>
      <c r="D3072" s="4" t="s">
        <v>5406</v>
      </c>
      <c r="E3072" s="57" t="s">
        <v>445</v>
      </c>
      <c r="F3072" s="57" t="s">
        <v>17</v>
      </c>
      <c r="G3072" s="57">
        <v>9812</v>
      </c>
      <c r="H3072" s="57">
        <v>2</v>
      </c>
      <c r="I3072" s="57">
        <v>8</v>
      </c>
      <c r="J3072" s="57">
        <v>3.75</v>
      </c>
      <c r="K3072" s="57">
        <f t="shared" si="236"/>
        <v>11.75</v>
      </c>
      <c r="L3072" s="57">
        <f t="shared" si="233"/>
        <v>23.5</v>
      </c>
      <c r="M3072" s="4" t="s">
        <v>1903</v>
      </c>
      <c r="N3072" s="57" t="s">
        <v>442</v>
      </c>
      <c r="O3072" s="57">
        <v>9812</v>
      </c>
      <c r="P3072" s="4"/>
      <c r="Q3072" s="4"/>
    </row>
    <row r="3073" spans="1:17" s="1" customFormat="1" ht="18.649999999999999" customHeight="1" x14ac:dyDescent="0.35">
      <c r="A3073" s="3">
        <v>46190</v>
      </c>
      <c r="B3073" s="57">
        <f t="shared" si="234"/>
        <v>25</v>
      </c>
      <c r="C3073" s="57" t="str">
        <f t="shared" si="235"/>
        <v>Jun</v>
      </c>
      <c r="D3073" s="4" t="s">
        <v>2817</v>
      </c>
      <c r="E3073" s="57" t="s">
        <v>445</v>
      </c>
      <c r="F3073" s="57" t="s">
        <v>17</v>
      </c>
      <c r="G3073" s="57">
        <v>9812</v>
      </c>
      <c r="H3073" s="57">
        <v>43</v>
      </c>
      <c r="I3073" s="57">
        <v>8</v>
      </c>
      <c r="J3073" s="57">
        <v>4</v>
      </c>
      <c r="K3073" s="57">
        <f t="shared" si="236"/>
        <v>12</v>
      </c>
      <c r="L3073" s="57">
        <f t="shared" si="233"/>
        <v>516</v>
      </c>
      <c r="M3073" s="4" t="s">
        <v>1903</v>
      </c>
      <c r="N3073" s="57" t="s">
        <v>442</v>
      </c>
      <c r="O3073" s="57">
        <v>9812</v>
      </c>
      <c r="P3073" s="4"/>
      <c r="Q3073" s="4"/>
    </row>
    <row r="3074" spans="1:17" s="1" customFormat="1" ht="18.649999999999999" customHeight="1" x14ac:dyDescent="0.35">
      <c r="A3074" s="3">
        <v>46190</v>
      </c>
      <c r="B3074" s="57">
        <f t="shared" si="234"/>
        <v>25</v>
      </c>
      <c r="C3074" s="57" t="str">
        <f t="shared" si="235"/>
        <v>Jun</v>
      </c>
      <c r="D3074" s="4" t="s">
        <v>5731</v>
      </c>
      <c r="E3074" s="57" t="s">
        <v>445</v>
      </c>
      <c r="F3074" s="57" t="s">
        <v>17</v>
      </c>
      <c r="G3074" s="57">
        <v>9812</v>
      </c>
      <c r="H3074" s="57">
        <v>1</v>
      </c>
      <c r="I3074" s="57">
        <v>8</v>
      </c>
      <c r="J3074" s="57">
        <v>2</v>
      </c>
      <c r="K3074" s="57">
        <f t="shared" si="236"/>
        <v>10</v>
      </c>
      <c r="L3074" s="57">
        <f t="shared" si="233"/>
        <v>10</v>
      </c>
      <c r="M3074" s="4" t="s">
        <v>5733</v>
      </c>
      <c r="N3074" s="57" t="s">
        <v>47</v>
      </c>
      <c r="O3074" s="57">
        <v>9281</v>
      </c>
      <c r="P3074" s="4" t="s">
        <v>5734</v>
      </c>
      <c r="Q3074" s="4"/>
    </row>
    <row r="3075" spans="1:17" s="1" customFormat="1" ht="18.649999999999999" customHeight="1" x14ac:dyDescent="0.35">
      <c r="A3075" s="3">
        <v>46190</v>
      </c>
      <c r="B3075" s="57">
        <f t="shared" si="234"/>
        <v>25</v>
      </c>
      <c r="C3075" s="57" t="str">
        <f t="shared" si="235"/>
        <v>Jun</v>
      </c>
      <c r="D3075" s="4" t="s">
        <v>2698</v>
      </c>
      <c r="E3075" s="57" t="s">
        <v>445</v>
      </c>
      <c r="F3075" s="57" t="s">
        <v>17</v>
      </c>
      <c r="G3075" s="57">
        <v>9812</v>
      </c>
      <c r="H3075" s="57">
        <v>3</v>
      </c>
      <c r="I3075" s="57">
        <v>8</v>
      </c>
      <c r="J3075" s="57">
        <v>4</v>
      </c>
      <c r="K3075" s="57">
        <f t="shared" si="236"/>
        <v>12</v>
      </c>
      <c r="L3075" s="57">
        <f t="shared" si="233"/>
        <v>36</v>
      </c>
      <c r="M3075" s="4" t="s">
        <v>5733</v>
      </c>
      <c r="N3075" s="57" t="s">
        <v>47</v>
      </c>
      <c r="O3075" s="57">
        <v>9281</v>
      </c>
      <c r="P3075" s="4" t="s">
        <v>5734</v>
      </c>
      <c r="Q3075" s="4"/>
    </row>
    <row r="3076" spans="1:17" s="1" customFormat="1" ht="18.649999999999999" customHeight="1" x14ac:dyDescent="0.35">
      <c r="A3076" s="3">
        <v>46190</v>
      </c>
      <c r="B3076" s="57">
        <f t="shared" si="234"/>
        <v>25</v>
      </c>
      <c r="C3076" s="57" t="str">
        <f t="shared" si="235"/>
        <v>Jun</v>
      </c>
      <c r="D3076" s="4" t="s">
        <v>551</v>
      </c>
      <c r="E3076" s="57" t="s">
        <v>34</v>
      </c>
      <c r="F3076" s="57" t="s">
        <v>17</v>
      </c>
      <c r="G3076" s="57">
        <v>9814</v>
      </c>
      <c r="H3076" s="57">
        <v>40</v>
      </c>
      <c r="I3076" s="57">
        <v>8</v>
      </c>
      <c r="J3076" s="57">
        <v>4</v>
      </c>
      <c r="K3076" s="57">
        <f t="shared" si="236"/>
        <v>12</v>
      </c>
      <c r="L3076" s="57">
        <f t="shared" si="233"/>
        <v>480</v>
      </c>
      <c r="M3076" s="4" t="s">
        <v>1903</v>
      </c>
      <c r="N3076" s="57" t="s">
        <v>443</v>
      </c>
      <c r="O3076" s="57">
        <v>9814</v>
      </c>
      <c r="P3076" s="4"/>
      <c r="Q3076" s="4"/>
    </row>
    <row r="3077" spans="1:17" s="1" customFormat="1" ht="18.649999999999999" customHeight="1" x14ac:dyDescent="0.35">
      <c r="A3077" s="3">
        <v>46190</v>
      </c>
      <c r="B3077" s="57">
        <f t="shared" si="234"/>
        <v>25</v>
      </c>
      <c r="C3077" s="57" t="str">
        <f t="shared" si="235"/>
        <v>Jun</v>
      </c>
      <c r="D3077" s="4" t="s">
        <v>972</v>
      </c>
      <c r="E3077" s="57" t="s">
        <v>34</v>
      </c>
      <c r="F3077" s="57" t="s">
        <v>17</v>
      </c>
      <c r="G3077" s="57">
        <v>9814</v>
      </c>
      <c r="H3077" s="57">
        <v>4</v>
      </c>
      <c r="I3077" s="57">
        <v>8</v>
      </c>
      <c r="J3077" s="57">
        <v>4</v>
      </c>
      <c r="K3077" s="57">
        <f t="shared" si="236"/>
        <v>12</v>
      </c>
      <c r="L3077" s="57">
        <f t="shared" si="233"/>
        <v>48</v>
      </c>
      <c r="M3077" s="4" t="s">
        <v>5733</v>
      </c>
      <c r="N3077" s="57" t="s">
        <v>47</v>
      </c>
      <c r="O3077" s="57">
        <v>9281</v>
      </c>
      <c r="P3077" s="4" t="s">
        <v>5734</v>
      </c>
      <c r="Q3077" s="4"/>
    </row>
    <row r="3078" spans="1:17" s="1" customFormat="1" ht="18.649999999999999" customHeight="1" x14ac:dyDescent="0.35">
      <c r="A3078" s="3">
        <v>46190</v>
      </c>
      <c r="B3078" s="57">
        <f t="shared" si="234"/>
        <v>25</v>
      </c>
      <c r="C3078" s="57" t="str">
        <f t="shared" si="235"/>
        <v>Jun</v>
      </c>
      <c r="D3078" s="4" t="s">
        <v>5795</v>
      </c>
      <c r="E3078" s="57" t="s">
        <v>34</v>
      </c>
      <c r="F3078" s="57" t="s">
        <v>17</v>
      </c>
      <c r="G3078" s="57">
        <v>9814</v>
      </c>
      <c r="H3078" s="57">
        <v>3</v>
      </c>
      <c r="I3078" s="57">
        <v>8</v>
      </c>
      <c r="J3078" s="57"/>
      <c r="K3078" s="57">
        <f t="shared" si="236"/>
        <v>8</v>
      </c>
      <c r="L3078" s="57">
        <f t="shared" si="233"/>
        <v>24</v>
      </c>
      <c r="M3078" s="4" t="s">
        <v>5634</v>
      </c>
      <c r="N3078" s="57" t="s">
        <v>3373</v>
      </c>
      <c r="O3078" s="57" t="s">
        <v>5635</v>
      </c>
      <c r="P3078" s="4" t="s">
        <v>5636</v>
      </c>
      <c r="Q3078" s="4"/>
    </row>
    <row r="3079" spans="1:17" s="1" customFormat="1" ht="18.649999999999999" customHeight="1" x14ac:dyDescent="0.35">
      <c r="A3079" s="3">
        <v>46190</v>
      </c>
      <c r="B3079" s="57">
        <f t="shared" si="234"/>
        <v>25</v>
      </c>
      <c r="C3079" s="57" t="str">
        <f t="shared" si="235"/>
        <v>Jun</v>
      </c>
      <c r="D3079" s="4" t="s">
        <v>6120</v>
      </c>
      <c r="E3079" s="57" t="s">
        <v>445</v>
      </c>
      <c r="F3079" s="57" t="str">
        <f>IF(LEFT(O3079,2)="OP","OP","CPT")</f>
        <v>CPT</v>
      </c>
      <c r="G3079" s="57">
        <v>9812</v>
      </c>
      <c r="H3079" s="57">
        <v>6</v>
      </c>
      <c r="I3079" s="57">
        <v>8</v>
      </c>
      <c r="J3079" s="57">
        <v>4</v>
      </c>
      <c r="K3079" s="57">
        <f t="shared" si="236"/>
        <v>12</v>
      </c>
      <c r="L3079" s="57">
        <f>K3079*H3079</f>
        <v>72</v>
      </c>
      <c r="M3079" s="4" t="s">
        <v>3104</v>
      </c>
      <c r="N3079" s="57" t="s">
        <v>6292</v>
      </c>
      <c r="O3079" s="57">
        <v>9808</v>
      </c>
      <c r="P3079" s="4"/>
      <c r="Q3079" s="4"/>
    </row>
    <row r="3080" spans="1:17" s="1" customFormat="1" ht="18.649999999999999" customHeight="1" x14ac:dyDescent="0.35">
      <c r="A3080" s="3">
        <v>46190</v>
      </c>
      <c r="B3080" s="57">
        <f t="shared" si="234"/>
        <v>25</v>
      </c>
      <c r="C3080" s="57" t="str">
        <f t="shared" si="235"/>
        <v>Jun</v>
      </c>
      <c r="D3080" s="4" t="s">
        <v>6120</v>
      </c>
      <c r="E3080" s="57" t="s">
        <v>445</v>
      </c>
      <c r="F3080" s="57" t="str">
        <f>IF(LEFT(O3080,2)="OP","OP","CPT")</f>
        <v>CPT</v>
      </c>
      <c r="G3080" s="57">
        <v>9812</v>
      </c>
      <c r="H3080" s="57">
        <v>1</v>
      </c>
      <c r="I3080" s="57">
        <v>8</v>
      </c>
      <c r="J3080" s="57">
        <v>0</v>
      </c>
      <c r="K3080" s="57">
        <f t="shared" si="236"/>
        <v>8</v>
      </c>
      <c r="L3080" s="57">
        <f>K3080*H3080</f>
        <v>8</v>
      </c>
      <c r="M3080" s="4" t="s">
        <v>3104</v>
      </c>
      <c r="N3080" s="57" t="s">
        <v>6292</v>
      </c>
      <c r="O3080" s="57">
        <v>9808</v>
      </c>
      <c r="P3080" s="4"/>
      <c r="Q3080" s="4"/>
    </row>
    <row r="3081" spans="1:17" s="1" customFormat="1" ht="18.649999999999999" customHeight="1" x14ac:dyDescent="0.35">
      <c r="A3081" s="3">
        <v>46190</v>
      </c>
      <c r="B3081" s="57">
        <f t="shared" si="234"/>
        <v>25</v>
      </c>
      <c r="C3081" s="57" t="str">
        <f t="shared" si="235"/>
        <v>Jun</v>
      </c>
      <c r="D3081" s="4" t="s">
        <v>6120</v>
      </c>
      <c r="E3081" s="57" t="s">
        <v>445</v>
      </c>
      <c r="F3081" s="57" t="str">
        <f>IF(LEFT(O3081,2)="OP","OP","CPT")</f>
        <v>CPT</v>
      </c>
      <c r="G3081" s="57">
        <v>9812</v>
      </c>
      <c r="H3081" s="57">
        <v>1</v>
      </c>
      <c r="I3081" s="57">
        <v>8</v>
      </c>
      <c r="J3081" s="57">
        <v>3.5</v>
      </c>
      <c r="K3081" s="57">
        <f t="shared" si="236"/>
        <v>11.5</v>
      </c>
      <c r="L3081" s="57">
        <f>K3081*H3081</f>
        <v>11.5</v>
      </c>
      <c r="M3081" s="4" t="s">
        <v>3104</v>
      </c>
      <c r="N3081" s="57" t="s">
        <v>6292</v>
      </c>
      <c r="O3081" s="57">
        <v>9808</v>
      </c>
      <c r="P3081" s="4"/>
      <c r="Q3081" s="4"/>
    </row>
    <row r="3082" spans="1:17" s="1" customFormat="1" ht="18.649999999999999" customHeight="1" x14ac:dyDescent="0.35">
      <c r="A3082" s="3">
        <v>46190</v>
      </c>
      <c r="B3082" s="57">
        <f t="shared" si="234"/>
        <v>25</v>
      </c>
      <c r="C3082" s="57" t="str">
        <f t="shared" si="235"/>
        <v>Jun</v>
      </c>
      <c r="D3082" s="4" t="s">
        <v>6120</v>
      </c>
      <c r="E3082" s="57" t="s">
        <v>445</v>
      </c>
      <c r="F3082" s="57" t="str">
        <f>IF(LEFT(O3082,2)="OP","OP","CPT")</f>
        <v>CPT</v>
      </c>
      <c r="G3082" s="57">
        <v>9812</v>
      </c>
      <c r="H3082" s="57">
        <v>17</v>
      </c>
      <c r="I3082" s="57">
        <v>8</v>
      </c>
      <c r="J3082" s="57">
        <v>4</v>
      </c>
      <c r="K3082" s="57">
        <f t="shared" si="236"/>
        <v>12</v>
      </c>
      <c r="L3082" s="57">
        <f>K3082*H3082</f>
        <v>204</v>
      </c>
      <c r="M3082" s="4" t="s">
        <v>3104</v>
      </c>
      <c r="N3082" s="57" t="s">
        <v>6292</v>
      </c>
      <c r="O3082" s="57">
        <v>9808</v>
      </c>
      <c r="P3082" s="4"/>
      <c r="Q3082" s="4"/>
    </row>
    <row r="3083" spans="1:17" s="1" customFormat="1" ht="18.649999999999999" customHeight="1" x14ac:dyDescent="0.35">
      <c r="A3083" s="3">
        <v>46190</v>
      </c>
      <c r="B3083" s="57">
        <f t="shared" si="234"/>
        <v>25</v>
      </c>
      <c r="C3083" s="57" t="str">
        <f t="shared" si="235"/>
        <v>Jun</v>
      </c>
      <c r="D3083" s="4" t="s">
        <v>6120</v>
      </c>
      <c r="E3083" s="57" t="s">
        <v>445</v>
      </c>
      <c r="F3083" s="57" t="str">
        <f>IF(LEFT(O3083,2)="OP","OP","CPT")</f>
        <v>CPT</v>
      </c>
      <c r="G3083" s="57">
        <v>9812</v>
      </c>
      <c r="H3083" s="57">
        <v>1</v>
      </c>
      <c r="I3083" s="57">
        <v>8</v>
      </c>
      <c r="J3083" s="57">
        <v>3.75</v>
      </c>
      <c r="K3083" s="57">
        <f t="shared" si="236"/>
        <v>11.75</v>
      </c>
      <c r="L3083" s="57">
        <f>K3083*H3083</f>
        <v>11.75</v>
      </c>
      <c r="M3083" s="4" t="s">
        <v>3104</v>
      </c>
      <c r="N3083" s="57" t="s">
        <v>6292</v>
      </c>
      <c r="O3083" s="57">
        <v>9808</v>
      </c>
      <c r="P3083" s="4"/>
      <c r="Q3083" s="4"/>
    </row>
    <row r="3084" spans="1:17" s="1" customFormat="1" ht="18.649999999999999" customHeight="1" x14ac:dyDescent="0.35">
      <c r="A3084" s="3">
        <v>46191</v>
      </c>
      <c r="B3084" s="57">
        <f t="shared" si="234"/>
        <v>25</v>
      </c>
      <c r="C3084" s="57" t="str">
        <f t="shared" si="235"/>
        <v>Jun</v>
      </c>
      <c r="D3084" s="4" t="s">
        <v>435</v>
      </c>
      <c r="E3084" s="57" t="s">
        <v>34</v>
      </c>
      <c r="F3084" s="57" t="s">
        <v>18</v>
      </c>
      <c r="G3084" s="57">
        <v>9814</v>
      </c>
      <c r="H3084" s="57">
        <v>1</v>
      </c>
      <c r="I3084" s="57">
        <v>8</v>
      </c>
      <c r="J3084" s="57"/>
      <c r="K3084" s="57">
        <f t="shared" si="236"/>
        <v>8</v>
      </c>
      <c r="L3084" s="57">
        <f t="shared" ref="L3084:L3117" si="237">H3084*K3084</f>
        <v>8</v>
      </c>
      <c r="M3084" s="4" t="s">
        <v>452</v>
      </c>
      <c r="N3084" s="57" t="s">
        <v>435</v>
      </c>
      <c r="O3084" s="57">
        <v>273124</v>
      </c>
      <c r="P3084" s="4"/>
      <c r="Q3084" s="4"/>
    </row>
    <row r="3085" spans="1:17" s="1" customFormat="1" ht="18.649999999999999" customHeight="1" x14ac:dyDescent="0.35">
      <c r="A3085" s="3">
        <v>46191</v>
      </c>
      <c r="B3085" s="57">
        <f t="shared" si="234"/>
        <v>25</v>
      </c>
      <c r="C3085" s="57" t="str">
        <f t="shared" si="235"/>
        <v>Jun</v>
      </c>
      <c r="D3085" s="4" t="s">
        <v>435</v>
      </c>
      <c r="E3085" s="57" t="s">
        <v>34</v>
      </c>
      <c r="F3085" s="57" t="s">
        <v>18</v>
      </c>
      <c r="G3085" s="57">
        <v>9814</v>
      </c>
      <c r="H3085" s="57">
        <v>1</v>
      </c>
      <c r="I3085" s="57">
        <v>8</v>
      </c>
      <c r="J3085" s="57">
        <v>2</v>
      </c>
      <c r="K3085" s="57">
        <f t="shared" si="236"/>
        <v>10</v>
      </c>
      <c r="L3085" s="57">
        <f t="shared" si="237"/>
        <v>10</v>
      </c>
      <c r="M3085" s="4" t="s">
        <v>452</v>
      </c>
      <c r="N3085" s="57" t="s">
        <v>435</v>
      </c>
      <c r="O3085" s="57">
        <v>273124</v>
      </c>
      <c r="P3085" s="4"/>
      <c r="Q3085" s="4"/>
    </row>
    <row r="3086" spans="1:17" s="1" customFormat="1" ht="18.649999999999999" customHeight="1" x14ac:dyDescent="0.35">
      <c r="A3086" s="3">
        <v>46191</v>
      </c>
      <c r="B3086" s="57">
        <f t="shared" si="234"/>
        <v>25</v>
      </c>
      <c r="C3086" s="57" t="str">
        <f t="shared" si="235"/>
        <v>Jun</v>
      </c>
      <c r="D3086" s="4" t="s">
        <v>2268</v>
      </c>
      <c r="E3086" s="57" t="s">
        <v>34</v>
      </c>
      <c r="F3086" s="57" t="s">
        <v>18</v>
      </c>
      <c r="G3086" s="57">
        <v>9814</v>
      </c>
      <c r="H3086" s="57">
        <v>1</v>
      </c>
      <c r="I3086" s="57">
        <v>2</v>
      </c>
      <c r="J3086" s="57"/>
      <c r="K3086" s="57">
        <f t="shared" si="236"/>
        <v>2</v>
      </c>
      <c r="L3086" s="57">
        <f t="shared" si="237"/>
        <v>2</v>
      </c>
      <c r="M3086" s="4" t="s">
        <v>5103</v>
      </c>
      <c r="N3086" s="57" t="s">
        <v>52</v>
      </c>
      <c r="O3086" s="57">
        <v>9330</v>
      </c>
      <c r="P3086" s="4" t="s">
        <v>2417</v>
      </c>
      <c r="Q3086" s="4"/>
    </row>
    <row r="3087" spans="1:17" s="1" customFormat="1" ht="18.649999999999999" customHeight="1" x14ac:dyDescent="0.35">
      <c r="A3087" s="3">
        <v>46191</v>
      </c>
      <c r="B3087" s="57">
        <f t="shared" si="234"/>
        <v>25</v>
      </c>
      <c r="C3087" s="57" t="str">
        <f t="shared" si="235"/>
        <v>Jun</v>
      </c>
      <c r="D3087" s="4" t="s">
        <v>2269</v>
      </c>
      <c r="E3087" s="57" t="s">
        <v>34</v>
      </c>
      <c r="F3087" s="57" t="s">
        <v>18</v>
      </c>
      <c r="G3087" s="57">
        <v>9814</v>
      </c>
      <c r="H3087" s="57">
        <v>1</v>
      </c>
      <c r="I3087" s="57">
        <v>2</v>
      </c>
      <c r="J3087" s="57"/>
      <c r="K3087" s="57">
        <f t="shared" si="236"/>
        <v>2</v>
      </c>
      <c r="L3087" s="57">
        <f t="shared" si="237"/>
        <v>2</v>
      </c>
      <c r="M3087" s="4" t="s">
        <v>5103</v>
      </c>
      <c r="N3087" s="57" t="s">
        <v>52</v>
      </c>
      <c r="O3087" s="57">
        <v>9330</v>
      </c>
      <c r="P3087" s="4" t="s">
        <v>2417</v>
      </c>
      <c r="Q3087" s="4"/>
    </row>
    <row r="3088" spans="1:17" s="1" customFormat="1" ht="18.649999999999999" customHeight="1" x14ac:dyDescent="0.35">
      <c r="A3088" s="3">
        <v>46191</v>
      </c>
      <c r="B3088" s="57">
        <f t="shared" si="234"/>
        <v>25</v>
      </c>
      <c r="C3088" s="57" t="str">
        <f t="shared" si="235"/>
        <v>Jun</v>
      </c>
      <c r="D3088" s="4" t="s">
        <v>5361</v>
      </c>
      <c r="E3088" s="57" t="s">
        <v>445</v>
      </c>
      <c r="F3088" s="57" t="s">
        <v>18</v>
      </c>
      <c r="G3088" s="57">
        <v>9812</v>
      </c>
      <c r="H3088" s="57">
        <v>7</v>
      </c>
      <c r="I3088" s="57">
        <v>8</v>
      </c>
      <c r="J3088" s="57"/>
      <c r="K3088" s="57">
        <f t="shared" si="236"/>
        <v>8</v>
      </c>
      <c r="L3088" s="57">
        <f t="shared" si="237"/>
        <v>56</v>
      </c>
      <c r="M3088" s="4" t="s">
        <v>3104</v>
      </c>
      <c r="N3088" s="57" t="s">
        <v>6292</v>
      </c>
      <c r="O3088" s="57">
        <v>9808</v>
      </c>
      <c r="P3088" s="4"/>
      <c r="Q3088" s="4"/>
    </row>
    <row r="3089" spans="1:17" s="1" customFormat="1" ht="18.649999999999999" customHeight="1" x14ac:dyDescent="0.35">
      <c r="A3089" s="3">
        <v>46191</v>
      </c>
      <c r="B3089" s="57">
        <f t="shared" si="234"/>
        <v>25</v>
      </c>
      <c r="C3089" s="57" t="str">
        <f t="shared" si="235"/>
        <v>Jun</v>
      </c>
      <c r="D3089" s="4" t="s">
        <v>5361</v>
      </c>
      <c r="E3089" s="57" t="s">
        <v>445</v>
      </c>
      <c r="F3089" s="57" t="s">
        <v>18</v>
      </c>
      <c r="G3089" s="57">
        <v>9812</v>
      </c>
      <c r="H3089" s="57">
        <v>8</v>
      </c>
      <c r="I3089" s="57">
        <v>8</v>
      </c>
      <c r="J3089" s="57">
        <v>1</v>
      </c>
      <c r="K3089" s="57">
        <f t="shared" si="236"/>
        <v>9</v>
      </c>
      <c r="L3089" s="57">
        <f t="shared" si="237"/>
        <v>72</v>
      </c>
      <c r="M3089" s="4" t="s">
        <v>3104</v>
      </c>
      <c r="N3089" s="57" t="s">
        <v>6292</v>
      </c>
      <c r="O3089" s="57">
        <v>9808</v>
      </c>
      <c r="P3089" s="4"/>
      <c r="Q3089" s="4"/>
    </row>
    <row r="3090" spans="1:17" s="1" customFormat="1" ht="18.649999999999999" customHeight="1" x14ac:dyDescent="0.35">
      <c r="A3090" s="3">
        <v>46191</v>
      </c>
      <c r="B3090" s="57">
        <f t="shared" si="234"/>
        <v>25</v>
      </c>
      <c r="C3090" s="57" t="str">
        <f t="shared" si="235"/>
        <v>Jun</v>
      </c>
      <c r="D3090" s="4" t="s">
        <v>5361</v>
      </c>
      <c r="E3090" s="57" t="s">
        <v>445</v>
      </c>
      <c r="F3090" s="57" t="s">
        <v>18</v>
      </c>
      <c r="G3090" s="57">
        <v>9812</v>
      </c>
      <c r="H3090" s="57">
        <v>1</v>
      </c>
      <c r="I3090" s="57">
        <v>8</v>
      </c>
      <c r="J3090" s="57">
        <v>3.5</v>
      </c>
      <c r="K3090" s="57">
        <f t="shared" si="236"/>
        <v>11.5</v>
      </c>
      <c r="L3090" s="57">
        <f t="shared" si="237"/>
        <v>11.5</v>
      </c>
      <c r="M3090" s="4" t="s">
        <v>3104</v>
      </c>
      <c r="N3090" s="57" t="s">
        <v>6292</v>
      </c>
      <c r="O3090" s="57">
        <v>9808</v>
      </c>
      <c r="P3090" s="4"/>
      <c r="Q3090" s="4"/>
    </row>
    <row r="3091" spans="1:17" s="1" customFormat="1" ht="18.649999999999999" customHeight="1" x14ac:dyDescent="0.35">
      <c r="A3091" s="3">
        <v>46191</v>
      </c>
      <c r="B3091" s="57">
        <f t="shared" si="234"/>
        <v>25</v>
      </c>
      <c r="C3091" s="57" t="str">
        <f t="shared" si="235"/>
        <v>Jun</v>
      </c>
      <c r="D3091" s="4" t="s">
        <v>5361</v>
      </c>
      <c r="E3091" s="57" t="s">
        <v>445</v>
      </c>
      <c r="F3091" s="57" t="s">
        <v>18</v>
      </c>
      <c r="G3091" s="57">
        <v>9812</v>
      </c>
      <c r="H3091" s="57">
        <v>2</v>
      </c>
      <c r="I3091" s="57">
        <v>8</v>
      </c>
      <c r="J3091" s="57">
        <v>1.5</v>
      </c>
      <c r="K3091" s="57">
        <f t="shared" si="236"/>
        <v>9.5</v>
      </c>
      <c r="L3091" s="57">
        <f t="shared" si="237"/>
        <v>19</v>
      </c>
      <c r="M3091" s="4" t="s">
        <v>3104</v>
      </c>
      <c r="N3091" s="57" t="s">
        <v>6292</v>
      </c>
      <c r="O3091" s="57">
        <v>9808</v>
      </c>
      <c r="P3091" s="4"/>
      <c r="Q3091" s="4"/>
    </row>
    <row r="3092" spans="1:17" s="1" customFormat="1" ht="18.649999999999999" customHeight="1" x14ac:dyDescent="0.35">
      <c r="A3092" s="3">
        <v>46191</v>
      </c>
      <c r="B3092" s="57">
        <f t="shared" si="234"/>
        <v>25</v>
      </c>
      <c r="C3092" s="57" t="str">
        <f t="shared" si="235"/>
        <v>Jun</v>
      </c>
      <c r="D3092" s="4" t="s">
        <v>5361</v>
      </c>
      <c r="E3092" s="57" t="s">
        <v>445</v>
      </c>
      <c r="F3092" s="57" t="s">
        <v>18</v>
      </c>
      <c r="G3092" s="57">
        <v>9812</v>
      </c>
      <c r="H3092" s="57">
        <v>10</v>
      </c>
      <c r="I3092" s="57">
        <v>8</v>
      </c>
      <c r="J3092" s="57">
        <v>3.5</v>
      </c>
      <c r="K3092" s="57">
        <f t="shared" si="236"/>
        <v>11.5</v>
      </c>
      <c r="L3092" s="57">
        <f t="shared" si="237"/>
        <v>115</v>
      </c>
      <c r="M3092" s="4" t="s">
        <v>3104</v>
      </c>
      <c r="N3092" s="57" t="s">
        <v>6292</v>
      </c>
      <c r="O3092" s="57">
        <v>9808</v>
      </c>
      <c r="P3092" s="4"/>
      <c r="Q3092" s="4"/>
    </row>
    <row r="3093" spans="1:17" s="1" customFormat="1" ht="18.649999999999999" customHeight="1" x14ac:dyDescent="0.35">
      <c r="A3093" s="3">
        <v>46191</v>
      </c>
      <c r="B3093" s="57">
        <f t="shared" si="234"/>
        <v>25</v>
      </c>
      <c r="C3093" s="57" t="str">
        <f t="shared" si="235"/>
        <v>Jun</v>
      </c>
      <c r="D3093" s="4" t="s">
        <v>2621</v>
      </c>
      <c r="E3093" s="57" t="s">
        <v>445</v>
      </c>
      <c r="F3093" s="57" t="s">
        <v>18</v>
      </c>
      <c r="G3093" s="57">
        <v>9812</v>
      </c>
      <c r="H3093" s="57">
        <v>10</v>
      </c>
      <c r="I3093" s="57">
        <v>8</v>
      </c>
      <c r="J3093" s="57"/>
      <c r="K3093" s="57">
        <f t="shared" si="236"/>
        <v>8</v>
      </c>
      <c r="L3093" s="57">
        <f t="shared" si="237"/>
        <v>80</v>
      </c>
      <c r="M3093" s="4" t="s">
        <v>5733</v>
      </c>
      <c r="N3093" s="57" t="s">
        <v>47</v>
      </c>
      <c r="O3093" s="57">
        <v>9281</v>
      </c>
      <c r="P3093" s="4" t="s">
        <v>5734</v>
      </c>
      <c r="Q3093" s="4"/>
    </row>
    <row r="3094" spans="1:17" s="1" customFormat="1" ht="18.649999999999999" customHeight="1" x14ac:dyDescent="0.35">
      <c r="A3094" s="3">
        <v>46191</v>
      </c>
      <c r="B3094" s="57">
        <f t="shared" si="234"/>
        <v>25</v>
      </c>
      <c r="C3094" s="57" t="str">
        <f t="shared" si="235"/>
        <v>Jun</v>
      </c>
      <c r="D3094" s="4" t="s">
        <v>2621</v>
      </c>
      <c r="E3094" s="57" t="s">
        <v>445</v>
      </c>
      <c r="F3094" s="57" t="s">
        <v>18</v>
      </c>
      <c r="G3094" s="57">
        <v>9812</v>
      </c>
      <c r="H3094" s="57">
        <v>3</v>
      </c>
      <c r="I3094" s="57">
        <v>8</v>
      </c>
      <c r="J3094" s="57">
        <v>4</v>
      </c>
      <c r="K3094" s="57">
        <f t="shared" si="236"/>
        <v>12</v>
      </c>
      <c r="L3094" s="57">
        <f t="shared" si="237"/>
        <v>36</v>
      </c>
      <c r="M3094" s="4" t="s">
        <v>5733</v>
      </c>
      <c r="N3094" s="57" t="s">
        <v>47</v>
      </c>
      <c r="O3094" s="57">
        <v>9281</v>
      </c>
      <c r="P3094" s="4" t="s">
        <v>5734</v>
      </c>
      <c r="Q3094" s="4"/>
    </row>
    <row r="3095" spans="1:17" s="1" customFormat="1" ht="18.649999999999999" customHeight="1" x14ac:dyDescent="0.35">
      <c r="A3095" s="3">
        <v>46191</v>
      </c>
      <c r="B3095" s="57">
        <f t="shared" si="234"/>
        <v>25</v>
      </c>
      <c r="C3095" s="57" t="str">
        <f t="shared" si="235"/>
        <v>Jun</v>
      </c>
      <c r="D3095" s="4" t="s">
        <v>3887</v>
      </c>
      <c r="E3095" s="57" t="s">
        <v>445</v>
      </c>
      <c r="F3095" s="57" t="s">
        <v>18</v>
      </c>
      <c r="G3095" s="57">
        <v>9812</v>
      </c>
      <c r="H3095" s="57">
        <v>4</v>
      </c>
      <c r="I3095" s="57">
        <v>8</v>
      </c>
      <c r="J3095" s="57"/>
      <c r="K3095" s="57">
        <f t="shared" si="236"/>
        <v>8</v>
      </c>
      <c r="L3095" s="57">
        <f t="shared" si="237"/>
        <v>32</v>
      </c>
      <c r="M3095" s="4" t="s">
        <v>5703</v>
      </c>
      <c r="N3095" s="57" t="s">
        <v>47</v>
      </c>
      <c r="O3095" s="57">
        <v>9281</v>
      </c>
      <c r="P3095" s="4" t="s">
        <v>5732</v>
      </c>
      <c r="Q3095" s="4"/>
    </row>
    <row r="3096" spans="1:17" s="1" customFormat="1" ht="18.649999999999999" customHeight="1" x14ac:dyDescent="0.35">
      <c r="A3096" s="3">
        <v>46191</v>
      </c>
      <c r="B3096" s="57">
        <f t="shared" si="234"/>
        <v>25</v>
      </c>
      <c r="C3096" s="57" t="str">
        <f t="shared" si="235"/>
        <v>Jun</v>
      </c>
      <c r="D3096" s="4" t="s">
        <v>1283</v>
      </c>
      <c r="E3096" s="57" t="s">
        <v>445</v>
      </c>
      <c r="F3096" s="57" t="s">
        <v>18</v>
      </c>
      <c r="G3096" s="57">
        <v>9812</v>
      </c>
      <c r="H3096" s="57">
        <v>3</v>
      </c>
      <c r="I3096" s="57">
        <v>8</v>
      </c>
      <c r="J3096" s="57"/>
      <c r="K3096" s="57">
        <f t="shared" si="236"/>
        <v>8</v>
      </c>
      <c r="L3096" s="57">
        <f t="shared" si="237"/>
        <v>24</v>
      </c>
      <c r="M3096" s="4" t="s">
        <v>2270</v>
      </c>
      <c r="N3096" s="57" t="s">
        <v>57</v>
      </c>
      <c r="O3096" s="57" t="s">
        <v>6010</v>
      </c>
      <c r="P3096" s="4" t="s">
        <v>2517</v>
      </c>
      <c r="Q3096" s="4"/>
    </row>
    <row r="3097" spans="1:17" s="1" customFormat="1" ht="18.649999999999999" customHeight="1" x14ac:dyDescent="0.35">
      <c r="A3097" s="3">
        <v>46191</v>
      </c>
      <c r="B3097" s="57">
        <f t="shared" si="234"/>
        <v>25</v>
      </c>
      <c r="C3097" s="57" t="str">
        <f t="shared" si="235"/>
        <v>Jun</v>
      </c>
      <c r="D3097" s="4" t="s">
        <v>1283</v>
      </c>
      <c r="E3097" s="57" t="s">
        <v>445</v>
      </c>
      <c r="F3097" s="57" t="s">
        <v>18</v>
      </c>
      <c r="G3097" s="57">
        <v>9812</v>
      </c>
      <c r="H3097" s="57">
        <v>2</v>
      </c>
      <c r="I3097" s="57">
        <v>8</v>
      </c>
      <c r="J3097" s="57"/>
      <c r="K3097" s="57">
        <f t="shared" si="236"/>
        <v>8</v>
      </c>
      <c r="L3097" s="57">
        <f t="shared" si="237"/>
        <v>16</v>
      </c>
      <c r="M3097" s="4" t="s">
        <v>5103</v>
      </c>
      <c r="N3097" s="57" t="s">
        <v>52</v>
      </c>
      <c r="O3097" s="57">
        <v>9330</v>
      </c>
      <c r="P3097" s="4" t="s">
        <v>6159</v>
      </c>
      <c r="Q3097" s="4"/>
    </row>
    <row r="3098" spans="1:17" s="1" customFormat="1" ht="18.649999999999999" customHeight="1" x14ac:dyDescent="0.35">
      <c r="A3098" s="3">
        <v>46191</v>
      </c>
      <c r="B3098" s="57">
        <f t="shared" si="234"/>
        <v>25</v>
      </c>
      <c r="C3098" s="57" t="str">
        <f t="shared" si="235"/>
        <v>Jun</v>
      </c>
      <c r="D3098" s="4" t="s">
        <v>1283</v>
      </c>
      <c r="E3098" s="57" t="s">
        <v>445</v>
      </c>
      <c r="F3098" s="57" t="s">
        <v>18</v>
      </c>
      <c r="G3098" s="57">
        <v>9812</v>
      </c>
      <c r="H3098" s="57">
        <v>2</v>
      </c>
      <c r="I3098" s="57">
        <v>8</v>
      </c>
      <c r="J3098" s="57"/>
      <c r="K3098" s="57">
        <f t="shared" si="236"/>
        <v>8</v>
      </c>
      <c r="L3098" s="57">
        <f t="shared" si="237"/>
        <v>16</v>
      </c>
      <c r="M3098" s="4" t="s">
        <v>5103</v>
      </c>
      <c r="N3098" s="57" t="s">
        <v>52</v>
      </c>
      <c r="O3098" s="57">
        <v>9330</v>
      </c>
      <c r="P3098" s="4" t="s">
        <v>6161</v>
      </c>
      <c r="Q3098" s="4"/>
    </row>
    <row r="3099" spans="1:17" s="1" customFormat="1" ht="18.649999999999999" customHeight="1" x14ac:dyDescent="0.35">
      <c r="A3099" s="3">
        <v>46191</v>
      </c>
      <c r="B3099" s="57">
        <f t="shared" si="234"/>
        <v>25</v>
      </c>
      <c r="C3099" s="57" t="str">
        <f t="shared" si="235"/>
        <v>Jun</v>
      </c>
      <c r="D3099" s="4" t="s">
        <v>258</v>
      </c>
      <c r="E3099" s="57" t="s">
        <v>445</v>
      </c>
      <c r="F3099" s="57" t="s">
        <v>18</v>
      </c>
      <c r="G3099" s="57">
        <v>9812</v>
      </c>
      <c r="H3099" s="57">
        <v>13</v>
      </c>
      <c r="I3099" s="57">
        <v>2.17</v>
      </c>
      <c r="J3099" s="57"/>
      <c r="K3099" s="57">
        <f t="shared" si="236"/>
        <v>2.17</v>
      </c>
      <c r="L3099" s="57">
        <f t="shared" si="237"/>
        <v>28.21</v>
      </c>
      <c r="M3099" s="4" t="s">
        <v>6160</v>
      </c>
      <c r="N3099" s="57" t="s">
        <v>52</v>
      </c>
      <c r="O3099" s="57" t="s">
        <v>5855</v>
      </c>
      <c r="P3099" s="4" t="s">
        <v>5856</v>
      </c>
      <c r="Q3099" s="4"/>
    </row>
    <row r="3100" spans="1:17" s="1" customFormat="1" ht="18.649999999999999" customHeight="1" x14ac:dyDescent="0.35">
      <c r="A3100" s="3">
        <v>46191</v>
      </c>
      <c r="B3100" s="57">
        <f t="shared" si="234"/>
        <v>25</v>
      </c>
      <c r="C3100" s="57" t="str">
        <f t="shared" si="235"/>
        <v>Jun</v>
      </c>
      <c r="D3100" s="4" t="s">
        <v>5568</v>
      </c>
      <c r="E3100" s="57" t="s">
        <v>445</v>
      </c>
      <c r="F3100" s="57" t="s">
        <v>18</v>
      </c>
      <c r="G3100" s="57">
        <v>9812</v>
      </c>
      <c r="H3100" s="57">
        <v>2</v>
      </c>
      <c r="I3100" s="57">
        <v>8</v>
      </c>
      <c r="J3100" s="57"/>
      <c r="K3100" s="57">
        <f t="shared" si="236"/>
        <v>8</v>
      </c>
      <c r="L3100" s="57">
        <f t="shared" si="237"/>
        <v>16</v>
      </c>
      <c r="M3100" s="4" t="s">
        <v>1903</v>
      </c>
      <c r="N3100" s="57" t="s">
        <v>443</v>
      </c>
      <c r="O3100" s="57">
        <v>9814</v>
      </c>
      <c r="P3100" s="4"/>
      <c r="Q3100" s="4"/>
    </row>
    <row r="3101" spans="1:17" s="1" customFormat="1" ht="18.649999999999999" customHeight="1" x14ac:dyDescent="0.35">
      <c r="A3101" s="3">
        <v>46191</v>
      </c>
      <c r="B3101" s="57">
        <f t="shared" si="234"/>
        <v>25</v>
      </c>
      <c r="C3101" s="57" t="str">
        <f t="shared" si="235"/>
        <v>Jun</v>
      </c>
      <c r="D3101" s="4" t="s">
        <v>4252</v>
      </c>
      <c r="E3101" s="57" t="s">
        <v>445</v>
      </c>
      <c r="F3101" s="57" t="s">
        <v>18</v>
      </c>
      <c r="G3101" s="57">
        <v>9812</v>
      </c>
      <c r="H3101" s="57">
        <v>1</v>
      </c>
      <c r="I3101" s="57">
        <v>8</v>
      </c>
      <c r="J3101" s="57">
        <v>1.5</v>
      </c>
      <c r="K3101" s="57">
        <f t="shared" si="236"/>
        <v>9.5</v>
      </c>
      <c r="L3101" s="57">
        <f t="shared" si="237"/>
        <v>9.5</v>
      </c>
      <c r="M3101" s="4" t="s">
        <v>1903</v>
      </c>
      <c r="N3101" s="57" t="s">
        <v>443</v>
      </c>
      <c r="O3101" s="57">
        <v>9814</v>
      </c>
      <c r="P3101" s="4"/>
      <c r="Q3101" s="4"/>
    </row>
    <row r="3102" spans="1:17" s="1" customFormat="1" ht="18.649999999999999" customHeight="1" x14ac:dyDescent="0.35">
      <c r="A3102" s="3">
        <v>46191</v>
      </c>
      <c r="B3102" s="57">
        <f t="shared" si="234"/>
        <v>25</v>
      </c>
      <c r="C3102" s="57" t="str">
        <f t="shared" si="235"/>
        <v>Jun</v>
      </c>
      <c r="D3102" s="4" t="s">
        <v>674</v>
      </c>
      <c r="E3102" s="57" t="s">
        <v>445</v>
      </c>
      <c r="F3102" s="57" t="s">
        <v>17</v>
      </c>
      <c r="G3102" s="57">
        <v>9812</v>
      </c>
      <c r="H3102" s="57">
        <v>3</v>
      </c>
      <c r="I3102" s="57">
        <v>8</v>
      </c>
      <c r="J3102" s="57">
        <v>3</v>
      </c>
      <c r="K3102" s="57">
        <f t="shared" si="236"/>
        <v>11</v>
      </c>
      <c r="L3102" s="57">
        <f t="shared" si="237"/>
        <v>33</v>
      </c>
      <c r="M3102" s="4" t="s">
        <v>5103</v>
      </c>
      <c r="N3102" s="57" t="s">
        <v>52</v>
      </c>
      <c r="O3102" s="57">
        <v>9330</v>
      </c>
      <c r="P3102" s="4" t="s">
        <v>5440</v>
      </c>
      <c r="Q3102" s="4"/>
    </row>
    <row r="3103" spans="1:17" s="1" customFormat="1" ht="18.649999999999999" customHeight="1" x14ac:dyDescent="0.35">
      <c r="A3103" s="3">
        <v>46191</v>
      </c>
      <c r="B3103" s="57">
        <f t="shared" si="234"/>
        <v>25</v>
      </c>
      <c r="C3103" s="57" t="str">
        <f t="shared" si="235"/>
        <v>Jun</v>
      </c>
      <c r="D3103" s="4" t="s">
        <v>674</v>
      </c>
      <c r="E3103" s="57" t="s">
        <v>445</v>
      </c>
      <c r="F3103" s="57" t="s">
        <v>17</v>
      </c>
      <c r="G3103" s="57">
        <v>9812</v>
      </c>
      <c r="H3103" s="57">
        <v>1</v>
      </c>
      <c r="I3103" s="57">
        <v>8</v>
      </c>
      <c r="J3103" s="57">
        <v>4</v>
      </c>
      <c r="K3103" s="57">
        <f t="shared" si="236"/>
        <v>12</v>
      </c>
      <c r="L3103" s="57">
        <f t="shared" si="237"/>
        <v>12</v>
      </c>
      <c r="M3103" s="4" t="s">
        <v>6009</v>
      </c>
      <c r="N3103" s="57" t="s">
        <v>30</v>
      </c>
      <c r="O3103" s="57" t="s">
        <v>79</v>
      </c>
      <c r="P3103" s="4" t="s">
        <v>5891</v>
      </c>
      <c r="Q3103" s="4"/>
    </row>
    <row r="3104" spans="1:17" s="1" customFormat="1" ht="18.649999999999999" customHeight="1" x14ac:dyDescent="0.35">
      <c r="A3104" s="3">
        <v>46191</v>
      </c>
      <c r="B3104" s="57">
        <f t="shared" si="234"/>
        <v>25</v>
      </c>
      <c r="C3104" s="57" t="str">
        <f t="shared" si="235"/>
        <v>Jun</v>
      </c>
      <c r="D3104" s="4" t="s">
        <v>5406</v>
      </c>
      <c r="E3104" s="57" t="s">
        <v>445</v>
      </c>
      <c r="F3104" s="57" t="s">
        <v>17</v>
      </c>
      <c r="G3104" s="57">
        <v>9812</v>
      </c>
      <c r="H3104" s="57">
        <v>26</v>
      </c>
      <c r="I3104" s="57">
        <v>8</v>
      </c>
      <c r="J3104" s="57"/>
      <c r="K3104" s="57">
        <f t="shared" si="236"/>
        <v>8</v>
      </c>
      <c r="L3104" s="57">
        <f t="shared" si="237"/>
        <v>208</v>
      </c>
      <c r="M3104" s="4" t="s">
        <v>1903</v>
      </c>
      <c r="N3104" s="57" t="s">
        <v>442</v>
      </c>
      <c r="O3104" s="57">
        <v>9812</v>
      </c>
      <c r="P3104" s="4"/>
      <c r="Q3104" s="4"/>
    </row>
    <row r="3105" spans="1:17" s="1" customFormat="1" ht="18.649999999999999" customHeight="1" x14ac:dyDescent="0.35">
      <c r="A3105" s="3">
        <v>46191</v>
      </c>
      <c r="B3105" s="57">
        <f t="shared" si="234"/>
        <v>25</v>
      </c>
      <c r="C3105" s="57" t="str">
        <f t="shared" si="235"/>
        <v>Jun</v>
      </c>
      <c r="D3105" s="4" t="s">
        <v>5406</v>
      </c>
      <c r="E3105" s="57" t="s">
        <v>445</v>
      </c>
      <c r="F3105" s="57" t="s">
        <v>17</v>
      </c>
      <c r="G3105" s="57">
        <v>9812</v>
      </c>
      <c r="H3105" s="57">
        <v>23</v>
      </c>
      <c r="I3105" s="57">
        <v>8</v>
      </c>
      <c r="J3105" s="57">
        <v>2</v>
      </c>
      <c r="K3105" s="57">
        <f t="shared" si="236"/>
        <v>10</v>
      </c>
      <c r="L3105" s="57">
        <f t="shared" si="237"/>
        <v>230</v>
      </c>
      <c r="M3105" s="4" t="s">
        <v>1903</v>
      </c>
      <c r="N3105" s="57" t="s">
        <v>442</v>
      </c>
      <c r="O3105" s="57">
        <v>9812</v>
      </c>
      <c r="P3105" s="4"/>
      <c r="Q3105" s="4"/>
    </row>
    <row r="3106" spans="1:17" s="1" customFormat="1" ht="18.649999999999999" customHeight="1" x14ac:dyDescent="0.35">
      <c r="A3106" s="3">
        <v>46191</v>
      </c>
      <c r="B3106" s="57">
        <f t="shared" si="234"/>
        <v>25</v>
      </c>
      <c r="C3106" s="57" t="str">
        <f t="shared" si="235"/>
        <v>Jun</v>
      </c>
      <c r="D3106" s="4" t="s">
        <v>2817</v>
      </c>
      <c r="E3106" s="57" t="s">
        <v>445</v>
      </c>
      <c r="F3106" s="57" t="s">
        <v>17</v>
      </c>
      <c r="G3106" s="57">
        <v>9812</v>
      </c>
      <c r="H3106" s="57">
        <v>1</v>
      </c>
      <c r="I3106" s="57">
        <v>8</v>
      </c>
      <c r="J3106" s="57">
        <v>2.5</v>
      </c>
      <c r="K3106" s="57">
        <f t="shared" si="236"/>
        <v>10.5</v>
      </c>
      <c r="L3106" s="57">
        <f t="shared" si="237"/>
        <v>10.5</v>
      </c>
      <c r="M3106" s="4" t="s">
        <v>1903</v>
      </c>
      <c r="N3106" s="57" t="s">
        <v>442</v>
      </c>
      <c r="O3106" s="57">
        <v>9812</v>
      </c>
      <c r="P3106" s="4"/>
      <c r="Q3106" s="4"/>
    </row>
    <row r="3107" spans="1:17" s="1" customFormat="1" ht="18.649999999999999" customHeight="1" x14ac:dyDescent="0.35">
      <c r="A3107" s="3">
        <v>46191</v>
      </c>
      <c r="B3107" s="57">
        <f t="shared" si="234"/>
        <v>25</v>
      </c>
      <c r="C3107" s="57" t="str">
        <f t="shared" si="235"/>
        <v>Jun</v>
      </c>
      <c r="D3107" s="4" t="s">
        <v>2817</v>
      </c>
      <c r="E3107" s="57" t="s">
        <v>445</v>
      </c>
      <c r="F3107" s="57" t="s">
        <v>17</v>
      </c>
      <c r="G3107" s="57">
        <v>9812</v>
      </c>
      <c r="H3107" s="57">
        <v>4</v>
      </c>
      <c r="I3107" s="57">
        <v>8</v>
      </c>
      <c r="J3107" s="57">
        <v>3</v>
      </c>
      <c r="K3107" s="57">
        <f t="shared" si="236"/>
        <v>11</v>
      </c>
      <c r="L3107" s="57">
        <f t="shared" si="237"/>
        <v>44</v>
      </c>
      <c r="M3107" s="4" t="s">
        <v>1903</v>
      </c>
      <c r="N3107" s="57" t="s">
        <v>442</v>
      </c>
      <c r="O3107" s="57">
        <v>9812</v>
      </c>
      <c r="P3107" s="4"/>
      <c r="Q3107" s="4"/>
    </row>
    <row r="3108" spans="1:17" s="1" customFormat="1" ht="18.649999999999999" customHeight="1" x14ac:dyDescent="0.35">
      <c r="A3108" s="3">
        <v>46191</v>
      </c>
      <c r="B3108" s="57">
        <f t="shared" si="234"/>
        <v>25</v>
      </c>
      <c r="C3108" s="57" t="str">
        <f t="shared" si="235"/>
        <v>Jun</v>
      </c>
      <c r="D3108" s="4" t="s">
        <v>5406</v>
      </c>
      <c r="E3108" s="57" t="s">
        <v>445</v>
      </c>
      <c r="F3108" s="57" t="s">
        <v>17</v>
      </c>
      <c r="G3108" s="57">
        <v>9812</v>
      </c>
      <c r="H3108" s="57">
        <v>2</v>
      </c>
      <c r="I3108" s="57">
        <v>8</v>
      </c>
      <c r="J3108" s="57">
        <v>3.5</v>
      </c>
      <c r="K3108" s="57">
        <f t="shared" si="236"/>
        <v>11.5</v>
      </c>
      <c r="L3108" s="57">
        <f t="shared" si="237"/>
        <v>23</v>
      </c>
      <c r="M3108" s="4" t="s">
        <v>1903</v>
      </c>
      <c r="N3108" s="57" t="s">
        <v>442</v>
      </c>
      <c r="O3108" s="57">
        <v>9812</v>
      </c>
      <c r="P3108" s="4"/>
      <c r="Q3108" s="4"/>
    </row>
    <row r="3109" spans="1:17" s="1" customFormat="1" ht="18.649999999999999" customHeight="1" x14ac:dyDescent="0.35">
      <c r="A3109" s="3">
        <v>46191</v>
      </c>
      <c r="B3109" s="57">
        <f t="shared" si="234"/>
        <v>25</v>
      </c>
      <c r="C3109" s="57" t="str">
        <f t="shared" si="235"/>
        <v>Jun</v>
      </c>
      <c r="D3109" s="4" t="s">
        <v>5406</v>
      </c>
      <c r="E3109" s="57" t="s">
        <v>445</v>
      </c>
      <c r="F3109" s="57" t="s">
        <v>17</v>
      </c>
      <c r="G3109" s="57">
        <v>9812</v>
      </c>
      <c r="H3109" s="57">
        <v>6</v>
      </c>
      <c r="I3109" s="57">
        <v>8</v>
      </c>
      <c r="J3109" s="57">
        <v>4</v>
      </c>
      <c r="K3109" s="57">
        <f t="shared" si="236"/>
        <v>12</v>
      </c>
      <c r="L3109" s="57">
        <f t="shared" si="237"/>
        <v>72</v>
      </c>
      <c r="M3109" s="4" t="s">
        <v>1903</v>
      </c>
      <c r="N3109" s="57" t="s">
        <v>442</v>
      </c>
      <c r="O3109" s="57">
        <v>9812</v>
      </c>
      <c r="P3109" s="4"/>
      <c r="Q3109" s="4"/>
    </row>
    <row r="3110" spans="1:17" s="1" customFormat="1" ht="18.649999999999999" customHeight="1" x14ac:dyDescent="0.35">
      <c r="A3110" s="3">
        <v>46191</v>
      </c>
      <c r="B3110" s="57">
        <f t="shared" ref="B3110:B3173" si="238">WEEKNUM(A3110)</f>
        <v>25</v>
      </c>
      <c r="C3110" s="57" t="str">
        <f t="shared" ref="C3110:C3173" si="239">TEXT(A3110,"Mmm")</f>
        <v>Jun</v>
      </c>
      <c r="D3110" s="4" t="s">
        <v>5890</v>
      </c>
      <c r="E3110" s="57" t="s">
        <v>445</v>
      </c>
      <c r="F3110" s="57" t="s">
        <v>17</v>
      </c>
      <c r="G3110" s="57">
        <v>9812</v>
      </c>
      <c r="H3110" s="57">
        <v>2</v>
      </c>
      <c r="I3110" s="57">
        <v>8</v>
      </c>
      <c r="J3110" s="57">
        <v>2</v>
      </c>
      <c r="K3110" s="57">
        <f t="shared" si="236"/>
        <v>10</v>
      </c>
      <c r="L3110" s="57">
        <f t="shared" si="237"/>
        <v>20</v>
      </c>
      <c r="M3110" s="4" t="s">
        <v>1903</v>
      </c>
      <c r="N3110" s="57" t="s">
        <v>443</v>
      </c>
      <c r="O3110" s="57">
        <v>9814</v>
      </c>
      <c r="P3110" s="4"/>
      <c r="Q3110" s="4"/>
    </row>
    <row r="3111" spans="1:17" s="1" customFormat="1" ht="18.649999999999999" customHeight="1" x14ac:dyDescent="0.35">
      <c r="A3111" s="3">
        <v>46191</v>
      </c>
      <c r="B3111" s="57">
        <f t="shared" si="238"/>
        <v>25</v>
      </c>
      <c r="C3111" s="57" t="str">
        <f t="shared" si="239"/>
        <v>Jun</v>
      </c>
      <c r="D3111" s="4" t="s">
        <v>5406</v>
      </c>
      <c r="E3111" s="57" t="s">
        <v>445</v>
      </c>
      <c r="F3111" s="57" t="s">
        <v>17</v>
      </c>
      <c r="G3111" s="57">
        <v>9812</v>
      </c>
      <c r="H3111" s="57">
        <v>1</v>
      </c>
      <c r="I3111" s="57">
        <v>8</v>
      </c>
      <c r="J3111" s="57">
        <v>4</v>
      </c>
      <c r="K3111" s="57">
        <f t="shared" si="236"/>
        <v>12</v>
      </c>
      <c r="L3111" s="57">
        <f t="shared" si="237"/>
        <v>12</v>
      </c>
      <c r="M3111" s="4" t="s">
        <v>1903</v>
      </c>
      <c r="N3111" s="57" t="s">
        <v>443</v>
      </c>
      <c r="O3111" s="57">
        <v>9814</v>
      </c>
      <c r="P3111" s="4"/>
      <c r="Q3111" s="4"/>
    </row>
    <row r="3112" spans="1:17" s="1" customFormat="1" ht="18.649999999999999" customHeight="1" x14ac:dyDescent="0.35">
      <c r="A3112" s="3">
        <v>46191</v>
      </c>
      <c r="B3112" s="57">
        <f t="shared" si="238"/>
        <v>25</v>
      </c>
      <c r="C3112" s="57" t="str">
        <f t="shared" si="239"/>
        <v>Jun</v>
      </c>
      <c r="D3112" s="4" t="s">
        <v>5731</v>
      </c>
      <c r="E3112" s="57" t="s">
        <v>445</v>
      </c>
      <c r="F3112" s="57" t="s">
        <v>17</v>
      </c>
      <c r="G3112" s="57">
        <v>9812</v>
      </c>
      <c r="H3112" s="57">
        <v>1</v>
      </c>
      <c r="I3112" s="57">
        <v>8</v>
      </c>
      <c r="J3112" s="57"/>
      <c r="K3112" s="57">
        <f t="shared" si="236"/>
        <v>8</v>
      </c>
      <c r="L3112" s="57">
        <f t="shared" si="237"/>
        <v>8</v>
      </c>
      <c r="M3112" s="4" t="s">
        <v>5733</v>
      </c>
      <c r="N3112" s="57" t="s">
        <v>47</v>
      </c>
      <c r="O3112" s="57">
        <v>9281</v>
      </c>
      <c r="P3112" s="4" t="s">
        <v>5734</v>
      </c>
      <c r="Q3112" s="4"/>
    </row>
    <row r="3113" spans="1:17" s="1" customFormat="1" ht="18.649999999999999" customHeight="1" x14ac:dyDescent="0.35">
      <c r="A3113" s="3">
        <v>46191</v>
      </c>
      <c r="B3113" s="57">
        <f t="shared" si="238"/>
        <v>25</v>
      </c>
      <c r="C3113" s="57" t="str">
        <f t="shared" si="239"/>
        <v>Jun</v>
      </c>
      <c r="D3113" s="4" t="s">
        <v>5731</v>
      </c>
      <c r="E3113" s="57" t="s">
        <v>445</v>
      </c>
      <c r="F3113" s="57" t="s">
        <v>17</v>
      </c>
      <c r="G3113" s="57">
        <v>9812</v>
      </c>
      <c r="H3113" s="57">
        <v>1</v>
      </c>
      <c r="I3113" s="57">
        <v>8</v>
      </c>
      <c r="J3113" s="57">
        <v>2</v>
      </c>
      <c r="K3113" s="57">
        <f t="shared" si="236"/>
        <v>10</v>
      </c>
      <c r="L3113" s="57">
        <f t="shared" si="237"/>
        <v>10</v>
      </c>
      <c r="M3113" s="4" t="s">
        <v>5733</v>
      </c>
      <c r="N3113" s="57" t="s">
        <v>47</v>
      </c>
      <c r="O3113" s="57">
        <v>9281</v>
      </c>
      <c r="P3113" s="4" t="s">
        <v>5734</v>
      </c>
      <c r="Q3113" s="4"/>
    </row>
    <row r="3114" spans="1:17" s="1" customFormat="1" ht="18.649999999999999" customHeight="1" x14ac:dyDescent="0.35">
      <c r="A3114" s="3">
        <v>46191</v>
      </c>
      <c r="B3114" s="57">
        <f t="shared" si="238"/>
        <v>25</v>
      </c>
      <c r="C3114" s="57" t="str">
        <f t="shared" si="239"/>
        <v>Jun</v>
      </c>
      <c r="D3114" s="4" t="s">
        <v>2698</v>
      </c>
      <c r="E3114" s="57" t="s">
        <v>445</v>
      </c>
      <c r="F3114" s="57" t="s">
        <v>17</v>
      </c>
      <c r="G3114" s="57">
        <v>9812</v>
      </c>
      <c r="H3114" s="57">
        <v>15</v>
      </c>
      <c r="I3114" s="57">
        <v>8</v>
      </c>
      <c r="J3114" s="57">
        <v>4</v>
      </c>
      <c r="K3114" s="57">
        <f t="shared" si="236"/>
        <v>12</v>
      </c>
      <c r="L3114" s="57">
        <f t="shared" si="237"/>
        <v>180</v>
      </c>
      <c r="M3114" s="4" t="s">
        <v>5733</v>
      </c>
      <c r="N3114" s="57" t="s">
        <v>47</v>
      </c>
      <c r="O3114" s="57">
        <v>9281</v>
      </c>
      <c r="P3114" s="4" t="s">
        <v>5734</v>
      </c>
      <c r="Q3114" s="4"/>
    </row>
    <row r="3115" spans="1:17" s="1" customFormat="1" ht="18.649999999999999" customHeight="1" x14ac:dyDescent="0.35">
      <c r="A3115" s="3">
        <v>46191</v>
      </c>
      <c r="B3115" s="57">
        <f t="shared" si="238"/>
        <v>25</v>
      </c>
      <c r="C3115" s="57" t="str">
        <f t="shared" si="239"/>
        <v>Jun</v>
      </c>
      <c r="D3115" s="4" t="s">
        <v>551</v>
      </c>
      <c r="E3115" s="57" t="s">
        <v>34</v>
      </c>
      <c r="F3115" s="57" t="s">
        <v>17</v>
      </c>
      <c r="G3115" s="57">
        <v>9814</v>
      </c>
      <c r="H3115" s="57">
        <v>45</v>
      </c>
      <c r="I3115" s="57">
        <v>8</v>
      </c>
      <c r="J3115" s="57">
        <v>4</v>
      </c>
      <c r="K3115" s="57">
        <f t="shared" si="236"/>
        <v>12</v>
      </c>
      <c r="L3115" s="57">
        <f t="shared" si="237"/>
        <v>540</v>
      </c>
      <c r="M3115" s="4" t="s">
        <v>1903</v>
      </c>
      <c r="N3115" s="57" t="s">
        <v>443</v>
      </c>
      <c r="O3115" s="57">
        <v>9814</v>
      </c>
      <c r="P3115" s="4"/>
      <c r="Q3115" s="4"/>
    </row>
    <row r="3116" spans="1:17" s="1" customFormat="1" ht="18.649999999999999" customHeight="1" x14ac:dyDescent="0.35">
      <c r="A3116" s="3">
        <v>46191</v>
      </c>
      <c r="B3116" s="57">
        <f t="shared" si="238"/>
        <v>25</v>
      </c>
      <c r="C3116" s="57" t="str">
        <f t="shared" si="239"/>
        <v>Jun</v>
      </c>
      <c r="D3116" s="4" t="s">
        <v>972</v>
      </c>
      <c r="E3116" s="57" t="s">
        <v>34</v>
      </c>
      <c r="F3116" s="57" t="s">
        <v>17</v>
      </c>
      <c r="G3116" s="57">
        <v>9814</v>
      </c>
      <c r="H3116" s="57">
        <v>4</v>
      </c>
      <c r="I3116" s="57">
        <v>8</v>
      </c>
      <c r="J3116" s="57">
        <v>4</v>
      </c>
      <c r="K3116" s="57">
        <f t="shared" si="236"/>
        <v>12</v>
      </c>
      <c r="L3116" s="57">
        <f t="shared" si="237"/>
        <v>48</v>
      </c>
      <c r="M3116" s="4" t="s">
        <v>5733</v>
      </c>
      <c r="N3116" s="57" t="s">
        <v>47</v>
      </c>
      <c r="O3116" s="57">
        <v>9281</v>
      </c>
      <c r="P3116" s="4" t="s">
        <v>5734</v>
      </c>
      <c r="Q3116" s="4"/>
    </row>
    <row r="3117" spans="1:17" s="1" customFormat="1" ht="18.649999999999999" customHeight="1" x14ac:dyDescent="0.35">
      <c r="A3117" s="3">
        <v>46191</v>
      </c>
      <c r="B3117" s="57">
        <f t="shared" si="238"/>
        <v>25</v>
      </c>
      <c r="C3117" s="57" t="str">
        <f t="shared" si="239"/>
        <v>Jun</v>
      </c>
      <c r="D3117" s="4" t="s">
        <v>5795</v>
      </c>
      <c r="E3117" s="57" t="s">
        <v>34</v>
      </c>
      <c r="F3117" s="57" t="s">
        <v>17</v>
      </c>
      <c r="G3117" s="57">
        <v>9814</v>
      </c>
      <c r="H3117" s="57">
        <v>2</v>
      </c>
      <c r="I3117" s="57">
        <v>8</v>
      </c>
      <c r="J3117" s="57"/>
      <c r="K3117" s="57">
        <f t="shared" si="236"/>
        <v>8</v>
      </c>
      <c r="L3117" s="57">
        <f t="shared" si="237"/>
        <v>16</v>
      </c>
      <c r="M3117" s="4" t="s">
        <v>5634</v>
      </c>
      <c r="N3117" s="57" t="s">
        <v>3373</v>
      </c>
      <c r="O3117" s="57" t="s">
        <v>5635</v>
      </c>
      <c r="P3117" s="4" t="s">
        <v>5636</v>
      </c>
      <c r="Q3117" s="4"/>
    </row>
    <row r="3118" spans="1:17" s="1" customFormat="1" ht="18.649999999999999" customHeight="1" x14ac:dyDescent="0.35">
      <c r="A3118" s="3">
        <v>46191</v>
      </c>
      <c r="B3118" s="57">
        <f t="shared" si="238"/>
        <v>25</v>
      </c>
      <c r="C3118" s="57" t="str">
        <f t="shared" si="239"/>
        <v>Jun</v>
      </c>
      <c r="D3118" s="4" t="s">
        <v>6120</v>
      </c>
      <c r="E3118" s="57" t="s">
        <v>445</v>
      </c>
      <c r="F3118" s="57" t="str">
        <f>IF(LEFT(O3118,2)="OP","OP","CPT")</f>
        <v>CPT</v>
      </c>
      <c r="G3118" s="57">
        <v>9812</v>
      </c>
      <c r="H3118" s="57">
        <v>6</v>
      </c>
      <c r="I3118" s="57">
        <v>8</v>
      </c>
      <c r="J3118" s="57">
        <v>4</v>
      </c>
      <c r="K3118" s="57">
        <f t="shared" si="236"/>
        <v>12</v>
      </c>
      <c r="L3118" s="57">
        <f>K3118*H3118</f>
        <v>72</v>
      </c>
      <c r="M3118" s="4" t="s">
        <v>3104</v>
      </c>
      <c r="N3118" s="57" t="s">
        <v>6292</v>
      </c>
      <c r="O3118" s="57">
        <v>9808</v>
      </c>
      <c r="P3118" s="4"/>
      <c r="Q3118" s="4"/>
    </row>
    <row r="3119" spans="1:17" s="1" customFormat="1" ht="18.649999999999999" customHeight="1" x14ac:dyDescent="0.35">
      <c r="A3119" s="3">
        <v>46191</v>
      </c>
      <c r="B3119" s="57">
        <f t="shared" si="238"/>
        <v>25</v>
      </c>
      <c r="C3119" s="57" t="str">
        <f t="shared" si="239"/>
        <v>Jun</v>
      </c>
      <c r="D3119" s="4" t="s">
        <v>6120</v>
      </c>
      <c r="E3119" s="57" t="s">
        <v>445</v>
      </c>
      <c r="F3119" s="57" t="str">
        <f>IF(LEFT(O3119,2)="OP","OP","CPT")</f>
        <v>CPT</v>
      </c>
      <c r="G3119" s="57">
        <v>9812</v>
      </c>
      <c r="H3119" s="57">
        <v>1</v>
      </c>
      <c r="I3119" s="57">
        <v>8</v>
      </c>
      <c r="J3119" s="57">
        <v>3.5</v>
      </c>
      <c r="K3119" s="57">
        <f t="shared" si="236"/>
        <v>11.5</v>
      </c>
      <c r="L3119" s="57">
        <f>K3119*H3119</f>
        <v>11.5</v>
      </c>
      <c r="M3119" s="4" t="s">
        <v>3104</v>
      </c>
      <c r="N3119" s="57" t="s">
        <v>6292</v>
      </c>
      <c r="O3119" s="57">
        <v>9808</v>
      </c>
      <c r="P3119" s="4"/>
      <c r="Q3119" s="4"/>
    </row>
    <row r="3120" spans="1:17" s="1" customFormat="1" ht="18.649999999999999" customHeight="1" x14ac:dyDescent="0.35">
      <c r="A3120" s="3">
        <v>46191</v>
      </c>
      <c r="B3120" s="57">
        <f t="shared" si="238"/>
        <v>25</v>
      </c>
      <c r="C3120" s="57" t="str">
        <f t="shared" si="239"/>
        <v>Jun</v>
      </c>
      <c r="D3120" s="4" t="s">
        <v>6120</v>
      </c>
      <c r="E3120" s="57" t="s">
        <v>445</v>
      </c>
      <c r="F3120" s="57" t="str">
        <f>IF(LEFT(O3120,2)="OP","OP","CPT")</f>
        <v>CPT</v>
      </c>
      <c r="G3120" s="57">
        <v>9812</v>
      </c>
      <c r="H3120" s="57">
        <v>20</v>
      </c>
      <c r="I3120" s="57">
        <v>8</v>
      </c>
      <c r="J3120" s="57">
        <v>4</v>
      </c>
      <c r="K3120" s="57">
        <f t="shared" si="236"/>
        <v>12</v>
      </c>
      <c r="L3120" s="57">
        <f>K3120*H3120</f>
        <v>240</v>
      </c>
      <c r="M3120" s="4" t="s">
        <v>3104</v>
      </c>
      <c r="N3120" s="57" t="s">
        <v>6292</v>
      </c>
      <c r="O3120" s="57">
        <v>9808</v>
      </c>
      <c r="P3120" s="4"/>
      <c r="Q3120" s="4"/>
    </row>
    <row r="3121" spans="1:17" s="1" customFormat="1" ht="18.649999999999999" customHeight="1" x14ac:dyDescent="0.35">
      <c r="A3121" s="3">
        <v>46191</v>
      </c>
      <c r="B3121" s="57">
        <f t="shared" si="238"/>
        <v>25</v>
      </c>
      <c r="C3121" s="57" t="str">
        <f t="shared" si="239"/>
        <v>Jun</v>
      </c>
      <c r="D3121" s="4" t="s">
        <v>6120</v>
      </c>
      <c r="E3121" s="57" t="s">
        <v>445</v>
      </c>
      <c r="F3121" s="57" t="str">
        <f>IF(LEFT(O3121,2)="OP","OP","CPT")</f>
        <v>CPT</v>
      </c>
      <c r="G3121" s="57">
        <v>9812</v>
      </c>
      <c r="H3121" s="57">
        <v>1</v>
      </c>
      <c r="I3121" s="57">
        <v>8</v>
      </c>
      <c r="J3121" s="57">
        <v>3.75</v>
      </c>
      <c r="K3121" s="57">
        <f t="shared" ref="K3121:K3184" si="240">I3121+J3121</f>
        <v>11.75</v>
      </c>
      <c r="L3121" s="57">
        <f>K3121*H3121</f>
        <v>11.75</v>
      </c>
      <c r="M3121" s="4" t="s">
        <v>3104</v>
      </c>
      <c r="N3121" s="57" t="s">
        <v>6292</v>
      </c>
      <c r="O3121" s="57">
        <v>9808</v>
      </c>
      <c r="P3121" s="4"/>
      <c r="Q3121" s="4"/>
    </row>
    <row r="3122" spans="1:17" s="1" customFormat="1" ht="18.649999999999999" customHeight="1" x14ac:dyDescent="0.35">
      <c r="A3122" s="3">
        <v>46192</v>
      </c>
      <c r="B3122" s="57">
        <f t="shared" si="238"/>
        <v>25</v>
      </c>
      <c r="C3122" s="57" t="str">
        <f t="shared" si="239"/>
        <v>Jun</v>
      </c>
      <c r="D3122" s="4" t="s">
        <v>435</v>
      </c>
      <c r="E3122" s="57" t="s">
        <v>34</v>
      </c>
      <c r="F3122" s="57" t="s">
        <v>18</v>
      </c>
      <c r="G3122" s="57">
        <v>9814</v>
      </c>
      <c r="H3122" s="57">
        <v>1</v>
      </c>
      <c r="I3122" s="57">
        <v>4</v>
      </c>
      <c r="J3122" s="57">
        <v>2</v>
      </c>
      <c r="K3122" s="57">
        <f t="shared" si="240"/>
        <v>6</v>
      </c>
      <c r="L3122" s="57">
        <f t="shared" ref="L3122:L3156" si="241">H3122*K3122</f>
        <v>6</v>
      </c>
      <c r="M3122" s="4" t="s">
        <v>452</v>
      </c>
      <c r="N3122" s="57" t="s">
        <v>435</v>
      </c>
      <c r="O3122" s="57">
        <v>273124</v>
      </c>
      <c r="P3122" s="4"/>
      <c r="Q3122" s="4"/>
    </row>
    <row r="3123" spans="1:17" s="1" customFormat="1" ht="18.649999999999999" customHeight="1" x14ac:dyDescent="0.35">
      <c r="A3123" s="3">
        <v>46192</v>
      </c>
      <c r="B3123" s="57">
        <f t="shared" si="238"/>
        <v>25</v>
      </c>
      <c r="C3123" s="57" t="str">
        <f t="shared" si="239"/>
        <v>Jun</v>
      </c>
      <c r="D3123" s="4" t="s">
        <v>435</v>
      </c>
      <c r="E3123" s="57" t="s">
        <v>34</v>
      </c>
      <c r="F3123" s="57" t="s">
        <v>18</v>
      </c>
      <c r="G3123" s="57">
        <v>9814</v>
      </c>
      <c r="H3123" s="57">
        <v>1</v>
      </c>
      <c r="I3123" s="57">
        <v>8</v>
      </c>
      <c r="J3123" s="57">
        <v>2</v>
      </c>
      <c r="K3123" s="57">
        <f t="shared" si="240"/>
        <v>10</v>
      </c>
      <c r="L3123" s="57">
        <f t="shared" si="241"/>
        <v>10</v>
      </c>
      <c r="M3123" s="4" t="s">
        <v>452</v>
      </c>
      <c r="N3123" s="57" t="s">
        <v>435</v>
      </c>
      <c r="O3123" s="57">
        <v>273124</v>
      </c>
      <c r="P3123" s="4"/>
      <c r="Q3123" s="4"/>
    </row>
    <row r="3124" spans="1:17" s="1" customFormat="1" ht="18.649999999999999" customHeight="1" x14ac:dyDescent="0.35">
      <c r="A3124" s="3">
        <v>46192</v>
      </c>
      <c r="B3124" s="57">
        <f t="shared" si="238"/>
        <v>25</v>
      </c>
      <c r="C3124" s="57" t="str">
        <f t="shared" si="239"/>
        <v>Jun</v>
      </c>
      <c r="D3124" s="4" t="s">
        <v>2268</v>
      </c>
      <c r="E3124" s="57" t="s">
        <v>34</v>
      </c>
      <c r="F3124" s="57" t="s">
        <v>18</v>
      </c>
      <c r="G3124" s="57">
        <v>9814</v>
      </c>
      <c r="H3124" s="57">
        <v>1</v>
      </c>
      <c r="I3124" s="57">
        <v>2</v>
      </c>
      <c r="J3124" s="57"/>
      <c r="K3124" s="57">
        <f t="shared" si="240"/>
        <v>2</v>
      </c>
      <c r="L3124" s="57">
        <f t="shared" si="241"/>
        <v>2</v>
      </c>
      <c r="M3124" s="4" t="s">
        <v>5103</v>
      </c>
      <c r="N3124" s="57" t="s">
        <v>52</v>
      </c>
      <c r="O3124" s="57">
        <v>9330</v>
      </c>
      <c r="P3124" s="4" t="s">
        <v>2417</v>
      </c>
      <c r="Q3124" s="4"/>
    </row>
    <row r="3125" spans="1:17" s="1" customFormat="1" ht="18.649999999999999" customHeight="1" x14ac:dyDescent="0.35">
      <c r="A3125" s="3">
        <v>46192</v>
      </c>
      <c r="B3125" s="57">
        <f t="shared" si="238"/>
        <v>25</v>
      </c>
      <c r="C3125" s="57" t="str">
        <f t="shared" si="239"/>
        <v>Jun</v>
      </c>
      <c r="D3125" s="4" t="s">
        <v>2269</v>
      </c>
      <c r="E3125" s="57" t="s">
        <v>34</v>
      </c>
      <c r="F3125" s="57" t="s">
        <v>18</v>
      </c>
      <c r="G3125" s="57">
        <v>9814</v>
      </c>
      <c r="H3125" s="57">
        <v>1</v>
      </c>
      <c r="I3125" s="57">
        <v>2</v>
      </c>
      <c r="J3125" s="57"/>
      <c r="K3125" s="57">
        <f t="shared" si="240"/>
        <v>2</v>
      </c>
      <c r="L3125" s="57">
        <f t="shared" si="241"/>
        <v>2</v>
      </c>
      <c r="M3125" s="4" t="s">
        <v>5103</v>
      </c>
      <c r="N3125" s="57" t="s">
        <v>52</v>
      </c>
      <c r="O3125" s="57">
        <v>9330</v>
      </c>
      <c r="P3125" s="4" t="s">
        <v>2417</v>
      </c>
      <c r="Q3125" s="4"/>
    </row>
    <row r="3126" spans="1:17" s="1" customFormat="1" ht="18.649999999999999" customHeight="1" x14ac:dyDescent="0.35">
      <c r="A3126" s="3">
        <v>46192</v>
      </c>
      <c r="B3126" s="57">
        <f t="shared" si="238"/>
        <v>25</v>
      </c>
      <c r="C3126" s="57" t="str">
        <f t="shared" si="239"/>
        <v>Jun</v>
      </c>
      <c r="D3126" s="4" t="s">
        <v>5361</v>
      </c>
      <c r="E3126" s="57" t="s">
        <v>445</v>
      </c>
      <c r="F3126" s="57" t="s">
        <v>18</v>
      </c>
      <c r="G3126" s="57">
        <v>9812</v>
      </c>
      <c r="H3126" s="57">
        <v>4</v>
      </c>
      <c r="I3126" s="57">
        <v>8</v>
      </c>
      <c r="J3126" s="57"/>
      <c r="K3126" s="57">
        <f t="shared" si="240"/>
        <v>8</v>
      </c>
      <c r="L3126" s="57">
        <f t="shared" si="241"/>
        <v>32</v>
      </c>
      <c r="M3126" s="4" t="s">
        <v>3104</v>
      </c>
      <c r="N3126" s="57" t="s">
        <v>6292</v>
      </c>
      <c r="O3126" s="57">
        <v>9808</v>
      </c>
      <c r="P3126" s="4"/>
      <c r="Q3126" s="4"/>
    </row>
    <row r="3127" spans="1:17" s="1" customFormat="1" ht="18.649999999999999" customHeight="1" x14ac:dyDescent="0.35">
      <c r="A3127" s="3">
        <v>46192</v>
      </c>
      <c r="B3127" s="57">
        <f t="shared" si="238"/>
        <v>25</v>
      </c>
      <c r="C3127" s="57" t="str">
        <f t="shared" si="239"/>
        <v>Jun</v>
      </c>
      <c r="D3127" s="4" t="s">
        <v>5361</v>
      </c>
      <c r="E3127" s="57" t="s">
        <v>445</v>
      </c>
      <c r="F3127" s="57" t="s">
        <v>18</v>
      </c>
      <c r="G3127" s="57">
        <v>9812</v>
      </c>
      <c r="H3127" s="57">
        <v>1</v>
      </c>
      <c r="I3127" s="57">
        <v>8</v>
      </c>
      <c r="J3127" s="57">
        <v>1</v>
      </c>
      <c r="K3127" s="57">
        <f t="shared" si="240"/>
        <v>9</v>
      </c>
      <c r="L3127" s="57">
        <f t="shared" si="241"/>
        <v>9</v>
      </c>
      <c r="M3127" s="4" t="s">
        <v>3104</v>
      </c>
      <c r="N3127" s="57" t="s">
        <v>6292</v>
      </c>
      <c r="O3127" s="57">
        <v>9808</v>
      </c>
      <c r="P3127" s="4"/>
      <c r="Q3127" s="4"/>
    </row>
    <row r="3128" spans="1:17" s="1" customFormat="1" ht="18.649999999999999" customHeight="1" x14ac:dyDescent="0.35">
      <c r="A3128" s="3">
        <v>46192</v>
      </c>
      <c r="B3128" s="57">
        <f t="shared" si="238"/>
        <v>25</v>
      </c>
      <c r="C3128" s="57" t="str">
        <f t="shared" si="239"/>
        <v>Jun</v>
      </c>
      <c r="D3128" s="4" t="s">
        <v>5361</v>
      </c>
      <c r="E3128" s="57" t="s">
        <v>445</v>
      </c>
      <c r="F3128" s="57" t="s">
        <v>18</v>
      </c>
      <c r="G3128" s="57">
        <v>9812</v>
      </c>
      <c r="H3128" s="57">
        <v>6</v>
      </c>
      <c r="I3128" s="57">
        <v>8</v>
      </c>
      <c r="J3128" s="57">
        <v>2</v>
      </c>
      <c r="K3128" s="57">
        <f t="shared" si="240"/>
        <v>10</v>
      </c>
      <c r="L3128" s="57">
        <f t="shared" si="241"/>
        <v>60</v>
      </c>
      <c r="M3128" s="4" t="s">
        <v>3104</v>
      </c>
      <c r="N3128" s="57" t="s">
        <v>6292</v>
      </c>
      <c r="O3128" s="57">
        <v>9808</v>
      </c>
      <c r="P3128" s="4"/>
      <c r="Q3128" s="4"/>
    </row>
    <row r="3129" spans="1:17" s="1" customFormat="1" ht="18.649999999999999" customHeight="1" x14ac:dyDescent="0.35">
      <c r="A3129" s="3">
        <v>46192</v>
      </c>
      <c r="B3129" s="57">
        <f t="shared" si="238"/>
        <v>25</v>
      </c>
      <c r="C3129" s="57" t="str">
        <f t="shared" si="239"/>
        <v>Jun</v>
      </c>
      <c r="D3129" s="4" t="s">
        <v>2621</v>
      </c>
      <c r="E3129" s="57" t="s">
        <v>445</v>
      </c>
      <c r="F3129" s="57" t="s">
        <v>18</v>
      </c>
      <c r="G3129" s="57">
        <v>9812</v>
      </c>
      <c r="H3129" s="57">
        <v>5</v>
      </c>
      <c r="I3129" s="57">
        <v>8</v>
      </c>
      <c r="J3129" s="57"/>
      <c r="K3129" s="57">
        <f t="shared" si="240"/>
        <v>8</v>
      </c>
      <c r="L3129" s="57">
        <f t="shared" si="241"/>
        <v>40</v>
      </c>
      <c r="M3129" s="4" t="s">
        <v>5733</v>
      </c>
      <c r="N3129" s="57" t="s">
        <v>47</v>
      </c>
      <c r="O3129" s="57">
        <v>9281</v>
      </c>
      <c r="P3129" s="4" t="s">
        <v>5734</v>
      </c>
      <c r="Q3129" s="4"/>
    </row>
    <row r="3130" spans="1:17" s="1" customFormat="1" ht="18.649999999999999" customHeight="1" x14ac:dyDescent="0.35">
      <c r="A3130" s="3">
        <v>46192</v>
      </c>
      <c r="B3130" s="57">
        <f t="shared" si="238"/>
        <v>25</v>
      </c>
      <c r="C3130" s="57" t="str">
        <f t="shared" si="239"/>
        <v>Jun</v>
      </c>
      <c r="D3130" s="4" t="s">
        <v>2621</v>
      </c>
      <c r="E3130" s="57" t="s">
        <v>445</v>
      </c>
      <c r="F3130" s="57" t="s">
        <v>18</v>
      </c>
      <c r="G3130" s="57">
        <v>9812</v>
      </c>
      <c r="H3130" s="57">
        <v>3</v>
      </c>
      <c r="I3130" s="57">
        <v>8</v>
      </c>
      <c r="J3130" s="57">
        <v>2</v>
      </c>
      <c r="K3130" s="57">
        <f t="shared" si="240"/>
        <v>10</v>
      </c>
      <c r="L3130" s="57">
        <f t="shared" si="241"/>
        <v>30</v>
      </c>
      <c r="M3130" s="4" t="s">
        <v>5733</v>
      </c>
      <c r="N3130" s="57" t="s">
        <v>47</v>
      </c>
      <c r="O3130" s="57">
        <v>9281</v>
      </c>
      <c r="P3130" s="4" t="s">
        <v>5734</v>
      </c>
      <c r="Q3130" s="4"/>
    </row>
    <row r="3131" spans="1:17" s="1" customFormat="1" ht="18.649999999999999" customHeight="1" x14ac:dyDescent="0.35">
      <c r="A3131" s="3">
        <v>46192</v>
      </c>
      <c r="B3131" s="57">
        <f t="shared" si="238"/>
        <v>25</v>
      </c>
      <c r="C3131" s="57" t="str">
        <f t="shared" si="239"/>
        <v>Jun</v>
      </c>
      <c r="D3131" s="4" t="s">
        <v>2621</v>
      </c>
      <c r="E3131" s="57" t="s">
        <v>445</v>
      </c>
      <c r="F3131" s="57" t="s">
        <v>18</v>
      </c>
      <c r="G3131" s="57">
        <v>9812</v>
      </c>
      <c r="H3131" s="57">
        <v>7</v>
      </c>
      <c r="I3131" s="57">
        <v>8</v>
      </c>
      <c r="J3131" s="57">
        <v>2.5</v>
      </c>
      <c r="K3131" s="57">
        <f t="shared" si="240"/>
        <v>10.5</v>
      </c>
      <c r="L3131" s="57">
        <f t="shared" si="241"/>
        <v>73.5</v>
      </c>
      <c r="M3131" s="4" t="s">
        <v>5733</v>
      </c>
      <c r="N3131" s="57" t="s">
        <v>47</v>
      </c>
      <c r="O3131" s="57">
        <v>9281</v>
      </c>
      <c r="P3131" s="4" t="s">
        <v>5734</v>
      </c>
      <c r="Q3131" s="4"/>
    </row>
    <row r="3132" spans="1:17" s="1" customFormat="1" ht="18.649999999999999" customHeight="1" x14ac:dyDescent="0.35">
      <c r="A3132" s="3">
        <v>46192</v>
      </c>
      <c r="B3132" s="57">
        <f t="shared" si="238"/>
        <v>25</v>
      </c>
      <c r="C3132" s="57" t="str">
        <f t="shared" si="239"/>
        <v>Jun</v>
      </c>
      <c r="D3132" s="4" t="s">
        <v>2621</v>
      </c>
      <c r="E3132" s="57" t="s">
        <v>445</v>
      </c>
      <c r="F3132" s="57" t="s">
        <v>18</v>
      </c>
      <c r="G3132" s="57">
        <v>9812</v>
      </c>
      <c r="H3132" s="57">
        <v>1</v>
      </c>
      <c r="I3132" s="57">
        <v>8</v>
      </c>
      <c r="J3132" s="57">
        <v>3.5</v>
      </c>
      <c r="K3132" s="57">
        <f t="shared" si="240"/>
        <v>11.5</v>
      </c>
      <c r="L3132" s="57">
        <f t="shared" si="241"/>
        <v>11.5</v>
      </c>
      <c r="M3132" s="4" t="s">
        <v>5733</v>
      </c>
      <c r="N3132" s="57" t="s">
        <v>47</v>
      </c>
      <c r="O3132" s="57">
        <v>9281</v>
      </c>
      <c r="P3132" s="4" t="s">
        <v>5734</v>
      </c>
      <c r="Q3132" s="4"/>
    </row>
    <row r="3133" spans="1:17" s="1" customFormat="1" ht="18.649999999999999" customHeight="1" x14ac:dyDescent="0.35">
      <c r="A3133" s="3">
        <v>46192</v>
      </c>
      <c r="B3133" s="57">
        <f t="shared" si="238"/>
        <v>25</v>
      </c>
      <c r="C3133" s="57" t="str">
        <f t="shared" si="239"/>
        <v>Jun</v>
      </c>
      <c r="D3133" s="4" t="s">
        <v>2621</v>
      </c>
      <c r="E3133" s="57" t="s">
        <v>445</v>
      </c>
      <c r="F3133" s="57" t="s">
        <v>18</v>
      </c>
      <c r="G3133" s="57">
        <v>9812</v>
      </c>
      <c r="H3133" s="57">
        <v>2</v>
      </c>
      <c r="I3133" s="57">
        <v>8</v>
      </c>
      <c r="J3133" s="57">
        <v>3.75</v>
      </c>
      <c r="K3133" s="57">
        <f t="shared" si="240"/>
        <v>11.75</v>
      </c>
      <c r="L3133" s="57">
        <f t="shared" si="241"/>
        <v>23.5</v>
      </c>
      <c r="M3133" s="4" t="s">
        <v>5733</v>
      </c>
      <c r="N3133" s="57" t="s">
        <v>47</v>
      </c>
      <c r="O3133" s="57">
        <v>9281</v>
      </c>
      <c r="P3133" s="4" t="s">
        <v>5734</v>
      </c>
      <c r="Q3133" s="4"/>
    </row>
    <row r="3134" spans="1:17" s="1" customFormat="1" ht="18.649999999999999" customHeight="1" x14ac:dyDescent="0.35">
      <c r="A3134" s="3">
        <v>46192</v>
      </c>
      <c r="B3134" s="57">
        <f t="shared" si="238"/>
        <v>25</v>
      </c>
      <c r="C3134" s="57" t="str">
        <f t="shared" si="239"/>
        <v>Jun</v>
      </c>
      <c r="D3134" s="4" t="s">
        <v>2621</v>
      </c>
      <c r="E3134" s="57" t="s">
        <v>445</v>
      </c>
      <c r="F3134" s="57" t="s">
        <v>18</v>
      </c>
      <c r="G3134" s="57">
        <v>9812</v>
      </c>
      <c r="H3134" s="57">
        <v>9</v>
      </c>
      <c r="I3134" s="57">
        <v>8</v>
      </c>
      <c r="J3134" s="57">
        <v>4</v>
      </c>
      <c r="K3134" s="57">
        <f t="shared" si="240"/>
        <v>12</v>
      </c>
      <c r="L3134" s="57">
        <f t="shared" si="241"/>
        <v>108</v>
      </c>
      <c r="M3134" s="4" t="s">
        <v>5733</v>
      </c>
      <c r="N3134" s="57" t="s">
        <v>47</v>
      </c>
      <c r="O3134" s="57">
        <v>9281</v>
      </c>
      <c r="P3134" s="4" t="s">
        <v>5734</v>
      </c>
      <c r="Q3134" s="4"/>
    </row>
    <row r="3135" spans="1:17" s="1" customFormat="1" ht="18.649999999999999" customHeight="1" x14ac:dyDescent="0.35">
      <c r="A3135" s="3">
        <v>46192</v>
      </c>
      <c r="B3135" s="57">
        <f t="shared" si="238"/>
        <v>25</v>
      </c>
      <c r="C3135" s="57" t="str">
        <f t="shared" si="239"/>
        <v>Jun</v>
      </c>
      <c r="D3135" s="4" t="s">
        <v>5236</v>
      </c>
      <c r="E3135" s="57" t="s">
        <v>445</v>
      </c>
      <c r="F3135" s="57" t="s">
        <v>18</v>
      </c>
      <c r="G3135" s="57">
        <v>9812</v>
      </c>
      <c r="H3135" s="57">
        <v>5</v>
      </c>
      <c r="I3135" s="57">
        <v>8</v>
      </c>
      <c r="J3135" s="57"/>
      <c r="K3135" s="57">
        <f t="shared" si="240"/>
        <v>8</v>
      </c>
      <c r="L3135" s="57">
        <f t="shared" si="241"/>
        <v>40</v>
      </c>
      <c r="M3135" s="4" t="s">
        <v>5703</v>
      </c>
      <c r="N3135" s="57" t="s">
        <v>47</v>
      </c>
      <c r="O3135" s="57">
        <v>9281</v>
      </c>
      <c r="P3135" s="4" t="s">
        <v>5732</v>
      </c>
      <c r="Q3135" s="4"/>
    </row>
    <row r="3136" spans="1:17" s="1" customFormat="1" ht="18.649999999999999" customHeight="1" x14ac:dyDescent="0.35">
      <c r="A3136" s="3">
        <v>46192</v>
      </c>
      <c r="B3136" s="57">
        <f t="shared" si="238"/>
        <v>25</v>
      </c>
      <c r="C3136" s="57" t="str">
        <f t="shared" si="239"/>
        <v>Jun</v>
      </c>
      <c r="D3136" s="4" t="s">
        <v>5236</v>
      </c>
      <c r="E3136" s="57" t="s">
        <v>445</v>
      </c>
      <c r="F3136" s="57" t="s">
        <v>18</v>
      </c>
      <c r="G3136" s="57">
        <v>9812</v>
      </c>
      <c r="H3136" s="57">
        <v>1</v>
      </c>
      <c r="I3136" s="57">
        <v>8</v>
      </c>
      <c r="J3136" s="57">
        <v>2</v>
      </c>
      <c r="K3136" s="57">
        <f t="shared" si="240"/>
        <v>10</v>
      </c>
      <c r="L3136" s="57">
        <f t="shared" si="241"/>
        <v>10</v>
      </c>
      <c r="M3136" s="4" t="s">
        <v>5703</v>
      </c>
      <c r="N3136" s="57" t="s">
        <v>47</v>
      </c>
      <c r="O3136" s="57">
        <v>9281</v>
      </c>
      <c r="P3136" s="4" t="s">
        <v>5732</v>
      </c>
      <c r="Q3136" s="4"/>
    </row>
    <row r="3137" spans="1:17" s="1" customFormat="1" ht="18.649999999999999" customHeight="1" x14ac:dyDescent="0.35">
      <c r="A3137" s="3">
        <v>46192</v>
      </c>
      <c r="B3137" s="57">
        <f t="shared" si="238"/>
        <v>25</v>
      </c>
      <c r="C3137" s="57" t="str">
        <f t="shared" si="239"/>
        <v>Jun</v>
      </c>
      <c r="D3137" s="4" t="s">
        <v>3887</v>
      </c>
      <c r="E3137" s="57" t="s">
        <v>445</v>
      </c>
      <c r="F3137" s="57" t="s">
        <v>18</v>
      </c>
      <c r="G3137" s="57">
        <v>9812</v>
      </c>
      <c r="H3137" s="57">
        <v>8</v>
      </c>
      <c r="I3137" s="57">
        <v>8</v>
      </c>
      <c r="J3137" s="57">
        <v>4</v>
      </c>
      <c r="K3137" s="57">
        <f t="shared" si="240"/>
        <v>12</v>
      </c>
      <c r="L3137" s="57">
        <f t="shared" si="241"/>
        <v>96</v>
      </c>
      <c r="M3137" s="4" t="s">
        <v>5703</v>
      </c>
      <c r="N3137" s="57" t="s">
        <v>47</v>
      </c>
      <c r="O3137" s="57">
        <v>9281</v>
      </c>
      <c r="P3137" s="4" t="s">
        <v>5732</v>
      </c>
      <c r="Q3137" s="4"/>
    </row>
    <row r="3138" spans="1:17" s="1" customFormat="1" ht="18.649999999999999" customHeight="1" x14ac:dyDescent="0.35">
      <c r="A3138" s="3">
        <v>46192</v>
      </c>
      <c r="B3138" s="57">
        <f t="shared" si="238"/>
        <v>25</v>
      </c>
      <c r="C3138" s="57" t="str">
        <f t="shared" si="239"/>
        <v>Jun</v>
      </c>
      <c r="D3138" s="4" t="s">
        <v>1283</v>
      </c>
      <c r="E3138" s="57" t="s">
        <v>445</v>
      </c>
      <c r="F3138" s="57" t="s">
        <v>18</v>
      </c>
      <c r="G3138" s="57">
        <v>9812</v>
      </c>
      <c r="H3138" s="57">
        <v>3</v>
      </c>
      <c r="I3138" s="57">
        <v>8</v>
      </c>
      <c r="J3138" s="57"/>
      <c r="K3138" s="57">
        <f t="shared" si="240"/>
        <v>8</v>
      </c>
      <c r="L3138" s="57">
        <f t="shared" si="241"/>
        <v>24</v>
      </c>
      <c r="M3138" s="4" t="s">
        <v>2270</v>
      </c>
      <c r="N3138" s="57" t="s">
        <v>57</v>
      </c>
      <c r="O3138" s="57" t="s">
        <v>6010</v>
      </c>
      <c r="P3138" s="4" t="s">
        <v>2517</v>
      </c>
      <c r="Q3138" s="4"/>
    </row>
    <row r="3139" spans="1:17" s="1" customFormat="1" ht="18.649999999999999" customHeight="1" x14ac:dyDescent="0.35">
      <c r="A3139" s="3">
        <v>46192</v>
      </c>
      <c r="B3139" s="57">
        <f t="shared" si="238"/>
        <v>25</v>
      </c>
      <c r="C3139" s="57" t="str">
        <f t="shared" si="239"/>
        <v>Jun</v>
      </c>
      <c r="D3139" s="4" t="s">
        <v>1283</v>
      </c>
      <c r="E3139" s="57" t="s">
        <v>445</v>
      </c>
      <c r="F3139" s="57" t="s">
        <v>18</v>
      </c>
      <c r="G3139" s="57">
        <v>9812</v>
      </c>
      <c r="H3139" s="57">
        <v>2</v>
      </c>
      <c r="I3139" s="57">
        <v>8</v>
      </c>
      <c r="J3139" s="57"/>
      <c r="K3139" s="57">
        <f t="shared" si="240"/>
        <v>8</v>
      </c>
      <c r="L3139" s="57">
        <f t="shared" si="241"/>
        <v>16</v>
      </c>
      <c r="M3139" s="4" t="s">
        <v>5103</v>
      </c>
      <c r="N3139" s="57" t="s">
        <v>52</v>
      </c>
      <c r="O3139" s="57">
        <v>9330</v>
      </c>
      <c r="P3139" s="4" t="s">
        <v>6159</v>
      </c>
      <c r="Q3139" s="4"/>
    </row>
    <row r="3140" spans="1:17" s="1" customFormat="1" ht="18.649999999999999" customHeight="1" x14ac:dyDescent="0.35">
      <c r="A3140" s="3">
        <v>46192</v>
      </c>
      <c r="B3140" s="57">
        <f t="shared" si="238"/>
        <v>25</v>
      </c>
      <c r="C3140" s="57" t="str">
        <f t="shared" si="239"/>
        <v>Jun</v>
      </c>
      <c r="D3140" s="4" t="s">
        <v>1283</v>
      </c>
      <c r="E3140" s="57" t="s">
        <v>445</v>
      </c>
      <c r="F3140" s="57" t="s">
        <v>18</v>
      </c>
      <c r="G3140" s="57">
        <v>9812</v>
      </c>
      <c r="H3140" s="57">
        <v>2</v>
      </c>
      <c r="I3140" s="57">
        <v>8</v>
      </c>
      <c r="J3140" s="57"/>
      <c r="K3140" s="57">
        <f t="shared" si="240"/>
        <v>8</v>
      </c>
      <c r="L3140" s="57">
        <f t="shared" si="241"/>
        <v>16</v>
      </c>
      <c r="M3140" s="4" t="s">
        <v>5103</v>
      </c>
      <c r="N3140" s="57" t="s">
        <v>52</v>
      </c>
      <c r="O3140" s="57">
        <v>9330</v>
      </c>
      <c r="P3140" s="4" t="s">
        <v>5482</v>
      </c>
      <c r="Q3140" s="4"/>
    </row>
    <row r="3141" spans="1:17" s="1" customFormat="1" ht="18.649999999999999" customHeight="1" x14ac:dyDescent="0.35">
      <c r="A3141" s="3">
        <v>46192</v>
      </c>
      <c r="B3141" s="57">
        <f t="shared" si="238"/>
        <v>25</v>
      </c>
      <c r="C3141" s="57" t="str">
        <f t="shared" si="239"/>
        <v>Jun</v>
      </c>
      <c r="D3141" s="4" t="s">
        <v>674</v>
      </c>
      <c r="E3141" s="57" t="s">
        <v>445</v>
      </c>
      <c r="F3141" s="57" t="s">
        <v>17</v>
      </c>
      <c r="G3141" s="57">
        <v>9812</v>
      </c>
      <c r="H3141" s="57">
        <v>3</v>
      </c>
      <c r="I3141" s="57">
        <v>8</v>
      </c>
      <c r="J3141" s="57">
        <v>3</v>
      </c>
      <c r="K3141" s="57">
        <f t="shared" si="240"/>
        <v>11</v>
      </c>
      <c r="L3141" s="57">
        <f t="shared" si="241"/>
        <v>33</v>
      </c>
      <c r="M3141" s="4" t="s">
        <v>5103</v>
      </c>
      <c r="N3141" s="57" t="s">
        <v>52</v>
      </c>
      <c r="O3141" s="57">
        <v>9330</v>
      </c>
      <c r="P3141" s="4" t="s">
        <v>5440</v>
      </c>
      <c r="Q3141" s="4"/>
    </row>
    <row r="3142" spans="1:17" s="1" customFormat="1" ht="18.649999999999999" customHeight="1" x14ac:dyDescent="0.35">
      <c r="A3142" s="3">
        <v>46192</v>
      </c>
      <c r="B3142" s="57">
        <f t="shared" si="238"/>
        <v>25</v>
      </c>
      <c r="C3142" s="57" t="str">
        <f t="shared" si="239"/>
        <v>Jun</v>
      </c>
      <c r="D3142" s="4" t="s">
        <v>5406</v>
      </c>
      <c r="E3142" s="57" t="s">
        <v>445</v>
      </c>
      <c r="F3142" s="57" t="s">
        <v>17</v>
      </c>
      <c r="G3142" s="57">
        <v>9812</v>
      </c>
      <c r="H3142" s="57">
        <v>26</v>
      </c>
      <c r="I3142" s="57">
        <v>8</v>
      </c>
      <c r="J3142" s="57"/>
      <c r="K3142" s="57">
        <f t="shared" si="240"/>
        <v>8</v>
      </c>
      <c r="L3142" s="57">
        <f t="shared" si="241"/>
        <v>208</v>
      </c>
      <c r="M3142" s="4" t="s">
        <v>1903</v>
      </c>
      <c r="N3142" s="57" t="s">
        <v>442</v>
      </c>
      <c r="O3142" s="57">
        <v>9812</v>
      </c>
      <c r="P3142" s="4"/>
      <c r="Q3142" s="4"/>
    </row>
    <row r="3143" spans="1:17" s="1" customFormat="1" ht="18.649999999999999" customHeight="1" x14ac:dyDescent="0.35">
      <c r="A3143" s="3">
        <v>46192</v>
      </c>
      <c r="B3143" s="57">
        <f t="shared" si="238"/>
        <v>25</v>
      </c>
      <c r="C3143" s="57" t="str">
        <f t="shared" si="239"/>
        <v>Jun</v>
      </c>
      <c r="D3143" s="4" t="s">
        <v>5406</v>
      </c>
      <c r="E3143" s="57" t="s">
        <v>445</v>
      </c>
      <c r="F3143" s="57" t="s">
        <v>17</v>
      </c>
      <c r="G3143" s="57">
        <v>9812</v>
      </c>
      <c r="H3143" s="57">
        <v>4</v>
      </c>
      <c r="I3143" s="57">
        <v>8</v>
      </c>
      <c r="J3143" s="57">
        <v>2</v>
      </c>
      <c r="K3143" s="57">
        <f t="shared" si="240"/>
        <v>10</v>
      </c>
      <c r="L3143" s="57">
        <f t="shared" si="241"/>
        <v>40</v>
      </c>
      <c r="M3143" s="4" t="s">
        <v>1903</v>
      </c>
      <c r="N3143" s="57" t="s">
        <v>442</v>
      </c>
      <c r="O3143" s="57">
        <v>9812</v>
      </c>
      <c r="P3143" s="4"/>
      <c r="Q3143" s="4"/>
    </row>
    <row r="3144" spans="1:17" s="1" customFormat="1" ht="18.649999999999999" customHeight="1" x14ac:dyDescent="0.35">
      <c r="A3144" s="3">
        <v>46192</v>
      </c>
      <c r="B3144" s="57">
        <f t="shared" si="238"/>
        <v>25</v>
      </c>
      <c r="C3144" s="57" t="str">
        <f t="shared" si="239"/>
        <v>Jun</v>
      </c>
      <c r="D3144" s="4" t="s">
        <v>2817</v>
      </c>
      <c r="E3144" s="57" t="s">
        <v>445</v>
      </c>
      <c r="F3144" s="57" t="s">
        <v>17</v>
      </c>
      <c r="G3144" s="57">
        <v>9812</v>
      </c>
      <c r="H3144" s="57">
        <v>1</v>
      </c>
      <c r="I3144" s="57">
        <v>8</v>
      </c>
      <c r="J3144" s="57">
        <v>2.5</v>
      </c>
      <c r="K3144" s="57">
        <f t="shared" si="240"/>
        <v>10.5</v>
      </c>
      <c r="L3144" s="57">
        <f t="shared" si="241"/>
        <v>10.5</v>
      </c>
      <c r="M3144" s="4" t="s">
        <v>1903</v>
      </c>
      <c r="N3144" s="57" t="s">
        <v>442</v>
      </c>
      <c r="O3144" s="57">
        <v>9812</v>
      </c>
      <c r="P3144" s="4"/>
      <c r="Q3144" s="4"/>
    </row>
    <row r="3145" spans="1:17" s="1" customFormat="1" ht="18.649999999999999" customHeight="1" x14ac:dyDescent="0.35">
      <c r="A3145" s="3">
        <v>46192</v>
      </c>
      <c r="B3145" s="57">
        <f t="shared" si="238"/>
        <v>25</v>
      </c>
      <c r="C3145" s="57" t="str">
        <f t="shared" si="239"/>
        <v>Jun</v>
      </c>
      <c r="D3145" s="4" t="s">
        <v>2817</v>
      </c>
      <c r="E3145" s="57" t="s">
        <v>445</v>
      </c>
      <c r="F3145" s="57" t="s">
        <v>17</v>
      </c>
      <c r="G3145" s="57">
        <v>9812</v>
      </c>
      <c r="H3145" s="57">
        <v>5</v>
      </c>
      <c r="I3145" s="57">
        <v>8</v>
      </c>
      <c r="J3145" s="57">
        <v>3</v>
      </c>
      <c r="K3145" s="57">
        <f t="shared" si="240"/>
        <v>11</v>
      </c>
      <c r="L3145" s="57">
        <f t="shared" si="241"/>
        <v>55</v>
      </c>
      <c r="M3145" s="4" t="s">
        <v>1903</v>
      </c>
      <c r="N3145" s="57" t="s">
        <v>442</v>
      </c>
      <c r="O3145" s="57">
        <v>9812</v>
      </c>
      <c r="P3145" s="4"/>
      <c r="Q3145" s="4"/>
    </row>
    <row r="3146" spans="1:17" s="1" customFormat="1" ht="18.649999999999999" customHeight="1" x14ac:dyDescent="0.35">
      <c r="A3146" s="3">
        <v>46192</v>
      </c>
      <c r="B3146" s="57">
        <f t="shared" si="238"/>
        <v>25</v>
      </c>
      <c r="C3146" s="57" t="str">
        <f t="shared" si="239"/>
        <v>Jun</v>
      </c>
      <c r="D3146" s="4" t="s">
        <v>2817</v>
      </c>
      <c r="E3146" s="57" t="s">
        <v>445</v>
      </c>
      <c r="F3146" s="57" t="s">
        <v>17</v>
      </c>
      <c r="G3146" s="57">
        <v>9812</v>
      </c>
      <c r="H3146" s="57">
        <v>14</v>
      </c>
      <c r="I3146" s="57">
        <v>8</v>
      </c>
      <c r="J3146" s="57">
        <v>4</v>
      </c>
      <c r="K3146" s="57">
        <f t="shared" si="240"/>
        <v>12</v>
      </c>
      <c r="L3146" s="57">
        <f t="shared" si="241"/>
        <v>168</v>
      </c>
      <c r="M3146" s="4" t="s">
        <v>1903</v>
      </c>
      <c r="N3146" s="57" t="s">
        <v>442</v>
      </c>
      <c r="O3146" s="57">
        <v>9812</v>
      </c>
      <c r="P3146" s="4"/>
      <c r="Q3146" s="4"/>
    </row>
    <row r="3147" spans="1:17" s="1" customFormat="1" ht="18.649999999999999" customHeight="1" x14ac:dyDescent="0.35">
      <c r="A3147" s="3">
        <v>46192</v>
      </c>
      <c r="B3147" s="57">
        <f t="shared" si="238"/>
        <v>25</v>
      </c>
      <c r="C3147" s="57" t="str">
        <f t="shared" si="239"/>
        <v>Jun</v>
      </c>
      <c r="D3147" s="4" t="s">
        <v>5731</v>
      </c>
      <c r="E3147" s="57" t="s">
        <v>445</v>
      </c>
      <c r="F3147" s="57" t="s">
        <v>17</v>
      </c>
      <c r="G3147" s="57">
        <v>9812</v>
      </c>
      <c r="H3147" s="57">
        <v>1</v>
      </c>
      <c r="I3147" s="57">
        <v>8</v>
      </c>
      <c r="J3147" s="57"/>
      <c r="K3147" s="57">
        <f t="shared" si="240"/>
        <v>8</v>
      </c>
      <c r="L3147" s="57">
        <f t="shared" si="241"/>
        <v>8</v>
      </c>
      <c r="M3147" s="4" t="s">
        <v>5733</v>
      </c>
      <c r="N3147" s="57" t="s">
        <v>47</v>
      </c>
      <c r="O3147" s="57">
        <v>9281</v>
      </c>
      <c r="P3147" s="4" t="s">
        <v>5734</v>
      </c>
      <c r="Q3147" s="4"/>
    </row>
    <row r="3148" spans="1:17" s="1" customFormat="1" ht="18.649999999999999" customHeight="1" x14ac:dyDescent="0.35">
      <c r="A3148" s="3">
        <v>46192</v>
      </c>
      <c r="B3148" s="57">
        <f t="shared" si="238"/>
        <v>25</v>
      </c>
      <c r="C3148" s="57" t="str">
        <f t="shared" si="239"/>
        <v>Jun</v>
      </c>
      <c r="D3148" s="4" t="s">
        <v>5731</v>
      </c>
      <c r="E3148" s="57" t="s">
        <v>445</v>
      </c>
      <c r="F3148" s="57" t="s">
        <v>17</v>
      </c>
      <c r="G3148" s="57">
        <v>9812</v>
      </c>
      <c r="H3148" s="57">
        <v>2</v>
      </c>
      <c r="I3148" s="57">
        <v>8</v>
      </c>
      <c r="J3148" s="57">
        <v>2</v>
      </c>
      <c r="K3148" s="57">
        <f t="shared" si="240"/>
        <v>10</v>
      </c>
      <c r="L3148" s="57">
        <f t="shared" si="241"/>
        <v>20</v>
      </c>
      <c r="M3148" s="4" t="s">
        <v>5733</v>
      </c>
      <c r="N3148" s="57" t="s">
        <v>47</v>
      </c>
      <c r="O3148" s="57">
        <v>9281</v>
      </c>
      <c r="P3148" s="4" t="s">
        <v>5734</v>
      </c>
      <c r="Q3148" s="4"/>
    </row>
    <row r="3149" spans="1:17" s="1" customFormat="1" ht="18.649999999999999" customHeight="1" x14ac:dyDescent="0.35">
      <c r="A3149" s="3">
        <v>46192</v>
      </c>
      <c r="B3149" s="57">
        <f t="shared" si="238"/>
        <v>25</v>
      </c>
      <c r="C3149" s="57" t="str">
        <f t="shared" si="239"/>
        <v>Jun</v>
      </c>
      <c r="D3149" s="4" t="s">
        <v>5731</v>
      </c>
      <c r="E3149" s="57" t="s">
        <v>445</v>
      </c>
      <c r="F3149" s="57" t="s">
        <v>17</v>
      </c>
      <c r="G3149" s="57">
        <v>9812</v>
      </c>
      <c r="H3149" s="57">
        <v>1</v>
      </c>
      <c r="I3149" s="57">
        <v>8</v>
      </c>
      <c r="J3149" s="57">
        <v>3</v>
      </c>
      <c r="K3149" s="57">
        <f t="shared" si="240"/>
        <v>11</v>
      </c>
      <c r="L3149" s="57">
        <f t="shared" si="241"/>
        <v>11</v>
      </c>
      <c r="M3149" s="4" t="s">
        <v>5733</v>
      </c>
      <c r="N3149" s="57" t="s">
        <v>47</v>
      </c>
      <c r="O3149" s="57">
        <v>9281</v>
      </c>
      <c r="P3149" s="4" t="s">
        <v>5734</v>
      </c>
      <c r="Q3149" s="4"/>
    </row>
    <row r="3150" spans="1:17" s="1" customFormat="1" ht="18.649999999999999" customHeight="1" x14ac:dyDescent="0.35">
      <c r="A3150" s="3">
        <v>46192</v>
      </c>
      <c r="B3150" s="57">
        <f t="shared" si="238"/>
        <v>25</v>
      </c>
      <c r="C3150" s="57" t="str">
        <f t="shared" si="239"/>
        <v>Jun</v>
      </c>
      <c r="D3150" s="4" t="s">
        <v>2698</v>
      </c>
      <c r="E3150" s="57" t="s">
        <v>445</v>
      </c>
      <c r="F3150" s="57" t="s">
        <v>17</v>
      </c>
      <c r="G3150" s="57">
        <v>9812</v>
      </c>
      <c r="H3150" s="57">
        <v>12</v>
      </c>
      <c r="I3150" s="57">
        <v>8</v>
      </c>
      <c r="J3150" s="57">
        <v>4</v>
      </c>
      <c r="K3150" s="57">
        <f t="shared" si="240"/>
        <v>12</v>
      </c>
      <c r="L3150" s="57">
        <f t="shared" si="241"/>
        <v>144</v>
      </c>
      <c r="M3150" s="4" t="s">
        <v>5733</v>
      </c>
      <c r="N3150" s="57" t="s">
        <v>47</v>
      </c>
      <c r="O3150" s="57">
        <v>9281</v>
      </c>
      <c r="P3150" s="4" t="s">
        <v>5734</v>
      </c>
      <c r="Q3150" s="4"/>
    </row>
    <row r="3151" spans="1:17" s="1" customFormat="1" ht="18.649999999999999" customHeight="1" x14ac:dyDescent="0.35">
      <c r="A3151" s="3">
        <v>46192</v>
      </c>
      <c r="B3151" s="57">
        <f t="shared" si="238"/>
        <v>25</v>
      </c>
      <c r="C3151" s="57" t="str">
        <f t="shared" si="239"/>
        <v>Jun</v>
      </c>
      <c r="D3151" s="4" t="s">
        <v>838</v>
      </c>
      <c r="E3151" s="57" t="s">
        <v>445</v>
      </c>
      <c r="F3151" s="57" t="s">
        <v>17</v>
      </c>
      <c r="G3151" s="57">
        <v>9812</v>
      </c>
      <c r="H3151" s="57">
        <v>1</v>
      </c>
      <c r="I3151" s="57">
        <v>8</v>
      </c>
      <c r="J3151" s="57"/>
      <c r="K3151" s="57">
        <f t="shared" si="240"/>
        <v>8</v>
      </c>
      <c r="L3151" s="57">
        <f t="shared" si="241"/>
        <v>8</v>
      </c>
      <c r="M3151" s="4" t="s">
        <v>3104</v>
      </c>
      <c r="N3151" s="57" t="s">
        <v>6292</v>
      </c>
      <c r="O3151" s="57">
        <v>9808</v>
      </c>
      <c r="P3151" s="4"/>
      <c r="Q3151" s="4"/>
    </row>
    <row r="3152" spans="1:17" s="1" customFormat="1" ht="18.649999999999999" customHeight="1" x14ac:dyDescent="0.35">
      <c r="A3152" s="3">
        <v>46192</v>
      </c>
      <c r="B3152" s="57">
        <f t="shared" si="238"/>
        <v>25</v>
      </c>
      <c r="C3152" s="57" t="str">
        <f t="shared" si="239"/>
        <v>Jun</v>
      </c>
      <c r="D3152" s="4" t="s">
        <v>838</v>
      </c>
      <c r="E3152" s="57" t="s">
        <v>445</v>
      </c>
      <c r="F3152" s="57" t="s">
        <v>17</v>
      </c>
      <c r="G3152" s="57">
        <v>9812</v>
      </c>
      <c r="H3152" s="57">
        <v>6</v>
      </c>
      <c r="I3152" s="57">
        <v>8</v>
      </c>
      <c r="J3152" s="57">
        <v>2</v>
      </c>
      <c r="K3152" s="57">
        <f t="shared" si="240"/>
        <v>10</v>
      </c>
      <c r="L3152" s="57">
        <f t="shared" si="241"/>
        <v>60</v>
      </c>
      <c r="M3152" s="4" t="s">
        <v>3104</v>
      </c>
      <c r="N3152" s="57" t="s">
        <v>6292</v>
      </c>
      <c r="O3152" s="57">
        <v>9808</v>
      </c>
      <c r="P3152" s="4"/>
      <c r="Q3152" s="4"/>
    </row>
    <row r="3153" spans="1:17" s="1" customFormat="1" ht="18.649999999999999" customHeight="1" x14ac:dyDescent="0.35">
      <c r="A3153" s="3">
        <v>46192</v>
      </c>
      <c r="B3153" s="57">
        <f t="shared" si="238"/>
        <v>25</v>
      </c>
      <c r="C3153" s="57" t="str">
        <f t="shared" si="239"/>
        <v>Jun</v>
      </c>
      <c r="D3153" s="4" t="s">
        <v>838</v>
      </c>
      <c r="E3153" s="57" t="s">
        <v>445</v>
      </c>
      <c r="F3153" s="57" t="s">
        <v>17</v>
      </c>
      <c r="G3153" s="57">
        <v>9812</v>
      </c>
      <c r="H3153" s="57">
        <v>8</v>
      </c>
      <c r="I3153" s="57">
        <v>8</v>
      </c>
      <c r="J3153" s="57">
        <v>3.5</v>
      </c>
      <c r="K3153" s="57">
        <f t="shared" si="240"/>
        <v>11.5</v>
      </c>
      <c r="L3153" s="57">
        <f t="shared" si="241"/>
        <v>92</v>
      </c>
      <c r="M3153" s="4" t="s">
        <v>3104</v>
      </c>
      <c r="N3153" s="57" t="s">
        <v>6292</v>
      </c>
      <c r="O3153" s="57">
        <v>9808</v>
      </c>
      <c r="P3153" s="4"/>
      <c r="Q3153" s="4"/>
    </row>
    <row r="3154" spans="1:17" s="1" customFormat="1" ht="18.649999999999999" customHeight="1" x14ac:dyDescent="0.35">
      <c r="A3154" s="3">
        <v>46192</v>
      </c>
      <c r="B3154" s="57">
        <f t="shared" si="238"/>
        <v>25</v>
      </c>
      <c r="C3154" s="57" t="str">
        <f t="shared" si="239"/>
        <v>Jun</v>
      </c>
      <c r="D3154" s="4" t="s">
        <v>551</v>
      </c>
      <c r="E3154" s="57" t="s">
        <v>34</v>
      </c>
      <c r="F3154" s="57" t="s">
        <v>17</v>
      </c>
      <c r="G3154" s="57">
        <v>9814</v>
      </c>
      <c r="H3154" s="57">
        <v>45</v>
      </c>
      <c r="I3154" s="57">
        <v>8</v>
      </c>
      <c r="J3154" s="57">
        <v>4</v>
      </c>
      <c r="K3154" s="57">
        <f t="shared" si="240"/>
        <v>12</v>
      </c>
      <c r="L3154" s="57">
        <f t="shared" si="241"/>
        <v>540</v>
      </c>
      <c r="M3154" s="4" t="s">
        <v>1903</v>
      </c>
      <c r="N3154" s="57" t="s">
        <v>443</v>
      </c>
      <c r="O3154" s="57">
        <v>9814</v>
      </c>
      <c r="P3154" s="4"/>
      <c r="Q3154" s="4"/>
    </row>
    <row r="3155" spans="1:17" s="1" customFormat="1" ht="18.649999999999999" customHeight="1" x14ac:dyDescent="0.35">
      <c r="A3155" s="3">
        <v>46192</v>
      </c>
      <c r="B3155" s="57">
        <f t="shared" si="238"/>
        <v>25</v>
      </c>
      <c r="C3155" s="57" t="str">
        <f t="shared" si="239"/>
        <v>Jun</v>
      </c>
      <c r="D3155" s="4" t="s">
        <v>972</v>
      </c>
      <c r="E3155" s="57" t="s">
        <v>34</v>
      </c>
      <c r="F3155" s="57" t="s">
        <v>17</v>
      </c>
      <c r="G3155" s="57">
        <v>9814</v>
      </c>
      <c r="H3155" s="57">
        <v>2</v>
      </c>
      <c r="I3155" s="57">
        <v>8</v>
      </c>
      <c r="J3155" s="57"/>
      <c r="K3155" s="57">
        <f t="shared" si="240"/>
        <v>8</v>
      </c>
      <c r="L3155" s="57">
        <f t="shared" si="241"/>
        <v>16</v>
      </c>
      <c r="M3155" s="4" t="s">
        <v>5733</v>
      </c>
      <c r="N3155" s="57" t="s">
        <v>47</v>
      </c>
      <c r="O3155" s="57">
        <v>9281</v>
      </c>
      <c r="P3155" s="4" t="s">
        <v>5734</v>
      </c>
      <c r="Q3155" s="4"/>
    </row>
    <row r="3156" spans="1:17" s="1" customFormat="1" ht="18.649999999999999" customHeight="1" x14ac:dyDescent="0.35">
      <c r="A3156" s="3">
        <v>46192</v>
      </c>
      <c r="B3156" s="57">
        <f t="shared" si="238"/>
        <v>25</v>
      </c>
      <c r="C3156" s="57" t="str">
        <f t="shared" si="239"/>
        <v>Jun</v>
      </c>
      <c r="D3156" s="4" t="s">
        <v>972</v>
      </c>
      <c r="E3156" s="57" t="s">
        <v>34</v>
      </c>
      <c r="F3156" s="57" t="s">
        <v>17</v>
      </c>
      <c r="G3156" s="57">
        <v>9814</v>
      </c>
      <c r="H3156" s="57">
        <v>6</v>
      </c>
      <c r="I3156" s="57">
        <v>8</v>
      </c>
      <c r="J3156" s="57">
        <v>4</v>
      </c>
      <c r="K3156" s="57">
        <f t="shared" si="240"/>
        <v>12</v>
      </c>
      <c r="L3156" s="57">
        <f t="shared" si="241"/>
        <v>72</v>
      </c>
      <c r="M3156" s="4" t="s">
        <v>5733</v>
      </c>
      <c r="N3156" s="57" t="s">
        <v>47</v>
      </c>
      <c r="O3156" s="57">
        <v>9281</v>
      </c>
      <c r="P3156" s="4" t="s">
        <v>5734</v>
      </c>
      <c r="Q3156" s="4"/>
    </row>
    <row r="3157" spans="1:17" s="1" customFormat="1" ht="18.649999999999999" customHeight="1" x14ac:dyDescent="0.35">
      <c r="A3157" s="3">
        <v>46192</v>
      </c>
      <c r="B3157" s="57">
        <f t="shared" si="238"/>
        <v>25</v>
      </c>
      <c r="C3157" s="57" t="str">
        <f t="shared" si="239"/>
        <v>Jun</v>
      </c>
      <c r="D3157" s="4" t="s">
        <v>6120</v>
      </c>
      <c r="E3157" s="57" t="s">
        <v>445</v>
      </c>
      <c r="F3157" s="57" t="str">
        <f>IF(LEFT(O3157,2)="OP","OP","CPT")</f>
        <v>CPT</v>
      </c>
      <c r="G3157" s="57">
        <v>9812</v>
      </c>
      <c r="H3157" s="57">
        <v>6</v>
      </c>
      <c r="I3157" s="57">
        <v>8</v>
      </c>
      <c r="J3157" s="57">
        <v>4</v>
      </c>
      <c r="K3157" s="57">
        <f t="shared" si="240"/>
        <v>12</v>
      </c>
      <c r="L3157" s="57">
        <f>K3157*H3157</f>
        <v>72</v>
      </c>
      <c r="M3157" s="4" t="s">
        <v>3104</v>
      </c>
      <c r="N3157" s="57" t="s">
        <v>6292</v>
      </c>
      <c r="O3157" s="57">
        <v>9808</v>
      </c>
      <c r="P3157" s="4"/>
      <c r="Q3157" s="4"/>
    </row>
    <row r="3158" spans="1:17" s="1" customFormat="1" ht="18.649999999999999" customHeight="1" x14ac:dyDescent="0.35">
      <c r="A3158" s="3">
        <v>46192</v>
      </c>
      <c r="B3158" s="57">
        <f t="shared" si="238"/>
        <v>25</v>
      </c>
      <c r="C3158" s="57" t="str">
        <f t="shared" si="239"/>
        <v>Jun</v>
      </c>
      <c r="D3158" s="4" t="s">
        <v>6120</v>
      </c>
      <c r="E3158" s="57" t="s">
        <v>445</v>
      </c>
      <c r="F3158" s="57" t="str">
        <f>IF(LEFT(O3158,2)="OP","OP","CPT")</f>
        <v>CPT</v>
      </c>
      <c r="G3158" s="57">
        <v>9812</v>
      </c>
      <c r="H3158" s="57">
        <v>20</v>
      </c>
      <c r="I3158" s="57">
        <v>8</v>
      </c>
      <c r="J3158" s="57">
        <v>4</v>
      </c>
      <c r="K3158" s="57">
        <f t="shared" si="240"/>
        <v>12</v>
      </c>
      <c r="L3158" s="57">
        <f>K3158*H3158</f>
        <v>240</v>
      </c>
      <c r="M3158" s="4" t="s">
        <v>3104</v>
      </c>
      <c r="N3158" s="57" t="s">
        <v>6292</v>
      </c>
      <c r="O3158" s="57">
        <v>9808</v>
      </c>
      <c r="P3158" s="4"/>
      <c r="Q3158" s="4"/>
    </row>
    <row r="3159" spans="1:17" s="1" customFormat="1" ht="18.649999999999999" customHeight="1" x14ac:dyDescent="0.35">
      <c r="A3159" s="3">
        <v>46192</v>
      </c>
      <c r="B3159" s="57">
        <f t="shared" si="238"/>
        <v>25</v>
      </c>
      <c r="C3159" s="57" t="str">
        <f t="shared" si="239"/>
        <v>Jun</v>
      </c>
      <c r="D3159" s="4" t="s">
        <v>6120</v>
      </c>
      <c r="E3159" s="57" t="s">
        <v>445</v>
      </c>
      <c r="F3159" s="57" t="str">
        <f>IF(LEFT(O3159,2)="OP","OP","CPT")</f>
        <v>CPT</v>
      </c>
      <c r="G3159" s="57">
        <v>9812</v>
      </c>
      <c r="H3159" s="57">
        <v>1</v>
      </c>
      <c r="I3159" s="57">
        <v>8</v>
      </c>
      <c r="J3159" s="57">
        <v>3.75</v>
      </c>
      <c r="K3159" s="57">
        <f t="shared" si="240"/>
        <v>11.75</v>
      </c>
      <c r="L3159" s="57">
        <f>K3159*H3159</f>
        <v>11.75</v>
      </c>
      <c r="M3159" s="4" t="s">
        <v>3104</v>
      </c>
      <c r="N3159" s="57" t="s">
        <v>6292</v>
      </c>
      <c r="O3159" s="57">
        <v>9808</v>
      </c>
      <c r="P3159" s="4"/>
      <c r="Q3159" s="4"/>
    </row>
    <row r="3160" spans="1:17" s="1" customFormat="1" ht="18.649999999999999" customHeight="1" x14ac:dyDescent="0.35">
      <c r="A3160" s="3">
        <v>46193</v>
      </c>
      <c r="B3160" s="57">
        <f t="shared" si="238"/>
        <v>25</v>
      </c>
      <c r="C3160" s="57" t="str">
        <f t="shared" si="239"/>
        <v>Jun</v>
      </c>
      <c r="D3160" s="4" t="s">
        <v>435</v>
      </c>
      <c r="E3160" s="57" t="s">
        <v>34</v>
      </c>
      <c r="F3160" s="57" t="s">
        <v>18</v>
      </c>
      <c r="G3160" s="57">
        <v>9814</v>
      </c>
      <c r="H3160" s="57">
        <v>2</v>
      </c>
      <c r="I3160" s="57">
        <v>8</v>
      </c>
      <c r="J3160" s="57"/>
      <c r="K3160" s="57">
        <f t="shared" si="240"/>
        <v>8</v>
      </c>
      <c r="L3160" s="57">
        <f t="shared" ref="L3160:L3191" si="242">H3160*K3160</f>
        <v>16</v>
      </c>
      <c r="M3160" s="4" t="s">
        <v>452</v>
      </c>
      <c r="N3160" s="57" t="s">
        <v>435</v>
      </c>
      <c r="O3160" s="57">
        <v>273124</v>
      </c>
      <c r="P3160" s="4"/>
      <c r="Q3160" s="4"/>
    </row>
    <row r="3161" spans="1:17" s="1" customFormat="1" ht="18.649999999999999" customHeight="1" x14ac:dyDescent="0.35">
      <c r="A3161" s="3">
        <v>46193</v>
      </c>
      <c r="B3161" s="57">
        <f t="shared" si="238"/>
        <v>25</v>
      </c>
      <c r="C3161" s="57" t="str">
        <f t="shared" si="239"/>
        <v>Jun</v>
      </c>
      <c r="D3161" s="4" t="s">
        <v>2268</v>
      </c>
      <c r="E3161" s="57" t="s">
        <v>34</v>
      </c>
      <c r="F3161" s="57" t="s">
        <v>18</v>
      </c>
      <c r="G3161" s="57">
        <v>9814</v>
      </c>
      <c r="H3161" s="57">
        <v>1</v>
      </c>
      <c r="I3161" s="57">
        <v>2</v>
      </c>
      <c r="J3161" s="57"/>
      <c r="K3161" s="57">
        <f t="shared" si="240"/>
        <v>2</v>
      </c>
      <c r="L3161" s="57">
        <f t="shared" si="242"/>
        <v>2</v>
      </c>
      <c r="M3161" s="4" t="s">
        <v>5103</v>
      </c>
      <c r="N3161" s="57" t="s">
        <v>52</v>
      </c>
      <c r="O3161" s="57">
        <v>9330</v>
      </c>
      <c r="P3161" s="4" t="s">
        <v>2417</v>
      </c>
      <c r="Q3161" s="4"/>
    </row>
    <row r="3162" spans="1:17" s="1" customFormat="1" ht="18.649999999999999" customHeight="1" x14ac:dyDescent="0.35">
      <c r="A3162" s="3">
        <v>46193</v>
      </c>
      <c r="B3162" s="57">
        <f t="shared" si="238"/>
        <v>25</v>
      </c>
      <c r="C3162" s="57" t="str">
        <f t="shared" si="239"/>
        <v>Jun</v>
      </c>
      <c r="D3162" s="4" t="s">
        <v>2269</v>
      </c>
      <c r="E3162" s="57" t="s">
        <v>34</v>
      </c>
      <c r="F3162" s="57" t="s">
        <v>18</v>
      </c>
      <c r="G3162" s="57">
        <v>9814</v>
      </c>
      <c r="H3162" s="57">
        <v>1</v>
      </c>
      <c r="I3162" s="57">
        <v>2</v>
      </c>
      <c r="J3162" s="57"/>
      <c r="K3162" s="57">
        <f t="shared" si="240"/>
        <v>2</v>
      </c>
      <c r="L3162" s="57">
        <f t="shared" si="242"/>
        <v>2</v>
      </c>
      <c r="M3162" s="4" t="s">
        <v>5103</v>
      </c>
      <c r="N3162" s="57" t="s">
        <v>52</v>
      </c>
      <c r="O3162" s="57">
        <v>9330</v>
      </c>
      <c r="P3162" s="4" t="s">
        <v>2417</v>
      </c>
      <c r="Q3162" s="4"/>
    </row>
    <row r="3163" spans="1:17" s="1" customFormat="1" ht="18.649999999999999" customHeight="1" x14ac:dyDescent="0.35">
      <c r="A3163" s="3">
        <v>46193</v>
      </c>
      <c r="B3163" s="57">
        <f t="shared" si="238"/>
        <v>25</v>
      </c>
      <c r="C3163" s="57" t="str">
        <f t="shared" si="239"/>
        <v>Jun</v>
      </c>
      <c r="D3163" s="4" t="s">
        <v>5361</v>
      </c>
      <c r="E3163" s="57" t="s">
        <v>445</v>
      </c>
      <c r="F3163" s="57" t="s">
        <v>18</v>
      </c>
      <c r="G3163" s="57">
        <v>9812</v>
      </c>
      <c r="H3163" s="57">
        <v>4</v>
      </c>
      <c r="I3163" s="57">
        <v>8</v>
      </c>
      <c r="J3163" s="57">
        <v>3.5</v>
      </c>
      <c r="K3163" s="57">
        <f t="shared" si="240"/>
        <v>11.5</v>
      </c>
      <c r="L3163" s="57">
        <f t="shared" si="242"/>
        <v>46</v>
      </c>
      <c r="M3163" s="4" t="s">
        <v>3104</v>
      </c>
      <c r="N3163" s="57" t="s">
        <v>6292</v>
      </c>
      <c r="O3163" s="57">
        <v>9808</v>
      </c>
      <c r="P3163" s="4"/>
      <c r="Q3163" s="4"/>
    </row>
    <row r="3164" spans="1:17" s="1" customFormat="1" ht="18.649999999999999" customHeight="1" x14ac:dyDescent="0.35">
      <c r="A3164" s="3">
        <v>46193</v>
      </c>
      <c r="B3164" s="57">
        <f t="shared" si="238"/>
        <v>25</v>
      </c>
      <c r="C3164" s="57" t="str">
        <f t="shared" si="239"/>
        <v>Jun</v>
      </c>
      <c r="D3164" s="4" t="s">
        <v>6004</v>
      </c>
      <c r="E3164" s="57" t="s">
        <v>445</v>
      </c>
      <c r="F3164" s="57" t="s">
        <v>18</v>
      </c>
      <c r="G3164" s="57">
        <v>9812</v>
      </c>
      <c r="H3164" s="57">
        <v>5</v>
      </c>
      <c r="I3164" s="57">
        <v>8</v>
      </c>
      <c r="J3164" s="57"/>
      <c r="K3164" s="57">
        <f t="shared" si="240"/>
        <v>8</v>
      </c>
      <c r="L3164" s="57">
        <f t="shared" si="242"/>
        <v>40</v>
      </c>
      <c r="M3164" s="4" t="s">
        <v>5733</v>
      </c>
      <c r="N3164" s="57" t="s">
        <v>47</v>
      </c>
      <c r="O3164" s="57">
        <v>9281</v>
      </c>
      <c r="P3164" s="4" t="s">
        <v>5734</v>
      </c>
      <c r="Q3164" s="4"/>
    </row>
    <row r="3165" spans="1:17" s="1" customFormat="1" ht="18.649999999999999" customHeight="1" x14ac:dyDescent="0.35">
      <c r="A3165" s="3">
        <v>46193</v>
      </c>
      <c r="B3165" s="57">
        <f t="shared" si="238"/>
        <v>25</v>
      </c>
      <c r="C3165" s="57" t="str">
        <f t="shared" si="239"/>
        <v>Jun</v>
      </c>
      <c r="D3165" s="4" t="s">
        <v>5236</v>
      </c>
      <c r="E3165" s="57" t="s">
        <v>445</v>
      </c>
      <c r="F3165" s="57" t="s">
        <v>18</v>
      </c>
      <c r="G3165" s="57">
        <v>9812</v>
      </c>
      <c r="H3165" s="57">
        <v>8</v>
      </c>
      <c r="I3165" s="57">
        <v>8</v>
      </c>
      <c r="J3165" s="57"/>
      <c r="K3165" s="57">
        <f t="shared" si="240"/>
        <v>8</v>
      </c>
      <c r="L3165" s="57">
        <f t="shared" si="242"/>
        <v>64</v>
      </c>
      <c r="M3165" s="4" t="s">
        <v>5703</v>
      </c>
      <c r="N3165" s="57" t="s">
        <v>47</v>
      </c>
      <c r="O3165" s="57">
        <v>9281</v>
      </c>
      <c r="P3165" s="4" t="s">
        <v>5732</v>
      </c>
      <c r="Q3165" s="4"/>
    </row>
    <row r="3166" spans="1:17" s="1" customFormat="1" ht="18.649999999999999" customHeight="1" x14ac:dyDescent="0.35">
      <c r="A3166" s="3">
        <v>46193</v>
      </c>
      <c r="B3166" s="57">
        <f t="shared" si="238"/>
        <v>25</v>
      </c>
      <c r="C3166" s="57" t="str">
        <f t="shared" si="239"/>
        <v>Jun</v>
      </c>
      <c r="D3166" s="4" t="s">
        <v>5236</v>
      </c>
      <c r="E3166" s="57" t="s">
        <v>445</v>
      </c>
      <c r="F3166" s="57" t="s">
        <v>18</v>
      </c>
      <c r="G3166" s="57">
        <v>9812</v>
      </c>
      <c r="H3166" s="57">
        <v>2</v>
      </c>
      <c r="I3166" s="57">
        <v>8</v>
      </c>
      <c r="J3166" s="57">
        <v>0.5</v>
      </c>
      <c r="K3166" s="57">
        <f t="shared" si="240"/>
        <v>8.5</v>
      </c>
      <c r="L3166" s="57">
        <f t="shared" si="242"/>
        <v>17</v>
      </c>
      <c r="M3166" s="4" t="s">
        <v>5703</v>
      </c>
      <c r="N3166" s="57" t="s">
        <v>47</v>
      </c>
      <c r="O3166" s="57">
        <v>9281</v>
      </c>
      <c r="P3166" s="4" t="s">
        <v>5732</v>
      </c>
      <c r="Q3166" s="4"/>
    </row>
    <row r="3167" spans="1:17" s="1" customFormat="1" ht="18.649999999999999" customHeight="1" x14ac:dyDescent="0.35">
      <c r="A3167" s="3">
        <v>46193</v>
      </c>
      <c r="B3167" s="57">
        <f t="shared" si="238"/>
        <v>25</v>
      </c>
      <c r="C3167" s="57" t="str">
        <f t="shared" si="239"/>
        <v>Jun</v>
      </c>
      <c r="D3167" s="4" t="s">
        <v>3887</v>
      </c>
      <c r="E3167" s="57" t="s">
        <v>445</v>
      </c>
      <c r="F3167" s="57" t="s">
        <v>18</v>
      </c>
      <c r="G3167" s="57">
        <v>9812</v>
      </c>
      <c r="H3167" s="57">
        <v>5</v>
      </c>
      <c r="I3167" s="57">
        <v>8</v>
      </c>
      <c r="J3167" s="57">
        <v>4</v>
      </c>
      <c r="K3167" s="57">
        <f t="shared" si="240"/>
        <v>12</v>
      </c>
      <c r="L3167" s="57">
        <f t="shared" si="242"/>
        <v>60</v>
      </c>
      <c r="M3167" s="4" t="s">
        <v>5703</v>
      </c>
      <c r="N3167" s="57" t="s">
        <v>47</v>
      </c>
      <c r="O3167" s="57">
        <v>9281</v>
      </c>
      <c r="P3167" s="4" t="s">
        <v>5732</v>
      </c>
      <c r="Q3167" s="4"/>
    </row>
    <row r="3168" spans="1:17" s="1" customFormat="1" ht="18.649999999999999" customHeight="1" x14ac:dyDescent="0.35">
      <c r="A3168" s="3">
        <v>46193</v>
      </c>
      <c r="B3168" s="57">
        <f t="shared" si="238"/>
        <v>25</v>
      </c>
      <c r="C3168" s="57" t="str">
        <f t="shared" si="239"/>
        <v>Jun</v>
      </c>
      <c r="D3168" s="4" t="s">
        <v>1283</v>
      </c>
      <c r="E3168" s="57" t="s">
        <v>445</v>
      </c>
      <c r="F3168" s="57" t="s">
        <v>18</v>
      </c>
      <c r="G3168" s="57">
        <v>9812</v>
      </c>
      <c r="H3168" s="57">
        <v>3</v>
      </c>
      <c r="I3168" s="57">
        <v>8</v>
      </c>
      <c r="J3168" s="57"/>
      <c r="K3168" s="57">
        <f t="shared" si="240"/>
        <v>8</v>
      </c>
      <c r="L3168" s="57">
        <f t="shared" si="242"/>
        <v>24</v>
      </c>
      <c r="M3168" s="4" t="s">
        <v>2270</v>
      </c>
      <c r="N3168" s="57" t="s">
        <v>57</v>
      </c>
      <c r="O3168" s="57" t="s">
        <v>6010</v>
      </c>
      <c r="P3168" s="4" t="s">
        <v>2517</v>
      </c>
      <c r="Q3168" s="4"/>
    </row>
    <row r="3169" spans="1:17" s="1" customFormat="1" ht="18.649999999999999" customHeight="1" x14ac:dyDescent="0.35">
      <c r="A3169" s="3">
        <v>46193</v>
      </c>
      <c r="B3169" s="57">
        <f t="shared" si="238"/>
        <v>25</v>
      </c>
      <c r="C3169" s="57" t="str">
        <f t="shared" si="239"/>
        <v>Jun</v>
      </c>
      <c r="D3169" s="4" t="s">
        <v>1283</v>
      </c>
      <c r="E3169" s="57" t="s">
        <v>445</v>
      </c>
      <c r="F3169" s="57" t="s">
        <v>18</v>
      </c>
      <c r="G3169" s="57">
        <v>9812</v>
      </c>
      <c r="H3169" s="57">
        <v>2</v>
      </c>
      <c r="I3169" s="57">
        <v>8</v>
      </c>
      <c r="J3169" s="57"/>
      <c r="K3169" s="57">
        <f t="shared" si="240"/>
        <v>8</v>
      </c>
      <c r="L3169" s="57">
        <f t="shared" si="242"/>
        <v>16</v>
      </c>
      <c r="M3169" s="4" t="s">
        <v>5103</v>
      </c>
      <c r="N3169" s="57" t="s">
        <v>52</v>
      </c>
      <c r="O3169" s="57">
        <v>9330</v>
      </c>
      <c r="P3169" s="4" t="s">
        <v>6159</v>
      </c>
      <c r="Q3169" s="4"/>
    </row>
    <row r="3170" spans="1:17" s="1" customFormat="1" ht="18.649999999999999" customHeight="1" x14ac:dyDescent="0.35">
      <c r="A3170" s="3">
        <v>46193</v>
      </c>
      <c r="B3170" s="57">
        <f t="shared" si="238"/>
        <v>25</v>
      </c>
      <c r="C3170" s="57" t="str">
        <f t="shared" si="239"/>
        <v>Jun</v>
      </c>
      <c r="D3170" s="4" t="s">
        <v>1283</v>
      </c>
      <c r="E3170" s="57" t="s">
        <v>445</v>
      </c>
      <c r="F3170" s="57" t="s">
        <v>18</v>
      </c>
      <c r="G3170" s="57">
        <v>9812</v>
      </c>
      <c r="H3170" s="57">
        <v>2</v>
      </c>
      <c r="I3170" s="57">
        <v>8</v>
      </c>
      <c r="J3170" s="57"/>
      <c r="K3170" s="57">
        <f t="shared" si="240"/>
        <v>8</v>
      </c>
      <c r="L3170" s="57">
        <f t="shared" si="242"/>
        <v>16</v>
      </c>
      <c r="M3170" s="4" t="s">
        <v>5103</v>
      </c>
      <c r="N3170" s="57" t="s">
        <v>52</v>
      </c>
      <c r="O3170" s="57">
        <v>9330</v>
      </c>
      <c r="P3170" s="4" t="s">
        <v>6161</v>
      </c>
      <c r="Q3170" s="4"/>
    </row>
    <row r="3171" spans="1:17" s="1" customFormat="1" ht="18.649999999999999" customHeight="1" x14ac:dyDescent="0.35">
      <c r="A3171" s="3">
        <v>46193</v>
      </c>
      <c r="B3171" s="57">
        <f t="shared" si="238"/>
        <v>25</v>
      </c>
      <c r="C3171" s="57" t="str">
        <f t="shared" si="239"/>
        <v>Jun</v>
      </c>
      <c r="D3171" s="4" t="s">
        <v>674</v>
      </c>
      <c r="E3171" s="57" t="s">
        <v>445</v>
      </c>
      <c r="F3171" s="57" t="s">
        <v>17</v>
      </c>
      <c r="G3171" s="57">
        <v>9812</v>
      </c>
      <c r="H3171" s="57">
        <v>3</v>
      </c>
      <c r="I3171" s="57">
        <v>8</v>
      </c>
      <c r="J3171" s="57">
        <v>3</v>
      </c>
      <c r="K3171" s="57">
        <f t="shared" si="240"/>
        <v>11</v>
      </c>
      <c r="L3171" s="57">
        <f t="shared" si="242"/>
        <v>33</v>
      </c>
      <c r="M3171" s="4" t="s">
        <v>5103</v>
      </c>
      <c r="N3171" s="57" t="s">
        <v>52</v>
      </c>
      <c r="O3171" s="57">
        <v>9330</v>
      </c>
      <c r="P3171" s="4" t="s">
        <v>5440</v>
      </c>
      <c r="Q3171" s="4"/>
    </row>
    <row r="3172" spans="1:17" s="1" customFormat="1" ht="18.649999999999999" customHeight="1" x14ac:dyDescent="0.35">
      <c r="A3172" s="3">
        <v>46193</v>
      </c>
      <c r="B3172" s="57">
        <f t="shared" si="238"/>
        <v>25</v>
      </c>
      <c r="C3172" s="57" t="str">
        <f t="shared" si="239"/>
        <v>Jun</v>
      </c>
      <c r="D3172" s="4" t="s">
        <v>708</v>
      </c>
      <c r="E3172" s="57" t="s">
        <v>445</v>
      </c>
      <c r="F3172" s="57" t="s">
        <v>17</v>
      </c>
      <c r="G3172" s="57">
        <v>9812</v>
      </c>
      <c r="H3172" s="57">
        <v>1</v>
      </c>
      <c r="I3172" s="57">
        <v>8</v>
      </c>
      <c r="J3172" s="57">
        <v>2</v>
      </c>
      <c r="K3172" s="57">
        <f t="shared" si="240"/>
        <v>10</v>
      </c>
      <c r="L3172" s="57">
        <f t="shared" si="242"/>
        <v>10</v>
      </c>
      <c r="M3172" s="4" t="s">
        <v>6006</v>
      </c>
      <c r="N3172" s="57" t="s">
        <v>30</v>
      </c>
      <c r="O3172" s="57" t="s">
        <v>79</v>
      </c>
      <c r="P3172" s="4"/>
      <c r="Q3172" s="4"/>
    </row>
    <row r="3173" spans="1:17" s="1" customFormat="1" ht="18.649999999999999" customHeight="1" x14ac:dyDescent="0.35">
      <c r="A3173" s="3">
        <v>46193</v>
      </c>
      <c r="B3173" s="57">
        <f t="shared" si="238"/>
        <v>25</v>
      </c>
      <c r="C3173" s="57" t="str">
        <f t="shared" si="239"/>
        <v>Jun</v>
      </c>
      <c r="D3173" s="4" t="s">
        <v>5406</v>
      </c>
      <c r="E3173" s="57" t="s">
        <v>445</v>
      </c>
      <c r="F3173" s="57" t="s">
        <v>17</v>
      </c>
      <c r="G3173" s="57">
        <v>9812</v>
      </c>
      <c r="H3173" s="57">
        <v>21</v>
      </c>
      <c r="I3173" s="57">
        <v>8</v>
      </c>
      <c r="J3173" s="57"/>
      <c r="K3173" s="57">
        <f t="shared" si="240"/>
        <v>8</v>
      </c>
      <c r="L3173" s="57">
        <f t="shared" si="242"/>
        <v>168</v>
      </c>
      <c r="M3173" s="4" t="s">
        <v>1903</v>
      </c>
      <c r="N3173" s="57" t="s">
        <v>442</v>
      </c>
      <c r="O3173" s="57">
        <v>9812</v>
      </c>
      <c r="P3173" s="4"/>
      <c r="Q3173" s="4"/>
    </row>
    <row r="3174" spans="1:17" s="1" customFormat="1" ht="18.649999999999999" customHeight="1" x14ac:dyDescent="0.35">
      <c r="A3174" s="3">
        <v>46193</v>
      </c>
      <c r="B3174" s="57">
        <f t="shared" ref="B3174:B3237" si="243">WEEKNUM(A3174)</f>
        <v>25</v>
      </c>
      <c r="C3174" s="57" t="str">
        <f t="shared" ref="C3174:C3237" si="244">TEXT(A3174,"Mmm")</f>
        <v>Jun</v>
      </c>
      <c r="D3174" s="4" t="s">
        <v>5406</v>
      </c>
      <c r="E3174" s="57" t="s">
        <v>445</v>
      </c>
      <c r="F3174" s="57" t="s">
        <v>17</v>
      </c>
      <c r="G3174" s="57">
        <v>9812</v>
      </c>
      <c r="H3174" s="57">
        <v>1</v>
      </c>
      <c r="I3174" s="57">
        <v>8</v>
      </c>
      <c r="J3174" s="57">
        <v>1</v>
      </c>
      <c r="K3174" s="57">
        <f t="shared" si="240"/>
        <v>9</v>
      </c>
      <c r="L3174" s="57">
        <f t="shared" si="242"/>
        <v>9</v>
      </c>
      <c r="M3174" s="4" t="s">
        <v>1903</v>
      </c>
      <c r="N3174" s="57" t="s">
        <v>442</v>
      </c>
      <c r="O3174" s="57">
        <v>9812</v>
      </c>
      <c r="P3174" s="4"/>
      <c r="Q3174" s="4"/>
    </row>
    <row r="3175" spans="1:17" s="1" customFormat="1" ht="18.649999999999999" customHeight="1" x14ac:dyDescent="0.35">
      <c r="A3175" s="3">
        <v>46193</v>
      </c>
      <c r="B3175" s="57">
        <f t="shared" si="243"/>
        <v>25</v>
      </c>
      <c r="C3175" s="57" t="str">
        <f t="shared" si="244"/>
        <v>Jun</v>
      </c>
      <c r="D3175" s="4" t="s">
        <v>5406</v>
      </c>
      <c r="E3175" s="57" t="s">
        <v>445</v>
      </c>
      <c r="F3175" s="57" t="s">
        <v>17</v>
      </c>
      <c r="G3175" s="57">
        <v>9812</v>
      </c>
      <c r="H3175" s="57">
        <v>1</v>
      </c>
      <c r="I3175" s="57">
        <v>8</v>
      </c>
      <c r="J3175" s="57">
        <v>1.5</v>
      </c>
      <c r="K3175" s="57">
        <f t="shared" si="240"/>
        <v>9.5</v>
      </c>
      <c r="L3175" s="57">
        <f t="shared" si="242"/>
        <v>9.5</v>
      </c>
      <c r="M3175" s="4" t="s">
        <v>1903</v>
      </c>
      <c r="N3175" s="57" t="s">
        <v>442</v>
      </c>
      <c r="O3175" s="57">
        <v>9812</v>
      </c>
      <c r="P3175" s="4"/>
      <c r="Q3175" s="4"/>
    </row>
    <row r="3176" spans="1:17" s="1" customFormat="1" ht="18.649999999999999" customHeight="1" x14ac:dyDescent="0.35">
      <c r="A3176" s="3">
        <v>46193</v>
      </c>
      <c r="B3176" s="57">
        <f t="shared" si="243"/>
        <v>25</v>
      </c>
      <c r="C3176" s="57" t="str">
        <f t="shared" si="244"/>
        <v>Jun</v>
      </c>
      <c r="D3176" s="4" t="s">
        <v>5406</v>
      </c>
      <c r="E3176" s="57" t="s">
        <v>445</v>
      </c>
      <c r="F3176" s="57" t="s">
        <v>17</v>
      </c>
      <c r="G3176" s="57">
        <v>9812</v>
      </c>
      <c r="H3176" s="57">
        <v>2</v>
      </c>
      <c r="I3176" s="57">
        <v>8</v>
      </c>
      <c r="J3176" s="57">
        <v>1.75</v>
      </c>
      <c r="K3176" s="57">
        <f t="shared" si="240"/>
        <v>9.75</v>
      </c>
      <c r="L3176" s="57">
        <f t="shared" si="242"/>
        <v>19.5</v>
      </c>
      <c r="M3176" s="4" t="s">
        <v>1903</v>
      </c>
      <c r="N3176" s="57" t="s">
        <v>442</v>
      </c>
      <c r="O3176" s="57">
        <v>9812</v>
      </c>
      <c r="P3176" s="4"/>
      <c r="Q3176" s="4"/>
    </row>
    <row r="3177" spans="1:17" s="1" customFormat="1" ht="18.649999999999999" customHeight="1" x14ac:dyDescent="0.35">
      <c r="A3177" s="3">
        <v>46193</v>
      </c>
      <c r="B3177" s="57">
        <f t="shared" si="243"/>
        <v>25</v>
      </c>
      <c r="C3177" s="57" t="str">
        <f t="shared" si="244"/>
        <v>Jun</v>
      </c>
      <c r="D3177" s="4" t="s">
        <v>2817</v>
      </c>
      <c r="E3177" s="57" t="s">
        <v>445</v>
      </c>
      <c r="F3177" s="57" t="s">
        <v>17</v>
      </c>
      <c r="G3177" s="57">
        <v>9812</v>
      </c>
      <c r="H3177" s="57">
        <v>11</v>
      </c>
      <c r="I3177" s="57">
        <v>8</v>
      </c>
      <c r="J3177" s="57">
        <v>2</v>
      </c>
      <c r="K3177" s="57">
        <f t="shared" si="240"/>
        <v>10</v>
      </c>
      <c r="L3177" s="57">
        <f t="shared" si="242"/>
        <v>110</v>
      </c>
      <c r="M3177" s="4" t="s">
        <v>1903</v>
      </c>
      <c r="N3177" s="57" t="s">
        <v>442</v>
      </c>
      <c r="O3177" s="57">
        <v>9812</v>
      </c>
      <c r="P3177" s="4"/>
      <c r="Q3177" s="4"/>
    </row>
    <row r="3178" spans="1:17" s="1" customFormat="1" ht="18.649999999999999" customHeight="1" x14ac:dyDescent="0.35">
      <c r="A3178" s="3">
        <v>46193</v>
      </c>
      <c r="B3178" s="57">
        <f t="shared" si="243"/>
        <v>25</v>
      </c>
      <c r="C3178" s="57" t="str">
        <f t="shared" si="244"/>
        <v>Jun</v>
      </c>
      <c r="D3178" s="4" t="s">
        <v>2817</v>
      </c>
      <c r="E3178" s="57" t="s">
        <v>445</v>
      </c>
      <c r="F3178" s="57" t="s">
        <v>17</v>
      </c>
      <c r="G3178" s="57">
        <v>9812</v>
      </c>
      <c r="H3178" s="57">
        <v>4</v>
      </c>
      <c r="I3178" s="57">
        <v>8</v>
      </c>
      <c r="J3178" s="57">
        <v>3</v>
      </c>
      <c r="K3178" s="57">
        <f t="shared" si="240"/>
        <v>11</v>
      </c>
      <c r="L3178" s="57">
        <f t="shared" si="242"/>
        <v>44</v>
      </c>
      <c r="M3178" s="4" t="s">
        <v>1903</v>
      </c>
      <c r="N3178" s="57" t="s">
        <v>442</v>
      </c>
      <c r="O3178" s="57">
        <v>9812</v>
      </c>
      <c r="P3178" s="4"/>
      <c r="Q3178" s="4"/>
    </row>
    <row r="3179" spans="1:17" s="1" customFormat="1" ht="18.649999999999999" customHeight="1" x14ac:dyDescent="0.35">
      <c r="A3179" s="3">
        <v>46193</v>
      </c>
      <c r="B3179" s="57">
        <f t="shared" si="243"/>
        <v>25</v>
      </c>
      <c r="C3179" s="57" t="str">
        <f t="shared" si="244"/>
        <v>Jun</v>
      </c>
      <c r="D3179" s="4" t="s">
        <v>2817</v>
      </c>
      <c r="E3179" s="57" t="s">
        <v>445</v>
      </c>
      <c r="F3179" s="57" t="s">
        <v>17</v>
      </c>
      <c r="G3179" s="57">
        <v>9812</v>
      </c>
      <c r="H3179" s="57">
        <v>2</v>
      </c>
      <c r="I3179" s="57">
        <v>8</v>
      </c>
      <c r="J3179" s="57">
        <v>4</v>
      </c>
      <c r="K3179" s="57">
        <f t="shared" si="240"/>
        <v>12</v>
      </c>
      <c r="L3179" s="57">
        <f t="shared" si="242"/>
        <v>24</v>
      </c>
      <c r="M3179" s="4" t="s">
        <v>1903</v>
      </c>
      <c r="N3179" s="57" t="s">
        <v>442</v>
      </c>
      <c r="O3179" s="57">
        <v>9812</v>
      </c>
      <c r="P3179" s="4"/>
      <c r="Q3179" s="4"/>
    </row>
    <row r="3180" spans="1:17" s="1" customFormat="1" ht="18.649999999999999" customHeight="1" x14ac:dyDescent="0.35">
      <c r="A3180" s="3">
        <v>46193</v>
      </c>
      <c r="B3180" s="57">
        <f t="shared" si="243"/>
        <v>25</v>
      </c>
      <c r="C3180" s="57" t="str">
        <f t="shared" si="244"/>
        <v>Jun</v>
      </c>
      <c r="D3180" s="4" t="s">
        <v>5731</v>
      </c>
      <c r="E3180" s="57" t="s">
        <v>445</v>
      </c>
      <c r="F3180" s="57" t="s">
        <v>17</v>
      </c>
      <c r="G3180" s="57">
        <v>9812</v>
      </c>
      <c r="H3180" s="57">
        <v>1</v>
      </c>
      <c r="I3180" s="57">
        <v>8</v>
      </c>
      <c r="J3180" s="57"/>
      <c r="K3180" s="57">
        <f t="shared" si="240"/>
        <v>8</v>
      </c>
      <c r="L3180" s="57">
        <f t="shared" si="242"/>
        <v>8</v>
      </c>
      <c r="M3180" s="4" t="s">
        <v>5733</v>
      </c>
      <c r="N3180" s="57" t="s">
        <v>47</v>
      </c>
      <c r="O3180" s="57">
        <v>9281</v>
      </c>
      <c r="P3180" s="4" t="s">
        <v>5734</v>
      </c>
      <c r="Q3180" s="4"/>
    </row>
    <row r="3181" spans="1:17" s="1" customFormat="1" ht="18.649999999999999" customHeight="1" x14ac:dyDescent="0.35">
      <c r="A3181" s="3">
        <v>46193</v>
      </c>
      <c r="B3181" s="57">
        <f t="shared" si="243"/>
        <v>25</v>
      </c>
      <c r="C3181" s="57" t="str">
        <f t="shared" si="244"/>
        <v>Jun</v>
      </c>
      <c r="D3181" s="4" t="s">
        <v>5731</v>
      </c>
      <c r="E3181" s="57" t="s">
        <v>445</v>
      </c>
      <c r="F3181" s="57" t="s">
        <v>17</v>
      </c>
      <c r="G3181" s="57">
        <v>9812</v>
      </c>
      <c r="H3181" s="57">
        <v>4</v>
      </c>
      <c r="I3181" s="57">
        <v>8</v>
      </c>
      <c r="J3181" s="57">
        <v>2</v>
      </c>
      <c r="K3181" s="57">
        <f t="shared" si="240"/>
        <v>10</v>
      </c>
      <c r="L3181" s="57">
        <f t="shared" si="242"/>
        <v>40</v>
      </c>
      <c r="M3181" s="4" t="s">
        <v>5733</v>
      </c>
      <c r="N3181" s="57" t="s">
        <v>47</v>
      </c>
      <c r="O3181" s="57">
        <v>9281</v>
      </c>
      <c r="P3181" s="4" t="s">
        <v>5734</v>
      </c>
      <c r="Q3181" s="4"/>
    </row>
    <row r="3182" spans="1:17" s="1" customFormat="1" ht="18.649999999999999" customHeight="1" x14ac:dyDescent="0.35">
      <c r="A3182" s="3">
        <v>46193</v>
      </c>
      <c r="B3182" s="57">
        <f t="shared" si="243"/>
        <v>25</v>
      </c>
      <c r="C3182" s="57" t="str">
        <f t="shared" si="244"/>
        <v>Jun</v>
      </c>
      <c r="D3182" s="4" t="s">
        <v>5731</v>
      </c>
      <c r="E3182" s="57" t="s">
        <v>445</v>
      </c>
      <c r="F3182" s="57" t="s">
        <v>17</v>
      </c>
      <c r="G3182" s="57">
        <v>9812</v>
      </c>
      <c r="H3182" s="57">
        <v>2</v>
      </c>
      <c r="I3182" s="57">
        <v>8</v>
      </c>
      <c r="J3182" s="57">
        <v>2.5</v>
      </c>
      <c r="K3182" s="57">
        <f t="shared" si="240"/>
        <v>10.5</v>
      </c>
      <c r="L3182" s="57">
        <f t="shared" si="242"/>
        <v>21</v>
      </c>
      <c r="M3182" s="4" t="s">
        <v>5733</v>
      </c>
      <c r="N3182" s="57" t="s">
        <v>47</v>
      </c>
      <c r="O3182" s="57">
        <v>9281</v>
      </c>
      <c r="P3182" s="4" t="s">
        <v>5734</v>
      </c>
      <c r="Q3182" s="4"/>
    </row>
    <row r="3183" spans="1:17" s="1" customFormat="1" ht="18.649999999999999" customHeight="1" x14ac:dyDescent="0.35">
      <c r="A3183" s="3">
        <v>46193</v>
      </c>
      <c r="B3183" s="57">
        <f t="shared" si="243"/>
        <v>25</v>
      </c>
      <c r="C3183" s="57" t="str">
        <f t="shared" si="244"/>
        <v>Jun</v>
      </c>
      <c r="D3183" s="4" t="s">
        <v>2698</v>
      </c>
      <c r="E3183" s="57" t="s">
        <v>445</v>
      </c>
      <c r="F3183" s="57" t="s">
        <v>17</v>
      </c>
      <c r="G3183" s="57">
        <v>9812</v>
      </c>
      <c r="H3183" s="57">
        <v>5</v>
      </c>
      <c r="I3183" s="57">
        <v>8</v>
      </c>
      <c r="J3183" s="57">
        <v>4</v>
      </c>
      <c r="K3183" s="57">
        <f t="shared" si="240"/>
        <v>12</v>
      </c>
      <c r="L3183" s="57">
        <f t="shared" si="242"/>
        <v>60</v>
      </c>
      <c r="M3183" s="4" t="s">
        <v>5733</v>
      </c>
      <c r="N3183" s="57" t="s">
        <v>47</v>
      </c>
      <c r="O3183" s="57">
        <v>9281</v>
      </c>
      <c r="P3183" s="4" t="s">
        <v>5734</v>
      </c>
      <c r="Q3183" s="4"/>
    </row>
    <row r="3184" spans="1:17" s="1" customFormat="1" ht="18.649999999999999" customHeight="1" x14ac:dyDescent="0.35">
      <c r="A3184" s="3">
        <v>46193</v>
      </c>
      <c r="B3184" s="57">
        <f t="shared" si="243"/>
        <v>25</v>
      </c>
      <c r="C3184" s="57" t="str">
        <f t="shared" si="244"/>
        <v>Jun</v>
      </c>
      <c r="D3184" s="4" t="s">
        <v>6005</v>
      </c>
      <c r="E3184" s="57" t="s">
        <v>445</v>
      </c>
      <c r="F3184" s="57" t="s">
        <v>17</v>
      </c>
      <c r="G3184" s="57">
        <v>9812</v>
      </c>
      <c r="H3184" s="57">
        <v>11</v>
      </c>
      <c r="I3184" s="57">
        <v>8</v>
      </c>
      <c r="J3184" s="57">
        <v>4</v>
      </c>
      <c r="K3184" s="57">
        <f t="shared" si="240"/>
        <v>12</v>
      </c>
      <c r="L3184" s="57">
        <f t="shared" si="242"/>
        <v>132</v>
      </c>
      <c r="M3184" s="4" t="s">
        <v>5703</v>
      </c>
      <c r="N3184" s="57" t="s">
        <v>47</v>
      </c>
      <c r="O3184" s="57">
        <v>9281</v>
      </c>
      <c r="P3184" s="4" t="s">
        <v>5732</v>
      </c>
      <c r="Q3184" s="4"/>
    </row>
    <row r="3185" spans="1:17" s="1" customFormat="1" ht="18.649999999999999" customHeight="1" x14ac:dyDescent="0.35">
      <c r="A3185" s="3">
        <v>46193</v>
      </c>
      <c r="B3185" s="57">
        <f t="shared" si="243"/>
        <v>25</v>
      </c>
      <c r="C3185" s="57" t="str">
        <f t="shared" si="244"/>
        <v>Jun</v>
      </c>
      <c r="D3185" s="4" t="s">
        <v>838</v>
      </c>
      <c r="E3185" s="57" t="s">
        <v>445</v>
      </c>
      <c r="F3185" s="57" t="s">
        <v>17</v>
      </c>
      <c r="G3185" s="57">
        <v>9812</v>
      </c>
      <c r="H3185" s="57">
        <v>2</v>
      </c>
      <c r="I3185" s="57">
        <v>8</v>
      </c>
      <c r="J3185" s="57">
        <v>2</v>
      </c>
      <c r="K3185" s="57">
        <f t="shared" ref="K3185:K3248" si="245">I3185+J3185</f>
        <v>10</v>
      </c>
      <c r="L3185" s="57">
        <f t="shared" si="242"/>
        <v>20</v>
      </c>
      <c r="M3185" s="4" t="s">
        <v>3104</v>
      </c>
      <c r="N3185" s="57" t="s">
        <v>6292</v>
      </c>
      <c r="O3185" s="57">
        <v>9808</v>
      </c>
      <c r="P3185" s="4"/>
      <c r="Q3185" s="4"/>
    </row>
    <row r="3186" spans="1:17" s="1" customFormat="1" ht="18.649999999999999" customHeight="1" x14ac:dyDescent="0.35">
      <c r="A3186" s="3">
        <v>46193</v>
      </c>
      <c r="B3186" s="57">
        <f t="shared" si="243"/>
        <v>25</v>
      </c>
      <c r="C3186" s="57" t="str">
        <f t="shared" si="244"/>
        <v>Jun</v>
      </c>
      <c r="D3186" s="4" t="s">
        <v>838</v>
      </c>
      <c r="E3186" s="57" t="s">
        <v>445</v>
      </c>
      <c r="F3186" s="57" t="s">
        <v>17</v>
      </c>
      <c r="G3186" s="57">
        <v>9812</v>
      </c>
      <c r="H3186" s="57">
        <v>5</v>
      </c>
      <c r="I3186" s="57">
        <v>8</v>
      </c>
      <c r="J3186" s="57">
        <v>3</v>
      </c>
      <c r="K3186" s="57">
        <f t="shared" si="245"/>
        <v>11</v>
      </c>
      <c r="L3186" s="57">
        <f t="shared" si="242"/>
        <v>55</v>
      </c>
      <c r="M3186" s="4" t="s">
        <v>3104</v>
      </c>
      <c r="N3186" s="57" t="s">
        <v>6292</v>
      </c>
      <c r="O3186" s="57">
        <v>9808</v>
      </c>
      <c r="P3186" s="4"/>
      <c r="Q3186" s="4"/>
    </row>
    <row r="3187" spans="1:17" s="1" customFormat="1" ht="18.649999999999999" customHeight="1" x14ac:dyDescent="0.35">
      <c r="A3187" s="3">
        <v>46193</v>
      </c>
      <c r="B3187" s="57">
        <f t="shared" si="243"/>
        <v>25</v>
      </c>
      <c r="C3187" s="57" t="str">
        <f t="shared" si="244"/>
        <v>Jun</v>
      </c>
      <c r="D3187" s="4" t="s">
        <v>838</v>
      </c>
      <c r="E3187" s="57" t="s">
        <v>445</v>
      </c>
      <c r="F3187" s="57" t="s">
        <v>17</v>
      </c>
      <c r="G3187" s="57">
        <v>9812</v>
      </c>
      <c r="H3187" s="57">
        <v>2</v>
      </c>
      <c r="I3187" s="57">
        <v>8</v>
      </c>
      <c r="J3187" s="57">
        <v>3.5</v>
      </c>
      <c r="K3187" s="57">
        <f t="shared" si="245"/>
        <v>11.5</v>
      </c>
      <c r="L3187" s="57">
        <f t="shared" si="242"/>
        <v>23</v>
      </c>
      <c r="M3187" s="4" t="s">
        <v>3104</v>
      </c>
      <c r="N3187" s="57" t="s">
        <v>6292</v>
      </c>
      <c r="O3187" s="57">
        <v>9808</v>
      </c>
      <c r="P3187" s="4"/>
      <c r="Q3187" s="4"/>
    </row>
    <row r="3188" spans="1:17" s="1" customFormat="1" ht="18.649999999999999" customHeight="1" x14ac:dyDescent="0.35">
      <c r="A3188" s="3">
        <v>46193</v>
      </c>
      <c r="B3188" s="57">
        <f t="shared" si="243"/>
        <v>25</v>
      </c>
      <c r="C3188" s="57" t="str">
        <f t="shared" si="244"/>
        <v>Jun</v>
      </c>
      <c r="D3188" s="4" t="s">
        <v>838</v>
      </c>
      <c r="E3188" s="57" t="s">
        <v>445</v>
      </c>
      <c r="F3188" s="57" t="s">
        <v>17</v>
      </c>
      <c r="G3188" s="57">
        <v>9812</v>
      </c>
      <c r="H3188" s="57">
        <v>2</v>
      </c>
      <c r="I3188" s="57">
        <v>8</v>
      </c>
      <c r="J3188" s="57">
        <v>4</v>
      </c>
      <c r="K3188" s="57">
        <f t="shared" si="245"/>
        <v>12</v>
      </c>
      <c r="L3188" s="57">
        <f t="shared" si="242"/>
        <v>24</v>
      </c>
      <c r="M3188" s="4" t="s">
        <v>3104</v>
      </c>
      <c r="N3188" s="57" t="s">
        <v>6292</v>
      </c>
      <c r="O3188" s="57">
        <v>9808</v>
      </c>
      <c r="P3188" s="4"/>
      <c r="Q3188" s="4"/>
    </row>
    <row r="3189" spans="1:17" s="1" customFormat="1" ht="18.649999999999999" customHeight="1" x14ac:dyDescent="0.35">
      <c r="A3189" s="3">
        <v>46193</v>
      </c>
      <c r="B3189" s="57">
        <f t="shared" si="243"/>
        <v>25</v>
      </c>
      <c r="C3189" s="57" t="str">
        <f t="shared" si="244"/>
        <v>Jun</v>
      </c>
      <c r="D3189" s="4" t="s">
        <v>551</v>
      </c>
      <c r="E3189" s="57" t="s">
        <v>34</v>
      </c>
      <c r="F3189" s="57" t="s">
        <v>17</v>
      </c>
      <c r="G3189" s="57">
        <v>9814</v>
      </c>
      <c r="H3189" s="57">
        <v>45</v>
      </c>
      <c r="I3189" s="57">
        <v>8</v>
      </c>
      <c r="J3189" s="57">
        <v>4</v>
      </c>
      <c r="K3189" s="57">
        <f t="shared" si="245"/>
        <v>12</v>
      </c>
      <c r="L3189" s="57">
        <f t="shared" si="242"/>
        <v>540</v>
      </c>
      <c r="M3189" s="4" t="s">
        <v>1903</v>
      </c>
      <c r="N3189" s="57" t="s">
        <v>443</v>
      </c>
      <c r="O3189" s="57">
        <v>9814</v>
      </c>
      <c r="P3189" s="4"/>
      <c r="Q3189" s="4"/>
    </row>
    <row r="3190" spans="1:17" s="1" customFormat="1" ht="18.649999999999999" customHeight="1" x14ac:dyDescent="0.35">
      <c r="A3190" s="3">
        <v>46193</v>
      </c>
      <c r="B3190" s="57">
        <f t="shared" si="243"/>
        <v>25</v>
      </c>
      <c r="C3190" s="57" t="str">
        <f t="shared" si="244"/>
        <v>Jun</v>
      </c>
      <c r="D3190" s="4" t="s">
        <v>972</v>
      </c>
      <c r="E3190" s="57" t="s">
        <v>34</v>
      </c>
      <c r="F3190" s="57" t="s">
        <v>17</v>
      </c>
      <c r="G3190" s="57">
        <v>9814</v>
      </c>
      <c r="H3190" s="57">
        <v>1</v>
      </c>
      <c r="I3190" s="57">
        <v>8</v>
      </c>
      <c r="J3190" s="57"/>
      <c r="K3190" s="57">
        <f t="shared" si="245"/>
        <v>8</v>
      </c>
      <c r="L3190" s="57">
        <f t="shared" si="242"/>
        <v>8</v>
      </c>
      <c r="M3190" s="4" t="s">
        <v>5733</v>
      </c>
      <c r="N3190" s="57" t="s">
        <v>47</v>
      </c>
      <c r="O3190" s="57">
        <v>9281</v>
      </c>
      <c r="P3190" s="4" t="s">
        <v>5734</v>
      </c>
      <c r="Q3190" s="4"/>
    </row>
    <row r="3191" spans="1:17" s="1" customFormat="1" ht="18.649999999999999" customHeight="1" x14ac:dyDescent="0.35">
      <c r="A3191" s="3">
        <v>46193</v>
      </c>
      <c r="B3191" s="57">
        <f t="shared" si="243"/>
        <v>25</v>
      </c>
      <c r="C3191" s="57" t="str">
        <f t="shared" si="244"/>
        <v>Jun</v>
      </c>
      <c r="D3191" s="4" t="s">
        <v>972</v>
      </c>
      <c r="E3191" s="57" t="s">
        <v>34</v>
      </c>
      <c r="F3191" s="57" t="s">
        <v>17</v>
      </c>
      <c r="G3191" s="57">
        <v>9814</v>
      </c>
      <c r="H3191" s="57">
        <v>4</v>
      </c>
      <c r="I3191" s="57">
        <v>8</v>
      </c>
      <c r="J3191" s="57">
        <v>4</v>
      </c>
      <c r="K3191" s="57">
        <f t="shared" si="245"/>
        <v>12</v>
      </c>
      <c r="L3191" s="57">
        <f t="shared" si="242"/>
        <v>48</v>
      </c>
      <c r="M3191" s="4" t="s">
        <v>5733</v>
      </c>
      <c r="N3191" s="57" t="s">
        <v>47</v>
      </c>
      <c r="O3191" s="57">
        <v>9281</v>
      </c>
      <c r="P3191" s="4" t="s">
        <v>5734</v>
      </c>
      <c r="Q3191" s="4"/>
    </row>
    <row r="3192" spans="1:17" s="1" customFormat="1" ht="18.649999999999999" customHeight="1" x14ac:dyDescent="0.35">
      <c r="A3192" s="3">
        <v>46193</v>
      </c>
      <c r="B3192" s="57">
        <f t="shared" si="243"/>
        <v>25</v>
      </c>
      <c r="C3192" s="57" t="str">
        <f t="shared" si="244"/>
        <v>Jun</v>
      </c>
      <c r="D3192" s="4" t="s">
        <v>6120</v>
      </c>
      <c r="E3192" s="57" t="s">
        <v>445</v>
      </c>
      <c r="F3192" s="57" t="str">
        <f>IF(LEFT(O3192,2)="OP","OP","CPT")</f>
        <v>CPT</v>
      </c>
      <c r="G3192" s="57">
        <v>9812</v>
      </c>
      <c r="H3192" s="57">
        <v>6</v>
      </c>
      <c r="I3192" s="57">
        <v>8</v>
      </c>
      <c r="J3192" s="57">
        <v>4</v>
      </c>
      <c r="K3192" s="57">
        <f t="shared" si="245"/>
        <v>12</v>
      </c>
      <c r="L3192" s="57">
        <f>K3192*H3192</f>
        <v>72</v>
      </c>
      <c r="M3192" s="4" t="s">
        <v>3104</v>
      </c>
      <c r="N3192" s="57" t="s">
        <v>6292</v>
      </c>
      <c r="O3192" s="57">
        <v>9808</v>
      </c>
      <c r="P3192" s="4"/>
      <c r="Q3192" s="4"/>
    </row>
    <row r="3193" spans="1:17" s="1" customFormat="1" ht="18.649999999999999" customHeight="1" x14ac:dyDescent="0.35">
      <c r="A3193" s="3">
        <v>46193</v>
      </c>
      <c r="B3193" s="57">
        <f t="shared" si="243"/>
        <v>25</v>
      </c>
      <c r="C3193" s="57" t="str">
        <f t="shared" si="244"/>
        <v>Jun</v>
      </c>
      <c r="D3193" s="4" t="s">
        <v>6120</v>
      </c>
      <c r="E3193" s="57" t="s">
        <v>445</v>
      </c>
      <c r="F3193" s="57" t="str">
        <f>IF(LEFT(O3193,2)="OP","OP","CPT")</f>
        <v>CPT</v>
      </c>
      <c r="G3193" s="57">
        <v>9812</v>
      </c>
      <c r="H3193" s="57">
        <v>1</v>
      </c>
      <c r="I3193" s="57">
        <v>8</v>
      </c>
      <c r="J3193" s="57">
        <v>2.5</v>
      </c>
      <c r="K3193" s="57">
        <f t="shared" si="245"/>
        <v>10.5</v>
      </c>
      <c r="L3193" s="57">
        <f>K3193*H3193</f>
        <v>10.5</v>
      </c>
      <c r="M3193" s="4" t="s">
        <v>3104</v>
      </c>
      <c r="N3193" s="57" t="s">
        <v>6292</v>
      </c>
      <c r="O3193" s="57">
        <v>9808</v>
      </c>
      <c r="P3193" s="4"/>
      <c r="Q3193" s="4"/>
    </row>
    <row r="3194" spans="1:17" s="1" customFormat="1" ht="18.649999999999999" customHeight="1" x14ac:dyDescent="0.35">
      <c r="A3194" s="3">
        <v>46193</v>
      </c>
      <c r="B3194" s="57">
        <f t="shared" si="243"/>
        <v>25</v>
      </c>
      <c r="C3194" s="57" t="str">
        <f t="shared" si="244"/>
        <v>Jun</v>
      </c>
      <c r="D3194" s="4" t="s">
        <v>6120</v>
      </c>
      <c r="E3194" s="57" t="s">
        <v>445</v>
      </c>
      <c r="F3194" s="57" t="str">
        <f>IF(LEFT(O3194,2)="OP","OP","CPT")</f>
        <v>CPT</v>
      </c>
      <c r="G3194" s="57">
        <v>9812</v>
      </c>
      <c r="H3194" s="57">
        <v>2</v>
      </c>
      <c r="I3194" s="57">
        <v>8</v>
      </c>
      <c r="J3194" s="57">
        <v>2</v>
      </c>
      <c r="K3194" s="57">
        <f t="shared" si="245"/>
        <v>10</v>
      </c>
      <c r="L3194" s="57">
        <f>K3194*H3194</f>
        <v>20</v>
      </c>
      <c r="M3194" s="4" t="s">
        <v>3104</v>
      </c>
      <c r="N3194" s="57" t="s">
        <v>6292</v>
      </c>
      <c r="O3194" s="57">
        <v>9808</v>
      </c>
      <c r="P3194" s="4"/>
      <c r="Q3194" s="4"/>
    </row>
    <row r="3195" spans="1:17" s="1" customFormat="1" ht="18.649999999999999" customHeight="1" x14ac:dyDescent="0.35">
      <c r="A3195" s="3">
        <v>46193</v>
      </c>
      <c r="B3195" s="57">
        <f t="shared" si="243"/>
        <v>25</v>
      </c>
      <c r="C3195" s="57" t="str">
        <f t="shared" si="244"/>
        <v>Jun</v>
      </c>
      <c r="D3195" s="4" t="s">
        <v>6120</v>
      </c>
      <c r="E3195" s="57" t="s">
        <v>445</v>
      </c>
      <c r="F3195" s="57" t="str">
        <f>IF(LEFT(O3195,2)="OP","OP","CPT")</f>
        <v>CPT</v>
      </c>
      <c r="G3195" s="57">
        <v>9812</v>
      </c>
      <c r="H3195" s="57">
        <v>19</v>
      </c>
      <c r="I3195" s="57">
        <v>8</v>
      </c>
      <c r="J3195" s="57">
        <v>4</v>
      </c>
      <c r="K3195" s="57">
        <f t="shared" si="245"/>
        <v>12</v>
      </c>
      <c r="L3195" s="57">
        <f>K3195*H3195</f>
        <v>228</v>
      </c>
      <c r="M3195" s="4" t="s">
        <v>3104</v>
      </c>
      <c r="N3195" s="57" t="s">
        <v>6292</v>
      </c>
      <c r="O3195" s="57">
        <v>9808</v>
      </c>
      <c r="P3195" s="4"/>
      <c r="Q3195" s="4"/>
    </row>
    <row r="3196" spans="1:17" s="1" customFormat="1" ht="18.649999999999999" customHeight="1" x14ac:dyDescent="0.35">
      <c r="A3196" s="3">
        <v>46193</v>
      </c>
      <c r="B3196" s="57">
        <f t="shared" si="243"/>
        <v>25</v>
      </c>
      <c r="C3196" s="57" t="str">
        <f t="shared" si="244"/>
        <v>Jun</v>
      </c>
      <c r="D3196" s="4" t="s">
        <v>6120</v>
      </c>
      <c r="E3196" s="57" t="s">
        <v>445</v>
      </c>
      <c r="F3196" s="57" t="str">
        <f>IF(LEFT(O3196,2)="OP","OP","CPT")</f>
        <v>CPT</v>
      </c>
      <c r="G3196" s="57">
        <v>9812</v>
      </c>
      <c r="H3196" s="57">
        <v>1</v>
      </c>
      <c r="I3196" s="57">
        <v>8</v>
      </c>
      <c r="J3196" s="57">
        <v>1.5</v>
      </c>
      <c r="K3196" s="57">
        <f t="shared" si="245"/>
        <v>9.5</v>
      </c>
      <c r="L3196" s="57">
        <f>K3196*H3196</f>
        <v>9.5</v>
      </c>
      <c r="M3196" s="4" t="s">
        <v>3104</v>
      </c>
      <c r="N3196" s="57" t="s">
        <v>6292</v>
      </c>
      <c r="O3196" s="57">
        <v>9808</v>
      </c>
      <c r="P3196" s="4"/>
      <c r="Q3196" s="4"/>
    </row>
    <row r="3197" spans="1:17" s="1" customFormat="1" ht="18.649999999999999" customHeight="1" x14ac:dyDescent="0.35">
      <c r="A3197" s="3">
        <v>46195</v>
      </c>
      <c r="B3197" s="57">
        <f t="shared" si="243"/>
        <v>26</v>
      </c>
      <c r="C3197" s="57" t="str">
        <f t="shared" si="244"/>
        <v>Jun</v>
      </c>
      <c r="D3197" s="4" t="s">
        <v>435</v>
      </c>
      <c r="E3197" s="57" t="s">
        <v>34</v>
      </c>
      <c r="F3197" s="57" t="s">
        <v>18</v>
      </c>
      <c r="G3197" s="57">
        <v>9814</v>
      </c>
      <c r="H3197" s="57">
        <v>2</v>
      </c>
      <c r="I3197" s="57">
        <v>8</v>
      </c>
      <c r="J3197" s="57"/>
      <c r="K3197" s="57">
        <f t="shared" si="245"/>
        <v>8</v>
      </c>
      <c r="L3197" s="57">
        <f t="shared" ref="L3197:L3260" si="246">H3197*K3197</f>
        <v>16</v>
      </c>
      <c r="M3197" s="4" t="s">
        <v>452</v>
      </c>
      <c r="N3197" s="57" t="s">
        <v>435</v>
      </c>
      <c r="O3197" s="57"/>
      <c r="P3197" s="4"/>
      <c r="Q3197" s="4"/>
    </row>
    <row r="3198" spans="1:17" s="1" customFormat="1" ht="18.649999999999999" customHeight="1" x14ac:dyDescent="0.35">
      <c r="A3198" s="3">
        <v>46195</v>
      </c>
      <c r="B3198" s="57">
        <f t="shared" si="243"/>
        <v>26</v>
      </c>
      <c r="C3198" s="57" t="str">
        <f t="shared" si="244"/>
        <v>Jun</v>
      </c>
      <c r="D3198" s="4" t="s">
        <v>2268</v>
      </c>
      <c r="E3198" s="57" t="s">
        <v>34</v>
      </c>
      <c r="F3198" s="57" t="s">
        <v>18</v>
      </c>
      <c r="G3198" s="57">
        <v>9814</v>
      </c>
      <c r="H3198" s="57">
        <v>1</v>
      </c>
      <c r="I3198" s="57">
        <v>2</v>
      </c>
      <c r="J3198" s="57"/>
      <c r="K3198" s="57">
        <f t="shared" si="245"/>
        <v>2</v>
      </c>
      <c r="L3198" s="57">
        <f t="shared" si="246"/>
        <v>2</v>
      </c>
      <c r="M3198" s="4" t="s">
        <v>7129</v>
      </c>
      <c r="N3198" s="57" t="s">
        <v>52</v>
      </c>
      <c r="O3198" s="57">
        <v>9330</v>
      </c>
      <c r="P3198" s="4" t="s">
        <v>2417</v>
      </c>
      <c r="Q3198" s="4"/>
    </row>
    <row r="3199" spans="1:17" s="1" customFormat="1" ht="18.649999999999999" customHeight="1" x14ac:dyDescent="0.35">
      <c r="A3199" s="3">
        <v>46195</v>
      </c>
      <c r="B3199" s="57">
        <f t="shared" si="243"/>
        <v>26</v>
      </c>
      <c r="C3199" s="57" t="str">
        <f t="shared" si="244"/>
        <v>Jun</v>
      </c>
      <c r="D3199" s="4" t="s">
        <v>2269</v>
      </c>
      <c r="E3199" s="57" t="s">
        <v>34</v>
      </c>
      <c r="F3199" s="57" t="s">
        <v>18</v>
      </c>
      <c r="G3199" s="57">
        <v>9814</v>
      </c>
      <c r="H3199" s="57">
        <v>1</v>
      </c>
      <c r="I3199" s="57">
        <v>2</v>
      </c>
      <c r="J3199" s="57"/>
      <c r="K3199" s="57">
        <f t="shared" si="245"/>
        <v>2</v>
      </c>
      <c r="L3199" s="57">
        <f t="shared" si="246"/>
        <v>2</v>
      </c>
      <c r="M3199" s="4" t="s">
        <v>7129</v>
      </c>
      <c r="N3199" s="57" t="s">
        <v>52</v>
      </c>
      <c r="O3199" s="57">
        <v>9330</v>
      </c>
      <c r="P3199" s="4" t="s">
        <v>2417</v>
      </c>
      <c r="Q3199" s="4"/>
    </row>
    <row r="3200" spans="1:17" s="1" customFormat="1" ht="18.649999999999999" customHeight="1" x14ac:dyDescent="0.35">
      <c r="A3200" s="3">
        <v>46195</v>
      </c>
      <c r="B3200" s="57">
        <f t="shared" si="243"/>
        <v>26</v>
      </c>
      <c r="C3200" s="57" t="str">
        <f t="shared" si="244"/>
        <v>Jun</v>
      </c>
      <c r="D3200" s="4" t="s">
        <v>6115</v>
      </c>
      <c r="E3200" s="57" t="s">
        <v>445</v>
      </c>
      <c r="F3200" s="57" t="s">
        <v>18</v>
      </c>
      <c r="G3200" s="57">
        <v>9812</v>
      </c>
      <c r="H3200" s="57">
        <v>9</v>
      </c>
      <c r="I3200" s="57">
        <v>8</v>
      </c>
      <c r="J3200" s="57"/>
      <c r="K3200" s="57">
        <f t="shared" si="245"/>
        <v>8</v>
      </c>
      <c r="L3200" s="57">
        <f t="shared" si="246"/>
        <v>72</v>
      </c>
      <c r="M3200" s="4" t="s">
        <v>7042</v>
      </c>
      <c r="N3200" s="57" t="s">
        <v>7043</v>
      </c>
      <c r="O3200" s="57">
        <v>9808</v>
      </c>
      <c r="P3200" s="4"/>
      <c r="Q3200" s="4"/>
    </row>
    <row r="3201" spans="1:17" s="1" customFormat="1" ht="18.649999999999999" customHeight="1" x14ac:dyDescent="0.35">
      <c r="A3201" s="3">
        <v>46195</v>
      </c>
      <c r="B3201" s="57">
        <f t="shared" si="243"/>
        <v>26</v>
      </c>
      <c r="C3201" s="57" t="str">
        <f t="shared" si="244"/>
        <v>Jun</v>
      </c>
      <c r="D3201" s="4" t="s">
        <v>6115</v>
      </c>
      <c r="E3201" s="57" t="s">
        <v>445</v>
      </c>
      <c r="F3201" s="57" t="s">
        <v>18</v>
      </c>
      <c r="G3201" s="57">
        <v>9812</v>
      </c>
      <c r="H3201" s="57">
        <v>5</v>
      </c>
      <c r="I3201" s="57">
        <v>8</v>
      </c>
      <c r="J3201" s="57">
        <v>1</v>
      </c>
      <c r="K3201" s="57">
        <f t="shared" si="245"/>
        <v>9</v>
      </c>
      <c r="L3201" s="57">
        <f t="shared" si="246"/>
        <v>45</v>
      </c>
      <c r="M3201" s="4" t="s">
        <v>7042</v>
      </c>
      <c r="N3201" s="57" t="s">
        <v>7043</v>
      </c>
      <c r="O3201" s="57">
        <v>9808</v>
      </c>
      <c r="P3201" s="4"/>
      <c r="Q3201" s="4"/>
    </row>
    <row r="3202" spans="1:17" s="1" customFormat="1" ht="18.649999999999999" customHeight="1" x14ac:dyDescent="0.35">
      <c r="A3202" s="3">
        <v>46195</v>
      </c>
      <c r="B3202" s="57">
        <f t="shared" si="243"/>
        <v>26</v>
      </c>
      <c r="C3202" s="57" t="str">
        <f t="shared" si="244"/>
        <v>Jun</v>
      </c>
      <c r="D3202" s="4" t="s">
        <v>6004</v>
      </c>
      <c r="E3202" s="57" t="s">
        <v>445</v>
      </c>
      <c r="F3202" s="57" t="s">
        <v>18</v>
      </c>
      <c r="G3202" s="57">
        <v>9812</v>
      </c>
      <c r="H3202" s="57">
        <v>15</v>
      </c>
      <c r="I3202" s="57">
        <v>8</v>
      </c>
      <c r="J3202" s="57"/>
      <c r="K3202" s="57">
        <f t="shared" si="245"/>
        <v>8</v>
      </c>
      <c r="L3202" s="57">
        <f t="shared" si="246"/>
        <v>120</v>
      </c>
      <c r="M3202" s="4" t="s">
        <v>5733</v>
      </c>
      <c r="N3202" s="57" t="s">
        <v>47</v>
      </c>
      <c r="O3202" s="57">
        <v>9281</v>
      </c>
      <c r="P3202" s="4" t="s">
        <v>5734</v>
      </c>
      <c r="Q3202" s="4"/>
    </row>
    <row r="3203" spans="1:17" s="1" customFormat="1" ht="18.649999999999999" customHeight="1" x14ac:dyDescent="0.35">
      <c r="A3203" s="3">
        <v>46195</v>
      </c>
      <c r="B3203" s="57">
        <f t="shared" si="243"/>
        <v>26</v>
      </c>
      <c r="C3203" s="57" t="str">
        <f t="shared" si="244"/>
        <v>Jun</v>
      </c>
      <c r="D3203" s="4" t="s">
        <v>6004</v>
      </c>
      <c r="E3203" s="57" t="s">
        <v>445</v>
      </c>
      <c r="F3203" s="57" t="s">
        <v>18</v>
      </c>
      <c r="G3203" s="57">
        <v>9812</v>
      </c>
      <c r="H3203" s="57">
        <v>1</v>
      </c>
      <c r="I3203" s="57">
        <v>8</v>
      </c>
      <c r="J3203" s="57">
        <v>4</v>
      </c>
      <c r="K3203" s="57">
        <f t="shared" si="245"/>
        <v>12</v>
      </c>
      <c r="L3203" s="57">
        <f t="shared" si="246"/>
        <v>12</v>
      </c>
      <c r="M3203" s="4" t="s">
        <v>5733</v>
      </c>
      <c r="N3203" s="57" t="s">
        <v>47</v>
      </c>
      <c r="O3203" s="57">
        <v>9281</v>
      </c>
      <c r="P3203" s="4" t="s">
        <v>5734</v>
      </c>
      <c r="Q3203" s="4"/>
    </row>
    <row r="3204" spans="1:17" s="1" customFormat="1" ht="18.649999999999999" customHeight="1" x14ac:dyDescent="0.35">
      <c r="A3204" s="3">
        <v>46195</v>
      </c>
      <c r="B3204" s="57">
        <f t="shared" si="243"/>
        <v>26</v>
      </c>
      <c r="C3204" s="57" t="str">
        <f t="shared" si="244"/>
        <v>Jun</v>
      </c>
      <c r="D3204" s="4" t="s">
        <v>5236</v>
      </c>
      <c r="E3204" s="57" t="s">
        <v>445</v>
      </c>
      <c r="F3204" s="57" t="s">
        <v>18</v>
      </c>
      <c r="G3204" s="57">
        <v>9812</v>
      </c>
      <c r="H3204" s="57">
        <v>7</v>
      </c>
      <c r="I3204" s="57">
        <v>8</v>
      </c>
      <c r="J3204" s="57">
        <v>2</v>
      </c>
      <c r="K3204" s="57">
        <f t="shared" si="245"/>
        <v>10</v>
      </c>
      <c r="L3204" s="57">
        <f t="shared" si="246"/>
        <v>70</v>
      </c>
      <c r="M3204" s="4" t="s">
        <v>5703</v>
      </c>
      <c r="N3204" s="57" t="s">
        <v>47</v>
      </c>
      <c r="O3204" s="57">
        <v>9281</v>
      </c>
      <c r="P3204" s="4" t="s">
        <v>5732</v>
      </c>
      <c r="Q3204" s="4"/>
    </row>
    <row r="3205" spans="1:17" s="1" customFormat="1" ht="18.649999999999999" customHeight="1" x14ac:dyDescent="0.35">
      <c r="A3205" s="3">
        <v>46195</v>
      </c>
      <c r="B3205" s="57">
        <f t="shared" si="243"/>
        <v>26</v>
      </c>
      <c r="C3205" s="57" t="str">
        <f t="shared" si="244"/>
        <v>Jun</v>
      </c>
      <c r="D3205" s="4" t="s">
        <v>5236</v>
      </c>
      <c r="E3205" s="57" t="s">
        <v>445</v>
      </c>
      <c r="F3205" s="57" t="s">
        <v>18</v>
      </c>
      <c r="G3205" s="57">
        <v>9812</v>
      </c>
      <c r="H3205" s="57">
        <v>6</v>
      </c>
      <c r="I3205" s="57">
        <v>8</v>
      </c>
      <c r="J3205" s="57">
        <v>3.5</v>
      </c>
      <c r="K3205" s="57">
        <f t="shared" si="245"/>
        <v>11.5</v>
      </c>
      <c r="L3205" s="57">
        <f t="shared" si="246"/>
        <v>69</v>
      </c>
      <c r="M3205" s="4" t="s">
        <v>5703</v>
      </c>
      <c r="N3205" s="57" t="s">
        <v>47</v>
      </c>
      <c r="O3205" s="57">
        <v>9281</v>
      </c>
      <c r="P3205" s="4" t="s">
        <v>5732</v>
      </c>
      <c r="Q3205" s="4"/>
    </row>
    <row r="3206" spans="1:17" s="1" customFormat="1" ht="18.649999999999999" customHeight="1" x14ac:dyDescent="0.35">
      <c r="A3206" s="3">
        <v>46195</v>
      </c>
      <c r="B3206" s="57">
        <f t="shared" si="243"/>
        <v>26</v>
      </c>
      <c r="C3206" s="57" t="str">
        <f t="shared" si="244"/>
        <v>Jun</v>
      </c>
      <c r="D3206" s="4" t="s">
        <v>3887</v>
      </c>
      <c r="E3206" s="57" t="s">
        <v>445</v>
      </c>
      <c r="F3206" s="57" t="s">
        <v>18</v>
      </c>
      <c r="G3206" s="57">
        <v>9812</v>
      </c>
      <c r="H3206" s="57">
        <v>2</v>
      </c>
      <c r="I3206" s="57">
        <v>8</v>
      </c>
      <c r="J3206" s="57">
        <v>4</v>
      </c>
      <c r="K3206" s="57">
        <f t="shared" si="245"/>
        <v>12</v>
      </c>
      <c r="L3206" s="57">
        <f t="shared" si="246"/>
        <v>24</v>
      </c>
      <c r="M3206" s="4" t="s">
        <v>5703</v>
      </c>
      <c r="N3206" s="57" t="s">
        <v>47</v>
      </c>
      <c r="O3206" s="57">
        <v>9281</v>
      </c>
      <c r="P3206" s="4" t="s">
        <v>5732</v>
      </c>
      <c r="Q3206" s="4"/>
    </row>
    <row r="3207" spans="1:17" s="1" customFormat="1" ht="18.649999999999999" customHeight="1" x14ac:dyDescent="0.35">
      <c r="A3207" s="3">
        <v>46195</v>
      </c>
      <c r="B3207" s="57">
        <f t="shared" si="243"/>
        <v>26</v>
      </c>
      <c r="C3207" s="57" t="str">
        <f t="shared" si="244"/>
        <v>Jun</v>
      </c>
      <c r="D3207" s="4" t="s">
        <v>1283</v>
      </c>
      <c r="E3207" s="57" t="s">
        <v>445</v>
      </c>
      <c r="F3207" s="57" t="s">
        <v>18</v>
      </c>
      <c r="G3207" s="57">
        <v>9812</v>
      </c>
      <c r="H3207" s="57">
        <v>2</v>
      </c>
      <c r="I3207" s="57">
        <v>8</v>
      </c>
      <c r="J3207" s="57"/>
      <c r="K3207" s="57">
        <f t="shared" si="245"/>
        <v>8</v>
      </c>
      <c r="L3207" s="57">
        <f t="shared" si="246"/>
        <v>16</v>
      </c>
      <c r="M3207" s="4" t="s">
        <v>7130</v>
      </c>
      <c r="N3207" s="57" t="s">
        <v>52</v>
      </c>
      <c r="O3207" s="57">
        <v>9330</v>
      </c>
      <c r="P3207" s="4" t="s">
        <v>6159</v>
      </c>
      <c r="Q3207" s="4"/>
    </row>
    <row r="3208" spans="1:17" s="1" customFormat="1" ht="18.649999999999999" customHeight="1" x14ac:dyDescent="0.35">
      <c r="A3208" s="3">
        <v>46195</v>
      </c>
      <c r="B3208" s="57">
        <f t="shared" si="243"/>
        <v>26</v>
      </c>
      <c r="C3208" s="57" t="str">
        <f t="shared" si="244"/>
        <v>Jun</v>
      </c>
      <c r="D3208" s="4" t="s">
        <v>674</v>
      </c>
      <c r="E3208" s="57" t="s">
        <v>445</v>
      </c>
      <c r="F3208" s="57" t="s">
        <v>17</v>
      </c>
      <c r="G3208" s="57">
        <v>9812</v>
      </c>
      <c r="H3208" s="57">
        <v>2</v>
      </c>
      <c r="I3208" s="57">
        <v>8</v>
      </c>
      <c r="J3208" s="57">
        <v>4</v>
      </c>
      <c r="K3208" s="57">
        <f t="shared" si="245"/>
        <v>12</v>
      </c>
      <c r="L3208" s="57">
        <f t="shared" si="246"/>
        <v>24</v>
      </c>
      <c r="M3208" s="4" t="s">
        <v>7130</v>
      </c>
      <c r="N3208" s="57" t="s">
        <v>52</v>
      </c>
      <c r="O3208" s="57">
        <v>9330</v>
      </c>
      <c r="P3208" s="4" t="s">
        <v>5440</v>
      </c>
      <c r="Q3208" s="4"/>
    </row>
    <row r="3209" spans="1:17" s="1" customFormat="1" ht="18.649999999999999" customHeight="1" x14ac:dyDescent="0.35">
      <c r="A3209" s="3">
        <v>46195</v>
      </c>
      <c r="B3209" s="57">
        <f t="shared" si="243"/>
        <v>26</v>
      </c>
      <c r="C3209" s="57" t="str">
        <f t="shared" si="244"/>
        <v>Jun</v>
      </c>
      <c r="D3209" s="4" t="s">
        <v>5406</v>
      </c>
      <c r="E3209" s="57" t="s">
        <v>445</v>
      </c>
      <c r="F3209" s="57" t="s">
        <v>17</v>
      </c>
      <c r="G3209" s="57">
        <v>9812</v>
      </c>
      <c r="H3209" s="57">
        <v>26</v>
      </c>
      <c r="I3209" s="57">
        <v>8</v>
      </c>
      <c r="J3209" s="57">
        <v>2</v>
      </c>
      <c r="K3209" s="57">
        <f t="shared" si="245"/>
        <v>10</v>
      </c>
      <c r="L3209" s="57">
        <f t="shared" si="246"/>
        <v>260</v>
      </c>
      <c r="M3209" s="4" t="s">
        <v>1903</v>
      </c>
      <c r="N3209" s="57" t="s">
        <v>442</v>
      </c>
      <c r="O3209" s="57">
        <v>9812</v>
      </c>
      <c r="P3209" s="4"/>
      <c r="Q3209" s="4"/>
    </row>
    <row r="3210" spans="1:17" s="1" customFormat="1" ht="18.649999999999999" customHeight="1" x14ac:dyDescent="0.35">
      <c r="A3210" s="3">
        <v>46195</v>
      </c>
      <c r="B3210" s="57">
        <f t="shared" si="243"/>
        <v>26</v>
      </c>
      <c r="C3210" s="57" t="str">
        <f t="shared" si="244"/>
        <v>Jun</v>
      </c>
      <c r="D3210" s="4" t="s">
        <v>5406</v>
      </c>
      <c r="E3210" s="57" t="s">
        <v>445</v>
      </c>
      <c r="F3210" s="57" t="s">
        <v>17</v>
      </c>
      <c r="G3210" s="57">
        <v>9812</v>
      </c>
      <c r="H3210" s="57">
        <v>1</v>
      </c>
      <c r="I3210" s="57">
        <v>8</v>
      </c>
      <c r="J3210" s="57">
        <v>3.5</v>
      </c>
      <c r="K3210" s="57">
        <f t="shared" si="245"/>
        <v>11.5</v>
      </c>
      <c r="L3210" s="57">
        <f t="shared" si="246"/>
        <v>11.5</v>
      </c>
      <c r="M3210" s="4" t="s">
        <v>1903</v>
      </c>
      <c r="N3210" s="57" t="s">
        <v>442</v>
      </c>
      <c r="O3210" s="57">
        <v>9812</v>
      </c>
      <c r="P3210" s="4"/>
      <c r="Q3210" s="4"/>
    </row>
    <row r="3211" spans="1:17" s="1" customFormat="1" ht="18.649999999999999" customHeight="1" x14ac:dyDescent="0.35">
      <c r="A3211" s="3">
        <v>46195</v>
      </c>
      <c r="B3211" s="57">
        <f t="shared" si="243"/>
        <v>26</v>
      </c>
      <c r="C3211" s="57" t="str">
        <f t="shared" si="244"/>
        <v>Jun</v>
      </c>
      <c r="D3211" s="4" t="s">
        <v>5406</v>
      </c>
      <c r="E3211" s="57" t="s">
        <v>445</v>
      </c>
      <c r="F3211" s="57" t="s">
        <v>17</v>
      </c>
      <c r="G3211" s="57">
        <v>9812</v>
      </c>
      <c r="H3211" s="57">
        <v>3</v>
      </c>
      <c r="I3211" s="57">
        <v>8</v>
      </c>
      <c r="J3211" s="57">
        <v>4</v>
      </c>
      <c r="K3211" s="57">
        <f t="shared" si="245"/>
        <v>12</v>
      </c>
      <c r="L3211" s="57">
        <f t="shared" si="246"/>
        <v>36</v>
      </c>
      <c r="M3211" s="4" t="s">
        <v>1903</v>
      </c>
      <c r="N3211" s="57" t="s">
        <v>442</v>
      </c>
      <c r="O3211" s="57">
        <v>9812</v>
      </c>
      <c r="P3211" s="4"/>
      <c r="Q3211" s="4"/>
    </row>
    <row r="3212" spans="1:17" s="1" customFormat="1" ht="18.649999999999999" customHeight="1" x14ac:dyDescent="0.35">
      <c r="A3212" s="3">
        <v>46195</v>
      </c>
      <c r="B3212" s="57">
        <f t="shared" si="243"/>
        <v>26</v>
      </c>
      <c r="C3212" s="57" t="str">
        <f t="shared" si="244"/>
        <v>Jun</v>
      </c>
      <c r="D3212" s="4" t="s">
        <v>5406</v>
      </c>
      <c r="E3212" s="57" t="s">
        <v>445</v>
      </c>
      <c r="F3212" s="57" t="s">
        <v>17</v>
      </c>
      <c r="G3212" s="57">
        <v>9812</v>
      </c>
      <c r="H3212" s="57">
        <v>1</v>
      </c>
      <c r="I3212" s="57">
        <v>8</v>
      </c>
      <c r="J3212" s="57"/>
      <c r="K3212" s="57">
        <f t="shared" si="245"/>
        <v>8</v>
      </c>
      <c r="L3212" s="57">
        <f t="shared" si="246"/>
        <v>8</v>
      </c>
      <c r="M3212" s="4" t="s">
        <v>1903</v>
      </c>
      <c r="N3212" s="57" t="s">
        <v>443</v>
      </c>
      <c r="O3212" s="57">
        <v>9814</v>
      </c>
      <c r="P3212" s="4"/>
      <c r="Q3212" s="4"/>
    </row>
    <row r="3213" spans="1:17" s="1" customFormat="1" ht="18.649999999999999" customHeight="1" x14ac:dyDescent="0.35">
      <c r="A3213" s="3">
        <v>46195</v>
      </c>
      <c r="B3213" s="57">
        <f t="shared" si="243"/>
        <v>26</v>
      </c>
      <c r="C3213" s="57" t="str">
        <f t="shared" si="244"/>
        <v>Jun</v>
      </c>
      <c r="D3213" s="4" t="s">
        <v>5406</v>
      </c>
      <c r="E3213" s="57" t="s">
        <v>445</v>
      </c>
      <c r="F3213" s="57" t="s">
        <v>17</v>
      </c>
      <c r="G3213" s="57">
        <v>9812</v>
      </c>
      <c r="H3213" s="57">
        <v>1</v>
      </c>
      <c r="I3213" s="57">
        <v>8</v>
      </c>
      <c r="J3213" s="57">
        <v>1.5</v>
      </c>
      <c r="K3213" s="57">
        <f t="shared" si="245"/>
        <v>9.5</v>
      </c>
      <c r="L3213" s="57">
        <f t="shared" si="246"/>
        <v>9.5</v>
      </c>
      <c r="M3213" s="4" t="s">
        <v>1903</v>
      </c>
      <c r="N3213" s="57" t="s">
        <v>443</v>
      </c>
      <c r="O3213" s="57">
        <v>9814</v>
      </c>
      <c r="P3213" s="4"/>
      <c r="Q3213" s="4"/>
    </row>
    <row r="3214" spans="1:17" s="1" customFormat="1" ht="18.649999999999999" customHeight="1" x14ac:dyDescent="0.35">
      <c r="A3214" s="3">
        <v>46195</v>
      </c>
      <c r="B3214" s="57">
        <f t="shared" si="243"/>
        <v>26</v>
      </c>
      <c r="C3214" s="57" t="str">
        <f t="shared" si="244"/>
        <v>Jun</v>
      </c>
      <c r="D3214" s="4" t="s">
        <v>5731</v>
      </c>
      <c r="E3214" s="57" t="s">
        <v>445</v>
      </c>
      <c r="F3214" s="57" t="s">
        <v>17</v>
      </c>
      <c r="G3214" s="57">
        <v>9812</v>
      </c>
      <c r="H3214" s="57">
        <v>1</v>
      </c>
      <c r="I3214" s="57">
        <v>8</v>
      </c>
      <c r="J3214" s="57"/>
      <c r="K3214" s="57">
        <f t="shared" si="245"/>
        <v>8</v>
      </c>
      <c r="L3214" s="57">
        <f t="shared" si="246"/>
        <v>8</v>
      </c>
      <c r="M3214" s="4" t="s">
        <v>5733</v>
      </c>
      <c r="N3214" s="57" t="s">
        <v>47</v>
      </c>
      <c r="O3214" s="57">
        <v>9281</v>
      </c>
      <c r="P3214" s="4" t="s">
        <v>5734</v>
      </c>
      <c r="Q3214" s="4"/>
    </row>
    <row r="3215" spans="1:17" s="1" customFormat="1" ht="18.649999999999999" customHeight="1" x14ac:dyDescent="0.35">
      <c r="A3215" s="3">
        <v>46195</v>
      </c>
      <c r="B3215" s="57">
        <f t="shared" si="243"/>
        <v>26</v>
      </c>
      <c r="C3215" s="57" t="str">
        <f t="shared" si="244"/>
        <v>Jun</v>
      </c>
      <c r="D3215" s="4" t="s">
        <v>5731</v>
      </c>
      <c r="E3215" s="57" t="s">
        <v>445</v>
      </c>
      <c r="F3215" s="57" t="s">
        <v>17</v>
      </c>
      <c r="G3215" s="57">
        <v>9812</v>
      </c>
      <c r="H3215" s="57">
        <v>1</v>
      </c>
      <c r="I3215" s="57">
        <v>8</v>
      </c>
      <c r="J3215" s="57">
        <v>2</v>
      </c>
      <c r="K3215" s="57">
        <f t="shared" si="245"/>
        <v>10</v>
      </c>
      <c r="L3215" s="57">
        <f t="shared" si="246"/>
        <v>10</v>
      </c>
      <c r="M3215" s="4" t="s">
        <v>5733</v>
      </c>
      <c r="N3215" s="57" t="s">
        <v>47</v>
      </c>
      <c r="O3215" s="57">
        <v>9281</v>
      </c>
      <c r="P3215" s="4" t="s">
        <v>5734</v>
      </c>
      <c r="Q3215" s="4"/>
    </row>
    <row r="3216" spans="1:17" s="1" customFormat="1" ht="18.649999999999999" customHeight="1" x14ac:dyDescent="0.35">
      <c r="A3216" s="3">
        <v>46195</v>
      </c>
      <c r="B3216" s="57">
        <f t="shared" si="243"/>
        <v>26</v>
      </c>
      <c r="C3216" s="57" t="str">
        <f t="shared" si="244"/>
        <v>Jun</v>
      </c>
      <c r="D3216" s="4" t="s">
        <v>5731</v>
      </c>
      <c r="E3216" s="57" t="s">
        <v>445</v>
      </c>
      <c r="F3216" s="57" t="s">
        <v>17</v>
      </c>
      <c r="G3216" s="57">
        <v>9812</v>
      </c>
      <c r="H3216" s="57">
        <v>1</v>
      </c>
      <c r="I3216" s="57">
        <v>8</v>
      </c>
      <c r="J3216" s="57">
        <v>3.5</v>
      </c>
      <c r="K3216" s="57">
        <f t="shared" si="245"/>
        <v>11.5</v>
      </c>
      <c r="L3216" s="57">
        <f t="shared" si="246"/>
        <v>11.5</v>
      </c>
      <c r="M3216" s="4" t="s">
        <v>5733</v>
      </c>
      <c r="N3216" s="57" t="s">
        <v>47</v>
      </c>
      <c r="O3216" s="57">
        <v>9281</v>
      </c>
      <c r="P3216" s="4" t="s">
        <v>5734</v>
      </c>
      <c r="Q3216" s="4"/>
    </row>
    <row r="3217" spans="1:17" s="1" customFormat="1" ht="18.649999999999999" customHeight="1" x14ac:dyDescent="0.35">
      <c r="A3217" s="3">
        <v>46195</v>
      </c>
      <c r="B3217" s="57">
        <f t="shared" si="243"/>
        <v>26</v>
      </c>
      <c r="C3217" s="57" t="str">
        <f t="shared" si="244"/>
        <v>Jun</v>
      </c>
      <c r="D3217" s="4" t="s">
        <v>2698</v>
      </c>
      <c r="E3217" s="57" t="s">
        <v>445</v>
      </c>
      <c r="F3217" s="57" t="s">
        <v>17</v>
      </c>
      <c r="G3217" s="57">
        <v>9812</v>
      </c>
      <c r="H3217" s="57">
        <v>4</v>
      </c>
      <c r="I3217" s="57">
        <v>8</v>
      </c>
      <c r="J3217" s="57">
        <v>4</v>
      </c>
      <c r="K3217" s="57">
        <f t="shared" si="245"/>
        <v>12</v>
      </c>
      <c r="L3217" s="57">
        <f t="shared" si="246"/>
        <v>48</v>
      </c>
      <c r="M3217" s="4" t="s">
        <v>5733</v>
      </c>
      <c r="N3217" s="57" t="s">
        <v>47</v>
      </c>
      <c r="O3217" s="57">
        <v>9281</v>
      </c>
      <c r="P3217" s="4" t="s">
        <v>5734</v>
      </c>
      <c r="Q3217" s="4"/>
    </row>
    <row r="3218" spans="1:17" s="1" customFormat="1" ht="18.649999999999999" customHeight="1" x14ac:dyDescent="0.35">
      <c r="A3218" s="3">
        <v>46195</v>
      </c>
      <c r="B3218" s="57">
        <f t="shared" si="243"/>
        <v>26</v>
      </c>
      <c r="C3218" s="57" t="str">
        <f t="shared" si="244"/>
        <v>Jun</v>
      </c>
      <c r="D3218" s="4" t="s">
        <v>838</v>
      </c>
      <c r="E3218" s="57" t="s">
        <v>445</v>
      </c>
      <c r="F3218" s="57" t="s">
        <v>17</v>
      </c>
      <c r="G3218" s="57">
        <v>9812</v>
      </c>
      <c r="H3218" s="57">
        <v>12</v>
      </c>
      <c r="I3218" s="57">
        <v>8</v>
      </c>
      <c r="J3218" s="57"/>
      <c r="K3218" s="57">
        <f t="shared" si="245"/>
        <v>8</v>
      </c>
      <c r="L3218" s="57">
        <f t="shared" si="246"/>
        <v>96</v>
      </c>
      <c r="M3218" s="4" t="s">
        <v>7042</v>
      </c>
      <c r="N3218" s="57" t="s">
        <v>7043</v>
      </c>
      <c r="O3218" s="57">
        <v>9808</v>
      </c>
      <c r="P3218" s="4"/>
      <c r="Q3218" s="4"/>
    </row>
    <row r="3219" spans="1:17" s="1" customFormat="1" ht="18.649999999999999" customHeight="1" x14ac:dyDescent="0.35">
      <c r="A3219" s="3">
        <v>46195</v>
      </c>
      <c r="B3219" s="57">
        <f t="shared" si="243"/>
        <v>26</v>
      </c>
      <c r="C3219" s="57" t="str">
        <f t="shared" si="244"/>
        <v>Jun</v>
      </c>
      <c r="D3219" s="4" t="s">
        <v>838</v>
      </c>
      <c r="E3219" s="57" t="s">
        <v>445</v>
      </c>
      <c r="F3219" s="57" t="s">
        <v>17</v>
      </c>
      <c r="G3219" s="57">
        <v>9812</v>
      </c>
      <c r="H3219" s="57">
        <v>2</v>
      </c>
      <c r="I3219" s="57">
        <v>8</v>
      </c>
      <c r="J3219" s="57">
        <v>1</v>
      </c>
      <c r="K3219" s="57">
        <f t="shared" si="245"/>
        <v>9</v>
      </c>
      <c r="L3219" s="57">
        <f t="shared" si="246"/>
        <v>18</v>
      </c>
      <c r="M3219" s="4" t="s">
        <v>7042</v>
      </c>
      <c r="N3219" s="57" t="s">
        <v>7043</v>
      </c>
      <c r="O3219" s="57">
        <v>9808</v>
      </c>
      <c r="P3219" s="4"/>
      <c r="Q3219" s="4"/>
    </row>
    <row r="3220" spans="1:17" s="1" customFormat="1" ht="18.649999999999999" customHeight="1" x14ac:dyDescent="0.35">
      <c r="A3220" s="3">
        <v>46195</v>
      </c>
      <c r="B3220" s="57">
        <f t="shared" si="243"/>
        <v>26</v>
      </c>
      <c r="C3220" s="57" t="str">
        <f t="shared" si="244"/>
        <v>Jun</v>
      </c>
      <c r="D3220" s="4" t="s">
        <v>838</v>
      </c>
      <c r="E3220" s="57" t="s">
        <v>445</v>
      </c>
      <c r="F3220" s="57" t="s">
        <v>17</v>
      </c>
      <c r="G3220" s="57">
        <v>9812</v>
      </c>
      <c r="H3220" s="57">
        <v>13</v>
      </c>
      <c r="I3220" s="57">
        <v>8</v>
      </c>
      <c r="J3220" s="57">
        <v>3.5</v>
      </c>
      <c r="K3220" s="57">
        <f t="shared" si="245"/>
        <v>11.5</v>
      </c>
      <c r="L3220" s="57">
        <f t="shared" si="246"/>
        <v>149.5</v>
      </c>
      <c r="M3220" s="4" t="s">
        <v>7042</v>
      </c>
      <c r="N3220" s="57" t="s">
        <v>7043</v>
      </c>
      <c r="O3220" s="57">
        <v>9808</v>
      </c>
      <c r="P3220" s="4"/>
      <c r="Q3220" s="4"/>
    </row>
    <row r="3221" spans="1:17" s="1" customFormat="1" ht="18.649999999999999" customHeight="1" x14ac:dyDescent="0.35">
      <c r="A3221" s="3">
        <v>46195</v>
      </c>
      <c r="B3221" s="57">
        <f t="shared" si="243"/>
        <v>26</v>
      </c>
      <c r="C3221" s="57" t="str">
        <f t="shared" si="244"/>
        <v>Jun</v>
      </c>
      <c r="D3221" s="4" t="s">
        <v>551</v>
      </c>
      <c r="E3221" s="57" t="s">
        <v>34</v>
      </c>
      <c r="F3221" s="57" t="s">
        <v>17</v>
      </c>
      <c r="G3221" s="57">
        <v>9814</v>
      </c>
      <c r="H3221" s="57">
        <v>76</v>
      </c>
      <c r="I3221" s="57">
        <v>8</v>
      </c>
      <c r="J3221" s="57">
        <v>4</v>
      </c>
      <c r="K3221" s="57">
        <f t="shared" si="245"/>
        <v>12</v>
      </c>
      <c r="L3221" s="57">
        <f t="shared" si="246"/>
        <v>912</v>
      </c>
      <c r="M3221" s="4" t="s">
        <v>1903</v>
      </c>
      <c r="N3221" s="57" t="s">
        <v>443</v>
      </c>
      <c r="O3221" s="57">
        <v>9814</v>
      </c>
      <c r="P3221" s="4"/>
      <c r="Q3221" s="4"/>
    </row>
    <row r="3222" spans="1:17" s="1" customFormat="1" ht="18.649999999999999" customHeight="1" x14ac:dyDescent="0.35">
      <c r="A3222" s="3">
        <v>46195</v>
      </c>
      <c r="B3222" s="57">
        <f t="shared" si="243"/>
        <v>26</v>
      </c>
      <c r="C3222" s="57" t="str">
        <f t="shared" si="244"/>
        <v>Jun</v>
      </c>
      <c r="D3222" s="4" t="s">
        <v>6116</v>
      </c>
      <c r="E3222" s="57" t="s">
        <v>34</v>
      </c>
      <c r="F3222" s="57" t="s">
        <v>17</v>
      </c>
      <c r="G3222" s="57">
        <v>9814</v>
      </c>
      <c r="H3222" s="57">
        <v>1</v>
      </c>
      <c r="I3222" s="57">
        <v>8</v>
      </c>
      <c r="J3222" s="57">
        <v>4</v>
      </c>
      <c r="K3222" s="57">
        <f t="shared" si="245"/>
        <v>12</v>
      </c>
      <c r="L3222" s="57">
        <f t="shared" si="246"/>
        <v>12</v>
      </c>
      <c r="M3222" s="4" t="s">
        <v>7083</v>
      </c>
      <c r="N3222" s="57" t="s">
        <v>212</v>
      </c>
      <c r="O3222" s="57" t="s">
        <v>6007</v>
      </c>
      <c r="P3222" s="4" t="s">
        <v>6008</v>
      </c>
      <c r="Q3222" s="4"/>
    </row>
    <row r="3223" spans="1:17" s="1" customFormat="1" ht="18.649999999999999" customHeight="1" x14ac:dyDescent="0.35">
      <c r="A3223" s="3">
        <v>46196</v>
      </c>
      <c r="B3223" s="57">
        <f t="shared" si="243"/>
        <v>26</v>
      </c>
      <c r="C3223" s="57" t="str">
        <f t="shared" si="244"/>
        <v>Jun</v>
      </c>
      <c r="D3223" s="4" t="s">
        <v>435</v>
      </c>
      <c r="E3223" s="57" t="s">
        <v>34</v>
      </c>
      <c r="F3223" s="57" t="s">
        <v>18</v>
      </c>
      <c r="G3223" s="57">
        <v>9814</v>
      </c>
      <c r="H3223" s="57">
        <v>1</v>
      </c>
      <c r="I3223" s="57">
        <v>8</v>
      </c>
      <c r="J3223" s="57"/>
      <c r="K3223" s="57">
        <f t="shared" si="245"/>
        <v>8</v>
      </c>
      <c r="L3223" s="57">
        <f t="shared" si="246"/>
        <v>8</v>
      </c>
      <c r="M3223" s="4" t="s">
        <v>452</v>
      </c>
      <c r="N3223" s="57" t="s">
        <v>435</v>
      </c>
      <c r="O3223" s="57"/>
      <c r="P3223" s="4"/>
      <c r="Q3223" s="4"/>
    </row>
    <row r="3224" spans="1:17" s="1" customFormat="1" ht="18.649999999999999" customHeight="1" x14ac:dyDescent="0.35">
      <c r="A3224" s="3">
        <v>46196</v>
      </c>
      <c r="B3224" s="57">
        <f t="shared" si="243"/>
        <v>26</v>
      </c>
      <c r="C3224" s="57" t="str">
        <f t="shared" si="244"/>
        <v>Jun</v>
      </c>
      <c r="D3224" s="4" t="s">
        <v>435</v>
      </c>
      <c r="E3224" s="57" t="s">
        <v>34</v>
      </c>
      <c r="F3224" s="57" t="s">
        <v>18</v>
      </c>
      <c r="G3224" s="57">
        <v>9814</v>
      </c>
      <c r="H3224" s="57">
        <v>1</v>
      </c>
      <c r="I3224" s="57">
        <v>8</v>
      </c>
      <c r="J3224" s="57">
        <v>2</v>
      </c>
      <c r="K3224" s="57">
        <f t="shared" si="245"/>
        <v>10</v>
      </c>
      <c r="L3224" s="57">
        <f t="shared" si="246"/>
        <v>10</v>
      </c>
      <c r="M3224" s="4" t="s">
        <v>452</v>
      </c>
      <c r="N3224" s="57" t="s">
        <v>435</v>
      </c>
      <c r="O3224" s="57"/>
      <c r="P3224" s="4"/>
      <c r="Q3224" s="4"/>
    </row>
    <row r="3225" spans="1:17" s="1" customFormat="1" ht="18.649999999999999" customHeight="1" x14ac:dyDescent="0.35">
      <c r="A3225" s="3">
        <v>46196</v>
      </c>
      <c r="B3225" s="57">
        <f t="shared" si="243"/>
        <v>26</v>
      </c>
      <c r="C3225" s="57" t="str">
        <f t="shared" si="244"/>
        <v>Jun</v>
      </c>
      <c r="D3225" s="4" t="s">
        <v>2268</v>
      </c>
      <c r="E3225" s="57" t="s">
        <v>34</v>
      </c>
      <c r="F3225" s="57" t="s">
        <v>18</v>
      </c>
      <c r="G3225" s="57">
        <v>9814</v>
      </c>
      <c r="H3225" s="57">
        <v>1</v>
      </c>
      <c r="I3225" s="57">
        <v>2</v>
      </c>
      <c r="J3225" s="57"/>
      <c r="K3225" s="57">
        <f t="shared" si="245"/>
        <v>2</v>
      </c>
      <c r="L3225" s="57">
        <f t="shared" si="246"/>
        <v>2</v>
      </c>
      <c r="M3225" s="4" t="s">
        <v>7129</v>
      </c>
      <c r="N3225" s="57" t="s">
        <v>52</v>
      </c>
      <c r="O3225" s="57">
        <v>9330</v>
      </c>
      <c r="P3225" s="4" t="s">
        <v>2417</v>
      </c>
      <c r="Q3225" s="4"/>
    </row>
    <row r="3226" spans="1:17" s="1" customFormat="1" ht="18.649999999999999" customHeight="1" x14ac:dyDescent="0.35">
      <c r="A3226" s="3">
        <v>46196</v>
      </c>
      <c r="B3226" s="57">
        <f t="shared" si="243"/>
        <v>26</v>
      </c>
      <c r="C3226" s="57" t="str">
        <f t="shared" si="244"/>
        <v>Jun</v>
      </c>
      <c r="D3226" s="4" t="s">
        <v>2269</v>
      </c>
      <c r="E3226" s="57" t="s">
        <v>34</v>
      </c>
      <c r="F3226" s="57" t="s">
        <v>18</v>
      </c>
      <c r="G3226" s="57">
        <v>9814</v>
      </c>
      <c r="H3226" s="57">
        <v>1</v>
      </c>
      <c r="I3226" s="57">
        <v>2</v>
      </c>
      <c r="J3226" s="57"/>
      <c r="K3226" s="57">
        <f t="shared" si="245"/>
        <v>2</v>
      </c>
      <c r="L3226" s="57">
        <f t="shared" si="246"/>
        <v>2</v>
      </c>
      <c r="M3226" s="4" t="s">
        <v>7129</v>
      </c>
      <c r="N3226" s="57" t="s">
        <v>52</v>
      </c>
      <c r="O3226" s="57">
        <v>9330</v>
      </c>
      <c r="P3226" s="4" t="s">
        <v>2417</v>
      </c>
      <c r="Q3226" s="4"/>
    </row>
    <row r="3227" spans="1:17" s="1" customFormat="1" ht="18.649999999999999" customHeight="1" x14ac:dyDescent="0.35">
      <c r="A3227" s="3">
        <v>46196</v>
      </c>
      <c r="B3227" s="57">
        <f t="shared" si="243"/>
        <v>26</v>
      </c>
      <c r="C3227" s="57" t="str">
        <f t="shared" si="244"/>
        <v>Jun</v>
      </c>
      <c r="D3227" s="4" t="s">
        <v>5236</v>
      </c>
      <c r="E3227" s="57" t="s">
        <v>445</v>
      </c>
      <c r="F3227" s="57" t="s">
        <v>18</v>
      </c>
      <c r="G3227" s="57">
        <v>9812</v>
      </c>
      <c r="H3227" s="57">
        <v>10</v>
      </c>
      <c r="I3227" s="57">
        <v>8</v>
      </c>
      <c r="J3227" s="57"/>
      <c r="K3227" s="57">
        <f t="shared" si="245"/>
        <v>8</v>
      </c>
      <c r="L3227" s="57">
        <f t="shared" si="246"/>
        <v>80</v>
      </c>
      <c r="M3227" s="4" t="s">
        <v>5703</v>
      </c>
      <c r="N3227" s="57" t="s">
        <v>47</v>
      </c>
      <c r="O3227" s="57">
        <v>9281</v>
      </c>
      <c r="P3227" s="4" t="s">
        <v>5732</v>
      </c>
      <c r="Q3227" s="4"/>
    </row>
    <row r="3228" spans="1:17" s="1" customFormat="1" ht="18.649999999999999" customHeight="1" x14ac:dyDescent="0.35">
      <c r="A3228" s="3">
        <v>46196</v>
      </c>
      <c r="B3228" s="57">
        <f t="shared" si="243"/>
        <v>26</v>
      </c>
      <c r="C3228" s="57" t="str">
        <f t="shared" si="244"/>
        <v>Jun</v>
      </c>
      <c r="D3228" s="4" t="s">
        <v>5236</v>
      </c>
      <c r="E3228" s="57" t="s">
        <v>445</v>
      </c>
      <c r="F3228" s="57" t="s">
        <v>18</v>
      </c>
      <c r="G3228" s="57">
        <v>9812</v>
      </c>
      <c r="H3228" s="57">
        <v>5</v>
      </c>
      <c r="I3228" s="57">
        <v>8</v>
      </c>
      <c r="J3228" s="57">
        <v>1.5</v>
      </c>
      <c r="K3228" s="57">
        <f t="shared" si="245"/>
        <v>9.5</v>
      </c>
      <c r="L3228" s="57">
        <f t="shared" si="246"/>
        <v>47.5</v>
      </c>
      <c r="M3228" s="4" t="s">
        <v>6945</v>
      </c>
      <c r="N3228" s="57" t="s">
        <v>47</v>
      </c>
      <c r="O3228" s="57">
        <v>9281</v>
      </c>
      <c r="P3228" s="4" t="s">
        <v>5732</v>
      </c>
      <c r="Q3228" s="4"/>
    </row>
    <row r="3229" spans="1:17" s="1" customFormat="1" ht="18.649999999999999" customHeight="1" x14ac:dyDescent="0.35">
      <c r="A3229" s="3">
        <v>46196</v>
      </c>
      <c r="B3229" s="57">
        <f t="shared" si="243"/>
        <v>26</v>
      </c>
      <c r="C3229" s="57" t="str">
        <f t="shared" si="244"/>
        <v>Jun</v>
      </c>
      <c r="D3229" s="4" t="s">
        <v>5236</v>
      </c>
      <c r="E3229" s="57" t="s">
        <v>445</v>
      </c>
      <c r="F3229" s="57" t="s">
        <v>18</v>
      </c>
      <c r="G3229" s="57">
        <v>9812</v>
      </c>
      <c r="H3229" s="57">
        <v>1</v>
      </c>
      <c r="I3229" s="57">
        <v>8</v>
      </c>
      <c r="J3229" s="57">
        <v>3.5</v>
      </c>
      <c r="K3229" s="57">
        <f t="shared" si="245"/>
        <v>11.5</v>
      </c>
      <c r="L3229" s="57">
        <f t="shared" si="246"/>
        <v>11.5</v>
      </c>
      <c r="M3229" s="4" t="s">
        <v>6945</v>
      </c>
      <c r="N3229" s="57" t="s">
        <v>47</v>
      </c>
      <c r="O3229" s="57">
        <v>9281</v>
      </c>
      <c r="P3229" s="4" t="s">
        <v>5732</v>
      </c>
      <c r="Q3229" s="4"/>
    </row>
    <row r="3230" spans="1:17" s="1" customFormat="1" ht="18.649999999999999" customHeight="1" x14ac:dyDescent="0.35">
      <c r="A3230" s="3">
        <v>46196</v>
      </c>
      <c r="B3230" s="57">
        <f t="shared" si="243"/>
        <v>26</v>
      </c>
      <c r="C3230" s="57" t="str">
        <f t="shared" si="244"/>
        <v>Jun</v>
      </c>
      <c r="D3230" s="4" t="s">
        <v>3887</v>
      </c>
      <c r="E3230" s="57" t="s">
        <v>445</v>
      </c>
      <c r="F3230" s="57" t="s">
        <v>18</v>
      </c>
      <c r="G3230" s="57">
        <v>9812</v>
      </c>
      <c r="H3230" s="57">
        <v>4</v>
      </c>
      <c r="I3230" s="57">
        <v>8</v>
      </c>
      <c r="J3230" s="57">
        <v>4</v>
      </c>
      <c r="K3230" s="57">
        <f t="shared" si="245"/>
        <v>12</v>
      </c>
      <c r="L3230" s="57">
        <f t="shared" si="246"/>
        <v>48</v>
      </c>
      <c r="M3230" s="4" t="s">
        <v>6945</v>
      </c>
      <c r="N3230" s="57" t="s">
        <v>47</v>
      </c>
      <c r="O3230" s="57">
        <v>9281</v>
      </c>
      <c r="P3230" s="4" t="s">
        <v>5732</v>
      </c>
      <c r="Q3230" s="4"/>
    </row>
    <row r="3231" spans="1:17" s="1" customFormat="1" ht="18.649999999999999" customHeight="1" x14ac:dyDescent="0.35">
      <c r="A3231" s="3">
        <v>46196</v>
      </c>
      <c r="B3231" s="57">
        <f t="shared" si="243"/>
        <v>26</v>
      </c>
      <c r="C3231" s="57" t="str">
        <f t="shared" si="244"/>
        <v>Jun</v>
      </c>
      <c r="D3231" s="4" t="s">
        <v>1283</v>
      </c>
      <c r="E3231" s="57" t="s">
        <v>445</v>
      </c>
      <c r="F3231" s="57" t="s">
        <v>18</v>
      </c>
      <c r="G3231" s="57">
        <v>9812</v>
      </c>
      <c r="H3231" s="57">
        <v>4</v>
      </c>
      <c r="I3231" s="57">
        <v>8</v>
      </c>
      <c r="J3231" s="57"/>
      <c r="K3231" s="57">
        <f t="shared" si="245"/>
        <v>8</v>
      </c>
      <c r="L3231" s="57">
        <f t="shared" si="246"/>
        <v>32</v>
      </c>
      <c r="M3231" s="4" t="s">
        <v>2015</v>
      </c>
      <c r="N3231" s="57" t="s">
        <v>57</v>
      </c>
      <c r="O3231" s="57" t="s">
        <v>2518</v>
      </c>
      <c r="P3231" s="4" t="s">
        <v>6158</v>
      </c>
      <c r="Q3231" s="4"/>
    </row>
    <row r="3232" spans="1:17" s="1" customFormat="1" ht="18.649999999999999" customHeight="1" x14ac:dyDescent="0.35">
      <c r="A3232" s="3">
        <v>46196</v>
      </c>
      <c r="B3232" s="57">
        <f t="shared" si="243"/>
        <v>26</v>
      </c>
      <c r="C3232" s="57" t="str">
        <f t="shared" si="244"/>
        <v>Jun</v>
      </c>
      <c r="D3232" s="4" t="s">
        <v>1283</v>
      </c>
      <c r="E3232" s="57" t="s">
        <v>445</v>
      </c>
      <c r="F3232" s="57" t="s">
        <v>18</v>
      </c>
      <c r="G3232" s="57">
        <v>9812</v>
      </c>
      <c r="H3232" s="57">
        <v>2</v>
      </c>
      <c r="I3232" s="57">
        <v>8</v>
      </c>
      <c r="J3232" s="57"/>
      <c r="K3232" s="57">
        <f t="shared" si="245"/>
        <v>8</v>
      </c>
      <c r="L3232" s="57">
        <f t="shared" si="246"/>
        <v>16</v>
      </c>
      <c r="M3232" s="4" t="s">
        <v>7130</v>
      </c>
      <c r="N3232" s="57" t="s">
        <v>52</v>
      </c>
      <c r="O3232" s="57">
        <v>9330</v>
      </c>
      <c r="P3232" s="4" t="s">
        <v>6159</v>
      </c>
      <c r="Q3232" s="4"/>
    </row>
    <row r="3233" spans="1:17" s="1" customFormat="1" ht="18.649999999999999" customHeight="1" x14ac:dyDescent="0.35">
      <c r="A3233" s="3">
        <v>46196</v>
      </c>
      <c r="B3233" s="57">
        <f t="shared" si="243"/>
        <v>26</v>
      </c>
      <c r="C3233" s="57" t="str">
        <f t="shared" si="244"/>
        <v>Jun</v>
      </c>
      <c r="D3233" s="4" t="s">
        <v>5043</v>
      </c>
      <c r="E3233" s="57" t="s">
        <v>445</v>
      </c>
      <c r="F3233" s="57" t="s">
        <v>18</v>
      </c>
      <c r="G3233" s="57">
        <v>9812</v>
      </c>
      <c r="H3233" s="57">
        <v>3</v>
      </c>
      <c r="I3233" s="57">
        <v>8</v>
      </c>
      <c r="J3233" s="57"/>
      <c r="K3233" s="57">
        <f t="shared" si="245"/>
        <v>8</v>
      </c>
      <c r="L3233" s="57">
        <f t="shared" si="246"/>
        <v>24</v>
      </c>
      <c r="M3233" s="4" t="s">
        <v>7042</v>
      </c>
      <c r="N3233" s="57" t="s">
        <v>7043</v>
      </c>
      <c r="O3233" s="57">
        <v>9808</v>
      </c>
      <c r="P3233" s="4"/>
      <c r="Q3233" s="4"/>
    </row>
    <row r="3234" spans="1:17" s="1" customFormat="1" ht="18.649999999999999" customHeight="1" x14ac:dyDescent="0.35">
      <c r="A3234" s="3">
        <v>46196</v>
      </c>
      <c r="B3234" s="57">
        <f t="shared" si="243"/>
        <v>26</v>
      </c>
      <c r="C3234" s="57" t="str">
        <f t="shared" si="244"/>
        <v>Jun</v>
      </c>
      <c r="D3234" s="4" t="s">
        <v>6156</v>
      </c>
      <c r="E3234" s="57" t="s">
        <v>445</v>
      </c>
      <c r="F3234" s="57" t="s">
        <v>18</v>
      </c>
      <c r="G3234" s="57">
        <v>9812</v>
      </c>
      <c r="H3234" s="57">
        <v>2</v>
      </c>
      <c r="I3234" s="57">
        <v>8</v>
      </c>
      <c r="J3234" s="57">
        <v>2</v>
      </c>
      <c r="K3234" s="57">
        <f t="shared" si="245"/>
        <v>10</v>
      </c>
      <c r="L3234" s="57">
        <f t="shared" si="246"/>
        <v>20</v>
      </c>
      <c r="M3234" s="4" t="s">
        <v>7042</v>
      </c>
      <c r="N3234" s="57" t="s">
        <v>7043</v>
      </c>
      <c r="O3234" s="57">
        <v>9808</v>
      </c>
      <c r="P3234" s="4"/>
      <c r="Q3234" s="4"/>
    </row>
    <row r="3235" spans="1:17" s="1" customFormat="1" ht="18.649999999999999" customHeight="1" x14ac:dyDescent="0.35">
      <c r="A3235" s="3">
        <v>46196</v>
      </c>
      <c r="B3235" s="57">
        <f t="shared" si="243"/>
        <v>26</v>
      </c>
      <c r="C3235" s="57" t="str">
        <f t="shared" si="244"/>
        <v>Jun</v>
      </c>
      <c r="D3235" s="4" t="s">
        <v>6157</v>
      </c>
      <c r="E3235" s="57" t="s">
        <v>445</v>
      </c>
      <c r="F3235" s="57" t="s">
        <v>18</v>
      </c>
      <c r="G3235" s="57">
        <v>9812</v>
      </c>
      <c r="H3235" s="57">
        <v>1</v>
      </c>
      <c r="I3235" s="57">
        <v>8</v>
      </c>
      <c r="J3235" s="57">
        <v>2.5</v>
      </c>
      <c r="K3235" s="57">
        <f t="shared" si="245"/>
        <v>10.5</v>
      </c>
      <c r="L3235" s="57">
        <f t="shared" si="246"/>
        <v>10.5</v>
      </c>
      <c r="M3235" s="4" t="s">
        <v>7042</v>
      </c>
      <c r="N3235" s="57" t="s">
        <v>7043</v>
      </c>
      <c r="O3235" s="57">
        <v>9808</v>
      </c>
      <c r="P3235" s="4"/>
      <c r="Q3235" s="4"/>
    </row>
    <row r="3236" spans="1:17" s="1" customFormat="1" ht="18.649999999999999" customHeight="1" x14ac:dyDescent="0.35">
      <c r="A3236" s="3">
        <v>46196</v>
      </c>
      <c r="B3236" s="57">
        <f t="shared" si="243"/>
        <v>26</v>
      </c>
      <c r="C3236" s="57" t="str">
        <f t="shared" si="244"/>
        <v>Jun</v>
      </c>
      <c r="D3236" s="4" t="s">
        <v>5043</v>
      </c>
      <c r="E3236" s="57" t="s">
        <v>445</v>
      </c>
      <c r="F3236" s="57" t="s">
        <v>18</v>
      </c>
      <c r="G3236" s="57">
        <v>9812</v>
      </c>
      <c r="H3236" s="57">
        <v>11</v>
      </c>
      <c r="I3236" s="57">
        <v>8</v>
      </c>
      <c r="J3236" s="57">
        <v>2</v>
      </c>
      <c r="K3236" s="57">
        <f t="shared" si="245"/>
        <v>10</v>
      </c>
      <c r="L3236" s="57">
        <f t="shared" si="246"/>
        <v>110</v>
      </c>
      <c r="M3236" s="4" t="s">
        <v>447</v>
      </c>
      <c r="N3236" s="57" t="s">
        <v>455</v>
      </c>
      <c r="O3236" s="57">
        <v>9812</v>
      </c>
      <c r="P3236" s="4"/>
      <c r="Q3236" s="4"/>
    </row>
    <row r="3237" spans="1:17" s="1" customFormat="1" ht="18.649999999999999" customHeight="1" x14ac:dyDescent="0.35">
      <c r="A3237" s="3">
        <v>46196</v>
      </c>
      <c r="B3237" s="57">
        <f t="shared" si="243"/>
        <v>26</v>
      </c>
      <c r="C3237" s="57" t="str">
        <f t="shared" si="244"/>
        <v>Jun</v>
      </c>
      <c r="D3237" s="4" t="s">
        <v>674</v>
      </c>
      <c r="E3237" s="57" t="s">
        <v>445</v>
      </c>
      <c r="F3237" s="57" t="s">
        <v>17</v>
      </c>
      <c r="G3237" s="57">
        <v>9812</v>
      </c>
      <c r="H3237" s="57">
        <v>2</v>
      </c>
      <c r="I3237" s="57">
        <v>8</v>
      </c>
      <c r="J3237" s="57">
        <v>4</v>
      </c>
      <c r="K3237" s="57">
        <f t="shared" si="245"/>
        <v>12</v>
      </c>
      <c r="L3237" s="57">
        <f t="shared" si="246"/>
        <v>24</v>
      </c>
      <c r="M3237" s="4" t="s">
        <v>7130</v>
      </c>
      <c r="N3237" s="57" t="s">
        <v>52</v>
      </c>
      <c r="O3237" s="57">
        <v>9330</v>
      </c>
      <c r="P3237" s="4" t="s">
        <v>5440</v>
      </c>
      <c r="Q3237" s="4"/>
    </row>
    <row r="3238" spans="1:17" s="1" customFormat="1" ht="18.649999999999999" customHeight="1" x14ac:dyDescent="0.35">
      <c r="A3238" s="3">
        <v>46196</v>
      </c>
      <c r="B3238" s="57">
        <f t="shared" ref="B3238:B3301" si="247">WEEKNUM(A3238)</f>
        <v>26</v>
      </c>
      <c r="C3238" s="57" t="str">
        <f t="shared" ref="C3238:C3301" si="248">TEXT(A3238,"Mmm")</f>
        <v>Jun</v>
      </c>
      <c r="D3238" s="4" t="s">
        <v>5406</v>
      </c>
      <c r="E3238" s="57" t="s">
        <v>445</v>
      </c>
      <c r="F3238" s="57" t="s">
        <v>17</v>
      </c>
      <c r="G3238" s="57">
        <v>9812</v>
      </c>
      <c r="H3238" s="57">
        <v>4</v>
      </c>
      <c r="I3238" s="57">
        <v>8</v>
      </c>
      <c r="J3238" s="57"/>
      <c r="K3238" s="57">
        <f t="shared" si="245"/>
        <v>8</v>
      </c>
      <c r="L3238" s="57">
        <f t="shared" si="246"/>
        <v>32</v>
      </c>
      <c r="M3238" s="4" t="s">
        <v>1903</v>
      </c>
      <c r="N3238" s="57" t="s">
        <v>442</v>
      </c>
      <c r="O3238" s="57">
        <v>9812</v>
      </c>
      <c r="P3238" s="4"/>
      <c r="Q3238" s="4"/>
    </row>
    <row r="3239" spans="1:17" s="1" customFormat="1" ht="18.649999999999999" customHeight="1" x14ac:dyDescent="0.35">
      <c r="A3239" s="3">
        <v>46196</v>
      </c>
      <c r="B3239" s="57">
        <f t="shared" si="247"/>
        <v>26</v>
      </c>
      <c r="C3239" s="57" t="str">
        <f t="shared" si="248"/>
        <v>Jun</v>
      </c>
      <c r="D3239" s="4" t="s">
        <v>5406</v>
      </c>
      <c r="E3239" s="57" t="s">
        <v>445</v>
      </c>
      <c r="F3239" s="57" t="s">
        <v>17</v>
      </c>
      <c r="G3239" s="57">
        <v>9812</v>
      </c>
      <c r="H3239" s="57">
        <v>3</v>
      </c>
      <c r="I3239" s="57">
        <v>8</v>
      </c>
      <c r="J3239" s="57">
        <v>2</v>
      </c>
      <c r="K3239" s="57">
        <f t="shared" si="245"/>
        <v>10</v>
      </c>
      <c r="L3239" s="57">
        <f t="shared" si="246"/>
        <v>30</v>
      </c>
      <c r="M3239" s="4" t="s">
        <v>1903</v>
      </c>
      <c r="N3239" s="57" t="s">
        <v>442</v>
      </c>
      <c r="O3239" s="57">
        <v>9812</v>
      </c>
      <c r="P3239" s="4"/>
      <c r="Q3239" s="4"/>
    </row>
    <row r="3240" spans="1:17" s="1" customFormat="1" ht="18.649999999999999" customHeight="1" x14ac:dyDescent="0.35">
      <c r="A3240" s="3">
        <v>46196</v>
      </c>
      <c r="B3240" s="57">
        <f t="shared" si="247"/>
        <v>26</v>
      </c>
      <c r="C3240" s="57" t="str">
        <f t="shared" si="248"/>
        <v>Jun</v>
      </c>
      <c r="D3240" s="4" t="s">
        <v>5406</v>
      </c>
      <c r="E3240" s="57" t="s">
        <v>445</v>
      </c>
      <c r="F3240" s="57" t="s">
        <v>17</v>
      </c>
      <c r="G3240" s="57">
        <v>9812</v>
      </c>
      <c r="H3240" s="57">
        <v>1</v>
      </c>
      <c r="I3240" s="57">
        <v>8</v>
      </c>
      <c r="J3240" s="57">
        <v>3.75</v>
      </c>
      <c r="K3240" s="57">
        <f t="shared" si="245"/>
        <v>11.75</v>
      </c>
      <c r="L3240" s="57">
        <f t="shared" si="246"/>
        <v>11.75</v>
      </c>
      <c r="M3240" s="4" t="s">
        <v>1903</v>
      </c>
      <c r="N3240" s="57" t="s">
        <v>442</v>
      </c>
      <c r="O3240" s="57">
        <v>9812</v>
      </c>
      <c r="P3240" s="4"/>
      <c r="Q3240" s="4"/>
    </row>
    <row r="3241" spans="1:17" s="1" customFormat="1" ht="18.649999999999999" customHeight="1" x14ac:dyDescent="0.35">
      <c r="A3241" s="3">
        <v>46196</v>
      </c>
      <c r="B3241" s="57">
        <f t="shared" si="247"/>
        <v>26</v>
      </c>
      <c r="C3241" s="57" t="str">
        <f t="shared" si="248"/>
        <v>Jun</v>
      </c>
      <c r="D3241" s="4" t="s">
        <v>5406</v>
      </c>
      <c r="E3241" s="57" t="s">
        <v>445</v>
      </c>
      <c r="F3241" s="57" t="s">
        <v>17</v>
      </c>
      <c r="G3241" s="57">
        <v>9812</v>
      </c>
      <c r="H3241" s="57">
        <v>60</v>
      </c>
      <c r="I3241" s="57">
        <v>8</v>
      </c>
      <c r="J3241" s="57">
        <v>4</v>
      </c>
      <c r="K3241" s="57">
        <f t="shared" si="245"/>
        <v>12</v>
      </c>
      <c r="L3241" s="57">
        <f t="shared" si="246"/>
        <v>720</v>
      </c>
      <c r="M3241" s="4" t="s">
        <v>1903</v>
      </c>
      <c r="N3241" s="57" t="s">
        <v>442</v>
      </c>
      <c r="O3241" s="57">
        <v>9812</v>
      </c>
      <c r="P3241" s="4"/>
      <c r="Q3241" s="4"/>
    </row>
    <row r="3242" spans="1:17" s="1" customFormat="1" ht="18.649999999999999" customHeight="1" x14ac:dyDescent="0.35">
      <c r="A3242" s="3">
        <v>46196</v>
      </c>
      <c r="B3242" s="57">
        <f t="shared" si="247"/>
        <v>26</v>
      </c>
      <c r="C3242" s="57" t="str">
        <f t="shared" si="248"/>
        <v>Jun</v>
      </c>
      <c r="D3242" s="4" t="s">
        <v>5731</v>
      </c>
      <c r="E3242" s="57" t="s">
        <v>445</v>
      </c>
      <c r="F3242" s="57" t="s">
        <v>17</v>
      </c>
      <c r="G3242" s="57">
        <v>9812</v>
      </c>
      <c r="H3242" s="57">
        <v>1</v>
      </c>
      <c r="I3242" s="57">
        <v>8</v>
      </c>
      <c r="J3242" s="57">
        <v>2</v>
      </c>
      <c r="K3242" s="57">
        <f t="shared" si="245"/>
        <v>10</v>
      </c>
      <c r="L3242" s="57">
        <f t="shared" si="246"/>
        <v>10</v>
      </c>
      <c r="M3242" s="4" t="s">
        <v>5703</v>
      </c>
      <c r="N3242" s="57" t="s">
        <v>47</v>
      </c>
      <c r="O3242" s="57">
        <v>9281</v>
      </c>
      <c r="P3242" s="4" t="s">
        <v>5732</v>
      </c>
      <c r="Q3242" s="4"/>
    </row>
    <row r="3243" spans="1:17" s="1" customFormat="1" ht="18.649999999999999" customHeight="1" x14ac:dyDescent="0.35">
      <c r="A3243" s="3">
        <v>46196</v>
      </c>
      <c r="B3243" s="57">
        <f t="shared" si="247"/>
        <v>26</v>
      </c>
      <c r="C3243" s="57" t="str">
        <f t="shared" si="248"/>
        <v>Jun</v>
      </c>
      <c r="D3243" s="4" t="s">
        <v>5731</v>
      </c>
      <c r="E3243" s="57" t="s">
        <v>445</v>
      </c>
      <c r="F3243" s="57" t="s">
        <v>17</v>
      </c>
      <c r="G3243" s="57">
        <v>9812</v>
      </c>
      <c r="H3243" s="57">
        <v>2</v>
      </c>
      <c r="I3243" s="57">
        <v>8</v>
      </c>
      <c r="J3243" s="57">
        <v>3.5</v>
      </c>
      <c r="K3243" s="57">
        <f t="shared" si="245"/>
        <v>11.5</v>
      </c>
      <c r="L3243" s="57">
        <f t="shared" si="246"/>
        <v>23</v>
      </c>
      <c r="M3243" s="4" t="s">
        <v>5703</v>
      </c>
      <c r="N3243" s="57" t="s">
        <v>47</v>
      </c>
      <c r="O3243" s="57">
        <v>9281</v>
      </c>
      <c r="P3243" s="4" t="s">
        <v>5732</v>
      </c>
      <c r="Q3243" s="4"/>
    </row>
    <row r="3244" spans="1:17" s="1" customFormat="1" ht="18.649999999999999" customHeight="1" x14ac:dyDescent="0.35">
      <c r="A3244" s="3">
        <v>46196</v>
      </c>
      <c r="B3244" s="57">
        <f t="shared" si="247"/>
        <v>26</v>
      </c>
      <c r="C3244" s="57" t="str">
        <f t="shared" si="248"/>
        <v>Jun</v>
      </c>
      <c r="D3244" s="4" t="s">
        <v>5731</v>
      </c>
      <c r="E3244" s="57" t="s">
        <v>445</v>
      </c>
      <c r="F3244" s="57" t="s">
        <v>17</v>
      </c>
      <c r="G3244" s="57">
        <v>9812</v>
      </c>
      <c r="H3244" s="57">
        <v>3</v>
      </c>
      <c r="I3244" s="57">
        <v>8</v>
      </c>
      <c r="J3244" s="57">
        <v>4</v>
      </c>
      <c r="K3244" s="57">
        <f t="shared" si="245"/>
        <v>12</v>
      </c>
      <c r="L3244" s="57">
        <f t="shared" si="246"/>
        <v>36</v>
      </c>
      <c r="M3244" s="4" t="s">
        <v>5703</v>
      </c>
      <c r="N3244" s="57" t="s">
        <v>47</v>
      </c>
      <c r="O3244" s="57">
        <v>9281</v>
      </c>
      <c r="P3244" s="4" t="s">
        <v>5732</v>
      </c>
      <c r="Q3244" s="4"/>
    </row>
    <row r="3245" spans="1:17" s="1" customFormat="1" ht="18.649999999999999" customHeight="1" x14ac:dyDescent="0.35">
      <c r="A3245" s="3">
        <v>46196</v>
      </c>
      <c r="B3245" s="57">
        <f t="shared" si="247"/>
        <v>26</v>
      </c>
      <c r="C3245" s="57" t="str">
        <f t="shared" si="248"/>
        <v>Jun</v>
      </c>
      <c r="D3245" s="4" t="s">
        <v>551</v>
      </c>
      <c r="E3245" s="57" t="s">
        <v>34</v>
      </c>
      <c r="F3245" s="57" t="s">
        <v>17</v>
      </c>
      <c r="G3245" s="57">
        <v>9814</v>
      </c>
      <c r="H3245" s="57">
        <v>49</v>
      </c>
      <c r="I3245" s="57">
        <v>8</v>
      </c>
      <c r="J3245" s="57">
        <v>4</v>
      </c>
      <c r="K3245" s="57">
        <f t="shared" si="245"/>
        <v>12</v>
      </c>
      <c r="L3245" s="57">
        <f t="shared" si="246"/>
        <v>588</v>
      </c>
      <c r="M3245" s="4" t="s">
        <v>1903</v>
      </c>
      <c r="N3245" s="57" t="s">
        <v>443</v>
      </c>
      <c r="O3245" s="57">
        <v>9814</v>
      </c>
      <c r="P3245" s="4"/>
      <c r="Q3245" s="4"/>
    </row>
    <row r="3246" spans="1:17" s="1" customFormat="1" ht="18.649999999999999" customHeight="1" x14ac:dyDescent="0.35">
      <c r="A3246" s="3">
        <v>46196</v>
      </c>
      <c r="B3246" s="57">
        <f t="shared" si="247"/>
        <v>26</v>
      </c>
      <c r="C3246" s="57" t="str">
        <f t="shared" si="248"/>
        <v>Jun</v>
      </c>
      <c r="D3246" s="4" t="s">
        <v>6116</v>
      </c>
      <c r="E3246" s="57" t="s">
        <v>34</v>
      </c>
      <c r="F3246" s="57" t="s">
        <v>17</v>
      </c>
      <c r="G3246" s="57">
        <v>9814</v>
      </c>
      <c r="H3246" s="57">
        <v>2</v>
      </c>
      <c r="I3246" s="57">
        <v>8</v>
      </c>
      <c r="J3246" s="57">
        <v>4</v>
      </c>
      <c r="K3246" s="57">
        <f t="shared" si="245"/>
        <v>12</v>
      </c>
      <c r="L3246" s="57">
        <f t="shared" si="246"/>
        <v>24</v>
      </c>
      <c r="M3246" s="4" t="s">
        <v>5733</v>
      </c>
      <c r="N3246" s="57" t="s">
        <v>47</v>
      </c>
      <c r="O3246" s="57">
        <v>9281</v>
      </c>
      <c r="P3246" s="4" t="s">
        <v>5734</v>
      </c>
      <c r="Q3246" s="4"/>
    </row>
    <row r="3247" spans="1:17" s="1" customFormat="1" ht="18.649999999999999" customHeight="1" x14ac:dyDescent="0.35">
      <c r="A3247" s="3">
        <v>46197</v>
      </c>
      <c r="B3247" s="57">
        <f t="shared" si="247"/>
        <v>26</v>
      </c>
      <c r="C3247" s="57" t="str">
        <f t="shared" si="248"/>
        <v>Jun</v>
      </c>
      <c r="D3247" s="4" t="s">
        <v>435</v>
      </c>
      <c r="E3247" s="57" t="s">
        <v>34</v>
      </c>
      <c r="F3247" s="57" t="s">
        <v>18</v>
      </c>
      <c r="G3247" s="57">
        <v>9814</v>
      </c>
      <c r="H3247" s="57">
        <v>2</v>
      </c>
      <c r="I3247" s="57">
        <v>8</v>
      </c>
      <c r="J3247" s="57"/>
      <c r="K3247" s="57">
        <f t="shared" si="245"/>
        <v>8</v>
      </c>
      <c r="L3247" s="57">
        <f t="shared" si="246"/>
        <v>16</v>
      </c>
      <c r="M3247" s="4" t="s">
        <v>452</v>
      </c>
      <c r="N3247" s="57" t="s">
        <v>435</v>
      </c>
      <c r="O3247" s="57"/>
      <c r="P3247" s="4"/>
      <c r="Q3247" s="4"/>
    </row>
    <row r="3248" spans="1:17" s="1" customFormat="1" ht="18.649999999999999" customHeight="1" x14ac:dyDescent="0.35">
      <c r="A3248" s="3">
        <v>46197</v>
      </c>
      <c r="B3248" s="57">
        <f t="shared" si="247"/>
        <v>26</v>
      </c>
      <c r="C3248" s="57" t="str">
        <f t="shared" si="248"/>
        <v>Jun</v>
      </c>
      <c r="D3248" s="4" t="s">
        <v>2268</v>
      </c>
      <c r="E3248" s="57" t="s">
        <v>34</v>
      </c>
      <c r="F3248" s="57" t="s">
        <v>18</v>
      </c>
      <c r="G3248" s="57">
        <v>9814</v>
      </c>
      <c r="H3248" s="57">
        <v>1</v>
      </c>
      <c r="I3248" s="57">
        <v>2</v>
      </c>
      <c r="J3248" s="57"/>
      <c r="K3248" s="57">
        <f t="shared" si="245"/>
        <v>2</v>
      </c>
      <c r="L3248" s="57">
        <f t="shared" si="246"/>
        <v>2</v>
      </c>
      <c r="M3248" s="4" t="s">
        <v>7129</v>
      </c>
      <c r="N3248" s="57" t="s">
        <v>52</v>
      </c>
      <c r="O3248" s="57">
        <v>9330</v>
      </c>
      <c r="P3248" s="4" t="s">
        <v>2417</v>
      </c>
      <c r="Q3248" s="4"/>
    </row>
    <row r="3249" spans="1:17" s="1" customFormat="1" ht="18.649999999999999" customHeight="1" x14ac:dyDescent="0.35">
      <c r="A3249" s="3">
        <v>46197</v>
      </c>
      <c r="B3249" s="57">
        <f t="shared" si="247"/>
        <v>26</v>
      </c>
      <c r="C3249" s="57" t="str">
        <f t="shared" si="248"/>
        <v>Jun</v>
      </c>
      <c r="D3249" s="4" t="s">
        <v>2269</v>
      </c>
      <c r="E3249" s="57" t="s">
        <v>34</v>
      </c>
      <c r="F3249" s="57" t="s">
        <v>18</v>
      </c>
      <c r="G3249" s="57">
        <v>9814</v>
      </c>
      <c r="H3249" s="57">
        <v>1</v>
      </c>
      <c r="I3249" s="57">
        <v>2</v>
      </c>
      <c r="J3249" s="57"/>
      <c r="K3249" s="57">
        <f t="shared" ref="K3249:K3312" si="249">I3249+J3249</f>
        <v>2</v>
      </c>
      <c r="L3249" s="57">
        <f t="shared" si="246"/>
        <v>2</v>
      </c>
      <c r="M3249" s="4" t="s">
        <v>7129</v>
      </c>
      <c r="N3249" s="57" t="s">
        <v>52</v>
      </c>
      <c r="O3249" s="57">
        <v>9330</v>
      </c>
      <c r="P3249" s="4" t="s">
        <v>2417</v>
      </c>
      <c r="Q3249" s="4"/>
    </row>
    <row r="3250" spans="1:17" s="1" customFormat="1" ht="18.649999999999999" customHeight="1" x14ac:dyDescent="0.35">
      <c r="A3250" s="3">
        <v>46197</v>
      </c>
      <c r="B3250" s="57">
        <f t="shared" si="247"/>
        <v>26</v>
      </c>
      <c r="C3250" s="57" t="str">
        <f t="shared" si="248"/>
        <v>Jun</v>
      </c>
      <c r="D3250" s="4" t="s">
        <v>441</v>
      </c>
      <c r="E3250" s="57" t="s">
        <v>445</v>
      </c>
      <c r="F3250" s="57" t="s">
        <v>18</v>
      </c>
      <c r="G3250" s="57">
        <v>9812</v>
      </c>
      <c r="H3250" s="57">
        <v>6</v>
      </c>
      <c r="I3250" s="57">
        <v>8</v>
      </c>
      <c r="J3250" s="57"/>
      <c r="K3250" s="57">
        <f t="shared" si="249"/>
        <v>8</v>
      </c>
      <c r="L3250" s="57">
        <f t="shared" si="246"/>
        <v>48</v>
      </c>
      <c r="M3250" s="4" t="s">
        <v>2270</v>
      </c>
      <c r="N3250" s="57" t="s">
        <v>57</v>
      </c>
      <c r="O3250" s="57" t="s">
        <v>5704</v>
      </c>
      <c r="P3250" s="4" t="s">
        <v>6209</v>
      </c>
      <c r="Q3250" s="4"/>
    </row>
    <row r="3251" spans="1:17" s="1" customFormat="1" ht="18.649999999999999" customHeight="1" x14ac:dyDescent="0.35">
      <c r="A3251" s="3">
        <v>46197</v>
      </c>
      <c r="B3251" s="57">
        <f t="shared" si="247"/>
        <v>26</v>
      </c>
      <c r="C3251" s="57" t="str">
        <f t="shared" si="248"/>
        <v>Jun</v>
      </c>
      <c r="D3251" s="4" t="s">
        <v>5236</v>
      </c>
      <c r="E3251" s="57" t="s">
        <v>445</v>
      </c>
      <c r="F3251" s="57" t="s">
        <v>18</v>
      </c>
      <c r="G3251" s="57">
        <v>9812</v>
      </c>
      <c r="H3251" s="57">
        <v>2</v>
      </c>
      <c r="I3251" s="57">
        <v>8</v>
      </c>
      <c r="J3251" s="57">
        <v>4</v>
      </c>
      <c r="K3251" s="57">
        <f t="shared" si="249"/>
        <v>12</v>
      </c>
      <c r="L3251" s="57">
        <f t="shared" si="246"/>
        <v>24</v>
      </c>
      <c r="M3251" s="4" t="s">
        <v>7128</v>
      </c>
      <c r="N3251" s="57" t="s">
        <v>30</v>
      </c>
      <c r="O3251" s="57"/>
      <c r="P3251" s="4" t="s">
        <v>6359</v>
      </c>
      <c r="Q3251" s="4"/>
    </row>
    <row r="3252" spans="1:17" s="1" customFormat="1" ht="18.649999999999999" customHeight="1" x14ac:dyDescent="0.35">
      <c r="A3252" s="3">
        <v>46197</v>
      </c>
      <c r="B3252" s="57">
        <f t="shared" si="247"/>
        <v>26</v>
      </c>
      <c r="C3252" s="57" t="str">
        <f t="shared" si="248"/>
        <v>Jun</v>
      </c>
      <c r="D3252" s="4" t="s">
        <v>6116</v>
      </c>
      <c r="E3252" s="57" t="s">
        <v>445</v>
      </c>
      <c r="F3252" s="57" t="s">
        <v>18</v>
      </c>
      <c r="G3252" s="57">
        <v>9812</v>
      </c>
      <c r="H3252" s="57">
        <v>1</v>
      </c>
      <c r="I3252" s="57">
        <v>8</v>
      </c>
      <c r="J3252" s="57">
        <v>3</v>
      </c>
      <c r="K3252" s="57">
        <f t="shared" si="249"/>
        <v>11</v>
      </c>
      <c r="L3252" s="57">
        <f t="shared" si="246"/>
        <v>11</v>
      </c>
      <c r="M3252" s="4" t="s">
        <v>5733</v>
      </c>
      <c r="N3252" s="57" t="s">
        <v>47</v>
      </c>
      <c r="O3252" s="57">
        <v>9281</v>
      </c>
      <c r="P3252" s="4" t="s">
        <v>5734</v>
      </c>
      <c r="Q3252" s="4"/>
    </row>
    <row r="3253" spans="1:17" s="1" customFormat="1" ht="18.649999999999999" customHeight="1" x14ac:dyDescent="0.35">
      <c r="A3253" s="3">
        <v>46197</v>
      </c>
      <c r="B3253" s="57">
        <f t="shared" si="247"/>
        <v>26</v>
      </c>
      <c r="C3253" s="57" t="str">
        <f t="shared" si="248"/>
        <v>Jun</v>
      </c>
      <c r="D3253" s="4" t="s">
        <v>6116</v>
      </c>
      <c r="E3253" s="57" t="s">
        <v>445</v>
      </c>
      <c r="F3253" s="57" t="s">
        <v>18</v>
      </c>
      <c r="G3253" s="57">
        <v>9812</v>
      </c>
      <c r="H3253" s="57">
        <v>5</v>
      </c>
      <c r="I3253" s="57">
        <v>8</v>
      </c>
      <c r="J3253" s="57">
        <v>4</v>
      </c>
      <c r="K3253" s="57">
        <f t="shared" si="249"/>
        <v>12</v>
      </c>
      <c r="L3253" s="57">
        <f t="shared" si="246"/>
        <v>60</v>
      </c>
      <c r="M3253" s="4" t="s">
        <v>5733</v>
      </c>
      <c r="N3253" s="57" t="s">
        <v>47</v>
      </c>
      <c r="O3253" s="57">
        <v>9281</v>
      </c>
      <c r="P3253" s="4" t="s">
        <v>5734</v>
      </c>
      <c r="Q3253" s="4"/>
    </row>
    <row r="3254" spans="1:17" s="1" customFormat="1" ht="18.649999999999999" customHeight="1" x14ac:dyDescent="0.35">
      <c r="A3254" s="3">
        <v>46197</v>
      </c>
      <c r="B3254" s="57">
        <f t="shared" si="247"/>
        <v>26</v>
      </c>
      <c r="C3254" s="57" t="str">
        <f t="shared" si="248"/>
        <v>Jun</v>
      </c>
      <c r="D3254" s="4" t="s">
        <v>5236</v>
      </c>
      <c r="E3254" s="57" t="s">
        <v>445</v>
      </c>
      <c r="F3254" s="57" t="s">
        <v>18</v>
      </c>
      <c r="G3254" s="57">
        <v>9812</v>
      </c>
      <c r="H3254" s="57">
        <v>10</v>
      </c>
      <c r="I3254" s="57">
        <v>8</v>
      </c>
      <c r="J3254" s="57"/>
      <c r="K3254" s="57">
        <f t="shared" si="249"/>
        <v>8</v>
      </c>
      <c r="L3254" s="57">
        <f t="shared" si="246"/>
        <v>80</v>
      </c>
      <c r="M3254" s="4" t="s">
        <v>5703</v>
      </c>
      <c r="N3254" s="57" t="s">
        <v>47</v>
      </c>
      <c r="O3254" s="57">
        <v>9281</v>
      </c>
      <c r="P3254" s="4" t="s">
        <v>5732</v>
      </c>
      <c r="Q3254" s="4"/>
    </row>
    <row r="3255" spans="1:17" s="1" customFormat="1" ht="18.649999999999999" customHeight="1" x14ac:dyDescent="0.35">
      <c r="A3255" s="3">
        <v>46197</v>
      </c>
      <c r="B3255" s="57">
        <f t="shared" si="247"/>
        <v>26</v>
      </c>
      <c r="C3255" s="57" t="str">
        <f t="shared" si="248"/>
        <v>Jun</v>
      </c>
      <c r="D3255" s="4" t="s">
        <v>5236</v>
      </c>
      <c r="E3255" s="57" t="s">
        <v>445</v>
      </c>
      <c r="F3255" s="57" t="s">
        <v>18</v>
      </c>
      <c r="G3255" s="57">
        <v>9812</v>
      </c>
      <c r="H3255" s="57">
        <v>1</v>
      </c>
      <c r="I3255" s="57">
        <v>8</v>
      </c>
      <c r="J3255" s="57">
        <v>3</v>
      </c>
      <c r="K3255" s="57">
        <f t="shared" si="249"/>
        <v>11</v>
      </c>
      <c r="L3255" s="57">
        <f t="shared" si="246"/>
        <v>11</v>
      </c>
      <c r="M3255" s="4" t="s">
        <v>5703</v>
      </c>
      <c r="N3255" s="57" t="s">
        <v>47</v>
      </c>
      <c r="O3255" s="57">
        <v>9281</v>
      </c>
      <c r="P3255" s="4" t="s">
        <v>5732</v>
      </c>
      <c r="Q3255" s="4"/>
    </row>
    <row r="3256" spans="1:17" s="1" customFormat="1" ht="18.649999999999999" customHeight="1" x14ac:dyDescent="0.35">
      <c r="A3256" s="3">
        <v>46197</v>
      </c>
      <c r="B3256" s="57">
        <f t="shared" si="247"/>
        <v>26</v>
      </c>
      <c r="C3256" s="57" t="str">
        <f t="shared" si="248"/>
        <v>Jun</v>
      </c>
      <c r="D3256" s="4" t="s">
        <v>3887</v>
      </c>
      <c r="E3256" s="57" t="s">
        <v>445</v>
      </c>
      <c r="F3256" s="57" t="s">
        <v>18</v>
      </c>
      <c r="G3256" s="57">
        <v>9812</v>
      </c>
      <c r="H3256" s="57">
        <v>1</v>
      </c>
      <c r="I3256" s="57">
        <v>8</v>
      </c>
      <c r="J3256" s="57">
        <v>3.5</v>
      </c>
      <c r="K3256" s="57">
        <f t="shared" si="249"/>
        <v>11.5</v>
      </c>
      <c r="L3256" s="57">
        <f t="shared" si="246"/>
        <v>11.5</v>
      </c>
      <c r="M3256" s="4" t="s">
        <v>5703</v>
      </c>
      <c r="N3256" s="57" t="s">
        <v>47</v>
      </c>
      <c r="O3256" s="57">
        <v>9281</v>
      </c>
      <c r="P3256" s="4" t="s">
        <v>5732</v>
      </c>
      <c r="Q3256" s="4"/>
    </row>
    <row r="3257" spans="1:17" s="1" customFormat="1" ht="18.649999999999999" customHeight="1" x14ac:dyDescent="0.35">
      <c r="A3257" s="3">
        <v>46197</v>
      </c>
      <c r="B3257" s="57">
        <f t="shared" si="247"/>
        <v>26</v>
      </c>
      <c r="C3257" s="57" t="str">
        <f t="shared" si="248"/>
        <v>Jun</v>
      </c>
      <c r="D3257" s="4" t="s">
        <v>5236</v>
      </c>
      <c r="E3257" s="57" t="s">
        <v>445</v>
      </c>
      <c r="F3257" s="57" t="s">
        <v>18</v>
      </c>
      <c r="G3257" s="57">
        <v>9812</v>
      </c>
      <c r="H3257" s="57">
        <v>1</v>
      </c>
      <c r="I3257" s="57">
        <v>8</v>
      </c>
      <c r="J3257" s="57">
        <v>3.75</v>
      </c>
      <c r="K3257" s="57">
        <f t="shared" si="249"/>
        <v>11.75</v>
      </c>
      <c r="L3257" s="57">
        <f t="shared" si="246"/>
        <v>11.75</v>
      </c>
      <c r="M3257" s="4" t="s">
        <v>5703</v>
      </c>
      <c r="N3257" s="57" t="s">
        <v>47</v>
      </c>
      <c r="O3257" s="57">
        <v>9281</v>
      </c>
      <c r="P3257" s="4" t="s">
        <v>5732</v>
      </c>
      <c r="Q3257" s="4"/>
    </row>
    <row r="3258" spans="1:17" s="1" customFormat="1" ht="18.649999999999999" customHeight="1" x14ac:dyDescent="0.35">
      <c r="A3258" s="3">
        <v>46197</v>
      </c>
      <c r="B3258" s="57">
        <f t="shared" si="247"/>
        <v>26</v>
      </c>
      <c r="C3258" s="57" t="str">
        <f t="shared" si="248"/>
        <v>Jun</v>
      </c>
      <c r="D3258" s="4" t="s">
        <v>3887</v>
      </c>
      <c r="E3258" s="57" t="s">
        <v>445</v>
      </c>
      <c r="F3258" s="57" t="s">
        <v>18</v>
      </c>
      <c r="G3258" s="57">
        <v>9812</v>
      </c>
      <c r="H3258" s="57">
        <v>13</v>
      </c>
      <c r="I3258" s="57">
        <v>8</v>
      </c>
      <c r="J3258" s="57">
        <v>4</v>
      </c>
      <c r="K3258" s="57">
        <f t="shared" si="249"/>
        <v>12</v>
      </c>
      <c r="L3258" s="57">
        <f t="shared" si="246"/>
        <v>156</v>
      </c>
      <c r="M3258" s="4" t="s">
        <v>5703</v>
      </c>
      <c r="N3258" s="57" t="s">
        <v>47</v>
      </c>
      <c r="O3258" s="57">
        <v>9281</v>
      </c>
      <c r="P3258" s="4" t="s">
        <v>5732</v>
      </c>
      <c r="Q3258" s="4"/>
    </row>
    <row r="3259" spans="1:17" s="1" customFormat="1" ht="18.649999999999999" customHeight="1" x14ac:dyDescent="0.35">
      <c r="A3259" s="3">
        <v>46197</v>
      </c>
      <c r="B3259" s="57">
        <f t="shared" si="247"/>
        <v>26</v>
      </c>
      <c r="C3259" s="57" t="str">
        <f t="shared" si="248"/>
        <v>Jun</v>
      </c>
      <c r="D3259" s="4" t="s">
        <v>1283</v>
      </c>
      <c r="E3259" s="57" t="s">
        <v>445</v>
      </c>
      <c r="F3259" s="57" t="s">
        <v>18</v>
      </c>
      <c r="G3259" s="57">
        <v>9812</v>
      </c>
      <c r="H3259" s="57">
        <v>1</v>
      </c>
      <c r="I3259" s="57">
        <v>8</v>
      </c>
      <c r="J3259" s="57"/>
      <c r="K3259" s="57">
        <f t="shared" si="249"/>
        <v>8</v>
      </c>
      <c r="L3259" s="57">
        <f t="shared" si="246"/>
        <v>8</v>
      </c>
      <c r="M3259" s="4" t="s">
        <v>7130</v>
      </c>
      <c r="N3259" s="57" t="s">
        <v>52</v>
      </c>
      <c r="O3259" s="57">
        <v>9330</v>
      </c>
      <c r="P3259" s="4" t="s">
        <v>6159</v>
      </c>
      <c r="Q3259" s="4"/>
    </row>
    <row r="3260" spans="1:17" s="1" customFormat="1" ht="18.649999999999999" customHeight="1" x14ac:dyDescent="0.35">
      <c r="A3260" s="3">
        <v>46197</v>
      </c>
      <c r="B3260" s="57">
        <f t="shared" si="247"/>
        <v>26</v>
      </c>
      <c r="C3260" s="57" t="str">
        <f t="shared" si="248"/>
        <v>Jun</v>
      </c>
      <c r="D3260" s="4" t="s">
        <v>1283</v>
      </c>
      <c r="E3260" s="57" t="s">
        <v>445</v>
      </c>
      <c r="F3260" s="57" t="s">
        <v>18</v>
      </c>
      <c r="G3260" s="57">
        <v>9812</v>
      </c>
      <c r="H3260" s="57">
        <v>1</v>
      </c>
      <c r="I3260" s="57">
        <v>8</v>
      </c>
      <c r="J3260" s="57">
        <v>4</v>
      </c>
      <c r="K3260" s="57">
        <f t="shared" si="249"/>
        <v>12</v>
      </c>
      <c r="L3260" s="57">
        <f t="shared" si="246"/>
        <v>12</v>
      </c>
      <c r="M3260" s="4" t="s">
        <v>7130</v>
      </c>
      <c r="N3260" s="57" t="s">
        <v>52</v>
      </c>
      <c r="O3260" s="57">
        <v>9330</v>
      </c>
      <c r="P3260" s="4" t="s">
        <v>6159</v>
      </c>
      <c r="Q3260" s="4"/>
    </row>
    <row r="3261" spans="1:17" s="1" customFormat="1" ht="18.649999999999999" customHeight="1" x14ac:dyDescent="0.35">
      <c r="A3261" s="3">
        <v>46197</v>
      </c>
      <c r="B3261" s="57">
        <f t="shared" si="247"/>
        <v>26</v>
      </c>
      <c r="C3261" s="57" t="str">
        <f t="shared" si="248"/>
        <v>Jun</v>
      </c>
      <c r="D3261" s="4" t="s">
        <v>1283</v>
      </c>
      <c r="E3261" s="57" t="s">
        <v>445</v>
      </c>
      <c r="F3261" s="57" t="s">
        <v>18</v>
      </c>
      <c r="G3261" s="57">
        <v>9812</v>
      </c>
      <c r="H3261" s="57">
        <v>1</v>
      </c>
      <c r="I3261" s="57">
        <v>8</v>
      </c>
      <c r="J3261" s="57">
        <v>4</v>
      </c>
      <c r="K3261" s="57">
        <f t="shared" si="249"/>
        <v>12</v>
      </c>
      <c r="L3261" s="57">
        <f t="shared" ref="L3261:L3324" si="250">H3261*K3261</f>
        <v>12</v>
      </c>
      <c r="M3261" s="4" t="s">
        <v>7130</v>
      </c>
      <c r="N3261" s="57" t="s">
        <v>52</v>
      </c>
      <c r="O3261" s="57">
        <v>9330</v>
      </c>
      <c r="P3261" s="4" t="s">
        <v>6210</v>
      </c>
      <c r="Q3261" s="4"/>
    </row>
    <row r="3262" spans="1:17" s="1" customFormat="1" ht="18.649999999999999" customHeight="1" x14ac:dyDescent="0.35">
      <c r="A3262" s="3">
        <v>46197</v>
      </c>
      <c r="B3262" s="57">
        <f t="shared" si="247"/>
        <v>26</v>
      </c>
      <c r="C3262" s="57" t="str">
        <f t="shared" si="248"/>
        <v>Jun</v>
      </c>
      <c r="D3262" s="4" t="s">
        <v>5043</v>
      </c>
      <c r="E3262" s="57" t="s">
        <v>445</v>
      </c>
      <c r="F3262" s="57" t="s">
        <v>18</v>
      </c>
      <c r="G3262" s="57">
        <v>9812</v>
      </c>
      <c r="H3262" s="57">
        <v>2</v>
      </c>
      <c r="I3262" s="57">
        <v>8</v>
      </c>
      <c r="J3262" s="57"/>
      <c r="K3262" s="57">
        <f t="shared" si="249"/>
        <v>8</v>
      </c>
      <c r="L3262" s="57">
        <f t="shared" si="250"/>
        <v>16</v>
      </c>
      <c r="M3262" s="4" t="s">
        <v>7042</v>
      </c>
      <c r="N3262" s="57" t="s">
        <v>7043</v>
      </c>
      <c r="O3262" s="57">
        <v>9808</v>
      </c>
      <c r="P3262" s="4"/>
      <c r="Q3262" s="4"/>
    </row>
    <row r="3263" spans="1:17" s="1" customFormat="1" ht="18.649999999999999" customHeight="1" x14ac:dyDescent="0.35">
      <c r="A3263" s="3">
        <v>46197</v>
      </c>
      <c r="B3263" s="57">
        <f t="shared" si="247"/>
        <v>26</v>
      </c>
      <c r="C3263" s="57" t="str">
        <f t="shared" si="248"/>
        <v>Jun</v>
      </c>
      <c r="D3263" s="4" t="s">
        <v>4305</v>
      </c>
      <c r="E3263" s="57" t="s">
        <v>445</v>
      </c>
      <c r="F3263" s="57" t="s">
        <v>18</v>
      </c>
      <c r="G3263" s="57">
        <v>9812</v>
      </c>
      <c r="H3263" s="57">
        <v>1</v>
      </c>
      <c r="I3263" s="57">
        <v>8</v>
      </c>
      <c r="J3263" s="57"/>
      <c r="K3263" s="57">
        <f t="shared" si="249"/>
        <v>8</v>
      </c>
      <c r="L3263" s="57">
        <f t="shared" si="250"/>
        <v>8</v>
      </c>
      <c r="M3263" s="4" t="s">
        <v>447</v>
      </c>
      <c r="N3263" s="57" t="s">
        <v>455</v>
      </c>
      <c r="O3263" s="57">
        <v>9812</v>
      </c>
      <c r="P3263" s="4"/>
      <c r="Q3263" s="4"/>
    </row>
    <row r="3264" spans="1:17" s="1" customFormat="1" ht="18.649999999999999" customHeight="1" x14ac:dyDescent="0.35">
      <c r="A3264" s="3">
        <v>46197</v>
      </c>
      <c r="B3264" s="57">
        <f t="shared" si="247"/>
        <v>26</v>
      </c>
      <c r="C3264" s="57" t="str">
        <f t="shared" si="248"/>
        <v>Jun</v>
      </c>
      <c r="D3264" s="4" t="s">
        <v>5043</v>
      </c>
      <c r="E3264" s="57" t="s">
        <v>445</v>
      </c>
      <c r="F3264" s="57" t="s">
        <v>18</v>
      </c>
      <c r="G3264" s="57">
        <v>9812</v>
      </c>
      <c r="H3264" s="57">
        <v>2</v>
      </c>
      <c r="I3264" s="57">
        <v>8</v>
      </c>
      <c r="J3264" s="57">
        <v>1</v>
      </c>
      <c r="K3264" s="57">
        <f t="shared" si="249"/>
        <v>9</v>
      </c>
      <c r="L3264" s="57">
        <f t="shared" si="250"/>
        <v>18</v>
      </c>
      <c r="M3264" s="4" t="s">
        <v>447</v>
      </c>
      <c r="N3264" s="57" t="s">
        <v>455</v>
      </c>
      <c r="O3264" s="57">
        <v>9812</v>
      </c>
      <c r="P3264" s="4"/>
      <c r="Q3264" s="4"/>
    </row>
    <row r="3265" spans="1:17" s="1" customFormat="1" ht="18.649999999999999" customHeight="1" x14ac:dyDescent="0.35">
      <c r="A3265" s="3">
        <v>46197</v>
      </c>
      <c r="B3265" s="57">
        <f t="shared" si="247"/>
        <v>26</v>
      </c>
      <c r="C3265" s="57" t="str">
        <f t="shared" si="248"/>
        <v>Jun</v>
      </c>
      <c r="D3265" s="4" t="s">
        <v>6208</v>
      </c>
      <c r="E3265" s="57" t="s">
        <v>445</v>
      </c>
      <c r="F3265" s="57" t="s">
        <v>18</v>
      </c>
      <c r="G3265" s="57">
        <v>9812</v>
      </c>
      <c r="H3265" s="57">
        <v>8</v>
      </c>
      <c r="I3265" s="57">
        <v>8</v>
      </c>
      <c r="J3265" s="57">
        <v>2</v>
      </c>
      <c r="K3265" s="57">
        <f t="shared" si="249"/>
        <v>10</v>
      </c>
      <c r="L3265" s="57">
        <f t="shared" si="250"/>
        <v>80</v>
      </c>
      <c r="M3265" s="4" t="s">
        <v>447</v>
      </c>
      <c r="N3265" s="57" t="s">
        <v>455</v>
      </c>
      <c r="O3265" s="57">
        <v>9812</v>
      </c>
      <c r="P3265" s="4"/>
      <c r="Q3265" s="4"/>
    </row>
    <row r="3266" spans="1:17" s="1" customFormat="1" ht="18.649999999999999" customHeight="1" x14ac:dyDescent="0.35">
      <c r="A3266" s="3">
        <v>46197</v>
      </c>
      <c r="B3266" s="57">
        <f t="shared" si="247"/>
        <v>26</v>
      </c>
      <c r="C3266" s="57" t="str">
        <f t="shared" si="248"/>
        <v>Jun</v>
      </c>
      <c r="D3266" s="4" t="s">
        <v>674</v>
      </c>
      <c r="E3266" s="57" t="s">
        <v>445</v>
      </c>
      <c r="F3266" s="57" t="s">
        <v>17</v>
      </c>
      <c r="G3266" s="57">
        <v>9812</v>
      </c>
      <c r="H3266" s="57">
        <v>2</v>
      </c>
      <c r="I3266" s="57">
        <v>8</v>
      </c>
      <c r="J3266" s="57">
        <v>2</v>
      </c>
      <c r="K3266" s="57">
        <f t="shared" si="249"/>
        <v>10</v>
      </c>
      <c r="L3266" s="57">
        <f t="shared" si="250"/>
        <v>20</v>
      </c>
      <c r="M3266" s="4" t="s">
        <v>7130</v>
      </c>
      <c r="N3266" s="57" t="s">
        <v>52</v>
      </c>
      <c r="O3266" s="57">
        <v>9330</v>
      </c>
      <c r="P3266" s="4" t="s">
        <v>5440</v>
      </c>
      <c r="Q3266" s="4"/>
    </row>
    <row r="3267" spans="1:17" s="1" customFormat="1" ht="18.649999999999999" customHeight="1" x14ac:dyDescent="0.35">
      <c r="A3267" s="3">
        <v>46197</v>
      </c>
      <c r="B3267" s="57">
        <f t="shared" si="247"/>
        <v>26</v>
      </c>
      <c r="C3267" s="57" t="str">
        <f t="shared" si="248"/>
        <v>Jun</v>
      </c>
      <c r="D3267" s="4" t="s">
        <v>5406</v>
      </c>
      <c r="E3267" s="57" t="s">
        <v>445</v>
      </c>
      <c r="F3267" s="57" t="s">
        <v>17</v>
      </c>
      <c r="G3267" s="57">
        <v>9812</v>
      </c>
      <c r="H3267" s="57">
        <v>4</v>
      </c>
      <c r="I3267" s="57">
        <v>8</v>
      </c>
      <c r="J3267" s="57">
        <v>1</v>
      </c>
      <c r="K3267" s="57">
        <f t="shared" si="249"/>
        <v>9</v>
      </c>
      <c r="L3267" s="57">
        <f t="shared" si="250"/>
        <v>36</v>
      </c>
      <c r="M3267" s="4" t="s">
        <v>1903</v>
      </c>
      <c r="N3267" s="57" t="s">
        <v>442</v>
      </c>
      <c r="O3267" s="57">
        <v>9812</v>
      </c>
      <c r="P3267" s="4"/>
      <c r="Q3267" s="4"/>
    </row>
    <row r="3268" spans="1:17" s="1" customFormat="1" ht="18.649999999999999" customHeight="1" x14ac:dyDescent="0.35">
      <c r="A3268" s="3">
        <v>46197</v>
      </c>
      <c r="B3268" s="57">
        <f t="shared" si="247"/>
        <v>26</v>
      </c>
      <c r="C3268" s="57" t="str">
        <f t="shared" si="248"/>
        <v>Jun</v>
      </c>
      <c r="D3268" s="4" t="s">
        <v>5406</v>
      </c>
      <c r="E3268" s="57" t="s">
        <v>445</v>
      </c>
      <c r="F3268" s="57" t="s">
        <v>17</v>
      </c>
      <c r="G3268" s="57">
        <v>9812</v>
      </c>
      <c r="H3268" s="57">
        <v>1</v>
      </c>
      <c r="I3268" s="57">
        <v>8</v>
      </c>
      <c r="J3268" s="57">
        <v>1.5</v>
      </c>
      <c r="K3268" s="57">
        <f t="shared" si="249"/>
        <v>9.5</v>
      </c>
      <c r="L3268" s="57">
        <f t="shared" si="250"/>
        <v>9.5</v>
      </c>
      <c r="M3268" s="4" t="s">
        <v>1903</v>
      </c>
      <c r="N3268" s="57" t="s">
        <v>442</v>
      </c>
      <c r="O3268" s="57">
        <v>9812</v>
      </c>
      <c r="P3268" s="4"/>
      <c r="Q3268" s="4"/>
    </row>
    <row r="3269" spans="1:17" s="1" customFormat="1" ht="18.649999999999999" customHeight="1" x14ac:dyDescent="0.35">
      <c r="A3269" s="3">
        <v>46197</v>
      </c>
      <c r="B3269" s="57">
        <f t="shared" si="247"/>
        <v>26</v>
      </c>
      <c r="C3269" s="57" t="str">
        <f t="shared" si="248"/>
        <v>Jun</v>
      </c>
      <c r="D3269" s="4" t="s">
        <v>5406</v>
      </c>
      <c r="E3269" s="57" t="s">
        <v>445</v>
      </c>
      <c r="F3269" s="57" t="s">
        <v>17</v>
      </c>
      <c r="G3269" s="57">
        <v>9812</v>
      </c>
      <c r="H3269" s="57">
        <v>1</v>
      </c>
      <c r="I3269" s="57">
        <v>8</v>
      </c>
      <c r="J3269" s="57">
        <v>2</v>
      </c>
      <c r="K3269" s="57">
        <f t="shared" si="249"/>
        <v>10</v>
      </c>
      <c r="L3269" s="57">
        <f t="shared" si="250"/>
        <v>10</v>
      </c>
      <c r="M3269" s="4" t="s">
        <v>1903</v>
      </c>
      <c r="N3269" s="57" t="s">
        <v>442</v>
      </c>
      <c r="O3269" s="57">
        <v>9812</v>
      </c>
      <c r="P3269" s="4"/>
      <c r="Q3269" s="4"/>
    </row>
    <row r="3270" spans="1:17" s="1" customFormat="1" ht="18.649999999999999" customHeight="1" x14ac:dyDescent="0.35">
      <c r="A3270" s="3">
        <v>46197</v>
      </c>
      <c r="B3270" s="57">
        <f t="shared" si="247"/>
        <v>26</v>
      </c>
      <c r="C3270" s="57" t="str">
        <f t="shared" si="248"/>
        <v>Jun</v>
      </c>
      <c r="D3270" s="4" t="s">
        <v>5406</v>
      </c>
      <c r="E3270" s="57" t="s">
        <v>445</v>
      </c>
      <c r="F3270" s="57" t="s">
        <v>17</v>
      </c>
      <c r="G3270" s="57">
        <v>9812</v>
      </c>
      <c r="H3270" s="57">
        <v>2</v>
      </c>
      <c r="I3270" s="57">
        <v>8</v>
      </c>
      <c r="J3270" s="57">
        <v>2.5</v>
      </c>
      <c r="K3270" s="57">
        <f t="shared" si="249"/>
        <v>10.5</v>
      </c>
      <c r="L3270" s="57">
        <f t="shared" si="250"/>
        <v>21</v>
      </c>
      <c r="M3270" s="4" t="s">
        <v>1903</v>
      </c>
      <c r="N3270" s="57" t="s">
        <v>442</v>
      </c>
      <c r="O3270" s="57">
        <v>9812</v>
      </c>
      <c r="P3270" s="4"/>
      <c r="Q3270" s="4"/>
    </row>
    <row r="3271" spans="1:17" s="1" customFormat="1" ht="18.649999999999999" customHeight="1" x14ac:dyDescent="0.35">
      <c r="A3271" s="3">
        <v>46197</v>
      </c>
      <c r="B3271" s="57">
        <f t="shared" si="247"/>
        <v>26</v>
      </c>
      <c r="C3271" s="57" t="str">
        <f t="shared" si="248"/>
        <v>Jun</v>
      </c>
      <c r="D3271" s="4" t="s">
        <v>5406</v>
      </c>
      <c r="E3271" s="57" t="s">
        <v>445</v>
      </c>
      <c r="F3271" s="57" t="s">
        <v>17</v>
      </c>
      <c r="G3271" s="57">
        <v>9812</v>
      </c>
      <c r="H3271" s="57">
        <v>3</v>
      </c>
      <c r="I3271" s="57">
        <v>8</v>
      </c>
      <c r="J3271" s="57">
        <v>3</v>
      </c>
      <c r="K3271" s="57">
        <f t="shared" si="249"/>
        <v>11</v>
      </c>
      <c r="L3271" s="57">
        <f t="shared" si="250"/>
        <v>33</v>
      </c>
      <c r="M3271" s="4" t="s">
        <v>1903</v>
      </c>
      <c r="N3271" s="57" t="s">
        <v>442</v>
      </c>
      <c r="O3271" s="57">
        <v>9812</v>
      </c>
      <c r="P3271" s="4"/>
      <c r="Q3271" s="4"/>
    </row>
    <row r="3272" spans="1:17" s="1" customFormat="1" ht="18.649999999999999" customHeight="1" x14ac:dyDescent="0.35">
      <c r="A3272" s="3">
        <v>46197</v>
      </c>
      <c r="B3272" s="57">
        <f t="shared" si="247"/>
        <v>26</v>
      </c>
      <c r="C3272" s="57" t="str">
        <f t="shared" si="248"/>
        <v>Jun</v>
      </c>
      <c r="D3272" s="4" t="s">
        <v>5406</v>
      </c>
      <c r="E3272" s="57" t="s">
        <v>445</v>
      </c>
      <c r="F3272" s="57" t="s">
        <v>17</v>
      </c>
      <c r="G3272" s="57">
        <v>9812</v>
      </c>
      <c r="H3272" s="57">
        <v>1</v>
      </c>
      <c r="I3272" s="57">
        <v>8</v>
      </c>
      <c r="J3272" s="57">
        <v>3.75</v>
      </c>
      <c r="K3272" s="57">
        <f t="shared" si="249"/>
        <v>11.75</v>
      </c>
      <c r="L3272" s="57">
        <f t="shared" si="250"/>
        <v>11.75</v>
      </c>
      <c r="M3272" s="4" t="s">
        <v>1903</v>
      </c>
      <c r="N3272" s="57" t="s">
        <v>442</v>
      </c>
      <c r="O3272" s="57">
        <v>9812</v>
      </c>
      <c r="P3272" s="4"/>
      <c r="Q3272" s="4"/>
    </row>
    <row r="3273" spans="1:17" s="1" customFormat="1" ht="18.649999999999999" customHeight="1" x14ac:dyDescent="0.35">
      <c r="A3273" s="3">
        <v>46197</v>
      </c>
      <c r="B3273" s="57">
        <f t="shared" si="247"/>
        <v>26</v>
      </c>
      <c r="C3273" s="57" t="str">
        <f t="shared" si="248"/>
        <v>Jun</v>
      </c>
      <c r="D3273" s="4" t="s">
        <v>5406</v>
      </c>
      <c r="E3273" s="57" t="s">
        <v>445</v>
      </c>
      <c r="F3273" s="57" t="s">
        <v>17</v>
      </c>
      <c r="G3273" s="57">
        <v>9812</v>
      </c>
      <c r="H3273" s="57">
        <v>50</v>
      </c>
      <c r="I3273" s="57">
        <v>8</v>
      </c>
      <c r="J3273" s="57">
        <v>4</v>
      </c>
      <c r="K3273" s="57">
        <f t="shared" si="249"/>
        <v>12</v>
      </c>
      <c r="L3273" s="57">
        <f t="shared" si="250"/>
        <v>600</v>
      </c>
      <c r="M3273" s="4" t="s">
        <v>1903</v>
      </c>
      <c r="N3273" s="57" t="s">
        <v>442</v>
      </c>
      <c r="O3273" s="57">
        <v>9812</v>
      </c>
      <c r="P3273" s="4"/>
      <c r="Q3273" s="4"/>
    </row>
    <row r="3274" spans="1:17" s="1" customFormat="1" ht="18.649999999999999" customHeight="1" x14ac:dyDescent="0.35">
      <c r="A3274" s="3">
        <v>46197</v>
      </c>
      <c r="B3274" s="57">
        <f t="shared" si="247"/>
        <v>26</v>
      </c>
      <c r="C3274" s="57" t="str">
        <f t="shared" si="248"/>
        <v>Jun</v>
      </c>
      <c r="D3274" s="4" t="s">
        <v>5731</v>
      </c>
      <c r="E3274" s="57" t="s">
        <v>445</v>
      </c>
      <c r="F3274" s="57" t="s">
        <v>17</v>
      </c>
      <c r="G3274" s="57">
        <v>9812</v>
      </c>
      <c r="H3274" s="57">
        <v>1</v>
      </c>
      <c r="I3274" s="57">
        <v>8</v>
      </c>
      <c r="J3274" s="57">
        <v>2</v>
      </c>
      <c r="K3274" s="57">
        <f t="shared" si="249"/>
        <v>10</v>
      </c>
      <c r="L3274" s="57">
        <f t="shared" si="250"/>
        <v>10</v>
      </c>
      <c r="M3274" s="4" t="s">
        <v>5733</v>
      </c>
      <c r="N3274" s="57" t="s">
        <v>47</v>
      </c>
      <c r="O3274" s="57">
        <v>9281</v>
      </c>
      <c r="P3274" s="4" t="s">
        <v>5734</v>
      </c>
      <c r="Q3274" s="4"/>
    </row>
    <row r="3275" spans="1:17" s="1" customFormat="1" ht="18.649999999999999" customHeight="1" x14ac:dyDescent="0.35">
      <c r="A3275" s="3">
        <v>46197</v>
      </c>
      <c r="B3275" s="57">
        <f t="shared" si="247"/>
        <v>26</v>
      </c>
      <c r="C3275" s="57" t="str">
        <f t="shared" si="248"/>
        <v>Jun</v>
      </c>
      <c r="D3275" s="4" t="s">
        <v>5731</v>
      </c>
      <c r="E3275" s="57" t="s">
        <v>445</v>
      </c>
      <c r="F3275" s="57" t="s">
        <v>17</v>
      </c>
      <c r="G3275" s="57">
        <v>9812</v>
      </c>
      <c r="H3275" s="57">
        <v>1</v>
      </c>
      <c r="I3275" s="57">
        <v>8</v>
      </c>
      <c r="J3275" s="57">
        <v>3</v>
      </c>
      <c r="K3275" s="57">
        <f t="shared" si="249"/>
        <v>11</v>
      </c>
      <c r="L3275" s="57">
        <f t="shared" si="250"/>
        <v>11</v>
      </c>
      <c r="M3275" s="4" t="s">
        <v>5733</v>
      </c>
      <c r="N3275" s="57" t="s">
        <v>47</v>
      </c>
      <c r="O3275" s="57">
        <v>9281</v>
      </c>
      <c r="P3275" s="4" t="s">
        <v>5734</v>
      </c>
      <c r="Q3275" s="4"/>
    </row>
    <row r="3276" spans="1:17" s="1" customFormat="1" ht="18.649999999999999" customHeight="1" x14ac:dyDescent="0.35">
      <c r="A3276" s="3">
        <v>46197</v>
      </c>
      <c r="B3276" s="57">
        <f t="shared" si="247"/>
        <v>26</v>
      </c>
      <c r="C3276" s="57" t="str">
        <f t="shared" si="248"/>
        <v>Jun</v>
      </c>
      <c r="D3276" s="4" t="s">
        <v>5731</v>
      </c>
      <c r="E3276" s="57" t="s">
        <v>445</v>
      </c>
      <c r="F3276" s="57" t="s">
        <v>17</v>
      </c>
      <c r="G3276" s="57">
        <v>9812</v>
      </c>
      <c r="H3276" s="57">
        <v>3</v>
      </c>
      <c r="I3276" s="57">
        <v>8</v>
      </c>
      <c r="J3276" s="57">
        <v>4</v>
      </c>
      <c r="K3276" s="57">
        <f t="shared" si="249"/>
        <v>12</v>
      </c>
      <c r="L3276" s="57">
        <f t="shared" si="250"/>
        <v>36</v>
      </c>
      <c r="M3276" s="4" t="s">
        <v>5733</v>
      </c>
      <c r="N3276" s="57" t="s">
        <v>47</v>
      </c>
      <c r="O3276" s="57">
        <v>9281</v>
      </c>
      <c r="P3276" s="4" t="s">
        <v>5734</v>
      </c>
      <c r="Q3276" s="4"/>
    </row>
    <row r="3277" spans="1:17" s="1" customFormat="1" ht="18.649999999999999" customHeight="1" x14ac:dyDescent="0.35">
      <c r="A3277" s="3">
        <v>46197</v>
      </c>
      <c r="B3277" s="57">
        <f t="shared" si="247"/>
        <v>26</v>
      </c>
      <c r="C3277" s="57" t="str">
        <f t="shared" si="248"/>
        <v>Jun</v>
      </c>
      <c r="D3277" s="4" t="s">
        <v>551</v>
      </c>
      <c r="E3277" s="57" t="s">
        <v>34</v>
      </c>
      <c r="F3277" s="57" t="s">
        <v>17</v>
      </c>
      <c r="G3277" s="57">
        <v>9814</v>
      </c>
      <c r="H3277" s="57">
        <v>58</v>
      </c>
      <c r="I3277" s="57">
        <v>8</v>
      </c>
      <c r="J3277" s="57">
        <v>4</v>
      </c>
      <c r="K3277" s="57">
        <f t="shared" si="249"/>
        <v>12</v>
      </c>
      <c r="L3277" s="57">
        <f t="shared" si="250"/>
        <v>696</v>
      </c>
      <c r="M3277" s="4" t="s">
        <v>1903</v>
      </c>
      <c r="N3277" s="57" t="s">
        <v>443</v>
      </c>
      <c r="O3277" s="57">
        <v>9814</v>
      </c>
      <c r="P3277" s="4"/>
      <c r="Q3277" s="4"/>
    </row>
    <row r="3278" spans="1:17" s="1" customFormat="1" ht="18.649999999999999" customHeight="1" x14ac:dyDescent="0.35">
      <c r="A3278" s="3">
        <v>46197</v>
      </c>
      <c r="B3278" s="57">
        <f t="shared" si="247"/>
        <v>26</v>
      </c>
      <c r="C3278" s="57" t="str">
        <f t="shared" si="248"/>
        <v>Jun</v>
      </c>
      <c r="D3278" s="4" t="s">
        <v>6116</v>
      </c>
      <c r="E3278" s="57" t="s">
        <v>34</v>
      </c>
      <c r="F3278" s="57" t="s">
        <v>17</v>
      </c>
      <c r="G3278" s="57">
        <v>9814</v>
      </c>
      <c r="H3278" s="57">
        <v>3</v>
      </c>
      <c r="I3278" s="57">
        <v>8</v>
      </c>
      <c r="J3278" s="57">
        <v>4</v>
      </c>
      <c r="K3278" s="57">
        <f t="shared" si="249"/>
        <v>12</v>
      </c>
      <c r="L3278" s="57">
        <f t="shared" si="250"/>
        <v>36</v>
      </c>
      <c r="M3278" s="4" t="s">
        <v>5733</v>
      </c>
      <c r="N3278" s="57" t="s">
        <v>47</v>
      </c>
      <c r="O3278" s="57">
        <v>9281</v>
      </c>
      <c r="P3278" s="4" t="s">
        <v>5734</v>
      </c>
      <c r="Q3278" s="4"/>
    </row>
    <row r="3279" spans="1:17" s="1" customFormat="1" ht="18.649999999999999" customHeight="1" x14ac:dyDescent="0.35">
      <c r="A3279" s="3">
        <v>46197</v>
      </c>
      <c r="B3279" s="57">
        <f t="shared" si="247"/>
        <v>26</v>
      </c>
      <c r="C3279" s="57" t="str">
        <f t="shared" si="248"/>
        <v>Jun</v>
      </c>
      <c r="D3279" s="4" t="s">
        <v>2268</v>
      </c>
      <c r="E3279" s="57" t="s">
        <v>34</v>
      </c>
      <c r="F3279" s="57" t="s">
        <v>18</v>
      </c>
      <c r="G3279" s="57">
        <v>9814</v>
      </c>
      <c r="H3279" s="57">
        <v>4</v>
      </c>
      <c r="I3279" s="57">
        <v>8</v>
      </c>
      <c r="J3279" s="57"/>
      <c r="K3279" s="57">
        <f t="shared" si="249"/>
        <v>8</v>
      </c>
      <c r="L3279" s="57">
        <f t="shared" si="250"/>
        <v>32</v>
      </c>
      <c r="M3279" s="4" t="s">
        <v>6211</v>
      </c>
      <c r="N3279" s="57" t="s">
        <v>3373</v>
      </c>
      <c r="O3279" s="57" t="s">
        <v>5635</v>
      </c>
      <c r="P3279" s="4" t="s">
        <v>7045</v>
      </c>
      <c r="Q3279" s="4"/>
    </row>
    <row r="3280" spans="1:17" s="1" customFormat="1" ht="18.649999999999999" customHeight="1" x14ac:dyDescent="0.35">
      <c r="A3280" s="3">
        <v>46198</v>
      </c>
      <c r="B3280" s="57">
        <f t="shared" si="247"/>
        <v>26</v>
      </c>
      <c r="C3280" s="57" t="str">
        <f t="shared" si="248"/>
        <v>Jun</v>
      </c>
      <c r="D3280" s="4" t="s">
        <v>435</v>
      </c>
      <c r="E3280" s="57" t="s">
        <v>34</v>
      </c>
      <c r="F3280" s="57" t="s">
        <v>18</v>
      </c>
      <c r="G3280" s="57">
        <v>9814</v>
      </c>
      <c r="H3280" s="57">
        <v>1</v>
      </c>
      <c r="I3280" s="57">
        <v>4</v>
      </c>
      <c r="J3280" s="57">
        <v>2</v>
      </c>
      <c r="K3280" s="57">
        <f t="shared" si="249"/>
        <v>6</v>
      </c>
      <c r="L3280" s="57">
        <f t="shared" si="250"/>
        <v>6</v>
      </c>
      <c r="M3280" s="4" t="s">
        <v>452</v>
      </c>
      <c r="N3280" s="57" t="s">
        <v>435</v>
      </c>
      <c r="O3280" s="57"/>
      <c r="P3280" s="4"/>
      <c r="Q3280" s="4"/>
    </row>
    <row r="3281" spans="1:17" s="1" customFormat="1" ht="18.649999999999999" customHeight="1" x14ac:dyDescent="0.35">
      <c r="A3281" s="3">
        <v>46198</v>
      </c>
      <c r="B3281" s="57">
        <f t="shared" si="247"/>
        <v>26</v>
      </c>
      <c r="C3281" s="57" t="str">
        <f t="shared" si="248"/>
        <v>Jun</v>
      </c>
      <c r="D3281" s="4" t="s">
        <v>435</v>
      </c>
      <c r="E3281" s="57" t="s">
        <v>34</v>
      </c>
      <c r="F3281" s="57" t="s">
        <v>18</v>
      </c>
      <c r="G3281" s="57">
        <v>9814</v>
      </c>
      <c r="H3281" s="57">
        <v>1</v>
      </c>
      <c r="I3281" s="57">
        <v>8</v>
      </c>
      <c r="J3281" s="57">
        <v>2</v>
      </c>
      <c r="K3281" s="57">
        <f t="shared" si="249"/>
        <v>10</v>
      </c>
      <c r="L3281" s="57">
        <f t="shared" si="250"/>
        <v>10</v>
      </c>
      <c r="M3281" s="4" t="s">
        <v>452</v>
      </c>
      <c r="N3281" s="57" t="s">
        <v>435</v>
      </c>
      <c r="O3281" s="57"/>
      <c r="P3281" s="4"/>
      <c r="Q3281" s="4"/>
    </row>
    <row r="3282" spans="1:17" s="1" customFormat="1" ht="18.649999999999999" customHeight="1" x14ac:dyDescent="0.35">
      <c r="A3282" s="3">
        <v>46198</v>
      </c>
      <c r="B3282" s="57">
        <f t="shared" si="247"/>
        <v>26</v>
      </c>
      <c r="C3282" s="57" t="str">
        <f t="shared" si="248"/>
        <v>Jun</v>
      </c>
      <c r="D3282" s="4" t="s">
        <v>2268</v>
      </c>
      <c r="E3282" s="57" t="s">
        <v>34</v>
      </c>
      <c r="F3282" s="57" t="s">
        <v>18</v>
      </c>
      <c r="G3282" s="57">
        <v>9814</v>
      </c>
      <c r="H3282" s="57">
        <v>1</v>
      </c>
      <c r="I3282" s="57">
        <v>2</v>
      </c>
      <c r="J3282" s="57"/>
      <c r="K3282" s="57">
        <f t="shared" si="249"/>
        <v>2</v>
      </c>
      <c r="L3282" s="57">
        <f t="shared" si="250"/>
        <v>2</v>
      </c>
      <c r="M3282" s="4" t="s">
        <v>7129</v>
      </c>
      <c r="N3282" s="57" t="s">
        <v>52</v>
      </c>
      <c r="O3282" s="57">
        <v>9330</v>
      </c>
      <c r="P3282" s="4" t="s">
        <v>2417</v>
      </c>
      <c r="Q3282" s="4"/>
    </row>
    <row r="3283" spans="1:17" s="1" customFormat="1" ht="18.649999999999999" customHeight="1" x14ac:dyDescent="0.35">
      <c r="A3283" s="3">
        <v>46198</v>
      </c>
      <c r="B3283" s="57">
        <f t="shared" si="247"/>
        <v>26</v>
      </c>
      <c r="C3283" s="57" t="str">
        <f t="shared" si="248"/>
        <v>Jun</v>
      </c>
      <c r="D3283" s="4" t="s">
        <v>2269</v>
      </c>
      <c r="E3283" s="57" t="s">
        <v>34</v>
      </c>
      <c r="F3283" s="57" t="s">
        <v>18</v>
      </c>
      <c r="G3283" s="57">
        <v>9814</v>
      </c>
      <c r="H3283" s="57">
        <v>1</v>
      </c>
      <c r="I3283" s="57">
        <v>2</v>
      </c>
      <c r="J3283" s="57"/>
      <c r="K3283" s="57">
        <f t="shared" si="249"/>
        <v>2</v>
      </c>
      <c r="L3283" s="57">
        <f t="shared" si="250"/>
        <v>2</v>
      </c>
      <c r="M3283" s="4" t="s">
        <v>7129</v>
      </c>
      <c r="N3283" s="57" t="s">
        <v>52</v>
      </c>
      <c r="O3283" s="57">
        <v>9330</v>
      </c>
      <c r="P3283" s="4" t="s">
        <v>2417</v>
      </c>
      <c r="Q3283" s="4"/>
    </row>
    <row r="3284" spans="1:17" s="1" customFormat="1" ht="18.649999999999999" customHeight="1" x14ac:dyDescent="0.35">
      <c r="A3284" s="3">
        <v>46198</v>
      </c>
      <c r="B3284" s="57">
        <f t="shared" si="247"/>
        <v>26</v>
      </c>
      <c r="C3284" s="57" t="str">
        <f t="shared" si="248"/>
        <v>Jun</v>
      </c>
      <c r="D3284" s="4" t="s">
        <v>6116</v>
      </c>
      <c r="E3284" s="57" t="s">
        <v>445</v>
      </c>
      <c r="F3284" s="57" t="s">
        <v>18</v>
      </c>
      <c r="G3284" s="57">
        <v>9812</v>
      </c>
      <c r="H3284" s="57">
        <v>2</v>
      </c>
      <c r="I3284" s="57">
        <v>8</v>
      </c>
      <c r="J3284" s="57">
        <v>2.5</v>
      </c>
      <c r="K3284" s="57">
        <f t="shared" si="249"/>
        <v>10.5</v>
      </c>
      <c r="L3284" s="57">
        <f t="shared" si="250"/>
        <v>21</v>
      </c>
      <c r="M3284" s="4" t="s">
        <v>5733</v>
      </c>
      <c r="N3284" s="57" t="s">
        <v>47</v>
      </c>
      <c r="O3284" s="57">
        <v>9281</v>
      </c>
      <c r="P3284" s="4" t="s">
        <v>5734</v>
      </c>
      <c r="Q3284" s="4"/>
    </row>
    <row r="3285" spans="1:17" s="1" customFormat="1" ht="18.649999999999999" customHeight="1" x14ac:dyDescent="0.35">
      <c r="A3285" s="3">
        <v>46198</v>
      </c>
      <c r="B3285" s="57">
        <f t="shared" si="247"/>
        <v>26</v>
      </c>
      <c r="C3285" s="57" t="str">
        <f t="shared" si="248"/>
        <v>Jun</v>
      </c>
      <c r="D3285" s="4" t="s">
        <v>6116</v>
      </c>
      <c r="E3285" s="57" t="s">
        <v>445</v>
      </c>
      <c r="F3285" s="57" t="s">
        <v>18</v>
      </c>
      <c r="G3285" s="57">
        <v>9812</v>
      </c>
      <c r="H3285" s="57">
        <v>3</v>
      </c>
      <c r="I3285" s="57">
        <v>8</v>
      </c>
      <c r="J3285" s="57">
        <v>4</v>
      </c>
      <c r="K3285" s="57">
        <f t="shared" si="249"/>
        <v>12</v>
      </c>
      <c r="L3285" s="57">
        <f t="shared" si="250"/>
        <v>36</v>
      </c>
      <c r="M3285" s="4" t="s">
        <v>5733</v>
      </c>
      <c r="N3285" s="57" t="s">
        <v>47</v>
      </c>
      <c r="O3285" s="57">
        <v>9281</v>
      </c>
      <c r="P3285" s="4" t="s">
        <v>5734</v>
      </c>
      <c r="Q3285" s="4"/>
    </row>
    <row r="3286" spans="1:17" s="1" customFormat="1" ht="18.649999999999999" customHeight="1" x14ac:dyDescent="0.35">
      <c r="A3286" s="3">
        <v>46198</v>
      </c>
      <c r="B3286" s="57">
        <f t="shared" si="247"/>
        <v>26</v>
      </c>
      <c r="C3286" s="57" t="str">
        <f t="shared" si="248"/>
        <v>Jun</v>
      </c>
      <c r="D3286" s="4" t="s">
        <v>5236</v>
      </c>
      <c r="E3286" s="57" t="s">
        <v>445</v>
      </c>
      <c r="F3286" s="57" t="s">
        <v>18</v>
      </c>
      <c r="G3286" s="57">
        <v>9812</v>
      </c>
      <c r="H3286" s="57">
        <v>10</v>
      </c>
      <c r="I3286" s="57">
        <v>8</v>
      </c>
      <c r="J3286" s="57"/>
      <c r="K3286" s="57">
        <f t="shared" si="249"/>
        <v>8</v>
      </c>
      <c r="L3286" s="57">
        <f t="shared" si="250"/>
        <v>80</v>
      </c>
      <c r="M3286" s="4" t="s">
        <v>5703</v>
      </c>
      <c r="N3286" s="57" t="s">
        <v>47</v>
      </c>
      <c r="O3286" s="57">
        <v>9281</v>
      </c>
      <c r="P3286" s="4" t="s">
        <v>5732</v>
      </c>
      <c r="Q3286" s="4"/>
    </row>
    <row r="3287" spans="1:17" s="1" customFormat="1" ht="18.649999999999999" customHeight="1" x14ac:dyDescent="0.35">
      <c r="A3287" s="3">
        <v>46198</v>
      </c>
      <c r="B3287" s="57">
        <f t="shared" si="247"/>
        <v>26</v>
      </c>
      <c r="C3287" s="57" t="str">
        <f t="shared" si="248"/>
        <v>Jun</v>
      </c>
      <c r="D3287" s="4" t="s">
        <v>5236</v>
      </c>
      <c r="E3287" s="57" t="s">
        <v>445</v>
      </c>
      <c r="F3287" s="57" t="s">
        <v>18</v>
      </c>
      <c r="G3287" s="57">
        <v>9812</v>
      </c>
      <c r="H3287" s="57">
        <v>1</v>
      </c>
      <c r="I3287" s="57">
        <v>8</v>
      </c>
      <c r="J3287" s="57">
        <v>2.5</v>
      </c>
      <c r="K3287" s="57">
        <f t="shared" si="249"/>
        <v>10.5</v>
      </c>
      <c r="L3287" s="57">
        <f t="shared" si="250"/>
        <v>10.5</v>
      </c>
      <c r="M3287" s="4" t="s">
        <v>5703</v>
      </c>
      <c r="N3287" s="57" t="s">
        <v>47</v>
      </c>
      <c r="O3287" s="57">
        <v>9281</v>
      </c>
      <c r="P3287" s="4" t="s">
        <v>5732</v>
      </c>
      <c r="Q3287" s="4"/>
    </row>
    <row r="3288" spans="1:17" s="1" customFormat="1" ht="18.649999999999999" customHeight="1" x14ac:dyDescent="0.35">
      <c r="A3288" s="3">
        <v>46198</v>
      </c>
      <c r="B3288" s="57">
        <f t="shared" si="247"/>
        <v>26</v>
      </c>
      <c r="C3288" s="57" t="str">
        <f t="shared" si="248"/>
        <v>Jun</v>
      </c>
      <c r="D3288" s="4" t="s">
        <v>3887</v>
      </c>
      <c r="E3288" s="57" t="s">
        <v>445</v>
      </c>
      <c r="F3288" s="57" t="s">
        <v>18</v>
      </c>
      <c r="G3288" s="57">
        <v>9812</v>
      </c>
      <c r="H3288" s="57">
        <v>3</v>
      </c>
      <c r="I3288" s="57">
        <v>8</v>
      </c>
      <c r="J3288" s="57">
        <v>3</v>
      </c>
      <c r="K3288" s="57">
        <f t="shared" si="249"/>
        <v>11</v>
      </c>
      <c r="L3288" s="57">
        <f t="shared" si="250"/>
        <v>33</v>
      </c>
      <c r="M3288" s="4" t="s">
        <v>5703</v>
      </c>
      <c r="N3288" s="57" t="s">
        <v>47</v>
      </c>
      <c r="O3288" s="57">
        <v>9281</v>
      </c>
      <c r="P3288" s="4" t="s">
        <v>5732</v>
      </c>
      <c r="Q3288" s="4"/>
    </row>
    <row r="3289" spans="1:17" s="1" customFormat="1" ht="18.649999999999999" customHeight="1" x14ac:dyDescent="0.35">
      <c r="A3289" s="3">
        <v>46198</v>
      </c>
      <c r="B3289" s="57">
        <f t="shared" si="247"/>
        <v>26</v>
      </c>
      <c r="C3289" s="57" t="str">
        <f t="shared" si="248"/>
        <v>Jun</v>
      </c>
      <c r="D3289" s="4" t="s">
        <v>5236</v>
      </c>
      <c r="E3289" s="57" t="s">
        <v>445</v>
      </c>
      <c r="F3289" s="57" t="s">
        <v>18</v>
      </c>
      <c r="G3289" s="57">
        <v>9812</v>
      </c>
      <c r="H3289" s="57">
        <v>5</v>
      </c>
      <c r="I3289" s="57">
        <v>8</v>
      </c>
      <c r="J3289" s="57">
        <v>3.5</v>
      </c>
      <c r="K3289" s="57">
        <f t="shared" si="249"/>
        <v>11.5</v>
      </c>
      <c r="L3289" s="57">
        <f t="shared" si="250"/>
        <v>57.5</v>
      </c>
      <c r="M3289" s="4" t="s">
        <v>5703</v>
      </c>
      <c r="N3289" s="57" t="s">
        <v>47</v>
      </c>
      <c r="O3289" s="57">
        <v>9281</v>
      </c>
      <c r="P3289" s="4" t="s">
        <v>5732</v>
      </c>
      <c r="Q3289" s="4"/>
    </row>
    <row r="3290" spans="1:17" s="1" customFormat="1" ht="18.649999999999999" customHeight="1" x14ac:dyDescent="0.35">
      <c r="A3290" s="3">
        <v>46198</v>
      </c>
      <c r="B3290" s="57">
        <f t="shared" si="247"/>
        <v>26</v>
      </c>
      <c r="C3290" s="57" t="str">
        <f t="shared" si="248"/>
        <v>Jun</v>
      </c>
      <c r="D3290" s="4" t="s">
        <v>3887</v>
      </c>
      <c r="E3290" s="57" t="s">
        <v>445</v>
      </c>
      <c r="F3290" s="57" t="s">
        <v>18</v>
      </c>
      <c r="G3290" s="57">
        <v>9812</v>
      </c>
      <c r="H3290" s="57">
        <v>4</v>
      </c>
      <c r="I3290" s="57">
        <v>8</v>
      </c>
      <c r="J3290" s="57">
        <v>4</v>
      </c>
      <c r="K3290" s="57">
        <f t="shared" si="249"/>
        <v>12</v>
      </c>
      <c r="L3290" s="57">
        <f t="shared" si="250"/>
        <v>48</v>
      </c>
      <c r="M3290" s="4" t="s">
        <v>5703</v>
      </c>
      <c r="N3290" s="57" t="s">
        <v>47</v>
      </c>
      <c r="O3290" s="57">
        <v>9281</v>
      </c>
      <c r="P3290" s="4" t="s">
        <v>5732</v>
      </c>
      <c r="Q3290" s="4"/>
    </row>
    <row r="3291" spans="1:17" s="1" customFormat="1" ht="18.649999999999999" customHeight="1" x14ac:dyDescent="0.35">
      <c r="A3291" s="3">
        <v>46198</v>
      </c>
      <c r="B3291" s="57">
        <f t="shared" si="247"/>
        <v>26</v>
      </c>
      <c r="C3291" s="57" t="str">
        <f t="shared" si="248"/>
        <v>Jun</v>
      </c>
      <c r="D3291" s="4" t="s">
        <v>1283</v>
      </c>
      <c r="E3291" s="57" t="s">
        <v>445</v>
      </c>
      <c r="F3291" s="57" t="s">
        <v>18</v>
      </c>
      <c r="G3291" s="57">
        <v>9812</v>
      </c>
      <c r="H3291" s="57">
        <v>2</v>
      </c>
      <c r="I3291" s="57">
        <v>8</v>
      </c>
      <c r="J3291" s="57"/>
      <c r="K3291" s="57">
        <f t="shared" si="249"/>
        <v>8</v>
      </c>
      <c r="L3291" s="57">
        <f t="shared" si="250"/>
        <v>16</v>
      </c>
      <c r="M3291" s="4" t="s">
        <v>7130</v>
      </c>
      <c r="N3291" s="57" t="s">
        <v>52</v>
      </c>
      <c r="O3291" s="57">
        <v>9330</v>
      </c>
      <c r="P3291" s="4" t="s">
        <v>6159</v>
      </c>
      <c r="Q3291" s="4"/>
    </row>
    <row r="3292" spans="1:17" s="1" customFormat="1" ht="18.649999999999999" customHeight="1" x14ac:dyDescent="0.35">
      <c r="A3292" s="3">
        <v>46198</v>
      </c>
      <c r="B3292" s="57">
        <f t="shared" si="247"/>
        <v>26</v>
      </c>
      <c r="C3292" s="57" t="str">
        <f t="shared" si="248"/>
        <v>Jun</v>
      </c>
      <c r="D3292" s="4" t="s">
        <v>1283</v>
      </c>
      <c r="E3292" s="57" t="s">
        <v>445</v>
      </c>
      <c r="F3292" s="57" t="s">
        <v>18</v>
      </c>
      <c r="G3292" s="57">
        <v>9812</v>
      </c>
      <c r="H3292" s="57">
        <v>1</v>
      </c>
      <c r="I3292" s="57">
        <v>8</v>
      </c>
      <c r="J3292" s="57">
        <v>2.5</v>
      </c>
      <c r="K3292" s="57">
        <f t="shared" si="249"/>
        <v>10.5</v>
      </c>
      <c r="L3292" s="57">
        <f t="shared" si="250"/>
        <v>10.5</v>
      </c>
      <c r="M3292" s="4" t="s">
        <v>7130</v>
      </c>
      <c r="N3292" s="57" t="s">
        <v>52</v>
      </c>
      <c r="O3292" s="57">
        <v>9330</v>
      </c>
      <c r="P3292" s="4" t="s">
        <v>6210</v>
      </c>
      <c r="Q3292" s="4"/>
    </row>
    <row r="3293" spans="1:17" s="1" customFormat="1" ht="18.649999999999999" customHeight="1" x14ac:dyDescent="0.35">
      <c r="A3293" s="3">
        <v>46198</v>
      </c>
      <c r="B3293" s="57">
        <f t="shared" si="247"/>
        <v>26</v>
      </c>
      <c r="C3293" s="57" t="str">
        <f t="shared" si="248"/>
        <v>Jun</v>
      </c>
      <c r="D3293" s="4" t="s">
        <v>5043</v>
      </c>
      <c r="E3293" s="57" t="s">
        <v>445</v>
      </c>
      <c r="F3293" s="57" t="s">
        <v>18</v>
      </c>
      <c r="G3293" s="57">
        <v>9812</v>
      </c>
      <c r="H3293" s="57">
        <v>14</v>
      </c>
      <c r="I3293" s="57">
        <v>8</v>
      </c>
      <c r="J3293" s="57">
        <v>3.5</v>
      </c>
      <c r="K3293" s="57">
        <f t="shared" si="249"/>
        <v>11.5</v>
      </c>
      <c r="L3293" s="57">
        <f t="shared" si="250"/>
        <v>161</v>
      </c>
      <c r="M3293" s="4" t="s">
        <v>7042</v>
      </c>
      <c r="N3293" s="57" t="s">
        <v>7043</v>
      </c>
      <c r="O3293" s="57">
        <v>9808</v>
      </c>
      <c r="P3293" s="4"/>
      <c r="Q3293" s="4"/>
    </row>
    <row r="3294" spans="1:17" s="1" customFormat="1" ht="18.649999999999999" customHeight="1" x14ac:dyDescent="0.35">
      <c r="A3294" s="3">
        <v>46198</v>
      </c>
      <c r="B3294" s="57">
        <f t="shared" si="247"/>
        <v>26</v>
      </c>
      <c r="C3294" s="57" t="str">
        <f t="shared" si="248"/>
        <v>Jun</v>
      </c>
      <c r="D3294" s="4" t="s">
        <v>4305</v>
      </c>
      <c r="E3294" s="57" t="s">
        <v>445</v>
      </c>
      <c r="F3294" s="57" t="s">
        <v>18</v>
      </c>
      <c r="G3294" s="57">
        <v>9812</v>
      </c>
      <c r="H3294" s="57">
        <v>1</v>
      </c>
      <c r="I3294" s="57">
        <v>8</v>
      </c>
      <c r="J3294" s="57">
        <v>4</v>
      </c>
      <c r="K3294" s="57">
        <f t="shared" si="249"/>
        <v>12</v>
      </c>
      <c r="L3294" s="57">
        <f t="shared" si="250"/>
        <v>12</v>
      </c>
      <c r="M3294" s="4" t="s">
        <v>5733</v>
      </c>
      <c r="N3294" s="57" t="s">
        <v>47</v>
      </c>
      <c r="O3294" s="57">
        <v>9281</v>
      </c>
      <c r="P3294" s="4" t="s">
        <v>6249</v>
      </c>
      <c r="Q3294" s="4"/>
    </row>
    <row r="3295" spans="1:17" s="1" customFormat="1" ht="18.649999999999999" customHeight="1" x14ac:dyDescent="0.35">
      <c r="A3295" s="3">
        <v>46198</v>
      </c>
      <c r="B3295" s="57">
        <f t="shared" si="247"/>
        <v>26</v>
      </c>
      <c r="C3295" s="57" t="str">
        <f t="shared" si="248"/>
        <v>Jun</v>
      </c>
      <c r="D3295" s="4" t="s">
        <v>674</v>
      </c>
      <c r="E3295" s="57" t="s">
        <v>445</v>
      </c>
      <c r="F3295" s="57" t="s">
        <v>17</v>
      </c>
      <c r="G3295" s="57">
        <v>9812</v>
      </c>
      <c r="H3295" s="57">
        <v>2</v>
      </c>
      <c r="I3295" s="57">
        <v>8</v>
      </c>
      <c r="J3295" s="57"/>
      <c r="K3295" s="57">
        <f t="shared" si="249"/>
        <v>8</v>
      </c>
      <c r="L3295" s="57">
        <f t="shared" si="250"/>
        <v>16</v>
      </c>
      <c r="M3295" s="4" t="s">
        <v>7130</v>
      </c>
      <c r="N3295" s="57" t="s">
        <v>52</v>
      </c>
      <c r="O3295" s="57">
        <v>9330</v>
      </c>
      <c r="P3295" s="4" t="s">
        <v>5440</v>
      </c>
      <c r="Q3295" s="4"/>
    </row>
    <row r="3296" spans="1:17" s="1" customFormat="1" ht="18.649999999999999" customHeight="1" x14ac:dyDescent="0.35">
      <c r="A3296" s="3">
        <v>46198</v>
      </c>
      <c r="B3296" s="57">
        <f t="shared" si="247"/>
        <v>26</v>
      </c>
      <c r="C3296" s="57" t="str">
        <f t="shared" si="248"/>
        <v>Jun</v>
      </c>
      <c r="D3296" s="4" t="s">
        <v>838</v>
      </c>
      <c r="E3296" s="57" t="s">
        <v>445</v>
      </c>
      <c r="F3296" s="57" t="s">
        <v>17</v>
      </c>
      <c r="G3296" s="57">
        <v>9812</v>
      </c>
      <c r="H3296" s="57">
        <v>2</v>
      </c>
      <c r="I3296" s="57">
        <v>8</v>
      </c>
      <c r="J3296" s="57">
        <v>4</v>
      </c>
      <c r="K3296" s="57">
        <f t="shared" si="249"/>
        <v>12</v>
      </c>
      <c r="L3296" s="57">
        <f t="shared" si="250"/>
        <v>24</v>
      </c>
      <c r="M3296" s="4" t="s">
        <v>5103</v>
      </c>
      <c r="N3296" s="57" t="s">
        <v>52</v>
      </c>
      <c r="O3296" s="57">
        <v>9330</v>
      </c>
      <c r="P3296" s="4" t="s">
        <v>5362</v>
      </c>
      <c r="Q3296" s="4"/>
    </row>
    <row r="3297" spans="1:17" s="1" customFormat="1" ht="18.649999999999999" customHeight="1" x14ac:dyDescent="0.35">
      <c r="A3297" s="3">
        <v>46198</v>
      </c>
      <c r="B3297" s="57">
        <f t="shared" si="247"/>
        <v>26</v>
      </c>
      <c r="C3297" s="57" t="str">
        <f t="shared" si="248"/>
        <v>Jun</v>
      </c>
      <c r="D3297" s="4" t="s">
        <v>5406</v>
      </c>
      <c r="E3297" s="57" t="s">
        <v>445</v>
      </c>
      <c r="F3297" s="57" t="s">
        <v>17</v>
      </c>
      <c r="G3297" s="57">
        <v>9812</v>
      </c>
      <c r="H3297" s="57">
        <v>1</v>
      </c>
      <c r="I3297" s="57">
        <v>8</v>
      </c>
      <c r="J3297" s="57"/>
      <c r="K3297" s="57">
        <f t="shared" si="249"/>
        <v>8</v>
      </c>
      <c r="L3297" s="57">
        <f t="shared" si="250"/>
        <v>8</v>
      </c>
      <c r="M3297" s="4" t="s">
        <v>1903</v>
      </c>
      <c r="N3297" s="57" t="s">
        <v>442</v>
      </c>
      <c r="O3297" s="57">
        <v>9812</v>
      </c>
      <c r="P3297" s="4"/>
      <c r="Q3297" s="4"/>
    </row>
    <row r="3298" spans="1:17" s="1" customFormat="1" ht="18.649999999999999" customHeight="1" x14ac:dyDescent="0.35">
      <c r="A3298" s="3">
        <v>46198</v>
      </c>
      <c r="B3298" s="57">
        <f t="shared" si="247"/>
        <v>26</v>
      </c>
      <c r="C3298" s="57" t="str">
        <f t="shared" si="248"/>
        <v>Jun</v>
      </c>
      <c r="D3298" s="4" t="s">
        <v>5406</v>
      </c>
      <c r="E3298" s="57" t="s">
        <v>445</v>
      </c>
      <c r="F3298" s="57" t="s">
        <v>17</v>
      </c>
      <c r="G3298" s="57">
        <v>9812</v>
      </c>
      <c r="H3298" s="57">
        <v>4</v>
      </c>
      <c r="I3298" s="57">
        <v>8</v>
      </c>
      <c r="J3298" s="57">
        <v>2</v>
      </c>
      <c r="K3298" s="57">
        <f t="shared" si="249"/>
        <v>10</v>
      </c>
      <c r="L3298" s="57">
        <f t="shared" si="250"/>
        <v>40</v>
      </c>
      <c r="M3298" s="4" t="s">
        <v>1903</v>
      </c>
      <c r="N3298" s="57" t="s">
        <v>442</v>
      </c>
      <c r="O3298" s="57">
        <v>9812</v>
      </c>
      <c r="P3298" s="4"/>
      <c r="Q3298" s="4"/>
    </row>
    <row r="3299" spans="1:17" s="1" customFormat="1" ht="18.649999999999999" customHeight="1" x14ac:dyDescent="0.35">
      <c r="A3299" s="3">
        <v>46198</v>
      </c>
      <c r="B3299" s="57">
        <f t="shared" si="247"/>
        <v>26</v>
      </c>
      <c r="C3299" s="57" t="str">
        <f t="shared" si="248"/>
        <v>Jun</v>
      </c>
      <c r="D3299" s="4" t="s">
        <v>5406</v>
      </c>
      <c r="E3299" s="57" t="s">
        <v>445</v>
      </c>
      <c r="F3299" s="57" t="s">
        <v>17</v>
      </c>
      <c r="G3299" s="57">
        <v>9812</v>
      </c>
      <c r="H3299" s="57">
        <v>6</v>
      </c>
      <c r="I3299" s="57">
        <v>8</v>
      </c>
      <c r="J3299" s="57">
        <v>3.5</v>
      </c>
      <c r="K3299" s="57">
        <f t="shared" si="249"/>
        <v>11.5</v>
      </c>
      <c r="L3299" s="57">
        <f t="shared" si="250"/>
        <v>69</v>
      </c>
      <c r="M3299" s="4" t="s">
        <v>1903</v>
      </c>
      <c r="N3299" s="57" t="s">
        <v>442</v>
      </c>
      <c r="O3299" s="57">
        <v>9812</v>
      </c>
      <c r="P3299" s="4"/>
      <c r="Q3299" s="4"/>
    </row>
    <row r="3300" spans="1:17" s="1" customFormat="1" ht="18.649999999999999" customHeight="1" x14ac:dyDescent="0.35">
      <c r="A3300" s="3">
        <v>46198</v>
      </c>
      <c r="B3300" s="57">
        <f t="shared" si="247"/>
        <v>26</v>
      </c>
      <c r="C3300" s="57" t="str">
        <f t="shared" si="248"/>
        <v>Jun</v>
      </c>
      <c r="D3300" s="4" t="s">
        <v>5406</v>
      </c>
      <c r="E3300" s="57" t="s">
        <v>445</v>
      </c>
      <c r="F3300" s="57" t="s">
        <v>17</v>
      </c>
      <c r="G3300" s="57">
        <v>9812</v>
      </c>
      <c r="H3300" s="57">
        <v>45</v>
      </c>
      <c r="I3300" s="57">
        <v>8</v>
      </c>
      <c r="J3300" s="57">
        <v>4</v>
      </c>
      <c r="K3300" s="57">
        <f t="shared" si="249"/>
        <v>12</v>
      </c>
      <c r="L3300" s="57">
        <f t="shared" si="250"/>
        <v>540</v>
      </c>
      <c r="M3300" s="4" t="s">
        <v>1903</v>
      </c>
      <c r="N3300" s="57" t="s">
        <v>442</v>
      </c>
      <c r="O3300" s="57">
        <v>9812</v>
      </c>
      <c r="P3300" s="4"/>
      <c r="Q3300" s="4"/>
    </row>
    <row r="3301" spans="1:17" s="1" customFormat="1" ht="18.649999999999999" customHeight="1" x14ac:dyDescent="0.35">
      <c r="A3301" s="3">
        <v>46198</v>
      </c>
      <c r="B3301" s="57">
        <f t="shared" si="247"/>
        <v>26</v>
      </c>
      <c r="C3301" s="57" t="str">
        <f t="shared" si="248"/>
        <v>Jun</v>
      </c>
      <c r="D3301" s="4" t="s">
        <v>5731</v>
      </c>
      <c r="E3301" s="57" t="s">
        <v>445</v>
      </c>
      <c r="F3301" s="57" t="s">
        <v>17</v>
      </c>
      <c r="G3301" s="57">
        <v>9812</v>
      </c>
      <c r="H3301" s="57">
        <v>1</v>
      </c>
      <c r="I3301" s="57">
        <v>8</v>
      </c>
      <c r="J3301" s="57">
        <v>2</v>
      </c>
      <c r="K3301" s="57">
        <f t="shared" si="249"/>
        <v>10</v>
      </c>
      <c r="L3301" s="57">
        <f t="shared" si="250"/>
        <v>10</v>
      </c>
      <c r="M3301" s="4" t="s">
        <v>5733</v>
      </c>
      <c r="N3301" s="57" t="s">
        <v>47</v>
      </c>
      <c r="O3301" s="57">
        <v>9281</v>
      </c>
      <c r="P3301" s="4" t="s">
        <v>5734</v>
      </c>
      <c r="Q3301" s="4"/>
    </row>
    <row r="3302" spans="1:17" s="1" customFormat="1" ht="18.649999999999999" customHeight="1" x14ac:dyDescent="0.35">
      <c r="A3302" s="3">
        <v>46198</v>
      </c>
      <c r="B3302" s="57">
        <f t="shared" ref="B3302:B3365" si="251">WEEKNUM(A3302)</f>
        <v>26</v>
      </c>
      <c r="C3302" s="57" t="str">
        <f t="shared" ref="C3302:C3365" si="252">TEXT(A3302,"Mmm")</f>
        <v>Jun</v>
      </c>
      <c r="D3302" s="4" t="s">
        <v>5731</v>
      </c>
      <c r="E3302" s="57" t="s">
        <v>445</v>
      </c>
      <c r="F3302" s="57" t="s">
        <v>17</v>
      </c>
      <c r="G3302" s="57">
        <v>9812</v>
      </c>
      <c r="H3302" s="57">
        <v>4</v>
      </c>
      <c r="I3302" s="57">
        <v>8</v>
      </c>
      <c r="J3302" s="57">
        <v>4</v>
      </c>
      <c r="K3302" s="57">
        <f t="shared" si="249"/>
        <v>12</v>
      </c>
      <c r="L3302" s="57">
        <f t="shared" si="250"/>
        <v>48</v>
      </c>
      <c r="M3302" s="4" t="s">
        <v>5733</v>
      </c>
      <c r="N3302" s="57" t="s">
        <v>47</v>
      </c>
      <c r="O3302" s="57">
        <v>9281</v>
      </c>
      <c r="P3302" s="4" t="s">
        <v>5734</v>
      </c>
      <c r="Q3302" s="4"/>
    </row>
    <row r="3303" spans="1:17" s="1" customFormat="1" ht="18.649999999999999" customHeight="1" x14ac:dyDescent="0.35">
      <c r="A3303" s="3">
        <v>46198</v>
      </c>
      <c r="B3303" s="57">
        <f t="shared" si="251"/>
        <v>26</v>
      </c>
      <c r="C3303" s="57" t="str">
        <f t="shared" si="252"/>
        <v>Jun</v>
      </c>
      <c r="D3303" s="4" t="s">
        <v>551</v>
      </c>
      <c r="E3303" s="57" t="s">
        <v>34</v>
      </c>
      <c r="F3303" s="57" t="s">
        <v>17</v>
      </c>
      <c r="G3303" s="57">
        <v>9814</v>
      </c>
      <c r="H3303" s="57">
        <v>59</v>
      </c>
      <c r="I3303" s="57">
        <v>8</v>
      </c>
      <c r="J3303" s="57">
        <v>4</v>
      </c>
      <c r="K3303" s="57">
        <f t="shared" si="249"/>
        <v>12</v>
      </c>
      <c r="L3303" s="57">
        <f t="shared" si="250"/>
        <v>708</v>
      </c>
      <c r="M3303" s="4" t="s">
        <v>1903</v>
      </c>
      <c r="N3303" s="57" t="s">
        <v>443</v>
      </c>
      <c r="O3303" s="57">
        <v>9814</v>
      </c>
      <c r="P3303" s="4"/>
      <c r="Q3303" s="4"/>
    </row>
    <row r="3304" spans="1:17" s="1" customFormat="1" ht="18.649999999999999" customHeight="1" x14ac:dyDescent="0.35">
      <c r="A3304" s="3">
        <v>46198</v>
      </c>
      <c r="B3304" s="57">
        <f t="shared" si="251"/>
        <v>26</v>
      </c>
      <c r="C3304" s="57" t="str">
        <f t="shared" si="252"/>
        <v>Jun</v>
      </c>
      <c r="D3304" s="4" t="s">
        <v>6116</v>
      </c>
      <c r="E3304" s="57" t="s">
        <v>34</v>
      </c>
      <c r="F3304" s="57" t="s">
        <v>17</v>
      </c>
      <c r="G3304" s="57">
        <v>9814</v>
      </c>
      <c r="H3304" s="57">
        <v>3</v>
      </c>
      <c r="I3304" s="57">
        <v>8</v>
      </c>
      <c r="J3304" s="57">
        <v>4</v>
      </c>
      <c r="K3304" s="57">
        <f t="shared" si="249"/>
        <v>12</v>
      </c>
      <c r="L3304" s="57">
        <f t="shared" si="250"/>
        <v>36</v>
      </c>
      <c r="M3304" s="4" t="s">
        <v>5733</v>
      </c>
      <c r="N3304" s="57" t="s">
        <v>47</v>
      </c>
      <c r="O3304" s="57">
        <v>9281</v>
      </c>
      <c r="P3304" s="4" t="s">
        <v>5734</v>
      </c>
      <c r="Q3304" s="4"/>
    </row>
    <row r="3305" spans="1:17" s="1" customFormat="1" ht="18.649999999999999" customHeight="1" x14ac:dyDescent="0.35">
      <c r="A3305" s="3">
        <v>46198</v>
      </c>
      <c r="B3305" s="57">
        <f t="shared" si="251"/>
        <v>26</v>
      </c>
      <c r="C3305" s="57" t="str">
        <f t="shared" si="252"/>
        <v>Jun</v>
      </c>
      <c r="D3305" s="4" t="s">
        <v>6248</v>
      </c>
      <c r="E3305" s="57" t="s">
        <v>34</v>
      </c>
      <c r="F3305" s="57" t="s">
        <v>17</v>
      </c>
      <c r="G3305" s="57">
        <v>9814</v>
      </c>
      <c r="H3305" s="57">
        <v>3</v>
      </c>
      <c r="I3305" s="57">
        <v>8</v>
      </c>
      <c r="J3305" s="57">
        <v>4</v>
      </c>
      <c r="K3305" s="57">
        <f t="shared" si="249"/>
        <v>12</v>
      </c>
      <c r="L3305" s="57">
        <f t="shared" si="250"/>
        <v>36</v>
      </c>
      <c r="M3305" s="4" t="s">
        <v>6211</v>
      </c>
      <c r="N3305" s="57" t="s">
        <v>3373</v>
      </c>
      <c r="O3305" s="57" t="s">
        <v>5635</v>
      </c>
      <c r="P3305" s="4" t="s">
        <v>7045</v>
      </c>
      <c r="Q3305" s="4"/>
    </row>
    <row r="3306" spans="1:17" s="1" customFormat="1" ht="18.649999999999999" customHeight="1" x14ac:dyDescent="0.35">
      <c r="A3306" s="3">
        <v>46199</v>
      </c>
      <c r="B3306" s="57">
        <f t="shared" si="251"/>
        <v>26</v>
      </c>
      <c r="C3306" s="57" t="str">
        <f t="shared" si="252"/>
        <v>Jun</v>
      </c>
      <c r="D3306" s="4" t="s">
        <v>435</v>
      </c>
      <c r="E3306" s="57" t="s">
        <v>34</v>
      </c>
      <c r="F3306" s="57" t="s">
        <v>18</v>
      </c>
      <c r="G3306" s="57">
        <v>9814</v>
      </c>
      <c r="H3306" s="57">
        <v>2</v>
      </c>
      <c r="I3306" s="57">
        <v>8</v>
      </c>
      <c r="J3306" s="57">
        <v>2</v>
      </c>
      <c r="K3306" s="57">
        <f t="shared" si="249"/>
        <v>10</v>
      </c>
      <c r="L3306" s="57">
        <f t="shared" si="250"/>
        <v>20</v>
      </c>
      <c r="M3306" s="4" t="s">
        <v>452</v>
      </c>
      <c r="N3306" s="57" t="s">
        <v>435</v>
      </c>
      <c r="O3306" s="57"/>
      <c r="P3306" s="4"/>
      <c r="Q3306" s="4"/>
    </row>
    <row r="3307" spans="1:17" s="1" customFormat="1" ht="18.649999999999999" customHeight="1" x14ac:dyDescent="0.35">
      <c r="A3307" s="3">
        <v>46199</v>
      </c>
      <c r="B3307" s="57">
        <f t="shared" si="251"/>
        <v>26</v>
      </c>
      <c r="C3307" s="57" t="str">
        <f t="shared" si="252"/>
        <v>Jun</v>
      </c>
      <c r="D3307" s="4" t="s">
        <v>2268</v>
      </c>
      <c r="E3307" s="57" t="s">
        <v>34</v>
      </c>
      <c r="F3307" s="57" t="s">
        <v>18</v>
      </c>
      <c r="G3307" s="57">
        <v>9814</v>
      </c>
      <c r="H3307" s="57">
        <v>1</v>
      </c>
      <c r="I3307" s="57">
        <v>2</v>
      </c>
      <c r="J3307" s="57"/>
      <c r="K3307" s="57">
        <f t="shared" si="249"/>
        <v>2</v>
      </c>
      <c r="L3307" s="57">
        <f t="shared" si="250"/>
        <v>2</v>
      </c>
      <c r="M3307" s="4" t="s">
        <v>7129</v>
      </c>
      <c r="N3307" s="57" t="s">
        <v>52</v>
      </c>
      <c r="O3307" s="57">
        <v>9330</v>
      </c>
      <c r="P3307" s="4" t="s">
        <v>2417</v>
      </c>
      <c r="Q3307" s="4"/>
    </row>
    <row r="3308" spans="1:17" s="1" customFormat="1" ht="18.649999999999999" customHeight="1" x14ac:dyDescent="0.35">
      <c r="A3308" s="3">
        <v>46199</v>
      </c>
      <c r="B3308" s="57">
        <f t="shared" si="251"/>
        <v>26</v>
      </c>
      <c r="C3308" s="57" t="str">
        <f t="shared" si="252"/>
        <v>Jun</v>
      </c>
      <c r="D3308" s="4" t="s">
        <v>2269</v>
      </c>
      <c r="E3308" s="57" t="s">
        <v>34</v>
      </c>
      <c r="F3308" s="57" t="s">
        <v>18</v>
      </c>
      <c r="G3308" s="57">
        <v>9814</v>
      </c>
      <c r="H3308" s="57">
        <v>1</v>
      </c>
      <c r="I3308" s="57">
        <v>2</v>
      </c>
      <c r="J3308" s="57"/>
      <c r="K3308" s="57">
        <f t="shared" si="249"/>
        <v>2</v>
      </c>
      <c r="L3308" s="57">
        <f t="shared" si="250"/>
        <v>2</v>
      </c>
      <c r="M3308" s="4" t="s">
        <v>7129</v>
      </c>
      <c r="N3308" s="57" t="s">
        <v>52</v>
      </c>
      <c r="O3308" s="57">
        <v>9330</v>
      </c>
      <c r="P3308" s="4" t="s">
        <v>2417</v>
      </c>
      <c r="Q3308" s="4"/>
    </row>
    <row r="3309" spans="1:17" s="1" customFormat="1" ht="18.649999999999999" customHeight="1" x14ac:dyDescent="0.35">
      <c r="A3309" s="3">
        <v>46199</v>
      </c>
      <c r="B3309" s="57">
        <f t="shared" si="251"/>
        <v>26</v>
      </c>
      <c r="C3309" s="57" t="str">
        <f t="shared" si="252"/>
        <v>Jun</v>
      </c>
      <c r="D3309" s="4" t="s">
        <v>5236</v>
      </c>
      <c r="E3309" s="57" t="s">
        <v>445</v>
      </c>
      <c r="F3309" s="57" t="s">
        <v>18</v>
      </c>
      <c r="G3309" s="57">
        <v>9812</v>
      </c>
      <c r="H3309" s="57">
        <v>10</v>
      </c>
      <c r="I3309" s="57">
        <v>8</v>
      </c>
      <c r="J3309" s="57"/>
      <c r="K3309" s="57">
        <f t="shared" si="249"/>
        <v>8</v>
      </c>
      <c r="L3309" s="57">
        <f t="shared" si="250"/>
        <v>80</v>
      </c>
      <c r="M3309" s="4" t="s">
        <v>5703</v>
      </c>
      <c r="N3309" s="57" t="s">
        <v>47</v>
      </c>
      <c r="O3309" s="57">
        <v>9281</v>
      </c>
      <c r="P3309" s="4" t="s">
        <v>5732</v>
      </c>
      <c r="Q3309" s="4"/>
    </row>
    <row r="3310" spans="1:17" s="1" customFormat="1" ht="18.649999999999999" customHeight="1" x14ac:dyDescent="0.35">
      <c r="A3310" s="3">
        <v>46199</v>
      </c>
      <c r="B3310" s="57">
        <f t="shared" si="251"/>
        <v>26</v>
      </c>
      <c r="C3310" s="57" t="str">
        <f t="shared" si="252"/>
        <v>Jun</v>
      </c>
      <c r="D3310" s="4" t="s">
        <v>5236</v>
      </c>
      <c r="E3310" s="57" t="s">
        <v>445</v>
      </c>
      <c r="F3310" s="57" t="s">
        <v>18</v>
      </c>
      <c r="G3310" s="57">
        <v>9812</v>
      </c>
      <c r="H3310" s="57">
        <v>1</v>
      </c>
      <c r="I3310" s="57">
        <v>8</v>
      </c>
      <c r="J3310" s="57">
        <v>3.75</v>
      </c>
      <c r="K3310" s="57">
        <f t="shared" si="249"/>
        <v>11.75</v>
      </c>
      <c r="L3310" s="57">
        <f t="shared" si="250"/>
        <v>11.75</v>
      </c>
      <c r="M3310" s="4" t="s">
        <v>5703</v>
      </c>
      <c r="N3310" s="57" t="s">
        <v>47</v>
      </c>
      <c r="O3310" s="57">
        <v>9281</v>
      </c>
      <c r="P3310" s="4" t="s">
        <v>5732</v>
      </c>
      <c r="Q3310" s="4"/>
    </row>
    <row r="3311" spans="1:17" s="1" customFormat="1" ht="18.649999999999999" customHeight="1" x14ac:dyDescent="0.35">
      <c r="A3311" s="3">
        <v>46199</v>
      </c>
      <c r="B3311" s="57">
        <f t="shared" si="251"/>
        <v>26</v>
      </c>
      <c r="C3311" s="57" t="str">
        <f t="shared" si="252"/>
        <v>Jun</v>
      </c>
      <c r="D3311" s="4" t="s">
        <v>3887</v>
      </c>
      <c r="E3311" s="57" t="s">
        <v>445</v>
      </c>
      <c r="F3311" s="57" t="s">
        <v>18</v>
      </c>
      <c r="G3311" s="57">
        <v>9812</v>
      </c>
      <c r="H3311" s="57">
        <v>12</v>
      </c>
      <c r="I3311" s="57">
        <v>8</v>
      </c>
      <c r="J3311" s="57">
        <v>4</v>
      </c>
      <c r="K3311" s="57">
        <f t="shared" si="249"/>
        <v>12</v>
      </c>
      <c r="L3311" s="57">
        <f t="shared" si="250"/>
        <v>144</v>
      </c>
      <c r="M3311" s="4" t="s">
        <v>5703</v>
      </c>
      <c r="N3311" s="57" t="s">
        <v>47</v>
      </c>
      <c r="O3311" s="57">
        <v>9281</v>
      </c>
      <c r="P3311" s="4" t="s">
        <v>5732</v>
      </c>
      <c r="Q3311" s="4"/>
    </row>
    <row r="3312" spans="1:17" s="1" customFormat="1" ht="18.649999999999999" customHeight="1" x14ac:dyDescent="0.35">
      <c r="A3312" s="3">
        <v>46199</v>
      </c>
      <c r="B3312" s="57">
        <f t="shared" si="251"/>
        <v>26</v>
      </c>
      <c r="C3312" s="57" t="str">
        <f t="shared" si="252"/>
        <v>Jun</v>
      </c>
      <c r="D3312" s="4" t="s">
        <v>1283</v>
      </c>
      <c r="E3312" s="57" t="s">
        <v>445</v>
      </c>
      <c r="F3312" s="57" t="s">
        <v>18</v>
      </c>
      <c r="G3312" s="57">
        <v>9812</v>
      </c>
      <c r="H3312" s="57">
        <v>2</v>
      </c>
      <c r="I3312" s="57">
        <v>8</v>
      </c>
      <c r="J3312" s="57"/>
      <c r="K3312" s="57">
        <f t="shared" si="249"/>
        <v>8</v>
      </c>
      <c r="L3312" s="57">
        <f t="shared" si="250"/>
        <v>16</v>
      </c>
      <c r="M3312" s="4" t="s">
        <v>7130</v>
      </c>
      <c r="N3312" s="57" t="s">
        <v>52</v>
      </c>
      <c r="O3312" s="57">
        <v>9330</v>
      </c>
      <c r="P3312" s="4" t="s">
        <v>6159</v>
      </c>
      <c r="Q3312" s="4"/>
    </row>
    <row r="3313" spans="1:17" s="1" customFormat="1" ht="18.649999999999999" customHeight="1" x14ac:dyDescent="0.35">
      <c r="A3313" s="3">
        <v>46199</v>
      </c>
      <c r="B3313" s="57">
        <f t="shared" si="251"/>
        <v>26</v>
      </c>
      <c r="C3313" s="57" t="str">
        <f t="shared" si="252"/>
        <v>Jun</v>
      </c>
      <c r="D3313" s="4" t="s">
        <v>1283</v>
      </c>
      <c r="E3313" s="57" t="s">
        <v>445</v>
      </c>
      <c r="F3313" s="57" t="s">
        <v>18</v>
      </c>
      <c r="G3313" s="57">
        <v>9812</v>
      </c>
      <c r="H3313" s="57">
        <v>1</v>
      </c>
      <c r="I3313" s="57">
        <v>8</v>
      </c>
      <c r="J3313" s="57">
        <v>2.75</v>
      </c>
      <c r="K3313" s="57">
        <f t="shared" ref="K3313:K3376" si="253">I3313+J3313</f>
        <v>10.75</v>
      </c>
      <c r="L3313" s="57">
        <f t="shared" si="250"/>
        <v>10.75</v>
      </c>
      <c r="M3313" s="4" t="s">
        <v>7130</v>
      </c>
      <c r="N3313" s="57" t="s">
        <v>52</v>
      </c>
      <c r="O3313" s="57">
        <v>9330</v>
      </c>
      <c r="P3313" s="4" t="s">
        <v>6210</v>
      </c>
      <c r="Q3313" s="4"/>
    </row>
    <row r="3314" spans="1:17" s="1" customFormat="1" ht="18.649999999999999" customHeight="1" x14ac:dyDescent="0.35">
      <c r="A3314" s="3">
        <v>46199</v>
      </c>
      <c r="B3314" s="57">
        <f t="shared" si="251"/>
        <v>26</v>
      </c>
      <c r="C3314" s="57" t="str">
        <f t="shared" si="252"/>
        <v>Jun</v>
      </c>
      <c r="D3314" s="4" t="s">
        <v>6280</v>
      </c>
      <c r="E3314" s="57" t="s">
        <v>445</v>
      </c>
      <c r="F3314" s="57" t="s">
        <v>18</v>
      </c>
      <c r="G3314" s="57">
        <v>9812</v>
      </c>
      <c r="H3314" s="57">
        <v>3</v>
      </c>
      <c r="I3314" s="57">
        <v>8</v>
      </c>
      <c r="J3314" s="57">
        <v>2</v>
      </c>
      <c r="K3314" s="57">
        <f t="shared" si="253"/>
        <v>10</v>
      </c>
      <c r="L3314" s="57">
        <f t="shared" si="250"/>
        <v>30</v>
      </c>
      <c r="M3314" s="4" t="s">
        <v>1903</v>
      </c>
      <c r="N3314" s="57" t="s">
        <v>443</v>
      </c>
      <c r="O3314" s="57">
        <v>9814</v>
      </c>
      <c r="P3314" s="4"/>
      <c r="Q3314" s="4"/>
    </row>
    <row r="3315" spans="1:17" s="1" customFormat="1" ht="18.649999999999999" customHeight="1" x14ac:dyDescent="0.35">
      <c r="A3315" s="3">
        <v>46199</v>
      </c>
      <c r="B3315" s="57">
        <f t="shared" si="251"/>
        <v>26</v>
      </c>
      <c r="C3315" s="57" t="str">
        <f t="shared" si="252"/>
        <v>Jun</v>
      </c>
      <c r="D3315" s="4" t="s">
        <v>4305</v>
      </c>
      <c r="E3315" s="57" t="s">
        <v>445</v>
      </c>
      <c r="F3315" s="57" t="s">
        <v>18</v>
      </c>
      <c r="G3315" s="57">
        <v>9812</v>
      </c>
      <c r="H3315" s="57">
        <v>5</v>
      </c>
      <c r="I3315" s="57">
        <v>8</v>
      </c>
      <c r="J3315" s="57"/>
      <c r="K3315" s="57">
        <f t="shared" si="253"/>
        <v>8</v>
      </c>
      <c r="L3315" s="57">
        <f t="shared" si="250"/>
        <v>40</v>
      </c>
      <c r="M3315" s="4" t="s">
        <v>5733</v>
      </c>
      <c r="N3315" s="57" t="s">
        <v>47</v>
      </c>
      <c r="O3315" s="57">
        <v>9281</v>
      </c>
      <c r="P3315" s="4" t="s">
        <v>6249</v>
      </c>
      <c r="Q3315" s="4"/>
    </row>
    <row r="3316" spans="1:17" s="1" customFormat="1" ht="18.649999999999999" customHeight="1" x14ac:dyDescent="0.35">
      <c r="A3316" s="3">
        <v>46199</v>
      </c>
      <c r="B3316" s="57">
        <f t="shared" si="251"/>
        <v>26</v>
      </c>
      <c r="C3316" s="57" t="str">
        <f t="shared" si="252"/>
        <v>Jun</v>
      </c>
      <c r="D3316" s="4" t="s">
        <v>4305</v>
      </c>
      <c r="E3316" s="57" t="s">
        <v>445</v>
      </c>
      <c r="F3316" s="57" t="s">
        <v>18</v>
      </c>
      <c r="G3316" s="57">
        <v>9812</v>
      </c>
      <c r="H3316" s="57">
        <v>3</v>
      </c>
      <c r="I3316" s="57">
        <v>8</v>
      </c>
      <c r="J3316" s="57">
        <v>4</v>
      </c>
      <c r="K3316" s="57">
        <f t="shared" si="253"/>
        <v>12</v>
      </c>
      <c r="L3316" s="57">
        <f t="shared" si="250"/>
        <v>36</v>
      </c>
      <c r="M3316" s="4" t="s">
        <v>5733</v>
      </c>
      <c r="N3316" s="57" t="s">
        <v>47</v>
      </c>
      <c r="O3316" s="57">
        <v>9281</v>
      </c>
      <c r="P3316" s="4" t="s">
        <v>6249</v>
      </c>
      <c r="Q3316" s="4"/>
    </row>
    <row r="3317" spans="1:17" s="1" customFormat="1" ht="18.649999999999999" customHeight="1" x14ac:dyDescent="0.35">
      <c r="A3317" s="3">
        <v>46199</v>
      </c>
      <c r="B3317" s="57">
        <f t="shared" si="251"/>
        <v>26</v>
      </c>
      <c r="C3317" s="57" t="str">
        <f t="shared" si="252"/>
        <v>Jun</v>
      </c>
      <c r="D3317" s="4" t="s">
        <v>4305</v>
      </c>
      <c r="E3317" s="57" t="s">
        <v>445</v>
      </c>
      <c r="F3317" s="57" t="s">
        <v>18</v>
      </c>
      <c r="G3317" s="57">
        <v>9812</v>
      </c>
      <c r="H3317" s="57">
        <v>7</v>
      </c>
      <c r="I3317" s="57">
        <v>8</v>
      </c>
      <c r="J3317" s="57">
        <v>4</v>
      </c>
      <c r="K3317" s="57">
        <f t="shared" si="253"/>
        <v>12</v>
      </c>
      <c r="L3317" s="57">
        <f t="shared" si="250"/>
        <v>84</v>
      </c>
      <c r="M3317" s="4" t="s">
        <v>5703</v>
      </c>
      <c r="N3317" s="57" t="s">
        <v>47</v>
      </c>
      <c r="O3317" s="57">
        <v>9281</v>
      </c>
      <c r="P3317" s="4" t="s">
        <v>5732</v>
      </c>
      <c r="Q3317" s="4"/>
    </row>
    <row r="3318" spans="1:17" s="1" customFormat="1" ht="18.649999999999999" customHeight="1" x14ac:dyDescent="0.35">
      <c r="A3318" s="3">
        <v>46199</v>
      </c>
      <c r="B3318" s="57">
        <f t="shared" si="251"/>
        <v>26</v>
      </c>
      <c r="C3318" s="57" t="str">
        <f t="shared" si="252"/>
        <v>Jun</v>
      </c>
      <c r="D3318" s="4" t="s">
        <v>3391</v>
      </c>
      <c r="E3318" s="57" t="s">
        <v>445</v>
      </c>
      <c r="F3318" s="57" t="s">
        <v>18</v>
      </c>
      <c r="G3318" s="57">
        <v>9812</v>
      </c>
      <c r="H3318" s="57">
        <v>4</v>
      </c>
      <c r="I3318" s="57">
        <v>8</v>
      </c>
      <c r="J3318" s="57">
        <v>4</v>
      </c>
      <c r="K3318" s="57">
        <f t="shared" si="253"/>
        <v>12</v>
      </c>
      <c r="L3318" s="57">
        <f t="shared" si="250"/>
        <v>48</v>
      </c>
      <c r="M3318" s="4" t="s">
        <v>1903</v>
      </c>
      <c r="N3318" s="57" t="s">
        <v>443</v>
      </c>
      <c r="O3318" s="57">
        <v>9814</v>
      </c>
      <c r="P3318" s="4"/>
      <c r="Q3318" s="4"/>
    </row>
    <row r="3319" spans="1:17" s="1" customFormat="1" ht="18.649999999999999" customHeight="1" x14ac:dyDescent="0.35">
      <c r="A3319" s="3">
        <v>46199</v>
      </c>
      <c r="B3319" s="57">
        <f t="shared" si="251"/>
        <v>26</v>
      </c>
      <c r="C3319" s="57" t="str">
        <f t="shared" si="252"/>
        <v>Jun</v>
      </c>
      <c r="D3319" s="4" t="s">
        <v>674</v>
      </c>
      <c r="E3319" s="57" t="s">
        <v>445</v>
      </c>
      <c r="F3319" s="57" t="s">
        <v>17</v>
      </c>
      <c r="G3319" s="57">
        <v>9812</v>
      </c>
      <c r="H3319" s="57">
        <v>1</v>
      </c>
      <c r="I3319" s="57">
        <v>8</v>
      </c>
      <c r="J3319" s="57"/>
      <c r="K3319" s="57">
        <f t="shared" si="253"/>
        <v>8</v>
      </c>
      <c r="L3319" s="57">
        <f t="shared" si="250"/>
        <v>8</v>
      </c>
      <c r="M3319" s="4" t="s">
        <v>7130</v>
      </c>
      <c r="N3319" s="57" t="s">
        <v>52</v>
      </c>
      <c r="O3319" s="57">
        <v>9330</v>
      </c>
      <c r="P3319" s="4" t="s">
        <v>5440</v>
      </c>
      <c r="Q3319" s="4"/>
    </row>
    <row r="3320" spans="1:17" s="1" customFormat="1" ht="18.649999999999999" customHeight="1" x14ac:dyDescent="0.35">
      <c r="A3320" s="3">
        <v>46199</v>
      </c>
      <c r="B3320" s="57">
        <f t="shared" si="251"/>
        <v>26</v>
      </c>
      <c r="C3320" s="57" t="str">
        <f t="shared" si="252"/>
        <v>Jun</v>
      </c>
      <c r="D3320" s="4" t="s">
        <v>674</v>
      </c>
      <c r="E3320" s="57" t="s">
        <v>445</v>
      </c>
      <c r="F3320" s="57" t="s">
        <v>17</v>
      </c>
      <c r="G3320" s="57">
        <v>9812</v>
      </c>
      <c r="H3320" s="57">
        <v>2</v>
      </c>
      <c r="I3320" s="57">
        <v>8</v>
      </c>
      <c r="J3320" s="57">
        <v>4</v>
      </c>
      <c r="K3320" s="57">
        <f t="shared" si="253"/>
        <v>12</v>
      </c>
      <c r="L3320" s="57">
        <f t="shared" si="250"/>
        <v>24</v>
      </c>
      <c r="M3320" s="4" t="s">
        <v>7130</v>
      </c>
      <c r="N3320" s="57" t="s">
        <v>52</v>
      </c>
      <c r="O3320" s="57">
        <v>9330</v>
      </c>
      <c r="P3320" s="4" t="s">
        <v>5440</v>
      </c>
      <c r="Q3320" s="4"/>
    </row>
    <row r="3321" spans="1:17" s="1" customFormat="1" ht="18.649999999999999" customHeight="1" x14ac:dyDescent="0.35">
      <c r="A3321" s="3">
        <v>46199</v>
      </c>
      <c r="B3321" s="57">
        <f t="shared" si="251"/>
        <v>26</v>
      </c>
      <c r="C3321" s="57" t="str">
        <f t="shared" si="252"/>
        <v>Jun</v>
      </c>
      <c r="D3321" s="4" t="s">
        <v>839</v>
      </c>
      <c r="E3321" s="57" t="s">
        <v>445</v>
      </c>
      <c r="F3321" s="57" t="s">
        <v>17</v>
      </c>
      <c r="G3321" s="57">
        <v>9812</v>
      </c>
      <c r="H3321" s="57">
        <v>2</v>
      </c>
      <c r="I3321" s="57">
        <v>8</v>
      </c>
      <c r="J3321" s="57"/>
      <c r="K3321" s="57">
        <f t="shared" si="253"/>
        <v>8</v>
      </c>
      <c r="L3321" s="57">
        <f t="shared" si="250"/>
        <v>16</v>
      </c>
      <c r="M3321" s="4" t="s">
        <v>7037</v>
      </c>
      <c r="N3321" s="57" t="s">
        <v>6355</v>
      </c>
      <c r="O3321" s="57">
        <v>275210</v>
      </c>
      <c r="P3321" s="4" t="s">
        <v>6356</v>
      </c>
      <c r="Q3321" s="4"/>
    </row>
    <row r="3322" spans="1:17" s="1" customFormat="1" ht="18.649999999999999" customHeight="1" x14ac:dyDescent="0.35">
      <c r="A3322" s="3">
        <v>46199</v>
      </c>
      <c r="B3322" s="57">
        <f t="shared" si="251"/>
        <v>26</v>
      </c>
      <c r="C3322" s="57" t="str">
        <f t="shared" si="252"/>
        <v>Jun</v>
      </c>
      <c r="D3322" s="4" t="s">
        <v>5406</v>
      </c>
      <c r="E3322" s="57" t="s">
        <v>445</v>
      </c>
      <c r="F3322" s="57" t="s">
        <v>17</v>
      </c>
      <c r="G3322" s="57">
        <v>9812</v>
      </c>
      <c r="H3322" s="57">
        <v>1</v>
      </c>
      <c r="I3322" s="57">
        <v>8</v>
      </c>
      <c r="J3322" s="57"/>
      <c r="K3322" s="57">
        <f t="shared" si="253"/>
        <v>8</v>
      </c>
      <c r="L3322" s="57">
        <f t="shared" si="250"/>
        <v>8</v>
      </c>
      <c r="M3322" s="4" t="s">
        <v>1903</v>
      </c>
      <c r="N3322" s="57" t="s">
        <v>442</v>
      </c>
      <c r="O3322" s="57">
        <v>9812</v>
      </c>
      <c r="P3322" s="4"/>
      <c r="Q3322" s="4"/>
    </row>
    <row r="3323" spans="1:17" s="1" customFormat="1" ht="18.649999999999999" customHeight="1" x14ac:dyDescent="0.35">
      <c r="A3323" s="3">
        <v>46199</v>
      </c>
      <c r="B3323" s="57">
        <f t="shared" si="251"/>
        <v>26</v>
      </c>
      <c r="C3323" s="57" t="str">
        <f t="shared" si="252"/>
        <v>Jun</v>
      </c>
      <c r="D3323" s="4" t="s">
        <v>5406</v>
      </c>
      <c r="E3323" s="57" t="s">
        <v>445</v>
      </c>
      <c r="F3323" s="57" t="s">
        <v>17</v>
      </c>
      <c r="G3323" s="57">
        <v>9812</v>
      </c>
      <c r="H3323" s="57">
        <v>5</v>
      </c>
      <c r="I3323" s="57">
        <v>8</v>
      </c>
      <c r="J3323" s="57">
        <v>2</v>
      </c>
      <c r="K3323" s="57">
        <f t="shared" si="253"/>
        <v>10</v>
      </c>
      <c r="L3323" s="57">
        <f t="shared" si="250"/>
        <v>50</v>
      </c>
      <c r="M3323" s="4" t="s">
        <v>1903</v>
      </c>
      <c r="N3323" s="57" t="s">
        <v>442</v>
      </c>
      <c r="O3323" s="57">
        <v>9812</v>
      </c>
      <c r="P3323" s="4"/>
      <c r="Q3323" s="4"/>
    </row>
    <row r="3324" spans="1:17" s="1" customFormat="1" ht="18.649999999999999" customHeight="1" x14ac:dyDescent="0.35">
      <c r="A3324" s="3">
        <v>46199</v>
      </c>
      <c r="B3324" s="57">
        <f t="shared" si="251"/>
        <v>26</v>
      </c>
      <c r="C3324" s="57" t="str">
        <f t="shared" si="252"/>
        <v>Jun</v>
      </c>
      <c r="D3324" s="4" t="s">
        <v>5406</v>
      </c>
      <c r="E3324" s="57" t="s">
        <v>445</v>
      </c>
      <c r="F3324" s="57" t="s">
        <v>17</v>
      </c>
      <c r="G3324" s="57">
        <v>9812</v>
      </c>
      <c r="H3324" s="57">
        <v>1</v>
      </c>
      <c r="I3324" s="57">
        <v>8</v>
      </c>
      <c r="J3324" s="57">
        <v>2.5</v>
      </c>
      <c r="K3324" s="57">
        <f t="shared" si="253"/>
        <v>10.5</v>
      </c>
      <c r="L3324" s="57">
        <f t="shared" si="250"/>
        <v>10.5</v>
      </c>
      <c r="M3324" s="4" t="s">
        <v>1903</v>
      </c>
      <c r="N3324" s="57" t="s">
        <v>442</v>
      </c>
      <c r="O3324" s="57">
        <v>9812</v>
      </c>
      <c r="P3324" s="4"/>
      <c r="Q3324" s="4"/>
    </row>
    <row r="3325" spans="1:17" s="1" customFormat="1" ht="18.649999999999999" customHeight="1" x14ac:dyDescent="0.35">
      <c r="A3325" s="3">
        <v>46199</v>
      </c>
      <c r="B3325" s="57">
        <f t="shared" si="251"/>
        <v>26</v>
      </c>
      <c r="C3325" s="57" t="str">
        <f t="shared" si="252"/>
        <v>Jun</v>
      </c>
      <c r="D3325" s="4" t="s">
        <v>5406</v>
      </c>
      <c r="E3325" s="57" t="s">
        <v>445</v>
      </c>
      <c r="F3325" s="57" t="s">
        <v>17</v>
      </c>
      <c r="G3325" s="57">
        <v>9812</v>
      </c>
      <c r="H3325" s="57">
        <v>2</v>
      </c>
      <c r="I3325" s="57">
        <v>8</v>
      </c>
      <c r="J3325" s="57">
        <v>3.75</v>
      </c>
      <c r="K3325" s="57">
        <f t="shared" si="253"/>
        <v>11.75</v>
      </c>
      <c r="L3325" s="57">
        <f t="shared" ref="L3325:L3388" si="254">H3325*K3325</f>
        <v>23.5</v>
      </c>
      <c r="M3325" s="4" t="s">
        <v>1903</v>
      </c>
      <c r="N3325" s="57" t="s">
        <v>442</v>
      </c>
      <c r="O3325" s="57">
        <v>9812</v>
      </c>
      <c r="P3325" s="4"/>
      <c r="Q3325" s="4"/>
    </row>
    <row r="3326" spans="1:17" s="1" customFormat="1" ht="18.649999999999999" customHeight="1" x14ac:dyDescent="0.35">
      <c r="A3326" s="3">
        <v>46199</v>
      </c>
      <c r="B3326" s="57">
        <f t="shared" si="251"/>
        <v>26</v>
      </c>
      <c r="C3326" s="57" t="str">
        <f t="shared" si="252"/>
        <v>Jun</v>
      </c>
      <c r="D3326" s="4" t="s">
        <v>5406</v>
      </c>
      <c r="E3326" s="57" t="s">
        <v>445</v>
      </c>
      <c r="F3326" s="57" t="s">
        <v>17</v>
      </c>
      <c r="G3326" s="57">
        <v>9812</v>
      </c>
      <c r="H3326" s="57">
        <v>55</v>
      </c>
      <c r="I3326" s="57">
        <v>8</v>
      </c>
      <c r="J3326" s="57">
        <v>4</v>
      </c>
      <c r="K3326" s="57">
        <f t="shared" si="253"/>
        <v>12</v>
      </c>
      <c r="L3326" s="57">
        <f t="shared" si="254"/>
        <v>660</v>
      </c>
      <c r="M3326" s="4" t="s">
        <v>1903</v>
      </c>
      <c r="N3326" s="57" t="s">
        <v>442</v>
      </c>
      <c r="O3326" s="57">
        <v>9812</v>
      </c>
      <c r="P3326" s="4"/>
      <c r="Q3326" s="4"/>
    </row>
    <row r="3327" spans="1:17" s="1" customFormat="1" ht="18.649999999999999" customHeight="1" x14ac:dyDescent="0.35">
      <c r="A3327" s="3">
        <v>46199</v>
      </c>
      <c r="B3327" s="57">
        <f t="shared" si="251"/>
        <v>26</v>
      </c>
      <c r="C3327" s="57" t="str">
        <f t="shared" si="252"/>
        <v>Jun</v>
      </c>
      <c r="D3327" s="4" t="s">
        <v>5731</v>
      </c>
      <c r="E3327" s="57" t="s">
        <v>445</v>
      </c>
      <c r="F3327" s="57" t="s">
        <v>17</v>
      </c>
      <c r="G3327" s="57">
        <v>9812</v>
      </c>
      <c r="H3327" s="57">
        <v>1</v>
      </c>
      <c r="I3327" s="57">
        <v>8</v>
      </c>
      <c r="J3327" s="57">
        <v>2</v>
      </c>
      <c r="K3327" s="57">
        <f t="shared" si="253"/>
        <v>10</v>
      </c>
      <c r="L3327" s="57">
        <f t="shared" si="254"/>
        <v>10</v>
      </c>
      <c r="M3327" s="4" t="s">
        <v>5733</v>
      </c>
      <c r="N3327" s="57" t="s">
        <v>47</v>
      </c>
      <c r="O3327" s="57">
        <v>9281</v>
      </c>
      <c r="P3327" s="4" t="s">
        <v>5734</v>
      </c>
      <c r="Q3327" s="4"/>
    </row>
    <row r="3328" spans="1:17" s="1" customFormat="1" ht="18.649999999999999" customHeight="1" x14ac:dyDescent="0.35">
      <c r="A3328" s="3">
        <v>46199</v>
      </c>
      <c r="B3328" s="57">
        <f t="shared" si="251"/>
        <v>26</v>
      </c>
      <c r="C3328" s="57" t="str">
        <f t="shared" si="252"/>
        <v>Jun</v>
      </c>
      <c r="D3328" s="4" t="s">
        <v>5731</v>
      </c>
      <c r="E3328" s="57" t="s">
        <v>445</v>
      </c>
      <c r="F3328" s="57" t="s">
        <v>17</v>
      </c>
      <c r="G3328" s="57">
        <v>9812</v>
      </c>
      <c r="H3328" s="57">
        <v>4</v>
      </c>
      <c r="I3328" s="57">
        <v>8</v>
      </c>
      <c r="J3328" s="57">
        <v>4</v>
      </c>
      <c r="K3328" s="57">
        <f t="shared" si="253"/>
        <v>12</v>
      </c>
      <c r="L3328" s="57">
        <f t="shared" si="254"/>
        <v>48</v>
      </c>
      <c r="M3328" s="4" t="s">
        <v>5733</v>
      </c>
      <c r="N3328" s="57" t="s">
        <v>47</v>
      </c>
      <c r="O3328" s="57">
        <v>9281</v>
      </c>
      <c r="P3328" s="4" t="s">
        <v>5734</v>
      </c>
      <c r="Q3328" s="4"/>
    </row>
    <row r="3329" spans="1:17" s="1" customFormat="1" ht="18.649999999999999" customHeight="1" x14ac:dyDescent="0.35">
      <c r="A3329" s="3">
        <v>46199</v>
      </c>
      <c r="B3329" s="57">
        <f t="shared" si="251"/>
        <v>26</v>
      </c>
      <c r="C3329" s="57" t="str">
        <f t="shared" si="252"/>
        <v>Jun</v>
      </c>
      <c r="D3329" s="4" t="s">
        <v>551</v>
      </c>
      <c r="E3329" s="57" t="s">
        <v>34</v>
      </c>
      <c r="F3329" s="57" t="s">
        <v>17</v>
      </c>
      <c r="G3329" s="57">
        <v>9814</v>
      </c>
      <c r="H3329" s="57">
        <v>50</v>
      </c>
      <c r="I3329" s="57">
        <v>8</v>
      </c>
      <c r="J3329" s="57">
        <v>4</v>
      </c>
      <c r="K3329" s="57">
        <f t="shared" si="253"/>
        <v>12</v>
      </c>
      <c r="L3329" s="57">
        <f t="shared" si="254"/>
        <v>600</v>
      </c>
      <c r="M3329" s="4" t="s">
        <v>1903</v>
      </c>
      <c r="N3329" s="57" t="s">
        <v>443</v>
      </c>
      <c r="O3329" s="57">
        <v>9814</v>
      </c>
      <c r="P3329" s="4"/>
      <c r="Q3329" s="4"/>
    </row>
    <row r="3330" spans="1:17" s="1" customFormat="1" ht="18.649999999999999" customHeight="1" x14ac:dyDescent="0.35">
      <c r="A3330" s="3">
        <v>46199</v>
      </c>
      <c r="B3330" s="57">
        <f t="shared" si="251"/>
        <v>26</v>
      </c>
      <c r="C3330" s="57" t="str">
        <f t="shared" si="252"/>
        <v>Jun</v>
      </c>
      <c r="D3330" s="4" t="s">
        <v>6116</v>
      </c>
      <c r="E3330" s="57" t="s">
        <v>34</v>
      </c>
      <c r="F3330" s="57" t="s">
        <v>17</v>
      </c>
      <c r="G3330" s="57">
        <v>9814</v>
      </c>
      <c r="H3330" s="57">
        <v>3</v>
      </c>
      <c r="I3330" s="57">
        <v>8</v>
      </c>
      <c r="J3330" s="57">
        <v>4</v>
      </c>
      <c r="K3330" s="57">
        <f t="shared" si="253"/>
        <v>12</v>
      </c>
      <c r="L3330" s="57">
        <f t="shared" si="254"/>
        <v>36</v>
      </c>
      <c r="M3330" s="4" t="s">
        <v>5733</v>
      </c>
      <c r="N3330" s="57" t="s">
        <v>47</v>
      </c>
      <c r="O3330" s="57">
        <v>9281</v>
      </c>
      <c r="P3330" s="4" t="s">
        <v>5734</v>
      </c>
      <c r="Q3330" s="4"/>
    </row>
    <row r="3331" spans="1:17" s="1" customFormat="1" ht="18.649999999999999" customHeight="1" x14ac:dyDescent="0.35">
      <c r="A3331" s="3">
        <v>46199</v>
      </c>
      <c r="B3331" s="57">
        <f t="shared" si="251"/>
        <v>26</v>
      </c>
      <c r="C3331" s="57" t="str">
        <f t="shared" si="252"/>
        <v>Jun</v>
      </c>
      <c r="D3331" s="4" t="s">
        <v>6281</v>
      </c>
      <c r="E3331" s="57" t="s">
        <v>34</v>
      </c>
      <c r="F3331" s="57" t="s">
        <v>17</v>
      </c>
      <c r="G3331" s="57">
        <v>9814</v>
      </c>
      <c r="H3331" s="57">
        <v>3</v>
      </c>
      <c r="I3331" s="57">
        <v>8</v>
      </c>
      <c r="J3331" s="57">
        <v>4</v>
      </c>
      <c r="K3331" s="57">
        <f t="shared" si="253"/>
        <v>12</v>
      </c>
      <c r="L3331" s="57">
        <f t="shared" si="254"/>
        <v>36</v>
      </c>
      <c r="M3331" s="4" t="s">
        <v>6211</v>
      </c>
      <c r="N3331" s="57" t="s">
        <v>3373</v>
      </c>
      <c r="O3331" s="57" t="s">
        <v>5635</v>
      </c>
      <c r="P3331" s="4" t="s">
        <v>7045</v>
      </c>
      <c r="Q3331" s="4"/>
    </row>
    <row r="3332" spans="1:17" s="1" customFormat="1" ht="18.649999999999999" customHeight="1" x14ac:dyDescent="0.35">
      <c r="A3332" s="3">
        <v>46199</v>
      </c>
      <c r="B3332" s="57">
        <f t="shared" si="251"/>
        <v>26</v>
      </c>
      <c r="C3332" s="57" t="str">
        <f t="shared" si="252"/>
        <v>Jun</v>
      </c>
      <c r="D3332" s="4" t="s">
        <v>6248</v>
      </c>
      <c r="E3332" s="57" t="s">
        <v>34</v>
      </c>
      <c r="F3332" s="57" t="s">
        <v>17</v>
      </c>
      <c r="G3332" s="57">
        <v>9814</v>
      </c>
      <c r="H3332" s="57">
        <v>3</v>
      </c>
      <c r="I3332" s="57">
        <v>8</v>
      </c>
      <c r="J3332" s="57">
        <v>4</v>
      </c>
      <c r="K3332" s="57">
        <f t="shared" si="253"/>
        <v>12</v>
      </c>
      <c r="L3332" s="57">
        <f t="shared" si="254"/>
        <v>36</v>
      </c>
      <c r="M3332" s="4" t="s">
        <v>6211</v>
      </c>
      <c r="N3332" s="57" t="s">
        <v>3373</v>
      </c>
      <c r="O3332" s="57" t="s">
        <v>5635</v>
      </c>
      <c r="P3332" s="4" t="s">
        <v>7045</v>
      </c>
      <c r="Q3332" s="4"/>
    </row>
    <row r="3333" spans="1:17" s="1" customFormat="1" ht="18.649999999999999" customHeight="1" x14ac:dyDescent="0.35">
      <c r="A3333" s="3">
        <v>46199</v>
      </c>
      <c r="B3333" s="57">
        <f t="shared" si="251"/>
        <v>26</v>
      </c>
      <c r="C3333" s="57" t="str">
        <f t="shared" si="252"/>
        <v>Jun</v>
      </c>
      <c r="D3333" s="4" t="s">
        <v>1751</v>
      </c>
      <c r="E3333" s="57" t="s">
        <v>34</v>
      </c>
      <c r="F3333" s="57" t="s">
        <v>17</v>
      </c>
      <c r="G3333" s="57">
        <v>9814</v>
      </c>
      <c r="H3333" s="57">
        <v>1</v>
      </c>
      <c r="I3333" s="57">
        <v>8</v>
      </c>
      <c r="J3333" s="57">
        <v>4</v>
      </c>
      <c r="K3333" s="57">
        <f t="shared" si="253"/>
        <v>12</v>
      </c>
      <c r="L3333" s="57">
        <f t="shared" si="254"/>
        <v>12</v>
      </c>
      <c r="M3333" s="4" t="s">
        <v>7083</v>
      </c>
      <c r="N3333" s="57" t="s">
        <v>212</v>
      </c>
      <c r="O3333" s="57" t="s">
        <v>6007</v>
      </c>
      <c r="P3333" s="4" t="s">
        <v>6008</v>
      </c>
      <c r="Q3333" s="4"/>
    </row>
    <row r="3334" spans="1:17" s="1" customFormat="1" ht="18.649999999999999" customHeight="1" x14ac:dyDescent="0.35">
      <c r="A3334" s="3">
        <v>46199</v>
      </c>
      <c r="B3334" s="57">
        <f t="shared" si="251"/>
        <v>26</v>
      </c>
      <c r="C3334" s="57" t="str">
        <f t="shared" si="252"/>
        <v>Jun</v>
      </c>
      <c r="D3334" s="4" t="s">
        <v>6116</v>
      </c>
      <c r="E3334" s="57" t="s">
        <v>34</v>
      </c>
      <c r="F3334" s="57" t="s">
        <v>17</v>
      </c>
      <c r="G3334" s="57">
        <v>9814</v>
      </c>
      <c r="H3334" s="57">
        <v>1</v>
      </c>
      <c r="I3334" s="57">
        <v>8</v>
      </c>
      <c r="J3334" s="57">
        <v>4</v>
      </c>
      <c r="K3334" s="57">
        <f t="shared" si="253"/>
        <v>12</v>
      </c>
      <c r="L3334" s="57">
        <f t="shared" si="254"/>
        <v>12</v>
      </c>
      <c r="M3334" s="4" t="s">
        <v>7083</v>
      </c>
      <c r="N3334" s="57" t="s">
        <v>212</v>
      </c>
      <c r="O3334" s="57" t="s">
        <v>6007</v>
      </c>
      <c r="P3334" s="4" t="s">
        <v>6008</v>
      </c>
      <c r="Q3334" s="4"/>
    </row>
    <row r="3335" spans="1:17" s="1" customFormat="1" ht="18.649999999999999" customHeight="1" x14ac:dyDescent="0.35">
      <c r="A3335" s="3">
        <v>46199</v>
      </c>
      <c r="B3335" s="57">
        <f t="shared" si="251"/>
        <v>26</v>
      </c>
      <c r="C3335" s="57" t="str">
        <f t="shared" si="252"/>
        <v>Jun</v>
      </c>
      <c r="D3335" s="4" t="s">
        <v>839</v>
      </c>
      <c r="E3335" s="57" t="s">
        <v>445</v>
      </c>
      <c r="F3335" s="57" t="s">
        <v>17</v>
      </c>
      <c r="G3335" s="57">
        <v>9812</v>
      </c>
      <c r="H3335" s="57">
        <v>2</v>
      </c>
      <c r="I3335" s="57">
        <v>8</v>
      </c>
      <c r="J3335" s="57"/>
      <c r="K3335" s="57">
        <f t="shared" si="253"/>
        <v>8</v>
      </c>
      <c r="L3335" s="57">
        <f t="shared" si="254"/>
        <v>16</v>
      </c>
      <c r="M3335" s="4" t="s">
        <v>7042</v>
      </c>
      <c r="N3335" s="57" t="s">
        <v>7043</v>
      </c>
      <c r="O3335" s="57">
        <v>9808</v>
      </c>
      <c r="P3335" s="4"/>
      <c r="Q3335" s="4"/>
    </row>
    <row r="3336" spans="1:17" s="1" customFormat="1" ht="18.649999999999999" customHeight="1" x14ac:dyDescent="0.35">
      <c r="A3336" s="3">
        <v>46199</v>
      </c>
      <c r="B3336" s="57">
        <f t="shared" si="251"/>
        <v>26</v>
      </c>
      <c r="C3336" s="57" t="str">
        <f t="shared" si="252"/>
        <v>Jun</v>
      </c>
      <c r="D3336" s="4" t="s">
        <v>839</v>
      </c>
      <c r="E3336" s="57" t="s">
        <v>445</v>
      </c>
      <c r="F3336" s="57" t="s">
        <v>17</v>
      </c>
      <c r="G3336" s="57">
        <v>9812</v>
      </c>
      <c r="H3336" s="57">
        <v>1</v>
      </c>
      <c r="I3336" s="57">
        <v>8</v>
      </c>
      <c r="J3336" s="57">
        <v>1.5</v>
      </c>
      <c r="K3336" s="57">
        <f t="shared" si="253"/>
        <v>9.5</v>
      </c>
      <c r="L3336" s="57">
        <f t="shared" si="254"/>
        <v>9.5</v>
      </c>
      <c r="M3336" s="4" t="s">
        <v>7042</v>
      </c>
      <c r="N3336" s="57" t="s">
        <v>7043</v>
      </c>
      <c r="O3336" s="57">
        <v>9808</v>
      </c>
      <c r="P3336" s="4"/>
      <c r="Q3336" s="4"/>
    </row>
    <row r="3337" spans="1:17" s="1" customFormat="1" ht="18.649999999999999" customHeight="1" x14ac:dyDescent="0.35">
      <c r="A3337" s="3">
        <v>46199</v>
      </c>
      <c r="B3337" s="57">
        <f t="shared" si="251"/>
        <v>26</v>
      </c>
      <c r="C3337" s="57" t="str">
        <f t="shared" si="252"/>
        <v>Jun</v>
      </c>
      <c r="D3337" s="4" t="s">
        <v>839</v>
      </c>
      <c r="E3337" s="57" t="s">
        <v>445</v>
      </c>
      <c r="F3337" s="57" t="s">
        <v>17</v>
      </c>
      <c r="G3337" s="57">
        <v>9812</v>
      </c>
      <c r="H3337" s="57">
        <v>2</v>
      </c>
      <c r="I3337" s="57">
        <v>8</v>
      </c>
      <c r="J3337" s="57">
        <v>2</v>
      </c>
      <c r="K3337" s="57">
        <f t="shared" si="253"/>
        <v>10</v>
      </c>
      <c r="L3337" s="57">
        <f t="shared" si="254"/>
        <v>20</v>
      </c>
      <c r="M3337" s="4" t="s">
        <v>7042</v>
      </c>
      <c r="N3337" s="57" t="s">
        <v>7043</v>
      </c>
      <c r="O3337" s="57">
        <v>9808</v>
      </c>
      <c r="P3337" s="4"/>
      <c r="Q3337" s="4"/>
    </row>
    <row r="3338" spans="1:17" s="1" customFormat="1" ht="18.649999999999999" customHeight="1" x14ac:dyDescent="0.35">
      <c r="A3338" s="3">
        <v>46199</v>
      </c>
      <c r="B3338" s="57">
        <f t="shared" si="251"/>
        <v>26</v>
      </c>
      <c r="C3338" s="57" t="str">
        <f t="shared" si="252"/>
        <v>Jun</v>
      </c>
      <c r="D3338" s="4" t="s">
        <v>839</v>
      </c>
      <c r="E3338" s="57" t="s">
        <v>445</v>
      </c>
      <c r="F3338" s="57" t="s">
        <v>17</v>
      </c>
      <c r="G3338" s="57">
        <v>9812</v>
      </c>
      <c r="H3338" s="57">
        <v>2</v>
      </c>
      <c r="I3338" s="57">
        <v>8</v>
      </c>
      <c r="J3338" s="57">
        <v>3.5</v>
      </c>
      <c r="K3338" s="57">
        <f t="shared" si="253"/>
        <v>11.5</v>
      </c>
      <c r="L3338" s="57">
        <f t="shared" si="254"/>
        <v>23</v>
      </c>
      <c r="M3338" s="4" t="s">
        <v>7042</v>
      </c>
      <c r="N3338" s="57" t="s">
        <v>7043</v>
      </c>
      <c r="O3338" s="57">
        <v>9808</v>
      </c>
      <c r="P3338" s="4"/>
      <c r="Q3338" s="4"/>
    </row>
    <row r="3339" spans="1:17" s="1" customFormat="1" ht="18.649999999999999" customHeight="1" x14ac:dyDescent="0.35">
      <c r="A3339" s="3">
        <v>46200</v>
      </c>
      <c r="B3339" s="57">
        <f t="shared" si="251"/>
        <v>26</v>
      </c>
      <c r="C3339" s="57" t="str">
        <f t="shared" si="252"/>
        <v>Jun</v>
      </c>
      <c r="D3339" s="4" t="s">
        <v>435</v>
      </c>
      <c r="E3339" s="57" t="s">
        <v>34</v>
      </c>
      <c r="F3339" s="57" t="s">
        <v>18</v>
      </c>
      <c r="G3339" s="57">
        <v>9814</v>
      </c>
      <c r="H3339" s="57">
        <v>1.5</v>
      </c>
      <c r="I3339" s="57">
        <v>8</v>
      </c>
      <c r="J3339" s="57"/>
      <c r="K3339" s="57">
        <f t="shared" si="253"/>
        <v>8</v>
      </c>
      <c r="L3339" s="57">
        <f t="shared" si="254"/>
        <v>12</v>
      </c>
      <c r="M3339" s="4" t="s">
        <v>452</v>
      </c>
      <c r="N3339" s="57" t="s">
        <v>435</v>
      </c>
      <c r="O3339" s="57"/>
      <c r="P3339" s="4"/>
      <c r="Q3339" s="4"/>
    </row>
    <row r="3340" spans="1:17" s="1" customFormat="1" ht="18.649999999999999" customHeight="1" x14ac:dyDescent="0.35">
      <c r="A3340" s="3">
        <v>46200</v>
      </c>
      <c r="B3340" s="57">
        <f t="shared" si="251"/>
        <v>26</v>
      </c>
      <c r="C3340" s="57" t="str">
        <f t="shared" si="252"/>
        <v>Jun</v>
      </c>
      <c r="D3340" s="4" t="s">
        <v>2268</v>
      </c>
      <c r="E3340" s="57" t="s">
        <v>34</v>
      </c>
      <c r="F3340" s="57" t="s">
        <v>18</v>
      </c>
      <c r="G3340" s="57">
        <v>9814</v>
      </c>
      <c r="H3340" s="57">
        <v>1</v>
      </c>
      <c r="I3340" s="57">
        <v>2</v>
      </c>
      <c r="J3340" s="57"/>
      <c r="K3340" s="57">
        <f t="shared" si="253"/>
        <v>2</v>
      </c>
      <c r="L3340" s="57">
        <f t="shared" si="254"/>
        <v>2</v>
      </c>
      <c r="M3340" s="4" t="s">
        <v>7129</v>
      </c>
      <c r="N3340" s="57" t="s">
        <v>52</v>
      </c>
      <c r="O3340" s="57">
        <v>9330</v>
      </c>
      <c r="P3340" s="4" t="s">
        <v>2417</v>
      </c>
      <c r="Q3340" s="4"/>
    </row>
    <row r="3341" spans="1:17" s="1" customFormat="1" ht="18.649999999999999" customHeight="1" x14ac:dyDescent="0.35">
      <c r="A3341" s="3">
        <v>46200</v>
      </c>
      <c r="B3341" s="57">
        <f t="shared" si="251"/>
        <v>26</v>
      </c>
      <c r="C3341" s="57" t="str">
        <f t="shared" si="252"/>
        <v>Jun</v>
      </c>
      <c r="D3341" s="4" t="s">
        <v>2269</v>
      </c>
      <c r="E3341" s="57" t="s">
        <v>34</v>
      </c>
      <c r="F3341" s="57" t="s">
        <v>18</v>
      </c>
      <c r="G3341" s="57">
        <v>9814</v>
      </c>
      <c r="H3341" s="57">
        <v>1</v>
      </c>
      <c r="I3341" s="57">
        <v>2</v>
      </c>
      <c r="J3341" s="57"/>
      <c r="K3341" s="57">
        <f t="shared" si="253"/>
        <v>2</v>
      </c>
      <c r="L3341" s="57">
        <f t="shared" si="254"/>
        <v>2</v>
      </c>
      <c r="M3341" s="4" t="s">
        <v>7129</v>
      </c>
      <c r="N3341" s="57" t="s">
        <v>52</v>
      </c>
      <c r="O3341" s="57">
        <v>9330</v>
      </c>
      <c r="P3341" s="4" t="s">
        <v>2417</v>
      </c>
      <c r="Q3341" s="4"/>
    </row>
    <row r="3342" spans="1:17" s="1" customFormat="1" ht="18.649999999999999" customHeight="1" x14ac:dyDescent="0.35">
      <c r="A3342" s="3">
        <v>46200</v>
      </c>
      <c r="B3342" s="57">
        <f t="shared" si="251"/>
        <v>26</v>
      </c>
      <c r="C3342" s="57" t="str">
        <f t="shared" si="252"/>
        <v>Jun</v>
      </c>
      <c r="D3342" s="4" t="s">
        <v>2243</v>
      </c>
      <c r="E3342" s="57" t="s">
        <v>445</v>
      </c>
      <c r="F3342" s="57" t="s">
        <v>18</v>
      </c>
      <c r="G3342" s="57">
        <v>9812</v>
      </c>
      <c r="H3342" s="57">
        <v>1</v>
      </c>
      <c r="I3342" s="57">
        <v>8</v>
      </c>
      <c r="J3342" s="57"/>
      <c r="K3342" s="57">
        <f t="shared" si="253"/>
        <v>8</v>
      </c>
      <c r="L3342" s="57">
        <f t="shared" si="254"/>
        <v>8</v>
      </c>
      <c r="M3342" s="4" t="s">
        <v>5733</v>
      </c>
      <c r="N3342" s="57" t="s">
        <v>47</v>
      </c>
      <c r="O3342" s="57">
        <v>9281</v>
      </c>
      <c r="P3342" s="4" t="s">
        <v>6249</v>
      </c>
      <c r="Q3342" s="4"/>
    </row>
    <row r="3343" spans="1:17" s="1" customFormat="1" ht="18.649999999999999" customHeight="1" x14ac:dyDescent="0.35">
      <c r="A3343" s="3">
        <v>46200</v>
      </c>
      <c r="B3343" s="57">
        <f t="shared" si="251"/>
        <v>26</v>
      </c>
      <c r="C3343" s="57" t="str">
        <f t="shared" si="252"/>
        <v>Jun</v>
      </c>
      <c r="D3343" s="4" t="s">
        <v>5292</v>
      </c>
      <c r="E3343" s="57" t="s">
        <v>445</v>
      </c>
      <c r="F3343" s="57" t="s">
        <v>18</v>
      </c>
      <c r="G3343" s="57">
        <v>9812</v>
      </c>
      <c r="H3343" s="57">
        <v>2</v>
      </c>
      <c r="I3343" s="57">
        <v>8</v>
      </c>
      <c r="J3343" s="57">
        <v>4</v>
      </c>
      <c r="K3343" s="57">
        <f t="shared" si="253"/>
        <v>12</v>
      </c>
      <c r="L3343" s="57">
        <f t="shared" si="254"/>
        <v>24</v>
      </c>
      <c r="M3343" s="4" t="s">
        <v>5733</v>
      </c>
      <c r="N3343" s="57" t="s">
        <v>47</v>
      </c>
      <c r="O3343" s="57">
        <v>9281</v>
      </c>
      <c r="P3343" s="4" t="s">
        <v>6249</v>
      </c>
      <c r="Q3343" s="4"/>
    </row>
    <row r="3344" spans="1:17" s="1" customFormat="1" ht="18.649999999999999" customHeight="1" x14ac:dyDescent="0.35">
      <c r="A3344" s="3">
        <v>46200</v>
      </c>
      <c r="B3344" s="57">
        <f t="shared" si="251"/>
        <v>26</v>
      </c>
      <c r="C3344" s="57" t="str">
        <f t="shared" si="252"/>
        <v>Jun</v>
      </c>
      <c r="D3344" s="4" t="s">
        <v>5236</v>
      </c>
      <c r="E3344" s="57" t="s">
        <v>445</v>
      </c>
      <c r="F3344" s="57" t="s">
        <v>18</v>
      </c>
      <c r="G3344" s="57">
        <v>9812</v>
      </c>
      <c r="H3344" s="57">
        <v>10</v>
      </c>
      <c r="I3344" s="57">
        <v>8</v>
      </c>
      <c r="J3344" s="57"/>
      <c r="K3344" s="57">
        <f t="shared" si="253"/>
        <v>8</v>
      </c>
      <c r="L3344" s="57">
        <f t="shared" si="254"/>
        <v>80</v>
      </c>
      <c r="M3344" s="4" t="s">
        <v>5703</v>
      </c>
      <c r="N3344" s="57" t="s">
        <v>47</v>
      </c>
      <c r="O3344" s="57">
        <v>9281</v>
      </c>
      <c r="P3344" s="4" t="s">
        <v>5732</v>
      </c>
      <c r="Q3344" s="4"/>
    </row>
    <row r="3345" spans="1:17" s="1" customFormat="1" ht="18.649999999999999" customHeight="1" x14ac:dyDescent="0.35">
      <c r="A3345" s="3">
        <v>46200</v>
      </c>
      <c r="B3345" s="57">
        <f t="shared" si="251"/>
        <v>26</v>
      </c>
      <c r="C3345" s="57" t="str">
        <f t="shared" si="252"/>
        <v>Jun</v>
      </c>
      <c r="D3345" s="4" t="s">
        <v>5236</v>
      </c>
      <c r="E3345" s="57" t="s">
        <v>445</v>
      </c>
      <c r="F3345" s="57" t="s">
        <v>18</v>
      </c>
      <c r="G3345" s="57">
        <v>9812</v>
      </c>
      <c r="H3345" s="57">
        <v>1</v>
      </c>
      <c r="I3345" s="57">
        <v>8</v>
      </c>
      <c r="J3345" s="57">
        <v>3</v>
      </c>
      <c r="K3345" s="57">
        <f t="shared" si="253"/>
        <v>11</v>
      </c>
      <c r="L3345" s="57">
        <f t="shared" si="254"/>
        <v>11</v>
      </c>
      <c r="M3345" s="4" t="s">
        <v>5703</v>
      </c>
      <c r="N3345" s="57" t="s">
        <v>47</v>
      </c>
      <c r="O3345" s="57">
        <v>9281</v>
      </c>
      <c r="P3345" s="4" t="s">
        <v>5732</v>
      </c>
      <c r="Q3345" s="4"/>
    </row>
    <row r="3346" spans="1:17" s="1" customFormat="1" ht="18.649999999999999" customHeight="1" x14ac:dyDescent="0.35">
      <c r="A3346" s="3">
        <v>46200</v>
      </c>
      <c r="B3346" s="57">
        <f t="shared" si="251"/>
        <v>26</v>
      </c>
      <c r="C3346" s="57" t="str">
        <f t="shared" si="252"/>
        <v>Jun</v>
      </c>
      <c r="D3346" s="4" t="s">
        <v>3887</v>
      </c>
      <c r="E3346" s="57" t="s">
        <v>445</v>
      </c>
      <c r="F3346" s="57" t="s">
        <v>18</v>
      </c>
      <c r="G3346" s="57">
        <v>9812</v>
      </c>
      <c r="H3346" s="57">
        <v>1</v>
      </c>
      <c r="I3346" s="57">
        <v>8</v>
      </c>
      <c r="J3346" s="57">
        <v>3.5</v>
      </c>
      <c r="K3346" s="57">
        <f t="shared" si="253"/>
        <v>11.5</v>
      </c>
      <c r="L3346" s="57">
        <f t="shared" si="254"/>
        <v>11.5</v>
      </c>
      <c r="M3346" s="4" t="s">
        <v>5703</v>
      </c>
      <c r="N3346" s="57" t="s">
        <v>47</v>
      </c>
      <c r="O3346" s="57">
        <v>9281</v>
      </c>
      <c r="P3346" s="4" t="s">
        <v>5732</v>
      </c>
      <c r="Q3346" s="4"/>
    </row>
    <row r="3347" spans="1:17" s="1" customFormat="1" ht="18.649999999999999" customHeight="1" x14ac:dyDescent="0.35">
      <c r="A3347" s="3">
        <v>46200</v>
      </c>
      <c r="B3347" s="57">
        <f t="shared" si="251"/>
        <v>26</v>
      </c>
      <c r="C3347" s="57" t="str">
        <f t="shared" si="252"/>
        <v>Jun</v>
      </c>
      <c r="D3347" s="4" t="s">
        <v>5236</v>
      </c>
      <c r="E3347" s="57" t="s">
        <v>445</v>
      </c>
      <c r="F3347" s="57" t="s">
        <v>18</v>
      </c>
      <c r="G3347" s="57">
        <v>9812</v>
      </c>
      <c r="H3347" s="57">
        <v>1</v>
      </c>
      <c r="I3347" s="57">
        <v>8</v>
      </c>
      <c r="J3347" s="57">
        <v>3.75</v>
      </c>
      <c r="K3347" s="57">
        <f t="shared" si="253"/>
        <v>11.75</v>
      </c>
      <c r="L3347" s="57">
        <f t="shared" si="254"/>
        <v>11.75</v>
      </c>
      <c r="M3347" s="4" t="s">
        <v>5703</v>
      </c>
      <c r="N3347" s="57" t="s">
        <v>47</v>
      </c>
      <c r="O3347" s="57">
        <v>9281</v>
      </c>
      <c r="P3347" s="4" t="s">
        <v>5732</v>
      </c>
      <c r="Q3347" s="4"/>
    </row>
    <row r="3348" spans="1:17" s="1" customFormat="1" ht="18.649999999999999" customHeight="1" x14ac:dyDescent="0.35">
      <c r="A3348" s="3">
        <v>46200</v>
      </c>
      <c r="B3348" s="57">
        <f t="shared" si="251"/>
        <v>26</v>
      </c>
      <c r="C3348" s="57" t="str">
        <f t="shared" si="252"/>
        <v>Jun</v>
      </c>
      <c r="D3348" s="4" t="s">
        <v>3887</v>
      </c>
      <c r="E3348" s="57" t="s">
        <v>445</v>
      </c>
      <c r="F3348" s="57" t="s">
        <v>18</v>
      </c>
      <c r="G3348" s="57">
        <v>9812</v>
      </c>
      <c r="H3348" s="57">
        <v>13</v>
      </c>
      <c r="I3348" s="57">
        <v>8</v>
      </c>
      <c r="J3348" s="57">
        <v>4</v>
      </c>
      <c r="K3348" s="57">
        <f t="shared" si="253"/>
        <v>12</v>
      </c>
      <c r="L3348" s="57">
        <f t="shared" si="254"/>
        <v>156</v>
      </c>
      <c r="M3348" s="4" t="s">
        <v>5703</v>
      </c>
      <c r="N3348" s="57" t="s">
        <v>47</v>
      </c>
      <c r="O3348" s="57">
        <v>9281</v>
      </c>
      <c r="P3348" s="4" t="s">
        <v>5732</v>
      </c>
      <c r="Q3348" s="4"/>
    </row>
    <row r="3349" spans="1:17" s="1" customFormat="1" ht="18.649999999999999" customHeight="1" x14ac:dyDescent="0.35">
      <c r="A3349" s="3">
        <v>46200</v>
      </c>
      <c r="B3349" s="57">
        <f t="shared" si="251"/>
        <v>26</v>
      </c>
      <c r="C3349" s="57" t="str">
        <f t="shared" si="252"/>
        <v>Jun</v>
      </c>
      <c r="D3349" s="4" t="s">
        <v>1283</v>
      </c>
      <c r="E3349" s="57" t="s">
        <v>445</v>
      </c>
      <c r="F3349" s="57" t="s">
        <v>18</v>
      </c>
      <c r="G3349" s="57">
        <v>9812</v>
      </c>
      <c r="H3349" s="57">
        <v>2</v>
      </c>
      <c r="I3349" s="57">
        <v>8</v>
      </c>
      <c r="J3349" s="57"/>
      <c r="K3349" s="57">
        <f t="shared" si="253"/>
        <v>8</v>
      </c>
      <c r="L3349" s="57">
        <f t="shared" si="254"/>
        <v>16</v>
      </c>
      <c r="M3349" s="4" t="s">
        <v>7130</v>
      </c>
      <c r="N3349" s="57" t="s">
        <v>52</v>
      </c>
      <c r="O3349" s="57">
        <v>9330</v>
      </c>
      <c r="P3349" s="4" t="s">
        <v>6159</v>
      </c>
      <c r="Q3349" s="4"/>
    </row>
    <row r="3350" spans="1:17" s="1" customFormat="1" ht="18.649999999999999" customHeight="1" x14ac:dyDescent="0.35">
      <c r="A3350" s="3">
        <v>46200</v>
      </c>
      <c r="B3350" s="57">
        <f t="shared" si="251"/>
        <v>26</v>
      </c>
      <c r="C3350" s="57" t="str">
        <f t="shared" si="252"/>
        <v>Jun</v>
      </c>
      <c r="D3350" s="4" t="s">
        <v>1283</v>
      </c>
      <c r="E3350" s="57" t="s">
        <v>445</v>
      </c>
      <c r="F3350" s="57" t="s">
        <v>18</v>
      </c>
      <c r="G3350" s="57">
        <v>9812</v>
      </c>
      <c r="H3350" s="57">
        <v>1</v>
      </c>
      <c r="I3350" s="57">
        <v>8</v>
      </c>
      <c r="J3350" s="57">
        <v>2.5</v>
      </c>
      <c r="K3350" s="57">
        <f t="shared" si="253"/>
        <v>10.5</v>
      </c>
      <c r="L3350" s="57">
        <f t="shared" si="254"/>
        <v>10.5</v>
      </c>
      <c r="M3350" s="4" t="s">
        <v>7130</v>
      </c>
      <c r="N3350" s="57" t="s">
        <v>52</v>
      </c>
      <c r="O3350" s="57">
        <v>9330</v>
      </c>
      <c r="P3350" s="4" t="s">
        <v>6210</v>
      </c>
      <c r="Q3350" s="4"/>
    </row>
    <row r="3351" spans="1:17" s="1" customFormat="1" ht="18.649999999999999" customHeight="1" x14ac:dyDescent="0.35">
      <c r="A3351" s="3">
        <v>46200</v>
      </c>
      <c r="B3351" s="57">
        <f t="shared" si="251"/>
        <v>26</v>
      </c>
      <c r="C3351" s="57" t="str">
        <f t="shared" si="252"/>
        <v>Jun</v>
      </c>
      <c r="D3351" s="4" t="s">
        <v>6280</v>
      </c>
      <c r="E3351" s="57" t="s">
        <v>445</v>
      </c>
      <c r="F3351" s="57" t="s">
        <v>18</v>
      </c>
      <c r="G3351" s="57">
        <v>9812</v>
      </c>
      <c r="H3351" s="57">
        <v>4</v>
      </c>
      <c r="I3351" s="57">
        <v>8</v>
      </c>
      <c r="J3351" s="57">
        <v>2.5</v>
      </c>
      <c r="K3351" s="57">
        <f t="shared" si="253"/>
        <v>10.5</v>
      </c>
      <c r="L3351" s="57">
        <f t="shared" si="254"/>
        <v>42</v>
      </c>
      <c r="M3351" s="4" t="s">
        <v>1903</v>
      </c>
      <c r="N3351" s="57" t="s">
        <v>443</v>
      </c>
      <c r="O3351" s="57">
        <v>9814</v>
      </c>
      <c r="P3351" s="4"/>
      <c r="Q3351" s="4"/>
    </row>
    <row r="3352" spans="1:17" s="1" customFormat="1" ht="18.649999999999999" customHeight="1" x14ac:dyDescent="0.35">
      <c r="A3352" s="3">
        <v>46200</v>
      </c>
      <c r="B3352" s="57">
        <f t="shared" si="251"/>
        <v>26</v>
      </c>
      <c r="C3352" s="57" t="str">
        <f t="shared" si="252"/>
        <v>Jun</v>
      </c>
      <c r="D3352" s="4" t="s">
        <v>6280</v>
      </c>
      <c r="E3352" s="57" t="s">
        <v>445</v>
      </c>
      <c r="F3352" s="57" t="s">
        <v>18</v>
      </c>
      <c r="G3352" s="57">
        <v>9812</v>
      </c>
      <c r="H3352" s="57">
        <v>1</v>
      </c>
      <c r="I3352" s="57">
        <v>8</v>
      </c>
      <c r="J3352" s="57">
        <v>4</v>
      </c>
      <c r="K3352" s="57">
        <f t="shared" si="253"/>
        <v>12</v>
      </c>
      <c r="L3352" s="57">
        <f t="shared" si="254"/>
        <v>12</v>
      </c>
      <c r="M3352" s="4" t="s">
        <v>1903</v>
      </c>
      <c r="N3352" s="57" t="s">
        <v>443</v>
      </c>
      <c r="O3352" s="57">
        <v>9814</v>
      </c>
      <c r="P3352" s="4"/>
      <c r="Q3352" s="4"/>
    </row>
    <row r="3353" spans="1:17" s="1" customFormat="1" ht="18.649999999999999" customHeight="1" x14ac:dyDescent="0.35">
      <c r="A3353" s="3">
        <v>46200</v>
      </c>
      <c r="B3353" s="57">
        <f t="shared" si="251"/>
        <v>26</v>
      </c>
      <c r="C3353" s="57" t="str">
        <f t="shared" si="252"/>
        <v>Jun</v>
      </c>
      <c r="D3353" s="4" t="s">
        <v>4305</v>
      </c>
      <c r="E3353" s="57" t="s">
        <v>445</v>
      </c>
      <c r="F3353" s="57" t="s">
        <v>18</v>
      </c>
      <c r="G3353" s="57">
        <v>9812</v>
      </c>
      <c r="H3353" s="57">
        <v>4</v>
      </c>
      <c r="I3353" s="57">
        <v>8</v>
      </c>
      <c r="J3353" s="57">
        <v>4</v>
      </c>
      <c r="K3353" s="57">
        <f t="shared" si="253"/>
        <v>12</v>
      </c>
      <c r="L3353" s="57">
        <f t="shared" si="254"/>
        <v>48</v>
      </c>
      <c r="M3353" s="4" t="s">
        <v>5733</v>
      </c>
      <c r="N3353" s="57" t="s">
        <v>47</v>
      </c>
      <c r="O3353" s="57">
        <v>9281</v>
      </c>
      <c r="P3353" s="4" t="s">
        <v>6249</v>
      </c>
      <c r="Q3353" s="4"/>
    </row>
    <row r="3354" spans="1:17" s="1" customFormat="1" ht="18.649999999999999" customHeight="1" x14ac:dyDescent="0.35">
      <c r="A3354" s="3">
        <v>46200</v>
      </c>
      <c r="B3354" s="57">
        <f t="shared" si="251"/>
        <v>26</v>
      </c>
      <c r="C3354" s="57" t="str">
        <f t="shared" si="252"/>
        <v>Jun</v>
      </c>
      <c r="D3354" s="4" t="s">
        <v>4305</v>
      </c>
      <c r="E3354" s="57" t="s">
        <v>445</v>
      </c>
      <c r="F3354" s="57" t="s">
        <v>18</v>
      </c>
      <c r="G3354" s="57">
        <v>9812</v>
      </c>
      <c r="H3354" s="57">
        <v>8</v>
      </c>
      <c r="I3354" s="57">
        <v>8</v>
      </c>
      <c r="J3354" s="57"/>
      <c r="K3354" s="57">
        <f t="shared" si="253"/>
        <v>8</v>
      </c>
      <c r="L3354" s="57">
        <f t="shared" si="254"/>
        <v>64</v>
      </c>
      <c r="M3354" s="4" t="s">
        <v>5703</v>
      </c>
      <c r="N3354" s="57" t="s">
        <v>47</v>
      </c>
      <c r="O3354" s="57">
        <v>9281</v>
      </c>
      <c r="P3354" s="4" t="s">
        <v>5732</v>
      </c>
      <c r="Q3354" s="4"/>
    </row>
    <row r="3355" spans="1:17" s="1" customFormat="1" ht="18.649999999999999" customHeight="1" x14ac:dyDescent="0.35">
      <c r="A3355" s="3">
        <v>46200</v>
      </c>
      <c r="B3355" s="57">
        <f t="shared" si="251"/>
        <v>26</v>
      </c>
      <c r="C3355" s="57" t="str">
        <f t="shared" si="252"/>
        <v>Jun</v>
      </c>
      <c r="D3355" s="4" t="s">
        <v>3391</v>
      </c>
      <c r="E3355" s="57" t="s">
        <v>445</v>
      </c>
      <c r="F3355" s="57" t="s">
        <v>18</v>
      </c>
      <c r="G3355" s="57">
        <v>9812</v>
      </c>
      <c r="H3355" s="57">
        <v>2</v>
      </c>
      <c r="I3355" s="57">
        <v>8</v>
      </c>
      <c r="J3355" s="57"/>
      <c r="K3355" s="57">
        <f t="shared" si="253"/>
        <v>8</v>
      </c>
      <c r="L3355" s="57">
        <f t="shared" si="254"/>
        <v>16</v>
      </c>
      <c r="M3355" s="4" t="s">
        <v>447</v>
      </c>
      <c r="N3355" s="57" t="s">
        <v>455</v>
      </c>
      <c r="O3355" s="57">
        <v>9812</v>
      </c>
      <c r="P3355" s="4"/>
      <c r="Q3355" s="4"/>
    </row>
    <row r="3356" spans="1:17" s="1" customFormat="1" ht="18.649999999999999" customHeight="1" x14ac:dyDescent="0.35">
      <c r="A3356" s="3">
        <v>46200</v>
      </c>
      <c r="B3356" s="57">
        <f t="shared" si="251"/>
        <v>26</v>
      </c>
      <c r="C3356" s="57" t="str">
        <f t="shared" si="252"/>
        <v>Jun</v>
      </c>
      <c r="D3356" s="4" t="s">
        <v>3391</v>
      </c>
      <c r="E3356" s="57" t="s">
        <v>445</v>
      </c>
      <c r="F3356" s="57" t="s">
        <v>18</v>
      </c>
      <c r="G3356" s="57">
        <v>9812</v>
      </c>
      <c r="H3356" s="57">
        <v>1</v>
      </c>
      <c r="I3356" s="57">
        <v>8</v>
      </c>
      <c r="J3356" s="57">
        <v>2</v>
      </c>
      <c r="K3356" s="57">
        <f t="shared" si="253"/>
        <v>10</v>
      </c>
      <c r="L3356" s="57">
        <f t="shared" si="254"/>
        <v>10</v>
      </c>
      <c r="M3356" s="4" t="s">
        <v>447</v>
      </c>
      <c r="N3356" s="57" t="s">
        <v>455</v>
      </c>
      <c r="O3356" s="57">
        <v>9812</v>
      </c>
      <c r="P3356" s="4"/>
      <c r="Q3356" s="4"/>
    </row>
    <row r="3357" spans="1:17" s="1" customFormat="1" ht="18.649999999999999" customHeight="1" x14ac:dyDescent="0.35">
      <c r="A3357" s="3">
        <v>46200</v>
      </c>
      <c r="B3357" s="57">
        <f t="shared" si="251"/>
        <v>26</v>
      </c>
      <c r="C3357" s="57" t="str">
        <f t="shared" si="252"/>
        <v>Jun</v>
      </c>
      <c r="D3357" s="4" t="s">
        <v>3391</v>
      </c>
      <c r="E3357" s="57" t="s">
        <v>445</v>
      </c>
      <c r="F3357" s="57" t="s">
        <v>18</v>
      </c>
      <c r="G3357" s="57">
        <v>9812</v>
      </c>
      <c r="H3357" s="57">
        <v>2</v>
      </c>
      <c r="I3357" s="57">
        <v>8</v>
      </c>
      <c r="J3357" s="57">
        <v>4</v>
      </c>
      <c r="K3357" s="57">
        <f t="shared" si="253"/>
        <v>12</v>
      </c>
      <c r="L3357" s="57">
        <f t="shared" si="254"/>
        <v>24</v>
      </c>
      <c r="M3357" s="4" t="s">
        <v>447</v>
      </c>
      <c r="N3357" s="57" t="s">
        <v>455</v>
      </c>
      <c r="O3357" s="57">
        <v>9812</v>
      </c>
      <c r="P3357" s="4"/>
      <c r="Q3357" s="4"/>
    </row>
    <row r="3358" spans="1:17" s="1" customFormat="1" ht="18.649999999999999" customHeight="1" x14ac:dyDescent="0.35">
      <c r="A3358" s="3">
        <v>46200</v>
      </c>
      <c r="B3358" s="57">
        <f t="shared" si="251"/>
        <v>26</v>
      </c>
      <c r="C3358" s="57" t="str">
        <f t="shared" si="252"/>
        <v>Jun</v>
      </c>
      <c r="D3358" s="4" t="s">
        <v>440</v>
      </c>
      <c r="E3358" s="57" t="s">
        <v>445</v>
      </c>
      <c r="F3358" s="57" t="s">
        <v>18</v>
      </c>
      <c r="G3358" s="57">
        <v>9812</v>
      </c>
      <c r="H3358" s="57">
        <v>2</v>
      </c>
      <c r="I3358" s="57">
        <v>8</v>
      </c>
      <c r="J3358" s="57">
        <v>2.5</v>
      </c>
      <c r="K3358" s="57">
        <f t="shared" si="253"/>
        <v>10.5</v>
      </c>
      <c r="L3358" s="57">
        <f t="shared" si="254"/>
        <v>21</v>
      </c>
      <c r="M3358" s="4" t="s">
        <v>1903</v>
      </c>
      <c r="N3358" s="57" t="s">
        <v>443</v>
      </c>
      <c r="O3358" s="57">
        <v>9814</v>
      </c>
      <c r="P3358" s="4"/>
      <c r="Q3358" s="4"/>
    </row>
    <row r="3359" spans="1:17" s="1" customFormat="1" ht="18.649999999999999" customHeight="1" x14ac:dyDescent="0.35">
      <c r="A3359" s="3">
        <v>46200</v>
      </c>
      <c r="B3359" s="57">
        <f t="shared" si="251"/>
        <v>26</v>
      </c>
      <c r="C3359" s="57" t="str">
        <f t="shared" si="252"/>
        <v>Jun</v>
      </c>
      <c r="D3359" s="4" t="s">
        <v>440</v>
      </c>
      <c r="E3359" s="57" t="s">
        <v>445</v>
      </c>
      <c r="F3359" s="57" t="s">
        <v>18</v>
      </c>
      <c r="G3359" s="57">
        <v>9812</v>
      </c>
      <c r="H3359" s="57">
        <v>3</v>
      </c>
      <c r="I3359" s="57">
        <v>8</v>
      </c>
      <c r="J3359" s="57">
        <v>4</v>
      </c>
      <c r="K3359" s="57">
        <f t="shared" si="253"/>
        <v>12</v>
      </c>
      <c r="L3359" s="57">
        <f t="shared" si="254"/>
        <v>36</v>
      </c>
      <c r="M3359" s="4" t="s">
        <v>1903</v>
      </c>
      <c r="N3359" s="57" t="s">
        <v>443</v>
      </c>
      <c r="O3359" s="57">
        <v>9814</v>
      </c>
      <c r="P3359" s="4"/>
      <c r="Q3359" s="4"/>
    </row>
    <row r="3360" spans="1:17" s="1" customFormat="1" ht="18.649999999999999" customHeight="1" x14ac:dyDescent="0.35">
      <c r="A3360" s="3">
        <v>46200</v>
      </c>
      <c r="B3360" s="57">
        <f t="shared" si="251"/>
        <v>26</v>
      </c>
      <c r="C3360" s="57" t="str">
        <f t="shared" si="252"/>
        <v>Jun</v>
      </c>
      <c r="D3360" s="4" t="s">
        <v>674</v>
      </c>
      <c r="E3360" s="57" t="s">
        <v>445</v>
      </c>
      <c r="F3360" s="57" t="s">
        <v>17</v>
      </c>
      <c r="G3360" s="57">
        <v>9812</v>
      </c>
      <c r="H3360" s="57">
        <v>2</v>
      </c>
      <c r="I3360" s="57">
        <v>8</v>
      </c>
      <c r="J3360" s="57"/>
      <c r="K3360" s="57">
        <f t="shared" si="253"/>
        <v>8</v>
      </c>
      <c r="L3360" s="57">
        <f t="shared" si="254"/>
        <v>16</v>
      </c>
      <c r="M3360" s="4" t="s">
        <v>7130</v>
      </c>
      <c r="N3360" s="57" t="s">
        <v>52</v>
      </c>
      <c r="O3360" s="57">
        <v>9330</v>
      </c>
      <c r="P3360" s="4" t="s">
        <v>5440</v>
      </c>
      <c r="Q3360" s="4"/>
    </row>
    <row r="3361" spans="1:17" s="1" customFormat="1" ht="18.649999999999999" customHeight="1" x14ac:dyDescent="0.35">
      <c r="A3361" s="3">
        <v>46200</v>
      </c>
      <c r="B3361" s="57">
        <f t="shared" si="251"/>
        <v>26</v>
      </c>
      <c r="C3361" s="57" t="str">
        <f t="shared" si="252"/>
        <v>Jun</v>
      </c>
      <c r="D3361" s="4" t="s">
        <v>5406</v>
      </c>
      <c r="E3361" s="57" t="s">
        <v>445</v>
      </c>
      <c r="F3361" s="57" t="s">
        <v>17</v>
      </c>
      <c r="G3361" s="57">
        <v>9812</v>
      </c>
      <c r="H3361" s="57">
        <v>2</v>
      </c>
      <c r="I3361" s="57">
        <v>8</v>
      </c>
      <c r="J3361" s="57"/>
      <c r="K3361" s="57">
        <f t="shared" si="253"/>
        <v>8</v>
      </c>
      <c r="L3361" s="57">
        <f t="shared" si="254"/>
        <v>16</v>
      </c>
      <c r="M3361" s="4" t="s">
        <v>1903</v>
      </c>
      <c r="N3361" s="57" t="s">
        <v>442</v>
      </c>
      <c r="O3361" s="57">
        <v>9812</v>
      </c>
      <c r="P3361" s="4"/>
      <c r="Q3361" s="4"/>
    </row>
    <row r="3362" spans="1:17" s="1" customFormat="1" ht="18.649999999999999" customHeight="1" x14ac:dyDescent="0.35">
      <c r="A3362" s="3">
        <v>46200</v>
      </c>
      <c r="B3362" s="57">
        <f t="shared" si="251"/>
        <v>26</v>
      </c>
      <c r="C3362" s="57" t="str">
        <f t="shared" si="252"/>
        <v>Jun</v>
      </c>
      <c r="D3362" s="4" t="s">
        <v>5406</v>
      </c>
      <c r="E3362" s="57" t="s">
        <v>445</v>
      </c>
      <c r="F3362" s="57" t="s">
        <v>17</v>
      </c>
      <c r="G3362" s="57">
        <v>9812</v>
      </c>
      <c r="H3362" s="57">
        <v>1</v>
      </c>
      <c r="I3362" s="57">
        <v>8</v>
      </c>
      <c r="J3362" s="57">
        <v>2</v>
      </c>
      <c r="K3362" s="57">
        <f t="shared" si="253"/>
        <v>10</v>
      </c>
      <c r="L3362" s="57">
        <f t="shared" si="254"/>
        <v>10</v>
      </c>
      <c r="M3362" s="4" t="s">
        <v>1903</v>
      </c>
      <c r="N3362" s="57" t="s">
        <v>442</v>
      </c>
      <c r="O3362" s="57">
        <v>9812</v>
      </c>
      <c r="P3362" s="4"/>
      <c r="Q3362" s="4"/>
    </row>
    <row r="3363" spans="1:17" s="1" customFormat="1" ht="18.649999999999999" customHeight="1" x14ac:dyDescent="0.35">
      <c r="A3363" s="3">
        <v>46200</v>
      </c>
      <c r="B3363" s="57">
        <f t="shared" si="251"/>
        <v>26</v>
      </c>
      <c r="C3363" s="57" t="str">
        <f t="shared" si="252"/>
        <v>Jun</v>
      </c>
      <c r="D3363" s="4" t="s">
        <v>5406</v>
      </c>
      <c r="E3363" s="57" t="s">
        <v>445</v>
      </c>
      <c r="F3363" s="57" t="s">
        <v>17</v>
      </c>
      <c r="G3363" s="57">
        <v>9812</v>
      </c>
      <c r="H3363" s="57">
        <v>6</v>
      </c>
      <c r="I3363" s="57">
        <v>8</v>
      </c>
      <c r="J3363" s="57">
        <v>2.5</v>
      </c>
      <c r="K3363" s="57">
        <f t="shared" si="253"/>
        <v>10.5</v>
      </c>
      <c r="L3363" s="57">
        <f t="shared" si="254"/>
        <v>63</v>
      </c>
      <c r="M3363" s="4" t="s">
        <v>1903</v>
      </c>
      <c r="N3363" s="57" t="s">
        <v>442</v>
      </c>
      <c r="O3363" s="57">
        <v>9812</v>
      </c>
      <c r="P3363" s="4"/>
      <c r="Q3363" s="4"/>
    </row>
    <row r="3364" spans="1:17" s="1" customFormat="1" ht="18.649999999999999" customHeight="1" x14ac:dyDescent="0.35">
      <c r="A3364" s="3">
        <v>46200</v>
      </c>
      <c r="B3364" s="57">
        <f t="shared" si="251"/>
        <v>26</v>
      </c>
      <c r="C3364" s="57" t="str">
        <f t="shared" si="252"/>
        <v>Jun</v>
      </c>
      <c r="D3364" s="4" t="s">
        <v>5406</v>
      </c>
      <c r="E3364" s="57" t="s">
        <v>445</v>
      </c>
      <c r="F3364" s="57" t="s">
        <v>17</v>
      </c>
      <c r="G3364" s="57">
        <v>9812</v>
      </c>
      <c r="H3364" s="57">
        <v>4</v>
      </c>
      <c r="I3364" s="57">
        <v>8</v>
      </c>
      <c r="J3364" s="57">
        <v>3.75</v>
      </c>
      <c r="K3364" s="57">
        <f t="shared" si="253"/>
        <v>11.75</v>
      </c>
      <c r="L3364" s="57">
        <f t="shared" si="254"/>
        <v>47</v>
      </c>
      <c r="M3364" s="4" t="s">
        <v>1903</v>
      </c>
      <c r="N3364" s="57" t="s">
        <v>442</v>
      </c>
      <c r="O3364" s="57">
        <v>9812</v>
      </c>
      <c r="P3364" s="4"/>
      <c r="Q3364" s="4"/>
    </row>
    <row r="3365" spans="1:17" s="1" customFormat="1" ht="18.649999999999999" customHeight="1" x14ac:dyDescent="0.35">
      <c r="A3365" s="3">
        <v>46200</v>
      </c>
      <c r="B3365" s="57">
        <f t="shared" si="251"/>
        <v>26</v>
      </c>
      <c r="C3365" s="57" t="str">
        <f t="shared" si="252"/>
        <v>Jun</v>
      </c>
      <c r="D3365" s="4" t="s">
        <v>5406</v>
      </c>
      <c r="E3365" s="57" t="s">
        <v>445</v>
      </c>
      <c r="F3365" s="57" t="s">
        <v>17</v>
      </c>
      <c r="G3365" s="57">
        <v>9812</v>
      </c>
      <c r="H3365" s="57">
        <v>46</v>
      </c>
      <c r="I3365" s="57">
        <v>8</v>
      </c>
      <c r="J3365" s="57">
        <v>4</v>
      </c>
      <c r="K3365" s="57">
        <f t="shared" si="253"/>
        <v>12</v>
      </c>
      <c r="L3365" s="57">
        <f t="shared" si="254"/>
        <v>552</v>
      </c>
      <c r="M3365" s="4" t="s">
        <v>1903</v>
      </c>
      <c r="N3365" s="57" t="s">
        <v>442</v>
      </c>
      <c r="O3365" s="57">
        <v>9812</v>
      </c>
      <c r="P3365" s="4"/>
      <c r="Q3365" s="4"/>
    </row>
    <row r="3366" spans="1:17" s="1" customFormat="1" ht="18.649999999999999" customHeight="1" x14ac:dyDescent="0.35">
      <c r="A3366" s="3">
        <v>46200</v>
      </c>
      <c r="B3366" s="57">
        <f t="shared" ref="B3366:B3429" si="255">WEEKNUM(A3366)</f>
        <v>26</v>
      </c>
      <c r="C3366" s="57" t="str">
        <f t="shared" ref="C3366:C3429" si="256">TEXT(A3366,"Mmm")</f>
        <v>Jun</v>
      </c>
      <c r="D3366" s="4" t="s">
        <v>5731</v>
      </c>
      <c r="E3366" s="57" t="s">
        <v>445</v>
      </c>
      <c r="F3366" s="57" t="s">
        <v>17</v>
      </c>
      <c r="G3366" s="57">
        <v>9812</v>
      </c>
      <c r="H3366" s="57">
        <v>1</v>
      </c>
      <c r="I3366" s="57">
        <v>8</v>
      </c>
      <c r="J3366" s="57"/>
      <c r="K3366" s="57">
        <f t="shared" si="253"/>
        <v>8</v>
      </c>
      <c r="L3366" s="57">
        <f t="shared" si="254"/>
        <v>8</v>
      </c>
      <c r="M3366" s="4" t="s">
        <v>5733</v>
      </c>
      <c r="N3366" s="57" t="s">
        <v>47</v>
      </c>
      <c r="O3366" s="57">
        <v>9281</v>
      </c>
      <c r="P3366" s="4" t="s">
        <v>5734</v>
      </c>
      <c r="Q3366" s="4"/>
    </row>
    <row r="3367" spans="1:17" s="1" customFormat="1" ht="18.649999999999999" customHeight="1" x14ac:dyDescent="0.35">
      <c r="A3367" s="3">
        <v>46200</v>
      </c>
      <c r="B3367" s="57">
        <f t="shared" si="255"/>
        <v>26</v>
      </c>
      <c r="C3367" s="57" t="str">
        <f t="shared" si="256"/>
        <v>Jun</v>
      </c>
      <c r="D3367" s="4" t="s">
        <v>5731</v>
      </c>
      <c r="E3367" s="57" t="s">
        <v>445</v>
      </c>
      <c r="F3367" s="57" t="s">
        <v>17</v>
      </c>
      <c r="G3367" s="57">
        <v>9812</v>
      </c>
      <c r="H3367" s="57">
        <v>1</v>
      </c>
      <c r="I3367" s="57">
        <v>8</v>
      </c>
      <c r="J3367" s="57">
        <v>2</v>
      </c>
      <c r="K3367" s="57">
        <f t="shared" si="253"/>
        <v>10</v>
      </c>
      <c r="L3367" s="57">
        <f t="shared" si="254"/>
        <v>10</v>
      </c>
      <c r="M3367" s="4" t="s">
        <v>5733</v>
      </c>
      <c r="N3367" s="57" t="s">
        <v>47</v>
      </c>
      <c r="O3367" s="57">
        <v>9281</v>
      </c>
      <c r="P3367" s="4" t="s">
        <v>5734</v>
      </c>
      <c r="Q3367" s="4"/>
    </row>
    <row r="3368" spans="1:17" s="1" customFormat="1" ht="18.649999999999999" customHeight="1" x14ac:dyDescent="0.35">
      <c r="A3368" s="3">
        <v>46200</v>
      </c>
      <c r="B3368" s="57">
        <f t="shared" si="255"/>
        <v>26</v>
      </c>
      <c r="C3368" s="57" t="str">
        <f t="shared" si="256"/>
        <v>Jun</v>
      </c>
      <c r="D3368" s="4" t="s">
        <v>5731</v>
      </c>
      <c r="E3368" s="57" t="s">
        <v>445</v>
      </c>
      <c r="F3368" s="57" t="s">
        <v>17</v>
      </c>
      <c r="G3368" s="57">
        <v>9812</v>
      </c>
      <c r="H3368" s="57">
        <v>3</v>
      </c>
      <c r="I3368" s="57">
        <v>8</v>
      </c>
      <c r="J3368" s="57">
        <v>4</v>
      </c>
      <c r="K3368" s="57">
        <f t="shared" si="253"/>
        <v>12</v>
      </c>
      <c r="L3368" s="57">
        <f t="shared" si="254"/>
        <v>36</v>
      </c>
      <c r="M3368" s="4" t="s">
        <v>5733</v>
      </c>
      <c r="N3368" s="57" t="s">
        <v>47</v>
      </c>
      <c r="O3368" s="57">
        <v>9281</v>
      </c>
      <c r="P3368" s="4" t="s">
        <v>5734</v>
      </c>
      <c r="Q3368" s="4"/>
    </row>
    <row r="3369" spans="1:17" s="1" customFormat="1" ht="18.649999999999999" customHeight="1" x14ac:dyDescent="0.35">
      <c r="A3369" s="3">
        <v>46200</v>
      </c>
      <c r="B3369" s="57">
        <f t="shared" si="255"/>
        <v>26</v>
      </c>
      <c r="C3369" s="57" t="str">
        <f t="shared" si="256"/>
        <v>Jun</v>
      </c>
      <c r="D3369" s="4" t="s">
        <v>551</v>
      </c>
      <c r="E3369" s="57" t="s">
        <v>34</v>
      </c>
      <c r="F3369" s="57" t="s">
        <v>17</v>
      </c>
      <c r="G3369" s="57">
        <v>9814</v>
      </c>
      <c r="H3369" s="57">
        <v>46</v>
      </c>
      <c r="I3369" s="57">
        <v>8</v>
      </c>
      <c r="J3369" s="57">
        <v>4</v>
      </c>
      <c r="K3369" s="57">
        <f t="shared" si="253"/>
        <v>12</v>
      </c>
      <c r="L3369" s="57">
        <f t="shared" si="254"/>
        <v>552</v>
      </c>
      <c r="M3369" s="4" t="s">
        <v>1903</v>
      </c>
      <c r="N3369" s="57" t="s">
        <v>443</v>
      </c>
      <c r="O3369" s="57">
        <v>9814</v>
      </c>
      <c r="P3369" s="4"/>
      <c r="Q3369" s="4"/>
    </row>
    <row r="3370" spans="1:17" s="1" customFormat="1" ht="18.649999999999999" customHeight="1" x14ac:dyDescent="0.35">
      <c r="A3370" s="3">
        <v>46200</v>
      </c>
      <c r="B3370" s="57">
        <f t="shared" si="255"/>
        <v>26</v>
      </c>
      <c r="C3370" s="57" t="str">
        <f t="shared" si="256"/>
        <v>Jun</v>
      </c>
      <c r="D3370" s="4" t="s">
        <v>6116</v>
      </c>
      <c r="E3370" s="57" t="s">
        <v>34</v>
      </c>
      <c r="F3370" s="57" t="s">
        <v>17</v>
      </c>
      <c r="G3370" s="57">
        <v>9814</v>
      </c>
      <c r="H3370" s="57">
        <v>3</v>
      </c>
      <c r="I3370" s="57">
        <v>8</v>
      </c>
      <c r="J3370" s="57">
        <v>4</v>
      </c>
      <c r="K3370" s="57">
        <f t="shared" si="253"/>
        <v>12</v>
      </c>
      <c r="L3370" s="57">
        <f t="shared" si="254"/>
        <v>36</v>
      </c>
      <c r="M3370" s="4" t="s">
        <v>5733</v>
      </c>
      <c r="N3370" s="57" t="s">
        <v>47</v>
      </c>
      <c r="O3370" s="57">
        <v>9281</v>
      </c>
      <c r="P3370" s="4" t="s">
        <v>5734</v>
      </c>
      <c r="Q3370" s="4"/>
    </row>
    <row r="3371" spans="1:17" s="1" customFormat="1" ht="18.649999999999999" customHeight="1" x14ac:dyDescent="0.35">
      <c r="A3371" s="3">
        <v>46201</v>
      </c>
      <c r="B3371" s="57">
        <f t="shared" si="255"/>
        <v>27</v>
      </c>
      <c r="C3371" s="57" t="str">
        <f t="shared" si="256"/>
        <v>Jun</v>
      </c>
      <c r="D3371" s="4" t="s">
        <v>600</v>
      </c>
      <c r="E3371" s="57" t="s">
        <v>445</v>
      </c>
      <c r="F3371" s="57" t="s">
        <v>18</v>
      </c>
      <c r="G3371" s="57">
        <v>9812</v>
      </c>
      <c r="H3371" s="57">
        <v>1</v>
      </c>
      <c r="I3371" s="57"/>
      <c r="J3371" s="57">
        <v>8</v>
      </c>
      <c r="K3371" s="57">
        <f t="shared" si="253"/>
        <v>8</v>
      </c>
      <c r="L3371" s="57">
        <f t="shared" si="254"/>
        <v>8</v>
      </c>
      <c r="M3371" s="4" t="s">
        <v>5733</v>
      </c>
      <c r="N3371" s="57" t="s">
        <v>47</v>
      </c>
      <c r="O3371" s="57">
        <v>9281</v>
      </c>
      <c r="P3371" s="4" t="s">
        <v>5734</v>
      </c>
      <c r="Q3371" s="4"/>
    </row>
    <row r="3372" spans="1:17" s="1" customFormat="1" ht="18.649999999999999" customHeight="1" x14ac:dyDescent="0.35">
      <c r="A3372" s="3">
        <v>46201</v>
      </c>
      <c r="B3372" s="57">
        <f t="shared" si="255"/>
        <v>27</v>
      </c>
      <c r="C3372" s="57" t="str">
        <f t="shared" si="256"/>
        <v>Jun</v>
      </c>
      <c r="D3372" s="4" t="s">
        <v>6309</v>
      </c>
      <c r="E3372" s="57" t="s">
        <v>445</v>
      </c>
      <c r="F3372" s="57" t="s">
        <v>18</v>
      </c>
      <c r="G3372" s="57">
        <v>9812</v>
      </c>
      <c r="H3372" s="57">
        <v>11</v>
      </c>
      <c r="I3372" s="57"/>
      <c r="J3372" s="57">
        <v>11.5</v>
      </c>
      <c r="K3372" s="57">
        <f t="shared" si="253"/>
        <v>11.5</v>
      </c>
      <c r="L3372" s="57">
        <f t="shared" si="254"/>
        <v>126.5</v>
      </c>
      <c r="M3372" s="4" t="s">
        <v>5733</v>
      </c>
      <c r="N3372" s="57" t="s">
        <v>47</v>
      </c>
      <c r="O3372" s="57">
        <v>9281</v>
      </c>
      <c r="P3372" s="4" t="s">
        <v>5734</v>
      </c>
      <c r="Q3372" s="4"/>
    </row>
    <row r="3373" spans="1:17" s="1" customFormat="1" ht="18.649999999999999" customHeight="1" x14ac:dyDescent="0.35">
      <c r="A3373" s="3">
        <v>46201</v>
      </c>
      <c r="B3373" s="57">
        <f t="shared" si="255"/>
        <v>27</v>
      </c>
      <c r="C3373" s="57" t="str">
        <f t="shared" si="256"/>
        <v>Jun</v>
      </c>
      <c r="D3373" s="4" t="s">
        <v>2618</v>
      </c>
      <c r="E3373" s="57" t="s">
        <v>445</v>
      </c>
      <c r="F3373" s="57" t="s">
        <v>18</v>
      </c>
      <c r="G3373" s="57">
        <v>9812</v>
      </c>
      <c r="H3373" s="57">
        <v>1</v>
      </c>
      <c r="I3373" s="57"/>
      <c r="J3373" s="57">
        <v>11.75</v>
      </c>
      <c r="K3373" s="57">
        <f t="shared" si="253"/>
        <v>11.75</v>
      </c>
      <c r="L3373" s="57">
        <f t="shared" si="254"/>
        <v>11.75</v>
      </c>
      <c r="M3373" s="4" t="s">
        <v>5733</v>
      </c>
      <c r="N3373" s="57" t="s">
        <v>47</v>
      </c>
      <c r="O3373" s="57">
        <v>9281</v>
      </c>
      <c r="P3373" s="4" t="s">
        <v>5734</v>
      </c>
      <c r="Q3373" s="4"/>
    </row>
    <row r="3374" spans="1:17" s="1" customFormat="1" ht="18.649999999999999" customHeight="1" x14ac:dyDescent="0.35">
      <c r="A3374" s="3">
        <v>46201</v>
      </c>
      <c r="B3374" s="57">
        <f t="shared" si="255"/>
        <v>27</v>
      </c>
      <c r="C3374" s="57" t="str">
        <f t="shared" si="256"/>
        <v>Jun</v>
      </c>
      <c r="D3374" s="4" t="s">
        <v>6310</v>
      </c>
      <c r="E3374" s="57" t="s">
        <v>445</v>
      </c>
      <c r="F3374" s="57" t="s">
        <v>18</v>
      </c>
      <c r="G3374" s="57">
        <v>9812</v>
      </c>
      <c r="H3374" s="57">
        <v>6</v>
      </c>
      <c r="I3374" s="57"/>
      <c r="J3374" s="57">
        <v>12</v>
      </c>
      <c r="K3374" s="57">
        <f t="shared" si="253"/>
        <v>12</v>
      </c>
      <c r="L3374" s="57">
        <f t="shared" si="254"/>
        <v>72</v>
      </c>
      <c r="M3374" s="4" t="s">
        <v>5733</v>
      </c>
      <c r="N3374" s="57" t="s">
        <v>47</v>
      </c>
      <c r="O3374" s="57">
        <v>9281</v>
      </c>
      <c r="P3374" s="4" t="s">
        <v>5734</v>
      </c>
      <c r="Q3374" s="4"/>
    </row>
    <row r="3375" spans="1:17" s="1" customFormat="1" ht="18.649999999999999" customHeight="1" x14ac:dyDescent="0.35">
      <c r="A3375" s="3">
        <v>46201</v>
      </c>
      <c r="B3375" s="57">
        <f t="shared" si="255"/>
        <v>27</v>
      </c>
      <c r="C3375" s="57" t="str">
        <f t="shared" si="256"/>
        <v>Jun</v>
      </c>
      <c r="D3375" s="4" t="s">
        <v>1283</v>
      </c>
      <c r="E3375" s="57" t="s">
        <v>445</v>
      </c>
      <c r="F3375" s="57" t="s">
        <v>18</v>
      </c>
      <c r="G3375" s="57">
        <v>9812</v>
      </c>
      <c r="H3375" s="57">
        <v>1</v>
      </c>
      <c r="I3375" s="57"/>
      <c r="J3375" s="57">
        <v>8</v>
      </c>
      <c r="K3375" s="57">
        <f t="shared" si="253"/>
        <v>8</v>
      </c>
      <c r="L3375" s="57">
        <f t="shared" si="254"/>
        <v>8</v>
      </c>
      <c r="M3375" s="4" t="s">
        <v>7130</v>
      </c>
      <c r="N3375" s="57" t="s">
        <v>52</v>
      </c>
      <c r="O3375" s="57">
        <v>9330</v>
      </c>
      <c r="P3375" s="4" t="s">
        <v>6210</v>
      </c>
      <c r="Q3375" s="4"/>
    </row>
    <row r="3376" spans="1:17" s="1" customFormat="1" ht="18.649999999999999" customHeight="1" x14ac:dyDescent="0.35">
      <c r="A3376" s="3">
        <v>46201</v>
      </c>
      <c r="B3376" s="57">
        <f t="shared" si="255"/>
        <v>27</v>
      </c>
      <c r="C3376" s="57" t="str">
        <f t="shared" si="256"/>
        <v>Jun</v>
      </c>
      <c r="D3376" s="4" t="s">
        <v>6311</v>
      </c>
      <c r="E3376" s="57" t="s">
        <v>34</v>
      </c>
      <c r="F3376" s="57" t="s">
        <v>17</v>
      </c>
      <c r="G3376" s="57">
        <v>9814</v>
      </c>
      <c r="H3376" s="57">
        <v>1</v>
      </c>
      <c r="I3376" s="57"/>
      <c r="J3376" s="57">
        <v>8</v>
      </c>
      <c r="K3376" s="57">
        <f t="shared" si="253"/>
        <v>8</v>
      </c>
      <c r="L3376" s="57">
        <f t="shared" si="254"/>
        <v>8</v>
      </c>
      <c r="M3376" s="4" t="s">
        <v>5733</v>
      </c>
      <c r="N3376" s="57" t="s">
        <v>47</v>
      </c>
      <c r="O3376" s="57">
        <v>9281</v>
      </c>
      <c r="P3376" s="4" t="s">
        <v>5734</v>
      </c>
      <c r="Q3376" s="4"/>
    </row>
    <row r="3377" spans="1:17" s="1" customFormat="1" ht="18.649999999999999" customHeight="1" x14ac:dyDescent="0.35">
      <c r="A3377" s="3">
        <v>46201</v>
      </c>
      <c r="B3377" s="57">
        <f t="shared" si="255"/>
        <v>27</v>
      </c>
      <c r="C3377" s="57" t="str">
        <f t="shared" si="256"/>
        <v>Jun</v>
      </c>
      <c r="D3377" s="4" t="s">
        <v>6116</v>
      </c>
      <c r="E3377" s="57" t="s">
        <v>34</v>
      </c>
      <c r="F3377" s="57" t="s">
        <v>17</v>
      </c>
      <c r="G3377" s="57">
        <v>9814</v>
      </c>
      <c r="H3377" s="57">
        <v>1</v>
      </c>
      <c r="I3377" s="57"/>
      <c r="J3377" s="57">
        <v>8.75</v>
      </c>
      <c r="K3377" s="57">
        <f t="shared" ref="K3377:K3440" si="257">I3377+J3377</f>
        <v>8.75</v>
      </c>
      <c r="L3377" s="57">
        <f t="shared" si="254"/>
        <v>8.75</v>
      </c>
      <c r="M3377" s="4" t="s">
        <v>5733</v>
      </c>
      <c r="N3377" s="57" t="s">
        <v>47</v>
      </c>
      <c r="O3377" s="57">
        <v>9281</v>
      </c>
      <c r="P3377" s="4" t="s">
        <v>5734</v>
      </c>
      <c r="Q3377" s="4"/>
    </row>
    <row r="3378" spans="1:17" s="1" customFormat="1" ht="18.649999999999999" customHeight="1" x14ac:dyDescent="0.35">
      <c r="A3378" s="3">
        <v>46201</v>
      </c>
      <c r="B3378" s="57">
        <f t="shared" si="255"/>
        <v>27</v>
      </c>
      <c r="C3378" s="57" t="str">
        <f t="shared" si="256"/>
        <v>Jun</v>
      </c>
      <c r="D3378" s="4" t="s">
        <v>1420</v>
      </c>
      <c r="E3378" s="57" t="s">
        <v>34</v>
      </c>
      <c r="F3378" s="57" t="s">
        <v>17</v>
      </c>
      <c r="G3378" s="57">
        <v>9814</v>
      </c>
      <c r="H3378" s="57">
        <v>1</v>
      </c>
      <c r="I3378" s="57"/>
      <c r="J3378" s="57">
        <v>9</v>
      </c>
      <c r="K3378" s="57">
        <f t="shared" si="257"/>
        <v>9</v>
      </c>
      <c r="L3378" s="57">
        <f t="shared" si="254"/>
        <v>9</v>
      </c>
      <c r="M3378" s="4" t="s">
        <v>5733</v>
      </c>
      <c r="N3378" s="57" t="s">
        <v>47</v>
      </c>
      <c r="O3378" s="57">
        <v>9281</v>
      </c>
      <c r="P3378" s="4" t="s">
        <v>5734</v>
      </c>
      <c r="Q3378" s="4"/>
    </row>
    <row r="3379" spans="1:17" s="1" customFormat="1" ht="18.649999999999999" customHeight="1" x14ac:dyDescent="0.35">
      <c r="A3379" s="3">
        <v>46202</v>
      </c>
      <c r="B3379" s="57">
        <f t="shared" si="255"/>
        <v>27</v>
      </c>
      <c r="C3379" s="57" t="str">
        <f t="shared" si="256"/>
        <v>Jun</v>
      </c>
      <c r="D3379" s="4" t="s">
        <v>435</v>
      </c>
      <c r="E3379" s="57" t="s">
        <v>34</v>
      </c>
      <c r="F3379" s="57" t="s">
        <v>18</v>
      </c>
      <c r="G3379" s="57">
        <v>9814</v>
      </c>
      <c r="H3379" s="57">
        <v>1</v>
      </c>
      <c r="I3379" s="57">
        <v>8</v>
      </c>
      <c r="J3379" s="57">
        <v>1</v>
      </c>
      <c r="K3379" s="57">
        <f t="shared" si="257"/>
        <v>9</v>
      </c>
      <c r="L3379" s="57">
        <f t="shared" si="254"/>
        <v>9</v>
      </c>
      <c r="M3379" s="4" t="s">
        <v>452</v>
      </c>
      <c r="N3379" s="57" t="s">
        <v>435</v>
      </c>
      <c r="O3379" s="57"/>
      <c r="P3379" s="4"/>
      <c r="Q3379" s="4"/>
    </row>
    <row r="3380" spans="1:17" s="1" customFormat="1" ht="18.649999999999999" customHeight="1" x14ac:dyDescent="0.35">
      <c r="A3380" s="3">
        <v>46202</v>
      </c>
      <c r="B3380" s="57">
        <f t="shared" si="255"/>
        <v>27</v>
      </c>
      <c r="C3380" s="57" t="str">
        <f t="shared" si="256"/>
        <v>Jun</v>
      </c>
      <c r="D3380" s="4" t="s">
        <v>435</v>
      </c>
      <c r="E3380" s="57" t="s">
        <v>34</v>
      </c>
      <c r="F3380" s="57" t="s">
        <v>18</v>
      </c>
      <c r="G3380" s="57">
        <v>9814</v>
      </c>
      <c r="H3380" s="57">
        <v>1</v>
      </c>
      <c r="I3380" s="57">
        <v>8</v>
      </c>
      <c r="J3380" s="57">
        <v>2</v>
      </c>
      <c r="K3380" s="57">
        <f t="shared" si="257"/>
        <v>10</v>
      </c>
      <c r="L3380" s="57">
        <f t="shared" si="254"/>
        <v>10</v>
      </c>
      <c r="M3380" s="4" t="s">
        <v>452</v>
      </c>
      <c r="N3380" s="57" t="s">
        <v>435</v>
      </c>
      <c r="O3380" s="57"/>
      <c r="P3380" s="4"/>
      <c r="Q3380" s="4"/>
    </row>
    <row r="3381" spans="1:17" s="1" customFormat="1" ht="18.649999999999999" customHeight="1" x14ac:dyDescent="0.35">
      <c r="A3381" s="3">
        <v>46202</v>
      </c>
      <c r="B3381" s="57">
        <f t="shared" si="255"/>
        <v>27</v>
      </c>
      <c r="C3381" s="57" t="str">
        <f t="shared" si="256"/>
        <v>Jun</v>
      </c>
      <c r="D3381" s="4" t="s">
        <v>2268</v>
      </c>
      <c r="E3381" s="57" t="s">
        <v>34</v>
      </c>
      <c r="F3381" s="57" t="s">
        <v>18</v>
      </c>
      <c r="G3381" s="57">
        <v>9814</v>
      </c>
      <c r="H3381" s="57">
        <v>1</v>
      </c>
      <c r="I3381" s="57">
        <v>2</v>
      </c>
      <c r="J3381" s="57"/>
      <c r="K3381" s="57">
        <f t="shared" si="257"/>
        <v>2</v>
      </c>
      <c r="L3381" s="57">
        <f t="shared" si="254"/>
        <v>2</v>
      </c>
      <c r="M3381" s="4" t="s">
        <v>7129</v>
      </c>
      <c r="N3381" s="57" t="s">
        <v>52</v>
      </c>
      <c r="O3381" s="57">
        <v>9330</v>
      </c>
      <c r="P3381" s="4" t="s">
        <v>2417</v>
      </c>
      <c r="Q3381" s="4"/>
    </row>
    <row r="3382" spans="1:17" s="1" customFormat="1" ht="18.649999999999999" customHeight="1" x14ac:dyDescent="0.35">
      <c r="A3382" s="3">
        <v>46202</v>
      </c>
      <c r="B3382" s="57">
        <f t="shared" si="255"/>
        <v>27</v>
      </c>
      <c r="C3382" s="57" t="str">
        <f t="shared" si="256"/>
        <v>Jun</v>
      </c>
      <c r="D3382" s="4" t="s">
        <v>2269</v>
      </c>
      <c r="E3382" s="57" t="s">
        <v>34</v>
      </c>
      <c r="F3382" s="57" t="s">
        <v>18</v>
      </c>
      <c r="G3382" s="57">
        <v>9814</v>
      </c>
      <c r="H3382" s="57">
        <v>1</v>
      </c>
      <c r="I3382" s="57">
        <v>2</v>
      </c>
      <c r="J3382" s="57"/>
      <c r="K3382" s="57">
        <f t="shared" si="257"/>
        <v>2</v>
      </c>
      <c r="L3382" s="57">
        <f t="shared" si="254"/>
        <v>2</v>
      </c>
      <c r="M3382" s="4" t="s">
        <v>7129</v>
      </c>
      <c r="N3382" s="57" t="s">
        <v>52</v>
      </c>
      <c r="O3382" s="57">
        <v>9330</v>
      </c>
      <c r="P3382" s="4" t="s">
        <v>2417</v>
      </c>
      <c r="Q3382" s="4"/>
    </row>
    <row r="3383" spans="1:17" s="1" customFormat="1" ht="18.649999999999999" customHeight="1" x14ac:dyDescent="0.35">
      <c r="A3383" s="3">
        <v>46202</v>
      </c>
      <c r="B3383" s="57">
        <f t="shared" si="255"/>
        <v>27</v>
      </c>
      <c r="C3383" s="57" t="str">
        <f t="shared" si="256"/>
        <v>Jun</v>
      </c>
      <c r="D3383" s="4" t="s">
        <v>2271</v>
      </c>
      <c r="E3383" s="57" t="s">
        <v>34</v>
      </c>
      <c r="F3383" s="57" t="s">
        <v>18</v>
      </c>
      <c r="G3383" s="57">
        <v>9814</v>
      </c>
      <c r="H3383" s="57">
        <v>1</v>
      </c>
      <c r="I3383" s="57">
        <v>8</v>
      </c>
      <c r="J3383" s="57"/>
      <c r="K3383" s="57">
        <f t="shared" si="257"/>
        <v>8</v>
      </c>
      <c r="L3383" s="57">
        <f t="shared" si="254"/>
        <v>8</v>
      </c>
      <c r="M3383" s="4" t="s">
        <v>5703</v>
      </c>
      <c r="N3383" s="57" t="s">
        <v>47</v>
      </c>
      <c r="O3383" s="57">
        <v>9281</v>
      </c>
      <c r="P3383" s="4" t="s">
        <v>5732</v>
      </c>
      <c r="Q3383" s="4"/>
    </row>
    <row r="3384" spans="1:17" s="1" customFormat="1" ht="18.649999999999999" customHeight="1" x14ac:dyDescent="0.35">
      <c r="A3384" s="3">
        <v>46202</v>
      </c>
      <c r="B3384" s="57">
        <f t="shared" si="255"/>
        <v>27</v>
      </c>
      <c r="C3384" s="57" t="str">
        <f t="shared" si="256"/>
        <v>Jun</v>
      </c>
      <c r="D3384" s="4" t="s">
        <v>2243</v>
      </c>
      <c r="E3384" s="57" t="s">
        <v>445</v>
      </c>
      <c r="F3384" s="57" t="s">
        <v>18</v>
      </c>
      <c r="G3384" s="57">
        <v>9812</v>
      </c>
      <c r="H3384" s="57">
        <v>1</v>
      </c>
      <c r="I3384" s="57">
        <v>8</v>
      </c>
      <c r="J3384" s="57">
        <v>3.75</v>
      </c>
      <c r="K3384" s="57">
        <f t="shared" si="257"/>
        <v>11.75</v>
      </c>
      <c r="L3384" s="57">
        <f t="shared" si="254"/>
        <v>11.75</v>
      </c>
      <c r="M3384" s="4" t="s">
        <v>5733</v>
      </c>
      <c r="N3384" s="57" t="s">
        <v>47</v>
      </c>
      <c r="O3384" s="57">
        <v>9281</v>
      </c>
      <c r="P3384" s="4" t="s">
        <v>6249</v>
      </c>
      <c r="Q3384" s="4"/>
    </row>
    <row r="3385" spans="1:17" s="1" customFormat="1" ht="18.649999999999999" customHeight="1" x14ac:dyDescent="0.35">
      <c r="A3385" s="3">
        <v>46202</v>
      </c>
      <c r="B3385" s="57">
        <f t="shared" si="255"/>
        <v>27</v>
      </c>
      <c r="C3385" s="57" t="str">
        <f t="shared" si="256"/>
        <v>Jun</v>
      </c>
      <c r="D3385" s="4" t="s">
        <v>5292</v>
      </c>
      <c r="E3385" s="57" t="s">
        <v>445</v>
      </c>
      <c r="F3385" s="57" t="s">
        <v>18</v>
      </c>
      <c r="G3385" s="57">
        <v>9812</v>
      </c>
      <c r="H3385" s="57">
        <v>2</v>
      </c>
      <c r="I3385" s="57">
        <v>8</v>
      </c>
      <c r="J3385" s="57">
        <v>4</v>
      </c>
      <c r="K3385" s="57">
        <f t="shared" si="257"/>
        <v>12</v>
      </c>
      <c r="L3385" s="57">
        <f t="shared" si="254"/>
        <v>24</v>
      </c>
      <c r="M3385" s="4" t="s">
        <v>5733</v>
      </c>
      <c r="N3385" s="57" t="s">
        <v>47</v>
      </c>
      <c r="O3385" s="57">
        <v>9281</v>
      </c>
      <c r="P3385" s="4" t="s">
        <v>6249</v>
      </c>
      <c r="Q3385" s="4"/>
    </row>
    <row r="3386" spans="1:17" s="1" customFormat="1" ht="18.649999999999999" customHeight="1" x14ac:dyDescent="0.35">
      <c r="A3386" s="3">
        <v>46202</v>
      </c>
      <c r="B3386" s="57">
        <f t="shared" si="255"/>
        <v>27</v>
      </c>
      <c r="C3386" s="57" t="str">
        <f t="shared" si="256"/>
        <v>Jun</v>
      </c>
      <c r="D3386" s="4" t="s">
        <v>5236</v>
      </c>
      <c r="E3386" s="57" t="s">
        <v>445</v>
      </c>
      <c r="F3386" s="57" t="s">
        <v>18</v>
      </c>
      <c r="G3386" s="57">
        <v>9812</v>
      </c>
      <c r="H3386" s="57">
        <v>8</v>
      </c>
      <c r="I3386" s="57">
        <v>8</v>
      </c>
      <c r="J3386" s="57"/>
      <c r="K3386" s="57">
        <f t="shared" si="257"/>
        <v>8</v>
      </c>
      <c r="L3386" s="57">
        <f t="shared" si="254"/>
        <v>64</v>
      </c>
      <c r="M3386" s="4" t="s">
        <v>5703</v>
      </c>
      <c r="N3386" s="57" t="s">
        <v>47</v>
      </c>
      <c r="O3386" s="57">
        <v>9281</v>
      </c>
      <c r="P3386" s="4" t="s">
        <v>5732</v>
      </c>
      <c r="Q3386" s="4"/>
    </row>
    <row r="3387" spans="1:17" s="1" customFormat="1" ht="18.649999999999999" customHeight="1" x14ac:dyDescent="0.35">
      <c r="A3387" s="3">
        <v>46202</v>
      </c>
      <c r="B3387" s="57">
        <f t="shared" si="255"/>
        <v>27</v>
      </c>
      <c r="C3387" s="57" t="str">
        <f t="shared" si="256"/>
        <v>Jun</v>
      </c>
      <c r="D3387" s="4" t="s">
        <v>1283</v>
      </c>
      <c r="E3387" s="57" t="s">
        <v>445</v>
      </c>
      <c r="F3387" s="57" t="s">
        <v>18</v>
      </c>
      <c r="G3387" s="57">
        <v>9812</v>
      </c>
      <c r="H3387" s="57">
        <v>5</v>
      </c>
      <c r="I3387" s="57">
        <v>8</v>
      </c>
      <c r="J3387" s="57"/>
      <c r="K3387" s="57">
        <f t="shared" si="257"/>
        <v>8</v>
      </c>
      <c r="L3387" s="57">
        <f t="shared" si="254"/>
        <v>40</v>
      </c>
      <c r="M3387" s="4" t="s">
        <v>7037</v>
      </c>
      <c r="N3387" s="57" t="s">
        <v>6355</v>
      </c>
      <c r="O3387" s="57">
        <v>275210</v>
      </c>
      <c r="P3387" s="4" t="s">
        <v>6356</v>
      </c>
      <c r="Q3387" s="4"/>
    </row>
    <row r="3388" spans="1:17" s="1" customFormat="1" ht="18.649999999999999" customHeight="1" x14ac:dyDescent="0.35">
      <c r="A3388" s="3">
        <v>46202</v>
      </c>
      <c r="B3388" s="57">
        <f t="shared" si="255"/>
        <v>27</v>
      </c>
      <c r="C3388" s="57" t="str">
        <f t="shared" si="256"/>
        <v>Jun</v>
      </c>
      <c r="D3388" s="4" t="s">
        <v>1283</v>
      </c>
      <c r="E3388" s="57" t="s">
        <v>445</v>
      </c>
      <c r="F3388" s="57" t="s">
        <v>18</v>
      </c>
      <c r="G3388" s="57">
        <v>9812</v>
      </c>
      <c r="H3388" s="57">
        <v>2</v>
      </c>
      <c r="I3388" s="57">
        <v>8</v>
      </c>
      <c r="J3388" s="57"/>
      <c r="K3388" s="57">
        <f t="shared" si="257"/>
        <v>8</v>
      </c>
      <c r="L3388" s="57">
        <f t="shared" si="254"/>
        <v>16</v>
      </c>
      <c r="M3388" s="4" t="s">
        <v>7130</v>
      </c>
      <c r="N3388" s="57" t="s">
        <v>52</v>
      </c>
      <c r="O3388" s="57">
        <v>9330</v>
      </c>
      <c r="P3388" s="4" t="s">
        <v>6159</v>
      </c>
      <c r="Q3388" s="4"/>
    </row>
    <row r="3389" spans="1:17" s="1" customFormat="1" ht="18.649999999999999" customHeight="1" x14ac:dyDescent="0.35">
      <c r="A3389" s="3">
        <v>46202</v>
      </c>
      <c r="B3389" s="57">
        <f t="shared" si="255"/>
        <v>27</v>
      </c>
      <c r="C3389" s="57" t="str">
        <f t="shared" si="256"/>
        <v>Jun</v>
      </c>
      <c r="D3389" s="4" t="s">
        <v>1283</v>
      </c>
      <c r="E3389" s="57" t="s">
        <v>445</v>
      </c>
      <c r="F3389" s="57" t="s">
        <v>18</v>
      </c>
      <c r="G3389" s="57">
        <v>9812</v>
      </c>
      <c r="H3389" s="57">
        <v>1</v>
      </c>
      <c r="I3389" s="57">
        <v>8</v>
      </c>
      <c r="J3389" s="57">
        <v>3.75</v>
      </c>
      <c r="K3389" s="57">
        <f t="shared" si="257"/>
        <v>11.75</v>
      </c>
      <c r="L3389" s="57">
        <f t="shared" ref="L3389:L3452" si="258">H3389*K3389</f>
        <v>11.75</v>
      </c>
      <c r="M3389" s="4" t="s">
        <v>7130</v>
      </c>
      <c r="N3389" s="57" t="s">
        <v>52</v>
      </c>
      <c r="O3389" s="57">
        <v>9330</v>
      </c>
      <c r="P3389" s="4" t="s">
        <v>6210</v>
      </c>
      <c r="Q3389" s="4"/>
    </row>
    <row r="3390" spans="1:17" s="1" customFormat="1" ht="18.649999999999999" customHeight="1" x14ac:dyDescent="0.35">
      <c r="A3390" s="3">
        <v>46202</v>
      </c>
      <c r="B3390" s="57">
        <f t="shared" si="255"/>
        <v>27</v>
      </c>
      <c r="C3390" s="57" t="str">
        <f t="shared" si="256"/>
        <v>Jun</v>
      </c>
      <c r="D3390" s="4" t="s">
        <v>440</v>
      </c>
      <c r="E3390" s="57" t="s">
        <v>445</v>
      </c>
      <c r="F3390" s="57" t="s">
        <v>18</v>
      </c>
      <c r="G3390" s="57">
        <v>9812</v>
      </c>
      <c r="H3390" s="57">
        <v>3</v>
      </c>
      <c r="I3390" s="57">
        <v>8</v>
      </c>
      <c r="J3390" s="57">
        <v>4</v>
      </c>
      <c r="K3390" s="57">
        <f t="shared" si="257"/>
        <v>12</v>
      </c>
      <c r="L3390" s="57">
        <f t="shared" si="258"/>
        <v>36</v>
      </c>
      <c r="M3390" s="4" t="s">
        <v>5103</v>
      </c>
      <c r="N3390" s="57" t="s">
        <v>52</v>
      </c>
      <c r="O3390" s="57">
        <v>9330</v>
      </c>
      <c r="P3390" s="4" t="s">
        <v>5362</v>
      </c>
      <c r="Q3390" s="4"/>
    </row>
    <row r="3391" spans="1:17" s="1" customFormat="1" ht="18.649999999999999" customHeight="1" x14ac:dyDescent="0.35">
      <c r="A3391" s="3">
        <v>46202</v>
      </c>
      <c r="B3391" s="57">
        <f t="shared" si="255"/>
        <v>27</v>
      </c>
      <c r="C3391" s="57" t="str">
        <f t="shared" si="256"/>
        <v>Jun</v>
      </c>
      <c r="D3391" s="4" t="s">
        <v>5236</v>
      </c>
      <c r="E3391" s="57" t="s">
        <v>445</v>
      </c>
      <c r="F3391" s="57" t="s">
        <v>18</v>
      </c>
      <c r="G3391" s="57">
        <v>9812</v>
      </c>
      <c r="H3391" s="57">
        <v>2</v>
      </c>
      <c r="I3391" s="57">
        <v>8</v>
      </c>
      <c r="J3391" s="57">
        <v>4</v>
      </c>
      <c r="K3391" s="57">
        <f t="shared" si="257"/>
        <v>12</v>
      </c>
      <c r="L3391" s="57">
        <f t="shared" si="258"/>
        <v>24</v>
      </c>
      <c r="M3391" s="4" t="s">
        <v>7128</v>
      </c>
      <c r="N3391" s="57" t="s">
        <v>30</v>
      </c>
      <c r="O3391" s="57"/>
      <c r="P3391" s="4" t="s">
        <v>6359</v>
      </c>
      <c r="Q3391" s="4"/>
    </row>
    <row r="3392" spans="1:17" s="1" customFormat="1" ht="18.649999999999999" customHeight="1" x14ac:dyDescent="0.35">
      <c r="A3392" s="3">
        <v>46202</v>
      </c>
      <c r="B3392" s="57">
        <f t="shared" si="255"/>
        <v>27</v>
      </c>
      <c r="C3392" s="57" t="str">
        <f t="shared" si="256"/>
        <v>Jun</v>
      </c>
      <c r="D3392" s="4" t="s">
        <v>4305</v>
      </c>
      <c r="E3392" s="57" t="s">
        <v>445</v>
      </c>
      <c r="F3392" s="57" t="s">
        <v>18</v>
      </c>
      <c r="G3392" s="57">
        <v>9812</v>
      </c>
      <c r="H3392" s="57">
        <v>4</v>
      </c>
      <c r="I3392" s="57">
        <v>8</v>
      </c>
      <c r="J3392" s="57">
        <v>4</v>
      </c>
      <c r="K3392" s="57">
        <f t="shared" si="257"/>
        <v>12</v>
      </c>
      <c r="L3392" s="57">
        <f t="shared" si="258"/>
        <v>48</v>
      </c>
      <c r="M3392" s="4" t="s">
        <v>5733</v>
      </c>
      <c r="N3392" s="57" t="s">
        <v>47</v>
      </c>
      <c r="O3392" s="57">
        <v>9281</v>
      </c>
      <c r="P3392" s="4" t="s">
        <v>6249</v>
      </c>
      <c r="Q3392" s="4"/>
    </row>
    <row r="3393" spans="1:17" s="1" customFormat="1" ht="18.649999999999999" customHeight="1" x14ac:dyDescent="0.35">
      <c r="A3393" s="3">
        <v>46202</v>
      </c>
      <c r="B3393" s="57">
        <f t="shared" si="255"/>
        <v>27</v>
      </c>
      <c r="C3393" s="57" t="str">
        <f t="shared" si="256"/>
        <v>Jun</v>
      </c>
      <c r="D3393" s="4" t="s">
        <v>4305</v>
      </c>
      <c r="E3393" s="57" t="s">
        <v>445</v>
      </c>
      <c r="F3393" s="57" t="s">
        <v>18</v>
      </c>
      <c r="G3393" s="57">
        <v>9812</v>
      </c>
      <c r="H3393" s="57">
        <v>7</v>
      </c>
      <c r="I3393" s="57">
        <v>8</v>
      </c>
      <c r="J3393" s="57">
        <v>4</v>
      </c>
      <c r="K3393" s="57">
        <f t="shared" si="257"/>
        <v>12</v>
      </c>
      <c r="L3393" s="57">
        <f t="shared" si="258"/>
        <v>84</v>
      </c>
      <c r="M3393" s="4" t="s">
        <v>5703</v>
      </c>
      <c r="N3393" s="57" t="s">
        <v>47</v>
      </c>
      <c r="O3393" s="57">
        <v>9281</v>
      </c>
      <c r="P3393" s="4" t="s">
        <v>6357</v>
      </c>
      <c r="Q3393" s="4"/>
    </row>
    <row r="3394" spans="1:17" s="1" customFormat="1" ht="18.649999999999999" customHeight="1" x14ac:dyDescent="0.35">
      <c r="A3394" s="3">
        <v>46202</v>
      </c>
      <c r="B3394" s="57">
        <f t="shared" si="255"/>
        <v>27</v>
      </c>
      <c r="C3394" s="57" t="str">
        <f t="shared" si="256"/>
        <v>Jun</v>
      </c>
      <c r="D3394" s="4" t="s">
        <v>4305</v>
      </c>
      <c r="E3394" s="57" t="s">
        <v>445</v>
      </c>
      <c r="F3394" s="57" t="s">
        <v>18</v>
      </c>
      <c r="G3394" s="57">
        <v>9812</v>
      </c>
      <c r="H3394" s="57">
        <v>2</v>
      </c>
      <c r="I3394" s="57">
        <v>8</v>
      </c>
      <c r="J3394" s="57">
        <v>3.5</v>
      </c>
      <c r="K3394" s="57">
        <f t="shared" si="257"/>
        <v>11.5</v>
      </c>
      <c r="L3394" s="57">
        <f t="shared" si="258"/>
        <v>23</v>
      </c>
      <c r="M3394" s="4" t="s">
        <v>6945</v>
      </c>
      <c r="N3394" s="57" t="s">
        <v>47</v>
      </c>
      <c r="O3394" s="57">
        <v>9281</v>
      </c>
      <c r="P3394" s="4" t="s">
        <v>6358</v>
      </c>
      <c r="Q3394" s="4"/>
    </row>
    <row r="3395" spans="1:17" s="1" customFormat="1" ht="18.649999999999999" customHeight="1" x14ac:dyDescent="0.35">
      <c r="A3395" s="3">
        <v>46202</v>
      </c>
      <c r="B3395" s="57">
        <f t="shared" si="255"/>
        <v>27</v>
      </c>
      <c r="C3395" s="57" t="str">
        <f t="shared" si="256"/>
        <v>Jun</v>
      </c>
      <c r="D3395" s="4" t="s">
        <v>4305</v>
      </c>
      <c r="E3395" s="57" t="s">
        <v>445</v>
      </c>
      <c r="F3395" s="57" t="s">
        <v>18</v>
      </c>
      <c r="G3395" s="57">
        <v>9812</v>
      </c>
      <c r="H3395" s="57">
        <v>13</v>
      </c>
      <c r="I3395" s="57">
        <v>8</v>
      </c>
      <c r="J3395" s="57">
        <v>4</v>
      </c>
      <c r="K3395" s="57">
        <f t="shared" si="257"/>
        <v>12</v>
      </c>
      <c r="L3395" s="57">
        <f t="shared" si="258"/>
        <v>156</v>
      </c>
      <c r="M3395" s="4" t="s">
        <v>6945</v>
      </c>
      <c r="N3395" s="57" t="s">
        <v>47</v>
      </c>
      <c r="O3395" s="57">
        <v>9281</v>
      </c>
      <c r="P3395" s="4" t="s">
        <v>6358</v>
      </c>
      <c r="Q3395" s="4"/>
    </row>
    <row r="3396" spans="1:17" s="1" customFormat="1" ht="18.649999999999999" customHeight="1" x14ac:dyDescent="0.35">
      <c r="A3396" s="3">
        <v>46202</v>
      </c>
      <c r="B3396" s="57">
        <f t="shared" si="255"/>
        <v>27</v>
      </c>
      <c r="C3396" s="57" t="str">
        <f t="shared" si="256"/>
        <v>Jun</v>
      </c>
      <c r="D3396" s="4" t="s">
        <v>5043</v>
      </c>
      <c r="E3396" s="57" t="s">
        <v>445</v>
      </c>
      <c r="F3396" s="57" t="s">
        <v>18</v>
      </c>
      <c r="G3396" s="57">
        <v>9812</v>
      </c>
      <c r="H3396" s="57">
        <v>8</v>
      </c>
      <c r="I3396" s="57">
        <v>8</v>
      </c>
      <c r="J3396" s="57"/>
      <c r="K3396" s="57">
        <f t="shared" si="257"/>
        <v>8</v>
      </c>
      <c r="L3396" s="57">
        <f t="shared" si="258"/>
        <v>64</v>
      </c>
      <c r="M3396" s="4" t="s">
        <v>7042</v>
      </c>
      <c r="N3396" s="57" t="s">
        <v>7043</v>
      </c>
      <c r="O3396" s="57">
        <v>9808</v>
      </c>
      <c r="P3396" s="4"/>
      <c r="Q3396" s="4"/>
    </row>
    <row r="3397" spans="1:17" s="1" customFormat="1" ht="18.649999999999999" customHeight="1" x14ac:dyDescent="0.35">
      <c r="A3397" s="3">
        <v>46202</v>
      </c>
      <c r="B3397" s="57">
        <f t="shared" si="255"/>
        <v>27</v>
      </c>
      <c r="C3397" s="57" t="str">
        <f t="shared" si="256"/>
        <v>Jun</v>
      </c>
      <c r="D3397" s="4" t="s">
        <v>5140</v>
      </c>
      <c r="E3397" s="57" t="s">
        <v>445</v>
      </c>
      <c r="F3397" s="57" t="s">
        <v>18</v>
      </c>
      <c r="G3397" s="57">
        <v>9812</v>
      </c>
      <c r="H3397" s="57">
        <v>6</v>
      </c>
      <c r="I3397" s="57">
        <v>8</v>
      </c>
      <c r="J3397" s="57">
        <v>1</v>
      </c>
      <c r="K3397" s="57">
        <f t="shared" si="257"/>
        <v>9</v>
      </c>
      <c r="L3397" s="57">
        <f t="shared" si="258"/>
        <v>54</v>
      </c>
      <c r="M3397" s="4" t="s">
        <v>7042</v>
      </c>
      <c r="N3397" s="57" t="s">
        <v>7043</v>
      </c>
      <c r="O3397" s="57">
        <v>9808</v>
      </c>
      <c r="P3397" s="4"/>
      <c r="Q3397" s="4"/>
    </row>
    <row r="3398" spans="1:17" s="1" customFormat="1" ht="18.649999999999999" customHeight="1" x14ac:dyDescent="0.35">
      <c r="A3398" s="3">
        <v>46202</v>
      </c>
      <c r="B3398" s="57">
        <f t="shared" si="255"/>
        <v>27</v>
      </c>
      <c r="C3398" s="57" t="str">
        <f t="shared" si="256"/>
        <v>Jun</v>
      </c>
      <c r="D3398" s="4" t="s">
        <v>3391</v>
      </c>
      <c r="E3398" s="57" t="s">
        <v>445</v>
      </c>
      <c r="F3398" s="57" t="s">
        <v>18</v>
      </c>
      <c r="G3398" s="57">
        <v>9812</v>
      </c>
      <c r="H3398" s="57">
        <v>1</v>
      </c>
      <c r="I3398" s="57">
        <v>8</v>
      </c>
      <c r="J3398" s="57"/>
      <c r="K3398" s="57">
        <f t="shared" si="257"/>
        <v>8</v>
      </c>
      <c r="L3398" s="57">
        <f t="shared" si="258"/>
        <v>8</v>
      </c>
      <c r="M3398" s="4" t="s">
        <v>1903</v>
      </c>
      <c r="N3398" s="57" t="s">
        <v>443</v>
      </c>
      <c r="O3398" s="57">
        <v>9814</v>
      </c>
      <c r="P3398" s="4"/>
      <c r="Q3398" s="4"/>
    </row>
    <row r="3399" spans="1:17" s="1" customFormat="1" ht="18.649999999999999" customHeight="1" x14ac:dyDescent="0.35">
      <c r="A3399" s="3">
        <v>46202</v>
      </c>
      <c r="B3399" s="57">
        <f t="shared" si="255"/>
        <v>27</v>
      </c>
      <c r="C3399" s="57" t="str">
        <f t="shared" si="256"/>
        <v>Jun</v>
      </c>
      <c r="D3399" s="4" t="s">
        <v>440</v>
      </c>
      <c r="E3399" s="57" t="s">
        <v>445</v>
      </c>
      <c r="F3399" s="57" t="s">
        <v>18</v>
      </c>
      <c r="G3399" s="57">
        <v>9812</v>
      </c>
      <c r="H3399" s="57">
        <v>3</v>
      </c>
      <c r="I3399" s="57">
        <v>8</v>
      </c>
      <c r="J3399" s="57">
        <v>2</v>
      </c>
      <c r="K3399" s="57">
        <f t="shared" si="257"/>
        <v>10</v>
      </c>
      <c r="L3399" s="57">
        <f t="shared" si="258"/>
        <v>30</v>
      </c>
      <c r="M3399" s="4" t="s">
        <v>1903</v>
      </c>
      <c r="N3399" s="57" t="s">
        <v>443</v>
      </c>
      <c r="O3399" s="57">
        <v>9814</v>
      </c>
      <c r="P3399" s="4"/>
      <c r="Q3399" s="4"/>
    </row>
    <row r="3400" spans="1:17" s="1" customFormat="1" ht="18.649999999999999" customHeight="1" x14ac:dyDescent="0.35">
      <c r="A3400" s="3">
        <v>46202</v>
      </c>
      <c r="B3400" s="57">
        <f t="shared" si="255"/>
        <v>27</v>
      </c>
      <c r="C3400" s="57" t="str">
        <f t="shared" si="256"/>
        <v>Jun</v>
      </c>
      <c r="D3400" s="4" t="s">
        <v>440</v>
      </c>
      <c r="E3400" s="57" t="s">
        <v>445</v>
      </c>
      <c r="F3400" s="57" t="s">
        <v>18</v>
      </c>
      <c r="G3400" s="57">
        <v>9812</v>
      </c>
      <c r="H3400" s="57">
        <v>4</v>
      </c>
      <c r="I3400" s="57">
        <v>8</v>
      </c>
      <c r="J3400" s="57">
        <v>4</v>
      </c>
      <c r="K3400" s="57">
        <f t="shared" si="257"/>
        <v>12</v>
      </c>
      <c r="L3400" s="57">
        <f t="shared" si="258"/>
        <v>48</v>
      </c>
      <c r="M3400" s="4" t="s">
        <v>1903</v>
      </c>
      <c r="N3400" s="57" t="s">
        <v>443</v>
      </c>
      <c r="O3400" s="57">
        <v>9814</v>
      </c>
      <c r="P3400" s="4"/>
      <c r="Q3400" s="4"/>
    </row>
    <row r="3401" spans="1:17" s="1" customFormat="1" ht="18.649999999999999" customHeight="1" x14ac:dyDescent="0.35">
      <c r="A3401" s="3">
        <v>46202</v>
      </c>
      <c r="B3401" s="57">
        <f t="shared" si="255"/>
        <v>27</v>
      </c>
      <c r="C3401" s="57" t="str">
        <f t="shared" si="256"/>
        <v>Jun</v>
      </c>
      <c r="D3401" s="4" t="s">
        <v>674</v>
      </c>
      <c r="E3401" s="57" t="s">
        <v>445</v>
      </c>
      <c r="F3401" s="57" t="s">
        <v>17</v>
      </c>
      <c r="G3401" s="57">
        <v>9812</v>
      </c>
      <c r="H3401" s="57">
        <v>2</v>
      </c>
      <c r="I3401" s="57">
        <v>8</v>
      </c>
      <c r="J3401" s="57">
        <v>4</v>
      </c>
      <c r="K3401" s="57">
        <f t="shared" si="257"/>
        <v>12</v>
      </c>
      <c r="L3401" s="57">
        <f t="shared" si="258"/>
        <v>24</v>
      </c>
      <c r="M3401" s="4" t="s">
        <v>7130</v>
      </c>
      <c r="N3401" s="57" t="s">
        <v>52</v>
      </c>
      <c r="O3401" s="57">
        <v>9330</v>
      </c>
      <c r="P3401" s="4" t="s">
        <v>5440</v>
      </c>
      <c r="Q3401" s="4"/>
    </row>
    <row r="3402" spans="1:17" s="1" customFormat="1" ht="18.649999999999999" customHeight="1" x14ac:dyDescent="0.35">
      <c r="A3402" s="3">
        <v>46202</v>
      </c>
      <c r="B3402" s="57">
        <f t="shared" si="255"/>
        <v>27</v>
      </c>
      <c r="C3402" s="57" t="str">
        <f t="shared" si="256"/>
        <v>Jun</v>
      </c>
      <c r="D3402" s="4" t="s">
        <v>5406</v>
      </c>
      <c r="E3402" s="57" t="s">
        <v>445</v>
      </c>
      <c r="F3402" s="57" t="s">
        <v>17</v>
      </c>
      <c r="G3402" s="57">
        <v>9812</v>
      </c>
      <c r="H3402" s="57">
        <v>7</v>
      </c>
      <c r="I3402" s="57">
        <v>8</v>
      </c>
      <c r="J3402" s="57"/>
      <c r="K3402" s="57">
        <f t="shared" si="257"/>
        <v>8</v>
      </c>
      <c r="L3402" s="57">
        <f t="shared" si="258"/>
        <v>56</v>
      </c>
      <c r="M3402" s="4" t="s">
        <v>1903</v>
      </c>
      <c r="N3402" s="57" t="s">
        <v>442</v>
      </c>
      <c r="O3402" s="57">
        <v>9812</v>
      </c>
      <c r="P3402" s="4"/>
      <c r="Q3402" s="4"/>
    </row>
    <row r="3403" spans="1:17" s="1" customFormat="1" ht="18.649999999999999" customHeight="1" x14ac:dyDescent="0.35">
      <c r="A3403" s="3">
        <v>46202</v>
      </c>
      <c r="B3403" s="57">
        <f t="shared" si="255"/>
        <v>27</v>
      </c>
      <c r="C3403" s="57" t="str">
        <f t="shared" si="256"/>
        <v>Jun</v>
      </c>
      <c r="D3403" s="4" t="s">
        <v>5406</v>
      </c>
      <c r="E3403" s="57" t="s">
        <v>445</v>
      </c>
      <c r="F3403" s="57" t="s">
        <v>17</v>
      </c>
      <c r="G3403" s="57">
        <v>9812</v>
      </c>
      <c r="H3403" s="57">
        <v>1</v>
      </c>
      <c r="I3403" s="57">
        <v>8</v>
      </c>
      <c r="J3403" s="57">
        <v>1</v>
      </c>
      <c r="K3403" s="57">
        <f t="shared" si="257"/>
        <v>9</v>
      </c>
      <c r="L3403" s="57">
        <f t="shared" si="258"/>
        <v>9</v>
      </c>
      <c r="M3403" s="4" t="s">
        <v>1903</v>
      </c>
      <c r="N3403" s="57" t="s">
        <v>442</v>
      </c>
      <c r="O3403" s="57">
        <v>9812</v>
      </c>
      <c r="P3403" s="4"/>
      <c r="Q3403" s="4"/>
    </row>
    <row r="3404" spans="1:17" s="1" customFormat="1" ht="18.649999999999999" customHeight="1" x14ac:dyDescent="0.35">
      <c r="A3404" s="3">
        <v>46202</v>
      </c>
      <c r="B3404" s="57">
        <f t="shared" si="255"/>
        <v>27</v>
      </c>
      <c r="C3404" s="57" t="str">
        <f t="shared" si="256"/>
        <v>Jun</v>
      </c>
      <c r="D3404" s="4" t="s">
        <v>5406</v>
      </c>
      <c r="E3404" s="57" t="s">
        <v>445</v>
      </c>
      <c r="F3404" s="57" t="s">
        <v>17</v>
      </c>
      <c r="G3404" s="57">
        <v>9812</v>
      </c>
      <c r="H3404" s="57">
        <v>8</v>
      </c>
      <c r="I3404" s="57">
        <v>8</v>
      </c>
      <c r="J3404" s="57">
        <v>2</v>
      </c>
      <c r="K3404" s="57">
        <f t="shared" si="257"/>
        <v>10</v>
      </c>
      <c r="L3404" s="57">
        <f t="shared" si="258"/>
        <v>80</v>
      </c>
      <c r="M3404" s="4" t="s">
        <v>1903</v>
      </c>
      <c r="N3404" s="57" t="s">
        <v>442</v>
      </c>
      <c r="O3404" s="57">
        <v>9812</v>
      </c>
      <c r="P3404" s="4"/>
      <c r="Q3404" s="4"/>
    </row>
    <row r="3405" spans="1:17" s="1" customFormat="1" ht="18.649999999999999" customHeight="1" x14ac:dyDescent="0.35">
      <c r="A3405" s="3">
        <v>46202</v>
      </c>
      <c r="B3405" s="57">
        <f t="shared" si="255"/>
        <v>27</v>
      </c>
      <c r="C3405" s="57" t="str">
        <f t="shared" si="256"/>
        <v>Jun</v>
      </c>
      <c r="D3405" s="4" t="s">
        <v>5406</v>
      </c>
      <c r="E3405" s="57" t="s">
        <v>445</v>
      </c>
      <c r="F3405" s="57" t="s">
        <v>17</v>
      </c>
      <c r="G3405" s="57">
        <v>9812</v>
      </c>
      <c r="H3405" s="57">
        <v>1</v>
      </c>
      <c r="I3405" s="57">
        <v>8</v>
      </c>
      <c r="J3405" s="57">
        <v>3</v>
      </c>
      <c r="K3405" s="57">
        <f t="shared" si="257"/>
        <v>11</v>
      </c>
      <c r="L3405" s="57">
        <f t="shared" si="258"/>
        <v>11</v>
      </c>
      <c r="M3405" s="4" t="s">
        <v>1903</v>
      </c>
      <c r="N3405" s="57" t="s">
        <v>442</v>
      </c>
      <c r="O3405" s="57">
        <v>9812</v>
      </c>
      <c r="P3405" s="4"/>
      <c r="Q3405" s="4"/>
    </row>
    <row r="3406" spans="1:17" s="1" customFormat="1" ht="18.649999999999999" customHeight="1" x14ac:dyDescent="0.35">
      <c r="A3406" s="3">
        <v>46202</v>
      </c>
      <c r="B3406" s="57">
        <f t="shared" si="255"/>
        <v>27</v>
      </c>
      <c r="C3406" s="57" t="str">
        <f t="shared" si="256"/>
        <v>Jun</v>
      </c>
      <c r="D3406" s="4" t="s">
        <v>5406</v>
      </c>
      <c r="E3406" s="57" t="s">
        <v>445</v>
      </c>
      <c r="F3406" s="57" t="s">
        <v>17</v>
      </c>
      <c r="G3406" s="57">
        <v>9812</v>
      </c>
      <c r="H3406" s="57">
        <v>27</v>
      </c>
      <c r="I3406" s="57">
        <v>8</v>
      </c>
      <c r="J3406" s="57">
        <v>3.5</v>
      </c>
      <c r="K3406" s="57">
        <f t="shared" si="257"/>
        <v>11.5</v>
      </c>
      <c r="L3406" s="57">
        <f t="shared" si="258"/>
        <v>310.5</v>
      </c>
      <c r="M3406" s="4" t="s">
        <v>1903</v>
      </c>
      <c r="N3406" s="57" t="s">
        <v>442</v>
      </c>
      <c r="O3406" s="57">
        <v>9812</v>
      </c>
      <c r="P3406" s="4"/>
      <c r="Q3406" s="4"/>
    </row>
    <row r="3407" spans="1:17" s="1" customFormat="1" ht="18.649999999999999" customHeight="1" x14ac:dyDescent="0.35">
      <c r="A3407" s="3">
        <v>46202</v>
      </c>
      <c r="B3407" s="57">
        <f t="shared" si="255"/>
        <v>27</v>
      </c>
      <c r="C3407" s="57" t="str">
        <f t="shared" si="256"/>
        <v>Jun</v>
      </c>
      <c r="D3407" s="4" t="s">
        <v>5406</v>
      </c>
      <c r="E3407" s="57" t="s">
        <v>445</v>
      </c>
      <c r="F3407" s="57" t="s">
        <v>17</v>
      </c>
      <c r="G3407" s="57">
        <v>9812</v>
      </c>
      <c r="H3407" s="57">
        <v>40</v>
      </c>
      <c r="I3407" s="57">
        <v>8</v>
      </c>
      <c r="J3407" s="57">
        <v>4</v>
      </c>
      <c r="K3407" s="57">
        <f t="shared" si="257"/>
        <v>12</v>
      </c>
      <c r="L3407" s="57">
        <f t="shared" si="258"/>
        <v>480</v>
      </c>
      <c r="M3407" s="4" t="s">
        <v>1903</v>
      </c>
      <c r="N3407" s="57" t="s">
        <v>442</v>
      </c>
      <c r="O3407" s="57">
        <v>9812</v>
      </c>
      <c r="P3407" s="4"/>
      <c r="Q3407" s="4"/>
    </row>
    <row r="3408" spans="1:17" s="1" customFormat="1" ht="18.649999999999999" customHeight="1" x14ac:dyDescent="0.35">
      <c r="A3408" s="3">
        <v>46202</v>
      </c>
      <c r="B3408" s="57">
        <f t="shared" si="255"/>
        <v>27</v>
      </c>
      <c r="C3408" s="57" t="str">
        <f t="shared" si="256"/>
        <v>Jun</v>
      </c>
      <c r="D3408" s="4" t="s">
        <v>672</v>
      </c>
      <c r="E3408" s="57" t="s">
        <v>445</v>
      </c>
      <c r="F3408" s="57" t="s">
        <v>17</v>
      </c>
      <c r="G3408" s="57">
        <v>9812</v>
      </c>
      <c r="H3408" s="57">
        <v>1</v>
      </c>
      <c r="I3408" s="57">
        <v>8</v>
      </c>
      <c r="J3408" s="57"/>
      <c r="K3408" s="57">
        <f t="shared" si="257"/>
        <v>8</v>
      </c>
      <c r="L3408" s="57">
        <f t="shared" si="258"/>
        <v>8</v>
      </c>
      <c r="M3408" s="4" t="s">
        <v>1903</v>
      </c>
      <c r="N3408" s="57" t="s">
        <v>443</v>
      </c>
      <c r="O3408" s="57">
        <v>9814</v>
      </c>
      <c r="P3408" s="4"/>
      <c r="Q3408" s="4"/>
    </row>
    <row r="3409" spans="1:17" s="1" customFormat="1" ht="18.649999999999999" customHeight="1" x14ac:dyDescent="0.35">
      <c r="A3409" s="3">
        <v>46202</v>
      </c>
      <c r="B3409" s="57">
        <f t="shared" si="255"/>
        <v>27</v>
      </c>
      <c r="C3409" s="57" t="str">
        <f t="shared" si="256"/>
        <v>Jun</v>
      </c>
      <c r="D3409" s="4" t="s">
        <v>5406</v>
      </c>
      <c r="E3409" s="57" t="s">
        <v>445</v>
      </c>
      <c r="F3409" s="57" t="s">
        <v>17</v>
      </c>
      <c r="G3409" s="57">
        <v>9812</v>
      </c>
      <c r="H3409" s="57">
        <v>3</v>
      </c>
      <c r="I3409" s="57">
        <v>8</v>
      </c>
      <c r="J3409" s="57">
        <v>1.5</v>
      </c>
      <c r="K3409" s="57">
        <f t="shared" si="257"/>
        <v>9.5</v>
      </c>
      <c r="L3409" s="57">
        <f t="shared" si="258"/>
        <v>28.5</v>
      </c>
      <c r="M3409" s="4" t="s">
        <v>1903</v>
      </c>
      <c r="N3409" s="57" t="s">
        <v>443</v>
      </c>
      <c r="O3409" s="57">
        <v>9814</v>
      </c>
      <c r="P3409" s="4"/>
      <c r="Q3409" s="4"/>
    </row>
    <row r="3410" spans="1:17" s="1" customFormat="1" ht="18.649999999999999" customHeight="1" x14ac:dyDescent="0.35">
      <c r="A3410" s="3">
        <v>46202</v>
      </c>
      <c r="B3410" s="57">
        <f t="shared" si="255"/>
        <v>27</v>
      </c>
      <c r="C3410" s="57" t="str">
        <f t="shared" si="256"/>
        <v>Jun</v>
      </c>
      <c r="D3410" s="4" t="s">
        <v>5406</v>
      </c>
      <c r="E3410" s="57" t="s">
        <v>445</v>
      </c>
      <c r="F3410" s="57" t="s">
        <v>17</v>
      </c>
      <c r="G3410" s="57">
        <v>9812</v>
      </c>
      <c r="H3410" s="57">
        <v>2</v>
      </c>
      <c r="I3410" s="57">
        <v>8</v>
      </c>
      <c r="J3410" s="57">
        <v>3.5</v>
      </c>
      <c r="K3410" s="57">
        <f t="shared" si="257"/>
        <v>11.5</v>
      </c>
      <c r="L3410" s="57">
        <f t="shared" si="258"/>
        <v>23</v>
      </c>
      <c r="M3410" s="4" t="s">
        <v>1903</v>
      </c>
      <c r="N3410" s="57" t="s">
        <v>443</v>
      </c>
      <c r="O3410" s="57">
        <v>9814</v>
      </c>
      <c r="P3410" s="4"/>
      <c r="Q3410" s="4"/>
    </row>
    <row r="3411" spans="1:17" s="1" customFormat="1" ht="18.649999999999999" customHeight="1" x14ac:dyDescent="0.35">
      <c r="A3411" s="3">
        <v>46202</v>
      </c>
      <c r="B3411" s="57">
        <f t="shared" si="255"/>
        <v>27</v>
      </c>
      <c r="C3411" s="57" t="str">
        <f t="shared" si="256"/>
        <v>Jun</v>
      </c>
      <c r="D3411" s="4" t="s">
        <v>672</v>
      </c>
      <c r="E3411" s="57" t="s">
        <v>445</v>
      </c>
      <c r="F3411" s="57" t="s">
        <v>17</v>
      </c>
      <c r="G3411" s="57">
        <v>9812</v>
      </c>
      <c r="H3411" s="57">
        <v>6</v>
      </c>
      <c r="I3411" s="57">
        <v>8</v>
      </c>
      <c r="J3411" s="57">
        <v>1</v>
      </c>
      <c r="K3411" s="57">
        <f t="shared" si="257"/>
        <v>9</v>
      </c>
      <c r="L3411" s="57">
        <f t="shared" si="258"/>
        <v>54</v>
      </c>
      <c r="M3411" s="4" t="s">
        <v>7042</v>
      </c>
      <c r="N3411" s="57" t="s">
        <v>7043</v>
      </c>
      <c r="O3411" s="57">
        <v>9808</v>
      </c>
      <c r="P3411" s="4"/>
      <c r="Q3411" s="4"/>
    </row>
    <row r="3412" spans="1:17" s="1" customFormat="1" ht="18.649999999999999" customHeight="1" x14ac:dyDescent="0.35">
      <c r="A3412" s="3">
        <v>46202</v>
      </c>
      <c r="B3412" s="57">
        <f t="shared" si="255"/>
        <v>27</v>
      </c>
      <c r="C3412" s="57" t="str">
        <f t="shared" si="256"/>
        <v>Jun</v>
      </c>
      <c r="D3412" s="4" t="s">
        <v>5731</v>
      </c>
      <c r="E3412" s="57" t="s">
        <v>445</v>
      </c>
      <c r="F3412" s="57" t="s">
        <v>17</v>
      </c>
      <c r="G3412" s="57">
        <v>9812</v>
      </c>
      <c r="H3412" s="57">
        <v>1</v>
      </c>
      <c r="I3412" s="57">
        <v>8</v>
      </c>
      <c r="J3412" s="57">
        <v>2</v>
      </c>
      <c r="K3412" s="57">
        <f t="shared" si="257"/>
        <v>10</v>
      </c>
      <c r="L3412" s="57">
        <f t="shared" si="258"/>
        <v>10</v>
      </c>
      <c r="M3412" s="4" t="s">
        <v>5733</v>
      </c>
      <c r="N3412" s="57" t="s">
        <v>47</v>
      </c>
      <c r="O3412" s="57">
        <v>9281</v>
      </c>
      <c r="P3412" s="4" t="s">
        <v>5734</v>
      </c>
      <c r="Q3412" s="4"/>
    </row>
    <row r="3413" spans="1:17" s="1" customFormat="1" ht="18.649999999999999" customHeight="1" x14ac:dyDescent="0.35">
      <c r="A3413" s="3">
        <v>46202</v>
      </c>
      <c r="B3413" s="57">
        <f t="shared" si="255"/>
        <v>27</v>
      </c>
      <c r="C3413" s="57" t="str">
        <f t="shared" si="256"/>
        <v>Jun</v>
      </c>
      <c r="D3413" s="4" t="s">
        <v>5731</v>
      </c>
      <c r="E3413" s="57" t="s">
        <v>445</v>
      </c>
      <c r="F3413" s="57" t="s">
        <v>17</v>
      </c>
      <c r="G3413" s="57">
        <v>9812</v>
      </c>
      <c r="H3413" s="57">
        <v>3</v>
      </c>
      <c r="I3413" s="57">
        <v>8</v>
      </c>
      <c r="J3413" s="57">
        <v>4</v>
      </c>
      <c r="K3413" s="57">
        <f t="shared" si="257"/>
        <v>12</v>
      </c>
      <c r="L3413" s="57">
        <f t="shared" si="258"/>
        <v>36</v>
      </c>
      <c r="M3413" s="4" t="s">
        <v>5733</v>
      </c>
      <c r="N3413" s="57" t="s">
        <v>47</v>
      </c>
      <c r="O3413" s="57">
        <v>9281</v>
      </c>
      <c r="P3413" s="4" t="s">
        <v>5734</v>
      </c>
      <c r="Q3413" s="4"/>
    </row>
    <row r="3414" spans="1:17" s="1" customFormat="1" ht="18.649999999999999" customHeight="1" x14ac:dyDescent="0.35">
      <c r="A3414" s="3">
        <v>46202</v>
      </c>
      <c r="B3414" s="57">
        <f t="shared" si="255"/>
        <v>27</v>
      </c>
      <c r="C3414" s="57" t="str">
        <f t="shared" si="256"/>
        <v>Jun</v>
      </c>
      <c r="D3414" s="4" t="s">
        <v>551</v>
      </c>
      <c r="E3414" s="57" t="s">
        <v>34</v>
      </c>
      <c r="F3414" s="57" t="s">
        <v>17</v>
      </c>
      <c r="G3414" s="57">
        <v>9814</v>
      </c>
      <c r="H3414" s="57">
        <v>25</v>
      </c>
      <c r="I3414" s="57">
        <v>8</v>
      </c>
      <c r="J3414" s="57">
        <v>4</v>
      </c>
      <c r="K3414" s="57">
        <f t="shared" si="257"/>
        <v>12</v>
      </c>
      <c r="L3414" s="57">
        <f t="shared" si="258"/>
        <v>300</v>
      </c>
      <c r="M3414" s="4" t="s">
        <v>1903</v>
      </c>
      <c r="N3414" s="57" t="s">
        <v>443</v>
      </c>
      <c r="O3414" s="57">
        <v>9814</v>
      </c>
      <c r="P3414" s="4"/>
      <c r="Q3414" s="4"/>
    </row>
    <row r="3415" spans="1:17" s="1" customFormat="1" ht="18.649999999999999" customHeight="1" x14ac:dyDescent="0.35">
      <c r="A3415" s="3">
        <v>46202</v>
      </c>
      <c r="B3415" s="57">
        <f t="shared" si="255"/>
        <v>27</v>
      </c>
      <c r="C3415" s="57" t="str">
        <f t="shared" si="256"/>
        <v>Jun</v>
      </c>
      <c r="D3415" s="4" t="s">
        <v>6116</v>
      </c>
      <c r="E3415" s="57" t="s">
        <v>34</v>
      </c>
      <c r="F3415" s="57" t="s">
        <v>17</v>
      </c>
      <c r="G3415" s="57">
        <v>9814</v>
      </c>
      <c r="H3415" s="57">
        <v>3</v>
      </c>
      <c r="I3415" s="57">
        <v>8</v>
      </c>
      <c r="J3415" s="57">
        <v>4</v>
      </c>
      <c r="K3415" s="57">
        <f t="shared" si="257"/>
        <v>12</v>
      </c>
      <c r="L3415" s="57">
        <f t="shared" si="258"/>
        <v>36</v>
      </c>
      <c r="M3415" s="4" t="s">
        <v>5733</v>
      </c>
      <c r="N3415" s="57" t="s">
        <v>47</v>
      </c>
      <c r="O3415" s="57">
        <v>9281</v>
      </c>
      <c r="P3415" s="4" t="s">
        <v>5734</v>
      </c>
      <c r="Q3415" s="4"/>
    </row>
    <row r="3416" spans="1:17" s="1" customFormat="1" ht="18.649999999999999" customHeight="1" x14ac:dyDescent="0.35">
      <c r="A3416" s="3">
        <v>46203</v>
      </c>
      <c r="B3416" s="57">
        <f t="shared" si="255"/>
        <v>27</v>
      </c>
      <c r="C3416" s="57" t="str">
        <f t="shared" si="256"/>
        <v>Jun</v>
      </c>
      <c r="D3416" s="4" t="s">
        <v>435</v>
      </c>
      <c r="E3416" s="57" t="s">
        <v>34</v>
      </c>
      <c r="F3416" s="57" t="s">
        <v>18</v>
      </c>
      <c r="G3416" s="57">
        <v>9814</v>
      </c>
      <c r="H3416" s="57">
        <v>1</v>
      </c>
      <c r="I3416" s="57">
        <v>8</v>
      </c>
      <c r="J3416" s="57"/>
      <c r="K3416" s="57">
        <f t="shared" si="257"/>
        <v>8</v>
      </c>
      <c r="L3416" s="57">
        <f t="shared" si="258"/>
        <v>8</v>
      </c>
      <c r="M3416" s="4" t="s">
        <v>452</v>
      </c>
      <c r="N3416" s="57" t="s">
        <v>435</v>
      </c>
      <c r="O3416" s="57"/>
      <c r="P3416" s="4"/>
      <c r="Q3416" s="4"/>
    </row>
    <row r="3417" spans="1:17" s="1" customFormat="1" ht="18.649999999999999" customHeight="1" x14ac:dyDescent="0.35">
      <c r="A3417" s="3">
        <v>46203</v>
      </c>
      <c r="B3417" s="57">
        <f t="shared" si="255"/>
        <v>27</v>
      </c>
      <c r="C3417" s="57" t="str">
        <f t="shared" si="256"/>
        <v>Jun</v>
      </c>
      <c r="D3417" s="4" t="s">
        <v>435</v>
      </c>
      <c r="E3417" s="57" t="s">
        <v>34</v>
      </c>
      <c r="F3417" s="57" t="s">
        <v>18</v>
      </c>
      <c r="G3417" s="57">
        <v>9814</v>
      </c>
      <c r="H3417" s="57">
        <v>1</v>
      </c>
      <c r="I3417" s="57">
        <v>4</v>
      </c>
      <c r="J3417" s="57">
        <v>1</v>
      </c>
      <c r="K3417" s="57">
        <f t="shared" si="257"/>
        <v>5</v>
      </c>
      <c r="L3417" s="57">
        <f t="shared" si="258"/>
        <v>5</v>
      </c>
      <c r="M3417" s="4" t="s">
        <v>452</v>
      </c>
      <c r="N3417" s="57" t="s">
        <v>435</v>
      </c>
      <c r="O3417" s="57"/>
      <c r="P3417" s="4"/>
      <c r="Q3417" s="4"/>
    </row>
    <row r="3418" spans="1:17" s="1" customFormat="1" ht="18.649999999999999" customHeight="1" x14ac:dyDescent="0.35">
      <c r="A3418" s="3">
        <v>46203</v>
      </c>
      <c r="B3418" s="57">
        <f t="shared" si="255"/>
        <v>27</v>
      </c>
      <c r="C3418" s="57" t="str">
        <f t="shared" si="256"/>
        <v>Jun</v>
      </c>
      <c r="D3418" s="4" t="s">
        <v>2268</v>
      </c>
      <c r="E3418" s="57" t="s">
        <v>34</v>
      </c>
      <c r="F3418" s="57" t="s">
        <v>18</v>
      </c>
      <c r="G3418" s="57">
        <v>9814</v>
      </c>
      <c r="H3418" s="57">
        <v>1</v>
      </c>
      <c r="I3418" s="57">
        <v>2</v>
      </c>
      <c r="J3418" s="57"/>
      <c r="K3418" s="57">
        <f t="shared" si="257"/>
        <v>2</v>
      </c>
      <c r="L3418" s="57">
        <f t="shared" si="258"/>
        <v>2</v>
      </c>
      <c r="M3418" s="4" t="s">
        <v>7129</v>
      </c>
      <c r="N3418" s="57" t="s">
        <v>52</v>
      </c>
      <c r="O3418" s="57">
        <v>9330</v>
      </c>
      <c r="P3418" s="4" t="s">
        <v>2417</v>
      </c>
      <c r="Q3418" s="4"/>
    </row>
    <row r="3419" spans="1:17" s="1" customFormat="1" ht="18.649999999999999" customHeight="1" x14ac:dyDescent="0.35">
      <c r="A3419" s="3">
        <v>46203</v>
      </c>
      <c r="B3419" s="57">
        <f t="shared" si="255"/>
        <v>27</v>
      </c>
      <c r="C3419" s="57" t="str">
        <f t="shared" si="256"/>
        <v>Jun</v>
      </c>
      <c r="D3419" s="4" t="s">
        <v>2269</v>
      </c>
      <c r="E3419" s="57" t="s">
        <v>34</v>
      </c>
      <c r="F3419" s="57" t="s">
        <v>18</v>
      </c>
      <c r="G3419" s="57">
        <v>9814</v>
      </c>
      <c r="H3419" s="57">
        <v>1</v>
      </c>
      <c r="I3419" s="57">
        <v>2</v>
      </c>
      <c r="J3419" s="57"/>
      <c r="K3419" s="57">
        <f t="shared" si="257"/>
        <v>2</v>
      </c>
      <c r="L3419" s="57">
        <f t="shared" si="258"/>
        <v>2</v>
      </c>
      <c r="M3419" s="4" t="s">
        <v>7129</v>
      </c>
      <c r="N3419" s="57" t="s">
        <v>52</v>
      </c>
      <c r="O3419" s="57">
        <v>9330</v>
      </c>
      <c r="P3419" s="4" t="s">
        <v>2417</v>
      </c>
      <c r="Q3419" s="4"/>
    </row>
    <row r="3420" spans="1:17" s="1" customFormat="1" ht="18.649999999999999" customHeight="1" x14ac:dyDescent="0.35">
      <c r="A3420" s="3">
        <v>46203</v>
      </c>
      <c r="B3420" s="57">
        <f t="shared" si="255"/>
        <v>27</v>
      </c>
      <c r="C3420" s="57" t="str">
        <f t="shared" si="256"/>
        <v>Jun</v>
      </c>
      <c r="D3420" s="4" t="s">
        <v>5292</v>
      </c>
      <c r="E3420" s="57" t="s">
        <v>445</v>
      </c>
      <c r="F3420" s="57" t="s">
        <v>18</v>
      </c>
      <c r="G3420" s="57">
        <v>9812</v>
      </c>
      <c r="H3420" s="57">
        <v>1</v>
      </c>
      <c r="I3420" s="57">
        <v>8</v>
      </c>
      <c r="J3420" s="57">
        <v>4</v>
      </c>
      <c r="K3420" s="57">
        <f t="shared" si="257"/>
        <v>12</v>
      </c>
      <c r="L3420" s="57">
        <f t="shared" si="258"/>
        <v>12</v>
      </c>
      <c r="M3420" s="4" t="s">
        <v>5733</v>
      </c>
      <c r="N3420" s="57" t="s">
        <v>47</v>
      </c>
      <c r="O3420" s="57">
        <v>9281</v>
      </c>
      <c r="P3420" s="4" t="s">
        <v>6249</v>
      </c>
      <c r="Q3420" s="4"/>
    </row>
    <row r="3421" spans="1:17" s="1" customFormat="1" ht="18.649999999999999" customHeight="1" x14ac:dyDescent="0.35">
      <c r="A3421" s="3">
        <v>46203</v>
      </c>
      <c r="B3421" s="57">
        <f t="shared" si="255"/>
        <v>27</v>
      </c>
      <c r="C3421" s="57" t="str">
        <f t="shared" si="256"/>
        <v>Jun</v>
      </c>
      <c r="D3421" s="4" t="s">
        <v>5236</v>
      </c>
      <c r="E3421" s="57" t="s">
        <v>445</v>
      </c>
      <c r="F3421" s="57" t="s">
        <v>18</v>
      </c>
      <c r="G3421" s="57">
        <v>9812</v>
      </c>
      <c r="H3421" s="57">
        <v>2</v>
      </c>
      <c r="I3421" s="57">
        <v>8</v>
      </c>
      <c r="J3421" s="57">
        <v>4</v>
      </c>
      <c r="K3421" s="57">
        <f t="shared" si="257"/>
        <v>12</v>
      </c>
      <c r="L3421" s="57">
        <f t="shared" si="258"/>
        <v>24</v>
      </c>
      <c r="M3421" s="4" t="s">
        <v>7128</v>
      </c>
      <c r="N3421" s="57" t="s">
        <v>30</v>
      </c>
      <c r="O3421" s="57"/>
      <c r="P3421" s="4" t="s">
        <v>6359</v>
      </c>
      <c r="Q3421" s="4"/>
    </row>
    <row r="3422" spans="1:17" s="1" customFormat="1" ht="18.649999999999999" customHeight="1" x14ac:dyDescent="0.35">
      <c r="A3422" s="3">
        <v>46203</v>
      </c>
      <c r="B3422" s="57">
        <f t="shared" si="255"/>
        <v>27</v>
      </c>
      <c r="C3422" s="57" t="str">
        <f t="shared" si="256"/>
        <v>Jun</v>
      </c>
      <c r="D3422" s="4" t="s">
        <v>1283</v>
      </c>
      <c r="E3422" s="57" t="s">
        <v>445</v>
      </c>
      <c r="F3422" s="57" t="s">
        <v>18</v>
      </c>
      <c r="G3422" s="57">
        <v>9812</v>
      </c>
      <c r="H3422" s="57">
        <v>5</v>
      </c>
      <c r="I3422" s="57">
        <v>8</v>
      </c>
      <c r="J3422" s="57"/>
      <c r="K3422" s="57">
        <f t="shared" si="257"/>
        <v>8</v>
      </c>
      <c r="L3422" s="57">
        <f t="shared" si="258"/>
        <v>40</v>
      </c>
      <c r="M3422" s="4" t="s">
        <v>7037</v>
      </c>
      <c r="N3422" s="57" t="s">
        <v>6355</v>
      </c>
      <c r="O3422" s="57">
        <v>275210</v>
      </c>
      <c r="P3422" s="4" t="s">
        <v>6356</v>
      </c>
      <c r="Q3422" s="4"/>
    </row>
    <row r="3423" spans="1:17" s="1" customFormat="1" ht="18.649999999999999" customHeight="1" x14ac:dyDescent="0.35">
      <c r="A3423" s="3">
        <v>46203</v>
      </c>
      <c r="B3423" s="57">
        <f t="shared" si="255"/>
        <v>27</v>
      </c>
      <c r="C3423" s="57" t="str">
        <f t="shared" si="256"/>
        <v>Jun</v>
      </c>
      <c r="D3423" s="4" t="s">
        <v>1283</v>
      </c>
      <c r="E3423" s="57" t="s">
        <v>445</v>
      </c>
      <c r="F3423" s="57" t="s">
        <v>18</v>
      </c>
      <c r="G3423" s="57">
        <v>9812</v>
      </c>
      <c r="H3423" s="57">
        <v>2</v>
      </c>
      <c r="I3423" s="57">
        <v>8</v>
      </c>
      <c r="J3423" s="57"/>
      <c r="K3423" s="57">
        <f t="shared" si="257"/>
        <v>8</v>
      </c>
      <c r="L3423" s="57">
        <f t="shared" si="258"/>
        <v>16</v>
      </c>
      <c r="M3423" s="4" t="s">
        <v>7130</v>
      </c>
      <c r="N3423" s="57" t="s">
        <v>52</v>
      </c>
      <c r="O3423" s="57">
        <v>9330</v>
      </c>
      <c r="P3423" s="4" t="s">
        <v>6159</v>
      </c>
      <c r="Q3423" s="4"/>
    </row>
    <row r="3424" spans="1:17" s="1" customFormat="1" ht="18.649999999999999" customHeight="1" x14ac:dyDescent="0.35">
      <c r="A3424" s="3">
        <v>46203</v>
      </c>
      <c r="B3424" s="57">
        <f t="shared" si="255"/>
        <v>27</v>
      </c>
      <c r="C3424" s="57" t="str">
        <f t="shared" si="256"/>
        <v>Jun</v>
      </c>
      <c r="D3424" s="4" t="s">
        <v>1283</v>
      </c>
      <c r="E3424" s="57" t="s">
        <v>445</v>
      </c>
      <c r="F3424" s="57" t="s">
        <v>18</v>
      </c>
      <c r="G3424" s="57">
        <v>9812</v>
      </c>
      <c r="H3424" s="57">
        <v>1</v>
      </c>
      <c r="I3424" s="57">
        <v>8</v>
      </c>
      <c r="J3424" s="57">
        <v>3</v>
      </c>
      <c r="K3424" s="57">
        <f t="shared" si="257"/>
        <v>11</v>
      </c>
      <c r="L3424" s="57">
        <f t="shared" si="258"/>
        <v>11</v>
      </c>
      <c r="M3424" s="4" t="s">
        <v>7130</v>
      </c>
      <c r="N3424" s="57" t="s">
        <v>52</v>
      </c>
      <c r="O3424" s="57">
        <v>9330</v>
      </c>
      <c r="P3424" s="4" t="s">
        <v>6210</v>
      </c>
      <c r="Q3424" s="4"/>
    </row>
    <row r="3425" spans="1:17" s="1" customFormat="1" ht="18.649999999999999" customHeight="1" x14ac:dyDescent="0.35">
      <c r="A3425" s="3">
        <v>46203</v>
      </c>
      <c r="B3425" s="57">
        <f t="shared" si="255"/>
        <v>27</v>
      </c>
      <c r="C3425" s="57" t="str">
        <f t="shared" si="256"/>
        <v>Jun</v>
      </c>
      <c r="D3425" s="4" t="s">
        <v>3707</v>
      </c>
      <c r="E3425" s="57" t="s">
        <v>445</v>
      </c>
      <c r="F3425" s="57" t="s">
        <v>18</v>
      </c>
      <c r="G3425" s="57">
        <v>9812</v>
      </c>
      <c r="H3425" s="57">
        <v>3</v>
      </c>
      <c r="I3425" s="57">
        <v>8</v>
      </c>
      <c r="J3425" s="57">
        <v>2</v>
      </c>
      <c r="K3425" s="57">
        <f t="shared" si="257"/>
        <v>10</v>
      </c>
      <c r="L3425" s="57">
        <f t="shared" si="258"/>
        <v>30</v>
      </c>
      <c r="M3425" s="4" t="s">
        <v>447</v>
      </c>
      <c r="N3425" s="57" t="s">
        <v>455</v>
      </c>
      <c r="O3425" s="57">
        <v>9812</v>
      </c>
      <c r="P3425" s="4"/>
      <c r="Q3425" s="4"/>
    </row>
    <row r="3426" spans="1:17" s="1" customFormat="1" ht="18.649999999999999" customHeight="1" x14ac:dyDescent="0.35">
      <c r="A3426" s="3">
        <v>46203</v>
      </c>
      <c r="B3426" s="57">
        <f t="shared" si="255"/>
        <v>27</v>
      </c>
      <c r="C3426" s="57" t="str">
        <f t="shared" si="256"/>
        <v>Jun</v>
      </c>
      <c r="D3426" s="4" t="s">
        <v>6387</v>
      </c>
      <c r="E3426" s="57" t="s">
        <v>445</v>
      </c>
      <c r="F3426" s="57" t="s">
        <v>18</v>
      </c>
      <c r="G3426" s="57">
        <v>9812</v>
      </c>
      <c r="H3426" s="57">
        <v>1</v>
      </c>
      <c r="I3426" s="57">
        <v>8</v>
      </c>
      <c r="J3426" s="57">
        <v>2.5</v>
      </c>
      <c r="K3426" s="57">
        <f t="shared" si="257"/>
        <v>10.5</v>
      </c>
      <c r="L3426" s="57">
        <f t="shared" si="258"/>
        <v>10.5</v>
      </c>
      <c r="M3426" s="4" t="s">
        <v>447</v>
      </c>
      <c r="N3426" s="57" t="s">
        <v>455</v>
      </c>
      <c r="O3426" s="57">
        <v>9812</v>
      </c>
      <c r="P3426" s="4"/>
      <c r="Q3426" s="4"/>
    </row>
    <row r="3427" spans="1:17" s="1" customFormat="1" ht="18.649999999999999" customHeight="1" x14ac:dyDescent="0.35">
      <c r="A3427" s="3">
        <v>46203</v>
      </c>
      <c r="B3427" s="57">
        <f t="shared" si="255"/>
        <v>27</v>
      </c>
      <c r="C3427" s="57" t="str">
        <f t="shared" si="256"/>
        <v>Jun</v>
      </c>
      <c r="D3427" s="4" t="s">
        <v>6387</v>
      </c>
      <c r="E3427" s="57" t="s">
        <v>445</v>
      </c>
      <c r="F3427" s="57" t="s">
        <v>18</v>
      </c>
      <c r="G3427" s="57">
        <v>9812</v>
      </c>
      <c r="H3427" s="57">
        <v>4</v>
      </c>
      <c r="I3427" s="57">
        <v>8</v>
      </c>
      <c r="J3427" s="57">
        <v>3.5</v>
      </c>
      <c r="K3427" s="57">
        <f t="shared" si="257"/>
        <v>11.5</v>
      </c>
      <c r="L3427" s="57">
        <f t="shared" si="258"/>
        <v>46</v>
      </c>
      <c r="M3427" s="4" t="s">
        <v>447</v>
      </c>
      <c r="N3427" s="57" t="s">
        <v>455</v>
      </c>
      <c r="O3427" s="57">
        <v>9812</v>
      </c>
      <c r="P3427" s="4"/>
      <c r="Q3427" s="4"/>
    </row>
    <row r="3428" spans="1:17" s="1" customFormat="1" ht="18.649999999999999" customHeight="1" x14ac:dyDescent="0.35">
      <c r="A3428" s="3">
        <v>46203</v>
      </c>
      <c r="B3428" s="57">
        <f t="shared" si="255"/>
        <v>27</v>
      </c>
      <c r="C3428" s="57" t="str">
        <f t="shared" si="256"/>
        <v>Jun</v>
      </c>
      <c r="D3428" s="4" t="s">
        <v>4252</v>
      </c>
      <c r="E3428" s="57" t="s">
        <v>445</v>
      </c>
      <c r="F3428" s="57" t="s">
        <v>18</v>
      </c>
      <c r="G3428" s="57">
        <v>9812</v>
      </c>
      <c r="H3428" s="57">
        <v>1</v>
      </c>
      <c r="I3428" s="57">
        <v>8</v>
      </c>
      <c r="J3428" s="57">
        <v>4</v>
      </c>
      <c r="K3428" s="57">
        <f t="shared" si="257"/>
        <v>12</v>
      </c>
      <c r="L3428" s="57">
        <f t="shared" si="258"/>
        <v>12</v>
      </c>
      <c r="M3428" s="4" t="s">
        <v>447</v>
      </c>
      <c r="N3428" s="57" t="s">
        <v>455</v>
      </c>
      <c r="O3428" s="57">
        <v>9812</v>
      </c>
      <c r="P3428" s="4"/>
      <c r="Q3428" s="4"/>
    </row>
    <row r="3429" spans="1:17" s="1" customFormat="1" ht="18.649999999999999" customHeight="1" x14ac:dyDescent="0.35">
      <c r="A3429" s="3">
        <v>46203</v>
      </c>
      <c r="B3429" s="57">
        <f t="shared" si="255"/>
        <v>27</v>
      </c>
      <c r="C3429" s="57" t="str">
        <f t="shared" si="256"/>
        <v>Jun</v>
      </c>
      <c r="D3429" s="4" t="s">
        <v>440</v>
      </c>
      <c r="E3429" s="57" t="s">
        <v>445</v>
      </c>
      <c r="F3429" s="57" t="s">
        <v>18</v>
      </c>
      <c r="G3429" s="57">
        <v>9812</v>
      </c>
      <c r="H3429" s="57">
        <v>2</v>
      </c>
      <c r="I3429" s="57">
        <v>8</v>
      </c>
      <c r="J3429" s="57"/>
      <c r="K3429" s="57">
        <f t="shared" si="257"/>
        <v>8</v>
      </c>
      <c r="L3429" s="57">
        <f t="shared" si="258"/>
        <v>16</v>
      </c>
      <c r="M3429" s="4" t="s">
        <v>5103</v>
      </c>
      <c r="N3429" s="57" t="s">
        <v>52</v>
      </c>
      <c r="O3429" s="57">
        <v>9330</v>
      </c>
      <c r="P3429" s="4" t="s">
        <v>5482</v>
      </c>
      <c r="Q3429" s="4"/>
    </row>
    <row r="3430" spans="1:17" s="1" customFormat="1" ht="18.649999999999999" customHeight="1" x14ac:dyDescent="0.35">
      <c r="A3430" s="3">
        <v>46203</v>
      </c>
      <c r="B3430" s="57">
        <f t="shared" ref="B3430:B3493" si="259">WEEKNUM(A3430)</f>
        <v>27</v>
      </c>
      <c r="C3430" s="57" t="str">
        <f t="shared" ref="C3430:C3493" si="260">TEXT(A3430,"Mmm")</f>
        <v>Jun</v>
      </c>
      <c r="D3430" s="4" t="s">
        <v>440</v>
      </c>
      <c r="E3430" s="57" t="s">
        <v>445</v>
      </c>
      <c r="F3430" s="57" t="s">
        <v>18</v>
      </c>
      <c r="G3430" s="57">
        <v>9812</v>
      </c>
      <c r="H3430" s="57">
        <v>1</v>
      </c>
      <c r="I3430" s="57">
        <v>8</v>
      </c>
      <c r="J3430" s="57">
        <v>2</v>
      </c>
      <c r="K3430" s="57">
        <f t="shared" si="257"/>
        <v>10</v>
      </c>
      <c r="L3430" s="57">
        <f t="shared" si="258"/>
        <v>10</v>
      </c>
      <c r="M3430" s="4" t="s">
        <v>5103</v>
      </c>
      <c r="N3430" s="57" t="s">
        <v>52</v>
      </c>
      <c r="O3430" s="57">
        <v>9330</v>
      </c>
      <c r="P3430" s="4" t="s">
        <v>5482</v>
      </c>
      <c r="Q3430" s="4"/>
    </row>
    <row r="3431" spans="1:17" s="1" customFormat="1" ht="18.649999999999999" customHeight="1" x14ac:dyDescent="0.35">
      <c r="A3431" s="3">
        <v>46203</v>
      </c>
      <c r="B3431" s="57">
        <f t="shared" si="259"/>
        <v>27</v>
      </c>
      <c r="C3431" s="57" t="str">
        <f t="shared" si="260"/>
        <v>Jun</v>
      </c>
      <c r="D3431" s="4" t="s">
        <v>4305</v>
      </c>
      <c r="E3431" s="57" t="s">
        <v>445</v>
      </c>
      <c r="F3431" s="57" t="s">
        <v>18</v>
      </c>
      <c r="G3431" s="57">
        <v>9812</v>
      </c>
      <c r="H3431" s="57">
        <v>1</v>
      </c>
      <c r="I3431" s="57">
        <v>8</v>
      </c>
      <c r="J3431" s="57">
        <v>3</v>
      </c>
      <c r="K3431" s="57">
        <f t="shared" si="257"/>
        <v>11</v>
      </c>
      <c r="L3431" s="57">
        <f t="shared" si="258"/>
        <v>11</v>
      </c>
      <c r="M3431" s="4" t="s">
        <v>5733</v>
      </c>
      <c r="N3431" s="57" t="s">
        <v>47</v>
      </c>
      <c r="O3431" s="57">
        <v>9281</v>
      </c>
      <c r="P3431" s="4" t="s">
        <v>6249</v>
      </c>
      <c r="Q3431" s="4"/>
    </row>
    <row r="3432" spans="1:17" s="1" customFormat="1" ht="18.649999999999999" customHeight="1" x14ac:dyDescent="0.35">
      <c r="A3432" s="3">
        <v>46203</v>
      </c>
      <c r="B3432" s="57">
        <f t="shared" si="259"/>
        <v>27</v>
      </c>
      <c r="C3432" s="57" t="str">
        <f t="shared" si="260"/>
        <v>Jun</v>
      </c>
      <c r="D3432" s="4" t="s">
        <v>4305</v>
      </c>
      <c r="E3432" s="57" t="s">
        <v>445</v>
      </c>
      <c r="F3432" s="57" t="s">
        <v>18</v>
      </c>
      <c r="G3432" s="57">
        <v>9812</v>
      </c>
      <c r="H3432" s="57">
        <v>2</v>
      </c>
      <c r="I3432" s="57">
        <v>8</v>
      </c>
      <c r="J3432" s="57">
        <v>4</v>
      </c>
      <c r="K3432" s="57">
        <f t="shared" si="257"/>
        <v>12</v>
      </c>
      <c r="L3432" s="57">
        <f t="shared" si="258"/>
        <v>24</v>
      </c>
      <c r="M3432" s="4" t="s">
        <v>5733</v>
      </c>
      <c r="N3432" s="57" t="s">
        <v>47</v>
      </c>
      <c r="O3432" s="57">
        <v>9281</v>
      </c>
      <c r="P3432" s="4" t="s">
        <v>6249</v>
      </c>
      <c r="Q3432" s="4"/>
    </row>
    <row r="3433" spans="1:17" s="1" customFormat="1" ht="18.649999999999999" customHeight="1" x14ac:dyDescent="0.35">
      <c r="A3433" s="3">
        <v>46203</v>
      </c>
      <c r="B3433" s="57">
        <f t="shared" si="259"/>
        <v>27</v>
      </c>
      <c r="C3433" s="57" t="str">
        <f t="shared" si="260"/>
        <v>Jun</v>
      </c>
      <c r="D3433" s="4" t="s">
        <v>4305</v>
      </c>
      <c r="E3433" s="57" t="s">
        <v>445</v>
      </c>
      <c r="F3433" s="57" t="s">
        <v>18</v>
      </c>
      <c r="G3433" s="57">
        <v>9812</v>
      </c>
      <c r="H3433" s="57">
        <v>1</v>
      </c>
      <c r="I3433" s="57">
        <v>8</v>
      </c>
      <c r="J3433" s="57"/>
      <c r="K3433" s="57">
        <f t="shared" si="257"/>
        <v>8</v>
      </c>
      <c r="L3433" s="57">
        <f t="shared" si="258"/>
        <v>8</v>
      </c>
      <c r="M3433" s="4" t="s">
        <v>5703</v>
      </c>
      <c r="N3433" s="57" t="s">
        <v>47</v>
      </c>
      <c r="O3433" s="57">
        <v>9281</v>
      </c>
      <c r="P3433" s="4" t="s">
        <v>6357</v>
      </c>
      <c r="Q3433" s="4"/>
    </row>
    <row r="3434" spans="1:17" s="1" customFormat="1" ht="18.649999999999999" customHeight="1" x14ac:dyDescent="0.35">
      <c r="A3434" s="3">
        <v>46203</v>
      </c>
      <c r="B3434" s="57">
        <f t="shared" si="259"/>
        <v>27</v>
      </c>
      <c r="C3434" s="57" t="str">
        <f t="shared" si="260"/>
        <v>Jun</v>
      </c>
      <c r="D3434" s="4" t="s">
        <v>4305</v>
      </c>
      <c r="E3434" s="57" t="s">
        <v>445</v>
      </c>
      <c r="F3434" s="57" t="s">
        <v>18</v>
      </c>
      <c r="G3434" s="57">
        <v>9812</v>
      </c>
      <c r="H3434" s="57">
        <v>1</v>
      </c>
      <c r="I3434" s="57">
        <v>8</v>
      </c>
      <c r="J3434" s="57">
        <v>2.5</v>
      </c>
      <c r="K3434" s="57">
        <f t="shared" si="257"/>
        <v>10.5</v>
      </c>
      <c r="L3434" s="57">
        <f t="shared" si="258"/>
        <v>10.5</v>
      </c>
      <c r="M3434" s="4" t="s">
        <v>5703</v>
      </c>
      <c r="N3434" s="57" t="s">
        <v>47</v>
      </c>
      <c r="O3434" s="57">
        <v>9281</v>
      </c>
      <c r="P3434" s="4" t="s">
        <v>6357</v>
      </c>
      <c r="Q3434" s="4"/>
    </row>
    <row r="3435" spans="1:17" s="1" customFormat="1" ht="18.649999999999999" customHeight="1" x14ac:dyDescent="0.35">
      <c r="A3435" s="3">
        <v>46203</v>
      </c>
      <c r="B3435" s="57">
        <f t="shared" si="259"/>
        <v>27</v>
      </c>
      <c r="C3435" s="57" t="str">
        <f t="shared" si="260"/>
        <v>Jun</v>
      </c>
      <c r="D3435" s="4" t="s">
        <v>4305</v>
      </c>
      <c r="E3435" s="57" t="s">
        <v>445</v>
      </c>
      <c r="F3435" s="57" t="s">
        <v>18</v>
      </c>
      <c r="G3435" s="57">
        <v>9812</v>
      </c>
      <c r="H3435" s="57">
        <v>6</v>
      </c>
      <c r="I3435" s="57">
        <v>8</v>
      </c>
      <c r="J3435" s="57">
        <v>3.5</v>
      </c>
      <c r="K3435" s="57">
        <f t="shared" si="257"/>
        <v>11.5</v>
      </c>
      <c r="L3435" s="57">
        <f t="shared" si="258"/>
        <v>69</v>
      </c>
      <c r="M3435" s="4" t="s">
        <v>5703</v>
      </c>
      <c r="N3435" s="57" t="s">
        <v>47</v>
      </c>
      <c r="O3435" s="57">
        <v>9281</v>
      </c>
      <c r="P3435" s="4" t="s">
        <v>6357</v>
      </c>
      <c r="Q3435" s="4"/>
    </row>
    <row r="3436" spans="1:17" s="1" customFormat="1" ht="18.649999999999999" customHeight="1" x14ac:dyDescent="0.35">
      <c r="A3436" s="3">
        <v>46203</v>
      </c>
      <c r="B3436" s="57">
        <f t="shared" si="259"/>
        <v>27</v>
      </c>
      <c r="C3436" s="57" t="str">
        <f t="shared" si="260"/>
        <v>Jun</v>
      </c>
      <c r="D3436" s="4" t="s">
        <v>4305</v>
      </c>
      <c r="E3436" s="57" t="s">
        <v>445</v>
      </c>
      <c r="F3436" s="57" t="s">
        <v>18</v>
      </c>
      <c r="G3436" s="57">
        <v>9812</v>
      </c>
      <c r="H3436" s="57">
        <v>6</v>
      </c>
      <c r="I3436" s="57">
        <v>8</v>
      </c>
      <c r="J3436" s="57">
        <v>4</v>
      </c>
      <c r="K3436" s="57">
        <f t="shared" si="257"/>
        <v>12</v>
      </c>
      <c r="L3436" s="57">
        <f t="shared" si="258"/>
        <v>72</v>
      </c>
      <c r="M3436" s="4" t="s">
        <v>5703</v>
      </c>
      <c r="N3436" s="57" t="s">
        <v>47</v>
      </c>
      <c r="O3436" s="57">
        <v>9281</v>
      </c>
      <c r="P3436" s="4" t="s">
        <v>6357</v>
      </c>
      <c r="Q3436" s="4"/>
    </row>
    <row r="3437" spans="1:17" s="1" customFormat="1" ht="18.649999999999999" customHeight="1" x14ac:dyDescent="0.35">
      <c r="A3437" s="3">
        <v>46203</v>
      </c>
      <c r="B3437" s="57">
        <f t="shared" si="259"/>
        <v>27</v>
      </c>
      <c r="C3437" s="57" t="str">
        <f t="shared" si="260"/>
        <v>Jun</v>
      </c>
      <c r="D3437" s="4" t="s">
        <v>4305</v>
      </c>
      <c r="E3437" s="57" t="s">
        <v>445</v>
      </c>
      <c r="F3437" s="57" t="s">
        <v>18</v>
      </c>
      <c r="G3437" s="57">
        <v>9812</v>
      </c>
      <c r="H3437" s="57">
        <v>2</v>
      </c>
      <c r="I3437" s="57">
        <v>8</v>
      </c>
      <c r="J3437" s="57">
        <v>3.5</v>
      </c>
      <c r="K3437" s="57">
        <f t="shared" si="257"/>
        <v>11.5</v>
      </c>
      <c r="L3437" s="57">
        <f t="shared" si="258"/>
        <v>23</v>
      </c>
      <c r="M3437" s="4" t="s">
        <v>6945</v>
      </c>
      <c r="N3437" s="57" t="s">
        <v>47</v>
      </c>
      <c r="O3437" s="57">
        <v>9281</v>
      </c>
      <c r="P3437" s="4" t="s">
        <v>6358</v>
      </c>
      <c r="Q3437" s="4"/>
    </row>
    <row r="3438" spans="1:17" s="1" customFormat="1" ht="18.649999999999999" customHeight="1" x14ac:dyDescent="0.35">
      <c r="A3438" s="3">
        <v>46203</v>
      </c>
      <c r="B3438" s="57">
        <f t="shared" si="259"/>
        <v>27</v>
      </c>
      <c r="C3438" s="57" t="str">
        <f t="shared" si="260"/>
        <v>Jun</v>
      </c>
      <c r="D3438" s="4" t="s">
        <v>4305</v>
      </c>
      <c r="E3438" s="57" t="s">
        <v>445</v>
      </c>
      <c r="F3438" s="57" t="s">
        <v>18</v>
      </c>
      <c r="G3438" s="57">
        <v>9812</v>
      </c>
      <c r="H3438" s="57">
        <v>4</v>
      </c>
      <c r="I3438" s="57">
        <v>8</v>
      </c>
      <c r="J3438" s="57">
        <v>4</v>
      </c>
      <c r="K3438" s="57">
        <f t="shared" si="257"/>
        <v>12</v>
      </c>
      <c r="L3438" s="57">
        <f t="shared" si="258"/>
        <v>48</v>
      </c>
      <c r="M3438" s="4" t="s">
        <v>6945</v>
      </c>
      <c r="N3438" s="57" t="s">
        <v>47</v>
      </c>
      <c r="O3438" s="57">
        <v>9281</v>
      </c>
      <c r="P3438" s="4" t="s">
        <v>6358</v>
      </c>
      <c r="Q3438" s="4"/>
    </row>
    <row r="3439" spans="1:17" s="1" customFormat="1" ht="18.649999999999999" customHeight="1" x14ac:dyDescent="0.35">
      <c r="A3439" s="3">
        <v>46203</v>
      </c>
      <c r="B3439" s="57">
        <f t="shared" si="259"/>
        <v>27</v>
      </c>
      <c r="C3439" s="57" t="str">
        <f t="shared" si="260"/>
        <v>Jun</v>
      </c>
      <c r="D3439" s="4" t="s">
        <v>5043</v>
      </c>
      <c r="E3439" s="57" t="s">
        <v>445</v>
      </c>
      <c r="F3439" s="57" t="s">
        <v>18</v>
      </c>
      <c r="G3439" s="57">
        <v>9812</v>
      </c>
      <c r="H3439" s="57">
        <v>3</v>
      </c>
      <c r="I3439" s="57">
        <v>8</v>
      </c>
      <c r="J3439" s="57"/>
      <c r="K3439" s="57">
        <f t="shared" si="257"/>
        <v>8</v>
      </c>
      <c r="L3439" s="57">
        <f t="shared" si="258"/>
        <v>24</v>
      </c>
      <c r="M3439" s="4" t="s">
        <v>7042</v>
      </c>
      <c r="N3439" s="57" t="s">
        <v>7043</v>
      </c>
      <c r="O3439" s="57">
        <v>9808</v>
      </c>
      <c r="P3439" s="4"/>
      <c r="Q3439" s="4"/>
    </row>
    <row r="3440" spans="1:17" s="1" customFormat="1" ht="18.649999999999999" customHeight="1" x14ac:dyDescent="0.35">
      <c r="A3440" s="3">
        <v>46203</v>
      </c>
      <c r="B3440" s="57">
        <f t="shared" si="259"/>
        <v>27</v>
      </c>
      <c r="C3440" s="57" t="str">
        <f t="shared" si="260"/>
        <v>Jun</v>
      </c>
      <c r="D3440" s="4" t="s">
        <v>5140</v>
      </c>
      <c r="E3440" s="57" t="s">
        <v>445</v>
      </c>
      <c r="F3440" s="57" t="s">
        <v>18</v>
      </c>
      <c r="G3440" s="57">
        <v>9812</v>
      </c>
      <c r="H3440" s="57">
        <v>12</v>
      </c>
      <c r="I3440" s="57">
        <v>8</v>
      </c>
      <c r="J3440" s="57">
        <v>3.5</v>
      </c>
      <c r="K3440" s="57">
        <f t="shared" si="257"/>
        <v>11.5</v>
      </c>
      <c r="L3440" s="57">
        <f t="shared" si="258"/>
        <v>138</v>
      </c>
      <c r="M3440" s="4" t="s">
        <v>7042</v>
      </c>
      <c r="N3440" s="57" t="s">
        <v>7043</v>
      </c>
      <c r="O3440" s="57">
        <v>9808</v>
      </c>
      <c r="P3440" s="4"/>
      <c r="Q3440" s="4"/>
    </row>
    <row r="3441" spans="1:17" s="1" customFormat="1" ht="18.649999999999999" customHeight="1" x14ac:dyDescent="0.35">
      <c r="A3441" s="3">
        <v>46203</v>
      </c>
      <c r="B3441" s="57">
        <f t="shared" si="259"/>
        <v>27</v>
      </c>
      <c r="C3441" s="57" t="str">
        <f t="shared" si="260"/>
        <v>Jun</v>
      </c>
      <c r="D3441" s="4" t="s">
        <v>3391</v>
      </c>
      <c r="E3441" s="57" t="s">
        <v>445</v>
      </c>
      <c r="F3441" s="57" t="s">
        <v>18</v>
      </c>
      <c r="G3441" s="57">
        <v>9812</v>
      </c>
      <c r="H3441" s="57">
        <v>2</v>
      </c>
      <c r="I3441" s="57">
        <v>8</v>
      </c>
      <c r="J3441" s="57">
        <v>2.5</v>
      </c>
      <c r="K3441" s="57">
        <f t="shared" ref="K3441:K3504" si="261">I3441+J3441</f>
        <v>10.5</v>
      </c>
      <c r="L3441" s="57">
        <f t="shared" si="258"/>
        <v>21</v>
      </c>
      <c r="M3441" s="4" t="s">
        <v>447</v>
      </c>
      <c r="N3441" s="57" t="s">
        <v>444</v>
      </c>
      <c r="O3441" s="57">
        <v>9814</v>
      </c>
      <c r="P3441" s="4"/>
      <c r="Q3441" s="4"/>
    </row>
    <row r="3442" spans="1:17" s="1" customFormat="1" ht="18.649999999999999" customHeight="1" x14ac:dyDescent="0.35">
      <c r="A3442" s="3">
        <v>46203</v>
      </c>
      <c r="B3442" s="57">
        <f t="shared" si="259"/>
        <v>27</v>
      </c>
      <c r="C3442" s="57" t="str">
        <f t="shared" si="260"/>
        <v>Jun</v>
      </c>
      <c r="D3442" s="4" t="s">
        <v>440</v>
      </c>
      <c r="E3442" s="57" t="s">
        <v>445</v>
      </c>
      <c r="F3442" s="57" t="s">
        <v>18</v>
      </c>
      <c r="G3442" s="57">
        <v>9812</v>
      </c>
      <c r="H3442" s="57">
        <v>1</v>
      </c>
      <c r="I3442" s="57">
        <v>8</v>
      </c>
      <c r="J3442" s="57">
        <v>3.5</v>
      </c>
      <c r="K3442" s="57">
        <f t="shared" si="261"/>
        <v>11.5</v>
      </c>
      <c r="L3442" s="57">
        <f t="shared" si="258"/>
        <v>11.5</v>
      </c>
      <c r="M3442" s="4" t="s">
        <v>447</v>
      </c>
      <c r="N3442" s="57" t="s">
        <v>444</v>
      </c>
      <c r="O3442" s="57">
        <v>9814</v>
      </c>
      <c r="P3442" s="4"/>
      <c r="Q3442" s="4"/>
    </row>
    <row r="3443" spans="1:17" s="1" customFormat="1" ht="18.649999999999999" customHeight="1" x14ac:dyDescent="0.35">
      <c r="A3443" s="3">
        <v>46203</v>
      </c>
      <c r="B3443" s="57">
        <f t="shared" si="259"/>
        <v>27</v>
      </c>
      <c r="C3443" s="57" t="str">
        <f t="shared" si="260"/>
        <v>Jun</v>
      </c>
      <c r="D3443" s="4" t="s">
        <v>440</v>
      </c>
      <c r="E3443" s="57" t="s">
        <v>445</v>
      </c>
      <c r="F3443" s="57" t="s">
        <v>18</v>
      </c>
      <c r="G3443" s="57">
        <v>9812</v>
      </c>
      <c r="H3443" s="57">
        <v>5</v>
      </c>
      <c r="I3443" s="57">
        <v>8</v>
      </c>
      <c r="J3443" s="57">
        <v>4</v>
      </c>
      <c r="K3443" s="57">
        <f t="shared" si="261"/>
        <v>12</v>
      </c>
      <c r="L3443" s="57">
        <f t="shared" si="258"/>
        <v>60</v>
      </c>
      <c r="M3443" s="4" t="s">
        <v>447</v>
      </c>
      <c r="N3443" s="57" t="s">
        <v>444</v>
      </c>
      <c r="O3443" s="57">
        <v>9814</v>
      </c>
      <c r="P3443" s="4"/>
      <c r="Q3443" s="4"/>
    </row>
    <row r="3444" spans="1:17" s="1" customFormat="1" ht="18.649999999999999" customHeight="1" x14ac:dyDescent="0.35">
      <c r="A3444" s="3">
        <v>46203</v>
      </c>
      <c r="B3444" s="57">
        <f t="shared" si="259"/>
        <v>27</v>
      </c>
      <c r="C3444" s="57" t="str">
        <f t="shared" si="260"/>
        <v>Jun</v>
      </c>
      <c r="D3444" s="4" t="s">
        <v>674</v>
      </c>
      <c r="E3444" s="57" t="s">
        <v>445</v>
      </c>
      <c r="F3444" s="57" t="s">
        <v>17</v>
      </c>
      <c r="G3444" s="57">
        <v>9812</v>
      </c>
      <c r="H3444" s="57">
        <v>1</v>
      </c>
      <c r="I3444" s="57">
        <v>8</v>
      </c>
      <c r="J3444" s="57"/>
      <c r="K3444" s="57">
        <f t="shared" si="261"/>
        <v>8</v>
      </c>
      <c r="L3444" s="57">
        <f t="shared" si="258"/>
        <v>8</v>
      </c>
      <c r="M3444" s="4" t="s">
        <v>7130</v>
      </c>
      <c r="N3444" s="57" t="s">
        <v>52</v>
      </c>
      <c r="O3444" s="57">
        <v>9330</v>
      </c>
      <c r="P3444" s="4" t="s">
        <v>5440</v>
      </c>
      <c r="Q3444" s="4"/>
    </row>
    <row r="3445" spans="1:17" s="1" customFormat="1" ht="18.649999999999999" customHeight="1" x14ac:dyDescent="0.35">
      <c r="A3445" s="3">
        <v>46203</v>
      </c>
      <c r="B3445" s="57">
        <f t="shared" si="259"/>
        <v>27</v>
      </c>
      <c r="C3445" s="57" t="str">
        <f t="shared" si="260"/>
        <v>Jun</v>
      </c>
      <c r="D3445" s="4" t="s">
        <v>674</v>
      </c>
      <c r="E3445" s="57" t="s">
        <v>445</v>
      </c>
      <c r="F3445" s="57" t="s">
        <v>17</v>
      </c>
      <c r="G3445" s="57">
        <v>9812</v>
      </c>
      <c r="H3445" s="57">
        <v>1</v>
      </c>
      <c r="I3445" s="57">
        <v>8</v>
      </c>
      <c r="J3445" s="57">
        <v>4</v>
      </c>
      <c r="K3445" s="57">
        <f t="shared" si="261"/>
        <v>12</v>
      </c>
      <c r="L3445" s="57">
        <f t="shared" si="258"/>
        <v>12</v>
      </c>
      <c r="M3445" s="4" t="s">
        <v>7130</v>
      </c>
      <c r="N3445" s="57" t="s">
        <v>52</v>
      </c>
      <c r="O3445" s="57">
        <v>9330</v>
      </c>
      <c r="P3445" s="4" t="s">
        <v>5440</v>
      </c>
      <c r="Q3445" s="4"/>
    </row>
    <row r="3446" spans="1:17" s="1" customFormat="1" ht="18.649999999999999" customHeight="1" x14ac:dyDescent="0.35">
      <c r="A3446" s="3">
        <v>46203</v>
      </c>
      <c r="B3446" s="57">
        <f t="shared" si="259"/>
        <v>27</v>
      </c>
      <c r="C3446" s="57" t="str">
        <f t="shared" si="260"/>
        <v>Jun</v>
      </c>
      <c r="D3446" s="4" t="s">
        <v>5406</v>
      </c>
      <c r="E3446" s="57" t="s">
        <v>445</v>
      </c>
      <c r="F3446" s="57" t="s">
        <v>17</v>
      </c>
      <c r="G3446" s="57">
        <v>9812</v>
      </c>
      <c r="H3446" s="57">
        <v>1</v>
      </c>
      <c r="I3446" s="57">
        <v>8</v>
      </c>
      <c r="J3446" s="57"/>
      <c r="K3446" s="57">
        <f t="shared" si="261"/>
        <v>8</v>
      </c>
      <c r="L3446" s="57">
        <f t="shared" si="258"/>
        <v>8</v>
      </c>
      <c r="M3446" s="4" t="s">
        <v>1903</v>
      </c>
      <c r="N3446" s="57" t="s">
        <v>442</v>
      </c>
      <c r="O3446" s="57">
        <v>9812</v>
      </c>
      <c r="P3446" s="4"/>
      <c r="Q3446" s="4"/>
    </row>
    <row r="3447" spans="1:17" s="1" customFormat="1" ht="18.649999999999999" customHeight="1" x14ac:dyDescent="0.35">
      <c r="A3447" s="3">
        <v>46203</v>
      </c>
      <c r="B3447" s="57">
        <f t="shared" si="259"/>
        <v>27</v>
      </c>
      <c r="C3447" s="57" t="str">
        <f t="shared" si="260"/>
        <v>Jun</v>
      </c>
      <c r="D3447" s="4" t="s">
        <v>5406</v>
      </c>
      <c r="E3447" s="57" t="s">
        <v>445</v>
      </c>
      <c r="F3447" s="57" t="s">
        <v>17</v>
      </c>
      <c r="G3447" s="57">
        <v>9812</v>
      </c>
      <c r="H3447" s="57">
        <v>9</v>
      </c>
      <c r="I3447" s="57">
        <v>8</v>
      </c>
      <c r="J3447" s="57">
        <v>2</v>
      </c>
      <c r="K3447" s="57">
        <f t="shared" si="261"/>
        <v>10</v>
      </c>
      <c r="L3447" s="57">
        <f t="shared" si="258"/>
        <v>90</v>
      </c>
      <c r="M3447" s="4" t="s">
        <v>1903</v>
      </c>
      <c r="N3447" s="57" t="s">
        <v>442</v>
      </c>
      <c r="O3447" s="57">
        <v>9812</v>
      </c>
      <c r="P3447" s="4"/>
      <c r="Q3447" s="4"/>
    </row>
    <row r="3448" spans="1:17" s="1" customFormat="1" ht="18.649999999999999" customHeight="1" x14ac:dyDescent="0.35">
      <c r="A3448" s="3">
        <v>46203</v>
      </c>
      <c r="B3448" s="57">
        <f t="shared" si="259"/>
        <v>27</v>
      </c>
      <c r="C3448" s="57" t="str">
        <f t="shared" si="260"/>
        <v>Jun</v>
      </c>
      <c r="D3448" s="4" t="s">
        <v>5406</v>
      </c>
      <c r="E3448" s="57" t="s">
        <v>445</v>
      </c>
      <c r="F3448" s="57" t="s">
        <v>17</v>
      </c>
      <c r="G3448" s="57">
        <v>9812</v>
      </c>
      <c r="H3448" s="57">
        <v>1</v>
      </c>
      <c r="I3448" s="57">
        <v>8</v>
      </c>
      <c r="J3448" s="57">
        <v>2.5</v>
      </c>
      <c r="K3448" s="57">
        <f t="shared" si="261"/>
        <v>10.5</v>
      </c>
      <c r="L3448" s="57">
        <f t="shared" si="258"/>
        <v>10.5</v>
      </c>
      <c r="M3448" s="4" t="s">
        <v>1903</v>
      </c>
      <c r="N3448" s="57" t="s">
        <v>442</v>
      </c>
      <c r="O3448" s="57">
        <v>9812</v>
      </c>
      <c r="P3448" s="4"/>
      <c r="Q3448" s="4"/>
    </row>
    <row r="3449" spans="1:17" s="1" customFormat="1" ht="18.649999999999999" customHeight="1" x14ac:dyDescent="0.35">
      <c r="A3449" s="3">
        <v>46203</v>
      </c>
      <c r="B3449" s="57">
        <f t="shared" si="259"/>
        <v>27</v>
      </c>
      <c r="C3449" s="57" t="str">
        <f t="shared" si="260"/>
        <v>Jun</v>
      </c>
      <c r="D3449" s="4" t="s">
        <v>5406</v>
      </c>
      <c r="E3449" s="57" t="s">
        <v>445</v>
      </c>
      <c r="F3449" s="57" t="s">
        <v>17</v>
      </c>
      <c r="G3449" s="57">
        <v>9812</v>
      </c>
      <c r="H3449" s="57">
        <v>22</v>
      </c>
      <c r="I3449" s="57">
        <v>8</v>
      </c>
      <c r="J3449" s="57">
        <v>3.5</v>
      </c>
      <c r="K3449" s="57">
        <f t="shared" si="261"/>
        <v>11.5</v>
      </c>
      <c r="L3449" s="57">
        <f t="shared" si="258"/>
        <v>253</v>
      </c>
      <c r="M3449" s="4" t="s">
        <v>1903</v>
      </c>
      <c r="N3449" s="57" t="s">
        <v>442</v>
      </c>
      <c r="O3449" s="57">
        <v>9812</v>
      </c>
      <c r="P3449" s="4"/>
      <c r="Q3449" s="4"/>
    </row>
    <row r="3450" spans="1:17" s="1" customFormat="1" ht="18.649999999999999" customHeight="1" x14ac:dyDescent="0.35">
      <c r="A3450" s="3">
        <v>46203</v>
      </c>
      <c r="B3450" s="57">
        <f t="shared" si="259"/>
        <v>27</v>
      </c>
      <c r="C3450" s="57" t="str">
        <f t="shared" si="260"/>
        <v>Jun</v>
      </c>
      <c r="D3450" s="4" t="s">
        <v>5406</v>
      </c>
      <c r="E3450" s="57" t="s">
        <v>445</v>
      </c>
      <c r="F3450" s="57" t="s">
        <v>17</v>
      </c>
      <c r="G3450" s="57">
        <v>9812</v>
      </c>
      <c r="H3450" s="57">
        <v>28</v>
      </c>
      <c r="I3450" s="57">
        <v>8</v>
      </c>
      <c r="J3450" s="57">
        <v>4</v>
      </c>
      <c r="K3450" s="57">
        <f t="shared" si="261"/>
        <v>12</v>
      </c>
      <c r="L3450" s="57">
        <f t="shared" si="258"/>
        <v>336</v>
      </c>
      <c r="M3450" s="4" t="s">
        <v>1903</v>
      </c>
      <c r="N3450" s="57" t="s">
        <v>442</v>
      </c>
      <c r="O3450" s="57">
        <v>9812</v>
      </c>
      <c r="P3450" s="4"/>
      <c r="Q3450" s="4"/>
    </row>
    <row r="3451" spans="1:17" s="1" customFormat="1" ht="18.649999999999999" customHeight="1" x14ac:dyDescent="0.35">
      <c r="A3451" s="3">
        <v>46203</v>
      </c>
      <c r="B3451" s="57">
        <f t="shared" si="259"/>
        <v>27</v>
      </c>
      <c r="C3451" s="57" t="str">
        <f t="shared" si="260"/>
        <v>Jun</v>
      </c>
      <c r="D3451" s="4" t="s">
        <v>4812</v>
      </c>
      <c r="E3451" s="57" t="s">
        <v>445</v>
      </c>
      <c r="F3451" s="57" t="s">
        <v>17</v>
      </c>
      <c r="G3451" s="57">
        <v>9812</v>
      </c>
      <c r="H3451" s="57">
        <v>2</v>
      </c>
      <c r="I3451" s="57">
        <v>8</v>
      </c>
      <c r="J3451" s="57"/>
      <c r="K3451" s="57">
        <f t="shared" si="261"/>
        <v>8</v>
      </c>
      <c r="L3451" s="57">
        <f t="shared" si="258"/>
        <v>16</v>
      </c>
      <c r="M3451" s="4" t="s">
        <v>7039</v>
      </c>
      <c r="N3451" s="57" t="s">
        <v>57</v>
      </c>
      <c r="O3451" s="57" t="s">
        <v>4306</v>
      </c>
      <c r="P3451" s="4" t="s">
        <v>6388</v>
      </c>
      <c r="Q3451" s="4"/>
    </row>
    <row r="3452" spans="1:17" s="1" customFormat="1" ht="18.649999999999999" customHeight="1" x14ac:dyDescent="0.35">
      <c r="A3452" s="3">
        <v>46203</v>
      </c>
      <c r="B3452" s="57">
        <f t="shared" si="259"/>
        <v>27</v>
      </c>
      <c r="C3452" s="57" t="str">
        <f t="shared" si="260"/>
        <v>Jun</v>
      </c>
      <c r="D3452" s="4" t="s">
        <v>5731</v>
      </c>
      <c r="E3452" s="57" t="s">
        <v>445</v>
      </c>
      <c r="F3452" s="57" t="s">
        <v>17</v>
      </c>
      <c r="G3452" s="57">
        <v>9812</v>
      </c>
      <c r="H3452" s="57">
        <v>1</v>
      </c>
      <c r="I3452" s="57">
        <v>8</v>
      </c>
      <c r="J3452" s="57">
        <v>2</v>
      </c>
      <c r="K3452" s="57">
        <f t="shared" si="261"/>
        <v>10</v>
      </c>
      <c r="L3452" s="57">
        <f t="shared" si="258"/>
        <v>10</v>
      </c>
      <c r="M3452" s="4" t="s">
        <v>5733</v>
      </c>
      <c r="N3452" s="57" t="s">
        <v>47</v>
      </c>
      <c r="O3452" s="57">
        <v>9281</v>
      </c>
      <c r="P3452" s="4" t="s">
        <v>5734</v>
      </c>
      <c r="Q3452" s="4"/>
    </row>
    <row r="3453" spans="1:17" s="1" customFormat="1" ht="18.649999999999999" customHeight="1" x14ac:dyDescent="0.35">
      <c r="A3453" s="3">
        <v>46203</v>
      </c>
      <c r="B3453" s="57">
        <f t="shared" si="259"/>
        <v>27</v>
      </c>
      <c r="C3453" s="57" t="str">
        <f t="shared" si="260"/>
        <v>Jun</v>
      </c>
      <c r="D3453" s="4" t="s">
        <v>5731</v>
      </c>
      <c r="E3453" s="57" t="s">
        <v>445</v>
      </c>
      <c r="F3453" s="57" t="s">
        <v>17</v>
      </c>
      <c r="G3453" s="57">
        <v>9812</v>
      </c>
      <c r="H3453" s="57">
        <v>3</v>
      </c>
      <c r="I3453" s="57">
        <v>8</v>
      </c>
      <c r="J3453" s="57">
        <v>4</v>
      </c>
      <c r="K3453" s="57">
        <f t="shared" si="261"/>
        <v>12</v>
      </c>
      <c r="L3453" s="57">
        <f t="shared" ref="L3453:L3516" si="262">H3453*K3453</f>
        <v>36</v>
      </c>
      <c r="M3453" s="4" t="s">
        <v>5733</v>
      </c>
      <c r="N3453" s="57" t="s">
        <v>47</v>
      </c>
      <c r="O3453" s="57">
        <v>9281</v>
      </c>
      <c r="P3453" s="4" t="s">
        <v>5734</v>
      </c>
      <c r="Q3453" s="4"/>
    </row>
    <row r="3454" spans="1:17" s="1" customFormat="1" ht="18.649999999999999" customHeight="1" x14ac:dyDescent="0.35">
      <c r="A3454" s="3">
        <v>46203</v>
      </c>
      <c r="B3454" s="57">
        <f t="shared" si="259"/>
        <v>27</v>
      </c>
      <c r="C3454" s="57" t="str">
        <f t="shared" si="260"/>
        <v>Jun</v>
      </c>
      <c r="D3454" s="4" t="s">
        <v>551</v>
      </c>
      <c r="E3454" s="57" t="s">
        <v>34</v>
      </c>
      <c r="F3454" s="57" t="s">
        <v>17</v>
      </c>
      <c r="G3454" s="57">
        <v>9814</v>
      </c>
      <c r="H3454" s="57">
        <v>35</v>
      </c>
      <c r="I3454" s="57">
        <v>8</v>
      </c>
      <c r="J3454" s="57">
        <v>4</v>
      </c>
      <c r="K3454" s="57">
        <f t="shared" si="261"/>
        <v>12</v>
      </c>
      <c r="L3454" s="57">
        <f t="shared" si="262"/>
        <v>420</v>
      </c>
      <c r="M3454" s="4" t="s">
        <v>1903</v>
      </c>
      <c r="N3454" s="57" t="s">
        <v>443</v>
      </c>
      <c r="O3454" s="57">
        <v>9814</v>
      </c>
      <c r="P3454" s="4"/>
      <c r="Q3454" s="4"/>
    </row>
    <row r="3455" spans="1:17" s="1" customFormat="1" ht="18.649999999999999" customHeight="1" x14ac:dyDescent="0.35">
      <c r="A3455" s="3">
        <v>46203</v>
      </c>
      <c r="B3455" s="57">
        <f t="shared" si="259"/>
        <v>27</v>
      </c>
      <c r="C3455" s="57" t="str">
        <f t="shared" si="260"/>
        <v>Jun</v>
      </c>
      <c r="D3455" s="4" t="s">
        <v>6116</v>
      </c>
      <c r="E3455" s="57" t="s">
        <v>34</v>
      </c>
      <c r="F3455" s="57" t="s">
        <v>17</v>
      </c>
      <c r="G3455" s="57">
        <v>9814</v>
      </c>
      <c r="H3455" s="57">
        <v>3</v>
      </c>
      <c r="I3455" s="57">
        <v>8</v>
      </c>
      <c r="J3455" s="57">
        <v>4</v>
      </c>
      <c r="K3455" s="57">
        <f t="shared" si="261"/>
        <v>12</v>
      </c>
      <c r="L3455" s="57">
        <f t="shared" si="262"/>
        <v>36</v>
      </c>
      <c r="M3455" s="4" t="s">
        <v>5733</v>
      </c>
      <c r="N3455" s="57" t="s">
        <v>47</v>
      </c>
      <c r="O3455" s="57">
        <v>9281</v>
      </c>
      <c r="P3455" s="4" t="s">
        <v>5734</v>
      </c>
      <c r="Q3455" s="4"/>
    </row>
    <row r="3456" spans="1:17" s="1" customFormat="1" ht="18.649999999999999" customHeight="1" x14ac:dyDescent="0.35">
      <c r="A3456" s="3">
        <v>46203</v>
      </c>
      <c r="B3456" s="57">
        <f t="shared" si="259"/>
        <v>27</v>
      </c>
      <c r="C3456" s="57" t="str">
        <f t="shared" si="260"/>
        <v>Jun</v>
      </c>
      <c r="D3456" s="4" t="s">
        <v>6116</v>
      </c>
      <c r="E3456" s="57" t="s">
        <v>34</v>
      </c>
      <c r="F3456" s="57" t="s">
        <v>17</v>
      </c>
      <c r="G3456" s="57">
        <v>9814</v>
      </c>
      <c r="H3456" s="57">
        <v>1</v>
      </c>
      <c r="I3456" s="57">
        <v>8</v>
      </c>
      <c r="J3456" s="57">
        <v>4</v>
      </c>
      <c r="K3456" s="57">
        <f t="shared" si="261"/>
        <v>12</v>
      </c>
      <c r="L3456" s="57">
        <f t="shared" si="262"/>
        <v>12</v>
      </c>
      <c r="M3456" s="4" t="s">
        <v>7083</v>
      </c>
      <c r="N3456" s="57" t="s">
        <v>212</v>
      </c>
      <c r="O3456" s="57" t="s">
        <v>6007</v>
      </c>
      <c r="P3456" s="4" t="s">
        <v>6008</v>
      </c>
      <c r="Q3456" s="4"/>
    </row>
    <row r="3457" spans="1:17" s="1" customFormat="1" ht="18.649999999999999" customHeight="1" x14ac:dyDescent="0.35">
      <c r="A3457" s="3">
        <v>46204</v>
      </c>
      <c r="B3457" s="57">
        <f t="shared" si="259"/>
        <v>27</v>
      </c>
      <c r="C3457" s="57" t="str">
        <f t="shared" si="260"/>
        <v>Jul</v>
      </c>
      <c r="D3457" s="4" t="s">
        <v>435</v>
      </c>
      <c r="E3457" s="57" t="s">
        <v>34</v>
      </c>
      <c r="F3457" s="57" t="s">
        <v>18</v>
      </c>
      <c r="G3457" s="57">
        <v>9814</v>
      </c>
      <c r="H3457" s="57">
        <v>1</v>
      </c>
      <c r="I3457" s="57">
        <v>8</v>
      </c>
      <c r="J3457" s="57"/>
      <c r="K3457" s="57">
        <f t="shared" si="261"/>
        <v>8</v>
      </c>
      <c r="L3457" s="57">
        <f t="shared" si="262"/>
        <v>8</v>
      </c>
      <c r="M3457" s="4" t="s">
        <v>452</v>
      </c>
      <c r="N3457" s="57" t="s">
        <v>435</v>
      </c>
      <c r="O3457" s="57"/>
      <c r="P3457" s="4"/>
      <c r="Q3457" s="4"/>
    </row>
    <row r="3458" spans="1:17" s="1" customFormat="1" ht="18.649999999999999" customHeight="1" x14ac:dyDescent="0.35">
      <c r="A3458" s="3">
        <v>46204</v>
      </c>
      <c r="B3458" s="57">
        <f t="shared" si="259"/>
        <v>27</v>
      </c>
      <c r="C3458" s="57" t="str">
        <f t="shared" si="260"/>
        <v>Jul</v>
      </c>
      <c r="D3458" s="4" t="s">
        <v>2268</v>
      </c>
      <c r="E3458" s="57" t="s">
        <v>34</v>
      </c>
      <c r="F3458" s="57" t="s">
        <v>18</v>
      </c>
      <c r="G3458" s="57">
        <v>9814</v>
      </c>
      <c r="H3458" s="57">
        <v>1</v>
      </c>
      <c r="I3458" s="57">
        <v>2</v>
      </c>
      <c r="J3458" s="57"/>
      <c r="K3458" s="57">
        <f t="shared" si="261"/>
        <v>2</v>
      </c>
      <c r="L3458" s="57">
        <f t="shared" si="262"/>
        <v>2</v>
      </c>
      <c r="M3458" s="4" t="s">
        <v>7129</v>
      </c>
      <c r="N3458" s="57" t="s">
        <v>52</v>
      </c>
      <c r="O3458" s="57">
        <v>9330</v>
      </c>
      <c r="P3458" s="4" t="s">
        <v>2417</v>
      </c>
      <c r="Q3458" s="4"/>
    </row>
    <row r="3459" spans="1:17" s="1" customFormat="1" ht="18.649999999999999" customHeight="1" x14ac:dyDescent="0.35">
      <c r="A3459" s="3">
        <v>46204</v>
      </c>
      <c r="B3459" s="57">
        <f t="shared" si="259"/>
        <v>27</v>
      </c>
      <c r="C3459" s="57" t="str">
        <f t="shared" si="260"/>
        <v>Jul</v>
      </c>
      <c r="D3459" s="4" t="s">
        <v>2269</v>
      </c>
      <c r="E3459" s="57" t="s">
        <v>34</v>
      </c>
      <c r="F3459" s="57" t="s">
        <v>18</v>
      </c>
      <c r="G3459" s="57">
        <v>9814</v>
      </c>
      <c r="H3459" s="57">
        <v>1</v>
      </c>
      <c r="I3459" s="57">
        <v>2</v>
      </c>
      <c r="J3459" s="57"/>
      <c r="K3459" s="57">
        <f t="shared" si="261"/>
        <v>2</v>
      </c>
      <c r="L3459" s="57">
        <f t="shared" si="262"/>
        <v>2</v>
      </c>
      <c r="M3459" s="4" t="s">
        <v>7129</v>
      </c>
      <c r="N3459" s="57" t="s">
        <v>52</v>
      </c>
      <c r="O3459" s="57">
        <v>9330</v>
      </c>
      <c r="P3459" s="4" t="s">
        <v>2417</v>
      </c>
      <c r="Q3459" s="4"/>
    </row>
    <row r="3460" spans="1:17" s="1" customFormat="1" ht="18.649999999999999" customHeight="1" x14ac:dyDescent="0.35">
      <c r="A3460" s="3">
        <v>46204</v>
      </c>
      <c r="B3460" s="57">
        <f t="shared" si="259"/>
        <v>27</v>
      </c>
      <c r="C3460" s="57" t="str">
        <f t="shared" si="260"/>
        <v>Jul</v>
      </c>
      <c r="D3460" s="4" t="s">
        <v>5292</v>
      </c>
      <c r="E3460" s="57" t="s">
        <v>445</v>
      </c>
      <c r="F3460" s="57" t="s">
        <v>18</v>
      </c>
      <c r="G3460" s="57">
        <v>9812</v>
      </c>
      <c r="H3460" s="57">
        <v>1</v>
      </c>
      <c r="I3460" s="57">
        <v>8</v>
      </c>
      <c r="J3460" s="57">
        <v>3.75</v>
      </c>
      <c r="K3460" s="57">
        <f t="shared" si="261"/>
        <v>11.75</v>
      </c>
      <c r="L3460" s="57">
        <f t="shared" si="262"/>
        <v>11.75</v>
      </c>
      <c r="M3460" s="4" t="s">
        <v>5733</v>
      </c>
      <c r="N3460" s="57" t="s">
        <v>47</v>
      </c>
      <c r="O3460" s="57">
        <v>9281</v>
      </c>
      <c r="P3460" s="4" t="s">
        <v>6249</v>
      </c>
      <c r="Q3460" s="4"/>
    </row>
    <row r="3461" spans="1:17" s="1" customFormat="1" ht="18.649999999999999" customHeight="1" x14ac:dyDescent="0.35">
      <c r="A3461" s="3">
        <v>46204</v>
      </c>
      <c r="B3461" s="57">
        <f t="shared" si="259"/>
        <v>27</v>
      </c>
      <c r="C3461" s="57" t="str">
        <f t="shared" si="260"/>
        <v>Jul</v>
      </c>
      <c r="D3461" s="4" t="s">
        <v>1283</v>
      </c>
      <c r="E3461" s="57" t="s">
        <v>445</v>
      </c>
      <c r="F3461" s="57" t="s">
        <v>18</v>
      </c>
      <c r="G3461" s="57">
        <v>9812</v>
      </c>
      <c r="H3461" s="57">
        <v>1</v>
      </c>
      <c r="I3461" s="57">
        <v>8</v>
      </c>
      <c r="J3461" s="57">
        <v>3.5</v>
      </c>
      <c r="K3461" s="57">
        <f t="shared" si="261"/>
        <v>11.5</v>
      </c>
      <c r="L3461" s="57">
        <f t="shared" si="262"/>
        <v>11.5</v>
      </c>
      <c r="M3461" s="4" t="s">
        <v>7130</v>
      </c>
      <c r="N3461" s="57" t="s">
        <v>52</v>
      </c>
      <c r="O3461" s="57">
        <v>9330</v>
      </c>
      <c r="P3461" s="4" t="s">
        <v>6210</v>
      </c>
      <c r="Q3461" s="4"/>
    </row>
    <row r="3462" spans="1:17" s="1" customFormat="1" ht="18.649999999999999" customHeight="1" x14ac:dyDescent="0.35">
      <c r="A3462" s="3">
        <v>46204</v>
      </c>
      <c r="B3462" s="57">
        <f t="shared" si="259"/>
        <v>27</v>
      </c>
      <c r="C3462" s="57" t="str">
        <f t="shared" si="260"/>
        <v>Jul</v>
      </c>
      <c r="D3462" s="4" t="s">
        <v>3707</v>
      </c>
      <c r="E3462" s="57" t="s">
        <v>445</v>
      </c>
      <c r="F3462" s="57" t="s">
        <v>18</v>
      </c>
      <c r="G3462" s="57">
        <v>9812</v>
      </c>
      <c r="H3462" s="57">
        <v>1</v>
      </c>
      <c r="I3462" s="57">
        <v>8</v>
      </c>
      <c r="J3462" s="57">
        <v>2.75</v>
      </c>
      <c r="K3462" s="57">
        <f t="shared" si="261"/>
        <v>10.75</v>
      </c>
      <c r="L3462" s="57">
        <f t="shared" si="262"/>
        <v>10.75</v>
      </c>
      <c r="M3462" s="4" t="s">
        <v>447</v>
      </c>
      <c r="N3462" s="57" t="s">
        <v>455</v>
      </c>
      <c r="O3462" s="57">
        <v>9812</v>
      </c>
      <c r="P3462" s="4"/>
      <c r="Q3462" s="4"/>
    </row>
    <row r="3463" spans="1:17" s="1" customFormat="1" ht="18.649999999999999" customHeight="1" x14ac:dyDescent="0.35">
      <c r="A3463" s="3">
        <v>46204</v>
      </c>
      <c r="B3463" s="57">
        <f t="shared" si="259"/>
        <v>27</v>
      </c>
      <c r="C3463" s="57" t="str">
        <f t="shared" si="260"/>
        <v>Jul</v>
      </c>
      <c r="D3463" s="4" t="s">
        <v>6387</v>
      </c>
      <c r="E3463" s="57" t="s">
        <v>445</v>
      </c>
      <c r="F3463" s="57" t="s">
        <v>18</v>
      </c>
      <c r="G3463" s="57">
        <v>9812</v>
      </c>
      <c r="H3463" s="57">
        <v>3</v>
      </c>
      <c r="I3463" s="57">
        <v>8</v>
      </c>
      <c r="J3463" s="57">
        <v>3.5</v>
      </c>
      <c r="K3463" s="57">
        <f t="shared" si="261"/>
        <v>11.5</v>
      </c>
      <c r="L3463" s="57">
        <f t="shared" si="262"/>
        <v>34.5</v>
      </c>
      <c r="M3463" s="4" t="s">
        <v>447</v>
      </c>
      <c r="N3463" s="57" t="s">
        <v>455</v>
      </c>
      <c r="O3463" s="57">
        <v>9812</v>
      </c>
      <c r="P3463" s="4"/>
      <c r="Q3463" s="4"/>
    </row>
    <row r="3464" spans="1:17" s="1" customFormat="1" ht="18.649999999999999" customHeight="1" x14ac:dyDescent="0.35">
      <c r="A3464" s="3">
        <v>46204</v>
      </c>
      <c r="B3464" s="57">
        <f t="shared" si="259"/>
        <v>27</v>
      </c>
      <c r="C3464" s="57" t="str">
        <f t="shared" si="260"/>
        <v>Jul</v>
      </c>
      <c r="D3464" s="4" t="s">
        <v>6387</v>
      </c>
      <c r="E3464" s="57" t="s">
        <v>445</v>
      </c>
      <c r="F3464" s="57" t="s">
        <v>18</v>
      </c>
      <c r="G3464" s="57">
        <v>9812</v>
      </c>
      <c r="H3464" s="57">
        <v>1</v>
      </c>
      <c r="I3464" s="57">
        <v>8</v>
      </c>
      <c r="J3464" s="57">
        <v>4</v>
      </c>
      <c r="K3464" s="57">
        <f t="shared" si="261"/>
        <v>12</v>
      </c>
      <c r="L3464" s="57">
        <f t="shared" si="262"/>
        <v>12</v>
      </c>
      <c r="M3464" s="4" t="s">
        <v>447</v>
      </c>
      <c r="N3464" s="57" t="s">
        <v>455</v>
      </c>
      <c r="O3464" s="57">
        <v>9812</v>
      </c>
      <c r="P3464" s="4"/>
      <c r="Q3464" s="4"/>
    </row>
    <row r="3465" spans="1:17" s="1" customFormat="1" ht="18.649999999999999" customHeight="1" x14ac:dyDescent="0.35">
      <c r="A3465" s="3">
        <v>46204</v>
      </c>
      <c r="B3465" s="57">
        <f t="shared" si="259"/>
        <v>27</v>
      </c>
      <c r="C3465" s="57" t="str">
        <f t="shared" si="260"/>
        <v>Jul</v>
      </c>
      <c r="D3465" s="4" t="s">
        <v>4305</v>
      </c>
      <c r="E3465" s="57" t="s">
        <v>445</v>
      </c>
      <c r="F3465" s="57" t="s">
        <v>18</v>
      </c>
      <c r="G3465" s="57">
        <v>9812</v>
      </c>
      <c r="H3465" s="57">
        <v>1</v>
      </c>
      <c r="I3465" s="57">
        <v>8</v>
      </c>
      <c r="J3465" s="57">
        <v>3.5</v>
      </c>
      <c r="K3465" s="57">
        <f t="shared" si="261"/>
        <v>11.5</v>
      </c>
      <c r="L3465" s="57">
        <f t="shared" si="262"/>
        <v>11.5</v>
      </c>
      <c r="M3465" s="4" t="s">
        <v>5733</v>
      </c>
      <c r="N3465" s="57" t="s">
        <v>47</v>
      </c>
      <c r="O3465" s="57">
        <v>9281</v>
      </c>
      <c r="P3465" s="4" t="s">
        <v>6249</v>
      </c>
      <c r="Q3465" s="4"/>
    </row>
    <row r="3466" spans="1:17" s="1" customFormat="1" ht="18.649999999999999" customHeight="1" x14ac:dyDescent="0.35">
      <c r="A3466" s="3">
        <v>46204</v>
      </c>
      <c r="B3466" s="57">
        <f t="shared" si="259"/>
        <v>27</v>
      </c>
      <c r="C3466" s="57" t="str">
        <f t="shared" si="260"/>
        <v>Jul</v>
      </c>
      <c r="D3466" s="4" t="s">
        <v>4305</v>
      </c>
      <c r="E3466" s="57" t="s">
        <v>445</v>
      </c>
      <c r="F3466" s="57" t="s">
        <v>18</v>
      </c>
      <c r="G3466" s="57">
        <v>9812</v>
      </c>
      <c r="H3466" s="57">
        <v>1</v>
      </c>
      <c r="I3466" s="57">
        <v>8</v>
      </c>
      <c r="J3466" s="57">
        <v>4</v>
      </c>
      <c r="K3466" s="57">
        <f t="shared" si="261"/>
        <v>12</v>
      </c>
      <c r="L3466" s="57">
        <f t="shared" si="262"/>
        <v>12</v>
      </c>
      <c r="M3466" s="4" t="s">
        <v>5733</v>
      </c>
      <c r="N3466" s="57" t="s">
        <v>47</v>
      </c>
      <c r="O3466" s="57">
        <v>9281</v>
      </c>
      <c r="P3466" s="4" t="s">
        <v>6249</v>
      </c>
      <c r="Q3466" s="4"/>
    </row>
    <row r="3467" spans="1:17" s="1" customFormat="1" ht="18.649999999999999" customHeight="1" x14ac:dyDescent="0.35">
      <c r="A3467" s="3">
        <v>46204</v>
      </c>
      <c r="B3467" s="57">
        <f t="shared" si="259"/>
        <v>27</v>
      </c>
      <c r="C3467" s="57" t="str">
        <f t="shared" si="260"/>
        <v>Jul</v>
      </c>
      <c r="D3467" s="4" t="s">
        <v>4305</v>
      </c>
      <c r="E3467" s="57" t="s">
        <v>445</v>
      </c>
      <c r="F3467" s="57" t="s">
        <v>18</v>
      </c>
      <c r="G3467" s="57">
        <v>9812</v>
      </c>
      <c r="H3467" s="57">
        <v>4</v>
      </c>
      <c r="I3467" s="57">
        <v>8</v>
      </c>
      <c r="J3467" s="57"/>
      <c r="K3467" s="57">
        <f t="shared" si="261"/>
        <v>8</v>
      </c>
      <c r="L3467" s="57">
        <f t="shared" si="262"/>
        <v>32</v>
      </c>
      <c r="M3467" s="4" t="s">
        <v>5703</v>
      </c>
      <c r="N3467" s="57" t="s">
        <v>47</v>
      </c>
      <c r="O3467" s="57">
        <v>9281</v>
      </c>
      <c r="P3467" s="4" t="s">
        <v>6357</v>
      </c>
      <c r="Q3467" s="4"/>
    </row>
    <row r="3468" spans="1:17" s="1" customFormat="1" ht="18.649999999999999" customHeight="1" x14ac:dyDescent="0.35">
      <c r="A3468" s="3">
        <v>46204</v>
      </c>
      <c r="B3468" s="57">
        <f t="shared" si="259"/>
        <v>27</v>
      </c>
      <c r="C3468" s="57" t="str">
        <f t="shared" si="260"/>
        <v>Jul</v>
      </c>
      <c r="D3468" s="4" t="s">
        <v>4305</v>
      </c>
      <c r="E3468" s="57" t="s">
        <v>445</v>
      </c>
      <c r="F3468" s="57" t="s">
        <v>18</v>
      </c>
      <c r="G3468" s="57">
        <v>9812</v>
      </c>
      <c r="H3468" s="57">
        <v>3</v>
      </c>
      <c r="I3468" s="57">
        <v>8</v>
      </c>
      <c r="J3468" s="57">
        <v>3.5</v>
      </c>
      <c r="K3468" s="57">
        <f t="shared" si="261"/>
        <v>11.5</v>
      </c>
      <c r="L3468" s="57">
        <f t="shared" si="262"/>
        <v>34.5</v>
      </c>
      <c r="M3468" s="4" t="s">
        <v>5703</v>
      </c>
      <c r="N3468" s="57" t="s">
        <v>47</v>
      </c>
      <c r="O3468" s="57">
        <v>9281</v>
      </c>
      <c r="P3468" s="4" t="s">
        <v>6357</v>
      </c>
      <c r="Q3468" s="4"/>
    </row>
    <row r="3469" spans="1:17" s="1" customFormat="1" ht="18.649999999999999" customHeight="1" x14ac:dyDescent="0.35">
      <c r="A3469" s="3">
        <v>46204</v>
      </c>
      <c r="B3469" s="57">
        <f t="shared" si="259"/>
        <v>27</v>
      </c>
      <c r="C3469" s="57" t="str">
        <f t="shared" si="260"/>
        <v>Jul</v>
      </c>
      <c r="D3469" s="4" t="s">
        <v>4305</v>
      </c>
      <c r="E3469" s="57" t="s">
        <v>445</v>
      </c>
      <c r="F3469" s="57" t="s">
        <v>18</v>
      </c>
      <c r="G3469" s="57">
        <v>9812</v>
      </c>
      <c r="H3469" s="57">
        <v>6</v>
      </c>
      <c r="I3469" s="57">
        <v>8</v>
      </c>
      <c r="J3469" s="57">
        <v>4</v>
      </c>
      <c r="K3469" s="57">
        <f t="shared" si="261"/>
        <v>12</v>
      </c>
      <c r="L3469" s="57">
        <f t="shared" si="262"/>
        <v>72</v>
      </c>
      <c r="M3469" s="4" t="s">
        <v>5703</v>
      </c>
      <c r="N3469" s="57" t="s">
        <v>47</v>
      </c>
      <c r="O3469" s="57">
        <v>9281</v>
      </c>
      <c r="P3469" s="4" t="s">
        <v>6357</v>
      </c>
      <c r="Q3469" s="4"/>
    </row>
    <row r="3470" spans="1:17" s="1" customFormat="1" ht="18.649999999999999" customHeight="1" x14ac:dyDescent="0.35">
      <c r="A3470" s="3">
        <v>46204</v>
      </c>
      <c r="B3470" s="57">
        <f t="shared" si="259"/>
        <v>27</v>
      </c>
      <c r="C3470" s="57" t="str">
        <f t="shared" si="260"/>
        <v>Jul</v>
      </c>
      <c r="D3470" s="4" t="s">
        <v>4305</v>
      </c>
      <c r="E3470" s="57" t="s">
        <v>445</v>
      </c>
      <c r="F3470" s="57" t="s">
        <v>18</v>
      </c>
      <c r="G3470" s="57">
        <v>9812</v>
      </c>
      <c r="H3470" s="57">
        <v>5</v>
      </c>
      <c r="I3470" s="57">
        <v>8</v>
      </c>
      <c r="J3470" s="57">
        <v>3.5</v>
      </c>
      <c r="K3470" s="57">
        <f t="shared" si="261"/>
        <v>11.5</v>
      </c>
      <c r="L3470" s="57">
        <f t="shared" si="262"/>
        <v>57.5</v>
      </c>
      <c r="M3470" s="4" t="s">
        <v>6945</v>
      </c>
      <c r="N3470" s="57" t="s">
        <v>47</v>
      </c>
      <c r="O3470" s="57">
        <v>9281</v>
      </c>
      <c r="P3470" s="4" t="s">
        <v>6358</v>
      </c>
      <c r="Q3470" s="4"/>
    </row>
    <row r="3471" spans="1:17" s="1" customFormat="1" ht="18.649999999999999" customHeight="1" x14ac:dyDescent="0.35">
      <c r="A3471" s="3">
        <v>46204</v>
      </c>
      <c r="B3471" s="57">
        <f t="shared" si="259"/>
        <v>27</v>
      </c>
      <c r="C3471" s="57" t="str">
        <f t="shared" si="260"/>
        <v>Jul</v>
      </c>
      <c r="D3471" s="4" t="s">
        <v>4305</v>
      </c>
      <c r="E3471" s="57" t="s">
        <v>445</v>
      </c>
      <c r="F3471" s="57" t="s">
        <v>18</v>
      </c>
      <c r="G3471" s="57">
        <v>9812</v>
      </c>
      <c r="H3471" s="57">
        <v>1</v>
      </c>
      <c r="I3471" s="57">
        <v>8</v>
      </c>
      <c r="J3471" s="57">
        <v>3.75</v>
      </c>
      <c r="K3471" s="57">
        <f t="shared" si="261"/>
        <v>11.75</v>
      </c>
      <c r="L3471" s="57">
        <f t="shared" si="262"/>
        <v>11.75</v>
      </c>
      <c r="M3471" s="4" t="s">
        <v>6945</v>
      </c>
      <c r="N3471" s="57" t="s">
        <v>47</v>
      </c>
      <c r="O3471" s="57">
        <v>9281</v>
      </c>
      <c r="P3471" s="4" t="s">
        <v>6358</v>
      </c>
      <c r="Q3471" s="4"/>
    </row>
    <row r="3472" spans="1:17" s="1" customFormat="1" ht="18.649999999999999" customHeight="1" x14ac:dyDescent="0.35">
      <c r="A3472" s="3">
        <v>46204</v>
      </c>
      <c r="B3472" s="57">
        <f t="shared" si="259"/>
        <v>27</v>
      </c>
      <c r="C3472" s="57" t="str">
        <f t="shared" si="260"/>
        <v>Jul</v>
      </c>
      <c r="D3472" s="4" t="s">
        <v>4305</v>
      </c>
      <c r="E3472" s="57" t="s">
        <v>445</v>
      </c>
      <c r="F3472" s="57" t="s">
        <v>18</v>
      </c>
      <c r="G3472" s="57">
        <v>9812</v>
      </c>
      <c r="H3472" s="57">
        <v>2</v>
      </c>
      <c r="I3472" s="57">
        <v>8</v>
      </c>
      <c r="J3472" s="57">
        <v>4</v>
      </c>
      <c r="K3472" s="57">
        <f t="shared" si="261"/>
        <v>12</v>
      </c>
      <c r="L3472" s="57">
        <f t="shared" si="262"/>
        <v>24</v>
      </c>
      <c r="M3472" s="4" t="s">
        <v>6945</v>
      </c>
      <c r="N3472" s="57" t="s">
        <v>47</v>
      </c>
      <c r="O3472" s="57">
        <v>9281</v>
      </c>
      <c r="P3472" s="4" t="s">
        <v>6358</v>
      </c>
      <c r="Q3472" s="4"/>
    </row>
    <row r="3473" spans="1:17" s="1" customFormat="1" ht="18.649999999999999" customHeight="1" x14ac:dyDescent="0.35">
      <c r="A3473" s="3">
        <v>46204</v>
      </c>
      <c r="B3473" s="57">
        <f t="shared" si="259"/>
        <v>27</v>
      </c>
      <c r="C3473" s="57" t="str">
        <f t="shared" si="260"/>
        <v>Jul</v>
      </c>
      <c r="D3473" s="4" t="s">
        <v>3391</v>
      </c>
      <c r="E3473" s="57" t="s">
        <v>445</v>
      </c>
      <c r="F3473" s="57" t="s">
        <v>18</v>
      </c>
      <c r="G3473" s="57">
        <v>9812</v>
      </c>
      <c r="H3473" s="57">
        <v>5</v>
      </c>
      <c r="I3473" s="57">
        <v>8</v>
      </c>
      <c r="J3473" s="57">
        <v>2</v>
      </c>
      <c r="K3473" s="57">
        <f t="shared" si="261"/>
        <v>10</v>
      </c>
      <c r="L3473" s="57">
        <f t="shared" si="262"/>
        <v>50</v>
      </c>
      <c r="M3473" s="4" t="s">
        <v>447</v>
      </c>
      <c r="N3473" s="57" t="s">
        <v>455</v>
      </c>
      <c r="O3473" s="57">
        <v>9812</v>
      </c>
      <c r="P3473" s="4"/>
      <c r="Q3473" s="4"/>
    </row>
    <row r="3474" spans="1:17" s="1" customFormat="1" ht="18.649999999999999" customHeight="1" x14ac:dyDescent="0.35">
      <c r="A3474" s="3">
        <v>46204</v>
      </c>
      <c r="B3474" s="57">
        <f t="shared" si="259"/>
        <v>27</v>
      </c>
      <c r="C3474" s="57" t="str">
        <f t="shared" si="260"/>
        <v>Jul</v>
      </c>
      <c r="D3474" s="4" t="s">
        <v>3391</v>
      </c>
      <c r="E3474" s="57" t="s">
        <v>445</v>
      </c>
      <c r="F3474" s="57" t="s">
        <v>18</v>
      </c>
      <c r="G3474" s="57">
        <v>9812</v>
      </c>
      <c r="H3474" s="57">
        <v>2</v>
      </c>
      <c r="I3474" s="57">
        <v>8</v>
      </c>
      <c r="J3474" s="57">
        <v>2.5</v>
      </c>
      <c r="K3474" s="57">
        <f t="shared" si="261"/>
        <v>10.5</v>
      </c>
      <c r="L3474" s="57">
        <f t="shared" si="262"/>
        <v>21</v>
      </c>
      <c r="M3474" s="4" t="s">
        <v>447</v>
      </c>
      <c r="N3474" s="57" t="s">
        <v>455</v>
      </c>
      <c r="O3474" s="57">
        <v>9812</v>
      </c>
      <c r="P3474" s="4"/>
      <c r="Q3474" s="4"/>
    </row>
    <row r="3475" spans="1:17" s="1" customFormat="1" ht="18.649999999999999" customHeight="1" x14ac:dyDescent="0.35">
      <c r="A3475" s="3">
        <v>46204</v>
      </c>
      <c r="B3475" s="57">
        <f t="shared" si="259"/>
        <v>27</v>
      </c>
      <c r="C3475" s="57" t="str">
        <f t="shared" si="260"/>
        <v>Jul</v>
      </c>
      <c r="D3475" s="4" t="s">
        <v>440</v>
      </c>
      <c r="E3475" s="57" t="s">
        <v>445</v>
      </c>
      <c r="F3475" s="57" t="s">
        <v>18</v>
      </c>
      <c r="G3475" s="57">
        <v>9812</v>
      </c>
      <c r="H3475" s="57">
        <v>1</v>
      </c>
      <c r="I3475" s="57">
        <v>8</v>
      </c>
      <c r="J3475" s="57">
        <v>3.5</v>
      </c>
      <c r="K3475" s="57">
        <f t="shared" si="261"/>
        <v>11.5</v>
      </c>
      <c r="L3475" s="57">
        <f t="shared" si="262"/>
        <v>11.5</v>
      </c>
      <c r="M3475" s="4" t="s">
        <v>447</v>
      </c>
      <c r="N3475" s="57" t="s">
        <v>455</v>
      </c>
      <c r="O3475" s="57">
        <v>9812</v>
      </c>
      <c r="P3475" s="4"/>
      <c r="Q3475" s="4"/>
    </row>
    <row r="3476" spans="1:17" s="1" customFormat="1" ht="18.649999999999999" customHeight="1" x14ac:dyDescent="0.35">
      <c r="A3476" s="3">
        <v>46204</v>
      </c>
      <c r="B3476" s="57">
        <f t="shared" si="259"/>
        <v>27</v>
      </c>
      <c r="C3476" s="57" t="str">
        <f t="shared" si="260"/>
        <v>Jul</v>
      </c>
      <c r="D3476" s="4" t="s">
        <v>440</v>
      </c>
      <c r="E3476" s="57" t="s">
        <v>445</v>
      </c>
      <c r="F3476" s="57" t="s">
        <v>18</v>
      </c>
      <c r="G3476" s="57">
        <v>9812</v>
      </c>
      <c r="H3476" s="57">
        <v>3</v>
      </c>
      <c r="I3476" s="57">
        <v>8</v>
      </c>
      <c r="J3476" s="57">
        <v>4</v>
      </c>
      <c r="K3476" s="57">
        <f t="shared" si="261"/>
        <v>12</v>
      </c>
      <c r="L3476" s="57">
        <f t="shared" si="262"/>
        <v>36</v>
      </c>
      <c r="M3476" s="4" t="s">
        <v>447</v>
      </c>
      <c r="N3476" s="57" t="s">
        <v>455</v>
      </c>
      <c r="O3476" s="57">
        <v>9812</v>
      </c>
      <c r="P3476" s="4"/>
      <c r="Q3476" s="4"/>
    </row>
    <row r="3477" spans="1:17" s="1" customFormat="1" ht="18.649999999999999" customHeight="1" x14ac:dyDescent="0.35">
      <c r="A3477" s="3">
        <v>46204</v>
      </c>
      <c r="B3477" s="57">
        <f t="shared" si="259"/>
        <v>27</v>
      </c>
      <c r="C3477" s="57" t="str">
        <f t="shared" si="260"/>
        <v>Jul</v>
      </c>
      <c r="D3477" s="4" t="s">
        <v>6395</v>
      </c>
      <c r="E3477" s="57" t="s">
        <v>445</v>
      </c>
      <c r="F3477" s="57" t="s">
        <v>18</v>
      </c>
      <c r="G3477" s="57">
        <v>9812</v>
      </c>
      <c r="H3477" s="57">
        <v>1</v>
      </c>
      <c r="I3477" s="57">
        <v>8</v>
      </c>
      <c r="J3477" s="57">
        <v>3</v>
      </c>
      <c r="K3477" s="57">
        <f t="shared" si="261"/>
        <v>11</v>
      </c>
      <c r="L3477" s="57">
        <f t="shared" si="262"/>
        <v>11</v>
      </c>
      <c r="M3477" s="4" t="s">
        <v>1903</v>
      </c>
      <c r="N3477" s="57" t="s">
        <v>443</v>
      </c>
      <c r="O3477" s="57">
        <v>9814</v>
      </c>
      <c r="P3477" s="4"/>
      <c r="Q3477" s="4"/>
    </row>
    <row r="3478" spans="1:17" s="1" customFormat="1" ht="18.649999999999999" customHeight="1" x14ac:dyDescent="0.35">
      <c r="A3478" s="3">
        <v>46204</v>
      </c>
      <c r="B3478" s="57">
        <f t="shared" si="259"/>
        <v>27</v>
      </c>
      <c r="C3478" s="57" t="str">
        <f t="shared" si="260"/>
        <v>Jul</v>
      </c>
      <c r="D3478" s="4" t="s">
        <v>6395</v>
      </c>
      <c r="E3478" s="57" t="s">
        <v>445</v>
      </c>
      <c r="F3478" s="57" t="s">
        <v>18</v>
      </c>
      <c r="G3478" s="57">
        <v>9812</v>
      </c>
      <c r="H3478" s="57">
        <v>2</v>
      </c>
      <c r="I3478" s="57">
        <v>8</v>
      </c>
      <c r="J3478" s="57">
        <v>4</v>
      </c>
      <c r="K3478" s="57">
        <f t="shared" si="261"/>
        <v>12</v>
      </c>
      <c r="L3478" s="57">
        <f t="shared" si="262"/>
        <v>24</v>
      </c>
      <c r="M3478" s="4" t="s">
        <v>1903</v>
      </c>
      <c r="N3478" s="57" t="s">
        <v>443</v>
      </c>
      <c r="O3478" s="57">
        <v>9814</v>
      </c>
      <c r="P3478" s="4"/>
      <c r="Q3478" s="4"/>
    </row>
    <row r="3479" spans="1:17" s="1" customFormat="1" ht="18.649999999999999" customHeight="1" x14ac:dyDescent="0.35">
      <c r="A3479" s="3">
        <v>46204</v>
      </c>
      <c r="B3479" s="57">
        <f t="shared" si="259"/>
        <v>27</v>
      </c>
      <c r="C3479" s="57" t="str">
        <f t="shared" si="260"/>
        <v>Jul</v>
      </c>
      <c r="D3479" s="4" t="s">
        <v>674</v>
      </c>
      <c r="E3479" s="57" t="s">
        <v>445</v>
      </c>
      <c r="F3479" s="57" t="s">
        <v>17</v>
      </c>
      <c r="G3479" s="57">
        <v>9812</v>
      </c>
      <c r="H3479" s="57">
        <v>1</v>
      </c>
      <c r="I3479" s="57">
        <v>8</v>
      </c>
      <c r="J3479" s="57">
        <v>4</v>
      </c>
      <c r="K3479" s="57">
        <f t="shared" si="261"/>
        <v>12</v>
      </c>
      <c r="L3479" s="57">
        <f t="shared" si="262"/>
        <v>12</v>
      </c>
      <c r="M3479" s="4" t="s">
        <v>7130</v>
      </c>
      <c r="N3479" s="57" t="s">
        <v>52</v>
      </c>
      <c r="O3479" s="57">
        <v>9330</v>
      </c>
      <c r="P3479" s="4" t="s">
        <v>5440</v>
      </c>
      <c r="Q3479" s="4"/>
    </row>
    <row r="3480" spans="1:17" s="1" customFormat="1" ht="18.649999999999999" customHeight="1" x14ac:dyDescent="0.35">
      <c r="A3480" s="3">
        <v>46204</v>
      </c>
      <c r="B3480" s="57">
        <f t="shared" si="259"/>
        <v>27</v>
      </c>
      <c r="C3480" s="57" t="str">
        <f t="shared" si="260"/>
        <v>Jul</v>
      </c>
      <c r="D3480" s="4" t="s">
        <v>5406</v>
      </c>
      <c r="E3480" s="57" t="s">
        <v>445</v>
      </c>
      <c r="F3480" s="57" t="s">
        <v>17</v>
      </c>
      <c r="G3480" s="57">
        <v>9812</v>
      </c>
      <c r="H3480" s="57">
        <v>1</v>
      </c>
      <c r="I3480" s="57">
        <v>8</v>
      </c>
      <c r="J3480" s="57"/>
      <c r="K3480" s="57">
        <f t="shared" si="261"/>
        <v>8</v>
      </c>
      <c r="L3480" s="57">
        <f t="shared" si="262"/>
        <v>8</v>
      </c>
      <c r="M3480" s="4" t="s">
        <v>1903</v>
      </c>
      <c r="N3480" s="57" t="s">
        <v>442</v>
      </c>
      <c r="O3480" s="57">
        <v>9812</v>
      </c>
      <c r="P3480" s="4"/>
      <c r="Q3480" s="4"/>
    </row>
    <row r="3481" spans="1:17" s="1" customFormat="1" ht="18.649999999999999" customHeight="1" x14ac:dyDescent="0.35">
      <c r="A3481" s="3">
        <v>46204</v>
      </c>
      <c r="B3481" s="57">
        <f t="shared" si="259"/>
        <v>27</v>
      </c>
      <c r="C3481" s="57" t="str">
        <f t="shared" si="260"/>
        <v>Jul</v>
      </c>
      <c r="D3481" s="4" t="s">
        <v>5406</v>
      </c>
      <c r="E3481" s="57" t="s">
        <v>445</v>
      </c>
      <c r="F3481" s="57" t="s">
        <v>17</v>
      </c>
      <c r="G3481" s="57">
        <v>9812</v>
      </c>
      <c r="H3481" s="57">
        <v>4</v>
      </c>
      <c r="I3481" s="57">
        <v>8</v>
      </c>
      <c r="J3481" s="57">
        <v>2</v>
      </c>
      <c r="K3481" s="57">
        <f t="shared" si="261"/>
        <v>10</v>
      </c>
      <c r="L3481" s="57">
        <f t="shared" si="262"/>
        <v>40</v>
      </c>
      <c r="M3481" s="4" t="s">
        <v>1903</v>
      </c>
      <c r="N3481" s="57" t="s">
        <v>442</v>
      </c>
      <c r="O3481" s="57">
        <v>9812</v>
      </c>
      <c r="P3481" s="4"/>
      <c r="Q3481" s="4"/>
    </row>
    <row r="3482" spans="1:17" s="1" customFormat="1" ht="18.649999999999999" customHeight="1" x14ac:dyDescent="0.35">
      <c r="A3482" s="3">
        <v>46204</v>
      </c>
      <c r="B3482" s="57">
        <f t="shared" si="259"/>
        <v>27</v>
      </c>
      <c r="C3482" s="57" t="str">
        <f t="shared" si="260"/>
        <v>Jul</v>
      </c>
      <c r="D3482" s="4" t="s">
        <v>5406</v>
      </c>
      <c r="E3482" s="57" t="s">
        <v>445</v>
      </c>
      <c r="F3482" s="57" t="s">
        <v>17</v>
      </c>
      <c r="G3482" s="57">
        <v>9812</v>
      </c>
      <c r="H3482" s="57">
        <v>2</v>
      </c>
      <c r="I3482" s="57">
        <v>8</v>
      </c>
      <c r="J3482" s="57">
        <v>3.5</v>
      </c>
      <c r="K3482" s="57">
        <f t="shared" si="261"/>
        <v>11.5</v>
      </c>
      <c r="L3482" s="57">
        <f t="shared" si="262"/>
        <v>23</v>
      </c>
      <c r="M3482" s="4" t="s">
        <v>1903</v>
      </c>
      <c r="N3482" s="57" t="s">
        <v>442</v>
      </c>
      <c r="O3482" s="57">
        <v>9812</v>
      </c>
      <c r="P3482" s="4"/>
      <c r="Q3482" s="4"/>
    </row>
    <row r="3483" spans="1:17" s="1" customFormat="1" ht="18.649999999999999" customHeight="1" x14ac:dyDescent="0.35">
      <c r="A3483" s="3">
        <v>46204</v>
      </c>
      <c r="B3483" s="57">
        <f t="shared" si="259"/>
        <v>27</v>
      </c>
      <c r="C3483" s="57" t="str">
        <f t="shared" si="260"/>
        <v>Jul</v>
      </c>
      <c r="D3483" s="4" t="s">
        <v>5406</v>
      </c>
      <c r="E3483" s="57" t="s">
        <v>445</v>
      </c>
      <c r="F3483" s="57" t="s">
        <v>17</v>
      </c>
      <c r="G3483" s="57">
        <v>9812</v>
      </c>
      <c r="H3483" s="57">
        <v>3</v>
      </c>
      <c r="I3483" s="57">
        <v>8</v>
      </c>
      <c r="J3483" s="57">
        <v>3.75</v>
      </c>
      <c r="K3483" s="57">
        <f t="shared" si="261"/>
        <v>11.75</v>
      </c>
      <c r="L3483" s="57">
        <f t="shared" si="262"/>
        <v>35.25</v>
      </c>
      <c r="M3483" s="4" t="s">
        <v>1903</v>
      </c>
      <c r="N3483" s="57" t="s">
        <v>442</v>
      </c>
      <c r="O3483" s="57">
        <v>9812</v>
      </c>
      <c r="P3483" s="4"/>
      <c r="Q3483" s="4"/>
    </row>
    <row r="3484" spans="1:17" s="1" customFormat="1" ht="18.649999999999999" customHeight="1" x14ac:dyDescent="0.35">
      <c r="A3484" s="3">
        <v>46204</v>
      </c>
      <c r="B3484" s="57">
        <f t="shared" si="259"/>
        <v>27</v>
      </c>
      <c r="C3484" s="57" t="str">
        <f t="shared" si="260"/>
        <v>Jul</v>
      </c>
      <c r="D3484" s="4" t="s">
        <v>5406</v>
      </c>
      <c r="E3484" s="57" t="s">
        <v>445</v>
      </c>
      <c r="F3484" s="57" t="s">
        <v>17</v>
      </c>
      <c r="G3484" s="57">
        <v>9812</v>
      </c>
      <c r="H3484" s="57">
        <v>53</v>
      </c>
      <c r="I3484" s="57">
        <v>8</v>
      </c>
      <c r="J3484" s="57">
        <v>4</v>
      </c>
      <c r="K3484" s="57">
        <f t="shared" si="261"/>
        <v>12</v>
      </c>
      <c r="L3484" s="57">
        <f t="shared" si="262"/>
        <v>636</v>
      </c>
      <c r="M3484" s="4" t="s">
        <v>1903</v>
      </c>
      <c r="N3484" s="57" t="s">
        <v>442</v>
      </c>
      <c r="O3484" s="57">
        <v>9812</v>
      </c>
      <c r="P3484" s="4"/>
      <c r="Q3484" s="4"/>
    </row>
    <row r="3485" spans="1:17" s="1" customFormat="1" ht="18.649999999999999" customHeight="1" x14ac:dyDescent="0.35">
      <c r="A3485" s="3">
        <v>46204</v>
      </c>
      <c r="B3485" s="57">
        <f t="shared" si="259"/>
        <v>27</v>
      </c>
      <c r="C3485" s="57" t="str">
        <f t="shared" si="260"/>
        <v>Jul</v>
      </c>
      <c r="D3485" s="4" t="s">
        <v>839</v>
      </c>
      <c r="E3485" s="57" t="s">
        <v>445</v>
      </c>
      <c r="F3485" s="57" t="s">
        <v>17</v>
      </c>
      <c r="G3485" s="57">
        <v>9812</v>
      </c>
      <c r="H3485" s="57">
        <v>4</v>
      </c>
      <c r="I3485" s="57">
        <v>8</v>
      </c>
      <c r="J3485" s="57"/>
      <c r="K3485" s="57">
        <f t="shared" si="261"/>
        <v>8</v>
      </c>
      <c r="L3485" s="57">
        <f t="shared" si="262"/>
        <v>32</v>
      </c>
      <c r="M3485" s="4" t="s">
        <v>7042</v>
      </c>
      <c r="N3485" s="57" t="s">
        <v>7043</v>
      </c>
      <c r="O3485" s="57">
        <v>9808</v>
      </c>
      <c r="P3485" s="4"/>
      <c r="Q3485" s="4"/>
    </row>
    <row r="3486" spans="1:17" s="1" customFormat="1" ht="18.649999999999999" customHeight="1" x14ac:dyDescent="0.35">
      <c r="A3486" s="3">
        <v>46204</v>
      </c>
      <c r="B3486" s="57">
        <f t="shared" si="259"/>
        <v>27</v>
      </c>
      <c r="C3486" s="57" t="str">
        <f t="shared" si="260"/>
        <v>Jul</v>
      </c>
      <c r="D3486" s="4" t="s">
        <v>5236</v>
      </c>
      <c r="E3486" s="57" t="s">
        <v>445</v>
      </c>
      <c r="F3486" s="57" t="s">
        <v>17</v>
      </c>
      <c r="G3486" s="57">
        <v>9812</v>
      </c>
      <c r="H3486" s="57">
        <v>1</v>
      </c>
      <c r="I3486" s="57">
        <v>8</v>
      </c>
      <c r="J3486" s="57">
        <v>2</v>
      </c>
      <c r="K3486" s="57">
        <f t="shared" si="261"/>
        <v>10</v>
      </c>
      <c r="L3486" s="57">
        <f t="shared" si="262"/>
        <v>10</v>
      </c>
      <c r="M3486" s="4" t="s">
        <v>7042</v>
      </c>
      <c r="N3486" s="57" t="s">
        <v>7043</v>
      </c>
      <c r="O3486" s="57">
        <v>9808</v>
      </c>
      <c r="P3486" s="4"/>
      <c r="Q3486" s="4"/>
    </row>
    <row r="3487" spans="1:17" s="1" customFormat="1" ht="18.649999999999999" customHeight="1" x14ac:dyDescent="0.35">
      <c r="A3487" s="3">
        <v>46204</v>
      </c>
      <c r="B3487" s="57">
        <f t="shared" si="259"/>
        <v>27</v>
      </c>
      <c r="C3487" s="57" t="str">
        <f t="shared" si="260"/>
        <v>Jul</v>
      </c>
      <c r="D3487" s="4" t="s">
        <v>973</v>
      </c>
      <c r="E3487" s="57" t="s">
        <v>445</v>
      </c>
      <c r="F3487" s="57" t="s">
        <v>17</v>
      </c>
      <c r="G3487" s="57">
        <v>9812</v>
      </c>
      <c r="H3487" s="57">
        <v>5</v>
      </c>
      <c r="I3487" s="57">
        <v>8</v>
      </c>
      <c r="J3487" s="57">
        <v>3.5</v>
      </c>
      <c r="K3487" s="57">
        <f t="shared" si="261"/>
        <v>11.5</v>
      </c>
      <c r="L3487" s="57">
        <f t="shared" si="262"/>
        <v>57.5</v>
      </c>
      <c r="M3487" s="4" t="s">
        <v>7042</v>
      </c>
      <c r="N3487" s="57" t="s">
        <v>7043</v>
      </c>
      <c r="O3487" s="57">
        <v>9808</v>
      </c>
      <c r="P3487" s="4"/>
      <c r="Q3487" s="4"/>
    </row>
    <row r="3488" spans="1:17" s="1" customFormat="1" ht="18.649999999999999" customHeight="1" x14ac:dyDescent="0.35">
      <c r="A3488" s="3">
        <v>46204</v>
      </c>
      <c r="B3488" s="57">
        <f t="shared" si="259"/>
        <v>27</v>
      </c>
      <c r="C3488" s="57" t="str">
        <f t="shared" si="260"/>
        <v>Jul</v>
      </c>
      <c r="D3488" s="4" t="s">
        <v>5731</v>
      </c>
      <c r="E3488" s="57" t="s">
        <v>445</v>
      </c>
      <c r="F3488" s="57" t="s">
        <v>17</v>
      </c>
      <c r="G3488" s="57">
        <v>9812</v>
      </c>
      <c r="H3488" s="57">
        <v>3</v>
      </c>
      <c r="I3488" s="57">
        <v>8</v>
      </c>
      <c r="J3488" s="57"/>
      <c r="K3488" s="57">
        <f t="shared" si="261"/>
        <v>8</v>
      </c>
      <c r="L3488" s="57">
        <f t="shared" si="262"/>
        <v>24</v>
      </c>
      <c r="M3488" s="4" t="s">
        <v>5733</v>
      </c>
      <c r="N3488" s="57" t="s">
        <v>47</v>
      </c>
      <c r="O3488" s="57">
        <v>9281</v>
      </c>
      <c r="P3488" s="4" t="s">
        <v>5734</v>
      </c>
      <c r="Q3488" s="4"/>
    </row>
    <row r="3489" spans="1:17" s="1" customFormat="1" ht="18.649999999999999" customHeight="1" x14ac:dyDescent="0.35">
      <c r="A3489" s="3">
        <v>46204</v>
      </c>
      <c r="B3489" s="57">
        <f t="shared" si="259"/>
        <v>27</v>
      </c>
      <c r="C3489" s="57" t="str">
        <f t="shared" si="260"/>
        <v>Jul</v>
      </c>
      <c r="D3489" s="4" t="s">
        <v>5731</v>
      </c>
      <c r="E3489" s="57" t="s">
        <v>445</v>
      </c>
      <c r="F3489" s="57" t="s">
        <v>17</v>
      </c>
      <c r="G3489" s="57">
        <v>9812</v>
      </c>
      <c r="H3489" s="57">
        <v>1</v>
      </c>
      <c r="I3489" s="57">
        <v>8</v>
      </c>
      <c r="J3489" s="57">
        <v>2</v>
      </c>
      <c r="K3489" s="57">
        <f t="shared" si="261"/>
        <v>10</v>
      </c>
      <c r="L3489" s="57">
        <f t="shared" si="262"/>
        <v>10</v>
      </c>
      <c r="M3489" s="4" t="s">
        <v>5733</v>
      </c>
      <c r="N3489" s="57" t="s">
        <v>47</v>
      </c>
      <c r="O3489" s="57">
        <v>9281</v>
      </c>
      <c r="P3489" s="4" t="s">
        <v>5734</v>
      </c>
      <c r="Q3489" s="4"/>
    </row>
    <row r="3490" spans="1:17" s="1" customFormat="1" ht="18.649999999999999" customHeight="1" x14ac:dyDescent="0.35">
      <c r="A3490" s="3">
        <v>46204</v>
      </c>
      <c r="B3490" s="57">
        <f t="shared" si="259"/>
        <v>27</v>
      </c>
      <c r="C3490" s="57" t="str">
        <f t="shared" si="260"/>
        <v>Jul</v>
      </c>
      <c r="D3490" s="4" t="s">
        <v>5731</v>
      </c>
      <c r="E3490" s="57" t="s">
        <v>445</v>
      </c>
      <c r="F3490" s="57" t="s">
        <v>17</v>
      </c>
      <c r="G3490" s="57">
        <v>9812</v>
      </c>
      <c r="H3490" s="57">
        <v>3</v>
      </c>
      <c r="I3490" s="57">
        <v>8</v>
      </c>
      <c r="J3490" s="57">
        <v>4</v>
      </c>
      <c r="K3490" s="57">
        <f t="shared" si="261"/>
        <v>12</v>
      </c>
      <c r="L3490" s="57">
        <f t="shared" si="262"/>
        <v>36</v>
      </c>
      <c r="M3490" s="4" t="s">
        <v>5733</v>
      </c>
      <c r="N3490" s="57" t="s">
        <v>47</v>
      </c>
      <c r="O3490" s="57">
        <v>9281</v>
      </c>
      <c r="P3490" s="4" t="s">
        <v>5734</v>
      </c>
      <c r="Q3490" s="4"/>
    </row>
    <row r="3491" spans="1:17" s="1" customFormat="1" ht="18.649999999999999" customHeight="1" x14ac:dyDescent="0.35">
      <c r="A3491" s="3">
        <v>46204</v>
      </c>
      <c r="B3491" s="57">
        <f t="shared" si="259"/>
        <v>27</v>
      </c>
      <c r="C3491" s="57" t="str">
        <f t="shared" si="260"/>
        <v>Jul</v>
      </c>
      <c r="D3491" s="4" t="s">
        <v>551</v>
      </c>
      <c r="E3491" s="57" t="s">
        <v>34</v>
      </c>
      <c r="F3491" s="57" t="s">
        <v>17</v>
      </c>
      <c r="G3491" s="57">
        <v>9814</v>
      </c>
      <c r="H3491" s="57">
        <v>65</v>
      </c>
      <c r="I3491" s="57">
        <v>8</v>
      </c>
      <c r="J3491" s="57">
        <v>4</v>
      </c>
      <c r="K3491" s="57">
        <f t="shared" si="261"/>
        <v>12</v>
      </c>
      <c r="L3491" s="57">
        <f t="shared" si="262"/>
        <v>780</v>
      </c>
      <c r="M3491" s="4" t="s">
        <v>1903</v>
      </c>
      <c r="N3491" s="57" t="s">
        <v>443</v>
      </c>
      <c r="O3491" s="57">
        <v>9814</v>
      </c>
      <c r="P3491" s="4"/>
      <c r="Q3491" s="4"/>
    </row>
    <row r="3492" spans="1:17" s="1" customFormat="1" ht="18.649999999999999" customHeight="1" x14ac:dyDescent="0.35">
      <c r="A3492" s="3">
        <v>46204</v>
      </c>
      <c r="B3492" s="57">
        <f t="shared" si="259"/>
        <v>27</v>
      </c>
      <c r="C3492" s="57" t="str">
        <f t="shared" si="260"/>
        <v>Jul</v>
      </c>
      <c r="D3492" s="4" t="s">
        <v>6116</v>
      </c>
      <c r="E3492" s="57" t="s">
        <v>34</v>
      </c>
      <c r="F3492" s="57" t="s">
        <v>17</v>
      </c>
      <c r="G3492" s="57">
        <v>9814</v>
      </c>
      <c r="H3492" s="57">
        <v>3</v>
      </c>
      <c r="I3492" s="57">
        <v>8</v>
      </c>
      <c r="J3492" s="57">
        <v>4</v>
      </c>
      <c r="K3492" s="57">
        <f t="shared" si="261"/>
        <v>12</v>
      </c>
      <c r="L3492" s="57">
        <f t="shared" si="262"/>
        <v>36</v>
      </c>
      <c r="M3492" s="4" t="s">
        <v>5733</v>
      </c>
      <c r="N3492" s="57" t="s">
        <v>47</v>
      </c>
      <c r="O3492" s="57">
        <v>9281</v>
      </c>
      <c r="P3492" s="4" t="s">
        <v>5734</v>
      </c>
      <c r="Q3492" s="4"/>
    </row>
    <row r="3493" spans="1:17" s="1" customFormat="1" ht="18.649999999999999" customHeight="1" x14ac:dyDescent="0.35">
      <c r="A3493" s="3">
        <v>46204</v>
      </c>
      <c r="B3493" s="57">
        <f t="shared" si="259"/>
        <v>27</v>
      </c>
      <c r="C3493" s="57" t="str">
        <f t="shared" si="260"/>
        <v>Jul</v>
      </c>
      <c r="D3493" s="4" t="s">
        <v>6116</v>
      </c>
      <c r="E3493" s="57" t="s">
        <v>34</v>
      </c>
      <c r="F3493" s="57" t="s">
        <v>17</v>
      </c>
      <c r="G3493" s="57">
        <v>9814</v>
      </c>
      <c r="H3493" s="57">
        <v>1</v>
      </c>
      <c r="I3493" s="57">
        <v>8</v>
      </c>
      <c r="J3493" s="57">
        <v>4</v>
      </c>
      <c r="K3493" s="57">
        <f t="shared" si="261"/>
        <v>12</v>
      </c>
      <c r="L3493" s="57">
        <f t="shared" si="262"/>
        <v>12</v>
      </c>
      <c r="M3493" s="4" t="s">
        <v>7083</v>
      </c>
      <c r="N3493" s="57" t="s">
        <v>212</v>
      </c>
      <c r="O3493" s="57" t="s">
        <v>6007</v>
      </c>
      <c r="P3493" s="4" t="s">
        <v>6008</v>
      </c>
      <c r="Q3493" s="4"/>
    </row>
    <row r="3494" spans="1:17" s="1" customFormat="1" ht="18.649999999999999" customHeight="1" x14ac:dyDescent="0.35">
      <c r="A3494" s="3">
        <v>46205</v>
      </c>
      <c r="B3494" s="57">
        <f t="shared" ref="B3494:B3557" si="263">WEEKNUM(A3494)</f>
        <v>27</v>
      </c>
      <c r="C3494" s="57" t="str">
        <f t="shared" ref="C3494:C3557" si="264">TEXT(A3494,"Mmm")</f>
        <v>Jul</v>
      </c>
      <c r="D3494" s="4" t="s">
        <v>435</v>
      </c>
      <c r="E3494" s="57" t="s">
        <v>34</v>
      </c>
      <c r="F3494" s="57" t="s">
        <v>18</v>
      </c>
      <c r="G3494" s="57">
        <v>9814</v>
      </c>
      <c r="H3494" s="57">
        <v>1</v>
      </c>
      <c r="I3494" s="57">
        <v>8</v>
      </c>
      <c r="J3494" s="57"/>
      <c r="K3494" s="57">
        <f t="shared" si="261"/>
        <v>8</v>
      </c>
      <c r="L3494" s="57">
        <f t="shared" si="262"/>
        <v>8</v>
      </c>
      <c r="M3494" s="4" t="s">
        <v>452</v>
      </c>
      <c r="N3494" s="57" t="s">
        <v>435</v>
      </c>
      <c r="O3494" s="57"/>
      <c r="P3494" s="4"/>
      <c r="Q3494" s="4"/>
    </row>
    <row r="3495" spans="1:17" s="1" customFormat="1" ht="18.649999999999999" customHeight="1" x14ac:dyDescent="0.35">
      <c r="A3495" s="3">
        <v>46205</v>
      </c>
      <c r="B3495" s="57">
        <f t="shared" si="263"/>
        <v>27</v>
      </c>
      <c r="C3495" s="57" t="str">
        <f t="shared" si="264"/>
        <v>Jul</v>
      </c>
      <c r="D3495" s="4" t="s">
        <v>435</v>
      </c>
      <c r="E3495" s="57" t="s">
        <v>34</v>
      </c>
      <c r="F3495" s="57" t="s">
        <v>18</v>
      </c>
      <c r="G3495" s="57">
        <v>9814</v>
      </c>
      <c r="H3495" s="57">
        <v>1</v>
      </c>
      <c r="I3495" s="57">
        <v>4</v>
      </c>
      <c r="J3495" s="57">
        <v>2</v>
      </c>
      <c r="K3495" s="57">
        <f t="shared" si="261"/>
        <v>6</v>
      </c>
      <c r="L3495" s="57">
        <f t="shared" si="262"/>
        <v>6</v>
      </c>
      <c r="M3495" s="4" t="s">
        <v>452</v>
      </c>
      <c r="N3495" s="57" t="s">
        <v>435</v>
      </c>
      <c r="O3495" s="57"/>
      <c r="P3495" s="4"/>
      <c r="Q3495" s="4"/>
    </row>
    <row r="3496" spans="1:17" s="1" customFormat="1" ht="18.649999999999999" customHeight="1" x14ac:dyDescent="0.35">
      <c r="A3496" s="3">
        <v>46205</v>
      </c>
      <c r="B3496" s="57">
        <f t="shared" si="263"/>
        <v>27</v>
      </c>
      <c r="C3496" s="57" t="str">
        <f t="shared" si="264"/>
        <v>Jul</v>
      </c>
      <c r="D3496" s="4" t="s">
        <v>2268</v>
      </c>
      <c r="E3496" s="57" t="s">
        <v>34</v>
      </c>
      <c r="F3496" s="57" t="s">
        <v>18</v>
      </c>
      <c r="G3496" s="57">
        <v>9814</v>
      </c>
      <c r="H3496" s="57">
        <v>1</v>
      </c>
      <c r="I3496" s="57">
        <v>2</v>
      </c>
      <c r="J3496" s="57"/>
      <c r="K3496" s="57">
        <f t="shared" si="261"/>
        <v>2</v>
      </c>
      <c r="L3496" s="57">
        <f t="shared" si="262"/>
        <v>2</v>
      </c>
      <c r="M3496" s="4" t="s">
        <v>7129</v>
      </c>
      <c r="N3496" s="57" t="s">
        <v>52</v>
      </c>
      <c r="O3496" s="57">
        <v>9330</v>
      </c>
      <c r="P3496" s="4" t="s">
        <v>2417</v>
      </c>
      <c r="Q3496" s="4"/>
    </row>
    <row r="3497" spans="1:17" s="1" customFormat="1" ht="18.649999999999999" customHeight="1" x14ac:dyDescent="0.35">
      <c r="A3497" s="3">
        <v>46205</v>
      </c>
      <c r="B3497" s="57">
        <f t="shared" si="263"/>
        <v>27</v>
      </c>
      <c r="C3497" s="57" t="str">
        <f t="shared" si="264"/>
        <v>Jul</v>
      </c>
      <c r="D3497" s="4" t="s">
        <v>2269</v>
      </c>
      <c r="E3497" s="57" t="s">
        <v>34</v>
      </c>
      <c r="F3497" s="57" t="s">
        <v>18</v>
      </c>
      <c r="G3497" s="57">
        <v>9814</v>
      </c>
      <c r="H3497" s="57">
        <v>1</v>
      </c>
      <c r="I3497" s="57">
        <v>2</v>
      </c>
      <c r="J3497" s="57"/>
      <c r="K3497" s="57">
        <f t="shared" si="261"/>
        <v>2</v>
      </c>
      <c r="L3497" s="57">
        <f t="shared" si="262"/>
        <v>2</v>
      </c>
      <c r="M3497" s="4" t="s">
        <v>7129</v>
      </c>
      <c r="N3497" s="57" t="s">
        <v>52</v>
      </c>
      <c r="O3497" s="57">
        <v>9330</v>
      </c>
      <c r="P3497" s="4" t="s">
        <v>2417</v>
      </c>
      <c r="Q3497" s="4"/>
    </row>
    <row r="3498" spans="1:17" s="1" customFormat="1" ht="18.649999999999999" customHeight="1" x14ac:dyDescent="0.35">
      <c r="A3498" s="3">
        <v>46205</v>
      </c>
      <c r="B3498" s="57">
        <f t="shared" si="263"/>
        <v>27</v>
      </c>
      <c r="C3498" s="57" t="str">
        <f t="shared" si="264"/>
        <v>Jul</v>
      </c>
      <c r="D3498" s="4" t="s">
        <v>5292</v>
      </c>
      <c r="E3498" s="57" t="s">
        <v>445</v>
      </c>
      <c r="F3498" s="57" t="s">
        <v>18</v>
      </c>
      <c r="G3498" s="57">
        <v>9812</v>
      </c>
      <c r="H3498" s="57">
        <v>1</v>
      </c>
      <c r="I3498" s="57">
        <v>8</v>
      </c>
      <c r="J3498" s="57">
        <v>3.5</v>
      </c>
      <c r="K3498" s="57">
        <f t="shared" si="261"/>
        <v>11.5</v>
      </c>
      <c r="L3498" s="57">
        <f t="shared" si="262"/>
        <v>11.5</v>
      </c>
      <c r="M3498" s="4" t="s">
        <v>5733</v>
      </c>
      <c r="N3498" s="57" t="s">
        <v>47</v>
      </c>
      <c r="O3498" s="57">
        <v>9281</v>
      </c>
      <c r="P3498" s="4" t="s">
        <v>6249</v>
      </c>
      <c r="Q3498" s="4"/>
    </row>
    <row r="3499" spans="1:17" s="1" customFormat="1" ht="18.649999999999999" customHeight="1" x14ac:dyDescent="0.35">
      <c r="A3499" s="3">
        <v>46205</v>
      </c>
      <c r="B3499" s="57">
        <f t="shared" si="263"/>
        <v>27</v>
      </c>
      <c r="C3499" s="57" t="str">
        <f t="shared" si="264"/>
        <v>Jul</v>
      </c>
      <c r="D3499" s="4" t="s">
        <v>1283</v>
      </c>
      <c r="E3499" s="57" t="s">
        <v>445</v>
      </c>
      <c r="F3499" s="57" t="s">
        <v>18</v>
      </c>
      <c r="G3499" s="57">
        <v>9812</v>
      </c>
      <c r="H3499" s="57">
        <v>1</v>
      </c>
      <c r="I3499" s="57">
        <v>8</v>
      </c>
      <c r="J3499" s="57"/>
      <c r="K3499" s="57">
        <f t="shared" si="261"/>
        <v>8</v>
      </c>
      <c r="L3499" s="57">
        <f t="shared" si="262"/>
        <v>8</v>
      </c>
      <c r="M3499" s="4" t="s">
        <v>7130</v>
      </c>
      <c r="N3499" s="57" t="s">
        <v>52</v>
      </c>
      <c r="O3499" s="57">
        <v>9330</v>
      </c>
      <c r="P3499" s="4" t="s">
        <v>6210</v>
      </c>
      <c r="Q3499" s="4"/>
    </row>
    <row r="3500" spans="1:17" s="1" customFormat="1" ht="18.649999999999999" customHeight="1" x14ac:dyDescent="0.35">
      <c r="A3500" s="3">
        <v>46205</v>
      </c>
      <c r="B3500" s="57">
        <f t="shared" si="263"/>
        <v>27</v>
      </c>
      <c r="C3500" s="57" t="str">
        <f t="shared" si="264"/>
        <v>Jul</v>
      </c>
      <c r="D3500" s="4" t="s">
        <v>3707</v>
      </c>
      <c r="E3500" s="57" t="s">
        <v>445</v>
      </c>
      <c r="F3500" s="57" t="s">
        <v>18</v>
      </c>
      <c r="G3500" s="57">
        <v>9812</v>
      </c>
      <c r="H3500" s="57">
        <v>2</v>
      </c>
      <c r="I3500" s="57">
        <v>8</v>
      </c>
      <c r="J3500" s="57">
        <v>2.5</v>
      </c>
      <c r="K3500" s="57">
        <f t="shared" si="261"/>
        <v>10.5</v>
      </c>
      <c r="L3500" s="57">
        <f t="shared" si="262"/>
        <v>21</v>
      </c>
      <c r="M3500" s="4" t="s">
        <v>447</v>
      </c>
      <c r="N3500" s="57" t="s">
        <v>455</v>
      </c>
      <c r="O3500" s="57">
        <v>9812</v>
      </c>
      <c r="P3500" s="4"/>
      <c r="Q3500" s="4"/>
    </row>
    <row r="3501" spans="1:17" s="1" customFormat="1" ht="18.649999999999999" customHeight="1" x14ac:dyDescent="0.35">
      <c r="A3501" s="3">
        <v>46205</v>
      </c>
      <c r="B3501" s="57">
        <f t="shared" si="263"/>
        <v>27</v>
      </c>
      <c r="C3501" s="57" t="str">
        <f t="shared" si="264"/>
        <v>Jul</v>
      </c>
      <c r="D3501" s="4" t="s">
        <v>6387</v>
      </c>
      <c r="E3501" s="57" t="s">
        <v>445</v>
      </c>
      <c r="F3501" s="57" t="s">
        <v>18</v>
      </c>
      <c r="G3501" s="57">
        <v>9812</v>
      </c>
      <c r="H3501" s="57">
        <v>1</v>
      </c>
      <c r="I3501" s="57">
        <v>8</v>
      </c>
      <c r="J3501" s="57">
        <v>3.25</v>
      </c>
      <c r="K3501" s="57">
        <f t="shared" si="261"/>
        <v>11.25</v>
      </c>
      <c r="L3501" s="57">
        <f t="shared" si="262"/>
        <v>11.25</v>
      </c>
      <c r="M3501" s="4" t="s">
        <v>447</v>
      </c>
      <c r="N3501" s="57" t="s">
        <v>455</v>
      </c>
      <c r="O3501" s="57">
        <v>9812</v>
      </c>
      <c r="P3501" s="4"/>
      <c r="Q3501" s="4"/>
    </row>
    <row r="3502" spans="1:17" s="1" customFormat="1" ht="18.649999999999999" customHeight="1" x14ac:dyDescent="0.35">
      <c r="A3502" s="3">
        <v>46205</v>
      </c>
      <c r="B3502" s="57">
        <f t="shared" si="263"/>
        <v>27</v>
      </c>
      <c r="C3502" s="57" t="str">
        <f t="shared" si="264"/>
        <v>Jul</v>
      </c>
      <c r="D3502" s="4" t="s">
        <v>6387</v>
      </c>
      <c r="E3502" s="57" t="s">
        <v>445</v>
      </c>
      <c r="F3502" s="57" t="s">
        <v>18</v>
      </c>
      <c r="G3502" s="57">
        <v>9812</v>
      </c>
      <c r="H3502" s="57">
        <v>3</v>
      </c>
      <c r="I3502" s="57">
        <v>8</v>
      </c>
      <c r="J3502" s="57">
        <v>3.5</v>
      </c>
      <c r="K3502" s="57">
        <f t="shared" si="261"/>
        <v>11.5</v>
      </c>
      <c r="L3502" s="57">
        <f t="shared" si="262"/>
        <v>34.5</v>
      </c>
      <c r="M3502" s="4" t="s">
        <v>447</v>
      </c>
      <c r="N3502" s="57" t="s">
        <v>455</v>
      </c>
      <c r="O3502" s="57">
        <v>9812</v>
      </c>
      <c r="P3502" s="4"/>
      <c r="Q3502" s="4"/>
    </row>
    <row r="3503" spans="1:17" s="1" customFormat="1" ht="18.649999999999999" customHeight="1" x14ac:dyDescent="0.35">
      <c r="A3503" s="3">
        <v>46205</v>
      </c>
      <c r="B3503" s="57">
        <f t="shared" si="263"/>
        <v>27</v>
      </c>
      <c r="C3503" s="57" t="str">
        <f t="shared" si="264"/>
        <v>Jul</v>
      </c>
      <c r="D3503" s="4" t="s">
        <v>674</v>
      </c>
      <c r="E3503" s="57" t="s">
        <v>445</v>
      </c>
      <c r="F3503" s="57" t="s">
        <v>18</v>
      </c>
      <c r="G3503" s="57">
        <v>9812</v>
      </c>
      <c r="H3503" s="57">
        <v>1</v>
      </c>
      <c r="I3503" s="57">
        <v>8</v>
      </c>
      <c r="J3503" s="57">
        <v>4</v>
      </c>
      <c r="K3503" s="57">
        <f t="shared" si="261"/>
        <v>12</v>
      </c>
      <c r="L3503" s="57">
        <f t="shared" si="262"/>
        <v>12</v>
      </c>
      <c r="M3503" s="4" t="s">
        <v>5103</v>
      </c>
      <c r="N3503" s="57" t="s">
        <v>52</v>
      </c>
      <c r="O3503" s="57">
        <v>9330</v>
      </c>
      <c r="P3503" s="4" t="s">
        <v>5482</v>
      </c>
      <c r="Q3503" s="4"/>
    </row>
    <row r="3504" spans="1:17" s="1" customFormat="1" ht="18.649999999999999" customHeight="1" x14ac:dyDescent="0.35">
      <c r="A3504" s="3">
        <v>46205</v>
      </c>
      <c r="B3504" s="57">
        <f t="shared" si="263"/>
        <v>27</v>
      </c>
      <c r="C3504" s="57" t="str">
        <f t="shared" si="264"/>
        <v>Jul</v>
      </c>
      <c r="D3504" s="4" t="s">
        <v>674</v>
      </c>
      <c r="E3504" s="57" t="s">
        <v>445</v>
      </c>
      <c r="F3504" s="57" t="s">
        <v>17</v>
      </c>
      <c r="G3504" s="57">
        <v>9812</v>
      </c>
      <c r="H3504" s="57">
        <v>1</v>
      </c>
      <c r="I3504" s="57">
        <v>8</v>
      </c>
      <c r="J3504" s="57">
        <v>4</v>
      </c>
      <c r="K3504" s="57">
        <f t="shared" si="261"/>
        <v>12</v>
      </c>
      <c r="L3504" s="57">
        <f t="shared" si="262"/>
        <v>12</v>
      </c>
      <c r="M3504" s="4" t="s">
        <v>7130</v>
      </c>
      <c r="N3504" s="57" t="s">
        <v>52</v>
      </c>
      <c r="O3504" s="57">
        <v>9330</v>
      </c>
      <c r="P3504" s="4" t="s">
        <v>5440</v>
      </c>
      <c r="Q3504" s="4"/>
    </row>
    <row r="3505" spans="1:17" s="1" customFormat="1" ht="18.649999999999999" customHeight="1" x14ac:dyDescent="0.35">
      <c r="A3505" s="3">
        <v>46205</v>
      </c>
      <c r="B3505" s="57">
        <f t="shared" si="263"/>
        <v>27</v>
      </c>
      <c r="C3505" s="57" t="str">
        <f t="shared" si="264"/>
        <v>Jul</v>
      </c>
      <c r="D3505" s="4" t="s">
        <v>5406</v>
      </c>
      <c r="E3505" s="57" t="s">
        <v>445</v>
      </c>
      <c r="F3505" s="57" t="s">
        <v>17</v>
      </c>
      <c r="G3505" s="57">
        <v>9812</v>
      </c>
      <c r="H3505" s="57">
        <v>3</v>
      </c>
      <c r="I3505" s="57">
        <v>8</v>
      </c>
      <c r="J3505" s="57"/>
      <c r="K3505" s="57">
        <f t="shared" ref="K3505:K3568" si="265">I3505+J3505</f>
        <v>8</v>
      </c>
      <c r="L3505" s="57">
        <f t="shared" si="262"/>
        <v>24</v>
      </c>
      <c r="M3505" s="4" t="s">
        <v>1903</v>
      </c>
      <c r="N3505" s="57" t="s">
        <v>442</v>
      </c>
      <c r="O3505" s="57">
        <v>9812</v>
      </c>
      <c r="P3505" s="4"/>
      <c r="Q3505" s="4"/>
    </row>
    <row r="3506" spans="1:17" s="1" customFormat="1" ht="18.649999999999999" customHeight="1" x14ac:dyDescent="0.35">
      <c r="A3506" s="3">
        <v>46205</v>
      </c>
      <c r="B3506" s="57">
        <f t="shared" si="263"/>
        <v>27</v>
      </c>
      <c r="C3506" s="57" t="str">
        <f t="shared" si="264"/>
        <v>Jul</v>
      </c>
      <c r="D3506" s="4" t="s">
        <v>5406</v>
      </c>
      <c r="E3506" s="57" t="s">
        <v>445</v>
      </c>
      <c r="F3506" s="57" t="s">
        <v>17</v>
      </c>
      <c r="G3506" s="57">
        <v>9812</v>
      </c>
      <c r="H3506" s="57">
        <v>2</v>
      </c>
      <c r="I3506" s="57">
        <v>8</v>
      </c>
      <c r="J3506" s="57">
        <v>1</v>
      </c>
      <c r="K3506" s="57">
        <f t="shared" si="265"/>
        <v>9</v>
      </c>
      <c r="L3506" s="57">
        <f t="shared" si="262"/>
        <v>18</v>
      </c>
      <c r="M3506" s="4" t="s">
        <v>1903</v>
      </c>
      <c r="N3506" s="57" t="s">
        <v>442</v>
      </c>
      <c r="O3506" s="57">
        <v>9812</v>
      </c>
      <c r="P3506" s="4"/>
      <c r="Q3506" s="4"/>
    </row>
    <row r="3507" spans="1:17" s="1" customFormat="1" ht="18.649999999999999" customHeight="1" x14ac:dyDescent="0.35">
      <c r="A3507" s="3">
        <v>46205</v>
      </c>
      <c r="B3507" s="57">
        <f t="shared" si="263"/>
        <v>27</v>
      </c>
      <c r="C3507" s="57" t="str">
        <f t="shared" si="264"/>
        <v>Jul</v>
      </c>
      <c r="D3507" s="4" t="s">
        <v>5406</v>
      </c>
      <c r="E3507" s="57" t="s">
        <v>445</v>
      </c>
      <c r="F3507" s="57" t="s">
        <v>17</v>
      </c>
      <c r="G3507" s="57">
        <v>9812</v>
      </c>
      <c r="H3507" s="57">
        <v>2</v>
      </c>
      <c r="I3507" s="57">
        <v>8</v>
      </c>
      <c r="J3507" s="57">
        <v>2</v>
      </c>
      <c r="K3507" s="57">
        <f t="shared" si="265"/>
        <v>10</v>
      </c>
      <c r="L3507" s="57">
        <f t="shared" si="262"/>
        <v>20</v>
      </c>
      <c r="M3507" s="4" t="s">
        <v>1903</v>
      </c>
      <c r="N3507" s="57" t="s">
        <v>442</v>
      </c>
      <c r="O3507" s="57">
        <v>9812</v>
      </c>
      <c r="P3507" s="4"/>
      <c r="Q3507" s="4"/>
    </row>
    <row r="3508" spans="1:17" s="1" customFormat="1" ht="18.649999999999999" customHeight="1" x14ac:dyDescent="0.35">
      <c r="A3508" s="3">
        <v>46205</v>
      </c>
      <c r="B3508" s="57">
        <f t="shared" si="263"/>
        <v>27</v>
      </c>
      <c r="C3508" s="57" t="str">
        <f t="shared" si="264"/>
        <v>Jul</v>
      </c>
      <c r="D3508" s="4" t="s">
        <v>5406</v>
      </c>
      <c r="E3508" s="57" t="s">
        <v>445</v>
      </c>
      <c r="F3508" s="57" t="s">
        <v>17</v>
      </c>
      <c r="G3508" s="57">
        <v>9812</v>
      </c>
      <c r="H3508" s="57">
        <v>2</v>
      </c>
      <c r="I3508" s="57">
        <v>8</v>
      </c>
      <c r="J3508" s="57">
        <v>2.5</v>
      </c>
      <c r="K3508" s="57">
        <f t="shared" si="265"/>
        <v>10.5</v>
      </c>
      <c r="L3508" s="57">
        <f t="shared" si="262"/>
        <v>21</v>
      </c>
      <c r="M3508" s="4" t="s">
        <v>1903</v>
      </c>
      <c r="N3508" s="57" t="s">
        <v>442</v>
      </c>
      <c r="O3508" s="57">
        <v>9812</v>
      </c>
      <c r="P3508" s="4"/>
      <c r="Q3508" s="4"/>
    </row>
    <row r="3509" spans="1:17" s="1" customFormat="1" ht="18.649999999999999" customHeight="1" x14ac:dyDescent="0.35">
      <c r="A3509" s="3">
        <v>46205</v>
      </c>
      <c r="B3509" s="57">
        <f t="shared" si="263"/>
        <v>27</v>
      </c>
      <c r="C3509" s="57" t="str">
        <f t="shared" si="264"/>
        <v>Jul</v>
      </c>
      <c r="D3509" s="4" t="s">
        <v>5406</v>
      </c>
      <c r="E3509" s="57" t="s">
        <v>445</v>
      </c>
      <c r="F3509" s="57" t="s">
        <v>17</v>
      </c>
      <c r="G3509" s="57">
        <v>9812</v>
      </c>
      <c r="H3509" s="57">
        <v>2</v>
      </c>
      <c r="I3509" s="57">
        <v>8</v>
      </c>
      <c r="J3509" s="57">
        <v>3.5</v>
      </c>
      <c r="K3509" s="57">
        <f t="shared" si="265"/>
        <v>11.5</v>
      </c>
      <c r="L3509" s="57">
        <f t="shared" si="262"/>
        <v>23</v>
      </c>
      <c r="M3509" s="4" t="s">
        <v>1903</v>
      </c>
      <c r="N3509" s="57" t="s">
        <v>442</v>
      </c>
      <c r="O3509" s="57">
        <v>9812</v>
      </c>
      <c r="P3509" s="4"/>
      <c r="Q3509" s="4"/>
    </row>
    <row r="3510" spans="1:17" s="1" customFormat="1" ht="18.649999999999999" customHeight="1" x14ac:dyDescent="0.35">
      <c r="A3510" s="3">
        <v>46205</v>
      </c>
      <c r="B3510" s="57">
        <f t="shared" si="263"/>
        <v>27</v>
      </c>
      <c r="C3510" s="57" t="str">
        <f t="shared" si="264"/>
        <v>Jul</v>
      </c>
      <c r="D3510" s="4" t="s">
        <v>5406</v>
      </c>
      <c r="E3510" s="57" t="s">
        <v>445</v>
      </c>
      <c r="F3510" s="57" t="s">
        <v>17</v>
      </c>
      <c r="G3510" s="57">
        <v>9812</v>
      </c>
      <c r="H3510" s="57">
        <v>2</v>
      </c>
      <c r="I3510" s="57">
        <v>8</v>
      </c>
      <c r="J3510" s="57">
        <v>3.75</v>
      </c>
      <c r="K3510" s="57">
        <f t="shared" si="265"/>
        <v>11.75</v>
      </c>
      <c r="L3510" s="57">
        <f t="shared" si="262"/>
        <v>23.5</v>
      </c>
      <c r="M3510" s="4" t="s">
        <v>1903</v>
      </c>
      <c r="N3510" s="57" t="s">
        <v>442</v>
      </c>
      <c r="O3510" s="57">
        <v>9812</v>
      </c>
      <c r="P3510" s="4"/>
      <c r="Q3510" s="4"/>
    </row>
    <row r="3511" spans="1:17" s="1" customFormat="1" ht="18.649999999999999" customHeight="1" x14ac:dyDescent="0.35">
      <c r="A3511" s="3">
        <v>46205</v>
      </c>
      <c r="B3511" s="57">
        <f t="shared" si="263"/>
        <v>27</v>
      </c>
      <c r="C3511" s="57" t="str">
        <f t="shared" si="264"/>
        <v>Jul</v>
      </c>
      <c r="D3511" s="4" t="s">
        <v>5406</v>
      </c>
      <c r="E3511" s="57" t="s">
        <v>445</v>
      </c>
      <c r="F3511" s="57" t="s">
        <v>17</v>
      </c>
      <c r="G3511" s="57">
        <v>9812</v>
      </c>
      <c r="H3511" s="57">
        <v>55</v>
      </c>
      <c r="I3511" s="57">
        <v>8</v>
      </c>
      <c r="J3511" s="57">
        <v>4</v>
      </c>
      <c r="K3511" s="57">
        <f t="shared" si="265"/>
        <v>12</v>
      </c>
      <c r="L3511" s="57">
        <f t="shared" si="262"/>
        <v>660</v>
      </c>
      <c r="M3511" s="4" t="s">
        <v>1903</v>
      </c>
      <c r="N3511" s="57" t="s">
        <v>442</v>
      </c>
      <c r="O3511" s="57">
        <v>9812</v>
      </c>
      <c r="P3511" s="4"/>
      <c r="Q3511" s="4"/>
    </row>
    <row r="3512" spans="1:17" s="1" customFormat="1" ht="18.649999999999999" customHeight="1" x14ac:dyDescent="0.35">
      <c r="A3512" s="3">
        <v>46205</v>
      </c>
      <c r="B3512" s="57">
        <f t="shared" si="263"/>
        <v>27</v>
      </c>
      <c r="C3512" s="57" t="str">
        <f t="shared" si="264"/>
        <v>Jul</v>
      </c>
      <c r="D3512" s="4" t="s">
        <v>5731</v>
      </c>
      <c r="E3512" s="57" t="s">
        <v>445</v>
      </c>
      <c r="F3512" s="57" t="s">
        <v>17</v>
      </c>
      <c r="G3512" s="57">
        <v>9812</v>
      </c>
      <c r="H3512" s="57">
        <v>1</v>
      </c>
      <c r="I3512" s="57">
        <v>8</v>
      </c>
      <c r="J3512" s="57">
        <v>2</v>
      </c>
      <c r="K3512" s="57">
        <f t="shared" si="265"/>
        <v>10</v>
      </c>
      <c r="L3512" s="57">
        <f t="shared" si="262"/>
        <v>10</v>
      </c>
      <c r="M3512" s="4" t="s">
        <v>5733</v>
      </c>
      <c r="N3512" s="57" t="s">
        <v>47</v>
      </c>
      <c r="O3512" s="57">
        <v>9281</v>
      </c>
      <c r="P3512" s="4" t="s">
        <v>5734</v>
      </c>
      <c r="Q3512" s="4"/>
    </row>
    <row r="3513" spans="1:17" s="1" customFormat="1" ht="18.649999999999999" customHeight="1" x14ac:dyDescent="0.35">
      <c r="A3513" s="3">
        <v>46205</v>
      </c>
      <c r="B3513" s="57">
        <f t="shared" si="263"/>
        <v>27</v>
      </c>
      <c r="C3513" s="57" t="str">
        <f t="shared" si="264"/>
        <v>Jul</v>
      </c>
      <c r="D3513" s="4" t="s">
        <v>5731</v>
      </c>
      <c r="E3513" s="57" t="s">
        <v>445</v>
      </c>
      <c r="F3513" s="57" t="s">
        <v>17</v>
      </c>
      <c r="G3513" s="57">
        <v>9812</v>
      </c>
      <c r="H3513" s="57">
        <v>3</v>
      </c>
      <c r="I3513" s="57">
        <v>8</v>
      </c>
      <c r="J3513" s="57">
        <v>4</v>
      </c>
      <c r="K3513" s="57">
        <f t="shared" si="265"/>
        <v>12</v>
      </c>
      <c r="L3513" s="57">
        <f t="shared" si="262"/>
        <v>36</v>
      </c>
      <c r="M3513" s="4" t="s">
        <v>5733</v>
      </c>
      <c r="N3513" s="57" t="s">
        <v>47</v>
      </c>
      <c r="O3513" s="57">
        <v>9281</v>
      </c>
      <c r="P3513" s="4" t="s">
        <v>5734</v>
      </c>
      <c r="Q3513" s="4"/>
    </row>
    <row r="3514" spans="1:17" s="1" customFormat="1" ht="18.649999999999999" customHeight="1" x14ac:dyDescent="0.35">
      <c r="A3514" s="3">
        <v>46205</v>
      </c>
      <c r="B3514" s="57">
        <f t="shared" si="263"/>
        <v>27</v>
      </c>
      <c r="C3514" s="57" t="str">
        <f t="shared" si="264"/>
        <v>Jul</v>
      </c>
      <c r="D3514" s="4" t="s">
        <v>551</v>
      </c>
      <c r="E3514" s="57" t="s">
        <v>34</v>
      </c>
      <c r="F3514" s="57" t="s">
        <v>17</v>
      </c>
      <c r="G3514" s="57">
        <v>9814</v>
      </c>
      <c r="H3514" s="57">
        <v>35</v>
      </c>
      <c r="I3514" s="57">
        <v>8</v>
      </c>
      <c r="J3514" s="57">
        <v>4</v>
      </c>
      <c r="K3514" s="57">
        <f t="shared" si="265"/>
        <v>12</v>
      </c>
      <c r="L3514" s="57">
        <f t="shared" si="262"/>
        <v>420</v>
      </c>
      <c r="M3514" s="4" t="s">
        <v>1903</v>
      </c>
      <c r="N3514" s="57" t="s">
        <v>443</v>
      </c>
      <c r="O3514" s="57">
        <v>9814</v>
      </c>
      <c r="P3514" s="4"/>
      <c r="Q3514" s="4"/>
    </row>
    <row r="3515" spans="1:17" s="1" customFormat="1" ht="18.649999999999999" customHeight="1" x14ac:dyDescent="0.35">
      <c r="A3515" s="3">
        <v>46205</v>
      </c>
      <c r="B3515" s="57">
        <f t="shared" si="263"/>
        <v>27</v>
      </c>
      <c r="C3515" s="57" t="str">
        <f t="shared" si="264"/>
        <v>Jul</v>
      </c>
      <c r="D3515" s="4" t="s">
        <v>6116</v>
      </c>
      <c r="E3515" s="57" t="s">
        <v>34</v>
      </c>
      <c r="F3515" s="57" t="s">
        <v>17</v>
      </c>
      <c r="G3515" s="57">
        <v>9814</v>
      </c>
      <c r="H3515" s="57">
        <v>2</v>
      </c>
      <c r="I3515" s="57">
        <v>8</v>
      </c>
      <c r="J3515" s="57"/>
      <c r="K3515" s="57">
        <f t="shared" si="265"/>
        <v>8</v>
      </c>
      <c r="L3515" s="57">
        <f t="shared" si="262"/>
        <v>16</v>
      </c>
      <c r="M3515" s="4" t="s">
        <v>5733</v>
      </c>
      <c r="N3515" s="57" t="s">
        <v>47</v>
      </c>
      <c r="O3515" s="57">
        <v>9281</v>
      </c>
      <c r="P3515" s="4" t="s">
        <v>5734</v>
      </c>
      <c r="Q3515" s="4"/>
    </row>
    <row r="3516" spans="1:17" s="1" customFormat="1" ht="18.649999999999999" customHeight="1" x14ac:dyDescent="0.35">
      <c r="A3516" s="3">
        <v>46205</v>
      </c>
      <c r="B3516" s="57">
        <f t="shared" si="263"/>
        <v>27</v>
      </c>
      <c r="C3516" s="57" t="str">
        <f t="shared" si="264"/>
        <v>Jul</v>
      </c>
      <c r="D3516" s="4" t="s">
        <v>6116</v>
      </c>
      <c r="E3516" s="57" t="s">
        <v>34</v>
      </c>
      <c r="F3516" s="57" t="s">
        <v>17</v>
      </c>
      <c r="G3516" s="57">
        <v>9814</v>
      </c>
      <c r="H3516" s="57">
        <v>1</v>
      </c>
      <c r="I3516" s="57">
        <v>8</v>
      </c>
      <c r="J3516" s="57">
        <v>1</v>
      </c>
      <c r="K3516" s="57">
        <f t="shared" si="265"/>
        <v>9</v>
      </c>
      <c r="L3516" s="57">
        <f t="shared" si="262"/>
        <v>9</v>
      </c>
      <c r="M3516" s="4" t="s">
        <v>5733</v>
      </c>
      <c r="N3516" s="57" t="s">
        <v>47</v>
      </c>
      <c r="O3516" s="57">
        <v>9281</v>
      </c>
      <c r="P3516" s="4" t="s">
        <v>5734</v>
      </c>
      <c r="Q3516" s="4"/>
    </row>
    <row r="3517" spans="1:17" s="1" customFormat="1" ht="18.649999999999999" customHeight="1" x14ac:dyDescent="0.35">
      <c r="A3517" s="3">
        <v>46205</v>
      </c>
      <c r="B3517" s="57">
        <f t="shared" si="263"/>
        <v>27</v>
      </c>
      <c r="C3517" s="57" t="str">
        <f t="shared" si="264"/>
        <v>Jul</v>
      </c>
      <c r="D3517" s="4" t="s">
        <v>6116</v>
      </c>
      <c r="E3517" s="57" t="s">
        <v>34</v>
      </c>
      <c r="F3517" s="57" t="s">
        <v>17</v>
      </c>
      <c r="G3517" s="57">
        <v>9814</v>
      </c>
      <c r="H3517" s="57">
        <v>1</v>
      </c>
      <c r="I3517" s="57">
        <v>8</v>
      </c>
      <c r="J3517" s="57">
        <v>2.5</v>
      </c>
      <c r="K3517" s="57">
        <f t="shared" si="265"/>
        <v>10.5</v>
      </c>
      <c r="L3517" s="57">
        <f t="shared" ref="L3517:L3580" si="266">H3517*K3517</f>
        <v>10.5</v>
      </c>
      <c r="M3517" s="4" t="s">
        <v>5733</v>
      </c>
      <c r="N3517" s="57" t="s">
        <v>47</v>
      </c>
      <c r="O3517" s="57">
        <v>9281</v>
      </c>
      <c r="P3517" s="4" t="s">
        <v>5734</v>
      </c>
      <c r="Q3517" s="4"/>
    </row>
    <row r="3518" spans="1:17" s="1" customFormat="1" ht="18.649999999999999" customHeight="1" x14ac:dyDescent="0.35">
      <c r="A3518" s="3">
        <v>46205</v>
      </c>
      <c r="B3518" s="57">
        <f t="shared" si="263"/>
        <v>27</v>
      </c>
      <c r="C3518" s="57" t="str">
        <f t="shared" si="264"/>
        <v>Jul</v>
      </c>
      <c r="D3518" s="4" t="s">
        <v>6116</v>
      </c>
      <c r="E3518" s="57" t="s">
        <v>34</v>
      </c>
      <c r="F3518" s="57" t="s">
        <v>17</v>
      </c>
      <c r="G3518" s="57">
        <v>9814</v>
      </c>
      <c r="H3518" s="57">
        <v>2</v>
      </c>
      <c r="I3518" s="57">
        <v>8</v>
      </c>
      <c r="J3518" s="57">
        <v>4</v>
      </c>
      <c r="K3518" s="57">
        <f t="shared" si="265"/>
        <v>12</v>
      </c>
      <c r="L3518" s="57">
        <f t="shared" si="266"/>
        <v>24</v>
      </c>
      <c r="M3518" s="4" t="s">
        <v>5733</v>
      </c>
      <c r="N3518" s="57" t="s">
        <v>47</v>
      </c>
      <c r="O3518" s="57">
        <v>9281</v>
      </c>
      <c r="P3518" s="4" t="s">
        <v>5734</v>
      </c>
      <c r="Q3518" s="4"/>
    </row>
    <row r="3519" spans="1:17" s="1" customFormat="1" ht="18.649999999999999" customHeight="1" x14ac:dyDescent="0.35">
      <c r="A3519" s="3">
        <v>46206</v>
      </c>
      <c r="B3519" s="57">
        <f t="shared" si="263"/>
        <v>27</v>
      </c>
      <c r="C3519" s="57" t="str">
        <f t="shared" si="264"/>
        <v>Jul</v>
      </c>
      <c r="D3519" s="4" t="s">
        <v>435</v>
      </c>
      <c r="E3519" s="57" t="s">
        <v>34</v>
      </c>
      <c r="F3519" s="57" t="s">
        <v>18</v>
      </c>
      <c r="G3519" s="57">
        <v>9814</v>
      </c>
      <c r="H3519" s="57">
        <v>1</v>
      </c>
      <c r="I3519" s="57">
        <v>8</v>
      </c>
      <c r="J3519" s="57">
        <v>1</v>
      </c>
      <c r="K3519" s="57">
        <f t="shared" si="265"/>
        <v>9</v>
      </c>
      <c r="L3519" s="57">
        <f t="shared" si="266"/>
        <v>9</v>
      </c>
      <c r="M3519" s="4" t="s">
        <v>452</v>
      </c>
      <c r="N3519" s="57" t="s">
        <v>435</v>
      </c>
      <c r="O3519" s="57"/>
      <c r="P3519" s="4"/>
      <c r="Q3519" s="4"/>
    </row>
    <row r="3520" spans="1:17" s="1" customFormat="1" ht="18.649999999999999" customHeight="1" x14ac:dyDescent="0.35">
      <c r="A3520" s="3">
        <v>46206</v>
      </c>
      <c r="B3520" s="57">
        <f t="shared" si="263"/>
        <v>27</v>
      </c>
      <c r="C3520" s="57" t="str">
        <f t="shared" si="264"/>
        <v>Jul</v>
      </c>
      <c r="D3520" s="4" t="s">
        <v>435</v>
      </c>
      <c r="E3520" s="57" t="s">
        <v>34</v>
      </c>
      <c r="F3520" s="57" t="s">
        <v>18</v>
      </c>
      <c r="G3520" s="57">
        <v>9814</v>
      </c>
      <c r="H3520" s="57">
        <v>1</v>
      </c>
      <c r="I3520" s="57">
        <v>4</v>
      </c>
      <c r="J3520" s="57">
        <v>2</v>
      </c>
      <c r="K3520" s="57">
        <f t="shared" si="265"/>
        <v>6</v>
      </c>
      <c r="L3520" s="57">
        <f t="shared" si="266"/>
        <v>6</v>
      </c>
      <c r="M3520" s="4" t="s">
        <v>452</v>
      </c>
      <c r="N3520" s="57" t="s">
        <v>435</v>
      </c>
      <c r="O3520" s="57"/>
      <c r="P3520" s="4"/>
      <c r="Q3520" s="4"/>
    </row>
    <row r="3521" spans="1:17" s="1" customFormat="1" ht="18.649999999999999" customHeight="1" x14ac:dyDescent="0.35">
      <c r="A3521" s="3">
        <v>46206</v>
      </c>
      <c r="B3521" s="57">
        <f t="shared" si="263"/>
        <v>27</v>
      </c>
      <c r="C3521" s="57" t="str">
        <f t="shared" si="264"/>
        <v>Jul</v>
      </c>
      <c r="D3521" s="4" t="s">
        <v>2268</v>
      </c>
      <c r="E3521" s="57" t="s">
        <v>34</v>
      </c>
      <c r="F3521" s="57" t="s">
        <v>18</v>
      </c>
      <c r="G3521" s="57">
        <v>9814</v>
      </c>
      <c r="H3521" s="57">
        <v>1</v>
      </c>
      <c r="I3521" s="57">
        <v>2</v>
      </c>
      <c r="J3521" s="57"/>
      <c r="K3521" s="57">
        <f t="shared" si="265"/>
        <v>2</v>
      </c>
      <c r="L3521" s="57">
        <f t="shared" si="266"/>
        <v>2</v>
      </c>
      <c r="M3521" s="4" t="s">
        <v>7129</v>
      </c>
      <c r="N3521" s="57" t="s">
        <v>52</v>
      </c>
      <c r="O3521" s="57">
        <v>9330</v>
      </c>
      <c r="P3521" s="4" t="s">
        <v>2417</v>
      </c>
      <c r="Q3521" s="4"/>
    </row>
    <row r="3522" spans="1:17" s="1" customFormat="1" ht="18.649999999999999" customHeight="1" x14ac:dyDescent="0.35">
      <c r="A3522" s="3">
        <v>46206</v>
      </c>
      <c r="B3522" s="57">
        <f t="shared" si="263"/>
        <v>27</v>
      </c>
      <c r="C3522" s="57" t="str">
        <f t="shared" si="264"/>
        <v>Jul</v>
      </c>
      <c r="D3522" s="4" t="s">
        <v>2269</v>
      </c>
      <c r="E3522" s="57" t="s">
        <v>34</v>
      </c>
      <c r="F3522" s="57" t="s">
        <v>18</v>
      </c>
      <c r="G3522" s="57">
        <v>9814</v>
      </c>
      <c r="H3522" s="57">
        <v>1</v>
      </c>
      <c r="I3522" s="57">
        <v>2</v>
      </c>
      <c r="J3522" s="57"/>
      <c r="K3522" s="57">
        <f t="shared" si="265"/>
        <v>2</v>
      </c>
      <c r="L3522" s="57">
        <f t="shared" si="266"/>
        <v>2</v>
      </c>
      <c r="M3522" s="4" t="s">
        <v>7129</v>
      </c>
      <c r="N3522" s="57" t="s">
        <v>52</v>
      </c>
      <c r="O3522" s="57">
        <v>9330</v>
      </c>
      <c r="P3522" s="4" t="s">
        <v>2417</v>
      </c>
      <c r="Q3522" s="4"/>
    </row>
    <row r="3523" spans="1:17" s="1" customFormat="1" ht="18.649999999999999" customHeight="1" x14ac:dyDescent="0.35">
      <c r="A3523" s="3">
        <v>46206</v>
      </c>
      <c r="B3523" s="57">
        <f t="shared" si="263"/>
        <v>27</v>
      </c>
      <c r="C3523" s="57" t="str">
        <f t="shared" si="264"/>
        <v>Jul</v>
      </c>
      <c r="D3523" s="4" t="s">
        <v>5292</v>
      </c>
      <c r="E3523" s="57" t="s">
        <v>445</v>
      </c>
      <c r="F3523" s="57" t="s">
        <v>18</v>
      </c>
      <c r="G3523" s="57">
        <v>9812</v>
      </c>
      <c r="H3523" s="57">
        <v>4</v>
      </c>
      <c r="I3523" s="57">
        <v>8</v>
      </c>
      <c r="J3523" s="57">
        <v>4</v>
      </c>
      <c r="K3523" s="57">
        <f t="shared" si="265"/>
        <v>12</v>
      </c>
      <c r="L3523" s="57">
        <f t="shared" si="266"/>
        <v>48</v>
      </c>
      <c r="M3523" s="4" t="s">
        <v>5733</v>
      </c>
      <c r="N3523" s="57" t="s">
        <v>47</v>
      </c>
      <c r="O3523" s="57">
        <v>9281</v>
      </c>
      <c r="P3523" s="4" t="s">
        <v>6249</v>
      </c>
      <c r="Q3523" s="4"/>
    </row>
    <row r="3524" spans="1:17" s="1" customFormat="1" ht="18.649999999999999" customHeight="1" x14ac:dyDescent="0.35">
      <c r="A3524" s="3">
        <v>46206</v>
      </c>
      <c r="B3524" s="57">
        <f t="shared" si="263"/>
        <v>27</v>
      </c>
      <c r="C3524" s="57" t="str">
        <f t="shared" si="264"/>
        <v>Jul</v>
      </c>
      <c r="D3524" s="4" t="s">
        <v>1283</v>
      </c>
      <c r="E3524" s="57" t="s">
        <v>445</v>
      </c>
      <c r="F3524" s="57" t="s">
        <v>18</v>
      </c>
      <c r="G3524" s="57">
        <v>9812</v>
      </c>
      <c r="H3524" s="57">
        <v>1</v>
      </c>
      <c r="I3524" s="57">
        <v>8</v>
      </c>
      <c r="J3524" s="57">
        <v>3</v>
      </c>
      <c r="K3524" s="57">
        <f t="shared" si="265"/>
        <v>11</v>
      </c>
      <c r="L3524" s="57">
        <f t="shared" si="266"/>
        <v>11</v>
      </c>
      <c r="M3524" s="4" t="s">
        <v>7130</v>
      </c>
      <c r="N3524" s="57" t="s">
        <v>52</v>
      </c>
      <c r="O3524" s="57">
        <v>9330</v>
      </c>
      <c r="P3524" s="4" t="s">
        <v>6210</v>
      </c>
      <c r="Q3524" s="4"/>
    </row>
    <row r="3525" spans="1:17" s="1" customFormat="1" ht="18.649999999999999" customHeight="1" x14ac:dyDescent="0.35">
      <c r="A3525" s="3">
        <v>46206</v>
      </c>
      <c r="B3525" s="57">
        <f t="shared" si="263"/>
        <v>27</v>
      </c>
      <c r="C3525" s="57" t="str">
        <f t="shared" si="264"/>
        <v>Jul</v>
      </c>
      <c r="D3525" s="4" t="s">
        <v>6157</v>
      </c>
      <c r="E3525" s="57" t="s">
        <v>445</v>
      </c>
      <c r="F3525" s="57" t="s">
        <v>18</v>
      </c>
      <c r="G3525" s="57">
        <v>9812</v>
      </c>
      <c r="H3525" s="57">
        <v>1</v>
      </c>
      <c r="I3525" s="57">
        <v>8</v>
      </c>
      <c r="J3525" s="57">
        <v>4</v>
      </c>
      <c r="K3525" s="57">
        <f t="shared" si="265"/>
        <v>12</v>
      </c>
      <c r="L3525" s="57">
        <f t="shared" si="266"/>
        <v>12</v>
      </c>
      <c r="M3525" s="4" t="s">
        <v>5733</v>
      </c>
      <c r="N3525" s="57" t="s">
        <v>47</v>
      </c>
      <c r="O3525" s="57">
        <v>9281</v>
      </c>
      <c r="P3525" s="4" t="s">
        <v>6249</v>
      </c>
      <c r="Q3525" s="4"/>
    </row>
    <row r="3526" spans="1:17" s="1" customFormat="1" ht="18.649999999999999" customHeight="1" x14ac:dyDescent="0.35">
      <c r="A3526" s="3">
        <v>46206</v>
      </c>
      <c r="B3526" s="57">
        <f t="shared" si="263"/>
        <v>27</v>
      </c>
      <c r="C3526" s="57" t="str">
        <f t="shared" si="264"/>
        <v>Jul</v>
      </c>
      <c r="D3526" s="4" t="s">
        <v>674</v>
      </c>
      <c r="E3526" s="57" t="s">
        <v>445</v>
      </c>
      <c r="F3526" s="57" t="s">
        <v>18</v>
      </c>
      <c r="G3526" s="57">
        <v>9812</v>
      </c>
      <c r="H3526" s="57">
        <v>1</v>
      </c>
      <c r="I3526" s="57">
        <v>8</v>
      </c>
      <c r="J3526" s="57">
        <v>4</v>
      </c>
      <c r="K3526" s="57">
        <f t="shared" si="265"/>
        <v>12</v>
      </c>
      <c r="L3526" s="57">
        <f t="shared" si="266"/>
        <v>12</v>
      </c>
      <c r="M3526" s="4" t="s">
        <v>5103</v>
      </c>
      <c r="N3526" s="57" t="s">
        <v>52</v>
      </c>
      <c r="O3526" s="57">
        <v>9330</v>
      </c>
      <c r="P3526" s="4" t="s">
        <v>5482</v>
      </c>
      <c r="Q3526" s="4"/>
    </row>
    <row r="3527" spans="1:17" s="1" customFormat="1" ht="18.649999999999999" customHeight="1" x14ac:dyDescent="0.35">
      <c r="A3527" s="3">
        <v>46206</v>
      </c>
      <c r="B3527" s="57">
        <f t="shared" si="263"/>
        <v>27</v>
      </c>
      <c r="C3527" s="57" t="str">
        <f t="shared" si="264"/>
        <v>Jul</v>
      </c>
      <c r="D3527" s="4" t="s">
        <v>674</v>
      </c>
      <c r="E3527" s="57" t="s">
        <v>445</v>
      </c>
      <c r="F3527" s="57" t="s">
        <v>17</v>
      </c>
      <c r="G3527" s="57">
        <v>9812</v>
      </c>
      <c r="H3527" s="57">
        <v>1</v>
      </c>
      <c r="I3527" s="57">
        <v>8</v>
      </c>
      <c r="J3527" s="57">
        <v>4</v>
      </c>
      <c r="K3527" s="57">
        <f t="shared" si="265"/>
        <v>12</v>
      </c>
      <c r="L3527" s="57">
        <f t="shared" si="266"/>
        <v>12</v>
      </c>
      <c r="M3527" s="4" t="s">
        <v>7130</v>
      </c>
      <c r="N3527" s="57" t="s">
        <v>52</v>
      </c>
      <c r="O3527" s="57">
        <v>9330</v>
      </c>
      <c r="P3527" s="4" t="s">
        <v>5440</v>
      </c>
      <c r="Q3527" s="4"/>
    </row>
    <row r="3528" spans="1:17" s="1" customFormat="1" ht="18.649999999999999" customHeight="1" x14ac:dyDescent="0.35">
      <c r="A3528" s="3">
        <v>46206</v>
      </c>
      <c r="B3528" s="57">
        <f t="shared" si="263"/>
        <v>27</v>
      </c>
      <c r="C3528" s="57" t="str">
        <f t="shared" si="264"/>
        <v>Jul</v>
      </c>
      <c r="D3528" s="4" t="s">
        <v>5406</v>
      </c>
      <c r="E3528" s="57" t="s">
        <v>445</v>
      </c>
      <c r="F3528" s="57" t="s">
        <v>17</v>
      </c>
      <c r="G3528" s="57">
        <v>9812</v>
      </c>
      <c r="H3528" s="57">
        <v>3</v>
      </c>
      <c r="I3528" s="57">
        <v>8</v>
      </c>
      <c r="J3528" s="57"/>
      <c r="K3528" s="57">
        <f t="shared" si="265"/>
        <v>8</v>
      </c>
      <c r="L3528" s="57">
        <f t="shared" si="266"/>
        <v>24</v>
      </c>
      <c r="M3528" s="4" t="s">
        <v>1903</v>
      </c>
      <c r="N3528" s="57" t="s">
        <v>442</v>
      </c>
      <c r="O3528" s="57">
        <v>9812</v>
      </c>
      <c r="P3528" s="4"/>
      <c r="Q3528" s="4"/>
    </row>
    <row r="3529" spans="1:17" s="1" customFormat="1" ht="18.649999999999999" customHeight="1" x14ac:dyDescent="0.35">
      <c r="A3529" s="3">
        <v>46206</v>
      </c>
      <c r="B3529" s="57">
        <f t="shared" si="263"/>
        <v>27</v>
      </c>
      <c r="C3529" s="57" t="str">
        <f t="shared" si="264"/>
        <v>Jul</v>
      </c>
      <c r="D3529" s="4" t="s">
        <v>5406</v>
      </c>
      <c r="E3529" s="57" t="s">
        <v>445</v>
      </c>
      <c r="F3529" s="57" t="s">
        <v>17</v>
      </c>
      <c r="G3529" s="57">
        <v>9812</v>
      </c>
      <c r="H3529" s="57">
        <v>2</v>
      </c>
      <c r="I3529" s="57">
        <v>8</v>
      </c>
      <c r="J3529" s="57">
        <v>1.5</v>
      </c>
      <c r="K3529" s="57">
        <f t="shared" si="265"/>
        <v>9.5</v>
      </c>
      <c r="L3529" s="57">
        <f t="shared" si="266"/>
        <v>19</v>
      </c>
      <c r="M3529" s="4" t="s">
        <v>1903</v>
      </c>
      <c r="N3529" s="57" t="s">
        <v>442</v>
      </c>
      <c r="O3529" s="57">
        <v>9812</v>
      </c>
      <c r="P3529" s="4"/>
      <c r="Q3529" s="4"/>
    </row>
    <row r="3530" spans="1:17" s="1" customFormat="1" ht="18.649999999999999" customHeight="1" x14ac:dyDescent="0.35">
      <c r="A3530" s="3">
        <v>46206</v>
      </c>
      <c r="B3530" s="57">
        <f t="shared" si="263"/>
        <v>27</v>
      </c>
      <c r="C3530" s="57" t="str">
        <f t="shared" si="264"/>
        <v>Jul</v>
      </c>
      <c r="D3530" s="4" t="s">
        <v>5406</v>
      </c>
      <c r="E3530" s="57" t="s">
        <v>445</v>
      </c>
      <c r="F3530" s="57" t="s">
        <v>17</v>
      </c>
      <c r="G3530" s="57">
        <v>9812</v>
      </c>
      <c r="H3530" s="57">
        <v>1</v>
      </c>
      <c r="I3530" s="57">
        <v>8</v>
      </c>
      <c r="J3530" s="57">
        <v>2</v>
      </c>
      <c r="K3530" s="57">
        <f t="shared" si="265"/>
        <v>10</v>
      </c>
      <c r="L3530" s="57">
        <f t="shared" si="266"/>
        <v>10</v>
      </c>
      <c r="M3530" s="4" t="s">
        <v>1903</v>
      </c>
      <c r="N3530" s="57" t="s">
        <v>442</v>
      </c>
      <c r="O3530" s="57">
        <v>9812</v>
      </c>
      <c r="P3530" s="4"/>
      <c r="Q3530" s="4"/>
    </row>
    <row r="3531" spans="1:17" s="1" customFormat="1" ht="18.649999999999999" customHeight="1" x14ac:dyDescent="0.35">
      <c r="A3531" s="3">
        <v>46206</v>
      </c>
      <c r="B3531" s="57">
        <f t="shared" si="263"/>
        <v>27</v>
      </c>
      <c r="C3531" s="57" t="str">
        <f t="shared" si="264"/>
        <v>Jul</v>
      </c>
      <c r="D3531" s="4" t="s">
        <v>5406</v>
      </c>
      <c r="E3531" s="57" t="s">
        <v>445</v>
      </c>
      <c r="F3531" s="57" t="s">
        <v>17</v>
      </c>
      <c r="G3531" s="57">
        <v>9812</v>
      </c>
      <c r="H3531" s="57">
        <v>1</v>
      </c>
      <c r="I3531" s="57">
        <v>8</v>
      </c>
      <c r="J3531" s="57">
        <v>3</v>
      </c>
      <c r="K3531" s="57">
        <f t="shared" si="265"/>
        <v>11</v>
      </c>
      <c r="L3531" s="57">
        <f t="shared" si="266"/>
        <v>11</v>
      </c>
      <c r="M3531" s="4" t="s">
        <v>1903</v>
      </c>
      <c r="N3531" s="57" t="s">
        <v>442</v>
      </c>
      <c r="O3531" s="57">
        <v>9812</v>
      </c>
      <c r="P3531" s="4"/>
      <c r="Q3531" s="4"/>
    </row>
    <row r="3532" spans="1:17" s="1" customFormat="1" ht="18.649999999999999" customHeight="1" x14ac:dyDescent="0.35">
      <c r="A3532" s="3">
        <v>46206</v>
      </c>
      <c r="B3532" s="57">
        <f t="shared" si="263"/>
        <v>27</v>
      </c>
      <c r="C3532" s="57" t="str">
        <f t="shared" si="264"/>
        <v>Jul</v>
      </c>
      <c r="D3532" s="4" t="s">
        <v>5406</v>
      </c>
      <c r="E3532" s="57" t="s">
        <v>445</v>
      </c>
      <c r="F3532" s="57" t="s">
        <v>17</v>
      </c>
      <c r="G3532" s="57">
        <v>9812</v>
      </c>
      <c r="H3532" s="57">
        <v>1</v>
      </c>
      <c r="I3532" s="57">
        <v>8</v>
      </c>
      <c r="J3532" s="57">
        <v>3.5</v>
      </c>
      <c r="K3532" s="57">
        <f t="shared" si="265"/>
        <v>11.5</v>
      </c>
      <c r="L3532" s="57">
        <f t="shared" si="266"/>
        <v>11.5</v>
      </c>
      <c r="M3532" s="4" t="s">
        <v>1903</v>
      </c>
      <c r="N3532" s="57" t="s">
        <v>442</v>
      </c>
      <c r="O3532" s="57">
        <v>9812</v>
      </c>
      <c r="P3532" s="4"/>
      <c r="Q3532" s="4"/>
    </row>
    <row r="3533" spans="1:17" s="1" customFormat="1" ht="18.649999999999999" customHeight="1" x14ac:dyDescent="0.35">
      <c r="A3533" s="3">
        <v>46206</v>
      </c>
      <c r="B3533" s="57">
        <f t="shared" si="263"/>
        <v>27</v>
      </c>
      <c r="C3533" s="57" t="str">
        <f t="shared" si="264"/>
        <v>Jul</v>
      </c>
      <c r="D3533" s="4" t="s">
        <v>5406</v>
      </c>
      <c r="E3533" s="57" t="s">
        <v>445</v>
      </c>
      <c r="F3533" s="57" t="s">
        <v>17</v>
      </c>
      <c r="G3533" s="57">
        <v>9812</v>
      </c>
      <c r="H3533" s="57">
        <v>2</v>
      </c>
      <c r="I3533" s="57">
        <v>8</v>
      </c>
      <c r="J3533" s="57">
        <v>3.75</v>
      </c>
      <c r="K3533" s="57">
        <f t="shared" si="265"/>
        <v>11.75</v>
      </c>
      <c r="L3533" s="57">
        <f t="shared" si="266"/>
        <v>23.5</v>
      </c>
      <c r="M3533" s="4" t="s">
        <v>1903</v>
      </c>
      <c r="N3533" s="57" t="s">
        <v>442</v>
      </c>
      <c r="O3533" s="57">
        <v>9812</v>
      </c>
      <c r="P3533" s="4"/>
      <c r="Q3533" s="4"/>
    </row>
    <row r="3534" spans="1:17" s="1" customFormat="1" ht="18.649999999999999" customHeight="1" x14ac:dyDescent="0.35">
      <c r="A3534" s="3">
        <v>46206</v>
      </c>
      <c r="B3534" s="57">
        <f t="shared" si="263"/>
        <v>27</v>
      </c>
      <c r="C3534" s="57" t="str">
        <f t="shared" si="264"/>
        <v>Jul</v>
      </c>
      <c r="D3534" s="4" t="s">
        <v>5406</v>
      </c>
      <c r="E3534" s="57" t="s">
        <v>445</v>
      </c>
      <c r="F3534" s="57" t="s">
        <v>17</v>
      </c>
      <c r="G3534" s="57">
        <v>9812</v>
      </c>
      <c r="H3534" s="57">
        <v>55</v>
      </c>
      <c r="I3534" s="57">
        <v>8</v>
      </c>
      <c r="J3534" s="57">
        <v>4</v>
      </c>
      <c r="K3534" s="57">
        <f t="shared" si="265"/>
        <v>12</v>
      </c>
      <c r="L3534" s="57">
        <f t="shared" si="266"/>
        <v>660</v>
      </c>
      <c r="M3534" s="4" t="s">
        <v>1903</v>
      </c>
      <c r="N3534" s="57" t="s">
        <v>442</v>
      </c>
      <c r="O3534" s="57">
        <v>9812</v>
      </c>
      <c r="P3534" s="4"/>
      <c r="Q3534" s="4"/>
    </row>
    <row r="3535" spans="1:17" s="1" customFormat="1" ht="18.649999999999999" customHeight="1" x14ac:dyDescent="0.35">
      <c r="A3535" s="3">
        <v>46206</v>
      </c>
      <c r="B3535" s="57">
        <f t="shared" si="263"/>
        <v>27</v>
      </c>
      <c r="C3535" s="57" t="str">
        <f t="shared" si="264"/>
        <v>Jul</v>
      </c>
      <c r="D3535" s="4" t="s">
        <v>5406</v>
      </c>
      <c r="E3535" s="57" t="s">
        <v>445</v>
      </c>
      <c r="F3535" s="57" t="s">
        <v>17</v>
      </c>
      <c r="G3535" s="57">
        <v>9812</v>
      </c>
      <c r="H3535" s="57">
        <v>3</v>
      </c>
      <c r="I3535" s="57">
        <v>8</v>
      </c>
      <c r="J3535" s="57">
        <v>3</v>
      </c>
      <c r="K3535" s="57">
        <f t="shared" si="265"/>
        <v>11</v>
      </c>
      <c r="L3535" s="57">
        <f t="shared" si="266"/>
        <v>33</v>
      </c>
      <c r="M3535" s="4" t="s">
        <v>1903</v>
      </c>
      <c r="N3535" s="57" t="s">
        <v>443</v>
      </c>
      <c r="O3535" s="57">
        <v>9814</v>
      </c>
      <c r="P3535" s="4"/>
      <c r="Q3535" s="4"/>
    </row>
    <row r="3536" spans="1:17" s="1" customFormat="1" ht="18.649999999999999" customHeight="1" x14ac:dyDescent="0.35">
      <c r="A3536" s="3">
        <v>46206</v>
      </c>
      <c r="B3536" s="57">
        <f t="shared" si="263"/>
        <v>27</v>
      </c>
      <c r="C3536" s="57" t="str">
        <f t="shared" si="264"/>
        <v>Jul</v>
      </c>
      <c r="D3536" s="4" t="s">
        <v>5406</v>
      </c>
      <c r="E3536" s="57" t="s">
        <v>445</v>
      </c>
      <c r="F3536" s="57" t="s">
        <v>17</v>
      </c>
      <c r="G3536" s="57">
        <v>9812</v>
      </c>
      <c r="H3536" s="57">
        <v>1</v>
      </c>
      <c r="I3536" s="57">
        <v>8</v>
      </c>
      <c r="J3536" s="57">
        <v>3.25</v>
      </c>
      <c r="K3536" s="57">
        <f t="shared" si="265"/>
        <v>11.25</v>
      </c>
      <c r="L3536" s="57">
        <f t="shared" si="266"/>
        <v>11.25</v>
      </c>
      <c r="M3536" s="4" t="s">
        <v>1903</v>
      </c>
      <c r="N3536" s="57" t="s">
        <v>443</v>
      </c>
      <c r="O3536" s="57">
        <v>9814</v>
      </c>
      <c r="P3536" s="4"/>
      <c r="Q3536" s="4"/>
    </row>
    <row r="3537" spans="1:17" s="1" customFormat="1" ht="18.649999999999999" customHeight="1" x14ac:dyDescent="0.35">
      <c r="A3537" s="3">
        <v>46206</v>
      </c>
      <c r="B3537" s="57">
        <f t="shared" si="263"/>
        <v>27</v>
      </c>
      <c r="C3537" s="57" t="str">
        <f t="shared" si="264"/>
        <v>Jul</v>
      </c>
      <c r="D3537" s="4" t="s">
        <v>5731</v>
      </c>
      <c r="E3537" s="57" t="s">
        <v>445</v>
      </c>
      <c r="F3537" s="57" t="s">
        <v>17</v>
      </c>
      <c r="G3537" s="57">
        <v>9812</v>
      </c>
      <c r="H3537" s="57">
        <v>1</v>
      </c>
      <c r="I3537" s="57">
        <v>8</v>
      </c>
      <c r="J3537" s="57">
        <v>2</v>
      </c>
      <c r="K3537" s="57">
        <f t="shared" si="265"/>
        <v>10</v>
      </c>
      <c r="L3537" s="57">
        <f t="shared" si="266"/>
        <v>10</v>
      </c>
      <c r="M3537" s="4" t="s">
        <v>5733</v>
      </c>
      <c r="N3537" s="57" t="s">
        <v>47</v>
      </c>
      <c r="O3537" s="57">
        <v>9281</v>
      </c>
      <c r="P3537" s="4" t="s">
        <v>5734</v>
      </c>
      <c r="Q3537" s="4"/>
    </row>
    <row r="3538" spans="1:17" s="1" customFormat="1" ht="18.649999999999999" customHeight="1" x14ac:dyDescent="0.35">
      <c r="A3538" s="3">
        <v>46206</v>
      </c>
      <c r="B3538" s="57">
        <f t="shared" si="263"/>
        <v>27</v>
      </c>
      <c r="C3538" s="57" t="str">
        <f t="shared" si="264"/>
        <v>Jul</v>
      </c>
      <c r="D3538" s="4" t="s">
        <v>5731</v>
      </c>
      <c r="E3538" s="57" t="s">
        <v>445</v>
      </c>
      <c r="F3538" s="57" t="s">
        <v>17</v>
      </c>
      <c r="G3538" s="57">
        <v>9812</v>
      </c>
      <c r="H3538" s="57">
        <v>3</v>
      </c>
      <c r="I3538" s="57">
        <v>8</v>
      </c>
      <c r="J3538" s="57">
        <v>4</v>
      </c>
      <c r="K3538" s="57">
        <f t="shared" si="265"/>
        <v>12</v>
      </c>
      <c r="L3538" s="57">
        <f t="shared" si="266"/>
        <v>36</v>
      </c>
      <c r="M3538" s="4" t="s">
        <v>5733</v>
      </c>
      <c r="N3538" s="57" t="s">
        <v>47</v>
      </c>
      <c r="O3538" s="57">
        <v>9281</v>
      </c>
      <c r="P3538" s="4" t="s">
        <v>5734</v>
      </c>
      <c r="Q3538" s="4"/>
    </row>
    <row r="3539" spans="1:17" s="1" customFormat="1" ht="18.649999999999999" customHeight="1" x14ac:dyDescent="0.35">
      <c r="A3539" s="3">
        <v>46206</v>
      </c>
      <c r="B3539" s="57">
        <f t="shared" si="263"/>
        <v>27</v>
      </c>
      <c r="C3539" s="57" t="str">
        <f t="shared" si="264"/>
        <v>Jul</v>
      </c>
      <c r="D3539" s="4" t="s">
        <v>1189</v>
      </c>
      <c r="E3539" s="57" t="s">
        <v>445</v>
      </c>
      <c r="F3539" s="57" t="s">
        <v>17</v>
      </c>
      <c r="G3539" s="57">
        <v>9812</v>
      </c>
      <c r="H3539" s="57">
        <v>2</v>
      </c>
      <c r="I3539" s="57">
        <v>8</v>
      </c>
      <c r="J3539" s="57">
        <v>4</v>
      </c>
      <c r="K3539" s="57">
        <f t="shared" si="265"/>
        <v>12</v>
      </c>
      <c r="L3539" s="57">
        <f t="shared" si="266"/>
        <v>24</v>
      </c>
      <c r="M3539" s="4" t="s">
        <v>7039</v>
      </c>
      <c r="N3539" s="57" t="s">
        <v>57</v>
      </c>
      <c r="O3539" s="57" t="s">
        <v>4306</v>
      </c>
      <c r="P3539" s="4" t="s">
        <v>6388</v>
      </c>
      <c r="Q3539" s="4"/>
    </row>
    <row r="3540" spans="1:17" s="1" customFormat="1" ht="18.649999999999999" customHeight="1" x14ac:dyDescent="0.35">
      <c r="A3540" s="3">
        <v>46206</v>
      </c>
      <c r="B3540" s="57">
        <f t="shared" si="263"/>
        <v>27</v>
      </c>
      <c r="C3540" s="57" t="str">
        <f t="shared" si="264"/>
        <v>Jul</v>
      </c>
      <c r="D3540" s="4" t="s">
        <v>551</v>
      </c>
      <c r="E3540" s="57" t="s">
        <v>34</v>
      </c>
      <c r="F3540" s="57" t="s">
        <v>17</v>
      </c>
      <c r="G3540" s="57">
        <v>9814</v>
      </c>
      <c r="H3540" s="57">
        <v>45</v>
      </c>
      <c r="I3540" s="57">
        <v>8</v>
      </c>
      <c r="J3540" s="57">
        <v>4</v>
      </c>
      <c r="K3540" s="57">
        <f t="shared" si="265"/>
        <v>12</v>
      </c>
      <c r="L3540" s="57">
        <f t="shared" si="266"/>
        <v>540</v>
      </c>
      <c r="M3540" s="4" t="s">
        <v>1903</v>
      </c>
      <c r="N3540" s="57" t="s">
        <v>443</v>
      </c>
      <c r="O3540" s="57">
        <v>9814</v>
      </c>
      <c r="P3540" s="4"/>
      <c r="Q3540" s="4"/>
    </row>
    <row r="3541" spans="1:17" s="1" customFormat="1" ht="18.649999999999999" customHeight="1" x14ac:dyDescent="0.35">
      <c r="A3541" s="3">
        <v>46206</v>
      </c>
      <c r="B3541" s="57">
        <f t="shared" si="263"/>
        <v>27</v>
      </c>
      <c r="C3541" s="57" t="str">
        <f t="shared" si="264"/>
        <v>Jul</v>
      </c>
      <c r="D3541" s="4" t="s">
        <v>6116</v>
      </c>
      <c r="E3541" s="57" t="s">
        <v>34</v>
      </c>
      <c r="F3541" s="57" t="s">
        <v>17</v>
      </c>
      <c r="G3541" s="57">
        <v>9814</v>
      </c>
      <c r="H3541" s="57">
        <v>2</v>
      </c>
      <c r="I3541" s="57">
        <v>8</v>
      </c>
      <c r="J3541" s="57">
        <v>4</v>
      </c>
      <c r="K3541" s="57">
        <f t="shared" si="265"/>
        <v>12</v>
      </c>
      <c r="L3541" s="57">
        <f t="shared" si="266"/>
        <v>24</v>
      </c>
      <c r="M3541" s="4" t="s">
        <v>5733</v>
      </c>
      <c r="N3541" s="57" t="s">
        <v>47</v>
      </c>
      <c r="O3541" s="57">
        <v>9281</v>
      </c>
      <c r="P3541" s="4" t="s">
        <v>5734</v>
      </c>
      <c r="Q3541" s="4"/>
    </row>
    <row r="3542" spans="1:17" s="1" customFormat="1" ht="18.649999999999999" customHeight="1" x14ac:dyDescent="0.35">
      <c r="A3542" s="3">
        <v>46206</v>
      </c>
      <c r="B3542" s="57">
        <f t="shared" si="263"/>
        <v>27</v>
      </c>
      <c r="C3542" s="57" t="str">
        <f t="shared" si="264"/>
        <v>Jul</v>
      </c>
      <c r="D3542" s="4" t="s">
        <v>6281</v>
      </c>
      <c r="E3542" s="57" t="s">
        <v>34</v>
      </c>
      <c r="F3542" s="57" t="s">
        <v>17</v>
      </c>
      <c r="G3542" s="57">
        <v>9814</v>
      </c>
      <c r="H3542" s="57">
        <v>3</v>
      </c>
      <c r="I3542" s="57">
        <v>8</v>
      </c>
      <c r="J3542" s="57"/>
      <c r="K3542" s="57">
        <f t="shared" si="265"/>
        <v>8</v>
      </c>
      <c r="L3542" s="57">
        <f t="shared" si="266"/>
        <v>24</v>
      </c>
      <c r="M3542" s="4" t="s">
        <v>6211</v>
      </c>
      <c r="N3542" s="57" t="s">
        <v>3373</v>
      </c>
      <c r="O3542" s="57" t="s">
        <v>5635</v>
      </c>
      <c r="P3542" s="4" t="s">
        <v>7045</v>
      </c>
      <c r="Q3542" s="4"/>
    </row>
    <row r="3543" spans="1:17" s="1" customFormat="1" ht="18.649999999999999" customHeight="1" x14ac:dyDescent="0.35">
      <c r="A3543" s="3">
        <v>46206</v>
      </c>
      <c r="B3543" s="57">
        <f t="shared" si="263"/>
        <v>27</v>
      </c>
      <c r="C3543" s="57" t="str">
        <f t="shared" si="264"/>
        <v>Jul</v>
      </c>
      <c r="D3543" s="4" t="s">
        <v>6116</v>
      </c>
      <c r="E3543" s="57" t="s">
        <v>34</v>
      </c>
      <c r="F3543" s="57" t="s">
        <v>17</v>
      </c>
      <c r="G3543" s="57">
        <v>9814</v>
      </c>
      <c r="H3543" s="57">
        <v>1</v>
      </c>
      <c r="I3543" s="57">
        <v>8</v>
      </c>
      <c r="J3543" s="57">
        <v>4</v>
      </c>
      <c r="K3543" s="57">
        <f t="shared" si="265"/>
        <v>12</v>
      </c>
      <c r="L3543" s="57">
        <f t="shared" si="266"/>
        <v>12</v>
      </c>
      <c r="M3543" s="4" t="s">
        <v>7083</v>
      </c>
      <c r="N3543" s="57" t="s">
        <v>212</v>
      </c>
      <c r="O3543" s="57" t="s">
        <v>6007</v>
      </c>
      <c r="P3543" s="4" t="s">
        <v>6008</v>
      </c>
      <c r="Q3543" s="4"/>
    </row>
    <row r="3544" spans="1:17" s="1" customFormat="1" ht="18.649999999999999" customHeight="1" x14ac:dyDescent="0.35">
      <c r="A3544" s="3">
        <v>46207</v>
      </c>
      <c r="B3544" s="57">
        <f t="shared" si="263"/>
        <v>27</v>
      </c>
      <c r="C3544" s="57" t="str">
        <f t="shared" si="264"/>
        <v>Jul</v>
      </c>
      <c r="D3544" s="4" t="s">
        <v>435</v>
      </c>
      <c r="E3544" s="57" t="s">
        <v>34</v>
      </c>
      <c r="F3544" s="57" t="s">
        <v>18</v>
      </c>
      <c r="G3544" s="57">
        <v>9814</v>
      </c>
      <c r="H3544" s="57">
        <v>1</v>
      </c>
      <c r="I3544" s="57">
        <v>8</v>
      </c>
      <c r="J3544" s="57"/>
      <c r="K3544" s="57">
        <f t="shared" si="265"/>
        <v>8</v>
      </c>
      <c r="L3544" s="57">
        <f t="shared" si="266"/>
        <v>8</v>
      </c>
      <c r="M3544" s="4" t="s">
        <v>452</v>
      </c>
      <c r="N3544" s="57" t="s">
        <v>435</v>
      </c>
      <c r="O3544" s="57"/>
      <c r="P3544" s="4"/>
      <c r="Q3544" s="4"/>
    </row>
    <row r="3545" spans="1:17" s="1" customFormat="1" ht="18.649999999999999" customHeight="1" x14ac:dyDescent="0.35">
      <c r="A3545" s="3">
        <v>46207</v>
      </c>
      <c r="B3545" s="57">
        <f t="shared" si="263"/>
        <v>27</v>
      </c>
      <c r="C3545" s="57" t="str">
        <f t="shared" si="264"/>
        <v>Jul</v>
      </c>
      <c r="D3545" s="4" t="s">
        <v>2268</v>
      </c>
      <c r="E3545" s="57" t="s">
        <v>34</v>
      </c>
      <c r="F3545" s="57" t="s">
        <v>18</v>
      </c>
      <c r="G3545" s="57">
        <v>9814</v>
      </c>
      <c r="H3545" s="57">
        <v>1</v>
      </c>
      <c r="I3545" s="57">
        <v>2</v>
      </c>
      <c r="J3545" s="57"/>
      <c r="K3545" s="57">
        <f t="shared" si="265"/>
        <v>2</v>
      </c>
      <c r="L3545" s="57">
        <f t="shared" si="266"/>
        <v>2</v>
      </c>
      <c r="M3545" s="4" t="s">
        <v>7129</v>
      </c>
      <c r="N3545" s="57" t="s">
        <v>52</v>
      </c>
      <c r="O3545" s="57">
        <v>9330</v>
      </c>
      <c r="P3545" s="4" t="s">
        <v>2417</v>
      </c>
      <c r="Q3545" s="4"/>
    </row>
    <row r="3546" spans="1:17" s="1" customFormat="1" ht="18.649999999999999" customHeight="1" x14ac:dyDescent="0.35">
      <c r="A3546" s="3">
        <v>46207</v>
      </c>
      <c r="B3546" s="57">
        <f t="shared" si="263"/>
        <v>27</v>
      </c>
      <c r="C3546" s="57" t="str">
        <f t="shared" si="264"/>
        <v>Jul</v>
      </c>
      <c r="D3546" s="4" t="s">
        <v>2269</v>
      </c>
      <c r="E3546" s="57" t="s">
        <v>34</v>
      </c>
      <c r="F3546" s="57" t="s">
        <v>18</v>
      </c>
      <c r="G3546" s="57">
        <v>9814</v>
      </c>
      <c r="H3546" s="57">
        <v>1</v>
      </c>
      <c r="I3546" s="57">
        <v>2</v>
      </c>
      <c r="J3546" s="57"/>
      <c r="K3546" s="57">
        <f t="shared" si="265"/>
        <v>2</v>
      </c>
      <c r="L3546" s="57">
        <f t="shared" si="266"/>
        <v>2</v>
      </c>
      <c r="M3546" s="4" t="s">
        <v>7129</v>
      </c>
      <c r="N3546" s="57" t="s">
        <v>52</v>
      </c>
      <c r="O3546" s="57">
        <v>9330</v>
      </c>
      <c r="P3546" s="4" t="s">
        <v>2417</v>
      </c>
      <c r="Q3546" s="4"/>
    </row>
    <row r="3547" spans="1:17" s="1" customFormat="1" ht="18.649999999999999" customHeight="1" x14ac:dyDescent="0.35">
      <c r="A3547" s="3">
        <v>46207</v>
      </c>
      <c r="B3547" s="57">
        <f t="shared" si="263"/>
        <v>27</v>
      </c>
      <c r="C3547" s="57" t="str">
        <f t="shared" si="264"/>
        <v>Jul</v>
      </c>
      <c r="D3547" s="4" t="s">
        <v>674</v>
      </c>
      <c r="E3547" s="57" t="s">
        <v>445</v>
      </c>
      <c r="F3547" s="57" t="s">
        <v>18</v>
      </c>
      <c r="G3547" s="57">
        <v>9812</v>
      </c>
      <c r="H3547" s="57">
        <v>1</v>
      </c>
      <c r="I3547" s="57">
        <v>8</v>
      </c>
      <c r="J3547" s="57">
        <v>4</v>
      </c>
      <c r="K3547" s="57">
        <f t="shared" si="265"/>
        <v>12</v>
      </c>
      <c r="L3547" s="57">
        <f t="shared" si="266"/>
        <v>12</v>
      </c>
      <c r="M3547" s="4" t="s">
        <v>7130</v>
      </c>
      <c r="N3547" s="57" t="s">
        <v>52</v>
      </c>
      <c r="O3547" s="57">
        <v>9330</v>
      </c>
      <c r="P3547" s="4" t="s">
        <v>5440</v>
      </c>
      <c r="Q3547" s="4"/>
    </row>
    <row r="3548" spans="1:17" s="1" customFormat="1" ht="18.649999999999999" customHeight="1" x14ac:dyDescent="0.35">
      <c r="A3548" s="3">
        <v>46207</v>
      </c>
      <c r="B3548" s="57">
        <f t="shared" si="263"/>
        <v>27</v>
      </c>
      <c r="C3548" s="57" t="str">
        <f t="shared" si="264"/>
        <v>Jul</v>
      </c>
      <c r="D3548" s="4" t="s">
        <v>5406</v>
      </c>
      <c r="E3548" s="57" t="s">
        <v>445</v>
      </c>
      <c r="F3548" s="57" t="s">
        <v>17</v>
      </c>
      <c r="G3548" s="57">
        <v>9812</v>
      </c>
      <c r="H3548" s="57">
        <v>1</v>
      </c>
      <c r="I3548" s="57">
        <v>8</v>
      </c>
      <c r="J3548" s="57">
        <v>1.5</v>
      </c>
      <c r="K3548" s="57">
        <f t="shared" si="265"/>
        <v>9.5</v>
      </c>
      <c r="L3548" s="57">
        <f t="shared" si="266"/>
        <v>9.5</v>
      </c>
      <c r="M3548" s="4" t="s">
        <v>1903</v>
      </c>
      <c r="N3548" s="57" t="s">
        <v>442</v>
      </c>
      <c r="O3548" s="57">
        <v>9812</v>
      </c>
      <c r="P3548" s="4"/>
      <c r="Q3548" s="4"/>
    </row>
    <row r="3549" spans="1:17" s="1" customFormat="1" ht="18.649999999999999" customHeight="1" x14ac:dyDescent="0.35">
      <c r="A3549" s="3">
        <v>46207</v>
      </c>
      <c r="B3549" s="57">
        <f t="shared" si="263"/>
        <v>27</v>
      </c>
      <c r="C3549" s="57" t="str">
        <f t="shared" si="264"/>
        <v>Jul</v>
      </c>
      <c r="D3549" s="4" t="s">
        <v>5406</v>
      </c>
      <c r="E3549" s="57" t="s">
        <v>445</v>
      </c>
      <c r="F3549" s="57" t="s">
        <v>17</v>
      </c>
      <c r="G3549" s="57">
        <v>9812</v>
      </c>
      <c r="H3549" s="57">
        <v>4</v>
      </c>
      <c r="I3549" s="57">
        <v>8</v>
      </c>
      <c r="J3549" s="57">
        <v>2</v>
      </c>
      <c r="K3549" s="57">
        <f t="shared" si="265"/>
        <v>10</v>
      </c>
      <c r="L3549" s="57">
        <f t="shared" si="266"/>
        <v>40</v>
      </c>
      <c r="M3549" s="4" t="s">
        <v>1903</v>
      </c>
      <c r="N3549" s="57" t="s">
        <v>442</v>
      </c>
      <c r="O3549" s="57">
        <v>9812</v>
      </c>
      <c r="P3549" s="4"/>
      <c r="Q3549" s="4"/>
    </row>
    <row r="3550" spans="1:17" s="1" customFormat="1" ht="18.649999999999999" customHeight="1" x14ac:dyDescent="0.35">
      <c r="A3550" s="3">
        <v>46207</v>
      </c>
      <c r="B3550" s="57">
        <f t="shared" si="263"/>
        <v>27</v>
      </c>
      <c r="C3550" s="57" t="str">
        <f t="shared" si="264"/>
        <v>Jul</v>
      </c>
      <c r="D3550" s="4" t="s">
        <v>5406</v>
      </c>
      <c r="E3550" s="57" t="s">
        <v>445</v>
      </c>
      <c r="F3550" s="57" t="s">
        <v>17</v>
      </c>
      <c r="G3550" s="57">
        <v>9812</v>
      </c>
      <c r="H3550" s="57">
        <v>2</v>
      </c>
      <c r="I3550" s="57">
        <v>8</v>
      </c>
      <c r="J3550" s="57">
        <v>3.5</v>
      </c>
      <c r="K3550" s="57">
        <f t="shared" si="265"/>
        <v>11.5</v>
      </c>
      <c r="L3550" s="57">
        <f t="shared" si="266"/>
        <v>23</v>
      </c>
      <c r="M3550" s="4" t="s">
        <v>1903</v>
      </c>
      <c r="N3550" s="57" t="s">
        <v>442</v>
      </c>
      <c r="O3550" s="57">
        <v>9812</v>
      </c>
      <c r="P3550" s="4"/>
      <c r="Q3550" s="4"/>
    </row>
    <row r="3551" spans="1:17" s="1" customFormat="1" ht="18.649999999999999" customHeight="1" x14ac:dyDescent="0.35">
      <c r="A3551" s="3">
        <v>46207</v>
      </c>
      <c r="B3551" s="57">
        <f t="shared" si="263"/>
        <v>27</v>
      </c>
      <c r="C3551" s="57" t="str">
        <f t="shared" si="264"/>
        <v>Jul</v>
      </c>
      <c r="D3551" s="4" t="s">
        <v>5406</v>
      </c>
      <c r="E3551" s="57" t="s">
        <v>445</v>
      </c>
      <c r="F3551" s="57" t="s">
        <v>17</v>
      </c>
      <c r="G3551" s="57">
        <v>9812</v>
      </c>
      <c r="H3551" s="57">
        <v>2</v>
      </c>
      <c r="I3551" s="57">
        <v>8</v>
      </c>
      <c r="J3551" s="57">
        <v>3.75</v>
      </c>
      <c r="K3551" s="57">
        <f t="shared" si="265"/>
        <v>11.75</v>
      </c>
      <c r="L3551" s="57">
        <f t="shared" si="266"/>
        <v>23.5</v>
      </c>
      <c r="M3551" s="4" t="s">
        <v>1903</v>
      </c>
      <c r="N3551" s="57" t="s">
        <v>442</v>
      </c>
      <c r="O3551" s="57">
        <v>9812</v>
      </c>
      <c r="P3551" s="4"/>
      <c r="Q3551" s="4"/>
    </row>
    <row r="3552" spans="1:17" s="1" customFormat="1" ht="18.649999999999999" customHeight="1" x14ac:dyDescent="0.35">
      <c r="A3552" s="3">
        <v>46207</v>
      </c>
      <c r="B3552" s="57">
        <f t="shared" si="263"/>
        <v>27</v>
      </c>
      <c r="C3552" s="57" t="str">
        <f t="shared" si="264"/>
        <v>Jul</v>
      </c>
      <c r="D3552" s="4" t="s">
        <v>5406</v>
      </c>
      <c r="E3552" s="57" t="s">
        <v>445</v>
      </c>
      <c r="F3552" s="57" t="s">
        <v>17</v>
      </c>
      <c r="G3552" s="57">
        <v>9812</v>
      </c>
      <c r="H3552" s="57">
        <v>54</v>
      </c>
      <c r="I3552" s="57">
        <v>8</v>
      </c>
      <c r="J3552" s="57">
        <v>4</v>
      </c>
      <c r="K3552" s="57">
        <f t="shared" si="265"/>
        <v>12</v>
      </c>
      <c r="L3552" s="57">
        <f t="shared" si="266"/>
        <v>648</v>
      </c>
      <c r="M3552" s="4" t="s">
        <v>1903</v>
      </c>
      <c r="N3552" s="57" t="s">
        <v>442</v>
      </c>
      <c r="O3552" s="57">
        <v>9812</v>
      </c>
      <c r="P3552" s="4"/>
      <c r="Q3552" s="4"/>
    </row>
    <row r="3553" spans="1:17" s="1" customFormat="1" ht="18.649999999999999" customHeight="1" x14ac:dyDescent="0.35">
      <c r="A3553" s="3">
        <v>46207</v>
      </c>
      <c r="B3553" s="57">
        <f t="shared" si="263"/>
        <v>27</v>
      </c>
      <c r="C3553" s="57" t="str">
        <f t="shared" si="264"/>
        <v>Jul</v>
      </c>
      <c r="D3553" s="4" t="s">
        <v>5406</v>
      </c>
      <c r="E3553" s="57" t="s">
        <v>445</v>
      </c>
      <c r="F3553" s="57" t="s">
        <v>17</v>
      </c>
      <c r="G3553" s="57">
        <v>9812</v>
      </c>
      <c r="H3553" s="57">
        <v>1</v>
      </c>
      <c r="I3553" s="57">
        <v>8</v>
      </c>
      <c r="J3553" s="57">
        <v>4</v>
      </c>
      <c r="K3553" s="57">
        <f t="shared" si="265"/>
        <v>12</v>
      </c>
      <c r="L3553" s="57">
        <f t="shared" si="266"/>
        <v>12</v>
      </c>
      <c r="M3553" s="4" t="s">
        <v>1903</v>
      </c>
      <c r="N3553" s="57" t="s">
        <v>443</v>
      </c>
      <c r="O3553" s="57">
        <v>9814</v>
      </c>
      <c r="P3553" s="4"/>
      <c r="Q3553" s="4"/>
    </row>
    <row r="3554" spans="1:17" s="1" customFormat="1" ht="18.649999999999999" customHeight="1" x14ac:dyDescent="0.35">
      <c r="A3554" s="3">
        <v>46207</v>
      </c>
      <c r="B3554" s="57">
        <f t="shared" si="263"/>
        <v>27</v>
      </c>
      <c r="C3554" s="57" t="str">
        <f t="shared" si="264"/>
        <v>Jul</v>
      </c>
      <c r="D3554" s="4" t="s">
        <v>5731</v>
      </c>
      <c r="E3554" s="57" t="s">
        <v>445</v>
      </c>
      <c r="F3554" s="57" t="s">
        <v>17</v>
      </c>
      <c r="G3554" s="57">
        <v>9812</v>
      </c>
      <c r="H3554" s="57">
        <v>1</v>
      </c>
      <c r="I3554" s="57">
        <v>8</v>
      </c>
      <c r="J3554" s="57">
        <v>2</v>
      </c>
      <c r="K3554" s="57">
        <f t="shared" si="265"/>
        <v>10</v>
      </c>
      <c r="L3554" s="57">
        <f t="shared" si="266"/>
        <v>10</v>
      </c>
      <c r="M3554" s="4" t="s">
        <v>5733</v>
      </c>
      <c r="N3554" s="57" t="s">
        <v>47</v>
      </c>
      <c r="O3554" s="57">
        <v>9281</v>
      </c>
      <c r="P3554" s="4" t="s">
        <v>5734</v>
      </c>
      <c r="Q3554" s="4"/>
    </row>
    <row r="3555" spans="1:17" s="1" customFormat="1" ht="18.649999999999999" customHeight="1" x14ac:dyDescent="0.35">
      <c r="A3555" s="3">
        <v>46207</v>
      </c>
      <c r="B3555" s="57">
        <f t="shared" si="263"/>
        <v>27</v>
      </c>
      <c r="C3555" s="57" t="str">
        <f t="shared" si="264"/>
        <v>Jul</v>
      </c>
      <c r="D3555" s="4" t="s">
        <v>5731</v>
      </c>
      <c r="E3555" s="57" t="s">
        <v>445</v>
      </c>
      <c r="F3555" s="57" t="s">
        <v>17</v>
      </c>
      <c r="G3555" s="57">
        <v>9812</v>
      </c>
      <c r="H3555" s="57">
        <v>1</v>
      </c>
      <c r="I3555" s="57">
        <v>8</v>
      </c>
      <c r="J3555" s="57">
        <v>3</v>
      </c>
      <c r="K3555" s="57">
        <f t="shared" si="265"/>
        <v>11</v>
      </c>
      <c r="L3555" s="57">
        <f t="shared" si="266"/>
        <v>11</v>
      </c>
      <c r="M3555" s="4" t="s">
        <v>5733</v>
      </c>
      <c r="N3555" s="57" t="s">
        <v>47</v>
      </c>
      <c r="O3555" s="57">
        <v>9281</v>
      </c>
      <c r="P3555" s="4" t="s">
        <v>5734</v>
      </c>
      <c r="Q3555" s="4"/>
    </row>
    <row r="3556" spans="1:17" s="1" customFormat="1" ht="18.649999999999999" customHeight="1" x14ac:dyDescent="0.35">
      <c r="A3556" s="3">
        <v>46207</v>
      </c>
      <c r="B3556" s="57">
        <f t="shared" si="263"/>
        <v>27</v>
      </c>
      <c r="C3556" s="57" t="str">
        <f t="shared" si="264"/>
        <v>Jul</v>
      </c>
      <c r="D3556" s="4" t="s">
        <v>5731</v>
      </c>
      <c r="E3556" s="57" t="s">
        <v>445</v>
      </c>
      <c r="F3556" s="57" t="s">
        <v>17</v>
      </c>
      <c r="G3556" s="57">
        <v>9812</v>
      </c>
      <c r="H3556" s="57">
        <v>2</v>
      </c>
      <c r="I3556" s="57">
        <v>8</v>
      </c>
      <c r="J3556" s="57">
        <v>4</v>
      </c>
      <c r="K3556" s="57">
        <f t="shared" si="265"/>
        <v>12</v>
      </c>
      <c r="L3556" s="57">
        <f t="shared" si="266"/>
        <v>24</v>
      </c>
      <c r="M3556" s="4" t="s">
        <v>5733</v>
      </c>
      <c r="N3556" s="57" t="s">
        <v>47</v>
      </c>
      <c r="O3556" s="57">
        <v>9281</v>
      </c>
      <c r="P3556" s="4" t="s">
        <v>5734</v>
      </c>
      <c r="Q3556" s="4"/>
    </row>
    <row r="3557" spans="1:17" s="1" customFormat="1" ht="18.649999999999999" customHeight="1" x14ac:dyDescent="0.35">
      <c r="A3557" s="3">
        <v>46207</v>
      </c>
      <c r="B3557" s="57">
        <f t="shared" si="263"/>
        <v>27</v>
      </c>
      <c r="C3557" s="57" t="str">
        <f t="shared" si="264"/>
        <v>Jul</v>
      </c>
      <c r="D3557" s="4" t="s">
        <v>551</v>
      </c>
      <c r="E3557" s="57" t="s">
        <v>34</v>
      </c>
      <c r="F3557" s="57" t="s">
        <v>17</v>
      </c>
      <c r="G3557" s="57">
        <v>9814</v>
      </c>
      <c r="H3557" s="57">
        <v>55</v>
      </c>
      <c r="I3557" s="57">
        <v>8</v>
      </c>
      <c r="J3557" s="57">
        <v>4</v>
      </c>
      <c r="K3557" s="57">
        <f t="shared" si="265"/>
        <v>12</v>
      </c>
      <c r="L3557" s="57">
        <f t="shared" si="266"/>
        <v>660</v>
      </c>
      <c r="M3557" s="4" t="s">
        <v>1903</v>
      </c>
      <c r="N3557" s="57" t="s">
        <v>443</v>
      </c>
      <c r="O3557" s="57">
        <v>9814</v>
      </c>
      <c r="P3557" s="4"/>
      <c r="Q3557" s="4"/>
    </row>
    <row r="3558" spans="1:17" s="1" customFormat="1" ht="18.649999999999999" customHeight="1" x14ac:dyDescent="0.35">
      <c r="A3558" s="3">
        <v>46207</v>
      </c>
      <c r="B3558" s="57">
        <f t="shared" ref="B3558:B3621" si="267">WEEKNUM(A3558)</f>
        <v>27</v>
      </c>
      <c r="C3558" s="57" t="str">
        <f t="shared" ref="C3558:C3621" si="268">TEXT(A3558,"Mmm")</f>
        <v>Jul</v>
      </c>
      <c r="D3558" s="4" t="s">
        <v>6116</v>
      </c>
      <c r="E3558" s="57" t="s">
        <v>34</v>
      </c>
      <c r="F3558" s="57" t="s">
        <v>17</v>
      </c>
      <c r="G3558" s="57">
        <v>9814</v>
      </c>
      <c r="H3558" s="57">
        <v>2</v>
      </c>
      <c r="I3558" s="57">
        <v>8</v>
      </c>
      <c r="J3558" s="57">
        <v>4</v>
      </c>
      <c r="K3558" s="57">
        <f t="shared" si="265"/>
        <v>12</v>
      </c>
      <c r="L3558" s="57">
        <f t="shared" si="266"/>
        <v>24</v>
      </c>
      <c r="M3558" s="4" t="s">
        <v>5733</v>
      </c>
      <c r="N3558" s="57" t="s">
        <v>47</v>
      </c>
      <c r="O3558" s="57">
        <v>9281</v>
      </c>
      <c r="P3558" s="4" t="s">
        <v>5734</v>
      </c>
      <c r="Q3558" s="4"/>
    </row>
    <row r="3559" spans="1:17" s="1" customFormat="1" ht="18.649999999999999" customHeight="1" x14ac:dyDescent="0.35">
      <c r="A3559" s="3">
        <v>46207</v>
      </c>
      <c r="B3559" s="57">
        <f t="shared" si="267"/>
        <v>27</v>
      </c>
      <c r="C3559" s="57" t="str">
        <f t="shared" si="268"/>
        <v>Jul</v>
      </c>
      <c r="D3559" s="4" t="s">
        <v>6116</v>
      </c>
      <c r="E3559" s="57" t="s">
        <v>34</v>
      </c>
      <c r="F3559" s="57" t="s">
        <v>17</v>
      </c>
      <c r="G3559" s="57">
        <v>9814</v>
      </c>
      <c r="H3559" s="57">
        <v>1</v>
      </c>
      <c r="I3559" s="57">
        <v>8</v>
      </c>
      <c r="J3559" s="57">
        <v>4</v>
      </c>
      <c r="K3559" s="57">
        <f t="shared" si="265"/>
        <v>12</v>
      </c>
      <c r="L3559" s="57">
        <f t="shared" si="266"/>
        <v>12</v>
      </c>
      <c r="M3559" s="4" t="s">
        <v>7083</v>
      </c>
      <c r="N3559" s="57" t="s">
        <v>212</v>
      </c>
      <c r="O3559" s="57" t="s">
        <v>6007</v>
      </c>
      <c r="P3559" s="4" t="s">
        <v>6008</v>
      </c>
      <c r="Q3559" s="4"/>
    </row>
    <row r="3560" spans="1:17" s="1" customFormat="1" ht="18.649999999999999" customHeight="1" x14ac:dyDescent="0.35">
      <c r="A3560" s="3">
        <v>46208</v>
      </c>
      <c r="B3560" s="57">
        <f t="shared" si="267"/>
        <v>28</v>
      </c>
      <c r="C3560" s="57" t="str">
        <f t="shared" si="268"/>
        <v>Jul</v>
      </c>
      <c r="D3560" s="4" t="s">
        <v>1283</v>
      </c>
      <c r="E3560" s="57" t="s">
        <v>445</v>
      </c>
      <c r="F3560" s="57" t="s">
        <v>18</v>
      </c>
      <c r="G3560" s="57">
        <v>9812</v>
      </c>
      <c r="H3560" s="57">
        <v>1</v>
      </c>
      <c r="I3560" s="57"/>
      <c r="J3560" s="57">
        <v>8</v>
      </c>
      <c r="K3560" s="57">
        <f t="shared" si="265"/>
        <v>8</v>
      </c>
      <c r="L3560" s="57">
        <f t="shared" si="266"/>
        <v>8</v>
      </c>
      <c r="M3560" s="4" t="s">
        <v>7130</v>
      </c>
      <c r="N3560" s="57" t="s">
        <v>52</v>
      </c>
      <c r="O3560" s="57">
        <v>9330</v>
      </c>
      <c r="P3560" s="4" t="s">
        <v>6210</v>
      </c>
      <c r="Q3560" s="4"/>
    </row>
    <row r="3561" spans="1:17" s="1" customFormat="1" ht="18.649999999999999" customHeight="1" x14ac:dyDescent="0.35">
      <c r="A3561" s="3">
        <v>46208</v>
      </c>
      <c r="B3561" s="57">
        <f t="shared" si="267"/>
        <v>28</v>
      </c>
      <c r="C3561" s="57" t="str">
        <f t="shared" si="268"/>
        <v>Jul</v>
      </c>
      <c r="D3561" s="4" t="s">
        <v>4787</v>
      </c>
      <c r="E3561" s="57" t="s">
        <v>445</v>
      </c>
      <c r="F3561" s="57" t="s">
        <v>17</v>
      </c>
      <c r="G3561" s="57">
        <v>9812</v>
      </c>
      <c r="H3561" s="57">
        <v>20</v>
      </c>
      <c r="I3561" s="57"/>
      <c r="J3561" s="57">
        <v>10</v>
      </c>
      <c r="K3561" s="57">
        <f t="shared" si="265"/>
        <v>10</v>
      </c>
      <c r="L3561" s="57">
        <f t="shared" si="266"/>
        <v>200</v>
      </c>
      <c r="M3561" s="4" t="s">
        <v>1903</v>
      </c>
      <c r="N3561" s="57" t="s">
        <v>442</v>
      </c>
      <c r="O3561" s="57">
        <v>9812</v>
      </c>
      <c r="P3561" s="4"/>
      <c r="Q3561" s="4"/>
    </row>
    <row r="3562" spans="1:17" s="1" customFormat="1" ht="18.649999999999999" customHeight="1" x14ac:dyDescent="0.35">
      <c r="A3562" s="3">
        <v>46208</v>
      </c>
      <c r="B3562" s="57">
        <f t="shared" si="267"/>
        <v>28</v>
      </c>
      <c r="C3562" s="57" t="str">
        <f t="shared" si="268"/>
        <v>Jul</v>
      </c>
      <c r="D3562" s="4" t="s">
        <v>4787</v>
      </c>
      <c r="E3562" s="57" t="s">
        <v>445</v>
      </c>
      <c r="F3562" s="57" t="s">
        <v>17</v>
      </c>
      <c r="G3562" s="57">
        <v>9812</v>
      </c>
      <c r="H3562" s="57">
        <v>4</v>
      </c>
      <c r="I3562" s="57"/>
      <c r="J3562" s="57">
        <v>11.75</v>
      </c>
      <c r="K3562" s="57">
        <f t="shared" si="265"/>
        <v>11.75</v>
      </c>
      <c r="L3562" s="57">
        <f t="shared" si="266"/>
        <v>47</v>
      </c>
      <c r="M3562" s="4" t="s">
        <v>1903</v>
      </c>
      <c r="N3562" s="57" t="s">
        <v>442</v>
      </c>
      <c r="O3562" s="57">
        <v>9812</v>
      </c>
      <c r="P3562" s="4"/>
      <c r="Q3562" s="4"/>
    </row>
    <row r="3563" spans="1:17" s="1" customFormat="1" ht="18.649999999999999" customHeight="1" x14ac:dyDescent="0.35">
      <c r="A3563" s="3">
        <v>46208</v>
      </c>
      <c r="B3563" s="57">
        <f t="shared" si="267"/>
        <v>28</v>
      </c>
      <c r="C3563" s="57" t="str">
        <f t="shared" si="268"/>
        <v>Jul</v>
      </c>
      <c r="D3563" s="4" t="s">
        <v>4787</v>
      </c>
      <c r="E3563" s="57" t="s">
        <v>445</v>
      </c>
      <c r="F3563" s="57" t="s">
        <v>17</v>
      </c>
      <c r="G3563" s="57">
        <v>9812</v>
      </c>
      <c r="H3563" s="57">
        <v>5</v>
      </c>
      <c r="I3563" s="57"/>
      <c r="J3563" s="57">
        <v>12</v>
      </c>
      <c r="K3563" s="57">
        <f t="shared" si="265"/>
        <v>12</v>
      </c>
      <c r="L3563" s="57">
        <f t="shared" si="266"/>
        <v>60</v>
      </c>
      <c r="M3563" s="4" t="s">
        <v>1903</v>
      </c>
      <c r="N3563" s="57" t="s">
        <v>442</v>
      </c>
      <c r="O3563" s="57">
        <v>9812</v>
      </c>
      <c r="P3563" s="4"/>
      <c r="Q3563" s="4"/>
    </row>
    <row r="3564" spans="1:17" s="1" customFormat="1" ht="18.649999999999999" customHeight="1" x14ac:dyDescent="0.35">
      <c r="A3564" s="3">
        <v>46208</v>
      </c>
      <c r="B3564" s="57">
        <f t="shared" si="267"/>
        <v>28</v>
      </c>
      <c r="C3564" s="57" t="str">
        <f t="shared" si="268"/>
        <v>Jul</v>
      </c>
      <c r="D3564" s="4" t="s">
        <v>6116</v>
      </c>
      <c r="E3564" s="57" t="s">
        <v>34</v>
      </c>
      <c r="F3564" s="57" t="s">
        <v>17</v>
      </c>
      <c r="G3564" s="57">
        <v>9814</v>
      </c>
      <c r="H3564" s="57">
        <v>2</v>
      </c>
      <c r="I3564" s="57"/>
      <c r="J3564" s="57">
        <v>12</v>
      </c>
      <c r="K3564" s="57">
        <f t="shared" si="265"/>
        <v>12</v>
      </c>
      <c r="L3564" s="57">
        <f t="shared" si="266"/>
        <v>24</v>
      </c>
      <c r="M3564" s="4" t="s">
        <v>5733</v>
      </c>
      <c r="N3564" s="57" t="s">
        <v>47</v>
      </c>
      <c r="O3564" s="57">
        <v>9281</v>
      </c>
      <c r="P3564" s="4" t="s">
        <v>5734</v>
      </c>
      <c r="Q3564" s="4"/>
    </row>
    <row r="3565" spans="1:17" s="1" customFormat="1" ht="18.649999999999999" customHeight="1" x14ac:dyDescent="0.35">
      <c r="A3565" s="3">
        <v>46208</v>
      </c>
      <c r="B3565" s="57">
        <f t="shared" si="267"/>
        <v>28</v>
      </c>
      <c r="C3565" s="57" t="str">
        <f t="shared" si="268"/>
        <v>Jul</v>
      </c>
      <c r="D3565" s="4" t="s">
        <v>2188</v>
      </c>
      <c r="E3565" s="57" t="s">
        <v>34</v>
      </c>
      <c r="F3565" s="57" t="s">
        <v>17</v>
      </c>
      <c r="G3565" s="57">
        <v>9814</v>
      </c>
      <c r="H3565" s="57">
        <v>1</v>
      </c>
      <c r="I3565" s="57"/>
      <c r="J3565" s="57">
        <v>11</v>
      </c>
      <c r="K3565" s="57">
        <f t="shared" si="265"/>
        <v>11</v>
      </c>
      <c r="L3565" s="57">
        <f t="shared" si="266"/>
        <v>11</v>
      </c>
      <c r="M3565" s="4" t="s">
        <v>1903</v>
      </c>
      <c r="N3565" s="57" t="s">
        <v>443</v>
      </c>
      <c r="O3565" s="57">
        <v>9814</v>
      </c>
      <c r="P3565" s="4"/>
      <c r="Q3565" s="4"/>
    </row>
    <row r="3566" spans="1:17" s="1" customFormat="1" ht="18.649999999999999" customHeight="1" x14ac:dyDescent="0.35">
      <c r="A3566" s="3">
        <v>46208</v>
      </c>
      <c r="B3566" s="57">
        <f t="shared" si="267"/>
        <v>28</v>
      </c>
      <c r="C3566" s="57" t="str">
        <f t="shared" si="268"/>
        <v>Jul</v>
      </c>
      <c r="D3566" s="4" t="s">
        <v>434</v>
      </c>
      <c r="E3566" s="57" t="s">
        <v>34</v>
      </c>
      <c r="F3566" s="57" t="s">
        <v>17</v>
      </c>
      <c r="G3566" s="57">
        <v>9814</v>
      </c>
      <c r="H3566" s="57">
        <v>15</v>
      </c>
      <c r="I3566" s="57"/>
      <c r="J3566" s="57">
        <v>12</v>
      </c>
      <c r="K3566" s="57">
        <f t="shared" si="265"/>
        <v>12</v>
      </c>
      <c r="L3566" s="57">
        <f t="shared" si="266"/>
        <v>180</v>
      </c>
      <c r="M3566" s="4" t="s">
        <v>1903</v>
      </c>
      <c r="N3566" s="57" t="s">
        <v>443</v>
      </c>
      <c r="O3566" s="57">
        <v>9814</v>
      </c>
      <c r="P3566" s="4"/>
      <c r="Q3566" s="4"/>
    </row>
    <row r="3567" spans="1:17" s="1" customFormat="1" ht="18.649999999999999" customHeight="1" x14ac:dyDescent="0.35">
      <c r="A3567" s="3">
        <v>46209</v>
      </c>
      <c r="B3567" s="57">
        <f t="shared" si="267"/>
        <v>28</v>
      </c>
      <c r="C3567" s="57" t="str">
        <f t="shared" si="268"/>
        <v>Jul</v>
      </c>
      <c r="D3567" s="4" t="s">
        <v>435</v>
      </c>
      <c r="E3567" s="57" t="s">
        <v>34</v>
      </c>
      <c r="F3567" s="57" t="s">
        <v>18</v>
      </c>
      <c r="G3567" s="57">
        <v>9814</v>
      </c>
      <c r="H3567" s="57">
        <v>1</v>
      </c>
      <c r="I3567" s="57">
        <v>8</v>
      </c>
      <c r="J3567" s="57">
        <v>1</v>
      </c>
      <c r="K3567" s="57">
        <f t="shared" si="265"/>
        <v>9</v>
      </c>
      <c r="L3567" s="57">
        <f t="shared" si="266"/>
        <v>9</v>
      </c>
      <c r="M3567" s="4" t="s">
        <v>452</v>
      </c>
      <c r="N3567" s="57" t="s">
        <v>435</v>
      </c>
      <c r="O3567" s="57"/>
      <c r="P3567" s="4"/>
      <c r="Q3567" s="4"/>
    </row>
    <row r="3568" spans="1:17" s="1" customFormat="1" ht="18.649999999999999" customHeight="1" x14ac:dyDescent="0.35">
      <c r="A3568" s="3">
        <v>46209</v>
      </c>
      <c r="B3568" s="57">
        <f t="shared" si="267"/>
        <v>28</v>
      </c>
      <c r="C3568" s="57" t="str">
        <f t="shared" si="268"/>
        <v>Jul</v>
      </c>
      <c r="D3568" s="4" t="s">
        <v>435</v>
      </c>
      <c r="E3568" s="57" t="s">
        <v>34</v>
      </c>
      <c r="F3568" s="57" t="s">
        <v>18</v>
      </c>
      <c r="G3568" s="57">
        <v>9814</v>
      </c>
      <c r="H3568" s="57">
        <v>1</v>
      </c>
      <c r="I3568" s="57">
        <v>8</v>
      </c>
      <c r="J3568" s="57">
        <v>2</v>
      </c>
      <c r="K3568" s="57">
        <f t="shared" si="265"/>
        <v>10</v>
      </c>
      <c r="L3568" s="57">
        <f t="shared" si="266"/>
        <v>10</v>
      </c>
      <c r="M3568" s="4" t="s">
        <v>452</v>
      </c>
      <c r="N3568" s="57" t="s">
        <v>435</v>
      </c>
      <c r="O3568" s="57"/>
      <c r="P3568" s="4"/>
      <c r="Q3568" s="4"/>
    </row>
    <row r="3569" spans="1:17" s="1" customFormat="1" ht="18.649999999999999" customHeight="1" x14ac:dyDescent="0.35">
      <c r="A3569" s="3">
        <v>46209</v>
      </c>
      <c r="B3569" s="57">
        <f t="shared" si="267"/>
        <v>28</v>
      </c>
      <c r="C3569" s="57" t="str">
        <f t="shared" si="268"/>
        <v>Jul</v>
      </c>
      <c r="D3569" s="4" t="s">
        <v>2268</v>
      </c>
      <c r="E3569" s="57" t="s">
        <v>34</v>
      </c>
      <c r="F3569" s="57" t="s">
        <v>18</v>
      </c>
      <c r="G3569" s="57">
        <v>9814</v>
      </c>
      <c r="H3569" s="57">
        <v>1</v>
      </c>
      <c r="I3569" s="57">
        <v>2</v>
      </c>
      <c r="J3569" s="57"/>
      <c r="K3569" s="57">
        <f t="shared" ref="K3569:K3632" si="269">I3569+J3569</f>
        <v>2</v>
      </c>
      <c r="L3569" s="57">
        <f t="shared" si="266"/>
        <v>2</v>
      </c>
      <c r="M3569" s="4" t="s">
        <v>7129</v>
      </c>
      <c r="N3569" s="57" t="s">
        <v>52</v>
      </c>
      <c r="O3569" s="57">
        <v>9330</v>
      </c>
      <c r="P3569" s="4" t="s">
        <v>2417</v>
      </c>
      <c r="Q3569" s="4"/>
    </row>
    <row r="3570" spans="1:17" s="1" customFormat="1" ht="18.649999999999999" customHeight="1" x14ac:dyDescent="0.35">
      <c r="A3570" s="3">
        <v>46209</v>
      </c>
      <c r="B3570" s="57">
        <f t="shared" si="267"/>
        <v>28</v>
      </c>
      <c r="C3570" s="57" t="str">
        <f t="shared" si="268"/>
        <v>Jul</v>
      </c>
      <c r="D3570" s="4" t="s">
        <v>2269</v>
      </c>
      <c r="E3570" s="57" t="s">
        <v>34</v>
      </c>
      <c r="F3570" s="57" t="s">
        <v>18</v>
      </c>
      <c r="G3570" s="57">
        <v>9814</v>
      </c>
      <c r="H3570" s="57">
        <v>1</v>
      </c>
      <c r="I3570" s="57">
        <v>2</v>
      </c>
      <c r="J3570" s="57"/>
      <c r="K3570" s="57">
        <f t="shared" si="269"/>
        <v>2</v>
      </c>
      <c r="L3570" s="57">
        <f t="shared" si="266"/>
        <v>2</v>
      </c>
      <c r="M3570" s="4" t="s">
        <v>7129</v>
      </c>
      <c r="N3570" s="57" t="s">
        <v>52</v>
      </c>
      <c r="O3570" s="57">
        <v>9330</v>
      </c>
      <c r="P3570" s="4" t="s">
        <v>2417</v>
      </c>
      <c r="Q3570" s="4"/>
    </row>
    <row r="3571" spans="1:17" s="1" customFormat="1" ht="18.649999999999999" customHeight="1" x14ac:dyDescent="0.35">
      <c r="A3571" s="3">
        <v>46209</v>
      </c>
      <c r="B3571" s="57">
        <f t="shared" si="267"/>
        <v>28</v>
      </c>
      <c r="C3571" s="57" t="str">
        <f t="shared" si="268"/>
        <v>Jul</v>
      </c>
      <c r="D3571" s="4" t="s">
        <v>6570</v>
      </c>
      <c r="E3571" s="57" t="s">
        <v>445</v>
      </c>
      <c r="F3571" s="57" t="s">
        <v>18</v>
      </c>
      <c r="G3571" s="57">
        <v>9812</v>
      </c>
      <c r="H3571" s="57">
        <v>10</v>
      </c>
      <c r="I3571" s="57">
        <v>8</v>
      </c>
      <c r="J3571" s="57">
        <v>3.5</v>
      </c>
      <c r="K3571" s="57">
        <f t="shared" si="269"/>
        <v>11.5</v>
      </c>
      <c r="L3571" s="57">
        <f t="shared" si="266"/>
        <v>115</v>
      </c>
      <c r="M3571" s="4" t="s">
        <v>7042</v>
      </c>
      <c r="N3571" s="57" t="s">
        <v>7043</v>
      </c>
      <c r="O3571" s="57">
        <v>9808</v>
      </c>
      <c r="P3571" s="4"/>
      <c r="Q3571" s="4"/>
    </row>
    <row r="3572" spans="1:17" s="1" customFormat="1" ht="18.649999999999999" customHeight="1" x14ac:dyDescent="0.35">
      <c r="A3572" s="3">
        <v>46209</v>
      </c>
      <c r="B3572" s="57">
        <f t="shared" si="267"/>
        <v>28</v>
      </c>
      <c r="C3572" s="57" t="str">
        <f t="shared" si="268"/>
        <v>Jul</v>
      </c>
      <c r="D3572" s="4" t="s">
        <v>1283</v>
      </c>
      <c r="E3572" s="57" t="s">
        <v>445</v>
      </c>
      <c r="F3572" s="57" t="s">
        <v>18</v>
      </c>
      <c r="G3572" s="57">
        <v>9812</v>
      </c>
      <c r="H3572" s="57">
        <v>1</v>
      </c>
      <c r="I3572" s="57">
        <v>8</v>
      </c>
      <c r="J3572" s="57">
        <v>3</v>
      </c>
      <c r="K3572" s="57">
        <f t="shared" si="269"/>
        <v>11</v>
      </c>
      <c r="L3572" s="57">
        <f t="shared" si="266"/>
        <v>11</v>
      </c>
      <c r="M3572" s="4" t="s">
        <v>7130</v>
      </c>
      <c r="N3572" s="57" t="s">
        <v>52</v>
      </c>
      <c r="O3572" s="57">
        <v>9330</v>
      </c>
      <c r="P3572" s="4" t="s">
        <v>6210</v>
      </c>
      <c r="Q3572" s="4"/>
    </row>
    <row r="3573" spans="1:17" s="1" customFormat="1" ht="18.649999999999999" customHeight="1" x14ac:dyDescent="0.35">
      <c r="A3573" s="3">
        <v>46209</v>
      </c>
      <c r="B3573" s="57">
        <f t="shared" si="267"/>
        <v>28</v>
      </c>
      <c r="C3573" s="57" t="str">
        <f t="shared" si="268"/>
        <v>Jul</v>
      </c>
      <c r="D3573" s="4" t="s">
        <v>3977</v>
      </c>
      <c r="E3573" s="57" t="s">
        <v>445</v>
      </c>
      <c r="F3573" s="57" t="s">
        <v>18</v>
      </c>
      <c r="G3573" s="57">
        <v>9812</v>
      </c>
      <c r="H3573" s="57">
        <v>1</v>
      </c>
      <c r="I3573" s="57">
        <v>8</v>
      </c>
      <c r="J3573" s="57">
        <v>2.5</v>
      </c>
      <c r="K3573" s="57">
        <f t="shared" si="269"/>
        <v>10.5</v>
      </c>
      <c r="L3573" s="57">
        <f t="shared" si="266"/>
        <v>10.5</v>
      </c>
      <c r="M3573" s="4" t="s">
        <v>6571</v>
      </c>
      <c r="N3573" s="57" t="s">
        <v>65</v>
      </c>
      <c r="O3573" s="57"/>
      <c r="P3573" s="4" t="s">
        <v>6572</v>
      </c>
      <c r="Q3573" s="4"/>
    </row>
    <row r="3574" spans="1:17" s="1" customFormat="1" ht="18.649999999999999" customHeight="1" x14ac:dyDescent="0.35">
      <c r="A3574" s="3">
        <v>46209</v>
      </c>
      <c r="B3574" s="57">
        <f t="shared" si="267"/>
        <v>28</v>
      </c>
      <c r="C3574" s="57" t="str">
        <f t="shared" si="268"/>
        <v>Jul</v>
      </c>
      <c r="D3574" s="4" t="s">
        <v>674</v>
      </c>
      <c r="E3574" s="57" t="s">
        <v>445</v>
      </c>
      <c r="F3574" s="57" t="s">
        <v>17</v>
      </c>
      <c r="G3574" s="57">
        <v>9812</v>
      </c>
      <c r="H3574" s="57">
        <v>1</v>
      </c>
      <c r="I3574" s="57">
        <v>8</v>
      </c>
      <c r="J3574" s="57">
        <v>4</v>
      </c>
      <c r="K3574" s="57">
        <f t="shared" si="269"/>
        <v>12</v>
      </c>
      <c r="L3574" s="57">
        <f t="shared" si="266"/>
        <v>12</v>
      </c>
      <c r="M3574" s="4" t="s">
        <v>7130</v>
      </c>
      <c r="N3574" s="57" t="s">
        <v>52</v>
      </c>
      <c r="O3574" s="57">
        <v>9330</v>
      </c>
      <c r="P3574" s="4" t="s">
        <v>5440</v>
      </c>
      <c r="Q3574" s="4"/>
    </row>
    <row r="3575" spans="1:17" s="1" customFormat="1" ht="18.649999999999999" customHeight="1" x14ac:dyDescent="0.35">
      <c r="A3575" s="3">
        <v>46209</v>
      </c>
      <c r="B3575" s="57">
        <f t="shared" si="267"/>
        <v>28</v>
      </c>
      <c r="C3575" s="57" t="str">
        <f t="shared" si="268"/>
        <v>Jul</v>
      </c>
      <c r="D3575" s="4" t="s">
        <v>5406</v>
      </c>
      <c r="E3575" s="57" t="s">
        <v>445</v>
      </c>
      <c r="F3575" s="57" t="s">
        <v>17</v>
      </c>
      <c r="G3575" s="57">
        <v>9812</v>
      </c>
      <c r="H3575" s="57">
        <v>2</v>
      </c>
      <c r="I3575" s="57">
        <v>8</v>
      </c>
      <c r="J3575" s="57"/>
      <c r="K3575" s="57">
        <f t="shared" si="269"/>
        <v>8</v>
      </c>
      <c r="L3575" s="57">
        <f t="shared" si="266"/>
        <v>16</v>
      </c>
      <c r="M3575" s="4" t="s">
        <v>1903</v>
      </c>
      <c r="N3575" s="57" t="s">
        <v>442</v>
      </c>
      <c r="O3575" s="57">
        <v>9812</v>
      </c>
      <c r="P3575" s="4"/>
      <c r="Q3575" s="4"/>
    </row>
    <row r="3576" spans="1:17" s="1" customFormat="1" ht="18.649999999999999" customHeight="1" x14ac:dyDescent="0.35">
      <c r="A3576" s="3">
        <v>46209</v>
      </c>
      <c r="B3576" s="57">
        <f t="shared" si="267"/>
        <v>28</v>
      </c>
      <c r="C3576" s="57" t="str">
        <f t="shared" si="268"/>
        <v>Jul</v>
      </c>
      <c r="D3576" s="4" t="s">
        <v>5406</v>
      </c>
      <c r="E3576" s="57" t="s">
        <v>445</v>
      </c>
      <c r="F3576" s="57" t="s">
        <v>17</v>
      </c>
      <c r="G3576" s="57">
        <v>9812</v>
      </c>
      <c r="H3576" s="57">
        <v>8</v>
      </c>
      <c r="I3576" s="57">
        <v>8</v>
      </c>
      <c r="J3576" s="57">
        <v>2</v>
      </c>
      <c r="K3576" s="57">
        <f t="shared" si="269"/>
        <v>10</v>
      </c>
      <c r="L3576" s="57">
        <f t="shared" si="266"/>
        <v>80</v>
      </c>
      <c r="M3576" s="4" t="s">
        <v>1903</v>
      </c>
      <c r="N3576" s="57" t="s">
        <v>442</v>
      </c>
      <c r="O3576" s="57">
        <v>9812</v>
      </c>
      <c r="P3576" s="4"/>
      <c r="Q3576" s="4"/>
    </row>
    <row r="3577" spans="1:17" s="1" customFormat="1" ht="18.649999999999999" customHeight="1" x14ac:dyDescent="0.35">
      <c r="A3577" s="3">
        <v>46209</v>
      </c>
      <c r="B3577" s="57">
        <f t="shared" si="267"/>
        <v>28</v>
      </c>
      <c r="C3577" s="57" t="str">
        <f t="shared" si="268"/>
        <v>Jul</v>
      </c>
      <c r="D3577" s="4" t="s">
        <v>5406</v>
      </c>
      <c r="E3577" s="57" t="s">
        <v>445</v>
      </c>
      <c r="F3577" s="57" t="s">
        <v>17</v>
      </c>
      <c r="G3577" s="57">
        <v>9812</v>
      </c>
      <c r="H3577" s="57">
        <v>1</v>
      </c>
      <c r="I3577" s="57">
        <v>8</v>
      </c>
      <c r="J3577" s="57">
        <v>2.5</v>
      </c>
      <c r="K3577" s="57">
        <f t="shared" si="269"/>
        <v>10.5</v>
      </c>
      <c r="L3577" s="57">
        <f t="shared" si="266"/>
        <v>10.5</v>
      </c>
      <c r="M3577" s="4" t="s">
        <v>1903</v>
      </c>
      <c r="N3577" s="57" t="s">
        <v>442</v>
      </c>
      <c r="O3577" s="57">
        <v>9812</v>
      </c>
      <c r="P3577" s="4"/>
      <c r="Q3577" s="4"/>
    </row>
    <row r="3578" spans="1:17" s="1" customFormat="1" ht="18.649999999999999" customHeight="1" x14ac:dyDescent="0.35">
      <c r="A3578" s="3">
        <v>46209</v>
      </c>
      <c r="B3578" s="57">
        <f t="shared" si="267"/>
        <v>28</v>
      </c>
      <c r="C3578" s="57" t="str">
        <f t="shared" si="268"/>
        <v>Jul</v>
      </c>
      <c r="D3578" s="4" t="s">
        <v>5406</v>
      </c>
      <c r="E3578" s="57" t="s">
        <v>445</v>
      </c>
      <c r="F3578" s="57" t="s">
        <v>17</v>
      </c>
      <c r="G3578" s="57">
        <v>9812</v>
      </c>
      <c r="H3578" s="57">
        <v>1</v>
      </c>
      <c r="I3578" s="57">
        <v>8</v>
      </c>
      <c r="J3578" s="57">
        <v>2.75</v>
      </c>
      <c r="K3578" s="57">
        <f t="shared" si="269"/>
        <v>10.75</v>
      </c>
      <c r="L3578" s="57">
        <f t="shared" si="266"/>
        <v>10.75</v>
      </c>
      <c r="M3578" s="4" t="s">
        <v>1903</v>
      </c>
      <c r="N3578" s="57" t="s">
        <v>442</v>
      </c>
      <c r="O3578" s="57">
        <v>9812</v>
      </c>
      <c r="P3578" s="4"/>
      <c r="Q3578" s="4"/>
    </row>
    <row r="3579" spans="1:17" s="1" customFormat="1" ht="18.649999999999999" customHeight="1" x14ac:dyDescent="0.35">
      <c r="A3579" s="3">
        <v>46209</v>
      </c>
      <c r="B3579" s="57">
        <f t="shared" si="267"/>
        <v>28</v>
      </c>
      <c r="C3579" s="57" t="str">
        <f t="shared" si="268"/>
        <v>Jul</v>
      </c>
      <c r="D3579" s="4" t="s">
        <v>5406</v>
      </c>
      <c r="E3579" s="57" t="s">
        <v>445</v>
      </c>
      <c r="F3579" s="57" t="s">
        <v>17</v>
      </c>
      <c r="G3579" s="57">
        <v>9812</v>
      </c>
      <c r="H3579" s="57">
        <v>5</v>
      </c>
      <c r="I3579" s="57">
        <v>8</v>
      </c>
      <c r="J3579" s="57">
        <v>3</v>
      </c>
      <c r="K3579" s="57">
        <f t="shared" si="269"/>
        <v>11</v>
      </c>
      <c r="L3579" s="57">
        <f t="shared" si="266"/>
        <v>55</v>
      </c>
      <c r="M3579" s="4" t="s">
        <v>1903</v>
      </c>
      <c r="N3579" s="57" t="s">
        <v>442</v>
      </c>
      <c r="O3579" s="57">
        <v>9812</v>
      </c>
      <c r="P3579" s="4"/>
      <c r="Q3579" s="4"/>
    </row>
    <row r="3580" spans="1:17" s="1" customFormat="1" ht="18.649999999999999" customHeight="1" x14ac:dyDescent="0.35">
      <c r="A3580" s="3">
        <v>46209</v>
      </c>
      <c r="B3580" s="57">
        <f t="shared" si="267"/>
        <v>28</v>
      </c>
      <c r="C3580" s="57" t="str">
        <f t="shared" si="268"/>
        <v>Jul</v>
      </c>
      <c r="D3580" s="4" t="s">
        <v>5406</v>
      </c>
      <c r="E3580" s="57" t="s">
        <v>445</v>
      </c>
      <c r="F3580" s="57" t="s">
        <v>17</v>
      </c>
      <c r="G3580" s="57">
        <v>9812</v>
      </c>
      <c r="H3580" s="57">
        <v>5</v>
      </c>
      <c r="I3580" s="57">
        <v>8</v>
      </c>
      <c r="J3580" s="57">
        <v>3.75</v>
      </c>
      <c r="K3580" s="57">
        <f t="shared" si="269"/>
        <v>11.75</v>
      </c>
      <c r="L3580" s="57">
        <f t="shared" si="266"/>
        <v>58.75</v>
      </c>
      <c r="M3580" s="4" t="s">
        <v>1903</v>
      </c>
      <c r="N3580" s="57" t="s">
        <v>442</v>
      </c>
      <c r="O3580" s="57">
        <v>9812</v>
      </c>
      <c r="P3580" s="4"/>
      <c r="Q3580" s="4"/>
    </row>
    <row r="3581" spans="1:17" s="1" customFormat="1" ht="18.649999999999999" customHeight="1" x14ac:dyDescent="0.35">
      <c r="A3581" s="3">
        <v>46209</v>
      </c>
      <c r="B3581" s="57">
        <f t="shared" si="267"/>
        <v>28</v>
      </c>
      <c r="C3581" s="57" t="str">
        <f t="shared" si="268"/>
        <v>Jul</v>
      </c>
      <c r="D3581" s="4" t="s">
        <v>5406</v>
      </c>
      <c r="E3581" s="57" t="s">
        <v>445</v>
      </c>
      <c r="F3581" s="57" t="s">
        <v>17</v>
      </c>
      <c r="G3581" s="57">
        <v>9812</v>
      </c>
      <c r="H3581" s="57">
        <v>52</v>
      </c>
      <c r="I3581" s="57">
        <v>8</v>
      </c>
      <c r="J3581" s="57">
        <v>4</v>
      </c>
      <c r="K3581" s="57">
        <f t="shared" si="269"/>
        <v>12</v>
      </c>
      <c r="L3581" s="57">
        <f t="shared" ref="L3581:L3644" si="270">H3581*K3581</f>
        <v>624</v>
      </c>
      <c r="M3581" s="4" t="s">
        <v>1903</v>
      </c>
      <c r="N3581" s="57" t="s">
        <v>442</v>
      </c>
      <c r="O3581" s="57">
        <v>9812</v>
      </c>
      <c r="P3581" s="4"/>
      <c r="Q3581" s="4"/>
    </row>
    <row r="3582" spans="1:17" s="1" customFormat="1" ht="18.649999999999999" customHeight="1" x14ac:dyDescent="0.35">
      <c r="A3582" s="3">
        <v>46209</v>
      </c>
      <c r="B3582" s="57">
        <f t="shared" si="267"/>
        <v>28</v>
      </c>
      <c r="C3582" s="57" t="str">
        <f t="shared" si="268"/>
        <v>Jul</v>
      </c>
      <c r="D3582" s="4" t="s">
        <v>5406</v>
      </c>
      <c r="E3582" s="57" t="s">
        <v>445</v>
      </c>
      <c r="F3582" s="57" t="s">
        <v>17</v>
      </c>
      <c r="G3582" s="57">
        <v>9812</v>
      </c>
      <c r="H3582" s="57">
        <v>1</v>
      </c>
      <c r="I3582" s="57">
        <v>8</v>
      </c>
      <c r="J3582" s="57"/>
      <c r="K3582" s="57">
        <f t="shared" si="269"/>
        <v>8</v>
      </c>
      <c r="L3582" s="57">
        <f t="shared" si="270"/>
        <v>8</v>
      </c>
      <c r="M3582" s="4" t="s">
        <v>1903</v>
      </c>
      <c r="N3582" s="57" t="s">
        <v>443</v>
      </c>
      <c r="O3582" s="57">
        <v>9814</v>
      </c>
      <c r="P3582" s="4"/>
      <c r="Q3582" s="4"/>
    </row>
    <row r="3583" spans="1:17" s="1" customFormat="1" ht="18.649999999999999" customHeight="1" x14ac:dyDescent="0.35">
      <c r="A3583" s="3">
        <v>46209</v>
      </c>
      <c r="B3583" s="57">
        <f t="shared" si="267"/>
        <v>28</v>
      </c>
      <c r="C3583" s="57" t="str">
        <f t="shared" si="268"/>
        <v>Jul</v>
      </c>
      <c r="D3583" s="4" t="s">
        <v>5731</v>
      </c>
      <c r="E3583" s="57" t="s">
        <v>445</v>
      </c>
      <c r="F3583" s="57" t="s">
        <v>17</v>
      </c>
      <c r="G3583" s="57">
        <v>9812</v>
      </c>
      <c r="H3583" s="57">
        <v>1</v>
      </c>
      <c r="I3583" s="57">
        <v>8</v>
      </c>
      <c r="J3583" s="57">
        <v>1.5</v>
      </c>
      <c r="K3583" s="57">
        <f t="shared" si="269"/>
        <v>9.5</v>
      </c>
      <c r="L3583" s="57">
        <f t="shared" si="270"/>
        <v>9.5</v>
      </c>
      <c r="M3583" s="4" t="s">
        <v>5733</v>
      </c>
      <c r="N3583" s="57" t="s">
        <v>47</v>
      </c>
      <c r="O3583" s="57">
        <v>9281</v>
      </c>
      <c r="P3583" s="4" t="s">
        <v>5734</v>
      </c>
      <c r="Q3583" s="4"/>
    </row>
    <row r="3584" spans="1:17" s="1" customFormat="1" ht="18.649999999999999" customHeight="1" x14ac:dyDescent="0.35">
      <c r="A3584" s="3">
        <v>46209</v>
      </c>
      <c r="B3584" s="57">
        <f t="shared" si="267"/>
        <v>28</v>
      </c>
      <c r="C3584" s="57" t="str">
        <f t="shared" si="268"/>
        <v>Jul</v>
      </c>
      <c r="D3584" s="4" t="s">
        <v>5731</v>
      </c>
      <c r="E3584" s="57" t="s">
        <v>445</v>
      </c>
      <c r="F3584" s="57" t="s">
        <v>17</v>
      </c>
      <c r="G3584" s="57">
        <v>9812</v>
      </c>
      <c r="H3584" s="57">
        <v>1</v>
      </c>
      <c r="I3584" s="57">
        <v>8</v>
      </c>
      <c r="J3584" s="57">
        <v>2</v>
      </c>
      <c r="K3584" s="57">
        <f t="shared" si="269"/>
        <v>10</v>
      </c>
      <c r="L3584" s="57">
        <f t="shared" si="270"/>
        <v>10</v>
      </c>
      <c r="M3584" s="4" t="s">
        <v>5733</v>
      </c>
      <c r="N3584" s="57" t="s">
        <v>47</v>
      </c>
      <c r="O3584" s="57">
        <v>9281</v>
      </c>
      <c r="P3584" s="4" t="s">
        <v>5734</v>
      </c>
      <c r="Q3584" s="4"/>
    </row>
    <row r="3585" spans="1:17" s="1" customFormat="1" ht="18.649999999999999" customHeight="1" x14ac:dyDescent="0.35">
      <c r="A3585" s="3">
        <v>46209</v>
      </c>
      <c r="B3585" s="57">
        <f t="shared" si="267"/>
        <v>28</v>
      </c>
      <c r="C3585" s="57" t="str">
        <f t="shared" si="268"/>
        <v>Jul</v>
      </c>
      <c r="D3585" s="4" t="s">
        <v>5731</v>
      </c>
      <c r="E3585" s="57" t="s">
        <v>445</v>
      </c>
      <c r="F3585" s="57" t="s">
        <v>17</v>
      </c>
      <c r="G3585" s="57">
        <v>9812</v>
      </c>
      <c r="H3585" s="57">
        <v>1</v>
      </c>
      <c r="I3585" s="57">
        <v>8</v>
      </c>
      <c r="J3585" s="57">
        <v>4</v>
      </c>
      <c r="K3585" s="57">
        <f t="shared" si="269"/>
        <v>12</v>
      </c>
      <c r="L3585" s="57">
        <f t="shared" si="270"/>
        <v>12</v>
      </c>
      <c r="M3585" s="4" t="s">
        <v>5733</v>
      </c>
      <c r="N3585" s="57" t="s">
        <v>47</v>
      </c>
      <c r="O3585" s="57">
        <v>9281</v>
      </c>
      <c r="P3585" s="4" t="s">
        <v>5734</v>
      </c>
      <c r="Q3585" s="4"/>
    </row>
    <row r="3586" spans="1:17" s="1" customFormat="1" ht="18.649999999999999" customHeight="1" x14ac:dyDescent="0.35">
      <c r="A3586" s="3">
        <v>46209</v>
      </c>
      <c r="B3586" s="57">
        <f t="shared" si="267"/>
        <v>28</v>
      </c>
      <c r="C3586" s="57" t="str">
        <f t="shared" si="268"/>
        <v>Jul</v>
      </c>
      <c r="D3586" s="4" t="s">
        <v>551</v>
      </c>
      <c r="E3586" s="57" t="s">
        <v>34</v>
      </c>
      <c r="F3586" s="57" t="s">
        <v>17</v>
      </c>
      <c r="G3586" s="57">
        <v>9814</v>
      </c>
      <c r="H3586" s="57">
        <v>40</v>
      </c>
      <c r="I3586" s="57">
        <v>8</v>
      </c>
      <c r="J3586" s="57">
        <v>4</v>
      </c>
      <c r="K3586" s="57">
        <f t="shared" si="269"/>
        <v>12</v>
      </c>
      <c r="L3586" s="57">
        <f t="shared" si="270"/>
        <v>480</v>
      </c>
      <c r="M3586" s="4" t="s">
        <v>1903</v>
      </c>
      <c r="N3586" s="57" t="s">
        <v>443</v>
      </c>
      <c r="O3586" s="57">
        <v>9814</v>
      </c>
      <c r="P3586" s="4"/>
      <c r="Q3586" s="4"/>
    </row>
    <row r="3587" spans="1:17" s="1" customFormat="1" ht="18.649999999999999" customHeight="1" x14ac:dyDescent="0.35">
      <c r="A3587" s="3">
        <v>46209</v>
      </c>
      <c r="B3587" s="57">
        <f t="shared" si="267"/>
        <v>28</v>
      </c>
      <c r="C3587" s="57" t="str">
        <f t="shared" si="268"/>
        <v>Jul</v>
      </c>
      <c r="D3587" s="4" t="s">
        <v>6116</v>
      </c>
      <c r="E3587" s="57" t="s">
        <v>34</v>
      </c>
      <c r="F3587" s="57" t="s">
        <v>17</v>
      </c>
      <c r="G3587" s="57">
        <v>9814</v>
      </c>
      <c r="H3587" s="57">
        <v>2</v>
      </c>
      <c r="I3587" s="57">
        <v>8</v>
      </c>
      <c r="J3587" s="57">
        <v>4</v>
      </c>
      <c r="K3587" s="57">
        <f t="shared" si="269"/>
        <v>12</v>
      </c>
      <c r="L3587" s="57">
        <f t="shared" si="270"/>
        <v>24</v>
      </c>
      <c r="M3587" s="4" t="s">
        <v>5733</v>
      </c>
      <c r="N3587" s="57" t="s">
        <v>47</v>
      </c>
      <c r="O3587" s="57">
        <v>9281</v>
      </c>
      <c r="P3587" s="4" t="s">
        <v>5734</v>
      </c>
      <c r="Q3587" s="4"/>
    </row>
    <row r="3588" spans="1:17" s="1" customFormat="1" ht="18.649999999999999" customHeight="1" x14ac:dyDescent="0.35">
      <c r="A3588" s="3">
        <v>46209</v>
      </c>
      <c r="B3588" s="57">
        <f t="shared" si="267"/>
        <v>28</v>
      </c>
      <c r="C3588" s="57" t="str">
        <f t="shared" si="268"/>
        <v>Jul</v>
      </c>
      <c r="D3588" s="4" t="s">
        <v>1751</v>
      </c>
      <c r="E3588" s="57" t="s">
        <v>34</v>
      </c>
      <c r="F3588" s="57" t="s">
        <v>17</v>
      </c>
      <c r="G3588" s="57">
        <v>9814</v>
      </c>
      <c r="H3588" s="57">
        <v>1</v>
      </c>
      <c r="I3588" s="57">
        <v>8</v>
      </c>
      <c r="J3588" s="57"/>
      <c r="K3588" s="57">
        <f t="shared" si="269"/>
        <v>8</v>
      </c>
      <c r="L3588" s="57">
        <f t="shared" si="270"/>
        <v>8</v>
      </c>
      <c r="M3588" s="4" t="s">
        <v>7083</v>
      </c>
      <c r="N3588" s="57" t="s">
        <v>212</v>
      </c>
      <c r="O3588" s="57" t="s">
        <v>6007</v>
      </c>
      <c r="P3588" s="4" t="s">
        <v>6008</v>
      </c>
      <c r="Q3588" s="4"/>
    </row>
    <row r="3589" spans="1:17" s="1" customFormat="1" ht="18.649999999999999" customHeight="1" x14ac:dyDescent="0.35">
      <c r="A3589" s="3">
        <v>46210</v>
      </c>
      <c r="B3589" s="57">
        <f t="shared" si="267"/>
        <v>28</v>
      </c>
      <c r="C3589" s="57" t="str">
        <f t="shared" si="268"/>
        <v>Jul</v>
      </c>
      <c r="D3589" s="4" t="s">
        <v>435</v>
      </c>
      <c r="E3589" s="57" t="s">
        <v>34</v>
      </c>
      <c r="F3589" s="57" t="s">
        <v>18</v>
      </c>
      <c r="G3589" s="57">
        <v>9814</v>
      </c>
      <c r="H3589" s="57">
        <v>1</v>
      </c>
      <c r="I3589" s="57">
        <v>8</v>
      </c>
      <c r="J3589" s="57">
        <v>1</v>
      </c>
      <c r="K3589" s="57">
        <f t="shared" si="269"/>
        <v>9</v>
      </c>
      <c r="L3589" s="57">
        <f t="shared" si="270"/>
        <v>9</v>
      </c>
      <c r="M3589" s="4" t="s">
        <v>452</v>
      </c>
      <c r="N3589" s="57" t="s">
        <v>435</v>
      </c>
      <c r="O3589" s="57"/>
      <c r="P3589" s="4"/>
      <c r="Q3589" s="4"/>
    </row>
    <row r="3590" spans="1:17" s="1" customFormat="1" ht="18.649999999999999" customHeight="1" x14ac:dyDescent="0.35">
      <c r="A3590" s="3">
        <v>46210</v>
      </c>
      <c r="B3590" s="57">
        <f t="shared" si="267"/>
        <v>28</v>
      </c>
      <c r="C3590" s="57" t="str">
        <f t="shared" si="268"/>
        <v>Jul</v>
      </c>
      <c r="D3590" s="4" t="s">
        <v>2268</v>
      </c>
      <c r="E3590" s="57" t="s">
        <v>34</v>
      </c>
      <c r="F3590" s="57" t="s">
        <v>18</v>
      </c>
      <c r="G3590" s="57">
        <v>9814</v>
      </c>
      <c r="H3590" s="57">
        <v>1</v>
      </c>
      <c r="I3590" s="57">
        <v>2</v>
      </c>
      <c r="J3590" s="57"/>
      <c r="K3590" s="57">
        <f t="shared" si="269"/>
        <v>2</v>
      </c>
      <c r="L3590" s="57">
        <f t="shared" si="270"/>
        <v>2</v>
      </c>
      <c r="M3590" s="4" t="s">
        <v>7129</v>
      </c>
      <c r="N3590" s="57" t="s">
        <v>52</v>
      </c>
      <c r="O3590" s="57">
        <v>9330</v>
      </c>
      <c r="P3590" s="4" t="s">
        <v>2417</v>
      </c>
      <c r="Q3590" s="4"/>
    </row>
    <row r="3591" spans="1:17" s="1" customFormat="1" ht="18.649999999999999" customHeight="1" x14ac:dyDescent="0.35">
      <c r="A3591" s="3">
        <v>46210</v>
      </c>
      <c r="B3591" s="57">
        <f t="shared" si="267"/>
        <v>28</v>
      </c>
      <c r="C3591" s="57" t="str">
        <f t="shared" si="268"/>
        <v>Jul</v>
      </c>
      <c r="D3591" s="4" t="s">
        <v>2269</v>
      </c>
      <c r="E3591" s="57" t="s">
        <v>34</v>
      </c>
      <c r="F3591" s="57" t="s">
        <v>18</v>
      </c>
      <c r="G3591" s="57">
        <v>9814</v>
      </c>
      <c r="H3591" s="57">
        <v>1</v>
      </c>
      <c r="I3591" s="57">
        <v>2</v>
      </c>
      <c r="J3591" s="57"/>
      <c r="K3591" s="57">
        <f t="shared" si="269"/>
        <v>2</v>
      </c>
      <c r="L3591" s="57">
        <f t="shared" si="270"/>
        <v>2</v>
      </c>
      <c r="M3591" s="4" t="s">
        <v>7129</v>
      </c>
      <c r="N3591" s="57" t="s">
        <v>52</v>
      </c>
      <c r="O3591" s="57">
        <v>9330</v>
      </c>
      <c r="P3591" s="4" t="s">
        <v>2417</v>
      </c>
      <c r="Q3591" s="4"/>
    </row>
    <row r="3592" spans="1:17" s="1" customFormat="1" ht="18.649999999999999" customHeight="1" x14ac:dyDescent="0.35">
      <c r="A3592" s="3">
        <v>46210</v>
      </c>
      <c r="B3592" s="57">
        <f t="shared" si="267"/>
        <v>28</v>
      </c>
      <c r="C3592" s="57" t="str">
        <f t="shared" si="268"/>
        <v>Jul</v>
      </c>
      <c r="D3592" s="4" t="s">
        <v>3705</v>
      </c>
      <c r="E3592" s="57" t="s">
        <v>445</v>
      </c>
      <c r="F3592" s="57" t="s">
        <v>18</v>
      </c>
      <c r="G3592" s="57">
        <v>9812</v>
      </c>
      <c r="H3592" s="57">
        <v>4</v>
      </c>
      <c r="I3592" s="57">
        <v>8</v>
      </c>
      <c r="J3592" s="57"/>
      <c r="K3592" s="57">
        <f t="shared" si="269"/>
        <v>8</v>
      </c>
      <c r="L3592" s="57">
        <f t="shared" si="270"/>
        <v>32</v>
      </c>
      <c r="M3592" s="4" t="s">
        <v>7042</v>
      </c>
      <c r="N3592" s="57" t="s">
        <v>7043</v>
      </c>
      <c r="O3592" s="57">
        <v>9808</v>
      </c>
      <c r="P3592" s="4"/>
      <c r="Q3592" s="4"/>
    </row>
    <row r="3593" spans="1:17" s="1" customFormat="1" ht="18.649999999999999" customHeight="1" x14ac:dyDescent="0.35">
      <c r="A3593" s="3">
        <v>46210</v>
      </c>
      <c r="B3593" s="57">
        <f t="shared" si="267"/>
        <v>28</v>
      </c>
      <c r="C3593" s="57" t="str">
        <f t="shared" si="268"/>
        <v>Jul</v>
      </c>
      <c r="D3593" s="4" t="s">
        <v>6570</v>
      </c>
      <c r="E3593" s="57" t="s">
        <v>445</v>
      </c>
      <c r="F3593" s="57" t="s">
        <v>18</v>
      </c>
      <c r="G3593" s="57">
        <v>9812</v>
      </c>
      <c r="H3593" s="57">
        <v>12</v>
      </c>
      <c r="I3593" s="57">
        <v>8</v>
      </c>
      <c r="J3593" s="57">
        <v>3.5</v>
      </c>
      <c r="K3593" s="57">
        <f t="shared" si="269"/>
        <v>11.5</v>
      </c>
      <c r="L3593" s="57">
        <f t="shared" si="270"/>
        <v>138</v>
      </c>
      <c r="M3593" s="4" t="s">
        <v>7042</v>
      </c>
      <c r="N3593" s="57" t="s">
        <v>7043</v>
      </c>
      <c r="O3593" s="57">
        <v>9808</v>
      </c>
      <c r="P3593" s="4"/>
      <c r="Q3593" s="4"/>
    </row>
    <row r="3594" spans="1:17" s="1" customFormat="1" ht="18.649999999999999" customHeight="1" x14ac:dyDescent="0.35">
      <c r="A3594" s="3">
        <v>46210</v>
      </c>
      <c r="B3594" s="57">
        <f t="shared" si="267"/>
        <v>28</v>
      </c>
      <c r="C3594" s="57" t="str">
        <f t="shared" si="268"/>
        <v>Jul</v>
      </c>
      <c r="D3594" s="4" t="s">
        <v>1283</v>
      </c>
      <c r="E3594" s="57" t="s">
        <v>445</v>
      </c>
      <c r="F3594" s="57" t="s">
        <v>18</v>
      </c>
      <c r="G3594" s="57">
        <v>9812</v>
      </c>
      <c r="H3594" s="57">
        <v>1</v>
      </c>
      <c r="I3594" s="57">
        <v>8</v>
      </c>
      <c r="J3594" s="57">
        <v>3</v>
      </c>
      <c r="K3594" s="57">
        <f t="shared" si="269"/>
        <v>11</v>
      </c>
      <c r="L3594" s="57">
        <f t="shared" si="270"/>
        <v>11</v>
      </c>
      <c r="M3594" s="4" t="s">
        <v>7130</v>
      </c>
      <c r="N3594" s="57" t="s">
        <v>52</v>
      </c>
      <c r="O3594" s="57">
        <v>9330</v>
      </c>
      <c r="P3594" s="4" t="s">
        <v>6210</v>
      </c>
      <c r="Q3594" s="4"/>
    </row>
    <row r="3595" spans="1:17" s="1" customFormat="1" ht="18.649999999999999" customHeight="1" x14ac:dyDescent="0.35">
      <c r="A3595" s="3">
        <v>46210</v>
      </c>
      <c r="B3595" s="57">
        <f t="shared" si="267"/>
        <v>28</v>
      </c>
      <c r="C3595" s="57" t="str">
        <f t="shared" si="268"/>
        <v>Jul</v>
      </c>
      <c r="D3595" s="4" t="s">
        <v>3066</v>
      </c>
      <c r="E3595" s="57" t="s">
        <v>445</v>
      </c>
      <c r="F3595" s="57" t="s">
        <v>18</v>
      </c>
      <c r="G3595" s="57">
        <v>9812</v>
      </c>
      <c r="H3595" s="57">
        <v>2</v>
      </c>
      <c r="I3595" s="57">
        <v>8</v>
      </c>
      <c r="J3595" s="57"/>
      <c r="K3595" s="57">
        <f t="shared" si="269"/>
        <v>8</v>
      </c>
      <c r="L3595" s="57">
        <f t="shared" si="270"/>
        <v>16</v>
      </c>
      <c r="M3595" s="4" t="s">
        <v>7130</v>
      </c>
      <c r="N3595" s="57" t="s">
        <v>52</v>
      </c>
      <c r="O3595" s="57">
        <v>9330</v>
      </c>
      <c r="P3595" s="4" t="s">
        <v>6159</v>
      </c>
      <c r="Q3595" s="4"/>
    </row>
    <row r="3596" spans="1:17" s="1" customFormat="1" ht="18.649999999999999" customHeight="1" x14ac:dyDescent="0.35">
      <c r="A3596" s="3">
        <v>46210</v>
      </c>
      <c r="B3596" s="57">
        <f t="shared" si="267"/>
        <v>28</v>
      </c>
      <c r="C3596" s="57" t="str">
        <f t="shared" si="268"/>
        <v>Jul</v>
      </c>
      <c r="D3596" s="4" t="s">
        <v>3488</v>
      </c>
      <c r="E3596" s="57" t="s">
        <v>445</v>
      </c>
      <c r="F3596" s="57" t="s">
        <v>18</v>
      </c>
      <c r="G3596" s="57">
        <v>9812</v>
      </c>
      <c r="H3596" s="57">
        <v>2</v>
      </c>
      <c r="I3596" s="57">
        <v>8</v>
      </c>
      <c r="J3596" s="57"/>
      <c r="K3596" s="57">
        <f t="shared" si="269"/>
        <v>8</v>
      </c>
      <c r="L3596" s="57">
        <f t="shared" si="270"/>
        <v>16</v>
      </c>
      <c r="M3596" s="4" t="s">
        <v>5733</v>
      </c>
      <c r="N3596" s="57" t="s">
        <v>47</v>
      </c>
      <c r="O3596" s="57">
        <v>9281</v>
      </c>
      <c r="P3596" s="4" t="s">
        <v>5734</v>
      </c>
      <c r="Q3596" s="4"/>
    </row>
    <row r="3597" spans="1:17" s="1" customFormat="1" ht="18.649999999999999" customHeight="1" x14ac:dyDescent="0.35">
      <c r="A3597" s="3">
        <v>46210</v>
      </c>
      <c r="B3597" s="57">
        <f t="shared" si="267"/>
        <v>28</v>
      </c>
      <c r="C3597" s="57" t="str">
        <f t="shared" si="268"/>
        <v>Jul</v>
      </c>
      <c r="D3597" s="4" t="s">
        <v>3977</v>
      </c>
      <c r="E3597" s="57" t="s">
        <v>445</v>
      </c>
      <c r="F3597" s="57" t="s">
        <v>18</v>
      </c>
      <c r="G3597" s="57">
        <v>9812</v>
      </c>
      <c r="H3597" s="57">
        <v>1</v>
      </c>
      <c r="I3597" s="57">
        <v>8</v>
      </c>
      <c r="J3597" s="57">
        <v>4</v>
      </c>
      <c r="K3597" s="57">
        <f t="shared" si="269"/>
        <v>12</v>
      </c>
      <c r="L3597" s="57">
        <f t="shared" si="270"/>
        <v>12</v>
      </c>
      <c r="M3597" s="4" t="s">
        <v>6571</v>
      </c>
      <c r="N3597" s="57" t="s">
        <v>65</v>
      </c>
      <c r="O3597" s="57"/>
      <c r="P3597" s="4" t="s">
        <v>6572</v>
      </c>
      <c r="Q3597" s="4"/>
    </row>
    <row r="3598" spans="1:17" s="1" customFormat="1" ht="18.649999999999999" customHeight="1" x14ac:dyDescent="0.35">
      <c r="A3598" s="3">
        <v>46210</v>
      </c>
      <c r="B3598" s="57">
        <f t="shared" si="267"/>
        <v>28</v>
      </c>
      <c r="C3598" s="57" t="str">
        <f t="shared" si="268"/>
        <v>Jul</v>
      </c>
      <c r="D3598" s="4" t="s">
        <v>6608</v>
      </c>
      <c r="E3598" s="57" t="s">
        <v>445</v>
      </c>
      <c r="F3598" s="57" t="s">
        <v>18</v>
      </c>
      <c r="G3598" s="57">
        <v>9812</v>
      </c>
      <c r="H3598" s="57">
        <v>14</v>
      </c>
      <c r="I3598" s="57">
        <v>8</v>
      </c>
      <c r="J3598" s="57"/>
      <c r="K3598" s="57">
        <f t="shared" si="269"/>
        <v>8</v>
      </c>
      <c r="L3598" s="57">
        <f t="shared" si="270"/>
        <v>112</v>
      </c>
      <c r="M3598" s="4" t="s">
        <v>447</v>
      </c>
      <c r="N3598" s="57" t="s">
        <v>455</v>
      </c>
      <c r="O3598" s="57">
        <v>9812</v>
      </c>
      <c r="P3598" s="4"/>
      <c r="Q3598" s="4"/>
    </row>
    <row r="3599" spans="1:17" s="1" customFormat="1" ht="18.649999999999999" customHeight="1" x14ac:dyDescent="0.35">
      <c r="A3599" s="3">
        <v>46210</v>
      </c>
      <c r="B3599" s="57">
        <f t="shared" si="267"/>
        <v>28</v>
      </c>
      <c r="C3599" s="57" t="str">
        <f t="shared" si="268"/>
        <v>Jul</v>
      </c>
      <c r="D3599" s="4" t="s">
        <v>600</v>
      </c>
      <c r="E3599" s="57" t="s">
        <v>445</v>
      </c>
      <c r="F3599" s="57" t="s">
        <v>18</v>
      </c>
      <c r="G3599" s="57">
        <v>9812</v>
      </c>
      <c r="H3599" s="57">
        <v>10</v>
      </c>
      <c r="I3599" s="57">
        <v>8</v>
      </c>
      <c r="J3599" s="57">
        <v>2</v>
      </c>
      <c r="K3599" s="57">
        <f t="shared" si="269"/>
        <v>10</v>
      </c>
      <c r="L3599" s="57">
        <f t="shared" si="270"/>
        <v>100</v>
      </c>
      <c r="M3599" s="4" t="s">
        <v>447</v>
      </c>
      <c r="N3599" s="57" t="s">
        <v>455</v>
      </c>
      <c r="O3599" s="57">
        <v>9812</v>
      </c>
      <c r="P3599" s="4"/>
      <c r="Q3599" s="4"/>
    </row>
    <row r="3600" spans="1:17" s="1" customFormat="1" ht="18.649999999999999" customHeight="1" x14ac:dyDescent="0.35">
      <c r="A3600" s="3">
        <v>46210</v>
      </c>
      <c r="B3600" s="57">
        <f t="shared" si="267"/>
        <v>28</v>
      </c>
      <c r="C3600" s="57" t="str">
        <f t="shared" si="268"/>
        <v>Jul</v>
      </c>
      <c r="D3600" s="4" t="s">
        <v>6609</v>
      </c>
      <c r="E3600" s="57" t="s">
        <v>445</v>
      </c>
      <c r="F3600" s="57" t="s">
        <v>18</v>
      </c>
      <c r="G3600" s="57">
        <v>9812</v>
      </c>
      <c r="H3600" s="57">
        <v>3</v>
      </c>
      <c r="I3600" s="57">
        <v>8</v>
      </c>
      <c r="J3600" s="57">
        <v>4</v>
      </c>
      <c r="K3600" s="57">
        <f t="shared" si="269"/>
        <v>12</v>
      </c>
      <c r="L3600" s="57">
        <f t="shared" si="270"/>
        <v>36</v>
      </c>
      <c r="M3600" s="4" t="s">
        <v>447</v>
      </c>
      <c r="N3600" s="57" t="s">
        <v>455</v>
      </c>
      <c r="O3600" s="57">
        <v>9812</v>
      </c>
      <c r="P3600" s="4"/>
      <c r="Q3600" s="4"/>
    </row>
    <row r="3601" spans="1:17" s="1" customFormat="1" ht="18.649999999999999" customHeight="1" x14ac:dyDescent="0.35">
      <c r="A3601" s="3">
        <v>46210</v>
      </c>
      <c r="B3601" s="57">
        <f t="shared" si="267"/>
        <v>28</v>
      </c>
      <c r="C3601" s="57" t="str">
        <f t="shared" si="268"/>
        <v>Jul</v>
      </c>
      <c r="D3601" s="4" t="s">
        <v>5140</v>
      </c>
      <c r="E3601" s="57" t="s">
        <v>445</v>
      </c>
      <c r="F3601" s="57" t="s">
        <v>18</v>
      </c>
      <c r="G3601" s="57">
        <v>9812</v>
      </c>
      <c r="H3601" s="57">
        <v>1</v>
      </c>
      <c r="I3601" s="57">
        <v>8</v>
      </c>
      <c r="J3601" s="57">
        <v>2</v>
      </c>
      <c r="K3601" s="57">
        <f t="shared" si="269"/>
        <v>10</v>
      </c>
      <c r="L3601" s="57">
        <f t="shared" si="270"/>
        <v>10</v>
      </c>
      <c r="M3601" s="4" t="s">
        <v>5103</v>
      </c>
      <c r="N3601" s="57" t="s">
        <v>52</v>
      </c>
      <c r="O3601" s="57">
        <v>9330</v>
      </c>
      <c r="P3601" s="4" t="s">
        <v>6889</v>
      </c>
      <c r="Q3601" s="4"/>
    </row>
    <row r="3602" spans="1:17" s="1" customFormat="1" ht="18.649999999999999" customHeight="1" x14ac:dyDescent="0.35">
      <c r="A3602" s="3">
        <v>46210</v>
      </c>
      <c r="B3602" s="57">
        <f t="shared" si="267"/>
        <v>28</v>
      </c>
      <c r="C3602" s="57" t="str">
        <f t="shared" si="268"/>
        <v>Jul</v>
      </c>
      <c r="D3602" s="4" t="s">
        <v>674</v>
      </c>
      <c r="E3602" s="57" t="s">
        <v>445</v>
      </c>
      <c r="F3602" s="57" t="s">
        <v>17</v>
      </c>
      <c r="G3602" s="57">
        <v>9812</v>
      </c>
      <c r="H3602" s="57">
        <v>1</v>
      </c>
      <c r="I3602" s="57">
        <v>8</v>
      </c>
      <c r="J3602" s="57">
        <v>4</v>
      </c>
      <c r="K3602" s="57">
        <f t="shared" si="269"/>
        <v>12</v>
      </c>
      <c r="L3602" s="57">
        <f t="shared" si="270"/>
        <v>12</v>
      </c>
      <c r="M3602" s="4" t="s">
        <v>7130</v>
      </c>
      <c r="N3602" s="57" t="s">
        <v>52</v>
      </c>
      <c r="O3602" s="57">
        <v>9330</v>
      </c>
      <c r="P3602" s="4" t="s">
        <v>5440</v>
      </c>
      <c r="Q3602" s="4"/>
    </row>
    <row r="3603" spans="1:17" s="1" customFormat="1" ht="18.649999999999999" customHeight="1" x14ac:dyDescent="0.35">
      <c r="A3603" s="3">
        <v>46210</v>
      </c>
      <c r="B3603" s="57">
        <f t="shared" si="267"/>
        <v>28</v>
      </c>
      <c r="C3603" s="57" t="str">
        <f t="shared" si="268"/>
        <v>Jul</v>
      </c>
      <c r="D3603" s="4" t="s">
        <v>5406</v>
      </c>
      <c r="E3603" s="57" t="s">
        <v>445</v>
      </c>
      <c r="F3603" s="57" t="s">
        <v>17</v>
      </c>
      <c r="G3603" s="57">
        <v>9812</v>
      </c>
      <c r="H3603" s="57">
        <v>2</v>
      </c>
      <c r="I3603" s="57">
        <v>8</v>
      </c>
      <c r="J3603" s="57"/>
      <c r="K3603" s="57">
        <f t="shared" si="269"/>
        <v>8</v>
      </c>
      <c r="L3603" s="57">
        <f t="shared" si="270"/>
        <v>16</v>
      </c>
      <c r="M3603" s="4" t="s">
        <v>1903</v>
      </c>
      <c r="N3603" s="57" t="s">
        <v>442</v>
      </c>
      <c r="O3603" s="57">
        <v>9812</v>
      </c>
      <c r="P3603" s="4"/>
      <c r="Q3603" s="4"/>
    </row>
    <row r="3604" spans="1:17" s="1" customFormat="1" ht="18.649999999999999" customHeight="1" x14ac:dyDescent="0.35">
      <c r="A3604" s="3">
        <v>46210</v>
      </c>
      <c r="B3604" s="57">
        <f t="shared" si="267"/>
        <v>28</v>
      </c>
      <c r="C3604" s="57" t="str">
        <f t="shared" si="268"/>
        <v>Jul</v>
      </c>
      <c r="D3604" s="4" t="s">
        <v>5406</v>
      </c>
      <c r="E3604" s="57" t="s">
        <v>445</v>
      </c>
      <c r="F3604" s="57" t="s">
        <v>17</v>
      </c>
      <c r="G3604" s="57">
        <v>9812</v>
      </c>
      <c r="H3604" s="57">
        <v>9</v>
      </c>
      <c r="I3604" s="57">
        <v>8</v>
      </c>
      <c r="J3604" s="57">
        <v>2</v>
      </c>
      <c r="K3604" s="57">
        <f t="shared" si="269"/>
        <v>10</v>
      </c>
      <c r="L3604" s="57">
        <f t="shared" si="270"/>
        <v>90</v>
      </c>
      <c r="M3604" s="4" t="s">
        <v>1903</v>
      </c>
      <c r="N3604" s="57" t="s">
        <v>442</v>
      </c>
      <c r="O3604" s="57">
        <v>9812</v>
      </c>
      <c r="P3604" s="4"/>
      <c r="Q3604" s="4"/>
    </row>
    <row r="3605" spans="1:17" s="1" customFormat="1" ht="18.649999999999999" customHeight="1" x14ac:dyDescent="0.35">
      <c r="A3605" s="3">
        <v>46210</v>
      </c>
      <c r="B3605" s="57">
        <f t="shared" si="267"/>
        <v>28</v>
      </c>
      <c r="C3605" s="57" t="str">
        <f t="shared" si="268"/>
        <v>Jul</v>
      </c>
      <c r="D3605" s="4" t="s">
        <v>5406</v>
      </c>
      <c r="E3605" s="57" t="s">
        <v>445</v>
      </c>
      <c r="F3605" s="57" t="s">
        <v>17</v>
      </c>
      <c r="G3605" s="57">
        <v>9812</v>
      </c>
      <c r="H3605" s="57">
        <v>2</v>
      </c>
      <c r="I3605" s="57">
        <v>8</v>
      </c>
      <c r="J3605" s="57">
        <v>3</v>
      </c>
      <c r="K3605" s="57">
        <f t="shared" si="269"/>
        <v>11</v>
      </c>
      <c r="L3605" s="57">
        <f t="shared" si="270"/>
        <v>22</v>
      </c>
      <c r="M3605" s="4" t="s">
        <v>1903</v>
      </c>
      <c r="N3605" s="57" t="s">
        <v>442</v>
      </c>
      <c r="O3605" s="57">
        <v>9812</v>
      </c>
      <c r="P3605" s="4"/>
      <c r="Q3605" s="4"/>
    </row>
    <row r="3606" spans="1:17" s="1" customFormat="1" ht="18.649999999999999" customHeight="1" x14ac:dyDescent="0.35">
      <c r="A3606" s="3">
        <v>46210</v>
      </c>
      <c r="B3606" s="57">
        <f t="shared" si="267"/>
        <v>28</v>
      </c>
      <c r="C3606" s="57" t="str">
        <f t="shared" si="268"/>
        <v>Jul</v>
      </c>
      <c r="D3606" s="4" t="s">
        <v>5406</v>
      </c>
      <c r="E3606" s="57" t="s">
        <v>445</v>
      </c>
      <c r="F3606" s="57" t="s">
        <v>17</v>
      </c>
      <c r="G3606" s="57">
        <v>9812</v>
      </c>
      <c r="H3606" s="57">
        <v>2</v>
      </c>
      <c r="I3606" s="57">
        <v>8</v>
      </c>
      <c r="J3606" s="57">
        <v>3.5</v>
      </c>
      <c r="K3606" s="57">
        <f t="shared" si="269"/>
        <v>11.5</v>
      </c>
      <c r="L3606" s="57">
        <f t="shared" si="270"/>
        <v>23</v>
      </c>
      <c r="M3606" s="4" t="s">
        <v>1903</v>
      </c>
      <c r="N3606" s="57" t="s">
        <v>442</v>
      </c>
      <c r="O3606" s="57">
        <v>9812</v>
      </c>
      <c r="P3606" s="4"/>
      <c r="Q3606" s="4"/>
    </row>
    <row r="3607" spans="1:17" s="1" customFormat="1" ht="18.649999999999999" customHeight="1" x14ac:dyDescent="0.35">
      <c r="A3607" s="3">
        <v>46210</v>
      </c>
      <c r="B3607" s="57">
        <f t="shared" si="267"/>
        <v>28</v>
      </c>
      <c r="C3607" s="57" t="str">
        <f t="shared" si="268"/>
        <v>Jul</v>
      </c>
      <c r="D3607" s="4" t="s">
        <v>5406</v>
      </c>
      <c r="E3607" s="57" t="s">
        <v>445</v>
      </c>
      <c r="F3607" s="57" t="s">
        <v>17</v>
      </c>
      <c r="G3607" s="57">
        <v>9812</v>
      </c>
      <c r="H3607" s="57">
        <v>4</v>
      </c>
      <c r="I3607" s="57">
        <v>8</v>
      </c>
      <c r="J3607" s="57">
        <v>3.75</v>
      </c>
      <c r="K3607" s="57">
        <f t="shared" si="269"/>
        <v>11.75</v>
      </c>
      <c r="L3607" s="57">
        <f t="shared" si="270"/>
        <v>47</v>
      </c>
      <c r="M3607" s="4" t="s">
        <v>1903</v>
      </c>
      <c r="N3607" s="57" t="s">
        <v>442</v>
      </c>
      <c r="O3607" s="57">
        <v>9812</v>
      </c>
      <c r="P3607" s="4"/>
      <c r="Q3607" s="4"/>
    </row>
    <row r="3608" spans="1:17" s="1" customFormat="1" ht="18.649999999999999" customHeight="1" x14ac:dyDescent="0.35">
      <c r="A3608" s="3">
        <v>46210</v>
      </c>
      <c r="B3608" s="57">
        <f t="shared" si="267"/>
        <v>28</v>
      </c>
      <c r="C3608" s="57" t="str">
        <f t="shared" si="268"/>
        <v>Jul</v>
      </c>
      <c r="D3608" s="4" t="s">
        <v>5406</v>
      </c>
      <c r="E3608" s="57" t="s">
        <v>445</v>
      </c>
      <c r="F3608" s="57" t="s">
        <v>17</v>
      </c>
      <c r="G3608" s="57">
        <v>9812</v>
      </c>
      <c r="H3608" s="57">
        <v>51</v>
      </c>
      <c r="I3608" s="57">
        <v>8</v>
      </c>
      <c r="J3608" s="57">
        <v>4</v>
      </c>
      <c r="K3608" s="57">
        <f t="shared" si="269"/>
        <v>12</v>
      </c>
      <c r="L3608" s="57">
        <f t="shared" si="270"/>
        <v>612</v>
      </c>
      <c r="M3608" s="4" t="s">
        <v>1903</v>
      </c>
      <c r="N3608" s="57" t="s">
        <v>442</v>
      </c>
      <c r="O3608" s="57">
        <v>9812</v>
      </c>
      <c r="P3608" s="4"/>
      <c r="Q3608" s="4"/>
    </row>
    <row r="3609" spans="1:17" s="1" customFormat="1" ht="18.649999999999999" customHeight="1" x14ac:dyDescent="0.35">
      <c r="A3609" s="3">
        <v>46210</v>
      </c>
      <c r="B3609" s="57">
        <f t="shared" si="267"/>
        <v>28</v>
      </c>
      <c r="C3609" s="57" t="str">
        <f t="shared" si="268"/>
        <v>Jul</v>
      </c>
      <c r="D3609" s="4" t="s">
        <v>5731</v>
      </c>
      <c r="E3609" s="57" t="s">
        <v>445</v>
      </c>
      <c r="F3609" s="57" t="s">
        <v>17</v>
      </c>
      <c r="G3609" s="57">
        <v>9812</v>
      </c>
      <c r="H3609" s="57">
        <v>1</v>
      </c>
      <c r="I3609" s="57">
        <v>8</v>
      </c>
      <c r="J3609" s="57">
        <v>2</v>
      </c>
      <c r="K3609" s="57">
        <f t="shared" si="269"/>
        <v>10</v>
      </c>
      <c r="L3609" s="57">
        <f t="shared" si="270"/>
        <v>10</v>
      </c>
      <c r="M3609" s="4" t="s">
        <v>5733</v>
      </c>
      <c r="N3609" s="57" t="s">
        <v>47</v>
      </c>
      <c r="O3609" s="57">
        <v>9281</v>
      </c>
      <c r="P3609" s="4" t="s">
        <v>5734</v>
      </c>
      <c r="Q3609" s="4"/>
    </row>
    <row r="3610" spans="1:17" s="1" customFormat="1" ht="18.649999999999999" customHeight="1" x14ac:dyDescent="0.35">
      <c r="A3610" s="3">
        <v>46210</v>
      </c>
      <c r="B3610" s="57">
        <f t="shared" si="267"/>
        <v>28</v>
      </c>
      <c r="C3610" s="57" t="str">
        <f t="shared" si="268"/>
        <v>Jul</v>
      </c>
      <c r="D3610" s="4" t="s">
        <v>5731</v>
      </c>
      <c r="E3610" s="57" t="s">
        <v>445</v>
      </c>
      <c r="F3610" s="57" t="s">
        <v>17</v>
      </c>
      <c r="G3610" s="57">
        <v>9812</v>
      </c>
      <c r="H3610" s="57">
        <v>2</v>
      </c>
      <c r="I3610" s="57">
        <v>8</v>
      </c>
      <c r="J3610" s="57">
        <v>4</v>
      </c>
      <c r="K3610" s="57">
        <f t="shared" si="269"/>
        <v>12</v>
      </c>
      <c r="L3610" s="57">
        <f t="shared" si="270"/>
        <v>24</v>
      </c>
      <c r="M3610" s="4" t="s">
        <v>5733</v>
      </c>
      <c r="N3610" s="57" t="s">
        <v>47</v>
      </c>
      <c r="O3610" s="57">
        <v>9281</v>
      </c>
      <c r="P3610" s="4" t="s">
        <v>5734</v>
      </c>
      <c r="Q3610" s="4"/>
    </row>
    <row r="3611" spans="1:17" s="1" customFormat="1" ht="18.649999999999999" customHeight="1" x14ac:dyDescent="0.35">
      <c r="A3611" s="3">
        <v>46210</v>
      </c>
      <c r="B3611" s="57">
        <f t="shared" si="267"/>
        <v>28</v>
      </c>
      <c r="C3611" s="57" t="str">
        <f t="shared" si="268"/>
        <v>Jul</v>
      </c>
      <c r="D3611" s="4" t="s">
        <v>551</v>
      </c>
      <c r="E3611" s="57" t="s">
        <v>34</v>
      </c>
      <c r="F3611" s="57" t="s">
        <v>17</v>
      </c>
      <c r="G3611" s="57">
        <v>9814</v>
      </c>
      <c r="H3611" s="57">
        <v>40</v>
      </c>
      <c r="I3611" s="57">
        <v>8</v>
      </c>
      <c r="J3611" s="57">
        <v>4</v>
      </c>
      <c r="K3611" s="57">
        <f t="shared" si="269"/>
        <v>12</v>
      </c>
      <c r="L3611" s="57">
        <f t="shared" si="270"/>
        <v>480</v>
      </c>
      <c r="M3611" s="4" t="s">
        <v>1903</v>
      </c>
      <c r="N3611" s="57" t="s">
        <v>443</v>
      </c>
      <c r="O3611" s="57">
        <v>9814</v>
      </c>
      <c r="P3611" s="4"/>
      <c r="Q3611" s="4"/>
    </row>
    <row r="3612" spans="1:17" s="1" customFormat="1" ht="18.649999999999999" customHeight="1" x14ac:dyDescent="0.35">
      <c r="A3612" s="3">
        <v>46210</v>
      </c>
      <c r="B3612" s="57">
        <f t="shared" si="267"/>
        <v>28</v>
      </c>
      <c r="C3612" s="57" t="str">
        <f t="shared" si="268"/>
        <v>Jul</v>
      </c>
      <c r="D3612" s="4" t="s">
        <v>6116</v>
      </c>
      <c r="E3612" s="57" t="s">
        <v>34</v>
      </c>
      <c r="F3612" s="57" t="s">
        <v>17</v>
      </c>
      <c r="G3612" s="57">
        <v>9814</v>
      </c>
      <c r="H3612" s="57">
        <v>1</v>
      </c>
      <c r="I3612" s="57">
        <v>8</v>
      </c>
      <c r="J3612" s="57"/>
      <c r="K3612" s="57">
        <f t="shared" si="269"/>
        <v>8</v>
      </c>
      <c r="L3612" s="57">
        <f t="shared" si="270"/>
        <v>8</v>
      </c>
      <c r="M3612" s="4" t="s">
        <v>5733</v>
      </c>
      <c r="N3612" s="57" t="s">
        <v>47</v>
      </c>
      <c r="O3612" s="57">
        <v>9281</v>
      </c>
      <c r="P3612" s="4" t="s">
        <v>5734</v>
      </c>
      <c r="Q3612" s="4"/>
    </row>
    <row r="3613" spans="1:17" s="1" customFormat="1" ht="18.649999999999999" customHeight="1" x14ac:dyDescent="0.35">
      <c r="A3613" s="3">
        <v>46210</v>
      </c>
      <c r="B3613" s="57">
        <f t="shared" si="267"/>
        <v>28</v>
      </c>
      <c r="C3613" s="57" t="str">
        <f t="shared" si="268"/>
        <v>Jul</v>
      </c>
      <c r="D3613" s="4" t="s">
        <v>1751</v>
      </c>
      <c r="E3613" s="57" t="s">
        <v>34</v>
      </c>
      <c r="F3613" s="57" t="s">
        <v>17</v>
      </c>
      <c r="G3613" s="57">
        <v>9814</v>
      </c>
      <c r="H3613" s="57">
        <v>1</v>
      </c>
      <c r="I3613" s="57">
        <v>8</v>
      </c>
      <c r="J3613" s="57"/>
      <c r="K3613" s="57">
        <f t="shared" si="269"/>
        <v>8</v>
      </c>
      <c r="L3613" s="57">
        <f t="shared" si="270"/>
        <v>8</v>
      </c>
      <c r="M3613" s="4" t="s">
        <v>7083</v>
      </c>
      <c r="N3613" s="57" t="s">
        <v>212</v>
      </c>
      <c r="O3613" s="57" t="s">
        <v>6007</v>
      </c>
      <c r="P3613" s="4" t="s">
        <v>6008</v>
      </c>
      <c r="Q3613" s="4"/>
    </row>
    <row r="3614" spans="1:17" s="1" customFormat="1" ht="18.649999999999999" customHeight="1" x14ac:dyDescent="0.35">
      <c r="A3614" s="3">
        <v>46211</v>
      </c>
      <c r="B3614" s="57">
        <f t="shared" si="267"/>
        <v>28</v>
      </c>
      <c r="C3614" s="57" t="str">
        <f t="shared" si="268"/>
        <v>Jul</v>
      </c>
      <c r="D3614" s="4" t="s">
        <v>435</v>
      </c>
      <c r="E3614" s="57" t="s">
        <v>34</v>
      </c>
      <c r="F3614" s="57" t="s">
        <v>18</v>
      </c>
      <c r="G3614" s="57">
        <v>9814</v>
      </c>
      <c r="H3614" s="57">
        <v>1</v>
      </c>
      <c r="I3614" s="57">
        <v>8</v>
      </c>
      <c r="J3614" s="57">
        <v>2</v>
      </c>
      <c r="K3614" s="57">
        <f t="shared" si="269"/>
        <v>10</v>
      </c>
      <c r="L3614" s="57">
        <f t="shared" si="270"/>
        <v>10</v>
      </c>
      <c r="M3614" s="4" t="s">
        <v>452</v>
      </c>
      <c r="N3614" s="57" t="s">
        <v>435</v>
      </c>
      <c r="O3614" s="57"/>
      <c r="P3614" s="4"/>
      <c r="Q3614" s="4"/>
    </row>
    <row r="3615" spans="1:17" s="1" customFormat="1" ht="18.649999999999999" customHeight="1" x14ac:dyDescent="0.35">
      <c r="A3615" s="3">
        <v>46211</v>
      </c>
      <c r="B3615" s="57">
        <f t="shared" si="267"/>
        <v>28</v>
      </c>
      <c r="C3615" s="57" t="str">
        <f t="shared" si="268"/>
        <v>Jul</v>
      </c>
      <c r="D3615" s="4" t="s">
        <v>2268</v>
      </c>
      <c r="E3615" s="57" t="s">
        <v>34</v>
      </c>
      <c r="F3615" s="57" t="s">
        <v>18</v>
      </c>
      <c r="G3615" s="57">
        <v>9814</v>
      </c>
      <c r="H3615" s="57">
        <v>1</v>
      </c>
      <c r="I3615" s="57">
        <v>2</v>
      </c>
      <c r="J3615" s="57"/>
      <c r="K3615" s="57">
        <f t="shared" si="269"/>
        <v>2</v>
      </c>
      <c r="L3615" s="57">
        <f t="shared" si="270"/>
        <v>2</v>
      </c>
      <c r="M3615" s="4" t="s">
        <v>7129</v>
      </c>
      <c r="N3615" s="57" t="s">
        <v>52</v>
      </c>
      <c r="O3615" s="57">
        <v>9330</v>
      </c>
      <c r="P3615" s="4" t="s">
        <v>2417</v>
      </c>
      <c r="Q3615" s="4"/>
    </row>
    <row r="3616" spans="1:17" s="1" customFormat="1" ht="18.649999999999999" customHeight="1" x14ac:dyDescent="0.35">
      <c r="A3616" s="3">
        <v>46211</v>
      </c>
      <c r="B3616" s="57">
        <f t="shared" si="267"/>
        <v>28</v>
      </c>
      <c r="C3616" s="57" t="str">
        <f t="shared" si="268"/>
        <v>Jul</v>
      </c>
      <c r="D3616" s="4" t="s">
        <v>2269</v>
      </c>
      <c r="E3616" s="57" t="s">
        <v>34</v>
      </c>
      <c r="F3616" s="57" t="s">
        <v>18</v>
      </c>
      <c r="G3616" s="57">
        <v>9814</v>
      </c>
      <c r="H3616" s="57">
        <v>1</v>
      </c>
      <c r="I3616" s="57">
        <v>2</v>
      </c>
      <c r="J3616" s="57"/>
      <c r="K3616" s="57">
        <f t="shared" si="269"/>
        <v>2</v>
      </c>
      <c r="L3616" s="57">
        <f t="shared" si="270"/>
        <v>2</v>
      </c>
      <c r="M3616" s="4" t="s">
        <v>7129</v>
      </c>
      <c r="N3616" s="57" t="s">
        <v>52</v>
      </c>
      <c r="O3616" s="57">
        <v>9330</v>
      </c>
      <c r="P3616" s="4" t="s">
        <v>2417</v>
      </c>
      <c r="Q3616" s="4"/>
    </row>
    <row r="3617" spans="1:17" s="1" customFormat="1" ht="18.649999999999999" customHeight="1" x14ac:dyDescent="0.35">
      <c r="A3617" s="3">
        <v>46211</v>
      </c>
      <c r="B3617" s="57">
        <f t="shared" si="267"/>
        <v>28</v>
      </c>
      <c r="C3617" s="57" t="str">
        <f t="shared" si="268"/>
        <v>Jul</v>
      </c>
      <c r="D3617" s="4" t="s">
        <v>3705</v>
      </c>
      <c r="E3617" s="57" t="s">
        <v>445</v>
      </c>
      <c r="F3617" s="57" t="s">
        <v>18</v>
      </c>
      <c r="G3617" s="57">
        <v>9812</v>
      </c>
      <c r="H3617" s="57">
        <v>4</v>
      </c>
      <c r="I3617" s="57">
        <v>8</v>
      </c>
      <c r="J3617" s="57"/>
      <c r="K3617" s="57">
        <f t="shared" si="269"/>
        <v>8</v>
      </c>
      <c r="L3617" s="57">
        <f t="shared" si="270"/>
        <v>32</v>
      </c>
      <c r="M3617" s="4" t="s">
        <v>7042</v>
      </c>
      <c r="N3617" s="57" t="s">
        <v>7043</v>
      </c>
      <c r="O3617" s="57">
        <v>9808</v>
      </c>
      <c r="P3617" s="4"/>
      <c r="Q3617" s="4"/>
    </row>
    <row r="3618" spans="1:17" s="1" customFormat="1" ht="18.649999999999999" customHeight="1" x14ac:dyDescent="0.35">
      <c r="A3618" s="3">
        <v>46211</v>
      </c>
      <c r="B3618" s="57">
        <f t="shared" si="267"/>
        <v>28</v>
      </c>
      <c r="C3618" s="57" t="str">
        <f t="shared" si="268"/>
        <v>Jul</v>
      </c>
      <c r="D3618" s="4" t="s">
        <v>6570</v>
      </c>
      <c r="E3618" s="57" t="s">
        <v>445</v>
      </c>
      <c r="F3618" s="57" t="s">
        <v>18</v>
      </c>
      <c r="G3618" s="57">
        <v>9812</v>
      </c>
      <c r="H3618" s="57">
        <v>10</v>
      </c>
      <c r="I3618" s="57">
        <v>8</v>
      </c>
      <c r="J3618" s="57">
        <v>3.5</v>
      </c>
      <c r="K3618" s="57">
        <f t="shared" si="269"/>
        <v>11.5</v>
      </c>
      <c r="L3618" s="57">
        <f t="shared" si="270"/>
        <v>115</v>
      </c>
      <c r="M3618" s="4" t="s">
        <v>7042</v>
      </c>
      <c r="N3618" s="57" t="s">
        <v>7043</v>
      </c>
      <c r="O3618" s="57">
        <v>9808</v>
      </c>
      <c r="P3618" s="4"/>
      <c r="Q3618" s="4"/>
    </row>
    <row r="3619" spans="1:17" s="1" customFormat="1" ht="18.649999999999999" customHeight="1" x14ac:dyDescent="0.35">
      <c r="A3619" s="3">
        <v>46211</v>
      </c>
      <c r="B3619" s="57">
        <f t="shared" si="267"/>
        <v>28</v>
      </c>
      <c r="C3619" s="57" t="str">
        <f t="shared" si="268"/>
        <v>Jul</v>
      </c>
      <c r="D3619" s="4" t="s">
        <v>1283</v>
      </c>
      <c r="E3619" s="57" t="s">
        <v>445</v>
      </c>
      <c r="F3619" s="57" t="s">
        <v>18</v>
      </c>
      <c r="G3619" s="57">
        <v>9812</v>
      </c>
      <c r="H3619" s="57">
        <v>1</v>
      </c>
      <c r="I3619" s="57">
        <v>8</v>
      </c>
      <c r="J3619" s="57">
        <v>2.5</v>
      </c>
      <c r="K3619" s="57">
        <f t="shared" si="269"/>
        <v>10.5</v>
      </c>
      <c r="L3619" s="57">
        <f t="shared" si="270"/>
        <v>10.5</v>
      </c>
      <c r="M3619" s="4" t="s">
        <v>7130</v>
      </c>
      <c r="N3619" s="57" t="s">
        <v>52</v>
      </c>
      <c r="O3619" s="57">
        <v>9330</v>
      </c>
      <c r="P3619" s="4" t="s">
        <v>6210</v>
      </c>
      <c r="Q3619" s="4"/>
    </row>
    <row r="3620" spans="1:17" s="1" customFormat="1" ht="18.649999999999999" customHeight="1" x14ac:dyDescent="0.35">
      <c r="A3620" s="3">
        <v>46211</v>
      </c>
      <c r="B3620" s="57">
        <f t="shared" si="267"/>
        <v>28</v>
      </c>
      <c r="C3620" s="57" t="str">
        <f t="shared" si="268"/>
        <v>Jul</v>
      </c>
      <c r="D3620" s="4" t="s">
        <v>3066</v>
      </c>
      <c r="E3620" s="57" t="s">
        <v>445</v>
      </c>
      <c r="F3620" s="57" t="s">
        <v>18</v>
      </c>
      <c r="G3620" s="57">
        <v>9812</v>
      </c>
      <c r="H3620" s="57">
        <v>2</v>
      </c>
      <c r="I3620" s="57">
        <v>8</v>
      </c>
      <c r="J3620" s="57"/>
      <c r="K3620" s="57">
        <f t="shared" si="269"/>
        <v>8</v>
      </c>
      <c r="L3620" s="57">
        <f t="shared" si="270"/>
        <v>16</v>
      </c>
      <c r="M3620" s="4" t="s">
        <v>7130</v>
      </c>
      <c r="N3620" s="57" t="s">
        <v>52</v>
      </c>
      <c r="O3620" s="57">
        <v>9330</v>
      </c>
      <c r="P3620" s="4" t="s">
        <v>6159</v>
      </c>
      <c r="Q3620" s="4"/>
    </row>
    <row r="3621" spans="1:17" s="1" customFormat="1" ht="18.649999999999999" customHeight="1" x14ac:dyDescent="0.35">
      <c r="A3621" s="3">
        <v>46211</v>
      </c>
      <c r="B3621" s="57">
        <f t="shared" si="267"/>
        <v>28</v>
      </c>
      <c r="C3621" s="57" t="str">
        <f t="shared" si="268"/>
        <v>Jul</v>
      </c>
      <c r="D3621" s="4" t="s">
        <v>3488</v>
      </c>
      <c r="E3621" s="57" t="s">
        <v>445</v>
      </c>
      <c r="F3621" s="57" t="s">
        <v>18</v>
      </c>
      <c r="G3621" s="57">
        <v>9812</v>
      </c>
      <c r="H3621" s="57">
        <v>4</v>
      </c>
      <c r="I3621" s="57">
        <v>8</v>
      </c>
      <c r="J3621" s="57"/>
      <c r="K3621" s="57">
        <f t="shared" si="269"/>
        <v>8</v>
      </c>
      <c r="L3621" s="57">
        <f t="shared" si="270"/>
        <v>32</v>
      </c>
      <c r="M3621" s="4" t="s">
        <v>5733</v>
      </c>
      <c r="N3621" s="57" t="s">
        <v>47</v>
      </c>
      <c r="O3621" s="57">
        <v>9281</v>
      </c>
      <c r="P3621" s="4" t="s">
        <v>5734</v>
      </c>
      <c r="Q3621" s="4"/>
    </row>
    <row r="3622" spans="1:17" s="1" customFormat="1" ht="18.649999999999999" customHeight="1" x14ac:dyDescent="0.35">
      <c r="A3622" s="3">
        <v>46211</v>
      </c>
      <c r="B3622" s="57">
        <f t="shared" ref="B3622:B3685" si="271">WEEKNUM(A3622)</f>
        <v>28</v>
      </c>
      <c r="C3622" s="57" t="str">
        <f t="shared" ref="C3622:C3685" si="272">TEXT(A3622,"Mmm")</f>
        <v>Jul</v>
      </c>
      <c r="D3622" s="4" t="s">
        <v>3488</v>
      </c>
      <c r="E3622" s="57" t="s">
        <v>445</v>
      </c>
      <c r="F3622" s="57" t="s">
        <v>18</v>
      </c>
      <c r="G3622" s="57">
        <v>9812</v>
      </c>
      <c r="H3622" s="57">
        <v>1</v>
      </c>
      <c r="I3622" s="57">
        <v>8</v>
      </c>
      <c r="J3622" s="57">
        <v>3</v>
      </c>
      <c r="K3622" s="57">
        <f t="shared" si="269"/>
        <v>11</v>
      </c>
      <c r="L3622" s="57">
        <f t="shared" si="270"/>
        <v>11</v>
      </c>
      <c r="M3622" s="4" t="s">
        <v>5733</v>
      </c>
      <c r="N3622" s="57" t="s">
        <v>47</v>
      </c>
      <c r="O3622" s="57">
        <v>9281</v>
      </c>
      <c r="P3622" s="4" t="s">
        <v>5734</v>
      </c>
      <c r="Q3622" s="4"/>
    </row>
    <row r="3623" spans="1:17" s="1" customFormat="1" ht="18.649999999999999" customHeight="1" x14ac:dyDescent="0.35">
      <c r="A3623" s="3">
        <v>46211</v>
      </c>
      <c r="B3623" s="57">
        <f t="shared" si="271"/>
        <v>28</v>
      </c>
      <c r="C3623" s="57" t="str">
        <f t="shared" si="272"/>
        <v>Jul</v>
      </c>
      <c r="D3623" s="4" t="s">
        <v>3488</v>
      </c>
      <c r="E3623" s="57" t="s">
        <v>445</v>
      </c>
      <c r="F3623" s="57" t="s">
        <v>18</v>
      </c>
      <c r="G3623" s="57">
        <v>9812</v>
      </c>
      <c r="H3623" s="57">
        <v>3</v>
      </c>
      <c r="I3623" s="57">
        <v>8</v>
      </c>
      <c r="J3623" s="57">
        <v>4</v>
      </c>
      <c r="K3623" s="57">
        <f t="shared" si="269"/>
        <v>12</v>
      </c>
      <c r="L3623" s="57">
        <f t="shared" si="270"/>
        <v>36</v>
      </c>
      <c r="M3623" s="4" t="s">
        <v>5733</v>
      </c>
      <c r="N3623" s="57" t="s">
        <v>47</v>
      </c>
      <c r="O3623" s="57">
        <v>9281</v>
      </c>
      <c r="P3623" s="4" t="s">
        <v>5734</v>
      </c>
      <c r="Q3623" s="4"/>
    </row>
    <row r="3624" spans="1:17" s="1" customFormat="1" ht="18.649999999999999" customHeight="1" x14ac:dyDescent="0.35">
      <c r="A3624" s="3">
        <v>46211</v>
      </c>
      <c r="B3624" s="57">
        <f t="shared" si="271"/>
        <v>28</v>
      </c>
      <c r="C3624" s="57" t="str">
        <f t="shared" si="272"/>
        <v>Jul</v>
      </c>
      <c r="D3624" s="4" t="s">
        <v>6609</v>
      </c>
      <c r="E3624" s="57" t="s">
        <v>445</v>
      </c>
      <c r="F3624" s="57" t="s">
        <v>18</v>
      </c>
      <c r="G3624" s="57">
        <v>9812</v>
      </c>
      <c r="H3624" s="57">
        <v>10</v>
      </c>
      <c r="I3624" s="57">
        <v>8</v>
      </c>
      <c r="J3624" s="57"/>
      <c r="K3624" s="57">
        <f t="shared" si="269"/>
        <v>8</v>
      </c>
      <c r="L3624" s="57">
        <f t="shared" si="270"/>
        <v>80</v>
      </c>
      <c r="M3624" s="4" t="s">
        <v>2015</v>
      </c>
      <c r="N3624" s="57" t="s">
        <v>57</v>
      </c>
      <c r="O3624" s="57" t="s">
        <v>2518</v>
      </c>
      <c r="P3624" s="4" t="s">
        <v>4349</v>
      </c>
      <c r="Q3624" s="4"/>
    </row>
    <row r="3625" spans="1:17" s="1" customFormat="1" ht="18.649999999999999" customHeight="1" x14ac:dyDescent="0.35">
      <c r="A3625" s="3">
        <v>46211</v>
      </c>
      <c r="B3625" s="57">
        <f t="shared" si="271"/>
        <v>28</v>
      </c>
      <c r="C3625" s="57" t="str">
        <f t="shared" si="272"/>
        <v>Jul</v>
      </c>
      <c r="D3625" s="4" t="s">
        <v>6636</v>
      </c>
      <c r="E3625" s="57" t="s">
        <v>445</v>
      </c>
      <c r="F3625" s="57" t="s">
        <v>18</v>
      </c>
      <c r="G3625" s="57">
        <v>9812</v>
      </c>
      <c r="H3625" s="57">
        <v>1</v>
      </c>
      <c r="I3625" s="57">
        <v>8</v>
      </c>
      <c r="J3625" s="57">
        <v>2.5</v>
      </c>
      <c r="K3625" s="57">
        <f t="shared" si="269"/>
        <v>10.5</v>
      </c>
      <c r="L3625" s="57">
        <f t="shared" si="270"/>
        <v>10.5</v>
      </c>
      <c r="M3625" s="4" t="s">
        <v>6571</v>
      </c>
      <c r="N3625" s="57" t="s">
        <v>65</v>
      </c>
      <c r="O3625" s="57"/>
      <c r="P3625" s="4" t="s">
        <v>6572</v>
      </c>
      <c r="Q3625" s="4"/>
    </row>
    <row r="3626" spans="1:17" s="1" customFormat="1" ht="18.649999999999999" customHeight="1" x14ac:dyDescent="0.35">
      <c r="A3626" s="3">
        <v>46211</v>
      </c>
      <c r="B3626" s="57">
        <f t="shared" si="271"/>
        <v>28</v>
      </c>
      <c r="C3626" s="57" t="str">
        <f t="shared" si="272"/>
        <v>Jul</v>
      </c>
      <c r="D3626" s="4" t="s">
        <v>6608</v>
      </c>
      <c r="E3626" s="57" t="s">
        <v>445</v>
      </c>
      <c r="F3626" s="57" t="s">
        <v>18</v>
      </c>
      <c r="G3626" s="57">
        <v>9812</v>
      </c>
      <c r="H3626" s="57">
        <v>1</v>
      </c>
      <c r="I3626" s="57">
        <v>8</v>
      </c>
      <c r="J3626" s="57"/>
      <c r="K3626" s="57">
        <f t="shared" si="269"/>
        <v>8</v>
      </c>
      <c r="L3626" s="57">
        <f t="shared" si="270"/>
        <v>8</v>
      </c>
      <c r="M3626" s="4" t="s">
        <v>447</v>
      </c>
      <c r="N3626" s="57" t="s">
        <v>455</v>
      </c>
      <c r="O3626" s="57">
        <v>9812</v>
      </c>
      <c r="P3626" s="4"/>
      <c r="Q3626" s="4"/>
    </row>
    <row r="3627" spans="1:17" s="1" customFormat="1" ht="18.649999999999999" customHeight="1" x14ac:dyDescent="0.35">
      <c r="A3627" s="3">
        <v>46211</v>
      </c>
      <c r="B3627" s="57">
        <f t="shared" si="271"/>
        <v>28</v>
      </c>
      <c r="C3627" s="57" t="str">
        <f t="shared" si="272"/>
        <v>Jul</v>
      </c>
      <c r="D3627" s="4" t="s">
        <v>674</v>
      </c>
      <c r="E3627" s="57" t="s">
        <v>445</v>
      </c>
      <c r="F3627" s="57" t="s">
        <v>17</v>
      </c>
      <c r="G3627" s="57">
        <v>9812</v>
      </c>
      <c r="H3627" s="57">
        <v>1</v>
      </c>
      <c r="I3627" s="57">
        <v>8</v>
      </c>
      <c r="J3627" s="57"/>
      <c r="K3627" s="57">
        <f t="shared" si="269"/>
        <v>8</v>
      </c>
      <c r="L3627" s="57">
        <f t="shared" si="270"/>
        <v>8</v>
      </c>
      <c r="M3627" s="4" t="s">
        <v>7130</v>
      </c>
      <c r="N3627" s="57" t="s">
        <v>52</v>
      </c>
      <c r="O3627" s="57">
        <v>9330</v>
      </c>
      <c r="P3627" s="4" t="s">
        <v>5440</v>
      </c>
      <c r="Q3627" s="4"/>
    </row>
    <row r="3628" spans="1:17" s="1" customFormat="1" ht="18.649999999999999" customHeight="1" x14ac:dyDescent="0.35">
      <c r="A3628" s="3">
        <v>46211</v>
      </c>
      <c r="B3628" s="57">
        <f t="shared" si="271"/>
        <v>28</v>
      </c>
      <c r="C3628" s="57" t="str">
        <f t="shared" si="272"/>
        <v>Jul</v>
      </c>
      <c r="D3628" s="4" t="s">
        <v>973</v>
      </c>
      <c r="E3628" s="57" t="s">
        <v>445</v>
      </c>
      <c r="F3628" s="57" t="s">
        <v>17</v>
      </c>
      <c r="G3628" s="57">
        <v>9812</v>
      </c>
      <c r="H3628" s="57">
        <v>2</v>
      </c>
      <c r="I3628" s="57">
        <v>8</v>
      </c>
      <c r="J3628" s="57"/>
      <c r="K3628" s="57">
        <f t="shared" si="269"/>
        <v>8</v>
      </c>
      <c r="L3628" s="57">
        <f t="shared" si="270"/>
        <v>16</v>
      </c>
      <c r="M3628" s="4" t="s">
        <v>5103</v>
      </c>
      <c r="N3628" s="57" t="s">
        <v>52</v>
      </c>
      <c r="O3628" s="57">
        <v>9330</v>
      </c>
      <c r="P3628" s="4" t="s">
        <v>5482</v>
      </c>
      <c r="Q3628" s="4"/>
    </row>
    <row r="3629" spans="1:17" s="1" customFormat="1" ht="18.649999999999999" customHeight="1" x14ac:dyDescent="0.35">
      <c r="A3629" s="3">
        <v>46211</v>
      </c>
      <c r="B3629" s="57">
        <f t="shared" si="271"/>
        <v>28</v>
      </c>
      <c r="C3629" s="57" t="str">
        <f t="shared" si="272"/>
        <v>Jul</v>
      </c>
      <c r="D3629" s="4" t="s">
        <v>5406</v>
      </c>
      <c r="E3629" s="57" t="s">
        <v>445</v>
      </c>
      <c r="F3629" s="57" t="s">
        <v>17</v>
      </c>
      <c r="G3629" s="57">
        <v>9812</v>
      </c>
      <c r="H3629" s="57">
        <v>4</v>
      </c>
      <c r="I3629" s="57">
        <v>8</v>
      </c>
      <c r="J3629" s="57"/>
      <c r="K3629" s="57">
        <f t="shared" si="269"/>
        <v>8</v>
      </c>
      <c r="L3629" s="57">
        <f t="shared" si="270"/>
        <v>32</v>
      </c>
      <c r="M3629" s="4" t="s">
        <v>1903</v>
      </c>
      <c r="N3629" s="57" t="s">
        <v>442</v>
      </c>
      <c r="O3629" s="57">
        <v>9812</v>
      </c>
      <c r="P3629" s="4"/>
      <c r="Q3629" s="4"/>
    </row>
    <row r="3630" spans="1:17" s="1" customFormat="1" ht="18.649999999999999" customHeight="1" x14ac:dyDescent="0.35">
      <c r="A3630" s="3">
        <v>46211</v>
      </c>
      <c r="B3630" s="57">
        <f t="shared" si="271"/>
        <v>28</v>
      </c>
      <c r="C3630" s="57" t="str">
        <f t="shared" si="272"/>
        <v>Jul</v>
      </c>
      <c r="D3630" s="4" t="s">
        <v>5406</v>
      </c>
      <c r="E3630" s="57" t="s">
        <v>445</v>
      </c>
      <c r="F3630" s="57" t="s">
        <v>17</v>
      </c>
      <c r="G3630" s="57">
        <v>9812</v>
      </c>
      <c r="H3630" s="57">
        <v>7</v>
      </c>
      <c r="I3630" s="57">
        <v>8</v>
      </c>
      <c r="J3630" s="57">
        <v>2</v>
      </c>
      <c r="K3630" s="57">
        <f t="shared" si="269"/>
        <v>10</v>
      </c>
      <c r="L3630" s="57">
        <f t="shared" si="270"/>
        <v>70</v>
      </c>
      <c r="M3630" s="4" t="s">
        <v>1903</v>
      </c>
      <c r="N3630" s="57" t="s">
        <v>442</v>
      </c>
      <c r="O3630" s="57">
        <v>9812</v>
      </c>
      <c r="P3630" s="4"/>
      <c r="Q3630" s="4"/>
    </row>
    <row r="3631" spans="1:17" s="1" customFormat="1" ht="18.649999999999999" customHeight="1" x14ac:dyDescent="0.35">
      <c r="A3631" s="3">
        <v>46211</v>
      </c>
      <c r="B3631" s="57">
        <f t="shared" si="271"/>
        <v>28</v>
      </c>
      <c r="C3631" s="57" t="str">
        <f t="shared" si="272"/>
        <v>Jul</v>
      </c>
      <c r="D3631" s="4" t="s">
        <v>5406</v>
      </c>
      <c r="E3631" s="57" t="s">
        <v>445</v>
      </c>
      <c r="F3631" s="57" t="s">
        <v>17</v>
      </c>
      <c r="G3631" s="57">
        <v>9812</v>
      </c>
      <c r="H3631" s="57">
        <v>22</v>
      </c>
      <c r="I3631" s="57">
        <v>8</v>
      </c>
      <c r="J3631" s="57">
        <v>2.5</v>
      </c>
      <c r="K3631" s="57">
        <f t="shared" si="269"/>
        <v>10.5</v>
      </c>
      <c r="L3631" s="57">
        <f t="shared" si="270"/>
        <v>231</v>
      </c>
      <c r="M3631" s="4" t="s">
        <v>1903</v>
      </c>
      <c r="N3631" s="57" t="s">
        <v>442</v>
      </c>
      <c r="O3631" s="57">
        <v>9812</v>
      </c>
      <c r="P3631" s="4"/>
      <c r="Q3631" s="4"/>
    </row>
    <row r="3632" spans="1:17" s="1" customFormat="1" ht="18.649999999999999" customHeight="1" x14ac:dyDescent="0.35">
      <c r="A3632" s="3">
        <v>46211</v>
      </c>
      <c r="B3632" s="57">
        <f t="shared" si="271"/>
        <v>28</v>
      </c>
      <c r="C3632" s="57" t="str">
        <f t="shared" si="272"/>
        <v>Jul</v>
      </c>
      <c r="D3632" s="4" t="s">
        <v>5406</v>
      </c>
      <c r="E3632" s="57" t="s">
        <v>445</v>
      </c>
      <c r="F3632" s="57" t="s">
        <v>17</v>
      </c>
      <c r="G3632" s="57">
        <v>9812</v>
      </c>
      <c r="H3632" s="57">
        <v>2</v>
      </c>
      <c r="I3632" s="57">
        <v>8</v>
      </c>
      <c r="J3632" s="57">
        <v>3</v>
      </c>
      <c r="K3632" s="57">
        <f t="shared" si="269"/>
        <v>11</v>
      </c>
      <c r="L3632" s="57">
        <f t="shared" si="270"/>
        <v>22</v>
      </c>
      <c r="M3632" s="4" t="s">
        <v>1903</v>
      </c>
      <c r="N3632" s="57" t="s">
        <v>442</v>
      </c>
      <c r="O3632" s="57">
        <v>9812</v>
      </c>
      <c r="P3632" s="4"/>
      <c r="Q3632" s="4"/>
    </row>
    <row r="3633" spans="1:17" s="1" customFormat="1" ht="18.649999999999999" customHeight="1" x14ac:dyDescent="0.35">
      <c r="A3633" s="3">
        <v>46211</v>
      </c>
      <c r="B3633" s="57">
        <f t="shared" si="271"/>
        <v>28</v>
      </c>
      <c r="C3633" s="57" t="str">
        <f t="shared" si="272"/>
        <v>Jul</v>
      </c>
      <c r="D3633" s="4" t="s">
        <v>5406</v>
      </c>
      <c r="E3633" s="57" t="s">
        <v>445</v>
      </c>
      <c r="F3633" s="57" t="s">
        <v>17</v>
      </c>
      <c r="G3633" s="57">
        <v>9812</v>
      </c>
      <c r="H3633" s="57">
        <v>1</v>
      </c>
      <c r="I3633" s="57">
        <v>8</v>
      </c>
      <c r="J3633" s="57">
        <v>3.5</v>
      </c>
      <c r="K3633" s="57">
        <f t="shared" ref="K3633:K3696" si="273">I3633+J3633</f>
        <v>11.5</v>
      </c>
      <c r="L3633" s="57">
        <f t="shared" si="270"/>
        <v>11.5</v>
      </c>
      <c r="M3633" s="4" t="s">
        <v>1903</v>
      </c>
      <c r="N3633" s="57" t="s">
        <v>442</v>
      </c>
      <c r="O3633" s="57">
        <v>9812</v>
      </c>
      <c r="P3633" s="4"/>
      <c r="Q3633" s="4"/>
    </row>
    <row r="3634" spans="1:17" s="1" customFormat="1" ht="18.649999999999999" customHeight="1" x14ac:dyDescent="0.35">
      <c r="A3634" s="3">
        <v>46211</v>
      </c>
      <c r="B3634" s="57">
        <f t="shared" si="271"/>
        <v>28</v>
      </c>
      <c r="C3634" s="57" t="str">
        <f t="shared" si="272"/>
        <v>Jul</v>
      </c>
      <c r="D3634" s="4" t="s">
        <v>5406</v>
      </c>
      <c r="E3634" s="57" t="s">
        <v>445</v>
      </c>
      <c r="F3634" s="57" t="s">
        <v>17</v>
      </c>
      <c r="G3634" s="57">
        <v>9812</v>
      </c>
      <c r="H3634" s="57">
        <v>8</v>
      </c>
      <c r="I3634" s="57">
        <v>8</v>
      </c>
      <c r="J3634" s="57">
        <v>3.75</v>
      </c>
      <c r="K3634" s="57">
        <f t="shared" si="273"/>
        <v>11.75</v>
      </c>
      <c r="L3634" s="57">
        <f t="shared" si="270"/>
        <v>94</v>
      </c>
      <c r="M3634" s="4" t="s">
        <v>1903</v>
      </c>
      <c r="N3634" s="57" t="s">
        <v>442</v>
      </c>
      <c r="O3634" s="57">
        <v>9812</v>
      </c>
      <c r="P3634" s="4"/>
      <c r="Q3634" s="4"/>
    </row>
    <row r="3635" spans="1:17" s="1" customFormat="1" ht="18.649999999999999" customHeight="1" x14ac:dyDescent="0.35">
      <c r="A3635" s="3">
        <v>46211</v>
      </c>
      <c r="B3635" s="57">
        <f t="shared" si="271"/>
        <v>28</v>
      </c>
      <c r="C3635" s="57" t="str">
        <f t="shared" si="272"/>
        <v>Jul</v>
      </c>
      <c r="D3635" s="4" t="s">
        <v>5406</v>
      </c>
      <c r="E3635" s="57" t="s">
        <v>445</v>
      </c>
      <c r="F3635" s="57" t="s">
        <v>17</v>
      </c>
      <c r="G3635" s="57">
        <v>9812</v>
      </c>
      <c r="H3635" s="57">
        <v>29</v>
      </c>
      <c r="I3635" s="57">
        <v>8</v>
      </c>
      <c r="J3635" s="57">
        <v>4</v>
      </c>
      <c r="K3635" s="57">
        <f t="shared" si="273"/>
        <v>12</v>
      </c>
      <c r="L3635" s="57">
        <f t="shared" si="270"/>
        <v>348</v>
      </c>
      <c r="M3635" s="4" t="s">
        <v>1903</v>
      </c>
      <c r="N3635" s="57" t="s">
        <v>442</v>
      </c>
      <c r="O3635" s="57">
        <v>9812</v>
      </c>
      <c r="P3635" s="4"/>
      <c r="Q3635" s="4"/>
    </row>
    <row r="3636" spans="1:17" s="1" customFormat="1" ht="18.649999999999999" customHeight="1" x14ac:dyDescent="0.35">
      <c r="A3636" s="3">
        <v>46211</v>
      </c>
      <c r="B3636" s="57">
        <f t="shared" si="271"/>
        <v>28</v>
      </c>
      <c r="C3636" s="57" t="str">
        <f t="shared" si="272"/>
        <v>Jul</v>
      </c>
      <c r="D3636" s="4" t="s">
        <v>4813</v>
      </c>
      <c r="E3636" s="57" t="s">
        <v>445</v>
      </c>
      <c r="F3636" s="57" t="s">
        <v>17</v>
      </c>
      <c r="G3636" s="57">
        <v>9812</v>
      </c>
      <c r="H3636" s="57">
        <v>4</v>
      </c>
      <c r="I3636" s="57">
        <v>8</v>
      </c>
      <c r="J3636" s="57"/>
      <c r="K3636" s="57">
        <f t="shared" si="273"/>
        <v>8</v>
      </c>
      <c r="L3636" s="57">
        <f t="shared" si="270"/>
        <v>32</v>
      </c>
      <c r="M3636" s="4" t="s">
        <v>1903</v>
      </c>
      <c r="N3636" s="57" t="s">
        <v>443</v>
      </c>
      <c r="O3636" s="57">
        <v>9814</v>
      </c>
      <c r="P3636" s="4"/>
      <c r="Q3636" s="4"/>
    </row>
    <row r="3637" spans="1:17" s="1" customFormat="1" ht="18.649999999999999" customHeight="1" x14ac:dyDescent="0.35">
      <c r="A3637" s="3">
        <v>46211</v>
      </c>
      <c r="B3637" s="57">
        <f t="shared" si="271"/>
        <v>28</v>
      </c>
      <c r="C3637" s="57" t="str">
        <f t="shared" si="272"/>
        <v>Jul</v>
      </c>
      <c r="D3637" s="4" t="s">
        <v>4813</v>
      </c>
      <c r="E3637" s="57" t="s">
        <v>445</v>
      </c>
      <c r="F3637" s="57" t="s">
        <v>17</v>
      </c>
      <c r="G3637" s="57">
        <v>9812</v>
      </c>
      <c r="H3637" s="57">
        <v>2</v>
      </c>
      <c r="I3637" s="57">
        <v>8</v>
      </c>
      <c r="J3637" s="57">
        <v>4</v>
      </c>
      <c r="K3637" s="57">
        <f t="shared" si="273"/>
        <v>12</v>
      </c>
      <c r="L3637" s="57">
        <f t="shared" si="270"/>
        <v>24</v>
      </c>
      <c r="M3637" s="4" t="s">
        <v>1903</v>
      </c>
      <c r="N3637" s="57" t="s">
        <v>443</v>
      </c>
      <c r="O3637" s="57">
        <v>9814</v>
      </c>
      <c r="P3637" s="4"/>
      <c r="Q3637" s="4"/>
    </row>
    <row r="3638" spans="1:17" s="1" customFormat="1" ht="18.649999999999999" customHeight="1" x14ac:dyDescent="0.35">
      <c r="A3638" s="3">
        <v>46211</v>
      </c>
      <c r="B3638" s="57">
        <f t="shared" si="271"/>
        <v>28</v>
      </c>
      <c r="C3638" s="57" t="str">
        <f t="shared" si="272"/>
        <v>Jul</v>
      </c>
      <c r="D3638" s="4" t="s">
        <v>5731</v>
      </c>
      <c r="E3638" s="57" t="s">
        <v>445</v>
      </c>
      <c r="F3638" s="57" t="s">
        <v>17</v>
      </c>
      <c r="G3638" s="57">
        <v>9812</v>
      </c>
      <c r="H3638" s="57">
        <v>1</v>
      </c>
      <c r="I3638" s="57">
        <v>8</v>
      </c>
      <c r="J3638" s="57">
        <v>2</v>
      </c>
      <c r="K3638" s="57">
        <f t="shared" si="273"/>
        <v>10</v>
      </c>
      <c r="L3638" s="57">
        <f t="shared" si="270"/>
        <v>10</v>
      </c>
      <c r="M3638" s="4" t="s">
        <v>5733</v>
      </c>
      <c r="N3638" s="57" t="s">
        <v>47</v>
      </c>
      <c r="O3638" s="57">
        <v>9281</v>
      </c>
      <c r="P3638" s="4" t="s">
        <v>5734</v>
      </c>
      <c r="Q3638" s="4"/>
    </row>
    <row r="3639" spans="1:17" s="1" customFormat="1" ht="18.649999999999999" customHeight="1" x14ac:dyDescent="0.35">
      <c r="A3639" s="3">
        <v>46211</v>
      </c>
      <c r="B3639" s="57">
        <f t="shared" si="271"/>
        <v>28</v>
      </c>
      <c r="C3639" s="57" t="str">
        <f t="shared" si="272"/>
        <v>Jul</v>
      </c>
      <c r="D3639" s="4" t="s">
        <v>5731</v>
      </c>
      <c r="E3639" s="57" t="s">
        <v>445</v>
      </c>
      <c r="F3639" s="57" t="s">
        <v>17</v>
      </c>
      <c r="G3639" s="57">
        <v>9812</v>
      </c>
      <c r="H3639" s="57">
        <v>2</v>
      </c>
      <c r="I3639" s="57">
        <v>8</v>
      </c>
      <c r="J3639" s="57">
        <v>4</v>
      </c>
      <c r="K3639" s="57">
        <f t="shared" si="273"/>
        <v>12</v>
      </c>
      <c r="L3639" s="57">
        <f t="shared" si="270"/>
        <v>24</v>
      </c>
      <c r="M3639" s="4" t="s">
        <v>5733</v>
      </c>
      <c r="N3639" s="57" t="s">
        <v>47</v>
      </c>
      <c r="O3639" s="57">
        <v>9281</v>
      </c>
      <c r="P3639" s="4" t="s">
        <v>5734</v>
      </c>
      <c r="Q3639" s="4"/>
    </row>
    <row r="3640" spans="1:17" s="1" customFormat="1" ht="18.649999999999999" customHeight="1" x14ac:dyDescent="0.35">
      <c r="A3640" s="3">
        <v>46211</v>
      </c>
      <c r="B3640" s="57">
        <f t="shared" si="271"/>
        <v>28</v>
      </c>
      <c r="C3640" s="57" t="str">
        <f t="shared" si="272"/>
        <v>Jul</v>
      </c>
      <c r="D3640" s="4" t="s">
        <v>551</v>
      </c>
      <c r="E3640" s="57" t="s">
        <v>34</v>
      </c>
      <c r="F3640" s="57" t="s">
        <v>17</v>
      </c>
      <c r="G3640" s="57">
        <v>9814</v>
      </c>
      <c r="H3640" s="57">
        <v>54</v>
      </c>
      <c r="I3640" s="57">
        <v>8</v>
      </c>
      <c r="J3640" s="57">
        <v>4</v>
      </c>
      <c r="K3640" s="57">
        <f t="shared" si="273"/>
        <v>12</v>
      </c>
      <c r="L3640" s="57">
        <f t="shared" si="270"/>
        <v>648</v>
      </c>
      <c r="M3640" s="4" t="s">
        <v>1903</v>
      </c>
      <c r="N3640" s="57" t="s">
        <v>443</v>
      </c>
      <c r="O3640" s="57">
        <v>9814</v>
      </c>
      <c r="P3640" s="4"/>
      <c r="Q3640" s="4"/>
    </row>
    <row r="3641" spans="1:17" s="1" customFormat="1" ht="18.649999999999999" customHeight="1" x14ac:dyDescent="0.35">
      <c r="A3641" s="3">
        <v>46211</v>
      </c>
      <c r="B3641" s="57">
        <f t="shared" si="271"/>
        <v>28</v>
      </c>
      <c r="C3641" s="57" t="str">
        <f t="shared" si="272"/>
        <v>Jul</v>
      </c>
      <c r="D3641" s="4" t="s">
        <v>6116</v>
      </c>
      <c r="E3641" s="57" t="s">
        <v>34</v>
      </c>
      <c r="F3641" s="57" t="s">
        <v>17</v>
      </c>
      <c r="G3641" s="57">
        <v>9814</v>
      </c>
      <c r="H3641" s="57">
        <v>1</v>
      </c>
      <c r="I3641" s="57">
        <v>8</v>
      </c>
      <c r="J3641" s="57">
        <v>4</v>
      </c>
      <c r="K3641" s="57">
        <f t="shared" si="273"/>
        <v>12</v>
      </c>
      <c r="L3641" s="57">
        <f t="shared" si="270"/>
        <v>12</v>
      </c>
      <c r="M3641" s="4" t="s">
        <v>5733</v>
      </c>
      <c r="N3641" s="57" t="s">
        <v>47</v>
      </c>
      <c r="O3641" s="57">
        <v>9281</v>
      </c>
      <c r="P3641" s="4" t="s">
        <v>5734</v>
      </c>
      <c r="Q3641" s="4"/>
    </row>
    <row r="3642" spans="1:17" s="1" customFormat="1" ht="18.649999999999999" customHeight="1" x14ac:dyDescent="0.35">
      <c r="A3642" s="3">
        <v>46211</v>
      </c>
      <c r="B3642" s="57">
        <f t="shared" si="271"/>
        <v>28</v>
      </c>
      <c r="C3642" s="57" t="str">
        <f t="shared" si="272"/>
        <v>Jul</v>
      </c>
      <c r="D3642" s="4" t="s">
        <v>971</v>
      </c>
      <c r="E3642" s="57" t="s">
        <v>34</v>
      </c>
      <c r="F3642" s="57" t="s">
        <v>17</v>
      </c>
      <c r="G3642" s="57">
        <v>9814</v>
      </c>
      <c r="H3642" s="57">
        <v>1</v>
      </c>
      <c r="I3642" s="57">
        <v>8</v>
      </c>
      <c r="J3642" s="57">
        <v>2</v>
      </c>
      <c r="K3642" s="57">
        <f t="shared" si="273"/>
        <v>10</v>
      </c>
      <c r="L3642" s="57">
        <f t="shared" si="270"/>
        <v>10</v>
      </c>
      <c r="M3642" s="4" t="s">
        <v>7040</v>
      </c>
      <c r="N3642" s="57" t="s">
        <v>3373</v>
      </c>
      <c r="O3642" s="57" t="s">
        <v>3019</v>
      </c>
      <c r="P3642" s="4" t="s">
        <v>3895</v>
      </c>
      <c r="Q3642" s="4"/>
    </row>
    <row r="3643" spans="1:17" s="1" customFormat="1" ht="18.649999999999999" customHeight="1" x14ac:dyDescent="0.35">
      <c r="A3643" s="3">
        <v>46211</v>
      </c>
      <c r="B3643" s="57">
        <f t="shared" si="271"/>
        <v>28</v>
      </c>
      <c r="C3643" s="57" t="str">
        <f t="shared" si="272"/>
        <v>Jul</v>
      </c>
      <c r="D3643" s="4" t="s">
        <v>6281</v>
      </c>
      <c r="E3643" s="57" t="s">
        <v>34</v>
      </c>
      <c r="F3643" s="57" t="s">
        <v>17</v>
      </c>
      <c r="G3643" s="57">
        <v>9814</v>
      </c>
      <c r="H3643" s="57">
        <v>3</v>
      </c>
      <c r="I3643" s="57">
        <v>8</v>
      </c>
      <c r="J3643" s="57">
        <v>4</v>
      </c>
      <c r="K3643" s="57">
        <f t="shared" si="273"/>
        <v>12</v>
      </c>
      <c r="L3643" s="57">
        <f t="shared" si="270"/>
        <v>36</v>
      </c>
      <c r="M3643" s="4" t="s">
        <v>7044</v>
      </c>
      <c r="N3643" s="57" t="s">
        <v>3373</v>
      </c>
      <c r="O3643" s="57" t="s">
        <v>6282</v>
      </c>
      <c r="P3643" s="4" t="s">
        <v>6637</v>
      </c>
      <c r="Q3643" s="4"/>
    </row>
    <row r="3644" spans="1:17" s="1" customFormat="1" ht="18.649999999999999" customHeight="1" x14ac:dyDescent="0.35">
      <c r="A3644" s="3">
        <v>46211</v>
      </c>
      <c r="B3644" s="57">
        <f t="shared" si="271"/>
        <v>28</v>
      </c>
      <c r="C3644" s="57" t="str">
        <f t="shared" si="272"/>
        <v>Jul</v>
      </c>
      <c r="D3644" s="4" t="s">
        <v>6248</v>
      </c>
      <c r="E3644" s="57" t="s">
        <v>34</v>
      </c>
      <c r="F3644" s="57" t="s">
        <v>17</v>
      </c>
      <c r="G3644" s="57">
        <v>9814</v>
      </c>
      <c r="H3644" s="57">
        <v>3</v>
      </c>
      <c r="I3644" s="57">
        <v>8</v>
      </c>
      <c r="J3644" s="57">
        <v>4</v>
      </c>
      <c r="K3644" s="57">
        <f t="shared" si="273"/>
        <v>12</v>
      </c>
      <c r="L3644" s="57">
        <f t="shared" si="270"/>
        <v>36</v>
      </c>
      <c r="M3644" s="4" t="s">
        <v>7044</v>
      </c>
      <c r="N3644" s="57" t="s">
        <v>3373</v>
      </c>
      <c r="O3644" s="57" t="s">
        <v>6282</v>
      </c>
      <c r="P3644" s="4" t="s">
        <v>6637</v>
      </c>
      <c r="Q3644" s="4"/>
    </row>
    <row r="3645" spans="1:17" s="1" customFormat="1" ht="18.649999999999999" customHeight="1" x14ac:dyDescent="0.35">
      <c r="A3645" s="3">
        <v>46211</v>
      </c>
      <c r="B3645" s="57">
        <f t="shared" si="271"/>
        <v>28</v>
      </c>
      <c r="C3645" s="57" t="str">
        <f t="shared" si="272"/>
        <v>Jul</v>
      </c>
      <c r="D3645" s="4" t="s">
        <v>1837</v>
      </c>
      <c r="E3645" s="57" t="s">
        <v>445</v>
      </c>
      <c r="F3645" s="57" t="s">
        <v>18</v>
      </c>
      <c r="G3645" s="57">
        <v>9812</v>
      </c>
      <c r="H3645" s="57">
        <v>1</v>
      </c>
      <c r="I3645" s="57">
        <v>8</v>
      </c>
      <c r="J3645" s="57"/>
      <c r="K3645" s="57">
        <f t="shared" si="273"/>
        <v>8</v>
      </c>
      <c r="L3645" s="57">
        <f t="shared" ref="L3645:L3708" si="274">H3645*K3645</f>
        <v>8</v>
      </c>
      <c r="M3645" s="4" t="s">
        <v>6638</v>
      </c>
      <c r="N3645" s="57" t="s">
        <v>30</v>
      </c>
      <c r="O3645" s="57"/>
      <c r="P3645" s="4" t="s">
        <v>6639</v>
      </c>
      <c r="Q3645" s="4"/>
    </row>
    <row r="3646" spans="1:17" s="1" customFormat="1" ht="18.649999999999999" customHeight="1" x14ac:dyDescent="0.35">
      <c r="A3646" s="3">
        <v>46211</v>
      </c>
      <c r="B3646" s="57">
        <f t="shared" si="271"/>
        <v>28</v>
      </c>
      <c r="C3646" s="57" t="str">
        <f t="shared" si="272"/>
        <v>Jul</v>
      </c>
      <c r="D3646" s="4" t="s">
        <v>1751</v>
      </c>
      <c r="E3646" s="57" t="s">
        <v>34</v>
      </c>
      <c r="F3646" s="57" t="s">
        <v>17</v>
      </c>
      <c r="G3646" s="57">
        <v>9814</v>
      </c>
      <c r="H3646" s="57">
        <v>1</v>
      </c>
      <c r="I3646" s="57">
        <v>8</v>
      </c>
      <c r="J3646" s="57">
        <v>4</v>
      </c>
      <c r="K3646" s="57">
        <f t="shared" si="273"/>
        <v>12</v>
      </c>
      <c r="L3646" s="57">
        <f t="shared" si="274"/>
        <v>12</v>
      </c>
      <c r="M3646" s="4" t="s">
        <v>7083</v>
      </c>
      <c r="N3646" s="57" t="s">
        <v>212</v>
      </c>
      <c r="O3646" s="57" t="s">
        <v>6007</v>
      </c>
      <c r="P3646" s="4" t="s">
        <v>6008</v>
      </c>
      <c r="Q3646" s="4"/>
    </row>
    <row r="3647" spans="1:17" s="1" customFormat="1" ht="18.649999999999999" customHeight="1" x14ac:dyDescent="0.35">
      <c r="A3647" s="3">
        <v>46212</v>
      </c>
      <c r="B3647" s="57">
        <f t="shared" si="271"/>
        <v>28</v>
      </c>
      <c r="C3647" s="57" t="str">
        <f t="shared" si="272"/>
        <v>Jul</v>
      </c>
      <c r="D3647" s="4" t="s">
        <v>435</v>
      </c>
      <c r="E3647" s="57" t="s">
        <v>34</v>
      </c>
      <c r="F3647" s="57" t="s">
        <v>18</v>
      </c>
      <c r="G3647" s="57">
        <v>9814</v>
      </c>
      <c r="H3647" s="57">
        <v>1</v>
      </c>
      <c r="I3647" s="57">
        <v>4</v>
      </c>
      <c r="J3647" s="57">
        <v>2</v>
      </c>
      <c r="K3647" s="57">
        <f t="shared" si="273"/>
        <v>6</v>
      </c>
      <c r="L3647" s="57">
        <f t="shared" si="274"/>
        <v>6</v>
      </c>
      <c r="M3647" s="4" t="s">
        <v>452</v>
      </c>
      <c r="N3647" s="57" t="s">
        <v>435</v>
      </c>
      <c r="O3647" s="57"/>
      <c r="P3647" s="4"/>
      <c r="Q3647" s="4"/>
    </row>
    <row r="3648" spans="1:17" s="1" customFormat="1" ht="18.649999999999999" customHeight="1" x14ac:dyDescent="0.35">
      <c r="A3648" s="3">
        <v>46212</v>
      </c>
      <c r="B3648" s="57">
        <f t="shared" si="271"/>
        <v>28</v>
      </c>
      <c r="C3648" s="57" t="str">
        <f t="shared" si="272"/>
        <v>Jul</v>
      </c>
      <c r="D3648" s="4" t="s">
        <v>435</v>
      </c>
      <c r="E3648" s="57" t="s">
        <v>34</v>
      </c>
      <c r="F3648" s="57" t="s">
        <v>18</v>
      </c>
      <c r="G3648" s="57">
        <v>9814</v>
      </c>
      <c r="H3648" s="57">
        <v>1</v>
      </c>
      <c r="I3648" s="57">
        <v>8</v>
      </c>
      <c r="J3648" s="57">
        <v>2</v>
      </c>
      <c r="K3648" s="57">
        <f t="shared" si="273"/>
        <v>10</v>
      </c>
      <c r="L3648" s="57">
        <f t="shared" si="274"/>
        <v>10</v>
      </c>
      <c r="M3648" s="4" t="s">
        <v>452</v>
      </c>
      <c r="N3648" s="57" t="s">
        <v>435</v>
      </c>
      <c r="O3648" s="57"/>
      <c r="P3648" s="4"/>
      <c r="Q3648" s="4"/>
    </row>
    <row r="3649" spans="1:17" s="1" customFormat="1" ht="18.649999999999999" customHeight="1" x14ac:dyDescent="0.35">
      <c r="A3649" s="3">
        <v>46212</v>
      </c>
      <c r="B3649" s="57">
        <f t="shared" si="271"/>
        <v>28</v>
      </c>
      <c r="C3649" s="57" t="str">
        <f t="shared" si="272"/>
        <v>Jul</v>
      </c>
      <c r="D3649" s="4" t="s">
        <v>2268</v>
      </c>
      <c r="E3649" s="57" t="s">
        <v>34</v>
      </c>
      <c r="F3649" s="57" t="s">
        <v>18</v>
      </c>
      <c r="G3649" s="57">
        <v>9814</v>
      </c>
      <c r="H3649" s="57">
        <v>1</v>
      </c>
      <c r="I3649" s="57">
        <v>2</v>
      </c>
      <c r="J3649" s="57"/>
      <c r="K3649" s="57">
        <f t="shared" si="273"/>
        <v>2</v>
      </c>
      <c r="L3649" s="57">
        <f t="shared" si="274"/>
        <v>2</v>
      </c>
      <c r="M3649" s="4" t="s">
        <v>7129</v>
      </c>
      <c r="N3649" s="57" t="s">
        <v>52</v>
      </c>
      <c r="O3649" s="57">
        <v>9330</v>
      </c>
      <c r="P3649" s="4" t="s">
        <v>2417</v>
      </c>
      <c r="Q3649" s="4"/>
    </row>
    <row r="3650" spans="1:17" s="1" customFormat="1" ht="18.649999999999999" customHeight="1" x14ac:dyDescent="0.35">
      <c r="A3650" s="3">
        <v>46212</v>
      </c>
      <c r="B3650" s="57">
        <f t="shared" si="271"/>
        <v>28</v>
      </c>
      <c r="C3650" s="57" t="str">
        <f t="shared" si="272"/>
        <v>Jul</v>
      </c>
      <c r="D3650" s="4" t="s">
        <v>2269</v>
      </c>
      <c r="E3650" s="57" t="s">
        <v>34</v>
      </c>
      <c r="F3650" s="57" t="s">
        <v>18</v>
      </c>
      <c r="G3650" s="57">
        <v>9814</v>
      </c>
      <c r="H3650" s="57">
        <v>1</v>
      </c>
      <c r="I3650" s="57">
        <v>2</v>
      </c>
      <c r="J3650" s="57"/>
      <c r="K3650" s="57">
        <f t="shared" si="273"/>
        <v>2</v>
      </c>
      <c r="L3650" s="57">
        <f t="shared" si="274"/>
        <v>2</v>
      </c>
      <c r="M3650" s="4" t="s">
        <v>7129</v>
      </c>
      <c r="N3650" s="57" t="s">
        <v>52</v>
      </c>
      <c r="O3650" s="57">
        <v>9330</v>
      </c>
      <c r="P3650" s="4" t="s">
        <v>2417</v>
      </c>
      <c r="Q3650" s="4"/>
    </row>
    <row r="3651" spans="1:17" s="1" customFormat="1" ht="18.649999999999999" customHeight="1" x14ac:dyDescent="0.35">
      <c r="A3651" s="3">
        <v>46212</v>
      </c>
      <c r="B3651" s="57">
        <f t="shared" si="271"/>
        <v>28</v>
      </c>
      <c r="C3651" s="57" t="str">
        <f t="shared" si="272"/>
        <v>Jul</v>
      </c>
      <c r="D3651" s="4" t="s">
        <v>1283</v>
      </c>
      <c r="E3651" s="57" t="s">
        <v>445</v>
      </c>
      <c r="F3651" s="57" t="s">
        <v>18</v>
      </c>
      <c r="G3651" s="57">
        <v>9812</v>
      </c>
      <c r="H3651" s="57">
        <v>1</v>
      </c>
      <c r="I3651" s="57">
        <v>8</v>
      </c>
      <c r="J3651" s="57">
        <v>2.5</v>
      </c>
      <c r="K3651" s="57">
        <f t="shared" si="273"/>
        <v>10.5</v>
      </c>
      <c r="L3651" s="57">
        <f t="shared" si="274"/>
        <v>10.5</v>
      </c>
      <c r="M3651" s="4" t="s">
        <v>7130</v>
      </c>
      <c r="N3651" s="57" t="s">
        <v>52</v>
      </c>
      <c r="O3651" s="57">
        <v>9330</v>
      </c>
      <c r="P3651" s="4" t="s">
        <v>6210</v>
      </c>
      <c r="Q3651" s="4"/>
    </row>
    <row r="3652" spans="1:17" s="1" customFormat="1" ht="18.649999999999999" customHeight="1" x14ac:dyDescent="0.35">
      <c r="A3652" s="3">
        <v>46212</v>
      </c>
      <c r="B3652" s="57">
        <f t="shared" si="271"/>
        <v>28</v>
      </c>
      <c r="C3652" s="57" t="str">
        <f t="shared" si="272"/>
        <v>Jul</v>
      </c>
      <c r="D3652" s="4" t="s">
        <v>3066</v>
      </c>
      <c r="E3652" s="57" t="s">
        <v>445</v>
      </c>
      <c r="F3652" s="57" t="s">
        <v>18</v>
      </c>
      <c r="G3652" s="57">
        <v>9812</v>
      </c>
      <c r="H3652" s="57">
        <v>2</v>
      </c>
      <c r="I3652" s="57">
        <v>8</v>
      </c>
      <c r="J3652" s="57"/>
      <c r="K3652" s="57">
        <f t="shared" si="273"/>
        <v>8</v>
      </c>
      <c r="L3652" s="57">
        <f t="shared" si="274"/>
        <v>16</v>
      </c>
      <c r="M3652" s="4" t="s">
        <v>7130</v>
      </c>
      <c r="N3652" s="57" t="s">
        <v>52</v>
      </c>
      <c r="O3652" s="57">
        <v>9330</v>
      </c>
      <c r="P3652" s="4" t="s">
        <v>6159</v>
      </c>
      <c r="Q3652" s="4"/>
    </row>
    <row r="3653" spans="1:17" s="1" customFormat="1" ht="18.649999999999999" customHeight="1" x14ac:dyDescent="0.35">
      <c r="A3653" s="3">
        <v>46212</v>
      </c>
      <c r="B3653" s="57">
        <f t="shared" si="271"/>
        <v>28</v>
      </c>
      <c r="C3653" s="57" t="str">
        <f t="shared" si="272"/>
        <v>Jul</v>
      </c>
      <c r="D3653" s="4" t="s">
        <v>3488</v>
      </c>
      <c r="E3653" s="57" t="s">
        <v>445</v>
      </c>
      <c r="F3653" s="57" t="s">
        <v>18</v>
      </c>
      <c r="G3653" s="57">
        <v>9812</v>
      </c>
      <c r="H3653" s="57">
        <v>1</v>
      </c>
      <c r="I3653" s="57">
        <v>8</v>
      </c>
      <c r="J3653" s="57">
        <v>2</v>
      </c>
      <c r="K3653" s="57">
        <f t="shared" si="273"/>
        <v>10</v>
      </c>
      <c r="L3653" s="57">
        <f t="shared" si="274"/>
        <v>10</v>
      </c>
      <c r="M3653" s="4" t="s">
        <v>5733</v>
      </c>
      <c r="N3653" s="57" t="s">
        <v>47</v>
      </c>
      <c r="O3653" s="57">
        <v>9281</v>
      </c>
      <c r="P3653" s="4" t="s">
        <v>5734</v>
      </c>
      <c r="Q3653" s="4"/>
    </row>
    <row r="3654" spans="1:17" s="1" customFormat="1" ht="18.649999999999999" customHeight="1" x14ac:dyDescent="0.35">
      <c r="A3654" s="3">
        <v>46212</v>
      </c>
      <c r="B3654" s="57">
        <f t="shared" si="271"/>
        <v>28</v>
      </c>
      <c r="C3654" s="57" t="str">
        <f t="shared" si="272"/>
        <v>Jul</v>
      </c>
      <c r="D3654" s="4" t="s">
        <v>3488</v>
      </c>
      <c r="E3654" s="57" t="s">
        <v>445</v>
      </c>
      <c r="F3654" s="57" t="s">
        <v>18</v>
      </c>
      <c r="G3654" s="57">
        <v>9812</v>
      </c>
      <c r="H3654" s="57">
        <v>2</v>
      </c>
      <c r="I3654" s="57">
        <v>8</v>
      </c>
      <c r="J3654" s="57">
        <v>2.5</v>
      </c>
      <c r="K3654" s="57">
        <f t="shared" si="273"/>
        <v>10.5</v>
      </c>
      <c r="L3654" s="57">
        <f t="shared" si="274"/>
        <v>21</v>
      </c>
      <c r="M3654" s="4" t="s">
        <v>5733</v>
      </c>
      <c r="N3654" s="57" t="s">
        <v>47</v>
      </c>
      <c r="O3654" s="57">
        <v>9281</v>
      </c>
      <c r="P3654" s="4" t="s">
        <v>5734</v>
      </c>
      <c r="Q3654" s="4"/>
    </row>
    <row r="3655" spans="1:17" s="1" customFormat="1" ht="18.649999999999999" customHeight="1" x14ac:dyDescent="0.35">
      <c r="A3655" s="3">
        <v>46212</v>
      </c>
      <c r="B3655" s="57">
        <f t="shared" si="271"/>
        <v>28</v>
      </c>
      <c r="C3655" s="57" t="str">
        <f t="shared" si="272"/>
        <v>Jul</v>
      </c>
      <c r="D3655" s="4" t="s">
        <v>3488</v>
      </c>
      <c r="E3655" s="57" t="s">
        <v>445</v>
      </c>
      <c r="F3655" s="57" t="s">
        <v>18</v>
      </c>
      <c r="G3655" s="57">
        <v>9812</v>
      </c>
      <c r="H3655" s="57">
        <v>7</v>
      </c>
      <c r="I3655" s="57">
        <v>8</v>
      </c>
      <c r="J3655" s="57">
        <v>4</v>
      </c>
      <c r="K3655" s="57">
        <f t="shared" si="273"/>
        <v>12</v>
      </c>
      <c r="L3655" s="57">
        <f t="shared" si="274"/>
        <v>84</v>
      </c>
      <c r="M3655" s="4" t="s">
        <v>5733</v>
      </c>
      <c r="N3655" s="57" t="s">
        <v>47</v>
      </c>
      <c r="O3655" s="57">
        <v>9281</v>
      </c>
      <c r="P3655" s="4" t="s">
        <v>5734</v>
      </c>
      <c r="Q3655" s="4"/>
    </row>
    <row r="3656" spans="1:17" s="1" customFormat="1" ht="18.649999999999999" customHeight="1" x14ac:dyDescent="0.35">
      <c r="A3656" s="3">
        <v>46212</v>
      </c>
      <c r="B3656" s="57">
        <f t="shared" si="271"/>
        <v>28</v>
      </c>
      <c r="C3656" s="57" t="str">
        <f t="shared" si="272"/>
        <v>Jul</v>
      </c>
      <c r="D3656" s="4" t="s">
        <v>6609</v>
      </c>
      <c r="E3656" s="57" t="s">
        <v>445</v>
      </c>
      <c r="F3656" s="57" t="s">
        <v>18</v>
      </c>
      <c r="G3656" s="57">
        <v>9812</v>
      </c>
      <c r="H3656" s="57">
        <v>2</v>
      </c>
      <c r="I3656" s="57">
        <v>8</v>
      </c>
      <c r="J3656" s="57">
        <v>2.5</v>
      </c>
      <c r="K3656" s="57">
        <f t="shared" si="273"/>
        <v>10.5</v>
      </c>
      <c r="L3656" s="57">
        <f t="shared" si="274"/>
        <v>21</v>
      </c>
      <c r="M3656" s="4" t="s">
        <v>2015</v>
      </c>
      <c r="N3656" s="57" t="s">
        <v>57</v>
      </c>
      <c r="O3656" s="57" t="s">
        <v>2518</v>
      </c>
      <c r="P3656" s="4" t="s">
        <v>3708</v>
      </c>
      <c r="Q3656" s="4"/>
    </row>
    <row r="3657" spans="1:17" s="1" customFormat="1" ht="18.649999999999999" customHeight="1" x14ac:dyDescent="0.35">
      <c r="A3657" s="3">
        <v>46212</v>
      </c>
      <c r="B3657" s="57">
        <f t="shared" si="271"/>
        <v>28</v>
      </c>
      <c r="C3657" s="57" t="str">
        <f t="shared" si="272"/>
        <v>Jul</v>
      </c>
      <c r="D3657" s="4" t="s">
        <v>6636</v>
      </c>
      <c r="E3657" s="57" t="s">
        <v>445</v>
      </c>
      <c r="F3657" s="57" t="s">
        <v>18</v>
      </c>
      <c r="G3657" s="57">
        <v>9812</v>
      </c>
      <c r="H3657" s="57">
        <v>1</v>
      </c>
      <c r="I3657" s="57">
        <v>8</v>
      </c>
      <c r="J3657" s="57">
        <v>4</v>
      </c>
      <c r="K3657" s="57">
        <f t="shared" si="273"/>
        <v>12</v>
      </c>
      <c r="L3657" s="57">
        <f t="shared" si="274"/>
        <v>12</v>
      </c>
      <c r="M3657" s="4" t="s">
        <v>6571</v>
      </c>
      <c r="N3657" s="57" t="s">
        <v>65</v>
      </c>
      <c r="O3657" s="57"/>
      <c r="P3657" s="4" t="s">
        <v>6572</v>
      </c>
      <c r="Q3657" s="4"/>
    </row>
    <row r="3658" spans="1:17" s="1" customFormat="1" ht="18.649999999999999" customHeight="1" x14ac:dyDescent="0.35">
      <c r="A3658" s="3">
        <v>46212</v>
      </c>
      <c r="B3658" s="57">
        <f t="shared" si="271"/>
        <v>28</v>
      </c>
      <c r="C3658" s="57" t="str">
        <f t="shared" si="272"/>
        <v>Jul</v>
      </c>
      <c r="D3658" s="4" t="s">
        <v>674</v>
      </c>
      <c r="E3658" s="57" t="s">
        <v>445</v>
      </c>
      <c r="F3658" s="57" t="s">
        <v>17</v>
      </c>
      <c r="G3658" s="57">
        <v>9812</v>
      </c>
      <c r="H3658" s="57">
        <v>1</v>
      </c>
      <c r="I3658" s="57">
        <v>8</v>
      </c>
      <c r="J3658" s="57">
        <v>4</v>
      </c>
      <c r="K3658" s="57">
        <f t="shared" si="273"/>
        <v>12</v>
      </c>
      <c r="L3658" s="57">
        <f t="shared" si="274"/>
        <v>12</v>
      </c>
      <c r="M3658" s="4" t="s">
        <v>7130</v>
      </c>
      <c r="N3658" s="57" t="s">
        <v>52</v>
      </c>
      <c r="O3658" s="57">
        <v>9330</v>
      </c>
      <c r="P3658" s="4" t="s">
        <v>5440</v>
      </c>
      <c r="Q3658" s="4"/>
    </row>
    <row r="3659" spans="1:17" s="1" customFormat="1" ht="18.649999999999999" customHeight="1" x14ac:dyDescent="0.35">
      <c r="A3659" s="3">
        <v>46212</v>
      </c>
      <c r="B3659" s="57">
        <f t="shared" si="271"/>
        <v>28</v>
      </c>
      <c r="C3659" s="57" t="str">
        <f t="shared" si="272"/>
        <v>Jul</v>
      </c>
      <c r="D3659" s="4" t="s">
        <v>5406</v>
      </c>
      <c r="E3659" s="57" t="s">
        <v>445</v>
      </c>
      <c r="F3659" s="57" t="s">
        <v>17</v>
      </c>
      <c r="G3659" s="57">
        <v>9812</v>
      </c>
      <c r="H3659" s="57">
        <v>2</v>
      </c>
      <c r="I3659" s="57">
        <v>8</v>
      </c>
      <c r="J3659" s="57"/>
      <c r="K3659" s="57">
        <f t="shared" si="273"/>
        <v>8</v>
      </c>
      <c r="L3659" s="57">
        <f t="shared" si="274"/>
        <v>16</v>
      </c>
      <c r="M3659" s="4" t="s">
        <v>1903</v>
      </c>
      <c r="N3659" s="57" t="s">
        <v>442</v>
      </c>
      <c r="O3659" s="57">
        <v>9812</v>
      </c>
      <c r="P3659" s="4"/>
      <c r="Q3659" s="4"/>
    </row>
    <row r="3660" spans="1:17" s="1" customFormat="1" ht="18.649999999999999" customHeight="1" x14ac:dyDescent="0.35">
      <c r="A3660" s="3">
        <v>46212</v>
      </c>
      <c r="B3660" s="57">
        <f t="shared" si="271"/>
        <v>28</v>
      </c>
      <c r="C3660" s="57" t="str">
        <f t="shared" si="272"/>
        <v>Jul</v>
      </c>
      <c r="D3660" s="4" t="s">
        <v>5406</v>
      </c>
      <c r="E3660" s="57" t="s">
        <v>445</v>
      </c>
      <c r="F3660" s="57" t="s">
        <v>17</v>
      </c>
      <c r="G3660" s="57">
        <v>9812</v>
      </c>
      <c r="H3660" s="57">
        <v>46</v>
      </c>
      <c r="I3660" s="57">
        <v>8</v>
      </c>
      <c r="J3660" s="57">
        <v>2</v>
      </c>
      <c r="K3660" s="57">
        <f t="shared" si="273"/>
        <v>10</v>
      </c>
      <c r="L3660" s="57">
        <f t="shared" si="274"/>
        <v>460</v>
      </c>
      <c r="M3660" s="4" t="s">
        <v>1903</v>
      </c>
      <c r="N3660" s="57" t="s">
        <v>442</v>
      </c>
      <c r="O3660" s="57">
        <v>9812</v>
      </c>
      <c r="P3660" s="4"/>
      <c r="Q3660" s="4"/>
    </row>
    <row r="3661" spans="1:17" s="1" customFormat="1" ht="18.649999999999999" customHeight="1" x14ac:dyDescent="0.35">
      <c r="A3661" s="3">
        <v>46212</v>
      </c>
      <c r="B3661" s="57">
        <f t="shared" si="271"/>
        <v>28</v>
      </c>
      <c r="C3661" s="57" t="str">
        <f t="shared" si="272"/>
        <v>Jul</v>
      </c>
      <c r="D3661" s="4" t="s">
        <v>5406</v>
      </c>
      <c r="E3661" s="57" t="s">
        <v>445</v>
      </c>
      <c r="F3661" s="57" t="s">
        <v>17</v>
      </c>
      <c r="G3661" s="57">
        <v>9812</v>
      </c>
      <c r="H3661" s="57">
        <v>1</v>
      </c>
      <c r="I3661" s="57">
        <v>8</v>
      </c>
      <c r="J3661" s="57">
        <v>2.5</v>
      </c>
      <c r="K3661" s="57">
        <f t="shared" si="273"/>
        <v>10.5</v>
      </c>
      <c r="L3661" s="57">
        <f t="shared" si="274"/>
        <v>10.5</v>
      </c>
      <c r="M3661" s="4" t="s">
        <v>1903</v>
      </c>
      <c r="N3661" s="57" t="s">
        <v>442</v>
      </c>
      <c r="O3661" s="57">
        <v>9812</v>
      </c>
      <c r="P3661" s="4"/>
      <c r="Q3661" s="4"/>
    </row>
    <row r="3662" spans="1:17" s="1" customFormat="1" ht="18.649999999999999" customHeight="1" x14ac:dyDescent="0.35">
      <c r="A3662" s="3">
        <v>46212</v>
      </c>
      <c r="B3662" s="57">
        <f t="shared" si="271"/>
        <v>28</v>
      </c>
      <c r="C3662" s="57" t="str">
        <f t="shared" si="272"/>
        <v>Jul</v>
      </c>
      <c r="D3662" s="4" t="s">
        <v>5406</v>
      </c>
      <c r="E3662" s="57" t="s">
        <v>445</v>
      </c>
      <c r="F3662" s="57" t="s">
        <v>17</v>
      </c>
      <c r="G3662" s="57">
        <v>9812</v>
      </c>
      <c r="H3662" s="57">
        <v>3</v>
      </c>
      <c r="I3662" s="57">
        <v>8</v>
      </c>
      <c r="J3662" s="57">
        <v>3.5</v>
      </c>
      <c r="K3662" s="57">
        <f t="shared" si="273"/>
        <v>11.5</v>
      </c>
      <c r="L3662" s="57">
        <f t="shared" si="274"/>
        <v>34.5</v>
      </c>
      <c r="M3662" s="4" t="s">
        <v>1903</v>
      </c>
      <c r="N3662" s="57" t="s">
        <v>442</v>
      </c>
      <c r="O3662" s="57">
        <v>9812</v>
      </c>
      <c r="P3662" s="4"/>
      <c r="Q3662" s="4"/>
    </row>
    <row r="3663" spans="1:17" s="1" customFormat="1" ht="18.649999999999999" customHeight="1" x14ac:dyDescent="0.35">
      <c r="A3663" s="3">
        <v>46212</v>
      </c>
      <c r="B3663" s="57">
        <f t="shared" si="271"/>
        <v>28</v>
      </c>
      <c r="C3663" s="57" t="str">
        <f t="shared" si="272"/>
        <v>Jul</v>
      </c>
      <c r="D3663" s="4" t="s">
        <v>5406</v>
      </c>
      <c r="E3663" s="57" t="s">
        <v>445</v>
      </c>
      <c r="F3663" s="57" t="s">
        <v>17</v>
      </c>
      <c r="G3663" s="57">
        <v>9812</v>
      </c>
      <c r="H3663" s="57">
        <v>3</v>
      </c>
      <c r="I3663" s="57">
        <v>8</v>
      </c>
      <c r="J3663" s="57">
        <v>3.75</v>
      </c>
      <c r="K3663" s="57">
        <f t="shared" si="273"/>
        <v>11.75</v>
      </c>
      <c r="L3663" s="57">
        <f t="shared" si="274"/>
        <v>35.25</v>
      </c>
      <c r="M3663" s="4" t="s">
        <v>1903</v>
      </c>
      <c r="N3663" s="57" t="s">
        <v>442</v>
      </c>
      <c r="O3663" s="57">
        <v>9812</v>
      </c>
      <c r="P3663" s="4"/>
      <c r="Q3663" s="4"/>
    </row>
    <row r="3664" spans="1:17" s="1" customFormat="1" ht="18.649999999999999" customHeight="1" x14ac:dyDescent="0.35">
      <c r="A3664" s="3">
        <v>46212</v>
      </c>
      <c r="B3664" s="57">
        <f t="shared" si="271"/>
        <v>28</v>
      </c>
      <c r="C3664" s="57" t="str">
        <f t="shared" si="272"/>
        <v>Jul</v>
      </c>
      <c r="D3664" s="4" t="s">
        <v>5406</v>
      </c>
      <c r="E3664" s="57" t="s">
        <v>445</v>
      </c>
      <c r="F3664" s="57" t="s">
        <v>17</v>
      </c>
      <c r="G3664" s="57">
        <v>9812</v>
      </c>
      <c r="H3664" s="57">
        <v>10</v>
      </c>
      <c r="I3664" s="57">
        <v>8</v>
      </c>
      <c r="J3664" s="57">
        <v>4</v>
      </c>
      <c r="K3664" s="57">
        <f t="shared" si="273"/>
        <v>12</v>
      </c>
      <c r="L3664" s="57">
        <f t="shared" si="274"/>
        <v>120</v>
      </c>
      <c r="M3664" s="4" t="s">
        <v>1903</v>
      </c>
      <c r="N3664" s="57" t="s">
        <v>442</v>
      </c>
      <c r="O3664" s="57">
        <v>9812</v>
      </c>
      <c r="P3664" s="4"/>
      <c r="Q3664" s="4"/>
    </row>
    <row r="3665" spans="1:17" s="1" customFormat="1" ht="18.649999999999999" customHeight="1" x14ac:dyDescent="0.35">
      <c r="A3665" s="3">
        <v>46212</v>
      </c>
      <c r="B3665" s="57">
        <f t="shared" si="271"/>
        <v>28</v>
      </c>
      <c r="C3665" s="57" t="str">
        <f t="shared" si="272"/>
        <v>Jul</v>
      </c>
      <c r="D3665" s="4" t="s">
        <v>5731</v>
      </c>
      <c r="E3665" s="57" t="s">
        <v>445</v>
      </c>
      <c r="F3665" s="57" t="s">
        <v>17</v>
      </c>
      <c r="G3665" s="57">
        <v>9812</v>
      </c>
      <c r="H3665" s="57">
        <v>1</v>
      </c>
      <c r="I3665" s="57">
        <v>8</v>
      </c>
      <c r="J3665" s="57">
        <v>2</v>
      </c>
      <c r="K3665" s="57">
        <f t="shared" si="273"/>
        <v>10</v>
      </c>
      <c r="L3665" s="57">
        <f t="shared" si="274"/>
        <v>10</v>
      </c>
      <c r="M3665" s="4" t="s">
        <v>5733</v>
      </c>
      <c r="N3665" s="57" t="s">
        <v>47</v>
      </c>
      <c r="O3665" s="57">
        <v>9281</v>
      </c>
      <c r="P3665" s="4" t="s">
        <v>5734</v>
      </c>
      <c r="Q3665" s="4"/>
    </row>
    <row r="3666" spans="1:17" s="1" customFormat="1" ht="18.649999999999999" customHeight="1" x14ac:dyDescent="0.35">
      <c r="A3666" s="3">
        <v>46212</v>
      </c>
      <c r="B3666" s="57">
        <f t="shared" si="271"/>
        <v>28</v>
      </c>
      <c r="C3666" s="57" t="str">
        <f t="shared" si="272"/>
        <v>Jul</v>
      </c>
      <c r="D3666" s="4" t="s">
        <v>5731</v>
      </c>
      <c r="E3666" s="57" t="s">
        <v>445</v>
      </c>
      <c r="F3666" s="57" t="s">
        <v>17</v>
      </c>
      <c r="G3666" s="57">
        <v>9812</v>
      </c>
      <c r="H3666" s="57">
        <v>2</v>
      </c>
      <c r="I3666" s="57">
        <v>8</v>
      </c>
      <c r="J3666" s="57">
        <v>4</v>
      </c>
      <c r="K3666" s="57">
        <f t="shared" si="273"/>
        <v>12</v>
      </c>
      <c r="L3666" s="57">
        <f t="shared" si="274"/>
        <v>24</v>
      </c>
      <c r="M3666" s="4" t="s">
        <v>5733</v>
      </c>
      <c r="N3666" s="57" t="s">
        <v>47</v>
      </c>
      <c r="O3666" s="57">
        <v>9281</v>
      </c>
      <c r="P3666" s="4" t="s">
        <v>5734</v>
      </c>
      <c r="Q3666" s="4"/>
    </row>
    <row r="3667" spans="1:17" s="1" customFormat="1" ht="18.649999999999999" customHeight="1" x14ac:dyDescent="0.35">
      <c r="A3667" s="3">
        <v>46212</v>
      </c>
      <c r="B3667" s="57">
        <f t="shared" si="271"/>
        <v>28</v>
      </c>
      <c r="C3667" s="57" t="str">
        <f t="shared" si="272"/>
        <v>Jul</v>
      </c>
      <c r="D3667" s="4" t="s">
        <v>551</v>
      </c>
      <c r="E3667" s="57" t="s">
        <v>34</v>
      </c>
      <c r="F3667" s="57" t="s">
        <v>17</v>
      </c>
      <c r="G3667" s="57">
        <v>9814</v>
      </c>
      <c r="H3667" s="57">
        <v>45</v>
      </c>
      <c r="I3667" s="57">
        <v>8</v>
      </c>
      <c r="J3667" s="57">
        <v>4</v>
      </c>
      <c r="K3667" s="57">
        <f t="shared" si="273"/>
        <v>12</v>
      </c>
      <c r="L3667" s="57">
        <f t="shared" si="274"/>
        <v>540</v>
      </c>
      <c r="M3667" s="4" t="s">
        <v>1903</v>
      </c>
      <c r="N3667" s="57" t="s">
        <v>443</v>
      </c>
      <c r="O3667" s="57">
        <v>9814</v>
      </c>
      <c r="P3667" s="4"/>
      <c r="Q3667" s="4"/>
    </row>
    <row r="3668" spans="1:17" s="1" customFormat="1" ht="18.649999999999999" customHeight="1" x14ac:dyDescent="0.35">
      <c r="A3668" s="3">
        <v>46212</v>
      </c>
      <c r="B3668" s="57">
        <f t="shared" si="271"/>
        <v>28</v>
      </c>
      <c r="C3668" s="57" t="str">
        <f t="shared" si="272"/>
        <v>Jul</v>
      </c>
      <c r="D3668" s="4" t="s">
        <v>6116</v>
      </c>
      <c r="E3668" s="57" t="s">
        <v>34</v>
      </c>
      <c r="F3668" s="57" t="s">
        <v>17</v>
      </c>
      <c r="G3668" s="57">
        <v>9814</v>
      </c>
      <c r="H3668" s="57">
        <v>1</v>
      </c>
      <c r="I3668" s="57">
        <v>8</v>
      </c>
      <c r="J3668" s="57">
        <v>4</v>
      </c>
      <c r="K3668" s="57">
        <f t="shared" si="273"/>
        <v>12</v>
      </c>
      <c r="L3668" s="57">
        <f t="shared" si="274"/>
        <v>12</v>
      </c>
      <c r="M3668" s="4" t="s">
        <v>5733</v>
      </c>
      <c r="N3668" s="57" t="s">
        <v>47</v>
      </c>
      <c r="O3668" s="57">
        <v>9281</v>
      </c>
      <c r="P3668" s="4" t="s">
        <v>5734</v>
      </c>
      <c r="Q3668" s="4"/>
    </row>
    <row r="3669" spans="1:17" s="1" customFormat="1" ht="18.649999999999999" customHeight="1" x14ac:dyDescent="0.35">
      <c r="A3669" s="3">
        <v>46212</v>
      </c>
      <c r="B3669" s="57">
        <f t="shared" si="271"/>
        <v>28</v>
      </c>
      <c r="C3669" s="57" t="str">
        <f t="shared" si="272"/>
        <v>Jul</v>
      </c>
      <c r="D3669" s="4" t="s">
        <v>6281</v>
      </c>
      <c r="E3669" s="57" t="s">
        <v>34</v>
      </c>
      <c r="F3669" s="57" t="s">
        <v>17</v>
      </c>
      <c r="G3669" s="57">
        <v>9814</v>
      </c>
      <c r="H3669" s="57">
        <v>1</v>
      </c>
      <c r="I3669" s="57">
        <v>8</v>
      </c>
      <c r="J3669" s="57">
        <v>4</v>
      </c>
      <c r="K3669" s="57">
        <f t="shared" si="273"/>
        <v>12</v>
      </c>
      <c r="L3669" s="57">
        <f t="shared" si="274"/>
        <v>12</v>
      </c>
      <c r="M3669" s="4" t="s">
        <v>7040</v>
      </c>
      <c r="N3669" s="57" t="s">
        <v>3373</v>
      </c>
      <c r="O3669" s="57" t="s">
        <v>3019</v>
      </c>
      <c r="P3669" s="4" t="s">
        <v>3895</v>
      </c>
      <c r="Q3669" s="4"/>
    </row>
    <row r="3670" spans="1:17" s="1" customFormat="1" ht="18.649999999999999" customHeight="1" x14ac:dyDescent="0.35">
      <c r="A3670" s="3">
        <v>46212</v>
      </c>
      <c r="B3670" s="57">
        <f t="shared" si="271"/>
        <v>28</v>
      </c>
      <c r="C3670" s="57" t="str">
        <f t="shared" si="272"/>
        <v>Jul</v>
      </c>
      <c r="D3670" s="4" t="s">
        <v>6281</v>
      </c>
      <c r="E3670" s="57" t="s">
        <v>34</v>
      </c>
      <c r="F3670" s="57" t="s">
        <v>17</v>
      </c>
      <c r="G3670" s="57">
        <v>9814</v>
      </c>
      <c r="H3670" s="57">
        <v>3</v>
      </c>
      <c r="I3670" s="57">
        <v>8</v>
      </c>
      <c r="J3670" s="57">
        <v>4</v>
      </c>
      <c r="K3670" s="57">
        <f t="shared" si="273"/>
        <v>12</v>
      </c>
      <c r="L3670" s="57">
        <f t="shared" si="274"/>
        <v>36</v>
      </c>
      <c r="M3670" s="4" t="s">
        <v>7044</v>
      </c>
      <c r="N3670" s="57" t="s">
        <v>3373</v>
      </c>
      <c r="O3670" s="57" t="s">
        <v>6282</v>
      </c>
      <c r="P3670" s="4" t="s">
        <v>6637</v>
      </c>
      <c r="Q3670" s="4"/>
    </row>
    <row r="3671" spans="1:17" s="1" customFormat="1" ht="18.649999999999999" customHeight="1" x14ac:dyDescent="0.35">
      <c r="A3671" s="3">
        <v>46212</v>
      </c>
      <c r="B3671" s="57">
        <f t="shared" si="271"/>
        <v>28</v>
      </c>
      <c r="C3671" s="57" t="str">
        <f t="shared" si="272"/>
        <v>Jul</v>
      </c>
      <c r="D3671" s="4" t="s">
        <v>6248</v>
      </c>
      <c r="E3671" s="57" t="s">
        <v>34</v>
      </c>
      <c r="F3671" s="57" t="s">
        <v>17</v>
      </c>
      <c r="G3671" s="57">
        <v>9814</v>
      </c>
      <c r="H3671" s="57">
        <v>3</v>
      </c>
      <c r="I3671" s="57">
        <v>8</v>
      </c>
      <c r="J3671" s="57">
        <v>4</v>
      </c>
      <c r="K3671" s="57">
        <f t="shared" si="273"/>
        <v>12</v>
      </c>
      <c r="L3671" s="57">
        <f t="shared" si="274"/>
        <v>36</v>
      </c>
      <c r="M3671" s="4" t="s">
        <v>7044</v>
      </c>
      <c r="N3671" s="57" t="s">
        <v>3373</v>
      </c>
      <c r="O3671" s="57" t="s">
        <v>6282</v>
      </c>
      <c r="P3671" s="4" t="s">
        <v>6637</v>
      </c>
      <c r="Q3671" s="4"/>
    </row>
    <row r="3672" spans="1:17" s="1" customFormat="1" ht="18.649999999999999" customHeight="1" x14ac:dyDescent="0.35">
      <c r="A3672" s="3">
        <v>46212</v>
      </c>
      <c r="B3672" s="57">
        <f t="shared" si="271"/>
        <v>28</v>
      </c>
      <c r="C3672" s="57" t="str">
        <f t="shared" si="272"/>
        <v>Jul</v>
      </c>
      <c r="D3672" s="4" t="s">
        <v>1751</v>
      </c>
      <c r="E3672" s="57" t="s">
        <v>34</v>
      </c>
      <c r="F3672" s="57" t="s">
        <v>17</v>
      </c>
      <c r="G3672" s="57">
        <v>9814</v>
      </c>
      <c r="H3672" s="57">
        <v>1</v>
      </c>
      <c r="I3672" s="57">
        <v>8</v>
      </c>
      <c r="J3672" s="57">
        <v>4</v>
      </c>
      <c r="K3672" s="57">
        <f t="shared" si="273"/>
        <v>12</v>
      </c>
      <c r="L3672" s="57">
        <f t="shared" si="274"/>
        <v>12</v>
      </c>
      <c r="M3672" s="4" t="s">
        <v>7083</v>
      </c>
      <c r="N3672" s="57" t="s">
        <v>212</v>
      </c>
      <c r="O3672" s="57" t="s">
        <v>6007</v>
      </c>
      <c r="P3672" s="4" t="s">
        <v>6008</v>
      </c>
      <c r="Q3672" s="4"/>
    </row>
    <row r="3673" spans="1:17" s="1" customFormat="1" ht="18.649999999999999" customHeight="1" x14ac:dyDescent="0.35">
      <c r="A3673" s="3">
        <v>46213</v>
      </c>
      <c r="B3673" s="57">
        <f t="shared" si="271"/>
        <v>28</v>
      </c>
      <c r="C3673" s="57" t="str">
        <f t="shared" si="272"/>
        <v>Jul</v>
      </c>
      <c r="D3673" s="4" t="s">
        <v>435</v>
      </c>
      <c r="E3673" s="57" t="s">
        <v>34</v>
      </c>
      <c r="F3673" s="57" t="s">
        <v>18</v>
      </c>
      <c r="G3673" s="57">
        <v>9814</v>
      </c>
      <c r="H3673" s="57">
        <v>1</v>
      </c>
      <c r="I3673" s="57">
        <v>4</v>
      </c>
      <c r="J3673" s="57">
        <v>2</v>
      </c>
      <c r="K3673" s="57">
        <f t="shared" si="273"/>
        <v>6</v>
      </c>
      <c r="L3673" s="57">
        <f t="shared" si="274"/>
        <v>6</v>
      </c>
      <c r="M3673" s="4" t="s">
        <v>452</v>
      </c>
      <c r="N3673" s="57" t="s">
        <v>435</v>
      </c>
      <c r="O3673" s="57"/>
      <c r="P3673" s="4"/>
      <c r="Q3673" s="4"/>
    </row>
    <row r="3674" spans="1:17" s="1" customFormat="1" ht="18.649999999999999" customHeight="1" x14ac:dyDescent="0.35">
      <c r="A3674" s="3">
        <v>46213</v>
      </c>
      <c r="B3674" s="57">
        <f t="shared" si="271"/>
        <v>28</v>
      </c>
      <c r="C3674" s="57" t="str">
        <f t="shared" si="272"/>
        <v>Jul</v>
      </c>
      <c r="D3674" s="4" t="s">
        <v>435</v>
      </c>
      <c r="E3674" s="57" t="s">
        <v>34</v>
      </c>
      <c r="F3674" s="57" t="s">
        <v>18</v>
      </c>
      <c r="G3674" s="57">
        <v>9814</v>
      </c>
      <c r="H3674" s="57">
        <v>1</v>
      </c>
      <c r="I3674" s="57">
        <v>8</v>
      </c>
      <c r="J3674" s="57">
        <v>2</v>
      </c>
      <c r="K3674" s="57">
        <f t="shared" si="273"/>
        <v>10</v>
      </c>
      <c r="L3674" s="57">
        <f t="shared" si="274"/>
        <v>10</v>
      </c>
      <c r="M3674" s="4" t="s">
        <v>452</v>
      </c>
      <c r="N3674" s="57" t="s">
        <v>435</v>
      </c>
      <c r="O3674" s="57"/>
      <c r="P3674" s="4"/>
      <c r="Q3674" s="4"/>
    </row>
    <row r="3675" spans="1:17" s="1" customFormat="1" ht="18.649999999999999" customHeight="1" x14ac:dyDescent="0.35">
      <c r="A3675" s="3">
        <v>46213</v>
      </c>
      <c r="B3675" s="57">
        <f t="shared" si="271"/>
        <v>28</v>
      </c>
      <c r="C3675" s="57" t="str">
        <f t="shared" si="272"/>
        <v>Jul</v>
      </c>
      <c r="D3675" s="4" t="s">
        <v>6719</v>
      </c>
      <c r="E3675" s="57" t="s">
        <v>34</v>
      </c>
      <c r="F3675" s="57" t="s">
        <v>18</v>
      </c>
      <c r="G3675" s="57">
        <v>9814</v>
      </c>
      <c r="H3675" s="57">
        <v>1</v>
      </c>
      <c r="I3675" s="57">
        <v>8</v>
      </c>
      <c r="J3675" s="57">
        <v>2</v>
      </c>
      <c r="K3675" s="57">
        <f t="shared" si="273"/>
        <v>10</v>
      </c>
      <c r="L3675" s="57">
        <f t="shared" si="274"/>
        <v>10</v>
      </c>
      <c r="M3675" s="4" t="s">
        <v>1903</v>
      </c>
      <c r="N3675" s="57" t="s">
        <v>442</v>
      </c>
      <c r="O3675" s="57">
        <v>9812</v>
      </c>
      <c r="P3675" s="4"/>
      <c r="Q3675" s="4"/>
    </row>
    <row r="3676" spans="1:17" s="1" customFormat="1" ht="18.649999999999999" customHeight="1" x14ac:dyDescent="0.35">
      <c r="A3676" s="3">
        <v>46213</v>
      </c>
      <c r="B3676" s="57">
        <f t="shared" si="271"/>
        <v>28</v>
      </c>
      <c r="C3676" s="57" t="str">
        <f t="shared" si="272"/>
        <v>Jul</v>
      </c>
      <c r="D3676" s="4" t="s">
        <v>2268</v>
      </c>
      <c r="E3676" s="57" t="s">
        <v>34</v>
      </c>
      <c r="F3676" s="57" t="s">
        <v>18</v>
      </c>
      <c r="G3676" s="57">
        <v>9814</v>
      </c>
      <c r="H3676" s="57">
        <v>1</v>
      </c>
      <c r="I3676" s="57">
        <v>2</v>
      </c>
      <c r="J3676" s="57"/>
      <c r="K3676" s="57">
        <f t="shared" si="273"/>
        <v>2</v>
      </c>
      <c r="L3676" s="57">
        <f t="shared" si="274"/>
        <v>2</v>
      </c>
      <c r="M3676" s="4" t="s">
        <v>7129</v>
      </c>
      <c r="N3676" s="57" t="s">
        <v>52</v>
      </c>
      <c r="O3676" s="57">
        <v>9330</v>
      </c>
      <c r="P3676" s="4" t="s">
        <v>2417</v>
      </c>
      <c r="Q3676" s="4"/>
    </row>
    <row r="3677" spans="1:17" s="1" customFormat="1" ht="18.649999999999999" customHeight="1" x14ac:dyDescent="0.35">
      <c r="A3677" s="3">
        <v>46213</v>
      </c>
      <c r="B3677" s="57">
        <f t="shared" si="271"/>
        <v>28</v>
      </c>
      <c r="C3677" s="57" t="str">
        <f t="shared" si="272"/>
        <v>Jul</v>
      </c>
      <c r="D3677" s="4" t="s">
        <v>2269</v>
      </c>
      <c r="E3677" s="57" t="s">
        <v>34</v>
      </c>
      <c r="F3677" s="57" t="s">
        <v>18</v>
      </c>
      <c r="G3677" s="57">
        <v>9814</v>
      </c>
      <c r="H3677" s="57">
        <v>1</v>
      </c>
      <c r="I3677" s="57">
        <v>2</v>
      </c>
      <c r="J3677" s="57"/>
      <c r="K3677" s="57">
        <f t="shared" si="273"/>
        <v>2</v>
      </c>
      <c r="L3677" s="57">
        <f t="shared" si="274"/>
        <v>2</v>
      </c>
      <c r="M3677" s="4" t="s">
        <v>7129</v>
      </c>
      <c r="N3677" s="57" t="s">
        <v>52</v>
      </c>
      <c r="O3677" s="57">
        <v>9330</v>
      </c>
      <c r="P3677" s="4" t="s">
        <v>2417</v>
      </c>
      <c r="Q3677" s="4"/>
    </row>
    <row r="3678" spans="1:17" s="1" customFormat="1" ht="18.649999999999999" customHeight="1" x14ac:dyDescent="0.35">
      <c r="A3678" s="3">
        <v>46213</v>
      </c>
      <c r="B3678" s="57">
        <f t="shared" si="271"/>
        <v>28</v>
      </c>
      <c r="C3678" s="57" t="str">
        <f t="shared" si="272"/>
        <v>Jul</v>
      </c>
      <c r="D3678" s="4" t="s">
        <v>1283</v>
      </c>
      <c r="E3678" s="57" t="s">
        <v>445</v>
      </c>
      <c r="F3678" s="57" t="s">
        <v>18</v>
      </c>
      <c r="G3678" s="57">
        <v>9812</v>
      </c>
      <c r="H3678" s="57">
        <v>1</v>
      </c>
      <c r="I3678" s="57">
        <v>8</v>
      </c>
      <c r="J3678" s="57">
        <v>2.5</v>
      </c>
      <c r="K3678" s="57">
        <f t="shared" si="273"/>
        <v>10.5</v>
      </c>
      <c r="L3678" s="57">
        <f t="shared" si="274"/>
        <v>10.5</v>
      </c>
      <c r="M3678" s="4" t="s">
        <v>7130</v>
      </c>
      <c r="N3678" s="57" t="s">
        <v>52</v>
      </c>
      <c r="O3678" s="57">
        <v>9330</v>
      </c>
      <c r="P3678" s="4" t="s">
        <v>6210</v>
      </c>
      <c r="Q3678" s="4"/>
    </row>
    <row r="3679" spans="1:17" s="1" customFormat="1" ht="18.649999999999999" customHeight="1" x14ac:dyDescent="0.35">
      <c r="A3679" s="3">
        <v>46213</v>
      </c>
      <c r="B3679" s="57">
        <f t="shared" si="271"/>
        <v>28</v>
      </c>
      <c r="C3679" s="57" t="str">
        <f t="shared" si="272"/>
        <v>Jul</v>
      </c>
      <c r="D3679" s="4" t="s">
        <v>3066</v>
      </c>
      <c r="E3679" s="57" t="s">
        <v>445</v>
      </c>
      <c r="F3679" s="57" t="s">
        <v>18</v>
      </c>
      <c r="G3679" s="57">
        <v>9812</v>
      </c>
      <c r="H3679" s="57">
        <v>2</v>
      </c>
      <c r="I3679" s="57">
        <v>8</v>
      </c>
      <c r="J3679" s="57"/>
      <c r="K3679" s="57">
        <f t="shared" si="273"/>
        <v>8</v>
      </c>
      <c r="L3679" s="57">
        <f t="shared" si="274"/>
        <v>16</v>
      </c>
      <c r="M3679" s="4" t="s">
        <v>7130</v>
      </c>
      <c r="N3679" s="57" t="s">
        <v>52</v>
      </c>
      <c r="O3679" s="57">
        <v>9330</v>
      </c>
      <c r="P3679" s="4" t="s">
        <v>6159</v>
      </c>
      <c r="Q3679" s="4"/>
    </row>
    <row r="3680" spans="1:17" s="1" customFormat="1" ht="18.649999999999999" customHeight="1" x14ac:dyDescent="0.35">
      <c r="A3680" s="3">
        <v>46213</v>
      </c>
      <c r="B3680" s="57">
        <f t="shared" si="271"/>
        <v>28</v>
      </c>
      <c r="C3680" s="57" t="str">
        <f t="shared" si="272"/>
        <v>Jul</v>
      </c>
      <c r="D3680" s="4" t="s">
        <v>3488</v>
      </c>
      <c r="E3680" s="57" t="s">
        <v>445</v>
      </c>
      <c r="F3680" s="57" t="s">
        <v>18</v>
      </c>
      <c r="G3680" s="57">
        <v>9812</v>
      </c>
      <c r="H3680" s="57">
        <v>2</v>
      </c>
      <c r="I3680" s="57">
        <v>8</v>
      </c>
      <c r="J3680" s="57"/>
      <c r="K3680" s="57">
        <f t="shared" si="273"/>
        <v>8</v>
      </c>
      <c r="L3680" s="57">
        <f t="shared" si="274"/>
        <v>16</v>
      </c>
      <c r="M3680" s="4" t="s">
        <v>5733</v>
      </c>
      <c r="N3680" s="57" t="s">
        <v>47</v>
      </c>
      <c r="O3680" s="57">
        <v>9281</v>
      </c>
      <c r="P3680" s="4" t="s">
        <v>5734</v>
      </c>
      <c r="Q3680" s="4"/>
    </row>
    <row r="3681" spans="1:17" s="1" customFormat="1" ht="18.649999999999999" customHeight="1" x14ac:dyDescent="0.35">
      <c r="A3681" s="3">
        <v>46213</v>
      </c>
      <c r="B3681" s="57">
        <f t="shared" si="271"/>
        <v>28</v>
      </c>
      <c r="C3681" s="57" t="str">
        <f t="shared" si="272"/>
        <v>Jul</v>
      </c>
      <c r="D3681" s="4" t="s">
        <v>3488</v>
      </c>
      <c r="E3681" s="57" t="s">
        <v>445</v>
      </c>
      <c r="F3681" s="57" t="s">
        <v>18</v>
      </c>
      <c r="G3681" s="57">
        <v>9812</v>
      </c>
      <c r="H3681" s="57">
        <v>1</v>
      </c>
      <c r="I3681" s="57">
        <v>8</v>
      </c>
      <c r="J3681" s="57">
        <v>3.5</v>
      </c>
      <c r="K3681" s="57">
        <f t="shared" si="273"/>
        <v>11.5</v>
      </c>
      <c r="L3681" s="57">
        <f t="shared" si="274"/>
        <v>11.5</v>
      </c>
      <c r="M3681" s="4" t="s">
        <v>5733</v>
      </c>
      <c r="N3681" s="57" t="s">
        <v>47</v>
      </c>
      <c r="O3681" s="57">
        <v>9281</v>
      </c>
      <c r="P3681" s="4" t="s">
        <v>5734</v>
      </c>
      <c r="Q3681" s="4"/>
    </row>
    <row r="3682" spans="1:17" s="1" customFormat="1" ht="18.649999999999999" customHeight="1" x14ac:dyDescent="0.35">
      <c r="A3682" s="3">
        <v>46213</v>
      </c>
      <c r="B3682" s="57">
        <f t="shared" si="271"/>
        <v>28</v>
      </c>
      <c r="C3682" s="57" t="str">
        <f t="shared" si="272"/>
        <v>Jul</v>
      </c>
      <c r="D3682" s="4" t="s">
        <v>3488</v>
      </c>
      <c r="E3682" s="57" t="s">
        <v>445</v>
      </c>
      <c r="F3682" s="57" t="s">
        <v>18</v>
      </c>
      <c r="G3682" s="57">
        <v>9812</v>
      </c>
      <c r="H3682" s="57">
        <v>9</v>
      </c>
      <c r="I3682" s="57">
        <v>8</v>
      </c>
      <c r="J3682" s="57">
        <v>4</v>
      </c>
      <c r="K3682" s="57">
        <f t="shared" si="273"/>
        <v>12</v>
      </c>
      <c r="L3682" s="57">
        <f t="shared" si="274"/>
        <v>108</v>
      </c>
      <c r="M3682" s="4" t="s">
        <v>5733</v>
      </c>
      <c r="N3682" s="57" t="s">
        <v>47</v>
      </c>
      <c r="O3682" s="57">
        <v>9281</v>
      </c>
      <c r="P3682" s="4" t="s">
        <v>5734</v>
      </c>
      <c r="Q3682" s="4"/>
    </row>
    <row r="3683" spans="1:17" s="1" customFormat="1" ht="18.649999999999999" customHeight="1" x14ac:dyDescent="0.35">
      <c r="A3683" s="3">
        <v>46213</v>
      </c>
      <c r="B3683" s="57">
        <f t="shared" si="271"/>
        <v>28</v>
      </c>
      <c r="C3683" s="57" t="str">
        <f t="shared" si="272"/>
        <v>Jul</v>
      </c>
      <c r="D3683" s="4" t="s">
        <v>6609</v>
      </c>
      <c r="E3683" s="57" t="s">
        <v>445</v>
      </c>
      <c r="F3683" s="57" t="s">
        <v>18</v>
      </c>
      <c r="G3683" s="57">
        <v>9812</v>
      </c>
      <c r="H3683" s="57">
        <v>3</v>
      </c>
      <c r="I3683" s="57">
        <v>8</v>
      </c>
      <c r="J3683" s="57"/>
      <c r="K3683" s="57">
        <f t="shared" si="273"/>
        <v>8</v>
      </c>
      <c r="L3683" s="57">
        <f t="shared" si="274"/>
        <v>24</v>
      </c>
      <c r="M3683" s="4" t="s">
        <v>2015</v>
      </c>
      <c r="N3683" s="57" t="s">
        <v>57</v>
      </c>
      <c r="O3683" s="57" t="s">
        <v>2518</v>
      </c>
      <c r="P3683" s="4" t="s">
        <v>3708</v>
      </c>
      <c r="Q3683" s="4"/>
    </row>
    <row r="3684" spans="1:17" s="1" customFormat="1" ht="18.649999999999999" customHeight="1" x14ac:dyDescent="0.35">
      <c r="A3684" s="3">
        <v>46213</v>
      </c>
      <c r="B3684" s="57">
        <f t="shared" si="271"/>
        <v>28</v>
      </c>
      <c r="C3684" s="57" t="str">
        <f t="shared" si="272"/>
        <v>Jul</v>
      </c>
      <c r="D3684" s="4" t="s">
        <v>6609</v>
      </c>
      <c r="E3684" s="57" t="s">
        <v>445</v>
      </c>
      <c r="F3684" s="57" t="s">
        <v>18</v>
      </c>
      <c r="G3684" s="57">
        <v>9812</v>
      </c>
      <c r="H3684" s="57">
        <v>1</v>
      </c>
      <c r="I3684" s="57">
        <v>8</v>
      </c>
      <c r="J3684" s="57">
        <v>2</v>
      </c>
      <c r="K3684" s="57">
        <f t="shared" si="273"/>
        <v>10</v>
      </c>
      <c r="L3684" s="57">
        <f t="shared" si="274"/>
        <v>10</v>
      </c>
      <c r="M3684" s="4" t="s">
        <v>2015</v>
      </c>
      <c r="N3684" s="57" t="s">
        <v>57</v>
      </c>
      <c r="O3684" s="57" t="s">
        <v>2518</v>
      </c>
      <c r="P3684" s="4" t="s">
        <v>3708</v>
      </c>
      <c r="Q3684" s="4"/>
    </row>
    <row r="3685" spans="1:17" s="1" customFormat="1" ht="18.649999999999999" customHeight="1" x14ac:dyDescent="0.35">
      <c r="A3685" s="3">
        <v>46213</v>
      </c>
      <c r="B3685" s="57">
        <f t="shared" si="271"/>
        <v>28</v>
      </c>
      <c r="C3685" s="57" t="str">
        <f t="shared" si="272"/>
        <v>Jul</v>
      </c>
      <c r="D3685" s="4" t="s">
        <v>4252</v>
      </c>
      <c r="E3685" s="57" t="s">
        <v>445</v>
      </c>
      <c r="F3685" s="57" t="s">
        <v>18</v>
      </c>
      <c r="G3685" s="57">
        <v>9812</v>
      </c>
      <c r="H3685" s="57">
        <v>2</v>
      </c>
      <c r="I3685" s="57">
        <v>8</v>
      </c>
      <c r="J3685" s="57"/>
      <c r="K3685" s="57">
        <f t="shared" si="273"/>
        <v>8</v>
      </c>
      <c r="L3685" s="57">
        <f t="shared" si="274"/>
        <v>16</v>
      </c>
      <c r="M3685" s="4" t="s">
        <v>447</v>
      </c>
      <c r="N3685" s="57" t="s">
        <v>455</v>
      </c>
      <c r="O3685" s="57">
        <v>9812</v>
      </c>
      <c r="P3685" s="4"/>
      <c r="Q3685" s="4"/>
    </row>
    <row r="3686" spans="1:17" s="1" customFormat="1" ht="18.649999999999999" customHeight="1" x14ac:dyDescent="0.35">
      <c r="A3686" s="3">
        <v>46213</v>
      </c>
      <c r="B3686" s="57">
        <f t="shared" ref="B3686:B3749" si="275">WEEKNUM(A3686)</f>
        <v>28</v>
      </c>
      <c r="C3686" s="57" t="str">
        <f t="shared" ref="C3686:C3749" si="276">TEXT(A3686,"Mmm")</f>
        <v>Jul</v>
      </c>
      <c r="D3686" s="4" t="s">
        <v>6004</v>
      </c>
      <c r="E3686" s="57" t="s">
        <v>445</v>
      </c>
      <c r="F3686" s="57" t="s">
        <v>18</v>
      </c>
      <c r="G3686" s="57">
        <v>9812</v>
      </c>
      <c r="H3686" s="57">
        <v>5</v>
      </c>
      <c r="I3686" s="57">
        <v>8</v>
      </c>
      <c r="J3686" s="57">
        <v>2</v>
      </c>
      <c r="K3686" s="57">
        <f t="shared" si="273"/>
        <v>10</v>
      </c>
      <c r="L3686" s="57">
        <f t="shared" si="274"/>
        <v>50</v>
      </c>
      <c r="M3686" s="4" t="s">
        <v>447</v>
      </c>
      <c r="N3686" s="57" t="s">
        <v>455</v>
      </c>
      <c r="O3686" s="57">
        <v>9812</v>
      </c>
      <c r="P3686" s="4"/>
      <c r="Q3686" s="4"/>
    </row>
    <row r="3687" spans="1:17" s="1" customFormat="1" ht="18.649999999999999" customHeight="1" x14ac:dyDescent="0.35">
      <c r="A3687" s="3">
        <v>46213</v>
      </c>
      <c r="B3687" s="57">
        <f t="shared" si="275"/>
        <v>28</v>
      </c>
      <c r="C3687" s="57" t="str">
        <f t="shared" si="276"/>
        <v>Jul</v>
      </c>
      <c r="D3687" s="4" t="s">
        <v>674</v>
      </c>
      <c r="E3687" s="57" t="s">
        <v>445</v>
      </c>
      <c r="F3687" s="57" t="s">
        <v>17</v>
      </c>
      <c r="G3687" s="57">
        <v>9812</v>
      </c>
      <c r="H3687" s="57">
        <v>1</v>
      </c>
      <c r="I3687" s="57">
        <v>8</v>
      </c>
      <c r="J3687" s="57">
        <v>4</v>
      </c>
      <c r="K3687" s="57">
        <f t="shared" si="273"/>
        <v>12</v>
      </c>
      <c r="L3687" s="57">
        <f t="shared" si="274"/>
        <v>12</v>
      </c>
      <c r="M3687" s="4" t="s">
        <v>7130</v>
      </c>
      <c r="N3687" s="57" t="s">
        <v>52</v>
      </c>
      <c r="O3687" s="57">
        <v>9330</v>
      </c>
      <c r="P3687" s="4" t="s">
        <v>5440</v>
      </c>
      <c r="Q3687" s="4"/>
    </row>
    <row r="3688" spans="1:17" s="1" customFormat="1" ht="18.649999999999999" customHeight="1" x14ac:dyDescent="0.35">
      <c r="A3688" s="3">
        <v>46213</v>
      </c>
      <c r="B3688" s="57">
        <f t="shared" si="275"/>
        <v>28</v>
      </c>
      <c r="C3688" s="57" t="str">
        <f t="shared" si="276"/>
        <v>Jul</v>
      </c>
      <c r="D3688" s="4" t="s">
        <v>5406</v>
      </c>
      <c r="E3688" s="57" t="s">
        <v>445</v>
      </c>
      <c r="F3688" s="57" t="s">
        <v>17</v>
      </c>
      <c r="G3688" s="57">
        <v>9812</v>
      </c>
      <c r="H3688" s="57">
        <v>2</v>
      </c>
      <c r="I3688" s="57">
        <v>8</v>
      </c>
      <c r="J3688" s="57"/>
      <c r="K3688" s="57">
        <f t="shared" si="273"/>
        <v>8</v>
      </c>
      <c r="L3688" s="57">
        <f t="shared" si="274"/>
        <v>16</v>
      </c>
      <c r="M3688" s="4" t="s">
        <v>1903</v>
      </c>
      <c r="N3688" s="57" t="s">
        <v>442</v>
      </c>
      <c r="O3688" s="57">
        <v>9812</v>
      </c>
      <c r="P3688" s="4"/>
      <c r="Q3688" s="4"/>
    </row>
    <row r="3689" spans="1:17" s="1" customFormat="1" ht="18.649999999999999" customHeight="1" x14ac:dyDescent="0.35">
      <c r="A3689" s="3">
        <v>46213</v>
      </c>
      <c r="B3689" s="57">
        <f t="shared" si="275"/>
        <v>28</v>
      </c>
      <c r="C3689" s="57" t="str">
        <f t="shared" si="276"/>
        <v>Jul</v>
      </c>
      <c r="D3689" s="4" t="s">
        <v>5406</v>
      </c>
      <c r="E3689" s="57" t="s">
        <v>445</v>
      </c>
      <c r="F3689" s="57" t="s">
        <v>17</v>
      </c>
      <c r="G3689" s="57">
        <v>9812</v>
      </c>
      <c r="H3689" s="57">
        <v>1</v>
      </c>
      <c r="I3689" s="57">
        <v>8</v>
      </c>
      <c r="J3689" s="57">
        <v>0.5</v>
      </c>
      <c r="K3689" s="57">
        <f t="shared" si="273"/>
        <v>8.5</v>
      </c>
      <c r="L3689" s="57">
        <f t="shared" si="274"/>
        <v>8.5</v>
      </c>
      <c r="M3689" s="4" t="s">
        <v>1903</v>
      </c>
      <c r="N3689" s="57" t="s">
        <v>442</v>
      </c>
      <c r="O3689" s="57">
        <v>9812</v>
      </c>
      <c r="P3689" s="4"/>
      <c r="Q3689" s="4"/>
    </row>
    <row r="3690" spans="1:17" s="1" customFormat="1" ht="18.649999999999999" customHeight="1" x14ac:dyDescent="0.35">
      <c r="A3690" s="3">
        <v>46213</v>
      </c>
      <c r="B3690" s="57">
        <f t="shared" si="275"/>
        <v>28</v>
      </c>
      <c r="C3690" s="57" t="str">
        <f t="shared" si="276"/>
        <v>Jul</v>
      </c>
      <c r="D3690" s="4" t="s">
        <v>5406</v>
      </c>
      <c r="E3690" s="57" t="s">
        <v>445</v>
      </c>
      <c r="F3690" s="57" t="s">
        <v>17</v>
      </c>
      <c r="G3690" s="57">
        <v>9812</v>
      </c>
      <c r="H3690" s="57">
        <v>1</v>
      </c>
      <c r="I3690" s="57">
        <v>8</v>
      </c>
      <c r="J3690" s="57">
        <v>1</v>
      </c>
      <c r="K3690" s="57">
        <f t="shared" si="273"/>
        <v>9</v>
      </c>
      <c r="L3690" s="57">
        <f t="shared" si="274"/>
        <v>9</v>
      </c>
      <c r="M3690" s="4" t="s">
        <v>1903</v>
      </c>
      <c r="N3690" s="57" t="s">
        <v>442</v>
      </c>
      <c r="O3690" s="57">
        <v>9812</v>
      </c>
      <c r="P3690" s="4"/>
      <c r="Q3690" s="4"/>
    </row>
    <row r="3691" spans="1:17" s="1" customFormat="1" ht="18.649999999999999" customHeight="1" x14ac:dyDescent="0.35">
      <c r="A3691" s="3">
        <v>46213</v>
      </c>
      <c r="B3691" s="57">
        <f t="shared" si="275"/>
        <v>28</v>
      </c>
      <c r="C3691" s="57" t="str">
        <f t="shared" si="276"/>
        <v>Jul</v>
      </c>
      <c r="D3691" s="4" t="s">
        <v>5406</v>
      </c>
      <c r="E3691" s="57" t="s">
        <v>445</v>
      </c>
      <c r="F3691" s="57" t="s">
        <v>17</v>
      </c>
      <c r="G3691" s="57">
        <v>9812</v>
      </c>
      <c r="H3691" s="57">
        <v>2</v>
      </c>
      <c r="I3691" s="57">
        <v>8</v>
      </c>
      <c r="J3691" s="57">
        <v>1.5</v>
      </c>
      <c r="K3691" s="57">
        <f t="shared" si="273"/>
        <v>9.5</v>
      </c>
      <c r="L3691" s="57">
        <f t="shared" si="274"/>
        <v>19</v>
      </c>
      <c r="M3691" s="4" t="s">
        <v>1903</v>
      </c>
      <c r="N3691" s="57" t="s">
        <v>442</v>
      </c>
      <c r="O3691" s="57">
        <v>9812</v>
      </c>
      <c r="P3691" s="4"/>
      <c r="Q3691" s="4"/>
    </row>
    <row r="3692" spans="1:17" s="1" customFormat="1" ht="18.649999999999999" customHeight="1" x14ac:dyDescent="0.35">
      <c r="A3692" s="3">
        <v>46213</v>
      </c>
      <c r="B3692" s="57">
        <f t="shared" si="275"/>
        <v>28</v>
      </c>
      <c r="C3692" s="57" t="str">
        <f t="shared" si="276"/>
        <v>Jul</v>
      </c>
      <c r="D3692" s="4" t="s">
        <v>5406</v>
      </c>
      <c r="E3692" s="57" t="s">
        <v>445</v>
      </c>
      <c r="F3692" s="57" t="s">
        <v>17</v>
      </c>
      <c r="G3692" s="57">
        <v>9812</v>
      </c>
      <c r="H3692" s="57">
        <v>43</v>
      </c>
      <c r="I3692" s="57">
        <v>8</v>
      </c>
      <c r="J3692" s="57">
        <v>2</v>
      </c>
      <c r="K3692" s="57">
        <f t="shared" si="273"/>
        <v>10</v>
      </c>
      <c r="L3692" s="57">
        <f t="shared" si="274"/>
        <v>430</v>
      </c>
      <c r="M3692" s="4" t="s">
        <v>1903</v>
      </c>
      <c r="N3692" s="57" t="s">
        <v>442</v>
      </c>
      <c r="O3692" s="57">
        <v>9812</v>
      </c>
      <c r="P3692" s="4"/>
      <c r="Q3692" s="4"/>
    </row>
    <row r="3693" spans="1:17" s="1" customFormat="1" ht="18.649999999999999" customHeight="1" x14ac:dyDescent="0.35">
      <c r="A3693" s="3">
        <v>46213</v>
      </c>
      <c r="B3693" s="57">
        <f t="shared" si="275"/>
        <v>28</v>
      </c>
      <c r="C3693" s="57" t="str">
        <f t="shared" si="276"/>
        <v>Jul</v>
      </c>
      <c r="D3693" s="4" t="s">
        <v>5406</v>
      </c>
      <c r="E3693" s="57" t="s">
        <v>445</v>
      </c>
      <c r="F3693" s="57" t="s">
        <v>17</v>
      </c>
      <c r="G3693" s="57">
        <v>9812</v>
      </c>
      <c r="H3693" s="57">
        <v>2</v>
      </c>
      <c r="I3693" s="57">
        <v>8</v>
      </c>
      <c r="J3693" s="57">
        <v>2.5</v>
      </c>
      <c r="K3693" s="57">
        <f t="shared" si="273"/>
        <v>10.5</v>
      </c>
      <c r="L3693" s="57">
        <f t="shared" si="274"/>
        <v>21</v>
      </c>
      <c r="M3693" s="4" t="s">
        <v>1903</v>
      </c>
      <c r="N3693" s="57" t="s">
        <v>442</v>
      </c>
      <c r="O3693" s="57">
        <v>9812</v>
      </c>
      <c r="P3693" s="4"/>
      <c r="Q3693" s="4"/>
    </row>
    <row r="3694" spans="1:17" s="1" customFormat="1" ht="18.649999999999999" customHeight="1" x14ac:dyDescent="0.35">
      <c r="A3694" s="3">
        <v>46213</v>
      </c>
      <c r="B3694" s="57">
        <f t="shared" si="275"/>
        <v>28</v>
      </c>
      <c r="C3694" s="57" t="str">
        <f t="shared" si="276"/>
        <v>Jul</v>
      </c>
      <c r="D3694" s="4" t="s">
        <v>5406</v>
      </c>
      <c r="E3694" s="57" t="s">
        <v>445</v>
      </c>
      <c r="F3694" s="57" t="s">
        <v>17</v>
      </c>
      <c r="G3694" s="57">
        <v>9812</v>
      </c>
      <c r="H3694" s="57">
        <v>1</v>
      </c>
      <c r="I3694" s="57">
        <v>8</v>
      </c>
      <c r="J3694" s="57">
        <v>3</v>
      </c>
      <c r="K3694" s="57">
        <f t="shared" si="273"/>
        <v>11</v>
      </c>
      <c r="L3694" s="57">
        <f t="shared" si="274"/>
        <v>11</v>
      </c>
      <c r="M3694" s="4" t="s">
        <v>1903</v>
      </c>
      <c r="N3694" s="57" t="s">
        <v>442</v>
      </c>
      <c r="O3694" s="57">
        <v>9812</v>
      </c>
      <c r="P3694" s="4"/>
      <c r="Q3694" s="4"/>
    </row>
    <row r="3695" spans="1:17" s="1" customFormat="1" ht="18.649999999999999" customHeight="1" x14ac:dyDescent="0.35">
      <c r="A3695" s="3">
        <v>46213</v>
      </c>
      <c r="B3695" s="57">
        <f t="shared" si="275"/>
        <v>28</v>
      </c>
      <c r="C3695" s="57" t="str">
        <f t="shared" si="276"/>
        <v>Jul</v>
      </c>
      <c r="D3695" s="4" t="s">
        <v>5406</v>
      </c>
      <c r="E3695" s="57" t="s">
        <v>445</v>
      </c>
      <c r="F3695" s="57" t="s">
        <v>17</v>
      </c>
      <c r="G3695" s="57">
        <v>9812</v>
      </c>
      <c r="H3695" s="57">
        <v>3</v>
      </c>
      <c r="I3695" s="57">
        <v>8</v>
      </c>
      <c r="J3695" s="57">
        <v>3.5</v>
      </c>
      <c r="K3695" s="57">
        <f t="shared" si="273"/>
        <v>11.5</v>
      </c>
      <c r="L3695" s="57">
        <f t="shared" si="274"/>
        <v>34.5</v>
      </c>
      <c r="M3695" s="4" t="s">
        <v>1903</v>
      </c>
      <c r="N3695" s="57" t="s">
        <v>442</v>
      </c>
      <c r="O3695" s="57">
        <v>9812</v>
      </c>
      <c r="P3695" s="4"/>
      <c r="Q3695" s="4"/>
    </row>
    <row r="3696" spans="1:17" s="1" customFormat="1" ht="18.649999999999999" customHeight="1" x14ac:dyDescent="0.35">
      <c r="A3696" s="3">
        <v>46213</v>
      </c>
      <c r="B3696" s="57">
        <f t="shared" si="275"/>
        <v>28</v>
      </c>
      <c r="C3696" s="57" t="str">
        <f t="shared" si="276"/>
        <v>Jul</v>
      </c>
      <c r="D3696" s="4" t="s">
        <v>5406</v>
      </c>
      <c r="E3696" s="57" t="s">
        <v>445</v>
      </c>
      <c r="F3696" s="57" t="s">
        <v>17</v>
      </c>
      <c r="G3696" s="57">
        <v>9812</v>
      </c>
      <c r="H3696" s="57">
        <v>2</v>
      </c>
      <c r="I3696" s="57">
        <v>8</v>
      </c>
      <c r="J3696" s="57">
        <v>3.75</v>
      </c>
      <c r="K3696" s="57">
        <f t="shared" si="273"/>
        <v>11.75</v>
      </c>
      <c r="L3696" s="57">
        <f t="shared" si="274"/>
        <v>23.5</v>
      </c>
      <c r="M3696" s="4" t="s">
        <v>1903</v>
      </c>
      <c r="N3696" s="57" t="s">
        <v>442</v>
      </c>
      <c r="O3696" s="57">
        <v>9812</v>
      </c>
      <c r="P3696" s="4"/>
      <c r="Q3696" s="4"/>
    </row>
    <row r="3697" spans="1:17" s="1" customFormat="1" ht="18.649999999999999" customHeight="1" x14ac:dyDescent="0.35">
      <c r="A3697" s="3">
        <v>46213</v>
      </c>
      <c r="B3697" s="57">
        <f t="shared" si="275"/>
        <v>28</v>
      </c>
      <c r="C3697" s="57" t="str">
        <f t="shared" si="276"/>
        <v>Jul</v>
      </c>
      <c r="D3697" s="4" t="s">
        <v>5406</v>
      </c>
      <c r="E3697" s="57" t="s">
        <v>445</v>
      </c>
      <c r="F3697" s="57" t="s">
        <v>17</v>
      </c>
      <c r="G3697" s="57">
        <v>9812</v>
      </c>
      <c r="H3697" s="57">
        <v>11</v>
      </c>
      <c r="I3697" s="57">
        <v>8</v>
      </c>
      <c r="J3697" s="57">
        <v>4</v>
      </c>
      <c r="K3697" s="57">
        <f t="shared" ref="K3697:K3760" si="277">I3697+J3697</f>
        <v>12</v>
      </c>
      <c r="L3697" s="57">
        <f t="shared" si="274"/>
        <v>132</v>
      </c>
      <c r="M3697" s="4" t="s">
        <v>1903</v>
      </c>
      <c r="N3697" s="57" t="s">
        <v>442</v>
      </c>
      <c r="O3697" s="57">
        <v>9812</v>
      </c>
      <c r="P3697" s="4"/>
      <c r="Q3697" s="4"/>
    </row>
    <row r="3698" spans="1:17" s="1" customFormat="1" ht="18.649999999999999" customHeight="1" x14ac:dyDescent="0.35">
      <c r="A3698" s="3">
        <v>46213</v>
      </c>
      <c r="B3698" s="57">
        <f t="shared" si="275"/>
        <v>28</v>
      </c>
      <c r="C3698" s="57" t="str">
        <f t="shared" si="276"/>
        <v>Jul</v>
      </c>
      <c r="D3698" s="4" t="s">
        <v>5731</v>
      </c>
      <c r="E3698" s="57" t="s">
        <v>445</v>
      </c>
      <c r="F3698" s="57" t="s">
        <v>17</v>
      </c>
      <c r="G3698" s="57">
        <v>9812</v>
      </c>
      <c r="H3698" s="57">
        <v>1</v>
      </c>
      <c r="I3698" s="57">
        <v>8</v>
      </c>
      <c r="J3698" s="57">
        <v>2</v>
      </c>
      <c r="K3698" s="57">
        <f t="shared" si="277"/>
        <v>10</v>
      </c>
      <c r="L3698" s="57">
        <f t="shared" si="274"/>
        <v>10</v>
      </c>
      <c r="M3698" s="4" t="s">
        <v>5733</v>
      </c>
      <c r="N3698" s="57" t="s">
        <v>47</v>
      </c>
      <c r="O3698" s="57">
        <v>9281</v>
      </c>
      <c r="P3698" s="4" t="s">
        <v>5734</v>
      </c>
      <c r="Q3698" s="4"/>
    </row>
    <row r="3699" spans="1:17" s="1" customFormat="1" ht="18.649999999999999" customHeight="1" x14ac:dyDescent="0.35">
      <c r="A3699" s="3">
        <v>46213</v>
      </c>
      <c r="B3699" s="57">
        <f t="shared" si="275"/>
        <v>28</v>
      </c>
      <c r="C3699" s="57" t="str">
        <f t="shared" si="276"/>
        <v>Jul</v>
      </c>
      <c r="D3699" s="4" t="s">
        <v>5731</v>
      </c>
      <c r="E3699" s="57" t="s">
        <v>445</v>
      </c>
      <c r="F3699" s="57" t="s">
        <v>17</v>
      </c>
      <c r="G3699" s="57">
        <v>9812</v>
      </c>
      <c r="H3699" s="57">
        <v>1</v>
      </c>
      <c r="I3699" s="57">
        <v>8</v>
      </c>
      <c r="J3699" s="57">
        <v>4</v>
      </c>
      <c r="K3699" s="57">
        <f t="shared" si="277"/>
        <v>12</v>
      </c>
      <c r="L3699" s="57">
        <f t="shared" si="274"/>
        <v>12</v>
      </c>
      <c r="M3699" s="4" t="s">
        <v>5733</v>
      </c>
      <c r="N3699" s="57" t="s">
        <v>47</v>
      </c>
      <c r="O3699" s="57">
        <v>9281</v>
      </c>
      <c r="P3699" s="4" t="s">
        <v>5734</v>
      </c>
      <c r="Q3699" s="4"/>
    </row>
    <row r="3700" spans="1:17" s="1" customFormat="1" ht="18.649999999999999" customHeight="1" x14ac:dyDescent="0.35">
      <c r="A3700" s="3">
        <v>46213</v>
      </c>
      <c r="B3700" s="57">
        <f t="shared" si="275"/>
        <v>28</v>
      </c>
      <c r="C3700" s="57" t="str">
        <f t="shared" si="276"/>
        <v>Jul</v>
      </c>
      <c r="D3700" s="4" t="s">
        <v>551</v>
      </c>
      <c r="E3700" s="57" t="s">
        <v>34</v>
      </c>
      <c r="F3700" s="57" t="s">
        <v>17</v>
      </c>
      <c r="G3700" s="57">
        <v>9814</v>
      </c>
      <c r="H3700" s="57">
        <v>45</v>
      </c>
      <c r="I3700" s="57">
        <v>8</v>
      </c>
      <c r="J3700" s="57">
        <v>4</v>
      </c>
      <c r="K3700" s="57">
        <f t="shared" si="277"/>
        <v>12</v>
      </c>
      <c r="L3700" s="57">
        <f t="shared" si="274"/>
        <v>540</v>
      </c>
      <c r="M3700" s="4" t="s">
        <v>1903</v>
      </c>
      <c r="N3700" s="57" t="s">
        <v>443</v>
      </c>
      <c r="O3700" s="57">
        <v>9814</v>
      </c>
      <c r="P3700" s="4"/>
      <c r="Q3700" s="4"/>
    </row>
    <row r="3701" spans="1:17" s="1" customFormat="1" ht="18.649999999999999" customHeight="1" x14ac:dyDescent="0.35">
      <c r="A3701" s="3">
        <v>46213</v>
      </c>
      <c r="B3701" s="57">
        <f t="shared" si="275"/>
        <v>28</v>
      </c>
      <c r="C3701" s="57" t="str">
        <f t="shared" si="276"/>
        <v>Jul</v>
      </c>
      <c r="D3701" s="4" t="s">
        <v>1751</v>
      </c>
      <c r="E3701" s="57" t="s">
        <v>34</v>
      </c>
      <c r="F3701" s="57" t="s">
        <v>17</v>
      </c>
      <c r="G3701" s="57">
        <v>9814</v>
      </c>
      <c r="H3701" s="57">
        <v>1</v>
      </c>
      <c r="I3701" s="57">
        <v>8</v>
      </c>
      <c r="J3701" s="57">
        <v>2</v>
      </c>
      <c r="K3701" s="57">
        <f t="shared" si="277"/>
        <v>10</v>
      </c>
      <c r="L3701" s="57">
        <f t="shared" si="274"/>
        <v>10</v>
      </c>
      <c r="M3701" s="4" t="s">
        <v>1903</v>
      </c>
      <c r="N3701" s="57" t="s">
        <v>442</v>
      </c>
      <c r="O3701" s="57">
        <v>9812</v>
      </c>
      <c r="P3701" s="4"/>
      <c r="Q3701" s="4"/>
    </row>
    <row r="3702" spans="1:17" s="1" customFormat="1" ht="18.649999999999999" customHeight="1" x14ac:dyDescent="0.35">
      <c r="A3702" s="3">
        <v>46213</v>
      </c>
      <c r="B3702" s="57">
        <f t="shared" si="275"/>
        <v>28</v>
      </c>
      <c r="C3702" s="57" t="str">
        <f t="shared" si="276"/>
        <v>Jul</v>
      </c>
      <c r="D3702" s="4" t="s">
        <v>1751</v>
      </c>
      <c r="E3702" s="57" t="s">
        <v>34</v>
      </c>
      <c r="F3702" s="57" t="s">
        <v>17</v>
      </c>
      <c r="G3702" s="57">
        <v>9814</v>
      </c>
      <c r="H3702" s="57">
        <v>1</v>
      </c>
      <c r="I3702" s="57">
        <v>8</v>
      </c>
      <c r="J3702" s="57">
        <v>4</v>
      </c>
      <c r="K3702" s="57">
        <f t="shared" si="277"/>
        <v>12</v>
      </c>
      <c r="L3702" s="57">
        <f t="shared" si="274"/>
        <v>12</v>
      </c>
      <c r="M3702" s="4" t="s">
        <v>1903</v>
      </c>
      <c r="N3702" s="57" t="s">
        <v>442</v>
      </c>
      <c r="O3702" s="57">
        <v>9812</v>
      </c>
      <c r="P3702" s="4"/>
      <c r="Q3702" s="4"/>
    </row>
    <row r="3703" spans="1:17" s="1" customFormat="1" ht="18.649999999999999" customHeight="1" x14ac:dyDescent="0.35">
      <c r="A3703" s="3">
        <v>46213</v>
      </c>
      <c r="B3703" s="57">
        <f t="shared" si="275"/>
        <v>28</v>
      </c>
      <c r="C3703" s="57" t="str">
        <f t="shared" si="276"/>
        <v>Jul</v>
      </c>
      <c r="D3703" s="4" t="s">
        <v>6116</v>
      </c>
      <c r="E3703" s="57" t="s">
        <v>34</v>
      </c>
      <c r="F3703" s="57" t="s">
        <v>17</v>
      </c>
      <c r="G3703" s="57">
        <v>9814</v>
      </c>
      <c r="H3703" s="57">
        <v>1</v>
      </c>
      <c r="I3703" s="57">
        <v>8</v>
      </c>
      <c r="J3703" s="57">
        <v>4</v>
      </c>
      <c r="K3703" s="57">
        <f t="shared" si="277"/>
        <v>12</v>
      </c>
      <c r="L3703" s="57">
        <f t="shared" si="274"/>
        <v>12</v>
      </c>
      <c r="M3703" s="4" t="s">
        <v>5733</v>
      </c>
      <c r="N3703" s="57" t="s">
        <v>47</v>
      </c>
      <c r="O3703" s="57">
        <v>9281</v>
      </c>
      <c r="P3703" s="4" t="s">
        <v>5734</v>
      </c>
      <c r="Q3703" s="4"/>
    </row>
    <row r="3704" spans="1:17" s="1" customFormat="1" ht="18.649999999999999" customHeight="1" x14ac:dyDescent="0.35">
      <c r="A3704" s="3">
        <v>46213</v>
      </c>
      <c r="B3704" s="57">
        <f t="shared" si="275"/>
        <v>28</v>
      </c>
      <c r="C3704" s="57" t="str">
        <f t="shared" si="276"/>
        <v>Jul</v>
      </c>
      <c r="D3704" s="4" t="s">
        <v>2621</v>
      </c>
      <c r="E3704" s="57" t="s">
        <v>445</v>
      </c>
      <c r="F3704" s="57" t="s">
        <v>18</v>
      </c>
      <c r="G3704" s="57">
        <v>9812</v>
      </c>
      <c r="H3704" s="57">
        <v>3</v>
      </c>
      <c r="I3704" s="57"/>
      <c r="J3704" s="57">
        <v>2.5</v>
      </c>
      <c r="K3704" s="57">
        <f t="shared" si="277"/>
        <v>2.5</v>
      </c>
      <c r="L3704" s="57">
        <f t="shared" si="274"/>
        <v>7.5</v>
      </c>
      <c r="M3704" s="4" t="s">
        <v>7038</v>
      </c>
      <c r="N3704" s="57" t="s">
        <v>192</v>
      </c>
      <c r="O3704" s="57" t="s">
        <v>7035</v>
      </c>
      <c r="P3704" s="4" t="s">
        <v>7036</v>
      </c>
      <c r="Q3704" s="4"/>
    </row>
    <row r="3705" spans="1:17" s="1" customFormat="1" ht="18.649999999999999" customHeight="1" x14ac:dyDescent="0.35">
      <c r="A3705" s="3">
        <v>46213</v>
      </c>
      <c r="B3705" s="57">
        <f t="shared" si="275"/>
        <v>28</v>
      </c>
      <c r="C3705" s="57" t="str">
        <f t="shared" si="276"/>
        <v>Jul</v>
      </c>
      <c r="D3705" s="4" t="s">
        <v>6281</v>
      </c>
      <c r="E3705" s="57" t="s">
        <v>34</v>
      </c>
      <c r="F3705" s="57" t="s">
        <v>17</v>
      </c>
      <c r="G3705" s="57">
        <v>9814</v>
      </c>
      <c r="H3705" s="57">
        <v>3</v>
      </c>
      <c r="I3705" s="57">
        <v>8</v>
      </c>
      <c r="J3705" s="57">
        <v>4</v>
      </c>
      <c r="K3705" s="57">
        <f t="shared" si="277"/>
        <v>12</v>
      </c>
      <c r="L3705" s="57">
        <f t="shared" si="274"/>
        <v>36</v>
      </c>
      <c r="M3705" s="4" t="s">
        <v>7044</v>
      </c>
      <c r="N3705" s="57" t="s">
        <v>3373</v>
      </c>
      <c r="O3705" s="57" t="s">
        <v>6282</v>
      </c>
      <c r="P3705" s="4" t="s">
        <v>6637</v>
      </c>
      <c r="Q3705" s="4"/>
    </row>
    <row r="3706" spans="1:17" s="1" customFormat="1" ht="18.649999999999999" customHeight="1" x14ac:dyDescent="0.35">
      <c r="A3706" s="3">
        <v>46213</v>
      </c>
      <c r="B3706" s="57">
        <f t="shared" si="275"/>
        <v>28</v>
      </c>
      <c r="C3706" s="57" t="str">
        <f t="shared" si="276"/>
        <v>Jul</v>
      </c>
      <c r="D3706" s="4" t="s">
        <v>6248</v>
      </c>
      <c r="E3706" s="57" t="s">
        <v>34</v>
      </c>
      <c r="F3706" s="57" t="s">
        <v>17</v>
      </c>
      <c r="G3706" s="57">
        <v>9814</v>
      </c>
      <c r="H3706" s="57">
        <v>3</v>
      </c>
      <c r="I3706" s="57">
        <v>8</v>
      </c>
      <c r="J3706" s="57">
        <v>4</v>
      </c>
      <c r="K3706" s="57">
        <f t="shared" si="277"/>
        <v>12</v>
      </c>
      <c r="L3706" s="57">
        <f t="shared" si="274"/>
        <v>36</v>
      </c>
      <c r="M3706" s="4" t="s">
        <v>7044</v>
      </c>
      <c r="N3706" s="57" t="s">
        <v>3373</v>
      </c>
      <c r="O3706" s="57" t="s">
        <v>6282</v>
      </c>
      <c r="P3706" s="4" t="s">
        <v>6637</v>
      </c>
      <c r="Q3706" s="4"/>
    </row>
    <row r="3707" spans="1:17" s="1" customFormat="1" ht="18.649999999999999" customHeight="1" x14ac:dyDescent="0.35">
      <c r="A3707" s="3">
        <v>46213</v>
      </c>
      <c r="B3707" s="57">
        <f t="shared" si="275"/>
        <v>28</v>
      </c>
      <c r="C3707" s="57" t="str">
        <f t="shared" si="276"/>
        <v>Jul</v>
      </c>
      <c r="D3707" s="4" t="s">
        <v>6570</v>
      </c>
      <c r="E3707" s="57" t="s">
        <v>445</v>
      </c>
      <c r="F3707" s="57" t="s">
        <v>18</v>
      </c>
      <c r="G3707" s="57">
        <v>9812</v>
      </c>
      <c r="H3707" s="57">
        <v>6</v>
      </c>
      <c r="I3707" s="57">
        <v>8</v>
      </c>
      <c r="J3707" s="57"/>
      <c r="K3707" s="57">
        <f t="shared" si="277"/>
        <v>8</v>
      </c>
      <c r="L3707" s="57">
        <f t="shared" si="274"/>
        <v>48</v>
      </c>
      <c r="M3707" s="4" t="s">
        <v>7042</v>
      </c>
      <c r="N3707" s="57" t="s">
        <v>7043</v>
      </c>
      <c r="O3707" s="57">
        <v>9808</v>
      </c>
      <c r="P3707" s="4"/>
      <c r="Q3707" s="4"/>
    </row>
    <row r="3708" spans="1:17" s="1" customFormat="1" ht="18.649999999999999" customHeight="1" x14ac:dyDescent="0.35">
      <c r="A3708" s="3">
        <v>46213</v>
      </c>
      <c r="B3708" s="57">
        <f t="shared" si="275"/>
        <v>28</v>
      </c>
      <c r="C3708" s="57" t="str">
        <f t="shared" si="276"/>
        <v>Jul</v>
      </c>
      <c r="D3708" s="4" t="s">
        <v>3488</v>
      </c>
      <c r="E3708" s="57" t="s">
        <v>445</v>
      </c>
      <c r="F3708" s="57" t="s">
        <v>18</v>
      </c>
      <c r="G3708" s="57">
        <v>9812</v>
      </c>
      <c r="H3708" s="57">
        <v>8</v>
      </c>
      <c r="I3708" s="57">
        <v>8</v>
      </c>
      <c r="J3708" s="57">
        <v>3.5</v>
      </c>
      <c r="K3708" s="57">
        <f t="shared" si="277"/>
        <v>11.5</v>
      </c>
      <c r="L3708" s="57">
        <f t="shared" si="274"/>
        <v>92</v>
      </c>
      <c r="M3708" s="4" t="s">
        <v>7042</v>
      </c>
      <c r="N3708" s="57" t="s">
        <v>7043</v>
      </c>
      <c r="O3708" s="57">
        <v>9808</v>
      </c>
      <c r="P3708" s="4"/>
      <c r="Q3708" s="4"/>
    </row>
    <row r="3709" spans="1:17" s="1" customFormat="1" ht="18.649999999999999" customHeight="1" x14ac:dyDescent="0.35">
      <c r="A3709" s="3">
        <v>46213</v>
      </c>
      <c r="B3709" s="57">
        <f t="shared" si="275"/>
        <v>28</v>
      </c>
      <c r="C3709" s="57" t="str">
        <f t="shared" si="276"/>
        <v>Jul</v>
      </c>
      <c r="D3709" s="4" t="s">
        <v>1751</v>
      </c>
      <c r="E3709" s="57" t="s">
        <v>34</v>
      </c>
      <c r="F3709" s="57" t="s">
        <v>17</v>
      </c>
      <c r="G3709" s="57">
        <v>9814</v>
      </c>
      <c r="H3709" s="57">
        <v>1</v>
      </c>
      <c r="I3709" s="57">
        <v>8</v>
      </c>
      <c r="J3709" s="57">
        <v>4</v>
      </c>
      <c r="K3709" s="57">
        <f t="shared" si="277"/>
        <v>12</v>
      </c>
      <c r="L3709" s="57">
        <f t="shared" ref="L3709:L3772" si="278">H3709*K3709</f>
        <v>12</v>
      </c>
      <c r="M3709" s="4" t="s">
        <v>7083</v>
      </c>
      <c r="N3709" s="57" t="s">
        <v>212</v>
      </c>
      <c r="O3709" s="57" t="s">
        <v>6007</v>
      </c>
      <c r="P3709" s="4" t="s">
        <v>6008</v>
      </c>
      <c r="Q3709" s="4"/>
    </row>
    <row r="3710" spans="1:17" s="1" customFormat="1" ht="18.649999999999999" customHeight="1" x14ac:dyDescent="0.35">
      <c r="A3710" s="3">
        <v>46214</v>
      </c>
      <c r="B3710" s="57">
        <f t="shared" si="275"/>
        <v>28</v>
      </c>
      <c r="C3710" s="57" t="str">
        <f t="shared" si="276"/>
        <v>Jul</v>
      </c>
      <c r="D3710" s="4" t="s">
        <v>435</v>
      </c>
      <c r="E3710" s="57" t="s">
        <v>34</v>
      </c>
      <c r="F3710" s="57" t="s">
        <v>18</v>
      </c>
      <c r="G3710" s="57">
        <v>9814</v>
      </c>
      <c r="H3710" s="57">
        <v>2</v>
      </c>
      <c r="I3710" s="57">
        <v>8</v>
      </c>
      <c r="J3710" s="57"/>
      <c r="K3710" s="57">
        <f t="shared" si="277"/>
        <v>8</v>
      </c>
      <c r="L3710" s="57">
        <f t="shared" si="278"/>
        <v>16</v>
      </c>
      <c r="M3710" s="4" t="s">
        <v>452</v>
      </c>
      <c r="N3710" s="57" t="s">
        <v>435</v>
      </c>
      <c r="O3710" s="57"/>
      <c r="P3710" s="4"/>
      <c r="Q3710" s="4"/>
    </row>
    <row r="3711" spans="1:17" s="1" customFormat="1" ht="18.649999999999999" customHeight="1" x14ac:dyDescent="0.35">
      <c r="A3711" s="3">
        <v>46214</v>
      </c>
      <c r="B3711" s="57">
        <f t="shared" si="275"/>
        <v>28</v>
      </c>
      <c r="C3711" s="57" t="str">
        <f t="shared" si="276"/>
        <v>Jul</v>
      </c>
      <c r="D3711" s="4" t="s">
        <v>2268</v>
      </c>
      <c r="E3711" s="57" t="s">
        <v>34</v>
      </c>
      <c r="F3711" s="57" t="s">
        <v>18</v>
      </c>
      <c r="G3711" s="57">
        <v>9814</v>
      </c>
      <c r="H3711" s="57">
        <v>1</v>
      </c>
      <c r="I3711" s="57">
        <v>2</v>
      </c>
      <c r="J3711" s="57"/>
      <c r="K3711" s="57">
        <f t="shared" si="277"/>
        <v>2</v>
      </c>
      <c r="L3711" s="57">
        <f t="shared" si="278"/>
        <v>2</v>
      </c>
      <c r="M3711" s="4" t="s">
        <v>7129</v>
      </c>
      <c r="N3711" s="57" t="s">
        <v>52</v>
      </c>
      <c r="O3711" s="57">
        <v>9330</v>
      </c>
      <c r="P3711" s="4" t="s">
        <v>2417</v>
      </c>
      <c r="Q3711" s="4"/>
    </row>
    <row r="3712" spans="1:17" s="1" customFormat="1" ht="18.649999999999999" customHeight="1" x14ac:dyDescent="0.35">
      <c r="A3712" s="3">
        <v>46214</v>
      </c>
      <c r="B3712" s="57">
        <f t="shared" si="275"/>
        <v>28</v>
      </c>
      <c r="C3712" s="57" t="str">
        <f t="shared" si="276"/>
        <v>Jul</v>
      </c>
      <c r="D3712" s="4" t="s">
        <v>2269</v>
      </c>
      <c r="E3712" s="57" t="s">
        <v>34</v>
      </c>
      <c r="F3712" s="57" t="s">
        <v>18</v>
      </c>
      <c r="G3712" s="57">
        <v>9814</v>
      </c>
      <c r="H3712" s="57">
        <v>1</v>
      </c>
      <c r="I3712" s="57">
        <v>2</v>
      </c>
      <c r="J3712" s="57"/>
      <c r="K3712" s="57">
        <f t="shared" si="277"/>
        <v>2</v>
      </c>
      <c r="L3712" s="57">
        <f t="shared" si="278"/>
        <v>2</v>
      </c>
      <c r="M3712" s="4" t="s">
        <v>7129</v>
      </c>
      <c r="N3712" s="57" t="s">
        <v>52</v>
      </c>
      <c r="O3712" s="57">
        <v>9330</v>
      </c>
      <c r="P3712" s="4" t="s">
        <v>2417</v>
      </c>
      <c r="Q3712" s="4"/>
    </row>
    <row r="3713" spans="1:17" s="1" customFormat="1" ht="18.649999999999999" customHeight="1" x14ac:dyDescent="0.35">
      <c r="A3713" s="3">
        <v>46214</v>
      </c>
      <c r="B3713" s="57">
        <f t="shared" si="275"/>
        <v>28</v>
      </c>
      <c r="C3713" s="57" t="str">
        <f t="shared" si="276"/>
        <v>Jul</v>
      </c>
      <c r="D3713" s="4" t="s">
        <v>1283</v>
      </c>
      <c r="E3713" s="57" t="s">
        <v>445</v>
      </c>
      <c r="F3713" s="57" t="s">
        <v>18</v>
      </c>
      <c r="G3713" s="57">
        <v>9812</v>
      </c>
      <c r="H3713" s="57">
        <v>1</v>
      </c>
      <c r="I3713" s="57">
        <v>8</v>
      </c>
      <c r="J3713" s="57">
        <v>2</v>
      </c>
      <c r="K3713" s="57">
        <f t="shared" si="277"/>
        <v>10</v>
      </c>
      <c r="L3713" s="57">
        <f t="shared" si="278"/>
        <v>10</v>
      </c>
      <c r="M3713" s="4" t="s">
        <v>7130</v>
      </c>
      <c r="N3713" s="57" t="s">
        <v>52</v>
      </c>
      <c r="O3713" s="57">
        <v>9330</v>
      </c>
      <c r="P3713" s="4" t="s">
        <v>6210</v>
      </c>
      <c r="Q3713" s="4"/>
    </row>
    <row r="3714" spans="1:17" s="1" customFormat="1" ht="18.649999999999999" customHeight="1" x14ac:dyDescent="0.35">
      <c r="A3714" s="3">
        <v>46214</v>
      </c>
      <c r="B3714" s="57">
        <f t="shared" si="275"/>
        <v>28</v>
      </c>
      <c r="C3714" s="57" t="str">
        <f t="shared" si="276"/>
        <v>Jul</v>
      </c>
      <c r="D3714" s="4" t="s">
        <v>1283</v>
      </c>
      <c r="E3714" s="57" t="s">
        <v>445</v>
      </c>
      <c r="F3714" s="57" t="s">
        <v>18</v>
      </c>
      <c r="G3714" s="57">
        <v>9812</v>
      </c>
      <c r="H3714" s="57">
        <v>1</v>
      </c>
      <c r="I3714" s="57">
        <v>8</v>
      </c>
      <c r="J3714" s="57"/>
      <c r="K3714" s="57">
        <f t="shared" si="277"/>
        <v>8</v>
      </c>
      <c r="L3714" s="57">
        <f t="shared" si="278"/>
        <v>8</v>
      </c>
      <c r="M3714" s="4" t="s">
        <v>7130</v>
      </c>
      <c r="N3714" s="57" t="s">
        <v>52</v>
      </c>
      <c r="O3714" s="57">
        <v>9330</v>
      </c>
      <c r="P3714" s="4" t="s">
        <v>6159</v>
      </c>
      <c r="Q3714" s="4"/>
    </row>
    <row r="3715" spans="1:17" s="1" customFormat="1" ht="18.649999999999999" customHeight="1" x14ac:dyDescent="0.35">
      <c r="A3715" s="3">
        <v>46214</v>
      </c>
      <c r="B3715" s="57">
        <f t="shared" si="275"/>
        <v>28</v>
      </c>
      <c r="C3715" s="57" t="str">
        <f t="shared" si="276"/>
        <v>Jul</v>
      </c>
      <c r="D3715" s="4" t="s">
        <v>3066</v>
      </c>
      <c r="E3715" s="57" t="s">
        <v>445</v>
      </c>
      <c r="F3715" s="57" t="s">
        <v>18</v>
      </c>
      <c r="G3715" s="57">
        <v>9812</v>
      </c>
      <c r="H3715" s="57">
        <v>21</v>
      </c>
      <c r="I3715" s="57">
        <v>8</v>
      </c>
      <c r="J3715" s="57"/>
      <c r="K3715" s="57">
        <f t="shared" si="277"/>
        <v>8</v>
      </c>
      <c r="L3715" s="57">
        <f t="shared" si="278"/>
        <v>168</v>
      </c>
      <c r="M3715" s="4" t="s">
        <v>7042</v>
      </c>
      <c r="N3715" s="57" t="s">
        <v>7043</v>
      </c>
      <c r="O3715" s="57">
        <v>9808</v>
      </c>
      <c r="P3715" s="4"/>
      <c r="Q3715" s="4"/>
    </row>
    <row r="3716" spans="1:17" s="1" customFormat="1" ht="18.649999999999999" customHeight="1" x14ac:dyDescent="0.35">
      <c r="A3716" s="3">
        <v>46214</v>
      </c>
      <c r="B3716" s="57">
        <f t="shared" si="275"/>
        <v>28</v>
      </c>
      <c r="C3716" s="57" t="str">
        <f t="shared" si="276"/>
        <v>Jul</v>
      </c>
      <c r="D3716" s="4" t="s">
        <v>3488</v>
      </c>
      <c r="E3716" s="57" t="s">
        <v>445</v>
      </c>
      <c r="F3716" s="57" t="s">
        <v>18</v>
      </c>
      <c r="G3716" s="57">
        <v>9812</v>
      </c>
      <c r="H3716" s="57">
        <v>6</v>
      </c>
      <c r="I3716" s="57">
        <v>8</v>
      </c>
      <c r="J3716" s="57"/>
      <c r="K3716" s="57">
        <f t="shared" si="277"/>
        <v>8</v>
      </c>
      <c r="L3716" s="57">
        <f t="shared" si="278"/>
        <v>48</v>
      </c>
      <c r="M3716" s="4" t="s">
        <v>5733</v>
      </c>
      <c r="N3716" s="57" t="s">
        <v>47</v>
      </c>
      <c r="O3716" s="57">
        <v>9281</v>
      </c>
      <c r="P3716" s="4" t="s">
        <v>5734</v>
      </c>
      <c r="Q3716" s="4"/>
    </row>
    <row r="3717" spans="1:17" s="1" customFormat="1" ht="18.649999999999999" customHeight="1" x14ac:dyDescent="0.35">
      <c r="A3717" s="3">
        <v>46214</v>
      </c>
      <c r="B3717" s="57">
        <f t="shared" si="275"/>
        <v>28</v>
      </c>
      <c r="C3717" s="57" t="str">
        <f t="shared" si="276"/>
        <v>Jul</v>
      </c>
      <c r="D3717" s="4" t="s">
        <v>3488</v>
      </c>
      <c r="E3717" s="57" t="s">
        <v>445</v>
      </c>
      <c r="F3717" s="57" t="s">
        <v>18</v>
      </c>
      <c r="G3717" s="57">
        <v>9812</v>
      </c>
      <c r="H3717" s="57">
        <v>2</v>
      </c>
      <c r="I3717" s="57">
        <v>8</v>
      </c>
      <c r="J3717" s="57">
        <v>3</v>
      </c>
      <c r="K3717" s="57">
        <f t="shared" si="277"/>
        <v>11</v>
      </c>
      <c r="L3717" s="57">
        <f t="shared" si="278"/>
        <v>22</v>
      </c>
      <c r="M3717" s="4" t="s">
        <v>5733</v>
      </c>
      <c r="N3717" s="57" t="s">
        <v>47</v>
      </c>
      <c r="O3717" s="57">
        <v>9281</v>
      </c>
      <c r="P3717" s="4" t="s">
        <v>5734</v>
      </c>
      <c r="Q3717" s="4"/>
    </row>
    <row r="3718" spans="1:17" s="1" customFormat="1" ht="18.649999999999999" customHeight="1" x14ac:dyDescent="0.35">
      <c r="A3718" s="3">
        <v>46214</v>
      </c>
      <c r="B3718" s="57">
        <f t="shared" si="275"/>
        <v>28</v>
      </c>
      <c r="C3718" s="57" t="str">
        <f t="shared" si="276"/>
        <v>Jul</v>
      </c>
      <c r="D3718" s="4" t="s">
        <v>3488</v>
      </c>
      <c r="E3718" s="57" t="s">
        <v>445</v>
      </c>
      <c r="F3718" s="57" t="s">
        <v>18</v>
      </c>
      <c r="G3718" s="57">
        <v>9812</v>
      </c>
      <c r="H3718" s="57">
        <v>1</v>
      </c>
      <c r="I3718" s="57">
        <v>8</v>
      </c>
      <c r="J3718" s="57">
        <v>3.5</v>
      </c>
      <c r="K3718" s="57">
        <f t="shared" si="277"/>
        <v>11.5</v>
      </c>
      <c r="L3718" s="57">
        <f t="shared" si="278"/>
        <v>11.5</v>
      </c>
      <c r="M3718" s="4" t="s">
        <v>5733</v>
      </c>
      <c r="N3718" s="57" t="s">
        <v>47</v>
      </c>
      <c r="O3718" s="57">
        <v>9281</v>
      </c>
      <c r="P3718" s="4" t="s">
        <v>5734</v>
      </c>
      <c r="Q3718" s="4"/>
    </row>
    <row r="3719" spans="1:17" s="1" customFormat="1" ht="18.649999999999999" customHeight="1" x14ac:dyDescent="0.35">
      <c r="A3719" s="3">
        <v>46214</v>
      </c>
      <c r="B3719" s="57">
        <f t="shared" si="275"/>
        <v>28</v>
      </c>
      <c r="C3719" s="57" t="str">
        <f t="shared" si="276"/>
        <v>Jul</v>
      </c>
      <c r="D3719" s="4" t="s">
        <v>3488</v>
      </c>
      <c r="E3719" s="57" t="s">
        <v>445</v>
      </c>
      <c r="F3719" s="57" t="s">
        <v>18</v>
      </c>
      <c r="G3719" s="57">
        <v>9812</v>
      </c>
      <c r="H3719" s="57">
        <v>6</v>
      </c>
      <c r="I3719" s="57">
        <v>8</v>
      </c>
      <c r="J3719" s="57">
        <v>4</v>
      </c>
      <c r="K3719" s="57">
        <f t="shared" si="277"/>
        <v>12</v>
      </c>
      <c r="L3719" s="57">
        <f t="shared" si="278"/>
        <v>72</v>
      </c>
      <c r="M3719" s="4" t="s">
        <v>5733</v>
      </c>
      <c r="N3719" s="57" t="s">
        <v>47</v>
      </c>
      <c r="O3719" s="57">
        <v>9281</v>
      </c>
      <c r="P3719" s="4" t="s">
        <v>5734</v>
      </c>
      <c r="Q3719" s="4"/>
    </row>
    <row r="3720" spans="1:17" s="1" customFormat="1" ht="18.649999999999999" customHeight="1" x14ac:dyDescent="0.35">
      <c r="A3720" s="3">
        <v>46214</v>
      </c>
      <c r="B3720" s="57">
        <f t="shared" si="275"/>
        <v>28</v>
      </c>
      <c r="C3720" s="57" t="str">
        <f t="shared" si="276"/>
        <v>Jul</v>
      </c>
      <c r="D3720" s="4" t="s">
        <v>6636</v>
      </c>
      <c r="E3720" s="57" t="s">
        <v>445</v>
      </c>
      <c r="F3720" s="57" t="s">
        <v>18</v>
      </c>
      <c r="G3720" s="57">
        <v>9812</v>
      </c>
      <c r="H3720" s="57">
        <v>1</v>
      </c>
      <c r="I3720" s="57">
        <v>8</v>
      </c>
      <c r="J3720" s="57"/>
      <c r="K3720" s="57">
        <f t="shared" si="277"/>
        <v>8</v>
      </c>
      <c r="L3720" s="57">
        <f t="shared" si="278"/>
        <v>8</v>
      </c>
      <c r="M3720" s="4" t="s">
        <v>6571</v>
      </c>
      <c r="N3720" s="57" t="s">
        <v>65</v>
      </c>
      <c r="O3720" s="57"/>
      <c r="P3720" s="4" t="s">
        <v>6572</v>
      </c>
      <c r="Q3720" s="4"/>
    </row>
    <row r="3721" spans="1:17" s="1" customFormat="1" ht="18.649999999999999" customHeight="1" x14ac:dyDescent="0.35">
      <c r="A3721" s="3">
        <v>46214</v>
      </c>
      <c r="B3721" s="57">
        <f t="shared" si="275"/>
        <v>28</v>
      </c>
      <c r="C3721" s="57" t="str">
        <f t="shared" si="276"/>
        <v>Jul</v>
      </c>
      <c r="D3721" s="4" t="s">
        <v>6004</v>
      </c>
      <c r="E3721" s="57" t="s">
        <v>445</v>
      </c>
      <c r="F3721" s="57" t="s">
        <v>18</v>
      </c>
      <c r="G3721" s="57">
        <v>9812</v>
      </c>
      <c r="H3721" s="57">
        <v>1</v>
      </c>
      <c r="I3721" s="57">
        <v>8</v>
      </c>
      <c r="J3721" s="57">
        <v>2</v>
      </c>
      <c r="K3721" s="57">
        <f t="shared" si="277"/>
        <v>10</v>
      </c>
      <c r="L3721" s="57">
        <f t="shared" si="278"/>
        <v>10</v>
      </c>
      <c r="M3721" s="4" t="s">
        <v>447</v>
      </c>
      <c r="N3721" s="57" t="s">
        <v>455</v>
      </c>
      <c r="O3721" s="57">
        <v>9812</v>
      </c>
      <c r="P3721" s="4"/>
      <c r="Q3721" s="4"/>
    </row>
    <row r="3722" spans="1:17" s="1" customFormat="1" ht="18.649999999999999" customHeight="1" x14ac:dyDescent="0.35">
      <c r="A3722" s="3">
        <v>46214</v>
      </c>
      <c r="B3722" s="57">
        <f t="shared" si="275"/>
        <v>28</v>
      </c>
      <c r="C3722" s="57" t="str">
        <f t="shared" si="276"/>
        <v>Jul</v>
      </c>
      <c r="D3722" s="4" t="s">
        <v>674</v>
      </c>
      <c r="E3722" s="57" t="s">
        <v>445</v>
      </c>
      <c r="F3722" s="57" t="s">
        <v>17</v>
      </c>
      <c r="G3722" s="57">
        <v>9812</v>
      </c>
      <c r="H3722" s="57">
        <v>1</v>
      </c>
      <c r="I3722" s="57">
        <v>8</v>
      </c>
      <c r="J3722" s="57">
        <v>4</v>
      </c>
      <c r="K3722" s="57">
        <f t="shared" si="277"/>
        <v>12</v>
      </c>
      <c r="L3722" s="57">
        <f t="shared" si="278"/>
        <v>12</v>
      </c>
      <c r="M3722" s="4" t="s">
        <v>7130</v>
      </c>
      <c r="N3722" s="57" t="s">
        <v>52</v>
      </c>
      <c r="O3722" s="57">
        <v>9330</v>
      </c>
      <c r="P3722" s="4" t="s">
        <v>5440</v>
      </c>
      <c r="Q3722" s="4"/>
    </row>
    <row r="3723" spans="1:17" s="1" customFormat="1" ht="18.649999999999999" customHeight="1" x14ac:dyDescent="0.35">
      <c r="A3723" s="3">
        <v>46214</v>
      </c>
      <c r="B3723" s="57">
        <f t="shared" si="275"/>
        <v>28</v>
      </c>
      <c r="C3723" s="57" t="str">
        <f t="shared" si="276"/>
        <v>Jul</v>
      </c>
      <c r="D3723" s="4" t="s">
        <v>5406</v>
      </c>
      <c r="E3723" s="57" t="s">
        <v>445</v>
      </c>
      <c r="F3723" s="57" t="s">
        <v>17</v>
      </c>
      <c r="G3723" s="57">
        <v>9812</v>
      </c>
      <c r="H3723" s="57">
        <v>3</v>
      </c>
      <c r="I3723" s="57">
        <v>8</v>
      </c>
      <c r="J3723" s="57"/>
      <c r="K3723" s="57">
        <f t="shared" si="277"/>
        <v>8</v>
      </c>
      <c r="L3723" s="57">
        <f t="shared" si="278"/>
        <v>24</v>
      </c>
      <c r="M3723" s="4" t="s">
        <v>1903</v>
      </c>
      <c r="N3723" s="57" t="s">
        <v>442</v>
      </c>
      <c r="O3723" s="57">
        <v>9812</v>
      </c>
      <c r="P3723" s="4"/>
      <c r="Q3723" s="4"/>
    </row>
    <row r="3724" spans="1:17" s="1" customFormat="1" ht="18.649999999999999" customHeight="1" x14ac:dyDescent="0.35">
      <c r="A3724" s="3">
        <v>46214</v>
      </c>
      <c r="B3724" s="57">
        <f t="shared" si="275"/>
        <v>28</v>
      </c>
      <c r="C3724" s="57" t="str">
        <f t="shared" si="276"/>
        <v>Jul</v>
      </c>
      <c r="D3724" s="4" t="s">
        <v>5406</v>
      </c>
      <c r="E3724" s="57" t="s">
        <v>445</v>
      </c>
      <c r="F3724" s="57" t="s">
        <v>17</v>
      </c>
      <c r="G3724" s="57">
        <v>9812</v>
      </c>
      <c r="H3724" s="57">
        <v>5</v>
      </c>
      <c r="I3724" s="57">
        <v>8</v>
      </c>
      <c r="J3724" s="57">
        <v>1.5</v>
      </c>
      <c r="K3724" s="57">
        <f t="shared" si="277"/>
        <v>9.5</v>
      </c>
      <c r="L3724" s="57">
        <f t="shared" si="278"/>
        <v>47.5</v>
      </c>
      <c r="M3724" s="4" t="s">
        <v>1903</v>
      </c>
      <c r="N3724" s="57" t="s">
        <v>442</v>
      </c>
      <c r="O3724" s="57">
        <v>9812</v>
      </c>
      <c r="P3724" s="4"/>
      <c r="Q3724" s="4"/>
    </row>
    <row r="3725" spans="1:17" s="1" customFormat="1" ht="18.649999999999999" customHeight="1" x14ac:dyDescent="0.35">
      <c r="A3725" s="3">
        <v>46214</v>
      </c>
      <c r="B3725" s="57">
        <f t="shared" si="275"/>
        <v>28</v>
      </c>
      <c r="C3725" s="57" t="str">
        <f t="shared" si="276"/>
        <v>Jul</v>
      </c>
      <c r="D3725" s="4" t="s">
        <v>5406</v>
      </c>
      <c r="E3725" s="57" t="s">
        <v>445</v>
      </c>
      <c r="F3725" s="57" t="s">
        <v>17</v>
      </c>
      <c r="G3725" s="57">
        <v>9812</v>
      </c>
      <c r="H3725" s="57">
        <v>28</v>
      </c>
      <c r="I3725" s="57">
        <v>8</v>
      </c>
      <c r="J3725" s="57">
        <v>2</v>
      </c>
      <c r="K3725" s="57">
        <f t="shared" si="277"/>
        <v>10</v>
      </c>
      <c r="L3725" s="57">
        <f t="shared" si="278"/>
        <v>280</v>
      </c>
      <c r="M3725" s="4" t="s">
        <v>1903</v>
      </c>
      <c r="N3725" s="57" t="s">
        <v>442</v>
      </c>
      <c r="O3725" s="57">
        <v>9812</v>
      </c>
      <c r="P3725" s="4"/>
      <c r="Q3725" s="4"/>
    </row>
    <row r="3726" spans="1:17" s="1" customFormat="1" ht="18.649999999999999" customHeight="1" x14ac:dyDescent="0.35">
      <c r="A3726" s="3">
        <v>46214</v>
      </c>
      <c r="B3726" s="57">
        <f t="shared" si="275"/>
        <v>28</v>
      </c>
      <c r="C3726" s="57" t="str">
        <f t="shared" si="276"/>
        <v>Jul</v>
      </c>
      <c r="D3726" s="4" t="s">
        <v>5406</v>
      </c>
      <c r="E3726" s="57" t="s">
        <v>445</v>
      </c>
      <c r="F3726" s="57" t="s">
        <v>17</v>
      </c>
      <c r="G3726" s="57">
        <v>9812</v>
      </c>
      <c r="H3726" s="57">
        <v>21</v>
      </c>
      <c r="I3726" s="57">
        <v>8</v>
      </c>
      <c r="J3726" s="57">
        <v>2.5</v>
      </c>
      <c r="K3726" s="57">
        <f t="shared" si="277"/>
        <v>10.5</v>
      </c>
      <c r="L3726" s="57">
        <f t="shared" si="278"/>
        <v>220.5</v>
      </c>
      <c r="M3726" s="4" t="s">
        <v>1903</v>
      </c>
      <c r="N3726" s="57" t="s">
        <v>442</v>
      </c>
      <c r="O3726" s="57">
        <v>9812</v>
      </c>
      <c r="P3726" s="4"/>
      <c r="Q3726" s="4"/>
    </row>
    <row r="3727" spans="1:17" s="1" customFormat="1" ht="18.649999999999999" customHeight="1" x14ac:dyDescent="0.35">
      <c r="A3727" s="3">
        <v>46214</v>
      </c>
      <c r="B3727" s="57">
        <f t="shared" si="275"/>
        <v>28</v>
      </c>
      <c r="C3727" s="57" t="str">
        <f t="shared" si="276"/>
        <v>Jul</v>
      </c>
      <c r="D3727" s="4" t="s">
        <v>5406</v>
      </c>
      <c r="E3727" s="57" t="s">
        <v>445</v>
      </c>
      <c r="F3727" s="57" t="s">
        <v>17</v>
      </c>
      <c r="G3727" s="57">
        <v>9812</v>
      </c>
      <c r="H3727" s="57">
        <v>1</v>
      </c>
      <c r="I3727" s="57">
        <v>8</v>
      </c>
      <c r="J3727" s="57">
        <v>3.5</v>
      </c>
      <c r="K3727" s="57">
        <f t="shared" si="277"/>
        <v>11.5</v>
      </c>
      <c r="L3727" s="57">
        <f t="shared" si="278"/>
        <v>11.5</v>
      </c>
      <c r="M3727" s="4" t="s">
        <v>1903</v>
      </c>
      <c r="N3727" s="57" t="s">
        <v>442</v>
      </c>
      <c r="O3727" s="57">
        <v>9812</v>
      </c>
      <c r="P3727" s="4"/>
      <c r="Q3727" s="4"/>
    </row>
    <row r="3728" spans="1:17" s="1" customFormat="1" ht="18.649999999999999" customHeight="1" x14ac:dyDescent="0.35">
      <c r="A3728" s="3">
        <v>46214</v>
      </c>
      <c r="B3728" s="57">
        <f t="shared" si="275"/>
        <v>28</v>
      </c>
      <c r="C3728" s="57" t="str">
        <f t="shared" si="276"/>
        <v>Jul</v>
      </c>
      <c r="D3728" s="4" t="s">
        <v>5406</v>
      </c>
      <c r="E3728" s="57" t="s">
        <v>445</v>
      </c>
      <c r="F3728" s="57" t="s">
        <v>17</v>
      </c>
      <c r="G3728" s="57">
        <v>9812</v>
      </c>
      <c r="H3728" s="57">
        <v>1</v>
      </c>
      <c r="I3728" s="57">
        <v>8</v>
      </c>
      <c r="J3728" s="57">
        <v>3.75</v>
      </c>
      <c r="K3728" s="57">
        <f t="shared" si="277"/>
        <v>11.75</v>
      </c>
      <c r="L3728" s="57">
        <f t="shared" si="278"/>
        <v>11.75</v>
      </c>
      <c r="M3728" s="4" t="s">
        <v>1903</v>
      </c>
      <c r="N3728" s="57" t="s">
        <v>442</v>
      </c>
      <c r="O3728" s="57">
        <v>9812</v>
      </c>
      <c r="P3728" s="4"/>
      <c r="Q3728" s="4"/>
    </row>
    <row r="3729" spans="1:17" s="1" customFormat="1" ht="18.649999999999999" customHeight="1" x14ac:dyDescent="0.35">
      <c r="A3729" s="3">
        <v>46214</v>
      </c>
      <c r="B3729" s="57">
        <f t="shared" si="275"/>
        <v>28</v>
      </c>
      <c r="C3729" s="57" t="str">
        <f t="shared" si="276"/>
        <v>Jul</v>
      </c>
      <c r="D3729" s="4" t="s">
        <v>5406</v>
      </c>
      <c r="E3729" s="57" t="s">
        <v>445</v>
      </c>
      <c r="F3729" s="57" t="s">
        <v>17</v>
      </c>
      <c r="G3729" s="57">
        <v>9812</v>
      </c>
      <c r="H3729" s="57">
        <v>4</v>
      </c>
      <c r="I3729" s="57">
        <v>8</v>
      </c>
      <c r="J3729" s="57">
        <v>4</v>
      </c>
      <c r="K3729" s="57">
        <f t="shared" si="277"/>
        <v>12</v>
      </c>
      <c r="L3729" s="57">
        <f t="shared" si="278"/>
        <v>48</v>
      </c>
      <c r="M3729" s="4" t="s">
        <v>1903</v>
      </c>
      <c r="N3729" s="57" t="s">
        <v>442</v>
      </c>
      <c r="O3729" s="57">
        <v>9812</v>
      </c>
      <c r="P3729" s="4"/>
      <c r="Q3729" s="4"/>
    </row>
    <row r="3730" spans="1:17" s="1" customFormat="1" ht="18.649999999999999" customHeight="1" x14ac:dyDescent="0.35">
      <c r="A3730" s="3">
        <v>46214</v>
      </c>
      <c r="B3730" s="57">
        <f t="shared" si="275"/>
        <v>28</v>
      </c>
      <c r="C3730" s="57" t="str">
        <f t="shared" si="276"/>
        <v>Jul</v>
      </c>
      <c r="D3730" s="4" t="s">
        <v>5731</v>
      </c>
      <c r="E3730" s="57" t="s">
        <v>445</v>
      </c>
      <c r="F3730" s="57" t="s">
        <v>17</v>
      </c>
      <c r="G3730" s="57">
        <v>9812</v>
      </c>
      <c r="H3730" s="57">
        <v>2</v>
      </c>
      <c r="I3730" s="57">
        <v>8</v>
      </c>
      <c r="J3730" s="57">
        <v>2</v>
      </c>
      <c r="K3730" s="57">
        <f t="shared" si="277"/>
        <v>10</v>
      </c>
      <c r="L3730" s="57">
        <f t="shared" si="278"/>
        <v>20</v>
      </c>
      <c r="M3730" s="4" t="s">
        <v>5733</v>
      </c>
      <c r="N3730" s="57" t="s">
        <v>47</v>
      </c>
      <c r="O3730" s="57">
        <v>9281</v>
      </c>
      <c r="P3730" s="4" t="s">
        <v>5734</v>
      </c>
      <c r="Q3730" s="4"/>
    </row>
    <row r="3731" spans="1:17" s="1" customFormat="1" ht="18.649999999999999" customHeight="1" x14ac:dyDescent="0.35">
      <c r="A3731" s="3">
        <v>46214</v>
      </c>
      <c r="B3731" s="57">
        <f t="shared" si="275"/>
        <v>28</v>
      </c>
      <c r="C3731" s="57" t="str">
        <f t="shared" si="276"/>
        <v>Jul</v>
      </c>
      <c r="D3731" s="4" t="s">
        <v>5731</v>
      </c>
      <c r="E3731" s="57" t="s">
        <v>445</v>
      </c>
      <c r="F3731" s="57" t="s">
        <v>17</v>
      </c>
      <c r="G3731" s="57">
        <v>9812</v>
      </c>
      <c r="H3731" s="57">
        <v>1</v>
      </c>
      <c r="I3731" s="57">
        <v>8</v>
      </c>
      <c r="J3731" s="57">
        <v>2.5</v>
      </c>
      <c r="K3731" s="57">
        <f t="shared" si="277"/>
        <v>10.5</v>
      </c>
      <c r="L3731" s="57">
        <f t="shared" si="278"/>
        <v>10.5</v>
      </c>
      <c r="M3731" s="4" t="s">
        <v>5733</v>
      </c>
      <c r="N3731" s="57" t="s">
        <v>47</v>
      </c>
      <c r="O3731" s="57">
        <v>9281</v>
      </c>
      <c r="P3731" s="4" t="s">
        <v>5734</v>
      </c>
      <c r="Q3731" s="4"/>
    </row>
    <row r="3732" spans="1:17" s="1" customFormat="1" ht="18.649999999999999" customHeight="1" x14ac:dyDescent="0.35">
      <c r="A3732" s="3">
        <v>46214</v>
      </c>
      <c r="B3732" s="57">
        <f t="shared" si="275"/>
        <v>28</v>
      </c>
      <c r="C3732" s="57" t="str">
        <f t="shared" si="276"/>
        <v>Jul</v>
      </c>
      <c r="D3732" s="4" t="s">
        <v>551</v>
      </c>
      <c r="E3732" s="57" t="s">
        <v>34</v>
      </c>
      <c r="F3732" s="57" t="s">
        <v>17</v>
      </c>
      <c r="G3732" s="57">
        <v>9814</v>
      </c>
      <c r="H3732" s="57">
        <v>60</v>
      </c>
      <c r="I3732" s="57">
        <v>8</v>
      </c>
      <c r="J3732" s="57">
        <v>4</v>
      </c>
      <c r="K3732" s="57">
        <f t="shared" si="277"/>
        <v>12</v>
      </c>
      <c r="L3732" s="57">
        <f t="shared" si="278"/>
        <v>720</v>
      </c>
      <c r="M3732" s="4" t="s">
        <v>1903</v>
      </c>
      <c r="N3732" s="57" t="s">
        <v>443</v>
      </c>
      <c r="O3732" s="57">
        <v>9814</v>
      </c>
      <c r="P3732" s="4"/>
      <c r="Q3732" s="4"/>
    </row>
    <row r="3733" spans="1:17" s="1" customFormat="1" ht="18.649999999999999" customHeight="1" x14ac:dyDescent="0.35">
      <c r="A3733" s="3">
        <v>46214</v>
      </c>
      <c r="B3733" s="57">
        <f t="shared" si="275"/>
        <v>28</v>
      </c>
      <c r="C3733" s="57" t="str">
        <f t="shared" si="276"/>
        <v>Jul</v>
      </c>
      <c r="D3733" s="4" t="s">
        <v>6116</v>
      </c>
      <c r="E3733" s="57" t="s">
        <v>34</v>
      </c>
      <c r="F3733" s="57" t="s">
        <v>17</v>
      </c>
      <c r="G3733" s="57">
        <v>9814</v>
      </c>
      <c r="H3733" s="57">
        <v>1</v>
      </c>
      <c r="I3733" s="57">
        <v>8</v>
      </c>
      <c r="J3733" s="57">
        <v>4</v>
      </c>
      <c r="K3733" s="57">
        <f t="shared" si="277"/>
        <v>12</v>
      </c>
      <c r="L3733" s="57">
        <f t="shared" si="278"/>
        <v>12</v>
      </c>
      <c r="M3733" s="4" t="s">
        <v>5733</v>
      </c>
      <c r="N3733" s="57" t="s">
        <v>47</v>
      </c>
      <c r="O3733" s="57">
        <v>9281</v>
      </c>
      <c r="P3733" s="4" t="s">
        <v>5734</v>
      </c>
      <c r="Q3733" s="4"/>
    </row>
    <row r="3734" spans="1:17" s="1" customFormat="1" ht="18.649999999999999" customHeight="1" x14ac:dyDescent="0.35">
      <c r="A3734" s="3">
        <v>46214</v>
      </c>
      <c r="B3734" s="57">
        <f t="shared" si="275"/>
        <v>28</v>
      </c>
      <c r="C3734" s="57" t="str">
        <f t="shared" si="276"/>
        <v>Jul</v>
      </c>
      <c r="D3734" s="4" t="s">
        <v>6281</v>
      </c>
      <c r="E3734" s="57" t="s">
        <v>34</v>
      </c>
      <c r="F3734" s="57" t="s">
        <v>17</v>
      </c>
      <c r="G3734" s="57">
        <v>9814</v>
      </c>
      <c r="H3734" s="57">
        <v>3</v>
      </c>
      <c r="I3734" s="57">
        <v>8</v>
      </c>
      <c r="J3734" s="57">
        <v>4</v>
      </c>
      <c r="K3734" s="57">
        <f t="shared" si="277"/>
        <v>12</v>
      </c>
      <c r="L3734" s="57">
        <f t="shared" si="278"/>
        <v>36</v>
      </c>
      <c r="M3734" s="4" t="s">
        <v>7044</v>
      </c>
      <c r="N3734" s="57" t="s">
        <v>3373</v>
      </c>
      <c r="O3734" s="57" t="s">
        <v>6282</v>
      </c>
      <c r="P3734" s="4" t="s">
        <v>6637</v>
      </c>
      <c r="Q3734" s="4"/>
    </row>
    <row r="3735" spans="1:17" s="1" customFormat="1" ht="18.649999999999999" customHeight="1" x14ac:dyDescent="0.35">
      <c r="A3735" s="3">
        <v>46214</v>
      </c>
      <c r="B3735" s="57">
        <f t="shared" si="275"/>
        <v>28</v>
      </c>
      <c r="C3735" s="57" t="str">
        <f t="shared" si="276"/>
        <v>Jul</v>
      </c>
      <c r="D3735" s="4" t="s">
        <v>6248</v>
      </c>
      <c r="E3735" s="57" t="s">
        <v>34</v>
      </c>
      <c r="F3735" s="57" t="s">
        <v>17</v>
      </c>
      <c r="G3735" s="57">
        <v>9814</v>
      </c>
      <c r="H3735" s="57">
        <v>3</v>
      </c>
      <c r="I3735" s="57">
        <v>8</v>
      </c>
      <c r="J3735" s="57">
        <v>4</v>
      </c>
      <c r="K3735" s="57">
        <f t="shared" si="277"/>
        <v>12</v>
      </c>
      <c r="L3735" s="57">
        <f t="shared" si="278"/>
        <v>36</v>
      </c>
      <c r="M3735" s="4" t="s">
        <v>7044</v>
      </c>
      <c r="N3735" s="57" t="s">
        <v>3373</v>
      </c>
      <c r="O3735" s="57" t="s">
        <v>6282</v>
      </c>
      <c r="P3735" s="4" t="s">
        <v>6637</v>
      </c>
      <c r="Q3735" s="4"/>
    </row>
    <row r="3736" spans="1:17" s="1" customFormat="1" ht="18.649999999999999" customHeight="1" x14ac:dyDescent="0.35">
      <c r="A3736" s="3">
        <v>46214</v>
      </c>
      <c r="B3736" s="57">
        <f t="shared" si="275"/>
        <v>28</v>
      </c>
      <c r="C3736" s="57" t="str">
        <f t="shared" si="276"/>
        <v>Jul</v>
      </c>
      <c r="D3736" s="4" t="s">
        <v>7041</v>
      </c>
      <c r="E3736" s="57" t="s">
        <v>445</v>
      </c>
      <c r="F3736" s="57" t="s">
        <v>18</v>
      </c>
      <c r="G3736" s="57">
        <v>9812</v>
      </c>
      <c r="H3736" s="57">
        <v>1</v>
      </c>
      <c r="I3736" s="57">
        <v>8</v>
      </c>
      <c r="J3736" s="57">
        <v>0.5</v>
      </c>
      <c r="K3736" s="57">
        <f t="shared" si="277"/>
        <v>8.5</v>
      </c>
      <c r="L3736" s="57">
        <f t="shared" si="278"/>
        <v>8.5</v>
      </c>
      <c r="M3736" s="4" t="s">
        <v>7042</v>
      </c>
      <c r="N3736" s="57" t="s">
        <v>7043</v>
      </c>
      <c r="O3736" s="57">
        <v>9808</v>
      </c>
      <c r="P3736" s="4"/>
      <c r="Q3736" s="4"/>
    </row>
    <row r="3737" spans="1:17" s="1" customFormat="1" ht="18.649999999999999" customHeight="1" x14ac:dyDescent="0.35">
      <c r="A3737" s="3">
        <v>46214</v>
      </c>
      <c r="B3737" s="57">
        <f t="shared" si="275"/>
        <v>28</v>
      </c>
      <c r="C3737" s="57" t="str">
        <f t="shared" si="276"/>
        <v>Jul</v>
      </c>
      <c r="D3737" s="4" t="s">
        <v>7041</v>
      </c>
      <c r="E3737" s="57" t="s">
        <v>445</v>
      </c>
      <c r="F3737" s="57" t="s">
        <v>18</v>
      </c>
      <c r="G3737" s="57">
        <v>9812</v>
      </c>
      <c r="H3737" s="57">
        <v>3</v>
      </c>
      <c r="I3737" s="57">
        <v>8</v>
      </c>
      <c r="J3737" s="57">
        <v>3.5</v>
      </c>
      <c r="K3737" s="57">
        <f t="shared" si="277"/>
        <v>11.5</v>
      </c>
      <c r="L3737" s="57">
        <f t="shared" si="278"/>
        <v>34.5</v>
      </c>
      <c r="M3737" s="4" t="s">
        <v>7042</v>
      </c>
      <c r="N3737" s="57" t="s">
        <v>7043</v>
      </c>
      <c r="O3737" s="57">
        <v>9808</v>
      </c>
      <c r="P3737" s="4"/>
      <c r="Q3737" s="4"/>
    </row>
    <row r="3738" spans="1:17" s="1" customFormat="1" ht="18.649999999999999" customHeight="1" x14ac:dyDescent="0.35">
      <c r="A3738" s="3">
        <v>46214</v>
      </c>
      <c r="B3738" s="57">
        <f t="shared" si="275"/>
        <v>28</v>
      </c>
      <c r="C3738" s="57" t="str">
        <f t="shared" si="276"/>
        <v>Jul</v>
      </c>
      <c r="D3738" s="4" t="s">
        <v>1751</v>
      </c>
      <c r="E3738" s="57" t="s">
        <v>34</v>
      </c>
      <c r="F3738" s="57" t="s">
        <v>17</v>
      </c>
      <c r="G3738" s="57">
        <v>9814</v>
      </c>
      <c r="H3738" s="57">
        <v>1</v>
      </c>
      <c r="I3738" s="57">
        <v>8</v>
      </c>
      <c r="J3738" s="57">
        <v>4</v>
      </c>
      <c r="K3738" s="57">
        <f t="shared" si="277"/>
        <v>12</v>
      </c>
      <c r="L3738" s="57">
        <f t="shared" si="278"/>
        <v>12</v>
      </c>
      <c r="M3738" s="4" t="s">
        <v>7083</v>
      </c>
      <c r="N3738" s="57" t="s">
        <v>212</v>
      </c>
      <c r="O3738" s="57" t="s">
        <v>6007</v>
      </c>
      <c r="P3738" s="4" t="s">
        <v>6008</v>
      </c>
      <c r="Q3738" s="4"/>
    </row>
    <row r="3739" spans="1:17" s="1" customFormat="1" ht="18.649999999999999" customHeight="1" x14ac:dyDescent="0.35">
      <c r="A3739" s="3">
        <v>46216</v>
      </c>
      <c r="B3739" s="57">
        <f t="shared" si="275"/>
        <v>29</v>
      </c>
      <c r="C3739" s="57" t="str">
        <f t="shared" si="276"/>
        <v>Jul</v>
      </c>
      <c r="D3739" s="4" t="s">
        <v>435</v>
      </c>
      <c r="E3739" s="57" t="s">
        <v>34</v>
      </c>
      <c r="F3739" s="57" t="s">
        <v>18</v>
      </c>
      <c r="G3739" s="57">
        <v>9814</v>
      </c>
      <c r="H3739" s="57">
        <v>1</v>
      </c>
      <c r="I3739" s="57">
        <v>8</v>
      </c>
      <c r="J3739" s="57"/>
      <c r="K3739" s="57">
        <f t="shared" si="277"/>
        <v>8</v>
      </c>
      <c r="L3739" s="57">
        <f t="shared" si="278"/>
        <v>8</v>
      </c>
      <c r="M3739" s="4" t="s">
        <v>452</v>
      </c>
      <c r="N3739" s="57" t="s">
        <v>435</v>
      </c>
      <c r="O3739" s="57"/>
      <c r="P3739" s="4"/>
      <c r="Q3739" s="4"/>
    </row>
    <row r="3740" spans="1:17" s="1" customFormat="1" ht="18.649999999999999" customHeight="1" x14ac:dyDescent="0.35">
      <c r="A3740" s="3">
        <v>46216</v>
      </c>
      <c r="B3740" s="57">
        <f t="shared" si="275"/>
        <v>29</v>
      </c>
      <c r="C3740" s="57" t="str">
        <f t="shared" si="276"/>
        <v>Jul</v>
      </c>
      <c r="D3740" s="4" t="s">
        <v>435</v>
      </c>
      <c r="E3740" s="57" t="s">
        <v>34</v>
      </c>
      <c r="F3740" s="57" t="s">
        <v>18</v>
      </c>
      <c r="G3740" s="57">
        <v>9814</v>
      </c>
      <c r="H3740" s="57">
        <v>1</v>
      </c>
      <c r="I3740" s="57">
        <v>8</v>
      </c>
      <c r="J3740" s="57">
        <v>2</v>
      </c>
      <c r="K3740" s="57">
        <f t="shared" si="277"/>
        <v>10</v>
      </c>
      <c r="L3740" s="57">
        <f t="shared" si="278"/>
        <v>10</v>
      </c>
      <c r="M3740" s="4" t="s">
        <v>452</v>
      </c>
      <c r="N3740" s="57" t="s">
        <v>435</v>
      </c>
      <c r="O3740" s="57"/>
      <c r="P3740" s="4"/>
      <c r="Q3740" s="4"/>
    </row>
    <row r="3741" spans="1:17" s="1" customFormat="1" ht="18.649999999999999" customHeight="1" x14ac:dyDescent="0.35">
      <c r="A3741" s="3">
        <v>46216</v>
      </c>
      <c r="B3741" s="57">
        <f t="shared" si="275"/>
        <v>29</v>
      </c>
      <c r="C3741" s="57" t="str">
        <f t="shared" si="276"/>
        <v>Jul</v>
      </c>
      <c r="D3741" s="4" t="s">
        <v>2268</v>
      </c>
      <c r="E3741" s="57" t="s">
        <v>34</v>
      </c>
      <c r="F3741" s="57" t="s">
        <v>18</v>
      </c>
      <c r="G3741" s="57">
        <v>9814</v>
      </c>
      <c r="H3741" s="57">
        <v>1</v>
      </c>
      <c r="I3741" s="57">
        <v>2</v>
      </c>
      <c r="J3741" s="57"/>
      <c r="K3741" s="57">
        <f t="shared" si="277"/>
        <v>2</v>
      </c>
      <c r="L3741" s="57">
        <f t="shared" si="278"/>
        <v>2</v>
      </c>
      <c r="M3741" s="4" t="s">
        <v>7129</v>
      </c>
      <c r="N3741" s="57" t="s">
        <v>52</v>
      </c>
      <c r="O3741" s="57">
        <v>9330</v>
      </c>
      <c r="P3741" s="4" t="s">
        <v>2417</v>
      </c>
      <c r="Q3741" s="4"/>
    </row>
    <row r="3742" spans="1:17" s="1" customFormat="1" ht="18.649999999999999" customHeight="1" x14ac:dyDescent="0.35">
      <c r="A3742" s="3">
        <v>46216</v>
      </c>
      <c r="B3742" s="57">
        <f t="shared" si="275"/>
        <v>29</v>
      </c>
      <c r="C3742" s="57" t="str">
        <f t="shared" si="276"/>
        <v>Jul</v>
      </c>
      <c r="D3742" s="4" t="s">
        <v>2269</v>
      </c>
      <c r="E3742" s="57" t="s">
        <v>34</v>
      </c>
      <c r="F3742" s="57" t="s">
        <v>18</v>
      </c>
      <c r="G3742" s="57">
        <v>9814</v>
      </c>
      <c r="H3742" s="57">
        <v>1</v>
      </c>
      <c r="I3742" s="57">
        <v>2</v>
      </c>
      <c r="J3742" s="57"/>
      <c r="K3742" s="57">
        <f t="shared" si="277"/>
        <v>2</v>
      </c>
      <c r="L3742" s="57">
        <f t="shared" si="278"/>
        <v>2</v>
      </c>
      <c r="M3742" s="4" t="s">
        <v>7129</v>
      </c>
      <c r="N3742" s="57" t="s">
        <v>52</v>
      </c>
      <c r="O3742" s="57">
        <v>9330</v>
      </c>
      <c r="P3742" s="4" t="s">
        <v>2417</v>
      </c>
      <c r="Q3742" s="4"/>
    </row>
    <row r="3743" spans="1:17" s="1" customFormat="1" ht="18.649999999999999" customHeight="1" x14ac:dyDescent="0.35">
      <c r="A3743" s="3">
        <v>46216</v>
      </c>
      <c r="B3743" s="57">
        <f t="shared" si="275"/>
        <v>29</v>
      </c>
      <c r="C3743" s="57" t="str">
        <f t="shared" si="276"/>
        <v>Jul</v>
      </c>
      <c r="D3743" s="4" t="s">
        <v>1537</v>
      </c>
      <c r="E3743" s="57" t="s">
        <v>445</v>
      </c>
      <c r="F3743" s="57" t="s">
        <v>18</v>
      </c>
      <c r="G3743" s="57">
        <v>9812</v>
      </c>
      <c r="H3743" s="57">
        <v>3</v>
      </c>
      <c r="I3743" s="57">
        <v>8</v>
      </c>
      <c r="J3743" s="57"/>
      <c r="K3743" s="57">
        <f t="shared" si="277"/>
        <v>8</v>
      </c>
      <c r="L3743" s="57">
        <f t="shared" si="278"/>
        <v>24</v>
      </c>
      <c r="M3743" s="4" t="s">
        <v>5103</v>
      </c>
      <c r="N3743" s="57" t="s">
        <v>52</v>
      </c>
      <c r="O3743" s="57">
        <v>9330</v>
      </c>
      <c r="P3743" s="4" t="s">
        <v>5482</v>
      </c>
      <c r="Q3743" s="4"/>
    </row>
    <row r="3744" spans="1:17" s="1" customFormat="1" ht="18.649999999999999" customHeight="1" x14ac:dyDescent="0.35">
      <c r="A3744" s="3">
        <v>46216</v>
      </c>
      <c r="B3744" s="57">
        <f t="shared" si="275"/>
        <v>29</v>
      </c>
      <c r="C3744" s="57" t="str">
        <f t="shared" si="276"/>
        <v>Jul</v>
      </c>
      <c r="D3744" s="4" t="s">
        <v>1283</v>
      </c>
      <c r="E3744" s="57" t="s">
        <v>445</v>
      </c>
      <c r="F3744" s="57" t="s">
        <v>18</v>
      </c>
      <c r="G3744" s="57">
        <v>9812</v>
      </c>
      <c r="H3744" s="57">
        <v>1</v>
      </c>
      <c r="I3744" s="57">
        <v>8</v>
      </c>
      <c r="J3744" s="57">
        <v>3</v>
      </c>
      <c r="K3744" s="57">
        <f t="shared" si="277"/>
        <v>11</v>
      </c>
      <c r="L3744" s="57">
        <f t="shared" si="278"/>
        <v>11</v>
      </c>
      <c r="M3744" s="4" t="s">
        <v>7130</v>
      </c>
      <c r="N3744" s="57" t="s">
        <v>52</v>
      </c>
      <c r="O3744" s="57">
        <v>9330</v>
      </c>
      <c r="P3744" s="4" t="s">
        <v>6210</v>
      </c>
      <c r="Q3744" s="4"/>
    </row>
    <row r="3745" spans="1:17" s="1" customFormat="1" ht="18.649999999999999" customHeight="1" x14ac:dyDescent="0.35">
      <c r="A3745" s="3">
        <v>46216</v>
      </c>
      <c r="B3745" s="57">
        <f t="shared" si="275"/>
        <v>29</v>
      </c>
      <c r="C3745" s="57" t="str">
        <f t="shared" si="276"/>
        <v>Jul</v>
      </c>
      <c r="D3745" s="4" t="s">
        <v>1283</v>
      </c>
      <c r="E3745" s="57" t="s">
        <v>445</v>
      </c>
      <c r="F3745" s="57" t="s">
        <v>18</v>
      </c>
      <c r="G3745" s="57">
        <v>9812</v>
      </c>
      <c r="H3745" s="57">
        <v>2</v>
      </c>
      <c r="I3745" s="57">
        <v>8</v>
      </c>
      <c r="J3745" s="57"/>
      <c r="K3745" s="57">
        <f t="shared" si="277"/>
        <v>8</v>
      </c>
      <c r="L3745" s="57">
        <f t="shared" si="278"/>
        <v>16</v>
      </c>
      <c r="M3745" s="4" t="s">
        <v>7130</v>
      </c>
      <c r="N3745" s="57" t="s">
        <v>52</v>
      </c>
      <c r="O3745" s="57">
        <v>9330</v>
      </c>
      <c r="P3745" s="4" t="s">
        <v>6159</v>
      </c>
      <c r="Q3745" s="4"/>
    </row>
    <row r="3746" spans="1:17" s="1" customFormat="1" ht="18.649999999999999" customHeight="1" x14ac:dyDescent="0.35">
      <c r="A3746" s="3">
        <v>46216</v>
      </c>
      <c r="B3746" s="57">
        <f t="shared" si="275"/>
        <v>29</v>
      </c>
      <c r="C3746" s="57" t="str">
        <f t="shared" si="276"/>
        <v>Jul</v>
      </c>
      <c r="D3746" s="4" t="s">
        <v>3488</v>
      </c>
      <c r="E3746" s="57" t="s">
        <v>445</v>
      </c>
      <c r="F3746" s="57" t="s">
        <v>18</v>
      </c>
      <c r="G3746" s="57">
        <v>9812</v>
      </c>
      <c r="H3746" s="57">
        <v>5</v>
      </c>
      <c r="I3746" s="57">
        <v>8</v>
      </c>
      <c r="J3746" s="57"/>
      <c r="K3746" s="57">
        <f t="shared" si="277"/>
        <v>8</v>
      </c>
      <c r="L3746" s="57">
        <f t="shared" si="278"/>
        <v>40</v>
      </c>
      <c r="M3746" s="4" t="s">
        <v>5733</v>
      </c>
      <c r="N3746" s="57" t="s">
        <v>47</v>
      </c>
      <c r="O3746" s="57">
        <v>9281</v>
      </c>
      <c r="P3746" s="4" t="s">
        <v>5734</v>
      </c>
      <c r="Q3746" s="4"/>
    </row>
    <row r="3747" spans="1:17" s="1" customFormat="1" ht="18.649999999999999" customHeight="1" x14ac:dyDescent="0.35">
      <c r="A3747" s="3">
        <v>46216</v>
      </c>
      <c r="B3747" s="57">
        <f t="shared" si="275"/>
        <v>29</v>
      </c>
      <c r="C3747" s="57" t="str">
        <f t="shared" si="276"/>
        <v>Jul</v>
      </c>
      <c r="D3747" s="4" t="s">
        <v>3488</v>
      </c>
      <c r="E3747" s="57" t="s">
        <v>445</v>
      </c>
      <c r="F3747" s="57" t="s">
        <v>18</v>
      </c>
      <c r="G3747" s="57">
        <v>9812</v>
      </c>
      <c r="H3747" s="57">
        <v>4</v>
      </c>
      <c r="I3747" s="57">
        <v>8</v>
      </c>
      <c r="J3747" s="57">
        <v>4</v>
      </c>
      <c r="K3747" s="57">
        <f t="shared" si="277"/>
        <v>12</v>
      </c>
      <c r="L3747" s="57">
        <f t="shared" si="278"/>
        <v>48</v>
      </c>
      <c r="M3747" s="4" t="s">
        <v>5733</v>
      </c>
      <c r="N3747" s="57" t="s">
        <v>47</v>
      </c>
      <c r="O3747" s="57">
        <v>9281</v>
      </c>
      <c r="P3747" s="4" t="s">
        <v>5734</v>
      </c>
      <c r="Q3747" s="4"/>
    </row>
    <row r="3748" spans="1:17" s="1" customFormat="1" ht="18.649999999999999" customHeight="1" x14ac:dyDescent="0.35">
      <c r="A3748" s="3">
        <v>46216</v>
      </c>
      <c r="B3748" s="57">
        <f t="shared" si="275"/>
        <v>29</v>
      </c>
      <c r="C3748" s="57" t="str">
        <f t="shared" si="276"/>
        <v>Jul</v>
      </c>
      <c r="D3748" s="4" t="s">
        <v>2621</v>
      </c>
      <c r="E3748" s="57" t="s">
        <v>445</v>
      </c>
      <c r="F3748" s="57" t="s">
        <v>18</v>
      </c>
      <c r="G3748" s="57">
        <v>9812</v>
      </c>
      <c r="H3748" s="57">
        <v>1</v>
      </c>
      <c r="I3748" s="57">
        <v>8</v>
      </c>
      <c r="J3748" s="57">
        <v>2</v>
      </c>
      <c r="K3748" s="57">
        <f t="shared" si="277"/>
        <v>10</v>
      </c>
      <c r="L3748" s="57">
        <f t="shared" si="278"/>
        <v>10</v>
      </c>
      <c r="M3748" s="4" t="s">
        <v>447</v>
      </c>
      <c r="N3748" s="57" t="s">
        <v>455</v>
      </c>
      <c r="O3748" s="57">
        <v>9812</v>
      </c>
      <c r="P3748" s="4"/>
      <c r="Q3748" s="4"/>
    </row>
    <row r="3749" spans="1:17" s="1" customFormat="1" ht="18.649999999999999" customHeight="1" x14ac:dyDescent="0.35">
      <c r="A3749" s="3">
        <v>46216</v>
      </c>
      <c r="B3749" s="57">
        <f t="shared" si="275"/>
        <v>29</v>
      </c>
      <c r="C3749" s="57" t="str">
        <f t="shared" si="276"/>
        <v>Jul</v>
      </c>
      <c r="D3749" s="4" t="s">
        <v>2621</v>
      </c>
      <c r="E3749" s="57" t="s">
        <v>445</v>
      </c>
      <c r="F3749" s="57" t="s">
        <v>18</v>
      </c>
      <c r="G3749" s="57">
        <v>9812</v>
      </c>
      <c r="H3749" s="57">
        <v>2</v>
      </c>
      <c r="I3749" s="57">
        <v>8</v>
      </c>
      <c r="J3749" s="57">
        <v>2.5</v>
      </c>
      <c r="K3749" s="57">
        <f t="shared" si="277"/>
        <v>10.5</v>
      </c>
      <c r="L3749" s="57">
        <f t="shared" si="278"/>
        <v>21</v>
      </c>
      <c r="M3749" s="4" t="s">
        <v>447</v>
      </c>
      <c r="N3749" s="57" t="s">
        <v>455</v>
      </c>
      <c r="O3749" s="57">
        <v>9812</v>
      </c>
      <c r="P3749" s="4"/>
      <c r="Q3749" s="4"/>
    </row>
    <row r="3750" spans="1:17" s="1" customFormat="1" ht="18.649999999999999" customHeight="1" x14ac:dyDescent="0.35">
      <c r="A3750" s="3">
        <v>46216</v>
      </c>
      <c r="B3750" s="57">
        <f t="shared" ref="B3750:B3813" si="279">WEEKNUM(A3750)</f>
        <v>29</v>
      </c>
      <c r="C3750" s="57" t="str">
        <f t="shared" ref="C3750:C3813" si="280">TEXT(A3750,"Mmm")</f>
        <v>Jul</v>
      </c>
      <c r="D3750" s="4" t="s">
        <v>6787</v>
      </c>
      <c r="E3750" s="57" t="s">
        <v>445</v>
      </c>
      <c r="F3750" s="57" t="s">
        <v>18</v>
      </c>
      <c r="G3750" s="57">
        <v>9812</v>
      </c>
      <c r="H3750" s="57">
        <v>3</v>
      </c>
      <c r="I3750" s="57">
        <v>8</v>
      </c>
      <c r="J3750" s="57">
        <v>2.5</v>
      </c>
      <c r="K3750" s="57">
        <f t="shared" si="277"/>
        <v>10.5</v>
      </c>
      <c r="L3750" s="57">
        <f t="shared" si="278"/>
        <v>31.5</v>
      </c>
      <c r="M3750" s="4" t="s">
        <v>447</v>
      </c>
      <c r="N3750" s="57" t="s">
        <v>455</v>
      </c>
      <c r="O3750" s="57">
        <v>9812</v>
      </c>
      <c r="P3750" s="4"/>
      <c r="Q3750" s="4"/>
    </row>
    <row r="3751" spans="1:17" s="1" customFormat="1" ht="18.649999999999999" customHeight="1" x14ac:dyDescent="0.35">
      <c r="A3751" s="3">
        <v>46216</v>
      </c>
      <c r="B3751" s="57">
        <f t="shared" si="279"/>
        <v>29</v>
      </c>
      <c r="C3751" s="57" t="str">
        <f t="shared" si="280"/>
        <v>Jul</v>
      </c>
      <c r="D3751" s="4" t="s">
        <v>3391</v>
      </c>
      <c r="E3751" s="57" t="s">
        <v>445</v>
      </c>
      <c r="F3751" s="57" t="s">
        <v>18</v>
      </c>
      <c r="G3751" s="57">
        <v>9812</v>
      </c>
      <c r="H3751" s="57">
        <v>1</v>
      </c>
      <c r="I3751" s="57">
        <v>8</v>
      </c>
      <c r="J3751" s="57">
        <v>4</v>
      </c>
      <c r="K3751" s="57">
        <f t="shared" si="277"/>
        <v>12</v>
      </c>
      <c r="L3751" s="57">
        <f t="shared" si="278"/>
        <v>12</v>
      </c>
      <c r="M3751" s="4" t="s">
        <v>447</v>
      </c>
      <c r="N3751" s="57" t="s">
        <v>455</v>
      </c>
      <c r="O3751" s="57">
        <v>9812</v>
      </c>
      <c r="P3751" s="4"/>
      <c r="Q3751" s="4"/>
    </row>
    <row r="3752" spans="1:17" s="1" customFormat="1" ht="18.649999999999999" customHeight="1" x14ac:dyDescent="0.35">
      <c r="A3752" s="3">
        <v>46216</v>
      </c>
      <c r="B3752" s="57">
        <f t="shared" si="279"/>
        <v>29</v>
      </c>
      <c r="C3752" s="57" t="str">
        <f t="shared" si="280"/>
        <v>Jul</v>
      </c>
      <c r="D3752" s="4" t="s">
        <v>674</v>
      </c>
      <c r="E3752" s="57" t="s">
        <v>445</v>
      </c>
      <c r="F3752" s="57" t="s">
        <v>17</v>
      </c>
      <c r="G3752" s="57">
        <v>9812</v>
      </c>
      <c r="H3752" s="57">
        <v>1</v>
      </c>
      <c r="I3752" s="57">
        <v>8</v>
      </c>
      <c r="J3752" s="57">
        <v>4</v>
      </c>
      <c r="K3752" s="57">
        <f t="shared" si="277"/>
        <v>12</v>
      </c>
      <c r="L3752" s="57">
        <f t="shared" si="278"/>
        <v>12</v>
      </c>
      <c r="M3752" s="4" t="s">
        <v>7130</v>
      </c>
      <c r="N3752" s="57" t="s">
        <v>52</v>
      </c>
      <c r="O3752" s="57">
        <v>9330</v>
      </c>
      <c r="P3752" s="4" t="s">
        <v>5440</v>
      </c>
      <c r="Q3752" s="4"/>
    </row>
    <row r="3753" spans="1:17" s="1" customFormat="1" ht="18.649999999999999" customHeight="1" x14ac:dyDescent="0.35">
      <c r="A3753" s="3">
        <v>46216</v>
      </c>
      <c r="B3753" s="57">
        <f t="shared" si="279"/>
        <v>29</v>
      </c>
      <c r="C3753" s="57" t="str">
        <f t="shared" si="280"/>
        <v>Jul</v>
      </c>
      <c r="D3753" s="4" t="s">
        <v>5406</v>
      </c>
      <c r="E3753" s="57" t="s">
        <v>445</v>
      </c>
      <c r="F3753" s="57" t="s">
        <v>17</v>
      </c>
      <c r="G3753" s="57">
        <v>9812</v>
      </c>
      <c r="H3753" s="57">
        <v>2</v>
      </c>
      <c r="I3753" s="57">
        <v>8</v>
      </c>
      <c r="J3753" s="57"/>
      <c r="K3753" s="57">
        <f t="shared" si="277"/>
        <v>8</v>
      </c>
      <c r="L3753" s="57">
        <f t="shared" si="278"/>
        <v>16</v>
      </c>
      <c r="M3753" s="4" t="s">
        <v>1903</v>
      </c>
      <c r="N3753" s="57" t="s">
        <v>442</v>
      </c>
      <c r="O3753" s="57">
        <v>9812</v>
      </c>
      <c r="P3753" s="4"/>
      <c r="Q3753" s="4"/>
    </row>
    <row r="3754" spans="1:17" s="1" customFormat="1" ht="18.649999999999999" customHeight="1" x14ac:dyDescent="0.35">
      <c r="A3754" s="3">
        <v>46216</v>
      </c>
      <c r="B3754" s="57">
        <f t="shared" si="279"/>
        <v>29</v>
      </c>
      <c r="C3754" s="57" t="str">
        <f t="shared" si="280"/>
        <v>Jul</v>
      </c>
      <c r="D3754" s="4" t="s">
        <v>5406</v>
      </c>
      <c r="E3754" s="57" t="s">
        <v>445</v>
      </c>
      <c r="F3754" s="57" t="s">
        <v>17</v>
      </c>
      <c r="G3754" s="57">
        <v>9812</v>
      </c>
      <c r="H3754" s="57">
        <v>25</v>
      </c>
      <c r="I3754" s="57">
        <v>8</v>
      </c>
      <c r="J3754" s="57">
        <v>2</v>
      </c>
      <c r="K3754" s="57">
        <f t="shared" si="277"/>
        <v>10</v>
      </c>
      <c r="L3754" s="57">
        <f t="shared" si="278"/>
        <v>250</v>
      </c>
      <c r="M3754" s="4" t="s">
        <v>1903</v>
      </c>
      <c r="N3754" s="57" t="s">
        <v>442</v>
      </c>
      <c r="O3754" s="57">
        <v>9812</v>
      </c>
      <c r="P3754" s="4"/>
      <c r="Q3754" s="4"/>
    </row>
    <row r="3755" spans="1:17" s="1" customFormat="1" ht="18.649999999999999" customHeight="1" x14ac:dyDescent="0.35">
      <c r="A3755" s="3">
        <v>46216</v>
      </c>
      <c r="B3755" s="57">
        <f t="shared" si="279"/>
        <v>29</v>
      </c>
      <c r="C3755" s="57" t="str">
        <f t="shared" si="280"/>
        <v>Jul</v>
      </c>
      <c r="D3755" s="4" t="s">
        <v>5406</v>
      </c>
      <c r="E3755" s="57" t="s">
        <v>445</v>
      </c>
      <c r="F3755" s="57" t="s">
        <v>17</v>
      </c>
      <c r="G3755" s="57">
        <v>9812</v>
      </c>
      <c r="H3755" s="57">
        <v>26</v>
      </c>
      <c r="I3755" s="57">
        <v>8</v>
      </c>
      <c r="J3755" s="57">
        <v>2.5</v>
      </c>
      <c r="K3755" s="57">
        <f t="shared" si="277"/>
        <v>10.5</v>
      </c>
      <c r="L3755" s="57">
        <f t="shared" si="278"/>
        <v>273</v>
      </c>
      <c r="M3755" s="4" t="s">
        <v>1903</v>
      </c>
      <c r="N3755" s="57" t="s">
        <v>442</v>
      </c>
      <c r="O3755" s="57">
        <v>9812</v>
      </c>
      <c r="P3755" s="4"/>
      <c r="Q3755" s="4"/>
    </row>
    <row r="3756" spans="1:17" s="1" customFormat="1" ht="18.649999999999999" customHeight="1" x14ac:dyDescent="0.35">
      <c r="A3756" s="3">
        <v>46216</v>
      </c>
      <c r="B3756" s="57">
        <f t="shared" si="279"/>
        <v>29</v>
      </c>
      <c r="C3756" s="57" t="str">
        <f t="shared" si="280"/>
        <v>Jul</v>
      </c>
      <c r="D3756" s="4" t="s">
        <v>5406</v>
      </c>
      <c r="E3756" s="57" t="s">
        <v>445</v>
      </c>
      <c r="F3756" s="57" t="s">
        <v>17</v>
      </c>
      <c r="G3756" s="57">
        <v>9812</v>
      </c>
      <c r="H3756" s="57">
        <v>1</v>
      </c>
      <c r="I3756" s="57">
        <v>8</v>
      </c>
      <c r="J3756" s="57">
        <v>3.5</v>
      </c>
      <c r="K3756" s="57">
        <f t="shared" si="277"/>
        <v>11.5</v>
      </c>
      <c r="L3756" s="57">
        <f t="shared" si="278"/>
        <v>11.5</v>
      </c>
      <c r="M3756" s="4" t="s">
        <v>1903</v>
      </c>
      <c r="N3756" s="57" t="s">
        <v>442</v>
      </c>
      <c r="O3756" s="57">
        <v>9812</v>
      </c>
      <c r="P3756" s="4"/>
      <c r="Q3756" s="4"/>
    </row>
    <row r="3757" spans="1:17" s="1" customFormat="1" ht="18.649999999999999" customHeight="1" x14ac:dyDescent="0.35">
      <c r="A3757" s="3">
        <v>46216</v>
      </c>
      <c r="B3757" s="57">
        <f t="shared" si="279"/>
        <v>29</v>
      </c>
      <c r="C3757" s="57" t="str">
        <f t="shared" si="280"/>
        <v>Jul</v>
      </c>
      <c r="D3757" s="4" t="s">
        <v>5406</v>
      </c>
      <c r="E3757" s="57" t="s">
        <v>445</v>
      </c>
      <c r="F3757" s="57" t="s">
        <v>17</v>
      </c>
      <c r="G3757" s="57">
        <v>9812</v>
      </c>
      <c r="H3757" s="57">
        <v>1</v>
      </c>
      <c r="I3757" s="57">
        <v>8</v>
      </c>
      <c r="J3757" s="57">
        <v>3.75</v>
      </c>
      <c r="K3757" s="57">
        <f t="shared" si="277"/>
        <v>11.75</v>
      </c>
      <c r="L3757" s="57">
        <f t="shared" si="278"/>
        <v>11.75</v>
      </c>
      <c r="M3757" s="4" t="s">
        <v>1903</v>
      </c>
      <c r="N3757" s="57" t="s">
        <v>442</v>
      </c>
      <c r="O3757" s="57">
        <v>9812</v>
      </c>
      <c r="P3757" s="4"/>
      <c r="Q3757" s="4"/>
    </row>
    <row r="3758" spans="1:17" s="1" customFormat="1" ht="18.649999999999999" customHeight="1" x14ac:dyDescent="0.35">
      <c r="A3758" s="3">
        <v>46216</v>
      </c>
      <c r="B3758" s="57">
        <f t="shared" si="279"/>
        <v>29</v>
      </c>
      <c r="C3758" s="57" t="str">
        <f t="shared" si="280"/>
        <v>Jul</v>
      </c>
      <c r="D3758" s="4" t="s">
        <v>5406</v>
      </c>
      <c r="E3758" s="57" t="s">
        <v>445</v>
      </c>
      <c r="F3758" s="57" t="s">
        <v>17</v>
      </c>
      <c r="G3758" s="57">
        <v>9812</v>
      </c>
      <c r="H3758" s="57">
        <v>6</v>
      </c>
      <c r="I3758" s="57">
        <v>8</v>
      </c>
      <c r="J3758" s="57">
        <v>4</v>
      </c>
      <c r="K3758" s="57">
        <f t="shared" si="277"/>
        <v>12</v>
      </c>
      <c r="L3758" s="57">
        <f t="shared" si="278"/>
        <v>72</v>
      </c>
      <c r="M3758" s="4" t="s">
        <v>1903</v>
      </c>
      <c r="N3758" s="57" t="s">
        <v>442</v>
      </c>
      <c r="O3758" s="57">
        <v>9812</v>
      </c>
      <c r="P3758" s="4"/>
      <c r="Q3758" s="4"/>
    </row>
    <row r="3759" spans="1:17" s="1" customFormat="1" ht="18.649999999999999" customHeight="1" x14ac:dyDescent="0.35">
      <c r="A3759" s="3">
        <v>46216</v>
      </c>
      <c r="B3759" s="57">
        <f t="shared" si="279"/>
        <v>29</v>
      </c>
      <c r="C3759" s="57" t="str">
        <f t="shared" si="280"/>
        <v>Jul</v>
      </c>
      <c r="D3759" s="4" t="s">
        <v>5406</v>
      </c>
      <c r="E3759" s="57" t="s">
        <v>445</v>
      </c>
      <c r="F3759" s="57" t="s">
        <v>17</v>
      </c>
      <c r="G3759" s="57">
        <v>9812</v>
      </c>
      <c r="H3759" s="57">
        <v>2</v>
      </c>
      <c r="I3759" s="57">
        <v>8</v>
      </c>
      <c r="J3759" s="57">
        <v>4</v>
      </c>
      <c r="K3759" s="57">
        <f t="shared" si="277"/>
        <v>12</v>
      </c>
      <c r="L3759" s="57">
        <f t="shared" si="278"/>
        <v>24</v>
      </c>
      <c r="M3759" s="4" t="s">
        <v>1903</v>
      </c>
      <c r="N3759" s="57" t="s">
        <v>443</v>
      </c>
      <c r="O3759" s="57">
        <v>9814</v>
      </c>
      <c r="P3759" s="4"/>
      <c r="Q3759" s="4"/>
    </row>
    <row r="3760" spans="1:17" s="1" customFormat="1" ht="18.649999999999999" customHeight="1" x14ac:dyDescent="0.35">
      <c r="A3760" s="3">
        <v>46216</v>
      </c>
      <c r="B3760" s="57">
        <f t="shared" si="279"/>
        <v>29</v>
      </c>
      <c r="C3760" s="57" t="str">
        <f t="shared" si="280"/>
        <v>Jul</v>
      </c>
      <c r="D3760" s="4" t="s">
        <v>5731</v>
      </c>
      <c r="E3760" s="57" t="s">
        <v>445</v>
      </c>
      <c r="F3760" s="57" t="s">
        <v>17</v>
      </c>
      <c r="G3760" s="57">
        <v>9812</v>
      </c>
      <c r="H3760" s="57">
        <v>1</v>
      </c>
      <c r="I3760" s="57">
        <v>8</v>
      </c>
      <c r="J3760" s="57">
        <v>2</v>
      </c>
      <c r="K3760" s="57">
        <f t="shared" si="277"/>
        <v>10</v>
      </c>
      <c r="L3760" s="57">
        <f t="shared" si="278"/>
        <v>10</v>
      </c>
      <c r="M3760" s="4" t="s">
        <v>5733</v>
      </c>
      <c r="N3760" s="57" t="s">
        <v>47</v>
      </c>
      <c r="O3760" s="57">
        <v>9281</v>
      </c>
      <c r="P3760" s="4" t="s">
        <v>5734</v>
      </c>
      <c r="Q3760" s="4"/>
    </row>
    <row r="3761" spans="1:17" s="1" customFormat="1" ht="18.649999999999999" customHeight="1" x14ac:dyDescent="0.35">
      <c r="A3761" s="3">
        <v>46216</v>
      </c>
      <c r="B3761" s="57">
        <f t="shared" si="279"/>
        <v>29</v>
      </c>
      <c r="C3761" s="57" t="str">
        <f t="shared" si="280"/>
        <v>Jul</v>
      </c>
      <c r="D3761" s="4" t="s">
        <v>5731</v>
      </c>
      <c r="E3761" s="57" t="s">
        <v>445</v>
      </c>
      <c r="F3761" s="57" t="s">
        <v>17</v>
      </c>
      <c r="G3761" s="57">
        <v>9812</v>
      </c>
      <c r="H3761" s="57">
        <v>1</v>
      </c>
      <c r="I3761" s="57">
        <v>8</v>
      </c>
      <c r="J3761" s="57">
        <v>4</v>
      </c>
      <c r="K3761" s="57">
        <f t="shared" ref="K3761:K3824" si="281">I3761+J3761</f>
        <v>12</v>
      </c>
      <c r="L3761" s="57">
        <f t="shared" si="278"/>
        <v>12</v>
      </c>
      <c r="M3761" s="4" t="s">
        <v>5733</v>
      </c>
      <c r="N3761" s="57" t="s">
        <v>47</v>
      </c>
      <c r="O3761" s="57">
        <v>9281</v>
      </c>
      <c r="P3761" s="4" t="s">
        <v>5734</v>
      </c>
      <c r="Q3761" s="4"/>
    </row>
    <row r="3762" spans="1:17" s="1" customFormat="1" ht="18.649999999999999" customHeight="1" x14ac:dyDescent="0.35">
      <c r="A3762" s="3">
        <v>46216</v>
      </c>
      <c r="B3762" s="57">
        <f t="shared" si="279"/>
        <v>29</v>
      </c>
      <c r="C3762" s="57" t="str">
        <f t="shared" si="280"/>
        <v>Jul</v>
      </c>
      <c r="D3762" s="4" t="s">
        <v>551</v>
      </c>
      <c r="E3762" s="57" t="s">
        <v>34</v>
      </c>
      <c r="F3762" s="57" t="s">
        <v>17</v>
      </c>
      <c r="G3762" s="57">
        <v>9814</v>
      </c>
      <c r="H3762" s="57">
        <v>50</v>
      </c>
      <c r="I3762" s="57">
        <v>8</v>
      </c>
      <c r="J3762" s="57">
        <v>4</v>
      </c>
      <c r="K3762" s="57">
        <f t="shared" si="281"/>
        <v>12</v>
      </c>
      <c r="L3762" s="57">
        <f t="shared" si="278"/>
        <v>600</v>
      </c>
      <c r="M3762" s="4" t="s">
        <v>1903</v>
      </c>
      <c r="N3762" s="57" t="s">
        <v>443</v>
      </c>
      <c r="O3762" s="57">
        <v>9814</v>
      </c>
      <c r="P3762" s="4"/>
      <c r="Q3762" s="4"/>
    </row>
    <row r="3763" spans="1:17" s="1" customFormat="1" ht="18.649999999999999" customHeight="1" x14ac:dyDescent="0.35">
      <c r="A3763" s="3">
        <v>46216</v>
      </c>
      <c r="B3763" s="57">
        <f t="shared" si="279"/>
        <v>29</v>
      </c>
      <c r="C3763" s="57" t="str">
        <f t="shared" si="280"/>
        <v>Jul</v>
      </c>
      <c r="D3763" s="4" t="s">
        <v>6281</v>
      </c>
      <c r="E3763" s="57" t="s">
        <v>34</v>
      </c>
      <c r="F3763" s="57" t="s">
        <v>17</v>
      </c>
      <c r="G3763" s="57">
        <v>9814</v>
      </c>
      <c r="H3763" s="57">
        <v>3</v>
      </c>
      <c r="I3763" s="57">
        <v>8</v>
      </c>
      <c r="J3763" s="57">
        <v>4</v>
      </c>
      <c r="K3763" s="57">
        <f t="shared" si="281"/>
        <v>12</v>
      </c>
      <c r="L3763" s="57">
        <f t="shared" si="278"/>
        <v>36</v>
      </c>
      <c r="M3763" s="4" t="s">
        <v>7044</v>
      </c>
      <c r="N3763" s="57" t="s">
        <v>3373</v>
      </c>
      <c r="O3763" s="57" t="s">
        <v>6282</v>
      </c>
      <c r="P3763" s="4" t="s">
        <v>6637</v>
      </c>
      <c r="Q3763" s="4"/>
    </row>
    <row r="3764" spans="1:17" s="1" customFormat="1" ht="18.649999999999999" customHeight="1" x14ac:dyDescent="0.35">
      <c r="A3764" s="3">
        <v>46216</v>
      </c>
      <c r="B3764" s="57">
        <f t="shared" si="279"/>
        <v>29</v>
      </c>
      <c r="C3764" s="57" t="str">
        <f t="shared" si="280"/>
        <v>Jul</v>
      </c>
      <c r="D3764" s="4" t="s">
        <v>6248</v>
      </c>
      <c r="E3764" s="57" t="s">
        <v>34</v>
      </c>
      <c r="F3764" s="57" t="s">
        <v>17</v>
      </c>
      <c r="G3764" s="57">
        <v>9814</v>
      </c>
      <c r="H3764" s="57">
        <v>3</v>
      </c>
      <c r="I3764" s="57">
        <v>8</v>
      </c>
      <c r="J3764" s="57">
        <v>4</v>
      </c>
      <c r="K3764" s="57">
        <f t="shared" si="281"/>
        <v>12</v>
      </c>
      <c r="L3764" s="57">
        <f t="shared" si="278"/>
        <v>36</v>
      </c>
      <c r="M3764" s="4" t="s">
        <v>7044</v>
      </c>
      <c r="N3764" s="57" t="s">
        <v>3373</v>
      </c>
      <c r="O3764" s="57" t="s">
        <v>6282</v>
      </c>
      <c r="P3764" s="4" t="s">
        <v>6637</v>
      </c>
      <c r="Q3764" s="4"/>
    </row>
    <row r="3765" spans="1:17" s="1" customFormat="1" ht="18.649999999999999" customHeight="1" x14ac:dyDescent="0.35">
      <c r="A3765" s="3">
        <v>46216</v>
      </c>
      <c r="B3765" s="57">
        <f t="shared" si="279"/>
        <v>29</v>
      </c>
      <c r="C3765" s="57" t="str">
        <f t="shared" si="280"/>
        <v>Jul</v>
      </c>
      <c r="D3765" s="4" t="s">
        <v>1751</v>
      </c>
      <c r="E3765" s="57" t="s">
        <v>34</v>
      </c>
      <c r="F3765" s="57" t="s">
        <v>17</v>
      </c>
      <c r="G3765" s="57">
        <v>9814</v>
      </c>
      <c r="H3765" s="57">
        <v>1</v>
      </c>
      <c r="I3765" s="57">
        <v>8</v>
      </c>
      <c r="J3765" s="57">
        <v>4</v>
      </c>
      <c r="K3765" s="57">
        <f t="shared" si="281"/>
        <v>12</v>
      </c>
      <c r="L3765" s="57">
        <f t="shared" si="278"/>
        <v>12</v>
      </c>
      <c r="M3765" s="4" t="s">
        <v>7083</v>
      </c>
      <c r="N3765" s="57" t="s">
        <v>212</v>
      </c>
      <c r="O3765" s="57" t="s">
        <v>6007</v>
      </c>
      <c r="P3765" s="4" t="s">
        <v>6008</v>
      </c>
      <c r="Q3765" s="4"/>
    </row>
    <row r="3766" spans="1:17" s="1" customFormat="1" ht="18.649999999999999" customHeight="1" x14ac:dyDescent="0.35">
      <c r="A3766" s="3">
        <v>46217</v>
      </c>
      <c r="B3766" s="57">
        <f t="shared" si="279"/>
        <v>29</v>
      </c>
      <c r="C3766" s="57" t="str">
        <f t="shared" si="280"/>
        <v>Jul</v>
      </c>
      <c r="D3766" s="4" t="s">
        <v>435</v>
      </c>
      <c r="E3766" s="57" t="s">
        <v>34</v>
      </c>
      <c r="F3766" s="57" t="s">
        <v>18</v>
      </c>
      <c r="G3766" s="57">
        <v>9814</v>
      </c>
      <c r="H3766" s="57">
        <v>1</v>
      </c>
      <c r="I3766" s="57">
        <v>8</v>
      </c>
      <c r="J3766" s="57"/>
      <c r="K3766" s="57">
        <f t="shared" si="281"/>
        <v>8</v>
      </c>
      <c r="L3766" s="57">
        <f t="shared" si="278"/>
        <v>8</v>
      </c>
      <c r="M3766" s="4" t="s">
        <v>452</v>
      </c>
      <c r="N3766" s="57" t="s">
        <v>435</v>
      </c>
      <c r="O3766" s="57"/>
      <c r="P3766" s="4"/>
      <c r="Q3766" s="4"/>
    </row>
    <row r="3767" spans="1:17" s="1" customFormat="1" ht="18.649999999999999" customHeight="1" x14ac:dyDescent="0.35">
      <c r="A3767" s="3">
        <v>46217</v>
      </c>
      <c r="B3767" s="57">
        <f t="shared" si="279"/>
        <v>29</v>
      </c>
      <c r="C3767" s="57" t="str">
        <f t="shared" si="280"/>
        <v>Jul</v>
      </c>
      <c r="D3767" s="4" t="s">
        <v>435</v>
      </c>
      <c r="E3767" s="57" t="s">
        <v>34</v>
      </c>
      <c r="F3767" s="57" t="s">
        <v>18</v>
      </c>
      <c r="G3767" s="57">
        <v>9814</v>
      </c>
      <c r="H3767" s="57">
        <v>1</v>
      </c>
      <c r="I3767" s="57">
        <v>8</v>
      </c>
      <c r="J3767" s="57">
        <v>2</v>
      </c>
      <c r="K3767" s="57">
        <f t="shared" si="281"/>
        <v>10</v>
      </c>
      <c r="L3767" s="57">
        <f t="shared" si="278"/>
        <v>10</v>
      </c>
      <c r="M3767" s="4" t="s">
        <v>452</v>
      </c>
      <c r="N3767" s="57" t="s">
        <v>435</v>
      </c>
      <c r="O3767" s="57"/>
      <c r="P3767" s="4"/>
      <c r="Q3767" s="4"/>
    </row>
    <row r="3768" spans="1:17" s="1" customFormat="1" ht="18.649999999999999" customHeight="1" x14ac:dyDescent="0.35">
      <c r="A3768" s="3">
        <v>46217</v>
      </c>
      <c r="B3768" s="57">
        <f t="shared" si="279"/>
        <v>29</v>
      </c>
      <c r="C3768" s="57" t="str">
        <f t="shared" si="280"/>
        <v>Jul</v>
      </c>
      <c r="D3768" s="4" t="s">
        <v>2268</v>
      </c>
      <c r="E3768" s="57" t="s">
        <v>34</v>
      </c>
      <c r="F3768" s="57" t="s">
        <v>18</v>
      </c>
      <c r="G3768" s="57">
        <v>9814</v>
      </c>
      <c r="H3768" s="57">
        <v>1</v>
      </c>
      <c r="I3768" s="57">
        <v>2</v>
      </c>
      <c r="J3768" s="57"/>
      <c r="K3768" s="57">
        <f t="shared" si="281"/>
        <v>2</v>
      </c>
      <c r="L3768" s="57">
        <f t="shared" si="278"/>
        <v>2</v>
      </c>
      <c r="M3768" s="4" t="s">
        <v>7129</v>
      </c>
      <c r="N3768" s="57" t="s">
        <v>52</v>
      </c>
      <c r="O3768" s="57">
        <v>9330</v>
      </c>
      <c r="P3768" s="4" t="s">
        <v>2417</v>
      </c>
      <c r="Q3768" s="4"/>
    </row>
    <row r="3769" spans="1:17" s="1" customFormat="1" ht="18.649999999999999" customHeight="1" x14ac:dyDescent="0.35">
      <c r="A3769" s="3">
        <v>46217</v>
      </c>
      <c r="B3769" s="57">
        <f t="shared" si="279"/>
        <v>29</v>
      </c>
      <c r="C3769" s="57" t="str">
        <f t="shared" si="280"/>
        <v>Jul</v>
      </c>
      <c r="D3769" s="4" t="s">
        <v>2269</v>
      </c>
      <c r="E3769" s="57" t="s">
        <v>34</v>
      </c>
      <c r="F3769" s="57" t="s">
        <v>18</v>
      </c>
      <c r="G3769" s="57">
        <v>9814</v>
      </c>
      <c r="H3769" s="57">
        <v>1</v>
      </c>
      <c r="I3769" s="57">
        <v>2</v>
      </c>
      <c r="J3769" s="57"/>
      <c r="K3769" s="57">
        <f t="shared" si="281"/>
        <v>2</v>
      </c>
      <c r="L3769" s="57">
        <f t="shared" si="278"/>
        <v>2</v>
      </c>
      <c r="M3769" s="4" t="s">
        <v>7129</v>
      </c>
      <c r="N3769" s="57" t="s">
        <v>52</v>
      </c>
      <c r="O3769" s="57">
        <v>9330</v>
      </c>
      <c r="P3769" s="4" t="s">
        <v>2417</v>
      </c>
      <c r="Q3769" s="4"/>
    </row>
    <row r="3770" spans="1:17" s="1" customFormat="1" ht="18.649999999999999" customHeight="1" x14ac:dyDescent="0.35">
      <c r="A3770" s="3">
        <v>46217</v>
      </c>
      <c r="B3770" s="57">
        <f t="shared" si="279"/>
        <v>29</v>
      </c>
      <c r="C3770" s="57" t="str">
        <f t="shared" si="280"/>
        <v>Jul</v>
      </c>
      <c r="D3770" s="4" t="s">
        <v>1269</v>
      </c>
      <c r="E3770" s="57" t="s">
        <v>34</v>
      </c>
      <c r="F3770" s="57" t="s">
        <v>18</v>
      </c>
      <c r="G3770" s="57">
        <v>9814</v>
      </c>
      <c r="H3770" s="57">
        <v>1</v>
      </c>
      <c r="I3770" s="57">
        <v>8</v>
      </c>
      <c r="J3770" s="57">
        <v>4</v>
      </c>
      <c r="K3770" s="57">
        <f t="shared" si="281"/>
        <v>12</v>
      </c>
      <c r="L3770" s="57">
        <f t="shared" si="278"/>
        <v>12</v>
      </c>
      <c r="M3770" s="4" t="s">
        <v>1903</v>
      </c>
      <c r="N3770" s="57" t="s">
        <v>442</v>
      </c>
      <c r="O3770" s="57">
        <v>9812</v>
      </c>
      <c r="P3770" s="4"/>
      <c r="Q3770" s="4"/>
    </row>
    <row r="3771" spans="1:17" s="1" customFormat="1" ht="18.649999999999999" customHeight="1" x14ac:dyDescent="0.35">
      <c r="A3771" s="3">
        <v>46217</v>
      </c>
      <c r="B3771" s="57">
        <f t="shared" si="279"/>
        <v>29</v>
      </c>
      <c r="C3771" s="57" t="str">
        <f t="shared" si="280"/>
        <v>Jul</v>
      </c>
      <c r="D3771" s="4" t="s">
        <v>1537</v>
      </c>
      <c r="E3771" s="57" t="s">
        <v>445</v>
      </c>
      <c r="F3771" s="57" t="s">
        <v>18</v>
      </c>
      <c r="G3771" s="57">
        <v>9812</v>
      </c>
      <c r="H3771" s="57">
        <v>1</v>
      </c>
      <c r="I3771" s="57">
        <v>8</v>
      </c>
      <c r="J3771" s="57"/>
      <c r="K3771" s="57">
        <f t="shared" si="281"/>
        <v>8</v>
      </c>
      <c r="L3771" s="57">
        <f t="shared" si="278"/>
        <v>8</v>
      </c>
      <c r="M3771" s="4" t="s">
        <v>5103</v>
      </c>
      <c r="N3771" s="57" t="s">
        <v>52</v>
      </c>
      <c r="O3771" s="57">
        <v>9330</v>
      </c>
      <c r="P3771" s="4" t="s">
        <v>5362</v>
      </c>
      <c r="Q3771" s="4"/>
    </row>
    <row r="3772" spans="1:17" s="1" customFormat="1" ht="18.649999999999999" customHeight="1" x14ac:dyDescent="0.35">
      <c r="A3772" s="3">
        <v>46217</v>
      </c>
      <c r="B3772" s="57">
        <f t="shared" si="279"/>
        <v>29</v>
      </c>
      <c r="C3772" s="57" t="str">
        <f t="shared" si="280"/>
        <v>Jul</v>
      </c>
      <c r="D3772" s="4" t="s">
        <v>1537</v>
      </c>
      <c r="E3772" s="57" t="s">
        <v>445</v>
      </c>
      <c r="F3772" s="57" t="s">
        <v>18</v>
      </c>
      <c r="G3772" s="57">
        <v>9812</v>
      </c>
      <c r="H3772" s="57">
        <v>1</v>
      </c>
      <c r="I3772" s="57">
        <v>8</v>
      </c>
      <c r="J3772" s="57">
        <v>2</v>
      </c>
      <c r="K3772" s="57">
        <f t="shared" si="281"/>
        <v>10</v>
      </c>
      <c r="L3772" s="57">
        <f t="shared" si="278"/>
        <v>10</v>
      </c>
      <c r="M3772" s="4" t="s">
        <v>5103</v>
      </c>
      <c r="N3772" s="57" t="s">
        <v>52</v>
      </c>
      <c r="O3772" s="57">
        <v>9330</v>
      </c>
      <c r="P3772" s="4" t="s">
        <v>5362</v>
      </c>
      <c r="Q3772" s="4"/>
    </row>
    <row r="3773" spans="1:17" s="1" customFormat="1" ht="18.649999999999999" customHeight="1" x14ac:dyDescent="0.35">
      <c r="A3773" s="3">
        <v>46217</v>
      </c>
      <c r="B3773" s="57">
        <f t="shared" si="279"/>
        <v>29</v>
      </c>
      <c r="C3773" s="57" t="str">
        <f t="shared" si="280"/>
        <v>Jul</v>
      </c>
      <c r="D3773" s="4" t="s">
        <v>1283</v>
      </c>
      <c r="E3773" s="57" t="s">
        <v>445</v>
      </c>
      <c r="F3773" s="57" t="s">
        <v>18</v>
      </c>
      <c r="G3773" s="57">
        <v>9812</v>
      </c>
      <c r="H3773" s="57">
        <v>1</v>
      </c>
      <c r="I3773" s="57">
        <v>8</v>
      </c>
      <c r="J3773" s="57">
        <v>3.5</v>
      </c>
      <c r="K3773" s="57">
        <f t="shared" si="281"/>
        <v>11.5</v>
      </c>
      <c r="L3773" s="57">
        <f t="shared" ref="L3773:L3836" si="282">H3773*K3773</f>
        <v>11.5</v>
      </c>
      <c r="M3773" s="4" t="s">
        <v>7130</v>
      </c>
      <c r="N3773" s="57" t="s">
        <v>52</v>
      </c>
      <c r="O3773" s="57">
        <v>9330</v>
      </c>
      <c r="P3773" s="4" t="s">
        <v>6210</v>
      </c>
      <c r="Q3773" s="4"/>
    </row>
    <row r="3774" spans="1:17" s="1" customFormat="1" ht="18.649999999999999" customHeight="1" x14ac:dyDescent="0.35">
      <c r="A3774" s="3">
        <v>46217</v>
      </c>
      <c r="B3774" s="57">
        <f t="shared" si="279"/>
        <v>29</v>
      </c>
      <c r="C3774" s="57" t="str">
        <f t="shared" si="280"/>
        <v>Jul</v>
      </c>
      <c r="D3774" s="4" t="s">
        <v>1283</v>
      </c>
      <c r="E3774" s="57" t="s">
        <v>445</v>
      </c>
      <c r="F3774" s="57" t="s">
        <v>18</v>
      </c>
      <c r="G3774" s="57">
        <v>9812</v>
      </c>
      <c r="H3774" s="57">
        <v>2</v>
      </c>
      <c r="I3774" s="57">
        <v>8</v>
      </c>
      <c r="J3774" s="57"/>
      <c r="K3774" s="57">
        <f t="shared" si="281"/>
        <v>8</v>
      </c>
      <c r="L3774" s="57">
        <f t="shared" si="282"/>
        <v>16</v>
      </c>
      <c r="M3774" s="4" t="s">
        <v>7130</v>
      </c>
      <c r="N3774" s="57" t="s">
        <v>52</v>
      </c>
      <c r="O3774" s="57">
        <v>9330</v>
      </c>
      <c r="P3774" s="4" t="s">
        <v>6159</v>
      </c>
      <c r="Q3774" s="4"/>
    </row>
    <row r="3775" spans="1:17" s="1" customFormat="1" ht="18.649999999999999" customHeight="1" x14ac:dyDescent="0.35">
      <c r="A3775" s="3">
        <v>46217</v>
      </c>
      <c r="B3775" s="57">
        <f t="shared" si="279"/>
        <v>29</v>
      </c>
      <c r="C3775" s="57" t="str">
        <f t="shared" si="280"/>
        <v>Jul</v>
      </c>
      <c r="D3775" s="4" t="s">
        <v>3488</v>
      </c>
      <c r="E3775" s="57" t="s">
        <v>445</v>
      </c>
      <c r="F3775" s="57" t="s">
        <v>18</v>
      </c>
      <c r="G3775" s="57">
        <v>9812</v>
      </c>
      <c r="H3775" s="57">
        <v>10</v>
      </c>
      <c r="I3775" s="57">
        <v>8</v>
      </c>
      <c r="J3775" s="57">
        <v>4</v>
      </c>
      <c r="K3775" s="57">
        <f t="shared" si="281"/>
        <v>12</v>
      </c>
      <c r="L3775" s="57">
        <f t="shared" si="282"/>
        <v>120</v>
      </c>
      <c r="M3775" s="4" t="s">
        <v>5733</v>
      </c>
      <c r="N3775" s="57" t="s">
        <v>47</v>
      </c>
      <c r="O3775" s="57">
        <v>9281</v>
      </c>
      <c r="P3775" s="4" t="s">
        <v>5734</v>
      </c>
      <c r="Q3775" s="4"/>
    </row>
    <row r="3776" spans="1:17" s="1" customFormat="1" ht="18.649999999999999" customHeight="1" x14ac:dyDescent="0.35">
      <c r="A3776" s="3">
        <v>46217</v>
      </c>
      <c r="B3776" s="57">
        <f t="shared" si="279"/>
        <v>29</v>
      </c>
      <c r="C3776" s="57" t="str">
        <f t="shared" si="280"/>
        <v>Jul</v>
      </c>
      <c r="D3776" s="4" t="s">
        <v>2621</v>
      </c>
      <c r="E3776" s="57" t="s">
        <v>445</v>
      </c>
      <c r="F3776" s="57" t="s">
        <v>18</v>
      </c>
      <c r="G3776" s="57">
        <v>9812</v>
      </c>
      <c r="H3776" s="57">
        <v>1</v>
      </c>
      <c r="I3776" s="57">
        <v>8</v>
      </c>
      <c r="J3776" s="57"/>
      <c r="K3776" s="57">
        <f t="shared" si="281"/>
        <v>8</v>
      </c>
      <c r="L3776" s="57">
        <f t="shared" si="282"/>
        <v>8</v>
      </c>
      <c r="M3776" s="4" t="s">
        <v>447</v>
      </c>
      <c r="N3776" s="57" t="s">
        <v>455</v>
      </c>
      <c r="O3776" s="57">
        <v>9812</v>
      </c>
      <c r="P3776" s="4"/>
      <c r="Q3776" s="4"/>
    </row>
    <row r="3777" spans="1:17" s="1" customFormat="1" ht="18.649999999999999" customHeight="1" x14ac:dyDescent="0.35">
      <c r="A3777" s="3">
        <v>46217</v>
      </c>
      <c r="B3777" s="57">
        <f t="shared" si="279"/>
        <v>29</v>
      </c>
      <c r="C3777" s="57" t="str">
        <f t="shared" si="280"/>
        <v>Jul</v>
      </c>
      <c r="D3777" s="4" t="s">
        <v>6795</v>
      </c>
      <c r="E3777" s="57" t="s">
        <v>445</v>
      </c>
      <c r="F3777" s="57" t="s">
        <v>18</v>
      </c>
      <c r="G3777" s="57">
        <v>9812</v>
      </c>
      <c r="H3777" s="57">
        <v>6</v>
      </c>
      <c r="I3777" s="57">
        <v>8</v>
      </c>
      <c r="J3777" s="57">
        <v>0.5</v>
      </c>
      <c r="K3777" s="57">
        <f t="shared" si="281"/>
        <v>8.5</v>
      </c>
      <c r="L3777" s="57">
        <f t="shared" si="282"/>
        <v>51</v>
      </c>
      <c r="M3777" s="4" t="s">
        <v>447</v>
      </c>
      <c r="N3777" s="57" t="s">
        <v>455</v>
      </c>
      <c r="O3777" s="57">
        <v>9812</v>
      </c>
      <c r="P3777" s="4"/>
      <c r="Q3777" s="4"/>
    </row>
    <row r="3778" spans="1:17" s="1" customFormat="1" ht="18.649999999999999" customHeight="1" x14ac:dyDescent="0.35">
      <c r="A3778" s="3">
        <v>46217</v>
      </c>
      <c r="B3778" s="57">
        <f t="shared" si="279"/>
        <v>29</v>
      </c>
      <c r="C3778" s="57" t="str">
        <f t="shared" si="280"/>
        <v>Jul</v>
      </c>
      <c r="D3778" s="4" t="s">
        <v>3977</v>
      </c>
      <c r="E3778" s="57" t="s">
        <v>445</v>
      </c>
      <c r="F3778" s="57" t="s">
        <v>18</v>
      </c>
      <c r="G3778" s="57">
        <v>9812</v>
      </c>
      <c r="H3778" s="57">
        <v>15</v>
      </c>
      <c r="I3778" s="57">
        <v>8</v>
      </c>
      <c r="J3778" s="57">
        <v>2</v>
      </c>
      <c r="K3778" s="57">
        <f t="shared" si="281"/>
        <v>10</v>
      </c>
      <c r="L3778" s="57">
        <f t="shared" si="282"/>
        <v>150</v>
      </c>
      <c r="M3778" s="4" t="s">
        <v>447</v>
      </c>
      <c r="N3778" s="57" t="s">
        <v>455</v>
      </c>
      <c r="O3778" s="57">
        <v>9812</v>
      </c>
      <c r="P3778" s="4"/>
      <c r="Q3778" s="4"/>
    </row>
    <row r="3779" spans="1:17" s="1" customFormat="1" ht="18.649999999999999" customHeight="1" x14ac:dyDescent="0.35">
      <c r="A3779" s="3">
        <v>46217</v>
      </c>
      <c r="B3779" s="57">
        <f t="shared" si="279"/>
        <v>29</v>
      </c>
      <c r="C3779" s="57" t="str">
        <f t="shared" si="280"/>
        <v>Jul</v>
      </c>
      <c r="D3779" s="4" t="s">
        <v>6796</v>
      </c>
      <c r="E3779" s="57" t="s">
        <v>445</v>
      </c>
      <c r="F3779" s="57" t="s">
        <v>18</v>
      </c>
      <c r="G3779" s="57">
        <v>9812</v>
      </c>
      <c r="H3779" s="57">
        <v>1</v>
      </c>
      <c r="I3779" s="57">
        <v>8</v>
      </c>
      <c r="J3779" s="57">
        <v>2.25</v>
      </c>
      <c r="K3779" s="57">
        <f t="shared" si="281"/>
        <v>10.25</v>
      </c>
      <c r="L3779" s="57">
        <f t="shared" si="282"/>
        <v>10.25</v>
      </c>
      <c r="M3779" s="4" t="s">
        <v>447</v>
      </c>
      <c r="N3779" s="57" t="s">
        <v>455</v>
      </c>
      <c r="O3779" s="57">
        <v>9812</v>
      </c>
      <c r="P3779" s="4"/>
      <c r="Q3779" s="4"/>
    </row>
    <row r="3780" spans="1:17" s="1" customFormat="1" ht="18.649999999999999" customHeight="1" x14ac:dyDescent="0.35">
      <c r="A3780" s="3">
        <v>46217</v>
      </c>
      <c r="B3780" s="57">
        <f t="shared" si="279"/>
        <v>29</v>
      </c>
      <c r="C3780" s="57" t="str">
        <f t="shared" si="280"/>
        <v>Jul</v>
      </c>
      <c r="D3780" s="4" t="s">
        <v>3066</v>
      </c>
      <c r="E3780" s="57" t="s">
        <v>445</v>
      </c>
      <c r="F3780" s="57" t="s">
        <v>18</v>
      </c>
      <c r="G3780" s="57">
        <v>9812</v>
      </c>
      <c r="H3780" s="57">
        <v>2</v>
      </c>
      <c r="I3780" s="57">
        <v>8</v>
      </c>
      <c r="J3780" s="57">
        <v>2.5</v>
      </c>
      <c r="K3780" s="57">
        <f t="shared" si="281"/>
        <v>10.5</v>
      </c>
      <c r="L3780" s="57">
        <f t="shared" si="282"/>
        <v>21</v>
      </c>
      <c r="M3780" s="4" t="s">
        <v>447</v>
      </c>
      <c r="N3780" s="57" t="s">
        <v>455</v>
      </c>
      <c r="O3780" s="57">
        <v>9812</v>
      </c>
      <c r="P3780" s="4"/>
      <c r="Q3780" s="4"/>
    </row>
    <row r="3781" spans="1:17" s="1" customFormat="1" ht="18.649999999999999" customHeight="1" x14ac:dyDescent="0.35">
      <c r="A3781" s="3">
        <v>46217</v>
      </c>
      <c r="B3781" s="57">
        <f t="shared" si="279"/>
        <v>29</v>
      </c>
      <c r="C3781" s="57" t="str">
        <f t="shared" si="280"/>
        <v>Jul</v>
      </c>
      <c r="D3781" s="4" t="s">
        <v>2621</v>
      </c>
      <c r="E3781" s="57" t="s">
        <v>445</v>
      </c>
      <c r="F3781" s="57" t="s">
        <v>18</v>
      </c>
      <c r="G3781" s="57">
        <v>9812</v>
      </c>
      <c r="H3781" s="57">
        <v>1</v>
      </c>
      <c r="I3781" s="57">
        <v>8</v>
      </c>
      <c r="J3781" s="57">
        <v>3.5</v>
      </c>
      <c r="K3781" s="57">
        <f t="shared" si="281"/>
        <v>11.5</v>
      </c>
      <c r="L3781" s="57">
        <f t="shared" si="282"/>
        <v>11.5</v>
      </c>
      <c r="M3781" s="4" t="s">
        <v>447</v>
      </c>
      <c r="N3781" s="57" t="s">
        <v>455</v>
      </c>
      <c r="O3781" s="57">
        <v>9812</v>
      </c>
      <c r="P3781" s="4"/>
      <c r="Q3781" s="4"/>
    </row>
    <row r="3782" spans="1:17" s="1" customFormat="1" ht="18.649999999999999" customHeight="1" x14ac:dyDescent="0.35">
      <c r="A3782" s="3">
        <v>46217</v>
      </c>
      <c r="B3782" s="57">
        <f t="shared" si="279"/>
        <v>29</v>
      </c>
      <c r="C3782" s="57" t="str">
        <f t="shared" si="280"/>
        <v>Jul</v>
      </c>
      <c r="D3782" s="4" t="s">
        <v>1189</v>
      </c>
      <c r="E3782" s="57" t="s">
        <v>445</v>
      </c>
      <c r="F3782" s="57" t="s">
        <v>18</v>
      </c>
      <c r="G3782" s="57">
        <v>9812</v>
      </c>
      <c r="H3782" s="57">
        <v>2</v>
      </c>
      <c r="I3782" s="57">
        <v>8</v>
      </c>
      <c r="J3782" s="57">
        <v>2</v>
      </c>
      <c r="K3782" s="57">
        <f t="shared" si="281"/>
        <v>10</v>
      </c>
      <c r="L3782" s="57">
        <f t="shared" si="282"/>
        <v>20</v>
      </c>
      <c r="M3782" s="4" t="s">
        <v>2270</v>
      </c>
      <c r="N3782" s="57" t="s">
        <v>57</v>
      </c>
      <c r="O3782" s="57" t="s">
        <v>3980</v>
      </c>
      <c r="P3782" s="4" t="s">
        <v>6797</v>
      </c>
      <c r="Q3782" s="4"/>
    </row>
    <row r="3783" spans="1:17" s="1" customFormat="1" ht="18.649999999999999" customHeight="1" x14ac:dyDescent="0.35">
      <c r="A3783" s="3">
        <v>46217</v>
      </c>
      <c r="B3783" s="57">
        <f t="shared" si="279"/>
        <v>29</v>
      </c>
      <c r="C3783" s="57" t="str">
        <f t="shared" si="280"/>
        <v>Jul</v>
      </c>
      <c r="D3783" s="4" t="s">
        <v>6609</v>
      </c>
      <c r="E3783" s="57" t="s">
        <v>445</v>
      </c>
      <c r="F3783" s="57" t="s">
        <v>18</v>
      </c>
      <c r="G3783" s="57">
        <v>9812</v>
      </c>
      <c r="H3783" s="57">
        <v>4</v>
      </c>
      <c r="I3783" s="57">
        <v>8</v>
      </c>
      <c r="J3783" s="57"/>
      <c r="K3783" s="57">
        <f t="shared" si="281"/>
        <v>8</v>
      </c>
      <c r="L3783" s="57">
        <f t="shared" si="282"/>
        <v>32</v>
      </c>
      <c r="M3783" s="4" t="s">
        <v>2015</v>
      </c>
      <c r="N3783" s="57" t="s">
        <v>57</v>
      </c>
      <c r="O3783" s="57" t="s">
        <v>2518</v>
      </c>
      <c r="P3783" s="4" t="s">
        <v>4349</v>
      </c>
      <c r="Q3783" s="4"/>
    </row>
    <row r="3784" spans="1:17" s="1" customFormat="1" ht="18.649999999999999" customHeight="1" x14ac:dyDescent="0.35">
      <c r="A3784" s="3">
        <v>46217</v>
      </c>
      <c r="B3784" s="57">
        <f t="shared" si="279"/>
        <v>29</v>
      </c>
      <c r="C3784" s="57" t="str">
        <f t="shared" si="280"/>
        <v>Jul</v>
      </c>
      <c r="D3784" s="4" t="s">
        <v>6796</v>
      </c>
      <c r="E3784" s="57" t="s">
        <v>445</v>
      </c>
      <c r="F3784" s="57" t="s">
        <v>18</v>
      </c>
      <c r="G3784" s="57">
        <v>9812</v>
      </c>
      <c r="H3784" s="57">
        <v>10</v>
      </c>
      <c r="I3784" s="57">
        <v>8</v>
      </c>
      <c r="J3784" s="57"/>
      <c r="K3784" s="57">
        <f t="shared" si="281"/>
        <v>8</v>
      </c>
      <c r="L3784" s="57">
        <f t="shared" si="282"/>
        <v>80</v>
      </c>
      <c r="M3784" s="4" t="s">
        <v>1903</v>
      </c>
      <c r="N3784" s="57" t="s">
        <v>443</v>
      </c>
      <c r="O3784" s="57">
        <v>9814</v>
      </c>
      <c r="P3784" s="4"/>
      <c r="Q3784" s="4"/>
    </row>
    <row r="3785" spans="1:17" s="1" customFormat="1" ht="18.649999999999999" customHeight="1" x14ac:dyDescent="0.35">
      <c r="A3785" s="3">
        <v>46217</v>
      </c>
      <c r="B3785" s="57">
        <f t="shared" si="279"/>
        <v>29</v>
      </c>
      <c r="C3785" s="57" t="str">
        <f t="shared" si="280"/>
        <v>Jul</v>
      </c>
      <c r="D3785" s="4" t="s">
        <v>5890</v>
      </c>
      <c r="E3785" s="57" t="s">
        <v>445</v>
      </c>
      <c r="F3785" s="57" t="s">
        <v>18</v>
      </c>
      <c r="G3785" s="57">
        <v>9812</v>
      </c>
      <c r="H3785" s="57">
        <v>1</v>
      </c>
      <c r="I3785" s="57">
        <v>8</v>
      </c>
      <c r="J3785" s="57">
        <v>1.5</v>
      </c>
      <c r="K3785" s="57">
        <f t="shared" si="281"/>
        <v>9.5</v>
      </c>
      <c r="L3785" s="57">
        <f t="shared" si="282"/>
        <v>9.5</v>
      </c>
      <c r="M3785" s="4" t="s">
        <v>1903</v>
      </c>
      <c r="N3785" s="57" t="s">
        <v>443</v>
      </c>
      <c r="O3785" s="57">
        <v>9814</v>
      </c>
      <c r="P3785" s="4"/>
      <c r="Q3785" s="4"/>
    </row>
    <row r="3786" spans="1:17" s="1" customFormat="1" ht="18.649999999999999" customHeight="1" x14ac:dyDescent="0.35">
      <c r="A3786" s="3">
        <v>46217</v>
      </c>
      <c r="B3786" s="57">
        <f t="shared" si="279"/>
        <v>29</v>
      </c>
      <c r="C3786" s="57" t="str">
        <f t="shared" si="280"/>
        <v>Jul</v>
      </c>
      <c r="D3786" s="4" t="s">
        <v>6787</v>
      </c>
      <c r="E3786" s="57" t="s">
        <v>445</v>
      </c>
      <c r="F3786" s="57" t="s">
        <v>18</v>
      </c>
      <c r="G3786" s="57">
        <v>9812</v>
      </c>
      <c r="H3786" s="57">
        <v>1</v>
      </c>
      <c r="I3786" s="57">
        <v>8</v>
      </c>
      <c r="J3786" s="57">
        <v>2</v>
      </c>
      <c r="K3786" s="57">
        <f t="shared" si="281"/>
        <v>10</v>
      </c>
      <c r="L3786" s="57">
        <f t="shared" si="282"/>
        <v>10</v>
      </c>
      <c r="M3786" s="4" t="s">
        <v>447</v>
      </c>
      <c r="N3786" s="57" t="s">
        <v>455</v>
      </c>
      <c r="O3786" s="57">
        <v>9812</v>
      </c>
      <c r="P3786" s="4"/>
      <c r="Q3786" s="4"/>
    </row>
    <row r="3787" spans="1:17" s="1" customFormat="1" ht="18.649999999999999" customHeight="1" x14ac:dyDescent="0.35">
      <c r="A3787" s="3">
        <v>46217</v>
      </c>
      <c r="B3787" s="57">
        <f t="shared" si="279"/>
        <v>29</v>
      </c>
      <c r="C3787" s="57" t="str">
        <f t="shared" si="280"/>
        <v>Jul</v>
      </c>
      <c r="D3787" s="4" t="s">
        <v>6787</v>
      </c>
      <c r="E3787" s="57" t="s">
        <v>445</v>
      </c>
      <c r="F3787" s="57" t="s">
        <v>18</v>
      </c>
      <c r="G3787" s="57">
        <v>9812</v>
      </c>
      <c r="H3787" s="57">
        <v>1</v>
      </c>
      <c r="I3787" s="57">
        <v>8</v>
      </c>
      <c r="J3787" s="57">
        <v>2.5</v>
      </c>
      <c r="K3787" s="57">
        <f t="shared" si="281"/>
        <v>10.5</v>
      </c>
      <c r="L3787" s="57">
        <f t="shared" si="282"/>
        <v>10.5</v>
      </c>
      <c r="M3787" s="4" t="s">
        <v>447</v>
      </c>
      <c r="N3787" s="57" t="s">
        <v>455</v>
      </c>
      <c r="O3787" s="57">
        <v>9812</v>
      </c>
      <c r="P3787" s="4"/>
      <c r="Q3787" s="4"/>
    </row>
    <row r="3788" spans="1:17" s="1" customFormat="1" ht="18.649999999999999" customHeight="1" x14ac:dyDescent="0.35">
      <c r="A3788" s="3">
        <v>46217</v>
      </c>
      <c r="B3788" s="57">
        <f t="shared" si="279"/>
        <v>29</v>
      </c>
      <c r="C3788" s="57" t="str">
        <f t="shared" si="280"/>
        <v>Jul</v>
      </c>
      <c r="D3788" s="4" t="s">
        <v>3391</v>
      </c>
      <c r="E3788" s="57" t="s">
        <v>445</v>
      </c>
      <c r="F3788" s="57" t="s">
        <v>18</v>
      </c>
      <c r="G3788" s="57">
        <v>9812</v>
      </c>
      <c r="H3788" s="57">
        <v>4</v>
      </c>
      <c r="I3788" s="57">
        <v>8</v>
      </c>
      <c r="J3788" s="57">
        <v>3</v>
      </c>
      <c r="K3788" s="57">
        <f t="shared" si="281"/>
        <v>11</v>
      </c>
      <c r="L3788" s="57">
        <f t="shared" si="282"/>
        <v>44</v>
      </c>
      <c r="M3788" s="4" t="s">
        <v>447</v>
      </c>
      <c r="N3788" s="57" t="s">
        <v>455</v>
      </c>
      <c r="O3788" s="57">
        <v>9812</v>
      </c>
      <c r="P3788" s="4"/>
      <c r="Q3788" s="4"/>
    </row>
    <row r="3789" spans="1:17" s="1" customFormat="1" ht="18.649999999999999" customHeight="1" x14ac:dyDescent="0.35">
      <c r="A3789" s="3">
        <v>46217</v>
      </c>
      <c r="B3789" s="57">
        <f t="shared" si="279"/>
        <v>29</v>
      </c>
      <c r="C3789" s="57" t="str">
        <f t="shared" si="280"/>
        <v>Jul</v>
      </c>
      <c r="D3789" s="4" t="s">
        <v>674</v>
      </c>
      <c r="E3789" s="57" t="s">
        <v>445</v>
      </c>
      <c r="F3789" s="57" t="s">
        <v>17</v>
      </c>
      <c r="G3789" s="57">
        <v>9812</v>
      </c>
      <c r="H3789" s="57">
        <v>1</v>
      </c>
      <c r="I3789" s="57">
        <v>8</v>
      </c>
      <c r="J3789" s="57">
        <v>4</v>
      </c>
      <c r="K3789" s="57">
        <f t="shared" si="281"/>
        <v>12</v>
      </c>
      <c r="L3789" s="57">
        <f t="shared" si="282"/>
        <v>12</v>
      </c>
      <c r="M3789" s="4" t="s">
        <v>7130</v>
      </c>
      <c r="N3789" s="57" t="s">
        <v>52</v>
      </c>
      <c r="O3789" s="57">
        <v>9330</v>
      </c>
      <c r="P3789" s="4" t="s">
        <v>5440</v>
      </c>
      <c r="Q3789" s="4"/>
    </row>
    <row r="3790" spans="1:17" s="1" customFormat="1" ht="18.649999999999999" customHeight="1" x14ac:dyDescent="0.35">
      <c r="A3790" s="3">
        <v>46217</v>
      </c>
      <c r="B3790" s="57">
        <f t="shared" si="279"/>
        <v>29</v>
      </c>
      <c r="C3790" s="57" t="str">
        <f t="shared" si="280"/>
        <v>Jul</v>
      </c>
      <c r="D3790" s="4" t="s">
        <v>5406</v>
      </c>
      <c r="E3790" s="57" t="s">
        <v>445</v>
      </c>
      <c r="F3790" s="57" t="s">
        <v>17</v>
      </c>
      <c r="G3790" s="57">
        <v>9812</v>
      </c>
      <c r="H3790" s="57">
        <v>3</v>
      </c>
      <c r="I3790" s="57">
        <v>8</v>
      </c>
      <c r="J3790" s="57"/>
      <c r="K3790" s="57">
        <f t="shared" si="281"/>
        <v>8</v>
      </c>
      <c r="L3790" s="57">
        <f t="shared" si="282"/>
        <v>24</v>
      </c>
      <c r="M3790" s="4" t="s">
        <v>1903</v>
      </c>
      <c r="N3790" s="57" t="s">
        <v>442</v>
      </c>
      <c r="O3790" s="57">
        <v>9812</v>
      </c>
      <c r="P3790" s="4"/>
      <c r="Q3790" s="4"/>
    </row>
    <row r="3791" spans="1:17" s="1" customFormat="1" ht="18.649999999999999" customHeight="1" x14ac:dyDescent="0.35">
      <c r="A3791" s="3">
        <v>46217</v>
      </c>
      <c r="B3791" s="57">
        <f t="shared" si="279"/>
        <v>29</v>
      </c>
      <c r="C3791" s="57" t="str">
        <f t="shared" si="280"/>
        <v>Jul</v>
      </c>
      <c r="D3791" s="4" t="s">
        <v>5406</v>
      </c>
      <c r="E3791" s="57" t="s">
        <v>445</v>
      </c>
      <c r="F3791" s="57" t="s">
        <v>17</v>
      </c>
      <c r="G3791" s="57">
        <v>9812</v>
      </c>
      <c r="H3791" s="57">
        <v>53</v>
      </c>
      <c r="I3791" s="57">
        <v>8</v>
      </c>
      <c r="J3791" s="57">
        <v>2</v>
      </c>
      <c r="K3791" s="57">
        <f t="shared" si="281"/>
        <v>10</v>
      </c>
      <c r="L3791" s="57">
        <f t="shared" si="282"/>
        <v>530</v>
      </c>
      <c r="M3791" s="4" t="s">
        <v>1903</v>
      </c>
      <c r="N3791" s="57" t="s">
        <v>442</v>
      </c>
      <c r="O3791" s="57">
        <v>9812</v>
      </c>
      <c r="P3791" s="4"/>
      <c r="Q3791" s="4"/>
    </row>
    <row r="3792" spans="1:17" s="1" customFormat="1" ht="18.649999999999999" customHeight="1" x14ac:dyDescent="0.35">
      <c r="A3792" s="3">
        <v>46217</v>
      </c>
      <c r="B3792" s="57">
        <f t="shared" si="279"/>
        <v>29</v>
      </c>
      <c r="C3792" s="57" t="str">
        <f t="shared" si="280"/>
        <v>Jul</v>
      </c>
      <c r="D3792" s="4" t="s">
        <v>5406</v>
      </c>
      <c r="E3792" s="57" t="s">
        <v>445</v>
      </c>
      <c r="F3792" s="57" t="s">
        <v>17</v>
      </c>
      <c r="G3792" s="57">
        <v>9812</v>
      </c>
      <c r="H3792" s="57">
        <v>2</v>
      </c>
      <c r="I3792" s="57">
        <v>8</v>
      </c>
      <c r="J3792" s="57">
        <v>3</v>
      </c>
      <c r="K3792" s="57">
        <f t="shared" si="281"/>
        <v>11</v>
      </c>
      <c r="L3792" s="57">
        <f t="shared" si="282"/>
        <v>22</v>
      </c>
      <c r="M3792" s="4" t="s">
        <v>1903</v>
      </c>
      <c r="N3792" s="57" t="s">
        <v>442</v>
      </c>
      <c r="O3792" s="57">
        <v>9812</v>
      </c>
      <c r="P3792" s="4"/>
      <c r="Q3792" s="4"/>
    </row>
    <row r="3793" spans="1:17" s="1" customFormat="1" ht="18.649999999999999" customHeight="1" x14ac:dyDescent="0.35">
      <c r="A3793" s="3">
        <v>46217</v>
      </c>
      <c r="B3793" s="57">
        <f t="shared" si="279"/>
        <v>29</v>
      </c>
      <c r="C3793" s="57" t="str">
        <f t="shared" si="280"/>
        <v>Jul</v>
      </c>
      <c r="D3793" s="4" t="s">
        <v>5406</v>
      </c>
      <c r="E3793" s="57" t="s">
        <v>445</v>
      </c>
      <c r="F3793" s="57" t="s">
        <v>17</v>
      </c>
      <c r="G3793" s="57">
        <v>9812</v>
      </c>
      <c r="H3793" s="57">
        <v>1</v>
      </c>
      <c r="I3793" s="57">
        <v>8</v>
      </c>
      <c r="J3793" s="57">
        <v>3.75</v>
      </c>
      <c r="K3793" s="57">
        <f t="shared" si="281"/>
        <v>11.75</v>
      </c>
      <c r="L3793" s="57">
        <f t="shared" si="282"/>
        <v>11.75</v>
      </c>
      <c r="M3793" s="4" t="s">
        <v>1903</v>
      </c>
      <c r="N3793" s="57" t="s">
        <v>442</v>
      </c>
      <c r="O3793" s="57">
        <v>9812</v>
      </c>
      <c r="P3793" s="4"/>
      <c r="Q3793" s="4"/>
    </row>
    <row r="3794" spans="1:17" s="1" customFormat="1" ht="18.649999999999999" customHeight="1" x14ac:dyDescent="0.35">
      <c r="A3794" s="3">
        <v>46217</v>
      </c>
      <c r="B3794" s="57">
        <f t="shared" si="279"/>
        <v>29</v>
      </c>
      <c r="C3794" s="57" t="str">
        <f t="shared" si="280"/>
        <v>Jul</v>
      </c>
      <c r="D3794" s="4" t="s">
        <v>5406</v>
      </c>
      <c r="E3794" s="57" t="s">
        <v>445</v>
      </c>
      <c r="F3794" s="57" t="s">
        <v>17</v>
      </c>
      <c r="G3794" s="57">
        <v>9812</v>
      </c>
      <c r="H3794" s="57">
        <v>5</v>
      </c>
      <c r="I3794" s="57">
        <v>8</v>
      </c>
      <c r="J3794" s="57">
        <v>4</v>
      </c>
      <c r="K3794" s="57">
        <f t="shared" si="281"/>
        <v>12</v>
      </c>
      <c r="L3794" s="57">
        <f t="shared" si="282"/>
        <v>60</v>
      </c>
      <c r="M3794" s="4" t="s">
        <v>1903</v>
      </c>
      <c r="N3794" s="57" t="s">
        <v>442</v>
      </c>
      <c r="O3794" s="57">
        <v>9812</v>
      </c>
      <c r="P3794" s="4"/>
      <c r="Q3794" s="4"/>
    </row>
    <row r="3795" spans="1:17" s="1" customFormat="1" ht="18.649999999999999" customHeight="1" x14ac:dyDescent="0.35">
      <c r="A3795" s="3">
        <v>46217</v>
      </c>
      <c r="B3795" s="57">
        <f t="shared" si="279"/>
        <v>29</v>
      </c>
      <c r="C3795" s="57" t="str">
        <f t="shared" si="280"/>
        <v>Jul</v>
      </c>
      <c r="D3795" s="4" t="s">
        <v>5731</v>
      </c>
      <c r="E3795" s="57" t="s">
        <v>445</v>
      </c>
      <c r="F3795" s="57" t="s">
        <v>17</v>
      </c>
      <c r="G3795" s="57">
        <v>9812</v>
      </c>
      <c r="H3795" s="57">
        <v>1</v>
      </c>
      <c r="I3795" s="57">
        <v>8</v>
      </c>
      <c r="J3795" s="57">
        <v>2</v>
      </c>
      <c r="K3795" s="57">
        <f t="shared" si="281"/>
        <v>10</v>
      </c>
      <c r="L3795" s="57">
        <f t="shared" si="282"/>
        <v>10</v>
      </c>
      <c r="M3795" s="4" t="s">
        <v>5733</v>
      </c>
      <c r="N3795" s="57" t="s">
        <v>47</v>
      </c>
      <c r="O3795" s="57">
        <v>9281</v>
      </c>
      <c r="P3795" s="4" t="s">
        <v>5734</v>
      </c>
      <c r="Q3795" s="4"/>
    </row>
    <row r="3796" spans="1:17" s="1" customFormat="1" ht="18.649999999999999" customHeight="1" x14ac:dyDescent="0.35">
      <c r="A3796" s="3">
        <v>46217</v>
      </c>
      <c r="B3796" s="57">
        <f t="shared" si="279"/>
        <v>29</v>
      </c>
      <c r="C3796" s="57" t="str">
        <f t="shared" si="280"/>
        <v>Jul</v>
      </c>
      <c r="D3796" s="4" t="s">
        <v>5731</v>
      </c>
      <c r="E3796" s="57" t="s">
        <v>445</v>
      </c>
      <c r="F3796" s="57" t="s">
        <v>17</v>
      </c>
      <c r="G3796" s="57">
        <v>9812</v>
      </c>
      <c r="H3796" s="57">
        <v>1</v>
      </c>
      <c r="I3796" s="57">
        <v>8</v>
      </c>
      <c r="J3796" s="57">
        <v>4</v>
      </c>
      <c r="K3796" s="57">
        <f t="shared" si="281"/>
        <v>12</v>
      </c>
      <c r="L3796" s="57">
        <f t="shared" si="282"/>
        <v>12</v>
      </c>
      <c r="M3796" s="4" t="s">
        <v>5733</v>
      </c>
      <c r="N3796" s="57" t="s">
        <v>47</v>
      </c>
      <c r="O3796" s="57">
        <v>9281</v>
      </c>
      <c r="P3796" s="4" t="s">
        <v>5734</v>
      </c>
      <c r="Q3796" s="4"/>
    </row>
    <row r="3797" spans="1:17" s="1" customFormat="1" ht="18.649999999999999" customHeight="1" x14ac:dyDescent="0.35">
      <c r="A3797" s="3">
        <v>46217</v>
      </c>
      <c r="B3797" s="57">
        <f t="shared" si="279"/>
        <v>29</v>
      </c>
      <c r="C3797" s="57" t="str">
        <f t="shared" si="280"/>
        <v>Jul</v>
      </c>
      <c r="D3797" s="4" t="s">
        <v>551</v>
      </c>
      <c r="E3797" s="57" t="s">
        <v>34</v>
      </c>
      <c r="F3797" s="57" t="s">
        <v>17</v>
      </c>
      <c r="G3797" s="57">
        <v>9814</v>
      </c>
      <c r="H3797" s="57">
        <v>52</v>
      </c>
      <c r="I3797" s="57">
        <v>8</v>
      </c>
      <c r="J3797" s="57">
        <v>4</v>
      </c>
      <c r="K3797" s="57">
        <f t="shared" si="281"/>
        <v>12</v>
      </c>
      <c r="L3797" s="57">
        <f t="shared" si="282"/>
        <v>624</v>
      </c>
      <c r="M3797" s="4" t="s">
        <v>1903</v>
      </c>
      <c r="N3797" s="57" t="s">
        <v>443</v>
      </c>
      <c r="O3797" s="57">
        <v>9814</v>
      </c>
      <c r="P3797" s="4"/>
      <c r="Q3797" s="4"/>
    </row>
    <row r="3798" spans="1:17" s="1" customFormat="1" ht="18.649999999999999" customHeight="1" x14ac:dyDescent="0.35">
      <c r="A3798" s="3">
        <v>46217</v>
      </c>
      <c r="B3798" s="57">
        <f t="shared" si="279"/>
        <v>29</v>
      </c>
      <c r="C3798" s="57" t="str">
        <f t="shared" si="280"/>
        <v>Jul</v>
      </c>
      <c r="D3798" s="4" t="s">
        <v>6281</v>
      </c>
      <c r="E3798" s="57" t="s">
        <v>34</v>
      </c>
      <c r="F3798" s="57" t="s">
        <v>17</v>
      </c>
      <c r="G3798" s="57">
        <v>9814</v>
      </c>
      <c r="H3798" s="57">
        <v>3</v>
      </c>
      <c r="I3798" s="57">
        <v>8</v>
      </c>
      <c r="J3798" s="57">
        <v>4</v>
      </c>
      <c r="K3798" s="57">
        <f t="shared" si="281"/>
        <v>12</v>
      </c>
      <c r="L3798" s="57">
        <f t="shared" si="282"/>
        <v>36</v>
      </c>
      <c r="M3798" s="4" t="s">
        <v>7044</v>
      </c>
      <c r="N3798" s="57" t="s">
        <v>3373</v>
      </c>
      <c r="O3798" s="57" t="s">
        <v>6282</v>
      </c>
      <c r="P3798" s="4" t="s">
        <v>6637</v>
      </c>
      <c r="Q3798" s="4"/>
    </row>
    <row r="3799" spans="1:17" s="1" customFormat="1" ht="18.649999999999999" customHeight="1" x14ac:dyDescent="0.35">
      <c r="A3799" s="3">
        <v>46217</v>
      </c>
      <c r="B3799" s="57">
        <f t="shared" si="279"/>
        <v>29</v>
      </c>
      <c r="C3799" s="57" t="str">
        <f t="shared" si="280"/>
        <v>Jul</v>
      </c>
      <c r="D3799" s="4" t="s">
        <v>6248</v>
      </c>
      <c r="E3799" s="57" t="s">
        <v>34</v>
      </c>
      <c r="F3799" s="57" t="s">
        <v>17</v>
      </c>
      <c r="G3799" s="57">
        <v>9814</v>
      </c>
      <c r="H3799" s="57">
        <v>3</v>
      </c>
      <c r="I3799" s="57">
        <v>8</v>
      </c>
      <c r="J3799" s="57">
        <v>4</v>
      </c>
      <c r="K3799" s="57">
        <f t="shared" si="281"/>
        <v>12</v>
      </c>
      <c r="L3799" s="57">
        <f t="shared" si="282"/>
        <v>36</v>
      </c>
      <c r="M3799" s="4" t="s">
        <v>7044</v>
      </c>
      <c r="N3799" s="57" t="s">
        <v>3373</v>
      </c>
      <c r="O3799" s="57" t="s">
        <v>6282</v>
      </c>
      <c r="P3799" s="4" t="s">
        <v>6637</v>
      </c>
      <c r="Q3799" s="4"/>
    </row>
    <row r="3800" spans="1:17" s="1" customFormat="1" ht="18.649999999999999" customHeight="1" x14ac:dyDescent="0.35">
      <c r="A3800" s="3">
        <v>46218</v>
      </c>
      <c r="B3800" s="57">
        <f t="shared" si="279"/>
        <v>29</v>
      </c>
      <c r="C3800" s="57" t="str">
        <f t="shared" si="280"/>
        <v>Jul</v>
      </c>
      <c r="D3800" s="4" t="s">
        <v>435</v>
      </c>
      <c r="E3800" s="57" t="s">
        <v>34</v>
      </c>
      <c r="F3800" s="57" t="s">
        <v>18</v>
      </c>
      <c r="G3800" s="57">
        <v>9814</v>
      </c>
      <c r="H3800" s="57">
        <v>1</v>
      </c>
      <c r="I3800" s="57">
        <v>8</v>
      </c>
      <c r="J3800" s="57"/>
      <c r="K3800" s="57">
        <f t="shared" si="281"/>
        <v>8</v>
      </c>
      <c r="L3800" s="57">
        <f t="shared" si="282"/>
        <v>8</v>
      </c>
      <c r="M3800" s="4" t="s">
        <v>452</v>
      </c>
      <c r="N3800" s="57" t="s">
        <v>435</v>
      </c>
      <c r="O3800" s="57"/>
      <c r="P3800" s="4"/>
      <c r="Q3800" s="4"/>
    </row>
    <row r="3801" spans="1:17" s="1" customFormat="1" ht="18.649999999999999" customHeight="1" x14ac:dyDescent="0.35">
      <c r="A3801" s="3">
        <v>46218</v>
      </c>
      <c r="B3801" s="57">
        <f t="shared" si="279"/>
        <v>29</v>
      </c>
      <c r="C3801" s="57" t="str">
        <f t="shared" si="280"/>
        <v>Jul</v>
      </c>
      <c r="D3801" s="4" t="s">
        <v>2268</v>
      </c>
      <c r="E3801" s="57" t="s">
        <v>34</v>
      </c>
      <c r="F3801" s="57" t="s">
        <v>18</v>
      </c>
      <c r="G3801" s="57">
        <v>9814</v>
      </c>
      <c r="H3801" s="57">
        <v>1</v>
      </c>
      <c r="I3801" s="57">
        <v>2</v>
      </c>
      <c r="J3801" s="57"/>
      <c r="K3801" s="57">
        <f t="shared" si="281"/>
        <v>2</v>
      </c>
      <c r="L3801" s="57">
        <f t="shared" si="282"/>
        <v>2</v>
      </c>
      <c r="M3801" s="4" t="s">
        <v>7129</v>
      </c>
      <c r="N3801" s="57" t="s">
        <v>52</v>
      </c>
      <c r="O3801" s="57">
        <v>9330</v>
      </c>
      <c r="P3801" s="4" t="s">
        <v>2417</v>
      </c>
      <c r="Q3801" s="4"/>
    </row>
    <row r="3802" spans="1:17" s="1" customFormat="1" ht="18.649999999999999" customHeight="1" x14ac:dyDescent="0.35">
      <c r="A3802" s="3">
        <v>46218</v>
      </c>
      <c r="B3802" s="57">
        <f t="shared" si="279"/>
        <v>29</v>
      </c>
      <c r="C3802" s="57" t="str">
        <f t="shared" si="280"/>
        <v>Jul</v>
      </c>
      <c r="D3802" s="4" t="s">
        <v>2269</v>
      </c>
      <c r="E3802" s="57" t="s">
        <v>34</v>
      </c>
      <c r="F3802" s="57" t="s">
        <v>18</v>
      </c>
      <c r="G3802" s="57">
        <v>9814</v>
      </c>
      <c r="H3802" s="57">
        <v>1</v>
      </c>
      <c r="I3802" s="57">
        <v>2</v>
      </c>
      <c r="J3802" s="57"/>
      <c r="K3802" s="57">
        <f t="shared" si="281"/>
        <v>2</v>
      </c>
      <c r="L3802" s="57">
        <f t="shared" si="282"/>
        <v>2</v>
      </c>
      <c r="M3802" s="4" t="s">
        <v>7129</v>
      </c>
      <c r="N3802" s="57" t="s">
        <v>52</v>
      </c>
      <c r="O3802" s="57">
        <v>9330</v>
      </c>
      <c r="P3802" s="4" t="s">
        <v>2417</v>
      </c>
      <c r="Q3802" s="4"/>
    </row>
    <row r="3803" spans="1:17" s="1" customFormat="1" ht="18.649999999999999" customHeight="1" x14ac:dyDescent="0.35">
      <c r="A3803" s="3">
        <v>46218</v>
      </c>
      <c r="B3803" s="57">
        <f t="shared" si="279"/>
        <v>29</v>
      </c>
      <c r="C3803" s="57" t="str">
        <f t="shared" si="280"/>
        <v>Jul</v>
      </c>
      <c r="D3803" s="4" t="s">
        <v>1269</v>
      </c>
      <c r="E3803" s="57" t="s">
        <v>34</v>
      </c>
      <c r="F3803" s="57" t="s">
        <v>18</v>
      </c>
      <c r="G3803" s="57">
        <v>9814</v>
      </c>
      <c r="H3803" s="57">
        <v>1</v>
      </c>
      <c r="I3803" s="57">
        <v>8</v>
      </c>
      <c r="J3803" s="57">
        <v>1.5</v>
      </c>
      <c r="K3803" s="57">
        <f t="shared" si="281"/>
        <v>9.5</v>
      </c>
      <c r="L3803" s="57">
        <f t="shared" si="282"/>
        <v>9.5</v>
      </c>
      <c r="M3803" s="4" t="s">
        <v>447</v>
      </c>
      <c r="N3803" s="57" t="s">
        <v>455</v>
      </c>
      <c r="O3803" s="57">
        <v>9812</v>
      </c>
      <c r="P3803" s="4"/>
      <c r="Q3803" s="4"/>
    </row>
    <row r="3804" spans="1:17" s="1" customFormat="1" ht="18.649999999999999" customHeight="1" x14ac:dyDescent="0.35">
      <c r="A3804" s="3">
        <v>46218</v>
      </c>
      <c r="B3804" s="57">
        <f t="shared" si="279"/>
        <v>29</v>
      </c>
      <c r="C3804" s="57" t="str">
        <f t="shared" si="280"/>
        <v>Jul</v>
      </c>
      <c r="D3804" s="4" t="s">
        <v>1537</v>
      </c>
      <c r="E3804" s="57" t="s">
        <v>445</v>
      </c>
      <c r="F3804" s="57" t="s">
        <v>18</v>
      </c>
      <c r="G3804" s="57">
        <v>9812</v>
      </c>
      <c r="H3804" s="57">
        <v>1</v>
      </c>
      <c r="I3804" s="57">
        <v>8</v>
      </c>
      <c r="J3804" s="57"/>
      <c r="K3804" s="57">
        <f t="shared" si="281"/>
        <v>8</v>
      </c>
      <c r="L3804" s="57">
        <f t="shared" si="282"/>
        <v>8</v>
      </c>
      <c r="M3804" s="4" t="s">
        <v>7130</v>
      </c>
      <c r="N3804" s="57" t="s">
        <v>52</v>
      </c>
      <c r="O3804" s="57">
        <v>9330</v>
      </c>
      <c r="P3804" s="4" t="s">
        <v>6159</v>
      </c>
      <c r="Q3804" s="4"/>
    </row>
    <row r="3805" spans="1:17" s="1" customFormat="1" ht="18.649999999999999" customHeight="1" x14ac:dyDescent="0.35">
      <c r="A3805" s="3">
        <v>46218</v>
      </c>
      <c r="B3805" s="57">
        <f t="shared" si="279"/>
        <v>29</v>
      </c>
      <c r="C3805" s="57" t="str">
        <f t="shared" si="280"/>
        <v>Jul</v>
      </c>
      <c r="D3805" s="4" t="s">
        <v>1283</v>
      </c>
      <c r="E3805" s="57" t="s">
        <v>445</v>
      </c>
      <c r="F3805" s="57" t="s">
        <v>18</v>
      </c>
      <c r="G3805" s="57">
        <v>9812</v>
      </c>
      <c r="H3805" s="57">
        <v>1</v>
      </c>
      <c r="I3805" s="57">
        <v>8</v>
      </c>
      <c r="J3805" s="57">
        <v>3</v>
      </c>
      <c r="K3805" s="57">
        <f t="shared" si="281"/>
        <v>11</v>
      </c>
      <c r="L3805" s="57">
        <f t="shared" si="282"/>
        <v>11</v>
      </c>
      <c r="M3805" s="4" t="s">
        <v>7130</v>
      </c>
      <c r="N3805" s="57" t="s">
        <v>52</v>
      </c>
      <c r="O3805" s="57">
        <v>9330</v>
      </c>
      <c r="P3805" s="4" t="s">
        <v>6210</v>
      </c>
      <c r="Q3805" s="4"/>
    </row>
    <row r="3806" spans="1:17" s="1" customFormat="1" ht="18.649999999999999" customHeight="1" x14ac:dyDescent="0.35">
      <c r="A3806" s="3">
        <v>46218</v>
      </c>
      <c r="B3806" s="57">
        <f t="shared" si="279"/>
        <v>29</v>
      </c>
      <c r="C3806" s="57" t="str">
        <f t="shared" si="280"/>
        <v>Jul</v>
      </c>
      <c r="D3806" s="4" t="s">
        <v>6795</v>
      </c>
      <c r="E3806" s="57" t="s">
        <v>445</v>
      </c>
      <c r="F3806" s="57" t="s">
        <v>18</v>
      </c>
      <c r="G3806" s="57">
        <v>9812</v>
      </c>
      <c r="H3806" s="57">
        <v>2</v>
      </c>
      <c r="I3806" s="57">
        <v>8</v>
      </c>
      <c r="J3806" s="57"/>
      <c r="K3806" s="57">
        <f t="shared" si="281"/>
        <v>8</v>
      </c>
      <c r="L3806" s="57">
        <f t="shared" si="282"/>
        <v>16</v>
      </c>
      <c r="M3806" s="4" t="s">
        <v>5733</v>
      </c>
      <c r="N3806" s="57" t="s">
        <v>47</v>
      </c>
      <c r="O3806" s="57">
        <v>9281</v>
      </c>
      <c r="P3806" s="4" t="s">
        <v>5734</v>
      </c>
      <c r="Q3806" s="4"/>
    </row>
    <row r="3807" spans="1:17" s="1" customFormat="1" ht="18.649999999999999" customHeight="1" x14ac:dyDescent="0.35">
      <c r="A3807" s="3">
        <v>46218</v>
      </c>
      <c r="B3807" s="57">
        <f t="shared" si="279"/>
        <v>29</v>
      </c>
      <c r="C3807" s="57" t="str">
        <f t="shared" si="280"/>
        <v>Jul</v>
      </c>
      <c r="D3807" s="4" t="s">
        <v>6795</v>
      </c>
      <c r="E3807" s="57" t="s">
        <v>445</v>
      </c>
      <c r="F3807" s="57" t="s">
        <v>18</v>
      </c>
      <c r="G3807" s="57">
        <v>9812</v>
      </c>
      <c r="H3807" s="57">
        <v>1</v>
      </c>
      <c r="I3807" s="57">
        <v>8</v>
      </c>
      <c r="J3807" s="57">
        <v>3</v>
      </c>
      <c r="K3807" s="57">
        <f t="shared" si="281"/>
        <v>11</v>
      </c>
      <c r="L3807" s="57">
        <f t="shared" si="282"/>
        <v>11</v>
      </c>
      <c r="M3807" s="4" t="s">
        <v>5733</v>
      </c>
      <c r="N3807" s="57" t="s">
        <v>47</v>
      </c>
      <c r="O3807" s="57">
        <v>9281</v>
      </c>
      <c r="P3807" s="4" t="s">
        <v>5734</v>
      </c>
      <c r="Q3807" s="4"/>
    </row>
    <row r="3808" spans="1:17" s="1" customFormat="1" ht="18.649999999999999" customHeight="1" x14ac:dyDescent="0.35">
      <c r="A3808" s="3">
        <v>46218</v>
      </c>
      <c r="B3808" s="57">
        <f t="shared" si="279"/>
        <v>29</v>
      </c>
      <c r="C3808" s="57" t="str">
        <f t="shared" si="280"/>
        <v>Jul</v>
      </c>
      <c r="D3808" s="4" t="s">
        <v>6795</v>
      </c>
      <c r="E3808" s="57" t="s">
        <v>445</v>
      </c>
      <c r="F3808" s="57" t="s">
        <v>18</v>
      </c>
      <c r="G3808" s="57">
        <v>9812</v>
      </c>
      <c r="H3808" s="57">
        <v>7</v>
      </c>
      <c r="I3808" s="57">
        <v>8</v>
      </c>
      <c r="J3808" s="57">
        <v>4</v>
      </c>
      <c r="K3808" s="57">
        <f t="shared" si="281"/>
        <v>12</v>
      </c>
      <c r="L3808" s="57">
        <f t="shared" si="282"/>
        <v>84</v>
      </c>
      <c r="M3808" s="4" t="s">
        <v>5733</v>
      </c>
      <c r="N3808" s="57" t="s">
        <v>47</v>
      </c>
      <c r="O3808" s="57">
        <v>9281</v>
      </c>
      <c r="P3808" s="4" t="s">
        <v>5734</v>
      </c>
      <c r="Q3808" s="4"/>
    </row>
    <row r="3809" spans="1:17" s="1" customFormat="1" ht="18.649999999999999" customHeight="1" x14ac:dyDescent="0.35">
      <c r="A3809" s="3">
        <v>46218</v>
      </c>
      <c r="B3809" s="57">
        <f t="shared" si="279"/>
        <v>29</v>
      </c>
      <c r="C3809" s="57" t="str">
        <f t="shared" si="280"/>
        <v>Jul</v>
      </c>
      <c r="D3809" s="4" t="s">
        <v>6636</v>
      </c>
      <c r="E3809" s="57" t="s">
        <v>445</v>
      </c>
      <c r="F3809" s="57" t="s">
        <v>18</v>
      </c>
      <c r="G3809" s="57">
        <v>9812</v>
      </c>
      <c r="H3809" s="57">
        <v>1</v>
      </c>
      <c r="I3809" s="57">
        <v>8</v>
      </c>
      <c r="J3809" s="57">
        <v>3</v>
      </c>
      <c r="K3809" s="57">
        <f t="shared" si="281"/>
        <v>11</v>
      </c>
      <c r="L3809" s="57">
        <f t="shared" si="282"/>
        <v>11</v>
      </c>
      <c r="M3809" s="4" t="s">
        <v>6571</v>
      </c>
      <c r="N3809" s="57" t="s">
        <v>65</v>
      </c>
      <c r="O3809" s="57"/>
      <c r="P3809" s="4" t="s">
        <v>6572</v>
      </c>
      <c r="Q3809" s="4"/>
    </row>
    <row r="3810" spans="1:17" s="1" customFormat="1" ht="18.649999999999999" customHeight="1" x14ac:dyDescent="0.35">
      <c r="A3810" s="3">
        <v>46218</v>
      </c>
      <c r="B3810" s="57">
        <f t="shared" si="279"/>
        <v>29</v>
      </c>
      <c r="C3810" s="57" t="str">
        <f t="shared" si="280"/>
        <v>Jul</v>
      </c>
      <c r="D3810" s="4" t="s">
        <v>2621</v>
      </c>
      <c r="E3810" s="57" t="s">
        <v>445</v>
      </c>
      <c r="F3810" s="57" t="s">
        <v>18</v>
      </c>
      <c r="G3810" s="57">
        <v>9812</v>
      </c>
      <c r="H3810" s="57">
        <v>12</v>
      </c>
      <c r="I3810" s="57">
        <v>8</v>
      </c>
      <c r="J3810" s="57"/>
      <c r="K3810" s="57">
        <f t="shared" si="281"/>
        <v>8</v>
      </c>
      <c r="L3810" s="57">
        <f t="shared" si="282"/>
        <v>96</v>
      </c>
      <c r="M3810" s="4" t="s">
        <v>447</v>
      </c>
      <c r="N3810" s="57" t="s">
        <v>455</v>
      </c>
      <c r="O3810" s="57">
        <v>9812</v>
      </c>
      <c r="P3810" s="4"/>
      <c r="Q3810" s="4"/>
    </row>
    <row r="3811" spans="1:17" s="1" customFormat="1" ht="18.649999999999999" customHeight="1" x14ac:dyDescent="0.35">
      <c r="A3811" s="3">
        <v>46218</v>
      </c>
      <c r="B3811" s="57">
        <f t="shared" si="279"/>
        <v>29</v>
      </c>
      <c r="C3811" s="57" t="str">
        <f t="shared" si="280"/>
        <v>Jul</v>
      </c>
      <c r="D3811" s="4" t="s">
        <v>6795</v>
      </c>
      <c r="E3811" s="57" t="s">
        <v>445</v>
      </c>
      <c r="F3811" s="57" t="s">
        <v>18</v>
      </c>
      <c r="G3811" s="57">
        <v>9812</v>
      </c>
      <c r="H3811" s="57">
        <v>2</v>
      </c>
      <c r="I3811" s="57">
        <v>8</v>
      </c>
      <c r="J3811" s="57">
        <v>1</v>
      </c>
      <c r="K3811" s="57">
        <f t="shared" si="281"/>
        <v>9</v>
      </c>
      <c r="L3811" s="57">
        <f t="shared" si="282"/>
        <v>18</v>
      </c>
      <c r="M3811" s="4" t="s">
        <v>447</v>
      </c>
      <c r="N3811" s="57" t="s">
        <v>455</v>
      </c>
      <c r="O3811" s="57">
        <v>9812</v>
      </c>
      <c r="P3811" s="4"/>
      <c r="Q3811" s="4"/>
    </row>
    <row r="3812" spans="1:17" s="1" customFormat="1" ht="18.649999999999999" customHeight="1" x14ac:dyDescent="0.35">
      <c r="A3812" s="3">
        <v>46218</v>
      </c>
      <c r="B3812" s="57">
        <f t="shared" si="279"/>
        <v>29</v>
      </c>
      <c r="C3812" s="57" t="str">
        <f t="shared" si="280"/>
        <v>Jul</v>
      </c>
      <c r="D3812" s="4" t="s">
        <v>3977</v>
      </c>
      <c r="E3812" s="57" t="s">
        <v>445</v>
      </c>
      <c r="F3812" s="57" t="s">
        <v>18</v>
      </c>
      <c r="G3812" s="57">
        <v>9812</v>
      </c>
      <c r="H3812" s="57">
        <v>1</v>
      </c>
      <c r="I3812" s="57">
        <v>8</v>
      </c>
      <c r="J3812" s="57">
        <v>1.5</v>
      </c>
      <c r="K3812" s="57">
        <f t="shared" si="281"/>
        <v>9.5</v>
      </c>
      <c r="L3812" s="57">
        <f t="shared" si="282"/>
        <v>9.5</v>
      </c>
      <c r="M3812" s="4" t="s">
        <v>447</v>
      </c>
      <c r="N3812" s="57" t="s">
        <v>455</v>
      </c>
      <c r="O3812" s="57">
        <v>9812</v>
      </c>
      <c r="P3812" s="4"/>
      <c r="Q3812" s="4"/>
    </row>
    <row r="3813" spans="1:17" s="1" customFormat="1" ht="18.649999999999999" customHeight="1" x14ac:dyDescent="0.35">
      <c r="A3813" s="3">
        <v>46218</v>
      </c>
      <c r="B3813" s="57">
        <f t="shared" si="279"/>
        <v>29</v>
      </c>
      <c r="C3813" s="57" t="str">
        <f t="shared" si="280"/>
        <v>Jul</v>
      </c>
      <c r="D3813" s="4" t="s">
        <v>6796</v>
      </c>
      <c r="E3813" s="57" t="s">
        <v>445</v>
      </c>
      <c r="F3813" s="57" t="s">
        <v>18</v>
      </c>
      <c r="G3813" s="57">
        <v>9812</v>
      </c>
      <c r="H3813" s="57">
        <v>2</v>
      </c>
      <c r="I3813" s="57">
        <v>8</v>
      </c>
      <c r="J3813" s="57">
        <v>2</v>
      </c>
      <c r="K3813" s="57">
        <f t="shared" si="281"/>
        <v>10</v>
      </c>
      <c r="L3813" s="57">
        <f t="shared" si="282"/>
        <v>20</v>
      </c>
      <c r="M3813" s="4" t="s">
        <v>447</v>
      </c>
      <c r="N3813" s="57" t="s">
        <v>455</v>
      </c>
      <c r="O3813" s="57">
        <v>9812</v>
      </c>
      <c r="P3813" s="4"/>
      <c r="Q3813" s="4"/>
    </row>
    <row r="3814" spans="1:17" s="1" customFormat="1" ht="18.649999999999999" customHeight="1" x14ac:dyDescent="0.35">
      <c r="A3814" s="3">
        <v>46218</v>
      </c>
      <c r="B3814" s="57">
        <f t="shared" ref="B3814:B3877" si="283">WEEKNUM(A3814)</f>
        <v>29</v>
      </c>
      <c r="C3814" s="57" t="str">
        <f t="shared" ref="C3814:C3877" si="284">TEXT(A3814,"Mmm")</f>
        <v>Jul</v>
      </c>
      <c r="D3814" s="4" t="s">
        <v>3066</v>
      </c>
      <c r="E3814" s="57" t="s">
        <v>445</v>
      </c>
      <c r="F3814" s="57" t="s">
        <v>18</v>
      </c>
      <c r="G3814" s="57">
        <v>9812</v>
      </c>
      <c r="H3814" s="57">
        <v>6</v>
      </c>
      <c r="I3814" s="57">
        <v>8</v>
      </c>
      <c r="J3814" s="57">
        <v>4</v>
      </c>
      <c r="K3814" s="57">
        <f t="shared" si="281"/>
        <v>12</v>
      </c>
      <c r="L3814" s="57">
        <f t="shared" si="282"/>
        <v>72</v>
      </c>
      <c r="M3814" s="4" t="s">
        <v>447</v>
      </c>
      <c r="N3814" s="57" t="s">
        <v>455</v>
      </c>
      <c r="O3814" s="57">
        <v>9812</v>
      </c>
      <c r="P3814" s="4"/>
      <c r="Q3814" s="4"/>
    </row>
    <row r="3815" spans="1:17" s="1" customFormat="1" ht="18.649999999999999" customHeight="1" x14ac:dyDescent="0.35">
      <c r="A3815" s="3">
        <v>46218</v>
      </c>
      <c r="B3815" s="57">
        <f t="shared" si="283"/>
        <v>29</v>
      </c>
      <c r="C3815" s="57" t="str">
        <f t="shared" si="284"/>
        <v>Jul</v>
      </c>
      <c r="D3815" s="4" t="s">
        <v>1189</v>
      </c>
      <c r="E3815" s="57" t="s">
        <v>445</v>
      </c>
      <c r="F3815" s="57" t="s">
        <v>18</v>
      </c>
      <c r="G3815" s="57">
        <v>9812</v>
      </c>
      <c r="H3815" s="57">
        <v>2</v>
      </c>
      <c r="I3815" s="57">
        <v>8</v>
      </c>
      <c r="J3815" s="57"/>
      <c r="K3815" s="57">
        <f t="shared" si="281"/>
        <v>8</v>
      </c>
      <c r="L3815" s="57">
        <f t="shared" si="282"/>
        <v>16</v>
      </c>
      <c r="M3815" s="4" t="s">
        <v>2015</v>
      </c>
      <c r="N3815" s="57" t="s">
        <v>57</v>
      </c>
      <c r="O3815" s="57" t="s">
        <v>2518</v>
      </c>
      <c r="P3815" s="4" t="s">
        <v>4349</v>
      </c>
      <c r="Q3815" s="4"/>
    </row>
    <row r="3816" spans="1:17" s="1" customFormat="1" ht="18.649999999999999" customHeight="1" x14ac:dyDescent="0.35">
      <c r="A3816" s="3">
        <v>46218</v>
      </c>
      <c r="B3816" s="57">
        <f t="shared" si="283"/>
        <v>29</v>
      </c>
      <c r="C3816" s="57" t="str">
        <f t="shared" si="284"/>
        <v>Jul</v>
      </c>
      <c r="D3816" s="4" t="s">
        <v>6609</v>
      </c>
      <c r="E3816" s="57" t="s">
        <v>445</v>
      </c>
      <c r="F3816" s="57" t="s">
        <v>18</v>
      </c>
      <c r="G3816" s="57">
        <v>9812</v>
      </c>
      <c r="H3816" s="57">
        <v>1</v>
      </c>
      <c r="I3816" s="57">
        <v>8</v>
      </c>
      <c r="J3816" s="57">
        <v>2</v>
      </c>
      <c r="K3816" s="57">
        <f t="shared" si="281"/>
        <v>10</v>
      </c>
      <c r="L3816" s="57">
        <f t="shared" si="282"/>
        <v>10</v>
      </c>
      <c r="M3816" s="4" t="s">
        <v>2015</v>
      </c>
      <c r="N3816" s="57" t="s">
        <v>57</v>
      </c>
      <c r="O3816" s="57" t="s">
        <v>2518</v>
      </c>
      <c r="P3816" s="4" t="s">
        <v>4349</v>
      </c>
      <c r="Q3816" s="4"/>
    </row>
    <row r="3817" spans="1:17" s="1" customFormat="1" ht="18.649999999999999" customHeight="1" x14ac:dyDescent="0.35">
      <c r="A3817" s="3">
        <v>46218</v>
      </c>
      <c r="B3817" s="57">
        <f t="shared" si="283"/>
        <v>29</v>
      </c>
      <c r="C3817" s="57" t="str">
        <f t="shared" si="284"/>
        <v>Jul</v>
      </c>
      <c r="D3817" s="4" t="s">
        <v>6609</v>
      </c>
      <c r="E3817" s="57" t="s">
        <v>445</v>
      </c>
      <c r="F3817" s="57" t="s">
        <v>18</v>
      </c>
      <c r="G3817" s="57">
        <v>9812</v>
      </c>
      <c r="H3817" s="57">
        <v>1</v>
      </c>
      <c r="I3817" s="57">
        <v>8</v>
      </c>
      <c r="J3817" s="57">
        <v>4</v>
      </c>
      <c r="K3817" s="57">
        <f t="shared" si="281"/>
        <v>12</v>
      </c>
      <c r="L3817" s="57">
        <f t="shared" si="282"/>
        <v>12</v>
      </c>
      <c r="M3817" s="4" t="s">
        <v>2015</v>
      </c>
      <c r="N3817" s="57" t="s">
        <v>57</v>
      </c>
      <c r="O3817" s="57" t="s">
        <v>2518</v>
      </c>
      <c r="P3817" s="4" t="s">
        <v>4349</v>
      </c>
      <c r="Q3817" s="4"/>
    </row>
    <row r="3818" spans="1:17" s="1" customFormat="1" ht="18.649999999999999" customHeight="1" x14ac:dyDescent="0.35">
      <c r="A3818" s="3">
        <v>46218</v>
      </c>
      <c r="B3818" s="57">
        <f t="shared" si="283"/>
        <v>29</v>
      </c>
      <c r="C3818" s="57" t="str">
        <f t="shared" si="284"/>
        <v>Jul</v>
      </c>
      <c r="D3818" s="4" t="s">
        <v>6796</v>
      </c>
      <c r="E3818" s="57" t="s">
        <v>445</v>
      </c>
      <c r="F3818" s="57" t="s">
        <v>18</v>
      </c>
      <c r="G3818" s="57">
        <v>9812</v>
      </c>
      <c r="H3818" s="57">
        <v>5</v>
      </c>
      <c r="I3818" s="57">
        <v>8</v>
      </c>
      <c r="J3818" s="57"/>
      <c r="K3818" s="57">
        <f t="shared" si="281"/>
        <v>8</v>
      </c>
      <c r="L3818" s="57">
        <f t="shared" si="282"/>
        <v>40</v>
      </c>
      <c r="M3818" s="4" t="s">
        <v>1903</v>
      </c>
      <c r="N3818" s="57" t="s">
        <v>443</v>
      </c>
      <c r="O3818" s="57">
        <v>9814</v>
      </c>
      <c r="P3818" s="4"/>
      <c r="Q3818" s="4"/>
    </row>
    <row r="3819" spans="1:17" s="1" customFormat="1" ht="18.649999999999999" customHeight="1" x14ac:dyDescent="0.35">
      <c r="A3819" s="3">
        <v>46218</v>
      </c>
      <c r="B3819" s="57">
        <f t="shared" si="283"/>
        <v>29</v>
      </c>
      <c r="C3819" s="57" t="str">
        <f t="shared" si="284"/>
        <v>Jul</v>
      </c>
      <c r="D3819" s="4" t="s">
        <v>674</v>
      </c>
      <c r="E3819" s="57" t="s">
        <v>445</v>
      </c>
      <c r="F3819" s="57" t="s">
        <v>17</v>
      </c>
      <c r="G3819" s="57">
        <v>9812</v>
      </c>
      <c r="H3819" s="57">
        <v>1</v>
      </c>
      <c r="I3819" s="57">
        <v>8</v>
      </c>
      <c r="J3819" s="57">
        <v>4</v>
      </c>
      <c r="K3819" s="57">
        <f t="shared" si="281"/>
        <v>12</v>
      </c>
      <c r="L3819" s="57">
        <f t="shared" si="282"/>
        <v>12</v>
      </c>
      <c r="M3819" s="4" t="s">
        <v>7130</v>
      </c>
      <c r="N3819" s="57" t="s">
        <v>52</v>
      </c>
      <c r="O3819" s="57">
        <v>9330</v>
      </c>
      <c r="P3819" s="4" t="s">
        <v>5440</v>
      </c>
      <c r="Q3819" s="4"/>
    </row>
    <row r="3820" spans="1:17" s="1" customFormat="1" ht="18.649999999999999" customHeight="1" x14ac:dyDescent="0.35">
      <c r="A3820" s="3">
        <v>46218</v>
      </c>
      <c r="B3820" s="57">
        <f t="shared" si="283"/>
        <v>29</v>
      </c>
      <c r="C3820" s="57" t="str">
        <f t="shared" si="284"/>
        <v>Jul</v>
      </c>
      <c r="D3820" s="4" t="s">
        <v>5406</v>
      </c>
      <c r="E3820" s="57" t="s">
        <v>445</v>
      </c>
      <c r="F3820" s="57" t="s">
        <v>17</v>
      </c>
      <c r="G3820" s="57">
        <v>9812</v>
      </c>
      <c r="H3820" s="57">
        <v>3</v>
      </c>
      <c r="I3820" s="57">
        <v>8</v>
      </c>
      <c r="J3820" s="57"/>
      <c r="K3820" s="57">
        <f t="shared" si="281"/>
        <v>8</v>
      </c>
      <c r="L3820" s="57">
        <f t="shared" si="282"/>
        <v>24</v>
      </c>
      <c r="M3820" s="4" t="s">
        <v>1903</v>
      </c>
      <c r="N3820" s="57" t="s">
        <v>442</v>
      </c>
      <c r="O3820" s="57">
        <v>9812</v>
      </c>
      <c r="P3820" s="4"/>
      <c r="Q3820" s="4"/>
    </row>
    <row r="3821" spans="1:17" s="1" customFormat="1" ht="18.649999999999999" customHeight="1" x14ac:dyDescent="0.35">
      <c r="A3821" s="3">
        <v>46218</v>
      </c>
      <c r="B3821" s="57">
        <f t="shared" si="283"/>
        <v>29</v>
      </c>
      <c r="C3821" s="57" t="str">
        <f t="shared" si="284"/>
        <v>Jul</v>
      </c>
      <c r="D3821" s="4" t="s">
        <v>5406</v>
      </c>
      <c r="E3821" s="57" t="s">
        <v>445</v>
      </c>
      <c r="F3821" s="57" t="s">
        <v>17</v>
      </c>
      <c r="G3821" s="57">
        <v>9812</v>
      </c>
      <c r="H3821" s="57">
        <v>1</v>
      </c>
      <c r="I3821" s="57">
        <v>8</v>
      </c>
      <c r="J3821" s="57">
        <v>1.75</v>
      </c>
      <c r="K3821" s="57">
        <f t="shared" si="281"/>
        <v>9.75</v>
      </c>
      <c r="L3821" s="57">
        <f t="shared" si="282"/>
        <v>9.75</v>
      </c>
      <c r="M3821" s="4" t="s">
        <v>1903</v>
      </c>
      <c r="N3821" s="57" t="s">
        <v>442</v>
      </c>
      <c r="O3821" s="57">
        <v>9812</v>
      </c>
      <c r="P3821" s="4"/>
      <c r="Q3821" s="4"/>
    </row>
    <row r="3822" spans="1:17" s="1" customFormat="1" ht="18.649999999999999" customHeight="1" x14ac:dyDescent="0.35">
      <c r="A3822" s="3">
        <v>46218</v>
      </c>
      <c r="B3822" s="57">
        <f t="shared" si="283"/>
        <v>29</v>
      </c>
      <c r="C3822" s="57" t="str">
        <f t="shared" si="284"/>
        <v>Jul</v>
      </c>
      <c r="D3822" s="4" t="s">
        <v>5406</v>
      </c>
      <c r="E3822" s="57" t="s">
        <v>445</v>
      </c>
      <c r="F3822" s="57" t="s">
        <v>17</v>
      </c>
      <c r="G3822" s="57">
        <v>9812</v>
      </c>
      <c r="H3822" s="57">
        <v>51</v>
      </c>
      <c r="I3822" s="57">
        <v>8</v>
      </c>
      <c r="J3822" s="57">
        <v>2</v>
      </c>
      <c r="K3822" s="57">
        <f t="shared" si="281"/>
        <v>10</v>
      </c>
      <c r="L3822" s="57">
        <f t="shared" si="282"/>
        <v>510</v>
      </c>
      <c r="M3822" s="4" t="s">
        <v>1903</v>
      </c>
      <c r="N3822" s="57" t="s">
        <v>442</v>
      </c>
      <c r="O3822" s="57">
        <v>9812</v>
      </c>
      <c r="P3822" s="4"/>
      <c r="Q3822" s="4"/>
    </row>
    <row r="3823" spans="1:17" s="1" customFormat="1" ht="18.649999999999999" customHeight="1" x14ac:dyDescent="0.35">
      <c r="A3823" s="3">
        <v>46218</v>
      </c>
      <c r="B3823" s="57">
        <f t="shared" si="283"/>
        <v>29</v>
      </c>
      <c r="C3823" s="57" t="str">
        <f t="shared" si="284"/>
        <v>Jul</v>
      </c>
      <c r="D3823" s="4" t="s">
        <v>5406</v>
      </c>
      <c r="E3823" s="57" t="s">
        <v>445</v>
      </c>
      <c r="F3823" s="57" t="s">
        <v>17</v>
      </c>
      <c r="G3823" s="57">
        <v>9812</v>
      </c>
      <c r="H3823" s="57">
        <v>1</v>
      </c>
      <c r="I3823" s="57">
        <v>8</v>
      </c>
      <c r="J3823" s="57">
        <v>3.5</v>
      </c>
      <c r="K3823" s="57">
        <f t="shared" si="281"/>
        <v>11.5</v>
      </c>
      <c r="L3823" s="57">
        <f t="shared" si="282"/>
        <v>11.5</v>
      </c>
      <c r="M3823" s="4" t="s">
        <v>1903</v>
      </c>
      <c r="N3823" s="57" t="s">
        <v>442</v>
      </c>
      <c r="O3823" s="57">
        <v>9812</v>
      </c>
      <c r="P3823" s="4"/>
      <c r="Q3823" s="4"/>
    </row>
    <row r="3824" spans="1:17" s="1" customFormat="1" ht="18.649999999999999" customHeight="1" x14ac:dyDescent="0.35">
      <c r="A3824" s="3">
        <v>46218</v>
      </c>
      <c r="B3824" s="57">
        <f t="shared" si="283"/>
        <v>29</v>
      </c>
      <c r="C3824" s="57" t="str">
        <f t="shared" si="284"/>
        <v>Jul</v>
      </c>
      <c r="D3824" s="4" t="s">
        <v>5406</v>
      </c>
      <c r="E3824" s="57" t="s">
        <v>445</v>
      </c>
      <c r="F3824" s="57" t="s">
        <v>17</v>
      </c>
      <c r="G3824" s="57">
        <v>9812</v>
      </c>
      <c r="H3824" s="57">
        <v>14</v>
      </c>
      <c r="I3824" s="57">
        <v>8</v>
      </c>
      <c r="J3824" s="57">
        <v>4</v>
      </c>
      <c r="K3824" s="57">
        <f t="shared" si="281"/>
        <v>12</v>
      </c>
      <c r="L3824" s="57">
        <f t="shared" si="282"/>
        <v>168</v>
      </c>
      <c r="M3824" s="4" t="s">
        <v>1903</v>
      </c>
      <c r="N3824" s="57" t="s">
        <v>442</v>
      </c>
      <c r="O3824" s="57">
        <v>9812</v>
      </c>
      <c r="P3824" s="4"/>
      <c r="Q3824" s="4"/>
    </row>
    <row r="3825" spans="1:17" s="1" customFormat="1" ht="18.649999999999999" customHeight="1" x14ac:dyDescent="0.35">
      <c r="A3825" s="3">
        <v>46218</v>
      </c>
      <c r="B3825" s="57">
        <f t="shared" si="283"/>
        <v>29</v>
      </c>
      <c r="C3825" s="57" t="str">
        <f t="shared" si="284"/>
        <v>Jul</v>
      </c>
      <c r="D3825" s="4" t="s">
        <v>5731</v>
      </c>
      <c r="E3825" s="57" t="s">
        <v>445</v>
      </c>
      <c r="F3825" s="57" t="s">
        <v>17</v>
      </c>
      <c r="G3825" s="57">
        <v>9812</v>
      </c>
      <c r="H3825" s="57">
        <v>1</v>
      </c>
      <c r="I3825" s="57">
        <v>8</v>
      </c>
      <c r="J3825" s="57">
        <v>2</v>
      </c>
      <c r="K3825" s="57">
        <f t="shared" ref="K3825:K3888" si="285">I3825+J3825</f>
        <v>10</v>
      </c>
      <c r="L3825" s="57">
        <f t="shared" si="282"/>
        <v>10</v>
      </c>
      <c r="M3825" s="4" t="s">
        <v>5733</v>
      </c>
      <c r="N3825" s="57" t="s">
        <v>47</v>
      </c>
      <c r="O3825" s="57">
        <v>9281</v>
      </c>
      <c r="P3825" s="4" t="s">
        <v>5734</v>
      </c>
      <c r="Q3825" s="4"/>
    </row>
    <row r="3826" spans="1:17" s="1" customFormat="1" ht="18.649999999999999" customHeight="1" x14ac:dyDescent="0.35">
      <c r="A3826" s="3">
        <v>46218</v>
      </c>
      <c r="B3826" s="57">
        <f t="shared" si="283"/>
        <v>29</v>
      </c>
      <c r="C3826" s="57" t="str">
        <f t="shared" si="284"/>
        <v>Jul</v>
      </c>
      <c r="D3826" s="4" t="s">
        <v>5731</v>
      </c>
      <c r="E3826" s="57" t="s">
        <v>445</v>
      </c>
      <c r="F3826" s="57" t="s">
        <v>17</v>
      </c>
      <c r="G3826" s="57">
        <v>9812</v>
      </c>
      <c r="H3826" s="57">
        <v>1</v>
      </c>
      <c r="I3826" s="57">
        <v>8</v>
      </c>
      <c r="J3826" s="57">
        <v>4</v>
      </c>
      <c r="K3826" s="57">
        <f t="shared" si="285"/>
        <v>12</v>
      </c>
      <c r="L3826" s="57">
        <f t="shared" si="282"/>
        <v>12</v>
      </c>
      <c r="M3826" s="4" t="s">
        <v>5733</v>
      </c>
      <c r="N3826" s="57" t="s">
        <v>47</v>
      </c>
      <c r="O3826" s="57">
        <v>9281</v>
      </c>
      <c r="P3826" s="4" t="s">
        <v>5734</v>
      </c>
      <c r="Q3826" s="4"/>
    </row>
    <row r="3827" spans="1:17" s="1" customFormat="1" ht="18.649999999999999" customHeight="1" x14ac:dyDescent="0.35">
      <c r="A3827" s="3">
        <v>46218</v>
      </c>
      <c r="B3827" s="57">
        <f t="shared" si="283"/>
        <v>29</v>
      </c>
      <c r="C3827" s="57" t="str">
        <f t="shared" si="284"/>
        <v>Jul</v>
      </c>
      <c r="D3827" s="4" t="s">
        <v>551</v>
      </c>
      <c r="E3827" s="57" t="s">
        <v>34</v>
      </c>
      <c r="F3827" s="57" t="s">
        <v>17</v>
      </c>
      <c r="G3827" s="57">
        <v>9814</v>
      </c>
      <c r="H3827" s="57">
        <v>45</v>
      </c>
      <c r="I3827" s="57">
        <v>8</v>
      </c>
      <c r="J3827" s="57">
        <v>4</v>
      </c>
      <c r="K3827" s="57">
        <f t="shared" si="285"/>
        <v>12</v>
      </c>
      <c r="L3827" s="57">
        <f t="shared" si="282"/>
        <v>540</v>
      </c>
      <c r="M3827" s="4" t="s">
        <v>1903</v>
      </c>
      <c r="N3827" s="57" t="s">
        <v>443</v>
      </c>
      <c r="O3827" s="57">
        <v>9814</v>
      </c>
      <c r="P3827" s="4"/>
      <c r="Q3827" s="4"/>
    </row>
    <row r="3828" spans="1:17" s="1" customFormat="1" ht="18.649999999999999" customHeight="1" x14ac:dyDescent="0.35">
      <c r="A3828" s="3">
        <v>46218</v>
      </c>
      <c r="B3828" s="57">
        <f t="shared" si="283"/>
        <v>29</v>
      </c>
      <c r="C3828" s="57" t="str">
        <f t="shared" si="284"/>
        <v>Jul</v>
      </c>
      <c r="D3828" s="4" t="s">
        <v>6281</v>
      </c>
      <c r="E3828" s="57" t="s">
        <v>34</v>
      </c>
      <c r="F3828" s="57" t="s">
        <v>17</v>
      </c>
      <c r="G3828" s="57">
        <v>9814</v>
      </c>
      <c r="H3828" s="57">
        <v>3</v>
      </c>
      <c r="I3828" s="57">
        <v>8</v>
      </c>
      <c r="J3828" s="57">
        <v>4</v>
      </c>
      <c r="K3828" s="57">
        <f t="shared" si="285"/>
        <v>12</v>
      </c>
      <c r="L3828" s="57">
        <f t="shared" si="282"/>
        <v>36</v>
      </c>
      <c r="M3828" s="4" t="s">
        <v>7044</v>
      </c>
      <c r="N3828" s="57" t="s">
        <v>3373</v>
      </c>
      <c r="O3828" s="57" t="s">
        <v>6282</v>
      </c>
      <c r="P3828" s="4" t="s">
        <v>6637</v>
      </c>
      <c r="Q3828" s="4"/>
    </row>
    <row r="3829" spans="1:17" s="1" customFormat="1" ht="18.649999999999999" customHeight="1" x14ac:dyDescent="0.35">
      <c r="A3829" s="3">
        <v>46218</v>
      </c>
      <c r="B3829" s="57">
        <f t="shared" si="283"/>
        <v>29</v>
      </c>
      <c r="C3829" s="57" t="str">
        <f t="shared" si="284"/>
        <v>Jul</v>
      </c>
      <c r="D3829" s="4" t="s">
        <v>6248</v>
      </c>
      <c r="E3829" s="57" t="s">
        <v>34</v>
      </c>
      <c r="F3829" s="57" t="s">
        <v>17</v>
      </c>
      <c r="G3829" s="57">
        <v>9814</v>
      </c>
      <c r="H3829" s="57">
        <v>3</v>
      </c>
      <c r="I3829" s="57">
        <v>8</v>
      </c>
      <c r="J3829" s="57">
        <v>4</v>
      </c>
      <c r="K3829" s="57">
        <f t="shared" si="285"/>
        <v>12</v>
      </c>
      <c r="L3829" s="57">
        <f t="shared" si="282"/>
        <v>36</v>
      </c>
      <c r="M3829" s="4" t="s">
        <v>7044</v>
      </c>
      <c r="N3829" s="57" t="s">
        <v>3373</v>
      </c>
      <c r="O3829" s="57" t="s">
        <v>6282</v>
      </c>
      <c r="P3829" s="4" t="s">
        <v>6637</v>
      </c>
      <c r="Q3829" s="4"/>
    </row>
    <row r="3830" spans="1:17" s="1" customFormat="1" ht="18.649999999999999" customHeight="1" x14ac:dyDescent="0.35">
      <c r="A3830" s="3">
        <v>46219</v>
      </c>
      <c r="B3830" s="57">
        <f t="shared" si="283"/>
        <v>29</v>
      </c>
      <c r="C3830" s="57" t="str">
        <f t="shared" si="284"/>
        <v>Jul</v>
      </c>
      <c r="D3830" s="4" t="s">
        <v>435</v>
      </c>
      <c r="E3830" s="57" t="s">
        <v>34</v>
      </c>
      <c r="F3830" s="57" t="s">
        <v>18</v>
      </c>
      <c r="G3830" s="57">
        <v>9814</v>
      </c>
      <c r="H3830" s="57">
        <v>1</v>
      </c>
      <c r="I3830" s="57">
        <v>8</v>
      </c>
      <c r="J3830" s="57"/>
      <c r="K3830" s="57">
        <f t="shared" si="285"/>
        <v>8</v>
      </c>
      <c r="L3830" s="57">
        <f t="shared" si="282"/>
        <v>8</v>
      </c>
      <c r="M3830" s="4" t="s">
        <v>452</v>
      </c>
      <c r="N3830" s="57" t="s">
        <v>435</v>
      </c>
      <c r="O3830" s="57"/>
      <c r="P3830" s="4"/>
      <c r="Q3830" s="4"/>
    </row>
    <row r="3831" spans="1:17" s="1" customFormat="1" ht="18.649999999999999" customHeight="1" x14ac:dyDescent="0.35">
      <c r="A3831" s="3">
        <v>46219</v>
      </c>
      <c r="B3831" s="57">
        <f t="shared" si="283"/>
        <v>29</v>
      </c>
      <c r="C3831" s="57" t="str">
        <f t="shared" si="284"/>
        <v>Jul</v>
      </c>
      <c r="D3831" s="4" t="s">
        <v>435</v>
      </c>
      <c r="E3831" s="57" t="s">
        <v>34</v>
      </c>
      <c r="F3831" s="57" t="s">
        <v>18</v>
      </c>
      <c r="G3831" s="57">
        <v>9814</v>
      </c>
      <c r="H3831" s="57">
        <v>1</v>
      </c>
      <c r="I3831" s="57">
        <v>8</v>
      </c>
      <c r="J3831" s="57">
        <v>2</v>
      </c>
      <c r="K3831" s="57">
        <f t="shared" si="285"/>
        <v>10</v>
      </c>
      <c r="L3831" s="57">
        <f t="shared" si="282"/>
        <v>10</v>
      </c>
      <c r="M3831" s="4" t="s">
        <v>452</v>
      </c>
      <c r="N3831" s="57" t="s">
        <v>435</v>
      </c>
      <c r="O3831" s="57"/>
      <c r="P3831" s="4"/>
      <c r="Q3831" s="4"/>
    </row>
    <row r="3832" spans="1:17" s="1" customFormat="1" ht="18.649999999999999" customHeight="1" x14ac:dyDescent="0.35">
      <c r="A3832" s="3">
        <v>46219</v>
      </c>
      <c r="B3832" s="57">
        <f t="shared" si="283"/>
        <v>29</v>
      </c>
      <c r="C3832" s="57" t="str">
        <f t="shared" si="284"/>
        <v>Jul</v>
      </c>
      <c r="D3832" s="4" t="s">
        <v>2268</v>
      </c>
      <c r="E3832" s="57" t="s">
        <v>34</v>
      </c>
      <c r="F3832" s="57" t="s">
        <v>18</v>
      </c>
      <c r="G3832" s="57">
        <v>9814</v>
      </c>
      <c r="H3832" s="57">
        <v>1</v>
      </c>
      <c r="I3832" s="57">
        <v>2</v>
      </c>
      <c r="J3832" s="57"/>
      <c r="K3832" s="57">
        <f t="shared" si="285"/>
        <v>2</v>
      </c>
      <c r="L3832" s="57">
        <f t="shared" si="282"/>
        <v>2</v>
      </c>
      <c r="M3832" s="4" t="s">
        <v>7129</v>
      </c>
      <c r="N3832" s="57" t="s">
        <v>52</v>
      </c>
      <c r="O3832" s="57">
        <v>9330</v>
      </c>
      <c r="P3832" s="4" t="s">
        <v>2417</v>
      </c>
      <c r="Q3832" s="4"/>
    </row>
    <row r="3833" spans="1:17" s="1" customFormat="1" ht="18.649999999999999" customHeight="1" x14ac:dyDescent="0.35">
      <c r="A3833" s="3">
        <v>46219</v>
      </c>
      <c r="B3833" s="57">
        <f t="shared" si="283"/>
        <v>29</v>
      </c>
      <c r="C3833" s="57" t="str">
        <f t="shared" si="284"/>
        <v>Jul</v>
      </c>
      <c r="D3833" s="4" t="s">
        <v>2269</v>
      </c>
      <c r="E3833" s="57" t="s">
        <v>34</v>
      </c>
      <c r="F3833" s="57" t="s">
        <v>18</v>
      </c>
      <c r="G3833" s="57">
        <v>9814</v>
      </c>
      <c r="H3833" s="57">
        <v>1</v>
      </c>
      <c r="I3833" s="57">
        <v>2</v>
      </c>
      <c r="J3833" s="57"/>
      <c r="K3833" s="57">
        <f t="shared" si="285"/>
        <v>2</v>
      </c>
      <c r="L3833" s="57">
        <f t="shared" si="282"/>
        <v>2</v>
      </c>
      <c r="M3833" s="4" t="s">
        <v>7129</v>
      </c>
      <c r="N3833" s="57" t="s">
        <v>52</v>
      </c>
      <c r="O3833" s="57">
        <v>9330</v>
      </c>
      <c r="P3833" s="4" t="s">
        <v>2417</v>
      </c>
      <c r="Q3833" s="4"/>
    </row>
    <row r="3834" spans="1:17" s="1" customFormat="1" ht="18.649999999999999" customHeight="1" x14ac:dyDescent="0.35">
      <c r="A3834" s="3">
        <v>46219</v>
      </c>
      <c r="B3834" s="57">
        <f t="shared" si="283"/>
        <v>29</v>
      </c>
      <c r="C3834" s="57" t="str">
        <f t="shared" si="284"/>
        <v>Jul</v>
      </c>
      <c r="D3834" s="4" t="s">
        <v>1269</v>
      </c>
      <c r="E3834" s="57" t="s">
        <v>34</v>
      </c>
      <c r="F3834" s="57" t="s">
        <v>18</v>
      </c>
      <c r="G3834" s="57">
        <v>9814</v>
      </c>
      <c r="H3834" s="57">
        <v>2</v>
      </c>
      <c r="I3834" s="57">
        <v>8</v>
      </c>
      <c r="J3834" s="57">
        <v>3</v>
      </c>
      <c r="K3834" s="57">
        <f t="shared" si="285"/>
        <v>11</v>
      </c>
      <c r="L3834" s="57">
        <f t="shared" si="282"/>
        <v>22</v>
      </c>
      <c r="M3834" s="4" t="s">
        <v>447</v>
      </c>
      <c r="N3834" s="57" t="s">
        <v>455</v>
      </c>
      <c r="O3834" s="57">
        <v>9812</v>
      </c>
      <c r="P3834" s="4"/>
      <c r="Q3834" s="4"/>
    </row>
    <row r="3835" spans="1:17" s="1" customFormat="1" ht="18.649999999999999" customHeight="1" x14ac:dyDescent="0.35">
      <c r="A3835" s="3">
        <v>46219</v>
      </c>
      <c r="B3835" s="57">
        <f t="shared" si="283"/>
        <v>29</v>
      </c>
      <c r="C3835" s="57" t="str">
        <f t="shared" si="284"/>
        <v>Jul</v>
      </c>
      <c r="D3835" s="4" t="s">
        <v>1269</v>
      </c>
      <c r="E3835" s="57" t="s">
        <v>34</v>
      </c>
      <c r="F3835" s="57" t="s">
        <v>18</v>
      </c>
      <c r="G3835" s="57">
        <v>9814</v>
      </c>
      <c r="H3835" s="57">
        <v>1</v>
      </c>
      <c r="I3835" s="57">
        <v>8</v>
      </c>
      <c r="J3835" s="57">
        <v>4</v>
      </c>
      <c r="K3835" s="57">
        <f t="shared" si="285"/>
        <v>12</v>
      </c>
      <c r="L3835" s="57">
        <f t="shared" si="282"/>
        <v>12</v>
      </c>
      <c r="M3835" s="4" t="s">
        <v>447</v>
      </c>
      <c r="N3835" s="57" t="s">
        <v>455</v>
      </c>
      <c r="O3835" s="57">
        <v>9812</v>
      </c>
      <c r="P3835" s="4"/>
      <c r="Q3835" s="4"/>
    </row>
    <row r="3836" spans="1:17" s="1" customFormat="1" ht="18.649999999999999" customHeight="1" x14ac:dyDescent="0.35">
      <c r="A3836" s="3">
        <v>46219</v>
      </c>
      <c r="B3836" s="57">
        <f t="shared" si="283"/>
        <v>29</v>
      </c>
      <c r="C3836" s="57" t="str">
        <f t="shared" si="284"/>
        <v>Jul</v>
      </c>
      <c r="D3836" s="4" t="s">
        <v>1283</v>
      </c>
      <c r="E3836" s="57" t="s">
        <v>445</v>
      </c>
      <c r="F3836" s="57" t="s">
        <v>18</v>
      </c>
      <c r="G3836" s="57">
        <v>9812</v>
      </c>
      <c r="H3836" s="57">
        <v>1</v>
      </c>
      <c r="I3836" s="57">
        <v>8</v>
      </c>
      <c r="J3836" s="57">
        <v>2.5</v>
      </c>
      <c r="K3836" s="57">
        <f t="shared" si="285"/>
        <v>10.5</v>
      </c>
      <c r="L3836" s="57">
        <f t="shared" si="282"/>
        <v>10.5</v>
      </c>
      <c r="M3836" s="4" t="s">
        <v>7130</v>
      </c>
      <c r="N3836" s="57" t="s">
        <v>52</v>
      </c>
      <c r="O3836" s="57">
        <v>9330</v>
      </c>
      <c r="P3836" s="4" t="s">
        <v>6210</v>
      </c>
      <c r="Q3836" s="4"/>
    </row>
    <row r="3837" spans="1:17" s="1" customFormat="1" ht="18.649999999999999" customHeight="1" x14ac:dyDescent="0.35">
      <c r="A3837" s="3">
        <v>46219</v>
      </c>
      <c r="B3837" s="57">
        <f t="shared" si="283"/>
        <v>29</v>
      </c>
      <c r="C3837" s="57" t="str">
        <f t="shared" si="284"/>
        <v>Jul</v>
      </c>
      <c r="D3837" s="4" t="s">
        <v>6795</v>
      </c>
      <c r="E3837" s="57" t="s">
        <v>445</v>
      </c>
      <c r="F3837" s="57" t="s">
        <v>18</v>
      </c>
      <c r="G3837" s="57">
        <v>9812</v>
      </c>
      <c r="H3837" s="57">
        <v>7</v>
      </c>
      <c r="I3837" s="57">
        <v>8</v>
      </c>
      <c r="J3837" s="57">
        <v>4</v>
      </c>
      <c r="K3837" s="57">
        <f t="shared" si="285"/>
        <v>12</v>
      </c>
      <c r="L3837" s="57">
        <f t="shared" ref="L3837:L3900" si="286">H3837*K3837</f>
        <v>84</v>
      </c>
      <c r="M3837" s="4" t="s">
        <v>5733</v>
      </c>
      <c r="N3837" s="57" t="s">
        <v>47</v>
      </c>
      <c r="O3837" s="57">
        <v>9281</v>
      </c>
      <c r="P3837" s="4" t="s">
        <v>5734</v>
      </c>
      <c r="Q3837" s="4"/>
    </row>
    <row r="3838" spans="1:17" s="1" customFormat="1" ht="18.649999999999999" customHeight="1" x14ac:dyDescent="0.35">
      <c r="A3838" s="3">
        <v>46219</v>
      </c>
      <c r="B3838" s="57">
        <f t="shared" si="283"/>
        <v>29</v>
      </c>
      <c r="C3838" s="57" t="str">
        <f t="shared" si="284"/>
        <v>Jul</v>
      </c>
      <c r="D3838" s="4" t="s">
        <v>6636</v>
      </c>
      <c r="E3838" s="57" t="s">
        <v>445</v>
      </c>
      <c r="F3838" s="57" t="s">
        <v>18</v>
      </c>
      <c r="G3838" s="57">
        <v>9812</v>
      </c>
      <c r="H3838" s="57">
        <v>1</v>
      </c>
      <c r="I3838" s="57">
        <v>8</v>
      </c>
      <c r="J3838" s="57">
        <v>2</v>
      </c>
      <c r="K3838" s="57">
        <f t="shared" si="285"/>
        <v>10</v>
      </c>
      <c r="L3838" s="57">
        <f t="shared" si="286"/>
        <v>10</v>
      </c>
      <c r="M3838" s="4" t="s">
        <v>6571</v>
      </c>
      <c r="N3838" s="57" t="s">
        <v>65</v>
      </c>
      <c r="O3838" s="57"/>
      <c r="P3838" s="4" t="s">
        <v>6572</v>
      </c>
      <c r="Q3838" s="4"/>
    </row>
    <row r="3839" spans="1:17" s="1" customFormat="1" ht="18.649999999999999" customHeight="1" x14ac:dyDescent="0.35">
      <c r="A3839" s="3">
        <v>46219</v>
      </c>
      <c r="B3839" s="57">
        <f t="shared" si="283"/>
        <v>29</v>
      </c>
      <c r="C3839" s="57" t="str">
        <f t="shared" si="284"/>
        <v>Jul</v>
      </c>
      <c r="D3839" s="4" t="s">
        <v>1189</v>
      </c>
      <c r="E3839" s="57" t="s">
        <v>445</v>
      </c>
      <c r="F3839" s="57" t="s">
        <v>18</v>
      </c>
      <c r="G3839" s="57">
        <v>9812</v>
      </c>
      <c r="H3839" s="57">
        <v>4</v>
      </c>
      <c r="I3839" s="57">
        <v>8</v>
      </c>
      <c r="J3839" s="57"/>
      <c r="K3839" s="57">
        <f t="shared" si="285"/>
        <v>8</v>
      </c>
      <c r="L3839" s="57">
        <f t="shared" si="286"/>
        <v>32</v>
      </c>
      <c r="M3839" s="4" t="s">
        <v>2015</v>
      </c>
      <c r="N3839" s="57" t="s">
        <v>57</v>
      </c>
      <c r="O3839" s="57" t="s">
        <v>2518</v>
      </c>
      <c r="P3839" s="4" t="s">
        <v>4349</v>
      </c>
      <c r="Q3839" s="4"/>
    </row>
    <row r="3840" spans="1:17" s="1" customFormat="1" ht="18.649999999999999" customHeight="1" x14ac:dyDescent="0.35">
      <c r="A3840" s="3">
        <v>46219</v>
      </c>
      <c r="B3840" s="57">
        <f t="shared" si="283"/>
        <v>29</v>
      </c>
      <c r="C3840" s="57" t="str">
        <f t="shared" si="284"/>
        <v>Jul</v>
      </c>
      <c r="D3840" s="4" t="s">
        <v>6609</v>
      </c>
      <c r="E3840" s="57" t="s">
        <v>445</v>
      </c>
      <c r="F3840" s="57" t="s">
        <v>18</v>
      </c>
      <c r="G3840" s="57">
        <v>9812</v>
      </c>
      <c r="H3840" s="57">
        <v>3</v>
      </c>
      <c r="I3840" s="57">
        <v>8</v>
      </c>
      <c r="J3840" s="57"/>
      <c r="K3840" s="57">
        <f t="shared" si="285"/>
        <v>8</v>
      </c>
      <c r="L3840" s="57">
        <f t="shared" si="286"/>
        <v>24</v>
      </c>
      <c r="M3840" s="4" t="s">
        <v>7042</v>
      </c>
      <c r="N3840" s="57" t="s">
        <v>7043</v>
      </c>
      <c r="O3840" s="57">
        <v>9808</v>
      </c>
      <c r="P3840" s="4"/>
      <c r="Q3840" s="4"/>
    </row>
    <row r="3841" spans="1:17" s="1" customFormat="1" ht="18.649999999999999" customHeight="1" x14ac:dyDescent="0.35">
      <c r="A3841" s="3">
        <v>46219</v>
      </c>
      <c r="B3841" s="57">
        <f t="shared" si="283"/>
        <v>29</v>
      </c>
      <c r="C3841" s="57" t="str">
        <f t="shared" si="284"/>
        <v>Jul</v>
      </c>
      <c r="D3841" s="4" t="s">
        <v>6609</v>
      </c>
      <c r="E3841" s="57" t="s">
        <v>445</v>
      </c>
      <c r="F3841" s="57" t="s">
        <v>18</v>
      </c>
      <c r="G3841" s="57">
        <v>9812</v>
      </c>
      <c r="H3841" s="57">
        <v>2</v>
      </c>
      <c r="I3841" s="57">
        <v>8</v>
      </c>
      <c r="J3841" s="57">
        <v>1</v>
      </c>
      <c r="K3841" s="57">
        <f t="shared" si="285"/>
        <v>9</v>
      </c>
      <c r="L3841" s="57">
        <f t="shared" si="286"/>
        <v>18</v>
      </c>
      <c r="M3841" s="4" t="s">
        <v>7042</v>
      </c>
      <c r="N3841" s="57" t="s">
        <v>7043</v>
      </c>
      <c r="O3841" s="57">
        <v>9808</v>
      </c>
      <c r="P3841" s="4"/>
      <c r="Q3841" s="4"/>
    </row>
    <row r="3842" spans="1:17" s="1" customFormat="1" ht="18.649999999999999" customHeight="1" x14ac:dyDescent="0.35">
      <c r="A3842" s="3">
        <v>46219</v>
      </c>
      <c r="B3842" s="57">
        <f t="shared" si="283"/>
        <v>29</v>
      </c>
      <c r="C3842" s="57" t="str">
        <f t="shared" si="284"/>
        <v>Jul</v>
      </c>
      <c r="D3842" s="4" t="s">
        <v>6796</v>
      </c>
      <c r="E3842" s="57" t="s">
        <v>445</v>
      </c>
      <c r="F3842" s="57" t="s">
        <v>18</v>
      </c>
      <c r="G3842" s="57">
        <v>9812</v>
      </c>
      <c r="H3842" s="57">
        <v>3</v>
      </c>
      <c r="I3842" s="57">
        <v>8</v>
      </c>
      <c r="J3842" s="57"/>
      <c r="K3842" s="57">
        <f t="shared" si="285"/>
        <v>8</v>
      </c>
      <c r="L3842" s="57">
        <f t="shared" si="286"/>
        <v>24</v>
      </c>
      <c r="M3842" s="4" t="s">
        <v>1903</v>
      </c>
      <c r="N3842" s="57" t="s">
        <v>443</v>
      </c>
      <c r="O3842" s="57">
        <v>9814</v>
      </c>
      <c r="P3842" s="4"/>
      <c r="Q3842" s="4"/>
    </row>
    <row r="3843" spans="1:17" s="1" customFormat="1" ht="18.649999999999999" customHeight="1" x14ac:dyDescent="0.35">
      <c r="A3843" s="3">
        <v>46219</v>
      </c>
      <c r="B3843" s="57">
        <f t="shared" si="283"/>
        <v>29</v>
      </c>
      <c r="C3843" s="57" t="str">
        <f t="shared" si="284"/>
        <v>Jul</v>
      </c>
      <c r="D3843" s="4" t="s">
        <v>6796</v>
      </c>
      <c r="E3843" s="57" t="s">
        <v>445</v>
      </c>
      <c r="F3843" s="57" t="s">
        <v>18</v>
      </c>
      <c r="G3843" s="57">
        <v>9812</v>
      </c>
      <c r="H3843" s="57">
        <v>1</v>
      </c>
      <c r="I3843" s="57">
        <v>8</v>
      </c>
      <c r="J3843" s="57">
        <v>2.5</v>
      </c>
      <c r="K3843" s="57">
        <f t="shared" si="285"/>
        <v>10.5</v>
      </c>
      <c r="L3843" s="57">
        <f t="shared" si="286"/>
        <v>10.5</v>
      </c>
      <c r="M3843" s="4" t="s">
        <v>1903</v>
      </c>
      <c r="N3843" s="57" t="s">
        <v>443</v>
      </c>
      <c r="O3843" s="57">
        <v>9814</v>
      </c>
      <c r="P3843" s="4"/>
      <c r="Q3843" s="4"/>
    </row>
    <row r="3844" spans="1:17" s="1" customFormat="1" ht="18.649999999999999" customHeight="1" x14ac:dyDescent="0.35">
      <c r="A3844" s="3">
        <v>46219</v>
      </c>
      <c r="B3844" s="57">
        <f t="shared" si="283"/>
        <v>29</v>
      </c>
      <c r="C3844" s="57" t="str">
        <f t="shared" si="284"/>
        <v>Jul</v>
      </c>
      <c r="D3844" s="4" t="s">
        <v>6796</v>
      </c>
      <c r="E3844" s="57" t="s">
        <v>445</v>
      </c>
      <c r="F3844" s="57" t="s">
        <v>18</v>
      </c>
      <c r="G3844" s="57">
        <v>9812</v>
      </c>
      <c r="H3844" s="57">
        <v>1</v>
      </c>
      <c r="I3844" s="57">
        <v>8</v>
      </c>
      <c r="J3844" s="57">
        <v>3.5</v>
      </c>
      <c r="K3844" s="57">
        <f t="shared" si="285"/>
        <v>11.5</v>
      </c>
      <c r="L3844" s="57">
        <f t="shared" si="286"/>
        <v>11.5</v>
      </c>
      <c r="M3844" s="4" t="s">
        <v>1903</v>
      </c>
      <c r="N3844" s="57" t="s">
        <v>443</v>
      </c>
      <c r="O3844" s="57">
        <v>9814</v>
      </c>
      <c r="P3844" s="4"/>
      <c r="Q3844" s="4"/>
    </row>
    <row r="3845" spans="1:17" s="1" customFormat="1" ht="18.649999999999999" customHeight="1" x14ac:dyDescent="0.35">
      <c r="A3845" s="3">
        <v>46219</v>
      </c>
      <c r="B3845" s="57">
        <f t="shared" si="283"/>
        <v>29</v>
      </c>
      <c r="C3845" s="57" t="str">
        <f t="shared" si="284"/>
        <v>Jul</v>
      </c>
      <c r="D3845" s="4" t="s">
        <v>6796</v>
      </c>
      <c r="E3845" s="57" t="s">
        <v>445</v>
      </c>
      <c r="F3845" s="57" t="s">
        <v>18</v>
      </c>
      <c r="G3845" s="57">
        <v>9812</v>
      </c>
      <c r="H3845" s="57">
        <v>3</v>
      </c>
      <c r="I3845" s="57">
        <v>8</v>
      </c>
      <c r="J3845" s="57">
        <v>4</v>
      </c>
      <c r="K3845" s="57">
        <f t="shared" si="285"/>
        <v>12</v>
      </c>
      <c r="L3845" s="57">
        <f t="shared" si="286"/>
        <v>36</v>
      </c>
      <c r="M3845" s="4" t="s">
        <v>1903</v>
      </c>
      <c r="N3845" s="57" t="s">
        <v>443</v>
      </c>
      <c r="O3845" s="57">
        <v>9814</v>
      </c>
      <c r="P3845" s="4"/>
      <c r="Q3845" s="4"/>
    </row>
    <row r="3846" spans="1:17" s="1" customFormat="1" ht="18.649999999999999" customHeight="1" x14ac:dyDescent="0.35">
      <c r="A3846" s="3">
        <v>46219</v>
      </c>
      <c r="B3846" s="57">
        <f t="shared" si="283"/>
        <v>29</v>
      </c>
      <c r="C3846" s="57" t="str">
        <f t="shared" si="284"/>
        <v>Jul</v>
      </c>
      <c r="D3846" s="4" t="s">
        <v>3391</v>
      </c>
      <c r="E3846" s="57" t="s">
        <v>445</v>
      </c>
      <c r="F3846" s="57" t="s">
        <v>18</v>
      </c>
      <c r="G3846" s="57">
        <v>9812</v>
      </c>
      <c r="H3846" s="57">
        <v>3</v>
      </c>
      <c r="I3846" s="57">
        <v>8</v>
      </c>
      <c r="J3846" s="57"/>
      <c r="K3846" s="57">
        <f t="shared" si="285"/>
        <v>8</v>
      </c>
      <c r="L3846" s="57">
        <f t="shared" si="286"/>
        <v>24</v>
      </c>
      <c r="M3846" s="4" t="s">
        <v>7042</v>
      </c>
      <c r="N3846" s="57" t="s">
        <v>7043</v>
      </c>
      <c r="O3846" s="57">
        <v>9808</v>
      </c>
      <c r="P3846" s="4"/>
      <c r="Q3846" s="4"/>
    </row>
    <row r="3847" spans="1:17" s="1" customFormat="1" ht="18.649999999999999" customHeight="1" x14ac:dyDescent="0.35">
      <c r="A3847" s="3">
        <v>46219</v>
      </c>
      <c r="B3847" s="57">
        <f t="shared" si="283"/>
        <v>29</v>
      </c>
      <c r="C3847" s="57" t="str">
        <f t="shared" si="284"/>
        <v>Jul</v>
      </c>
      <c r="D3847" s="4" t="s">
        <v>3391</v>
      </c>
      <c r="E3847" s="57" t="s">
        <v>445</v>
      </c>
      <c r="F3847" s="57" t="s">
        <v>18</v>
      </c>
      <c r="G3847" s="57">
        <v>9812</v>
      </c>
      <c r="H3847" s="57">
        <v>11</v>
      </c>
      <c r="I3847" s="57">
        <v>8</v>
      </c>
      <c r="J3847" s="57">
        <v>3.5</v>
      </c>
      <c r="K3847" s="57">
        <f t="shared" si="285"/>
        <v>11.5</v>
      </c>
      <c r="L3847" s="57">
        <f t="shared" si="286"/>
        <v>126.5</v>
      </c>
      <c r="M3847" s="4" t="s">
        <v>7042</v>
      </c>
      <c r="N3847" s="57" t="s">
        <v>7043</v>
      </c>
      <c r="O3847" s="57">
        <v>9808</v>
      </c>
      <c r="P3847" s="4"/>
      <c r="Q3847" s="4"/>
    </row>
    <row r="3848" spans="1:17" s="1" customFormat="1" ht="18.649999999999999" customHeight="1" x14ac:dyDescent="0.35">
      <c r="A3848" s="3">
        <v>46219</v>
      </c>
      <c r="B3848" s="57">
        <f t="shared" si="283"/>
        <v>29</v>
      </c>
      <c r="C3848" s="57" t="str">
        <f t="shared" si="284"/>
        <v>Jul</v>
      </c>
      <c r="D3848" s="4" t="s">
        <v>4305</v>
      </c>
      <c r="E3848" s="57" t="s">
        <v>445</v>
      </c>
      <c r="F3848" s="57" t="s">
        <v>18</v>
      </c>
      <c r="G3848" s="57">
        <v>9812</v>
      </c>
      <c r="H3848" s="57">
        <v>4</v>
      </c>
      <c r="I3848" s="57">
        <v>8</v>
      </c>
      <c r="J3848" s="57">
        <v>4</v>
      </c>
      <c r="K3848" s="57">
        <f t="shared" si="285"/>
        <v>12</v>
      </c>
      <c r="L3848" s="57">
        <f t="shared" si="286"/>
        <v>48</v>
      </c>
      <c r="M3848" s="4" t="s">
        <v>5733</v>
      </c>
      <c r="N3848" s="57" t="s">
        <v>47</v>
      </c>
      <c r="O3848" s="57">
        <v>9281</v>
      </c>
      <c r="P3848" s="4" t="s">
        <v>5734</v>
      </c>
      <c r="Q3848" s="4"/>
    </row>
    <row r="3849" spans="1:17" s="1" customFormat="1" ht="18.649999999999999" customHeight="1" x14ac:dyDescent="0.35">
      <c r="A3849" s="3">
        <v>46219</v>
      </c>
      <c r="B3849" s="57">
        <f t="shared" si="283"/>
        <v>29</v>
      </c>
      <c r="C3849" s="57" t="str">
        <f t="shared" si="284"/>
        <v>Jul</v>
      </c>
      <c r="D3849" s="4" t="s">
        <v>3391</v>
      </c>
      <c r="E3849" s="57" t="s">
        <v>445</v>
      </c>
      <c r="F3849" s="57" t="s">
        <v>18</v>
      </c>
      <c r="G3849" s="57">
        <v>9812</v>
      </c>
      <c r="H3849" s="57">
        <v>6</v>
      </c>
      <c r="I3849" s="57">
        <v>8</v>
      </c>
      <c r="J3849" s="57">
        <v>1</v>
      </c>
      <c r="K3849" s="57">
        <f t="shared" si="285"/>
        <v>9</v>
      </c>
      <c r="L3849" s="57">
        <f t="shared" si="286"/>
        <v>54</v>
      </c>
      <c r="M3849" s="4" t="s">
        <v>447</v>
      </c>
      <c r="N3849" s="57" t="s">
        <v>455</v>
      </c>
      <c r="O3849" s="57">
        <v>9812</v>
      </c>
      <c r="P3849" s="4"/>
      <c r="Q3849" s="4"/>
    </row>
    <row r="3850" spans="1:17" s="1" customFormat="1" ht="18.649999999999999" customHeight="1" x14ac:dyDescent="0.35">
      <c r="A3850" s="3">
        <v>46219</v>
      </c>
      <c r="B3850" s="57">
        <f t="shared" si="283"/>
        <v>29</v>
      </c>
      <c r="C3850" s="57" t="str">
        <f t="shared" si="284"/>
        <v>Jul</v>
      </c>
      <c r="D3850" s="4" t="s">
        <v>674</v>
      </c>
      <c r="E3850" s="57" t="s">
        <v>445</v>
      </c>
      <c r="F3850" s="57" t="s">
        <v>17</v>
      </c>
      <c r="G3850" s="57">
        <v>9812</v>
      </c>
      <c r="H3850" s="57">
        <v>1</v>
      </c>
      <c r="I3850" s="57">
        <v>8</v>
      </c>
      <c r="J3850" s="57">
        <v>4</v>
      </c>
      <c r="K3850" s="57">
        <f t="shared" si="285"/>
        <v>12</v>
      </c>
      <c r="L3850" s="57">
        <f t="shared" si="286"/>
        <v>12</v>
      </c>
      <c r="M3850" s="4" t="s">
        <v>7130</v>
      </c>
      <c r="N3850" s="57" t="s">
        <v>52</v>
      </c>
      <c r="O3850" s="57">
        <v>9330</v>
      </c>
      <c r="P3850" s="4" t="s">
        <v>5440</v>
      </c>
      <c r="Q3850" s="4"/>
    </row>
    <row r="3851" spans="1:17" s="1" customFormat="1" ht="18.649999999999999" customHeight="1" x14ac:dyDescent="0.35">
      <c r="A3851" s="3">
        <v>46219</v>
      </c>
      <c r="B3851" s="57">
        <f t="shared" si="283"/>
        <v>29</v>
      </c>
      <c r="C3851" s="57" t="str">
        <f t="shared" si="284"/>
        <v>Jul</v>
      </c>
      <c r="D3851" s="4" t="s">
        <v>5406</v>
      </c>
      <c r="E3851" s="57" t="s">
        <v>445</v>
      </c>
      <c r="F3851" s="57" t="s">
        <v>17</v>
      </c>
      <c r="G3851" s="57">
        <v>9812</v>
      </c>
      <c r="H3851" s="57">
        <v>2</v>
      </c>
      <c r="I3851" s="57">
        <v>8</v>
      </c>
      <c r="J3851" s="57"/>
      <c r="K3851" s="57">
        <f t="shared" si="285"/>
        <v>8</v>
      </c>
      <c r="L3851" s="57">
        <f t="shared" si="286"/>
        <v>16</v>
      </c>
      <c r="M3851" s="4" t="s">
        <v>1903</v>
      </c>
      <c r="N3851" s="57" t="s">
        <v>442</v>
      </c>
      <c r="O3851" s="57">
        <v>9812</v>
      </c>
      <c r="P3851" s="4"/>
      <c r="Q3851" s="4"/>
    </row>
    <row r="3852" spans="1:17" s="1" customFormat="1" ht="18.649999999999999" customHeight="1" x14ac:dyDescent="0.35">
      <c r="A3852" s="3">
        <v>46219</v>
      </c>
      <c r="B3852" s="57">
        <f t="shared" si="283"/>
        <v>29</v>
      </c>
      <c r="C3852" s="57" t="str">
        <f t="shared" si="284"/>
        <v>Jul</v>
      </c>
      <c r="D3852" s="4" t="s">
        <v>5406</v>
      </c>
      <c r="E3852" s="57" t="s">
        <v>445</v>
      </c>
      <c r="F3852" s="57" t="s">
        <v>17</v>
      </c>
      <c r="G3852" s="57">
        <v>9812</v>
      </c>
      <c r="H3852" s="57">
        <v>3</v>
      </c>
      <c r="I3852" s="57">
        <v>8</v>
      </c>
      <c r="J3852" s="57">
        <v>1.5</v>
      </c>
      <c r="K3852" s="57">
        <f t="shared" si="285"/>
        <v>9.5</v>
      </c>
      <c r="L3852" s="57">
        <f t="shared" si="286"/>
        <v>28.5</v>
      </c>
      <c r="M3852" s="4" t="s">
        <v>1903</v>
      </c>
      <c r="N3852" s="57" t="s">
        <v>442</v>
      </c>
      <c r="O3852" s="57">
        <v>9812</v>
      </c>
      <c r="P3852" s="4"/>
      <c r="Q3852" s="4"/>
    </row>
    <row r="3853" spans="1:17" s="1" customFormat="1" ht="18.649999999999999" customHeight="1" x14ac:dyDescent="0.35">
      <c r="A3853" s="3">
        <v>46219</v>
      </c>
      <c r="B3853" s="57">
        <f t="shared" si="283"/>
        <v>29</v>
      </c>
      <c r="C3853" s="57" t="str">
        <f t="shared" si="284"/>
        <v>Jul</v>
      </c>
      <c r="D3853" s="4" t="s">
        <v>5406</v>
      </c>
      <c r="E3853" s="57" t="s">
        <v>445</v>
      </c>
      <c r="F3853" s="57" t="s">
        <v>17</v>
      </c>
      <c r="G3853" s="57">
        <v>9812</v>
      </c>
      <c r="H3853" s="57">
        <v>36</v>
      </c>
      <c r="I3853" s="57">
        <v>8</v>
      </c>
      <c r="J3853" s="57">
        <v>2</v>
      </c>
      <c r="K3853" s="57">
        <f t="shared" si="285"/>
        <v>10</v>
      </c>
      <c r="L3853" s="57">
        <f t="shared" si="286"/>
        <v>360</v>
      </c>
      <c r="M3853" s="4" t="s">
        <v>1903</v>
      </c>
      <c r="N3853" s="57" t="s">
        <v>442</v>
      </c>
      <c r="O3853" s="57">
        <v>9812</v>
      </c>
      <c r="P3853" s="4"/>
      <c r="Q3853" s="4"/>
    </row>
    <row r="3854" spans="1:17" s="1" customFormat="1" ht="18.649999999999999" customHeight="1" x14ac:dyDescent="0.35">
      <c r="A3854" s="3">
        <v>46219</v>
      </c>
      <c r="B3854" s="57">
        <f t="shared" si="283"/>
        <v>29</v>
      </c>
      <c r="C3854" s="57" t="str">
        <f t="shared" si="284"/>
        <v>Jul</v>
      </c>
      <c r="D3854" s="4" t="s">
        <v>5406</v>
      </c>
      <c r="E3854" s="57" t="s">
        <v>445</v>
      </c>
      <c r="F3854" s="57" t="s">
        <v>17</v>
      </c>
      <c r="G3854" s="57">
        <v>9812</v>
      </c>
      <c r="H3854" s="57">
        <v>13</v>
      </c>
      <c r="I3854" s="57">
        <v>8</v>
      </c>
      <c r="J3854" s="57">
        <v>2.5</v>
      </c>
      <c r="K3854" s="57">
        <f t="shared" si="285"/>
        <v>10.5</v>
      </c>
      <c r="L3854" s="57">
        <f t="shared" si="286"/>
        <v>136.5</v>
      </c>
      <c r="M3854" s="4" t="s">
        <v>1903</v>
      </c>
      <c r="N3854" s="57" t="s">
        <v>442</v>
      </c>
      <c r="O3854" s="57">
        <v>9812</v>
      </c>
      <c r="P3854" s="4"/>
      <c r="Q3854" s="4"/>
    </row>
    <row r="3855" spans="1:17" s="1" customFormat="1" ht="18.649999999999999" customHeight="1" x14ac:dyDescent="0.35">
      <c r="A3855" s="3">
        <v>46219</v>
      </c>
      <c r="B3855" s="57">
        <f t="shared" si="283"/>
        <v>29</v>
      </c>
      <c r="C3855" s="57" t="str">
        <f t="shared" si="284"/>
        <v>Jul</v>
      </c>
      <c r="D3855" s="4" t="s">
        <v>5406</v>
      </c>
      <c r="E3855" s="57" t="s">
        <v>445</v>
      </c>
      <c r="F3855" s="57" t="s">
        <v>17</v>
      </c>
      <c r="G3855" s="57">
        <v>9812</v>
      </c>
      <c r="H3855" s="57">
        <v>8</v>
      </c>
      <c r="I3855" s="57">
        <v>8</v>
      </c>
      <c r="J3855" s="57">
        <v>4</v>
      </c>
      <c r="K3855" s="57">
        <f t="shared" si="285"/>
        <v>12</v>
      </c>
      <c r="L3855" s="57">
        <f t="shared" si="286"/>
        <v>96</v>
      </c>
      <c r="M3855" s="4" t="s">
        <v>1903</v>
      </c>
      <c r="N3855" s="57" t="s">
        <v>442</v>
      </c>
      <c r="O3855" s="57">
        <v>9812</v>
      </c>
      <c r="P3855" s="4"/>
      <c r="Q3855" s="4"/>
    </row>
    <row r="3856" spans="1:17" s="1" customFormat="1" ht="18.649999999999999" customHeight="1" x14ac:dyDescent="0.35">
      <c r="A3856" s="3">
        <v>46219</v>
      </c>
      <c r="B3856" s="57">
        <f t="shared" si="283"/>
        <v>29</v>
      </c>
      <c r="C3856" s="57" t="str">
        <f t="shared" si="284"/>
        <v>Jul</v>
      </c>
      <c r="D3856" s="4" t="s">
        <v>5731</v>
      </c>
      <c r="E3856" s="57" t="s">
        <v>445</v>
      </c>
      <c r="F3856" s="57" t="s">
        <v>17</v>
      </c>
      <c r="G3856" s="57">
        <v>9812</v>
      </c>
      <c r="H3856" s="57">
        <v>1</v>
      </c>
      <c r="I3856" s="57">
        <v>8</v>
      </c>
      <c r="J3856" s="57">
        <v>2</v>
      </c>
      <c r="K3856" s="57">
        <f t="shared" si="285"/>
        <v>10</v>
      </c>
      <c r="L3856" s="57">
        <f t="shared" si="286"/>
        <v>10</v>
      </c>
      <c r="M3856" s="4" t="s">
        <v>5733</v>
      </c>
      <c r="N3856" s="57" t="s">
        <v>47</v>
      </c>
      <c r="O3856" s="57">
        <v>9281</v>
      </c>
      <c r="P3856" s="4" t="s">
        <v>5734</v>
      </c>
      <c r="Q3856" s="4"/>
    </row>
    <row r="3857" spans="1:17" s="1" customFormat="1" ht="18.649999999999999" customHeight="1" x14ac:dyDescent="0.35">
      <c r="A3857" s="3">
        <v>46219</v>
      </c>
      <c r="B3857" s="57">
        <f t="shared" si="283"/>
        <v>29</v>
      </c>
      <c r="C3857" s="57" t="str">
        <f t="shared" si="284"/>
        <v>Jul</v>
      </c>
      <c r="D3857" s="4" t="s">
        <v>5731</v>
      </c>
      <c r="E3857" s="57" t="s">
        <v>445</v>
      </c>
      <c r="F3857" s="57" t="s">
        <v>17</v>
      </c>
      <c r="G3857" s="57">
        <v>9812</v>
      </c>
      <c r="H3857" s="57">
        <v>1</v>
      </c>
      <c r="I3857" s="57">
        <v>8</v>
      </c>
      <c r="J3857" s="57">
        <v>4</v>
      </c>
      <c r="K3857" s="57">
        <f t="shared" si="285"/>
        <v>12</v>
      </c>
      <c r="L3857" s="57">
        <f t="shared" si="286"/>
        <v>12</v>
      </c>
      <c r="M3857" s="4" t="s">
        <v>5733</v>
      </c>
      <c r="N3857" s="57" t="s">
        <v>47</v>
      </c>
      <c r="O3857" s="57">
        <v>9281</v>
      </c>
      <c r="P3857" s="4" t="s">
        <v>5734</v>
      </c>
      <c r="Q3857" s="4"/>
    </row>
    <row r="3858" spans="1:17" s="1" customFormat="1" ht="18.649999999999999" customHeight="1" x14ac:dyDescent="0.35">
      <c r="A3858" s="3">
        <v>46219</v>
      </c>
      <c r="B3858" s="57">
        <f t="shared" si="283"/>
        <v>29</v>
      </c>
      <c r="C3858" s="57" t="str">
        <f t="shared" si="284"/>
        <v>Jul</v>
      </c>
      <c r="D3858" s="4" t="s">
        <v>551</v>
      </c>
      <c r="E3858" s="57" t="s">
        <v>34</v>
      </c>
      <c r="F3858" s="57" t="s">
        <v>17</v>
      </c>
      <c r="G3858" s="57">
        <v>9814</v>
      </c>
      <c r="H3858" s="57">
        <v>80</v>
      </c>
      <c r="I3858" s="57">
        <v>8</v>
      </c>
      <c r="J3858" s="57">
        <v>4</v>
      </c>
      <c r="K3858" s="57">
        <f t="shared" si="285"/>
        <v>12</v>
      </c>
      <c r="L3858" s="57">
        <f t="shared" si="286"/>
        <v>960</v>
      </c>
      <c r="M3858" s="4" t="s">
        <v>1903</v>
      </c>
      <c r="N3858" s="57" t="s">
        <v>443</v>
      </c>
      <c r="O3858" s="57">
        <v>9814</v>
      </c>
      <c r="P3858" s="4"/>
      <c r="Q3858" s="4"/>
    </row>
    <row r="3859" spans="1:17" s="1" customFormat="1" ht="18.649999999999999" customHeight="1" x14ac:dyDescent="0.35">
      <c r="A3859" s="3">
        <v>46219</v>
      </c>
      <c r="B3859" s="57">
        <f t="shared" si="283"/>
        <v>29</v>
      </c>
      <c r="C3859" s="57" t="str">
        <f t="shared" si="284"/>
        <v>Jul</v>
      </c>
      <c r="D3859" s="4" t="s">
        <v>6281</v>
      </c>
      <c r="E3859" s="57" t="s">
        <v>34</v>
      </c>
      <c r="F3859" s="57" t="s">
        <v>17</v>
      </c>
      <c r="G3859" s="57">
        <v>9814</v>
      </c>
      <c r="H3859" s="57">
        <v>3</v>
      </c>
      <c r="I3859" s="57">
        <v>8</v>
      </c>
      <c r="J3859" s="57">
        <v>4</v>
      </c>
      <c r="K3859" s="57">
        <f t="shared" si="285"/>
        <v>12</v>
      </c>
      <c r="L3859" s="57">
        <f t="shared" si="286"/>
        <v>36</v>
      </c>
      <c r="M3859" s="4" t="s">
        <v>7044</v>
      </c>
      <c r="N3859" s="57" t="s">
        <v>3373</v>
      </c>
      <c r="O3859" s="57" t="s">
        <v>6282</v>
      </c>
      <c r="P3859" s="4" t="s">
        <v>6637</v>
      </c>
      <c r="Q3859" s="4"/>
    </row>
    <row r="3860" spans="1:17" s="1" customFormat="1" ht="18.649999999999999" customHeight="1" x14ac:dyDescent="0.35">
      <c r="A3860" s="3">
        <v>46219</v>
      </c>
      <c r="B3860" s="57">
        <f t="shared" si="283"/>
        <v>29</v>
      </c>
      <c r="C3860" s="57" t="str">
        <f t="shared" si="284"/>
        <v>Jul</v>
      </c>
      <c r="D3860" s="4" t="s">
        <v>6248</v>
      </c>
      <c r="E3860" s="57" t="s">
        <v>34</v>
      </c>
      <c r="F3860" s="57" t="s">
        <v>17</v>
      </c>
      <c r="G3860" s="57">
        <v>9814</v>
      </c>
      <c r="H3860" s="57">
        <v>3</v>
      </c>
      <c r="I3860" s="57">
        <v>8</v>
      </c>
      <c r="J3860" s="57">
        <v>4</v>
      </c>
      <c r="K3860" s="57">
        <f t="shared" si="285"/>
        <v>12</v>
      </c>
      <c r="L3860" s="57">
        <f t="shared" si="286"/>
        <v>36</v>
      </c>
      <c r="M3860" s="4" t="s">
        <v>7044</v>
      </c>
      <c r="N3860" s="57" t="s">
        <v>3373</v>
      </c>
      <c r="O3860" s="57" t="s">
        <v>6282</v>
      </c>
      <c r="P3860" s="4" t="s">
        <v>6637</v>
      </c>
      <c r="Q3860" s="4"/>
    </row>
    <row r="3861" spans="1:17" s="1" customFormat="1" ht="18.649999999999999" customHeight="1" x14ac:dyDescent="0.35">
      <c r="A3861" s="3">
        <v>46220</v>
      </c>
      <c r="B3861" s="57">
        <f t="shared" si="283"/>
        <v>29</v>
      </c>
      <c r="C3861" s="57" t="str">
        <f t="shared" si="284"/>
        <v>Jul</v>
      </c>
      <c r="D3861" s="4" t="s">
        <v>435</v>
      </c>
      <c r="E3861" s="57" t="s">
        <v>34</v>
      </c>
      <c r="F3861" s="57" t="s">
        <v>18</v>
      </c>
      <c r="G3861" s="57">
        <v>9814</v>
      </c>
      <c r="H3861" s="57">
        <v>1</v>
      </c>
      <c r="I3861" s="57">
        <v>8</v>
      </c>
      <c r="J3861" s="57"/>
      <c r="K3861" s="57">
        <f t="shared" si="285"/>
        <v>8</v>
      </c>
      <c r="L3861" s="57">
        <f t="shared" si="286"/>
        <v>8</v>
      </c>
      <c r="M3861" s="4" t="s">
        <v>452</v>
      </c>
      <c r="N3861" s="57" t="s">
        <v>435</v>
      </c>
      <c r="O3861" s="57"/>
      <c r="P3861" s="4"/>
      <c r="Q3861" s="4"/>
    </row>
    <row r="3862" spans="1:17" s="1" customFormat="1" ht="18.649999999999999" customHeight="1" x14ac:dyDescent="0.35">
      <c r="A3862" s="3">
        <v>46220</v>
      </c>
      <c r="B3862" s="57">
        <f t="shared" si="283"/>
        <v>29</v>
      </c>
      <c r="C3862" s="57" t="str">
        <f t="shared" si="284"/>
        <v>Jul</v>
      </c>
      <c r="D3862" s="4" t="s">
        <v>435</v>
      </c>
      <c r="E3862" s="57" t="s">
        <v>34</v>
      </c>
      <c r="F3862" s="57" t="s">
        <v>18</v>
      </c>
      <c r="G3862" s="57">
        <v>9814</v>
      </c>
      <c r="H3862" s="57">
        <v>1</v>
      </c>
      <c r="I3862" s="57">
        <v>8</v>
      </c>
      <c r="J3862" s="57">
        <v>2</v>
      </c>
      <c r="K3862" s="57">
        <f t="shared" si="285"/>
        <v>10</v>
      </c>
      <c r="L3862" s="57">
        <f t="shared" si="286"/>
        <v>10</v>
      </c>
      <c r="M3862" s="4" t="s">
        <v>452</v>
      </c>
      <c r="N3862" s="57" t="s">
        <v>435</v>
      </c>
      <c r="O3862" s="57"/>
      <c r="P3862" s="4"/>
      <c r="Q3862" s="4"/>
    </row>
    <row r="3863" spans="1:17" s="1" customFormat="1" ht="18.649999999999999" customHeight="1" x14ac:dyDescent="0.35">
      <c r="A3863" s="3">
        <v>46220</v>
      </c>
      <c r="B3863" s="57">
        <f t="shared" si="283"/>
        <v>29</v>
      </c>
      <c r="C3863" s="57" t="str">
        <f t="shared" si="284"/>
        <v>Jul</v>
      </c>
      <c r="D3863" s="4" t="s">
        <v>2268</v>
      </c>
      <c r="E3863" s="57" t="s">
        <v>34</v>
      </c>
      <c r="F3863" s="57" t="s">
        <v>18</v>
      </c>
      <c r="G3863" s="57">
        <v>9814</v>
      </c>
      <c r="H3863" s="57">
        <v>1</v>
      </c>
      <c r="I3863" s="57">
        <v>2</v>
      </c>
      <c r="J3863" s="57"/>
      <c r="K3863" s="57">
        <f t="shared" si="285"/>
        <v>2</v>
      </c>
      <c r="L3863" s="57">
        <f t="shared" si="286"/>
        <v>2</v>
      </c>
      <c r="M3863" s="4" t="s">
        <v>7129</v>
      </c>
      <c r="N3863" s="57" t="s">
        <v>52</v>
      </c>
      <c r="O3863" s="57">
        <v>9330</v>
      </c>
      <c r="P3863" s="4" t="s">
        <v>2417</v>
      </c>
      <c r="Q3863" s="4"/>
    </row>
    <row r="3864" spans="1:17" s="1" customFormat="1" ht="18.649999999999999" customHeight="1" x14ac:dyDescent="0.35">
      <c r="A3864" s="3">
        <v>46220</v>
      </c>
      <c r="B3864" s="57">
        <f t="shared" si="283"/>
        <v>29</v>
      </c>
      <c r="C3864" s="57" t="str">
        <f t="shared" si="284"/>
        <v>Jul</v>
      </c>
      <c r="D3864" s="4" t="s">
        <v>2269</v>
      </c>
      <c r="E3864" s="57" t="s">
        <v>34</v>
      </c>
      <c r="F3864" s="57" t="s">
        <v>18</v>
      </c>
      <c r="G3864" s="57">
        <v>9814</v>
      </c>
      <c r="H3864" s="57">
        <v>1</v>
      </c>
      <c r="I3864" s="57">
        <v>2</v>
      </c>
      <c r="J3864" s="57"/>
      <c r="K3864" s="57">
        <f t="shared" si="285"/>
        <v>2</v>
      </c>
      <c r="L3864" s="57">
        <f t="shared" si="286"/>
        <v>2</v>
      </c>
      <c r="M3864" s="4" t="s">
        <v>7129</v>
      </c>
      <c r="N3864" s="57" t="s">
        <v>52</v>
      </c>
      <c r="O3864" s="57">
        <v>9330</v>
      </c>
      <c r="P3864" s="4" t="s">
        <v>2417</v>
      </c>
      <c r="Q3864" s="4"/>
    </row>
    <row r="3865" spans="1:17" s="1" customFormat="1" ht="18.649999999999999" customHeight="1" x14ac:dyDescent="0.35">
      <c r="A3865" s="3">
        <v>46220</v>
      </c>
      <c r="B3865" s="57">
        <f t="shared" si="283"/>
        <v>29</v>
      </c>
      <c r="C3865" s="57" t="str">
        <f t="shared" si="284"/>
        <v>Jul</v>
      </c>
      <c r="D3865" s="4" t="s">
        <v>3488</v>
      </c>
      <c r="E3865" s="57" t="s">
        <v>445</v>
      </c>
      <c r="F3865" s="57" t="s">
        <v>18</v>
      </c>
      <c r="G3865" s="57">
        <v>9812</v>
      </c>
      <c r="H3865" s="57">
        <v>1</v>
      </c>
      <c r="I3865" s="57">
        <v>8</v>
      </c>
      <c r="J3865" s="57"/>
      <c r="K3865" s="57">
        <f t="shared" si="285"/>
        <v>8</v>
      </c>
      <c r="L3865" s="57">
        <f t="shared" si="286"/>
        <v>8</v>
      </c>
      <c r="M3865" s="4" t="s">
        <v>7130</v>
      </c>
      <c r="N3865" s="57" t="s">
        <v>52</v>
      </c>
      <c r="O3865" s="57">
        <v>9330</v>
      </c>
      <c r="P3865" s="4" t="s">
        <v>6159</v>
      </c>
      <c r="Q3865" s="4"/>
    </row>
    <row r="3866" spans="1:17" s="1" customFormat="1" ht="18.649999999999999" customHeight="1" x14ac:dyDescent="0.35">
      <c r="A3866" s="3">
        <v>46220</v>
      </c>
      <c r="B3866" s="57">
        <f t="shared" si="283"/>
        <v>29</v>
      </c>
      <c r="C3866" s="57" t="str">
        <f t="shared" si="284"/>
        <v>Jul</v>
      </c>
      <c r="D3866" s="4" t="s">
        <v>1283</v>
      </c>
      <c r="E3866" s="57" t="s">
        <v>445</v>
      </c>
      <c r="F3866" s="57" t="s">
        <v>18</v>
      </c>
      <c r="G3866" s="57">
        <v>9812</v>
      </c>
      <c r="H3866" s="57">
        <v>1</v>
      </c>
      <c r="I3866" s="57">
        <v>8</v>
      </c>
      <c r="J3866" s="57">
        <v>3</v>
      </c>
      <c r="K3866" s="57">
        <f t="shared" si="285"/>
        <v>11</v>
      </c>
      <c r="L3866" s="57">
        <f t="shared" si="286"/>
        <v>11</v>
      </c>
      <c r="M3866" s="4" t="s">
        <v>7130</v>
      </c>
      <c r="N3866" s="57" t="s">
        <v>52</v>
      </c>
      <c r="O3866" s="57">
        <v>9330</v>
      </c>
      <c r="P3866" s="4" t="s">
        <v>6210</v>
      </c>
      <c r="Q3866" s="4"/>
    </row>
    <row r="3867" spans="1:17" s="1" customFormat="1" ht="18.649999999999999" customHeight="1" x14ac:dyDescent="0.35">
      <c r="A3867" s="3">
        <v>46220</v>
      </c>
      <c r="B3867" s="57">
        <f t="shared" si="283"/>
        <v>29</v>
      </c>
      <c r="C3867" s="57" t="str">
        <f t="shared" si="284"/>
        <v>Jul</v>
      </c>
      <c r="D3867" s="4" t="s">
        <v>6795</v>
      </c>
      <c r="E3867" s="57" t="s">
        <v>445</v>
      </c>
      <c r="F3867" s="57" t="s">
        <v>18</v>
      </c>
      <c r="G3867" s="57">
        <v>9812</v>
      </c>
      <c r="H3867" s="57">
        <v>2</v>
      </c>
      <c r="I3867" s="57">
        <v>8</v>
      </c>
      <c r="J3867" s="57"/>
      <c r="K3867" s="57">
        <f t="shared" si="285"/>
        <v>8</v>
      </c>
      <c r="L3867" s="57">
        <f t="shared" si="286"/>
        <v>16</v>
      </c>
      <c r="M3867" s="4" t="s">
        <v>5733</v>
      </c>
      <c r="N3867" s="57" t="s">
        <v>47</v>
      </c>
      <c r="O3867" s="57">
        <v>9281</v>
      </c>
      <c r="P3867" s="4" t="s">
        <v>5734</v>
      </c>
      <c r="Q3867" s="4"/>
    </row>
    <row r="3868" spans="1:17" s="1" customFormat="1" ht="18.649999999999999" customHeight="1" x14ac:dyDescent="0.35">
      <c r="A3868" s="3">
        <v>46220</v>
      </c>
      <c r="B3868" s="57">
        <f t="shared" si="283"/>
        <v>29</v>
      </c>
      <c r="C3868" s="57" t="str">
        <f t="shared" si="284"/>
        <v>Jul</v>
      </c>
      <c r="D3868" s="4" t="s">
        <v>6795</v>
      </c>
      <c r="E3868" s="57" t="s">
        <v>445</v>
      </c>
      <c r="F3868" s="57" t="s">
        <v>18</v>
      </c>
      <c r="G3868" s="57">
        <v>9812</v>
      </c>
      <c r="H3868" s="57">
        <v>1</v>
      </c>
      <c r="I3868" s="57">
        <v>8</v>
      </c>
      <c r="J3868" s="57">
        <v>2</v>
      </c>
      <c r="K3868" s="57">
        <f t="shared" si="285"/>
        <v>10</v>
      </c>
      <c r="L3868" s="57">
        <f t="shared" si="286"/>
        <v>10</v>
      </c>
      <c r="M3868" s="4" t="s">
        <v>5733</v>
      </c>
      <c r="N3868" s="57" t="s">
        <v>47</v>
      </c>
      <c r="O3868" s="57">
        <v>9281</v>
      </c>
      <c r="P3868" s="4" t="s">
        <v>5734</v>
      </c>
      <c r="Q3868" s="4"/>
    </row>
    <row r="3869" spans="1:17" s="1" customFormat="1" ht="18.649999999999999" customHeight="1" x14ac:dyDescent="0.35">
      <c r="A3869" s="3">
        <v>46220</v>
      </c>
      <c r="B3869" s="57">
        <f t="shared" si="283"/>
        <v>29</v>
      </c>
      <c r="C3869" s="57" t="str">
        <f t="shared" si="284"/>
        <v>Jul</v>
      </c>
      <c r="D3869" s="4" t="s">
        <v>6795</v>
      </c>
      <c r="E3869" s="57" t="s">
        <v>445</v>
      </c>
      <c r="F3869" s="57" t="s">
        <v>18</v>
      </c>
      <c r="G3869" s="57">
        <v>9812</v>
      </c>
      <c r="H3869" s="57">
        <v>1</v>
      </c>
      <c r="I3869" s="57">
        <v>8</v>
      </c>
      <c r="J3869" s="57">
        <v>3.75</v>
      </c>
      <c r="K3869" s="57">
        <f t="shared" si="285"/>
        <v>11.75</v>
      </c>
      <c r="L3869" s="57">
        <f t="shared" si="286"/>
        <v>11.75</v>
      </c>
      <c r="M3869" s="4" t="s">
        <v>5733</v>
      </c>
      <c r="N3869" s="57" t="s">
        <v>47</v>
      </c>
      <c r="O3869" s="57">
        <v>9281</v>
      </c>
      <c r="P3869" s="4" t="s">
        <v>5734</v>
      </c>
      <c r="Q3869" s="4"/>
    </row>
    <row r="3870" spans="1:17" s="1" customFormat="1" ht="18.649999999999999" customHeight="1" x14ac:dyDescent="0.35">
      <c r="A3870" s="3">
        <v>46220</v>
      </c>
      <c r="B3870" s="57">
        <f t="shared" si="283"/>
        <v>29</v>
      </c>
      <c r="C3870" s="57" t="str">
        <f t="shared" si="284"/>
        <v>Jul</v>
      </c>
      <c r="D3870" s="4" t="s">
        <v>6795</v>
      </c>
      <c r="E3870" s="57" t="s">
        <v>445</v>
      </c>
      <c r="F3870" s="57" t="s">
        <v>18</v>
      </c>
      <c r="G3870" s="57">
        <v>9812</v>
      </c>
      <c r="H3870" s="57">
        <v>6</v>
      </c>
      <c r="I3870" s="57">
        <v>8</v>
      </c>
      <c r="J3870" s="57">
        <v>4</v>
      </c>
      <c r="K3870" s="57">
        <f t="shared" si="285"/>
        <v>12</v>
      </c>
      <c r="L3870" s="57">
        <f t="shared" si="286"/>
        <v>72</v>
      </c>
      <c r="M3870" s="4" t="s">
        <v>5733</v>
      </c>
      <c r="N3870" s="57" t="s">
        <v>47</v>
      </c>
      <c r="O3870" s="57">
        <v>9281</v>
      </c>
      <c r="P3870" s="4" t="s">
        <v>5734</v>
      </c>
      <c r="Q3870" s="4"/>
    </row>
    <row r="3871" spans="1:17" s="1" customFormat="1" ht="18.649999999999999" customHeight="1" x14ac:dyDescent="0.35">
      <c r="A3871" s="3">
        <v>46220</v>
      </c>
      <c r="B3871" s="57">
        <f t="shared" si="283"/>
        <v>29</v>
      </c>
      <c r="C3871" s="57" t="str">
        <f t="shared" si="284"/>
        <v>Jul</v>
      </c>
      <c r="D3871" s="4" t="s">
        <v>6636</v>
      </c>
      <c r="E3871" s="57" t="s">
        <v>445</v>
      </c>
      <c r="F3871" s="57" t="s">
        <v>18</v>
      </c>
      <c r="G3871" s="57">
        <v>9812</v>
      </c>
      <c r="H3871" s="57">
        <v>1</v>
      </c>
      <c r="I3871" s="57">
        <v>8</v>
      </c>
      <c r="J3871" s="57">
        <v>3</v>
      </c>
      <c r="K3871" s="57">
        <f t="shared" si="285"/>
        <v>11</v>
      </c>
      <c r="L3871" s="57">
        <f t="shared" si="286"/>
        <v>11</v>
      </c>
      <c r="M3871" s="4" t="s">
        <v>6571</v>
      </c>
      <c r="N3871" s="57" t="s">
        <v>65</v>
      </c>
      <c r="O3871" s="57"/>
      <c r="P3871" s="4" t="s">
        <v>6572</v>
      </c>
      <c r="Q3871" s="4"/>
    </row>
    <row r="3872" spans="1:17" s="1" customFormat="1" ht="18.649999999999999" customHeight="1" x14ac:dyDescent="0.35">
      <c r="A3872" s="3">
        <v>46220</v>
      </c>
      <c r="B3872" s="57">
        <f t="shared" si="283"/>
        <v>29</v>
      </c>
      <c r="C3872" s="57" t="str">
        <f t="shared" si="284"/>
        <v>Jul</v>
      </c>
      <c r="D3872" s="4" t="s">
        <v>1189</v>
      </c>
      <c r="E3872" s="57" t="s">
        <v>445</v>
      </c>
      <c r="F3872" s="57" t="s">
        <v>18</v>
      </c>
      <c r="G3872" s="57">
        <v>9812</v>
      </c>
      <c r="H3872" s="57">
        <v>4</v>
      </c>
      <c r="I3872" s="57">
        <v>8</v>
      </c>
      <c r="J3872" s="57"/>
      <c r="K3872" s="57">
        <f t="shared" si="285"/>
        <v>8</v>
      </c>
      <c r="L3872" s="57">
        <f t="shared" si="286"/>
        <v>32</v>
      </c>
      <c r="M3872" s="4" t="s">
        <v>2015</v>
      </c>
      <c r="N3872" s="57" t="s">
        <v>57</v>
      </c>
      <c r="O3872" s="57" t="s">
        <v>2518</v>
      </c>
      <c r="P3872" s="4" t="s">
        <v>4349</v>
      </c>
      <c r="Q3872" s="4"/>
    </row>
    <row r="3873" spans="1:17" s="1" customFormat="1" ht="18.649999999999999" customHeight="1" x14ac:dyDescent="0.35">
      <c r="A3873" s="3">
        <v>46220</v>
      </c>
      <c r="B3873" s="57">
        <f t="shared" si="283"/>
        <v>29</v>
      </c>
      <c r="C3873" s="57" t="str">
        <f t="shared" si="284"/>
        <v>Jul</v>
      </c>
      <c r="D3873" s="4" t="s">
        <v>6796</v>
      </c>
      <c r="E3873" s="57" t="s">
        <v>445</v>
      </c>
      <c r="F3873" s="57" t="s">
        <v>18</v>
      </c>
      <c r="G3873" s="57">
        <v>9812</v>
      </c>
      <c r="H3873" s="57">
        <v>1</v>
      </c>
      <c r="I3873" s="57">
        <v>8</v>
      </c>
      <c r="J3873" s="57">
        <v>2</v>
      </c>
      <c r="K3873" s="57">
        <f t="shared" si="285"/>
        <v>10</v>
      </c>
      <c r="L3873" s="57">
        <f t="shared" si="286"/>
        <v>10</v>
      </c>
      <c r="M3873" s="4" t="s">
        <v>1903</v>
      </c>
      <c r="N3873" s="57" t="s">
        <v>443</v>
      </c>
      <c r="O3873" s="57">
        <v>9814</v>
      </c>
      <c r="P3873" s="4"/>
      <c r="Q3873" s="4"/>
    </row>
    <row r="3874" spans="1:17" s="1" customFormat="1" ht="18.649999999999999" customHeight="1" x14ac:dyDescent="0.35">
      <c r="A3874" s="3">
        <v>46220</v>
      </c>
      <c r="B3874" s="57">
        <f t="shared" si="283"/>
        <v>29</v>
      </c>
      <c r="C3874" s="57" t="str">
        <f t="shared" si="284"/>
        <v>Jul</v>
      </c>
      <c r="D3874" s="4" t="s">
        <v>6796</v>
      </c>
      <c r="E3874" s="57" t="s">
        <v>445</v>
      </c>
      <c r="F3874" s="57" t="s">
        <v>18</v>
      </c>
      <c r="G3874" s="57">
        <v>9812</v>
      </c>
      <c r="H3874" s="57">
        <v>1</v>
      </c>
      <c r="I3874" s="57">
        <v>8</v>
      </c>
      <c r="J3874" s="57">
        <v>2.5</v>
      </c>
      <c r="K3874" s="57">
        <f t="shared" si="285"/>
        <v>10.5</v>
      </c>
      <c r="L3874" s="57">
        <f t="shared" si="286"/>
        <v>10.5</v>
      </c>
      <c r="M3874" s="4" t="s">
        <v>1903</v>
      </c>
      <c r="N3874" s="57" t="s">
        <v>443</v>
      </c>
      <c r="O3874" s="57">
        <v>9814</v>
      </c>
      <c r="P3874" s="4"/>
      <c r="Q3874" s="4"/>
    </row>
    <row r="3875" spans="1:17" s="1" customFormat="1" ht="18.649999999999999" customHeight="1" x14ac:dyDescent="0.35">
      <c r="A3875" s="3">
        <v>46220</v>
      </c>
      <c r="B3875" s="57">
        <f t="shared" si="283"/>
        <v>29</v>
      </c>
      <c r="C3875" s="57" t="str">
        <f t="shared" si="284"/>
        <v>Jul</v>
      </c>
      <c r="D3875" s="4" t="s">
        <v>6796</v>
      </c>
      <c r="E3875" s="57" t="s">
        <v>445</v>
      </c>
      <c r="F3875" s="57" t="s">
        <v>18</v>
      </c>
      <c r="G3875" s="57">
        <v>9812</v>
      </c>
      <c r="H3875" s="57">
        <v>1</v>
      </c>
      <c r="I3875" s="57">
        <v>8</v>
      </c>
      <c r="J3875" s="57">
        <v>4</v>
      </c>
      <c r="K3875" s="57">
        <f t="shared" si="285"/>
        <v>12</v>
      </c>
      <c r="L3875" s="57">
        <f t="shared" si="286"/>
        <v>12</v>
      </c>
      <c r="M3875" s="4" t="s">
        <v>1903</v>
      </c>
      <c r="N3875" s="57" t="s">
        <v>443</v>
      </c>
      <c r="O3875" s="57">
        <v>9814</v>
      </c>
      <c r="P3875" s="4"/>
      <c r="Q3875" s="4"/>
    </row>
    <row r="3876" spans="1:17" s="1" customFormat="1" ht="18.649999999999999" customHeight="1" x14ac:dyDescent="0.35">
      <c r="A3876" s="3">
        <v>46220</v>
      </c>
      <c r="B3876" s="57">
        <f t="shared" si="283"/>
        <v>29</v>
      </c>
      <c r="C3876" s="57" t="str">
        <f t="shared" si="284"/>
        <v>Jul</v>
      </c>
      <c r="D3876" s="4" t="s">
        <v>5304</v>
      </c>
      <c r="E3876" s="57" t="s">
        <v>445</v>
      </c>
      <c r="F3876" s="57" t="s">
        <v>18</v>
      </c>
      <c r="G3876" s="57">
        <v>9812</v>
      </c>
      <c r="H3876" s="57">
        <v>2</v>
      </c>
      <c r="I3876" s="57">
        <v>8</v>
      </c>
      <c r="J3876" s="57"/>
      <c r="K3876" s="57">
        <f t="shared" si="285"/>
        <v>8</v>
      </c>
      <c r="L3876" s="57">
        <f t="shared" si="286"/>
        <v>16</v>
      </c>
      <c r="M3876" s="4" t="s">
        <v>447</v>
      </c>
      <c r="N3876" s="57" t="s">
        <v>455</v>
      </c>
      <c r="O3876" s="57">
        <v>9812</v>
      </c>
      <c r="P3876" s="4"/>
      <c r="Q3876" s="4"/>
    </row>
    <row r="3877" spans="1:17" s="1" customFormat="1" ht="18.649999999999999" customHeight="1" x14ac:dyDescent="0.35">
      <c r="A3877" s="3">
        <v>46220</v>
      </c>
      <c r="B3877" s="57">
        <f t="shared" si="283"/>
        <v>29</v>
      </c>
      <c r="C3877" s="57" t="str">
        <f t="shared" si="284"/>
        <v>Jul</v>
      </c>
      <c r="D3877" s="4" t="s">
        <v>6891</v>
      </c>
      <c r="E3877" s="57" t="s">
        <v>445</v>
      </c>
      <c r="F3877" s="57" t="s">
        <v>18</v>
      </c>
      <c r="G3877" s="57">
        <v>9812</v>
      </c>
      <c r="H3877" s="57">
        <v>2</v>
      </c>
      <c r="I3877" s="57">
        <v>8</v>
      </c>
      <c r="J3877" s="57">
        <v>1.5</v>
      </c>
      <c r="K3877" s="57">
        <f t="shared" si="285"/>
        <v>9.5</v>
      </c>
      <c r="L3877" s="57">
        <f t="shared" si="286"/>
        <v>19</v>
      </c>
      <c r="M3877" s="4" t="s">
        <v>447</v>
      </c>
      <c r="N3877" s="57" t="s">
        <v>455</v>
      </c>
      <c r="O3877" s="57">
        <v>9812</v>
      </c>
      <c r="P3877" s="4"/>
      <c r="Q3877" s="4"/>
    </row>
    <row r="3878" spans="1:17" s="1" customFormat="1" ht="18.649999999999999" customHeight="1" x14ac:dyDescent="0.35">
      <c r="A3878" s="3">
        <v>46220</v>
      </c>
      <c r="B3878" s="57">
        <f t="shared" ref="B3878:B3941" si="287">WEEKNUM(A3878)</f>
        <v>29</v>
      </c>
      <c r="C3878" s="57" t="str">
        <f t="shared" ref="C3878:C3941" si="288">TEXT(A3878,"Mmm")</f>
        <v>Jul</v>
      </c>
      <c r="D3878" s="4" t="s">
        <v>6892</v>
      </c>
      <c r="E3878" s="57" t="s">
        <v>445</v>
      </c>
      <c r="F3878" s="57" t="s">
        <v>18</v>
      </c>
      <c r="G3878" s="57">
        <v>9812</v>
      </c>
      <c r="H3878" s="57">
        <v>16</v>
      </c>
      <c r="I3878" s="57">
        <v>8</v>
      </c>
      <c r="J3878" s="57">
        <v>2</v>
      </c>
      <c r="K3878" s="57">
        <f t="shared" si="285"/>
        <v>10</v>
      </c>
      <c r="L3878" s="57">
        <f t="shared" si="286"/>
        <v>160</v>
      </c>
      <c r="M3878" s="4" t="s">
        <v>447</v>
      </c>
      <c r="N3878" s="57" t="s">
        <v>455</v>
      </c>
      <c r="O3878" s="57">
        <v>9812</v>
      </c>
      <c r="P3878" s="4"/>
      <c r="Q3878" s="4"/>
    </row>
    <row r="3879" spans="1:17" s="1" customFormat="1" ht="18.649999999999999" customHeight="1" x14ac:dyDescent="0.35">
      <c r="A3879" s="3">
        <v>46220</v>
      </c>
      <c r="B3879" s="57">
        <f t="shared" si="287"/>
        <v>29</v>
      </c>
      <c r="C3879" s="57" t="str">
        <f t="shared" si="288"/>
        <v>Jul</v>
      </c>
      <c r="D3879" s="4" t="s">
        <v>4587</v>
      </c>
      <c r="E3879" s="57" t="s">
        <v>445</v>
      </c>
      <c r="F3879" s="57" t="s">
        <v>18</v>
      </c>
      <c r="G3879" s="57">
        <v>9812</v>
      </c>
      <c r="H3879" s="57">
        <v>4</v>
      </c>
      <c r="I3879" s="57">
        <v>8</v>
      </c>
      <c r="J3879" s="57">
        <v>2.5</v>
      </c>
      <c r="K3879" s="57">
        <f t="shared" si="285"/>
        <v>10.5</v>
      </c>
      <c r="L3879" s="57">
        <f t="shared" si="286"/>
        <v>42</v>
      </c>
      <c r="M3879" s="4" t="s">
        <v>447</v>
      </c>
      <c r="N3879" s="57" t="s">
        <v>455</v>
      </c>
      <c r="O3879" s="57">
        <v>9812</v>
      </c>
      <c r="P3879" s="4"/>
      <c r="Q3879" s="4"/>
    </row>
    <row r="3880" spans="1:17" s="1" customFormat="1" ht="18.649999999999999" customHeight="1" x14ac:dyDescent="0.35">
      <c r="A3880" s="3">
        <v>46220</v>
      </c>
      <c r="B3880" s="57">
        <f t="shared" si="287"/>
        <v>29</v>
      </c>
      <c r="C3880" s="57" t="str">
        <f t="shared" si="288"/>
        <v>Jul</v>
      </c>
      <c r="D3880" s="4" t="s">
        <v>6893</v>
      </c>
      <c r="E3880" s="57" t="s">
        <v>445</v>
      </c>
      <c r="F3880" s="57" t="s">
        <v>18</v>
      </c>
      <c r="G3880" s="57">
        <v>9812</v>
      </c>
      <c r="H3880" s="57">
        <v>1</v>
      </c>
      <c r="I3880" s="57">
        <v>8</v>
      </c>
      <c r="J3880" s="57">
        <v>3</v>
      </c>
      <c r="K3880" s="57">
        <f t="shared" si="285"/>
        <v>11</v>
      </c>
      <c r="L3880" s="57">
        <f t="shared" si="286"/>
        <v>11</v>
      </c>
      <c r="M3880" s="4" t="s">
        <v>447</v>
      </c>
      <c r="N3880" s="57" t="s">
        <v>455</v>
      </c>
      <c r="O3880" s="57">
        <v>9812</v>
      </c>
      <c r="P3880" s="4"/>
      <c r="Q3880" s="4"/>
    </row>
    <row r="3881" spans="1:17" s="1" customFormat="1" ht="18.649999999999999" customHeight="1" x14ac:dyDescent="0.35">
      <c r="A3881" s="3">
        <v>46220</v>
      </c>
      <c r="B3881" s="57">
        <f t="shared" si="287"/>
        <v>29</v>
      </c>
      <c r="C3881" s="57" t="str">
        <f t="shared" si="288"/>
        <v>Jul</v>
      </c>
      <c r="D3881" s="4" t="s">
        <v>6787</v>
      </c>
      <c r="E3881" s="57" t="s">
        <v>445</v>
      </c>
      <c r="F3881" s="57" t="s">
        <v>18</v>
      </c>
      <c r="G3881" s="57">
        <v>9812</v>
      </c>
      <c r="H3881" s="57">
        <v>1</v>
      </c>
      <c r="I3881" s="57">
        <v>8</v>
      </c>
      <c r="J3881" s="57">
        <v>3.5</v>
      </c>
      <c r="K3881" s="57">
        <f t="shared" si="285"/>
        <v>11.5</v>
      </c>
      <c r="L3881" s="57">
        <f t="shared" si="286"/>
        <v>11.5</v>
      </c>
      <c r="M3881" s="4" t="s">
        <v>447</v>
      </c>
      <c r="N3881" s="57" t="s">
        <v>455</v>
      </c>
      <c r="O3881" s="57">
        <v>9812</v>
      </c>
      <c r="P3881" s="4"/>
      <c r="Q3881" s="4"/>
    </row>
    <row r="3882" spans="1:17" s="1" customFormat="1" ht="18.649999999999999" customHeight="1" x14ac:dyDescent="0.35">
      <c r="A3882" s="3">
        <v>46220</v>
      </c>
      <c r="B3882" s="57">
        <f t="shared" si="287"/>
        <v>29</v>
      </c>
      <c r="C3882" s="57" t="str">
        <f t="shared" si="288"/>
        <v>Jul</v>
      </c>
      <c r="D3882" s="4" t="s">
        <v>5043</v>
      </c>
      <c r="E3882" s="57" t="s">
        <v>445</v>
      </c>
      <c r="F3882" s="57" t="s">
        <v>18</v>
      </c>
      <c r="G3882" s="57">
        <v>9812</v>
      </c>
      <c r="H3882" s="57">
        <v>1</v>
      </c>
      <c r="I3882" s="57">
        <v>8</v>
      </c>
      <c r="J3882" s="57">
        <v>4</v>
      </c>
      <c r="K3882" s="57">
        <f t="shared" si="285"/>
        <v>12</v>
      </c>
      <c r="L3882" s="57">
        <f t="shared" si="286"/>
        <v>12</v>
      </c>
      <c r="M3882" s="4" t="s">
        <v>447</v>
      </c>
      <c r="N3882" s="57" t="s">
        <v>455</v>
      </c>
      <c r="O3882" s="57">
        <v>9812</v>
      </c>
      <c r="P3882" s="4"/>
      <c r="Q3882" s="4"/>
    </row>
    <row r="3883" spans="1:17" s="1" customFormat="1" ht="18.649999999999999" customHeight="1" x14ac:dyDescent="0.35">
      <c r="A3883" s="3">
        <v>46220</v>
      </c>
      <c r="B3883" s="57">
        <f t="shared" si="287"/>
        <v>29</v>
      </c>
      <c r="C3883" s="57" t="str">
        <f t="shared" si="288"/>
        <v>Jul</v>
      </c>
      <c r="D3883" s="4" t="s">
        <v>674</v>
      </c>
      <c r="E3883" s="57" t="s">
        <v>445</v>
      </c>
      <c r="F3883" s="57" t="s">
        <v>17</v>
      </c>
      <c r="G3883" s="57">
        <v>9812</v>
      </c>
      <c r="H3883" s="57">
        <v>1</v>
      </c>
      <c r="I3883" s="57">
        <v>8</v>
      </c>
      <c r="J3883" s="57">
        <v>4</v>
      </c>
      <c r="K3883" s="57">
        <f t="shared" si="285"/>
        <v>12</v>
      </c>
      <c r="L3883" s="57">
        <f t="shared" si="286"/>
        <v>12</v>
      </c>
      <c r="M3883" s="4" t="s">
        <v>7130</v>
      </c>
      <c r="N3883" s="57" t="s">
        <v>52</v>
      </c>
      <c r="O3883" s="57">
        <v>9330</v>
      </c>
      <c r="P3883" s="4" t="s">
        <v>5440</v>
      </c>
      <c r="Q3883" s="4"/>
    </row>
    <row r="3884" spans="1:17" s="1" customFormat="1" ht="18.649999999999999" customHeight="1" x14ac:dyDescent="0.35">
      <c r="A3884" s="3">
        <v>46220</v>
      </c>
      <c r="B3884" s="57">
        <f t="shared" si="287"/>
        <v>29</v>
      </c>
      <c r="C3884" s="57" t="str">
        <f t="shared" si="288"/>
        <v>Jul</v>
      </c>
      <c r="D3884" s="4" t="s">
        <v>5406</v>
      </c>
      <c r="E3884" s="57" t="s">
        <v>445</v>
      </c>
      <c r="F3884" s="57" t="s">
        <v>17</v>
      </c>
      <c r="G3884" s="57">
        <v>9812</v>
      </c>
      <c r="H3884" s="57">
        <v>22</v>
      </c>
      <c r="I3884" s="57">
        <v>8</v>
      </c>
      <c r="J3884" s="57"/>
      <c r="K3884" s="57">
        <f t="shared" si="285"/>
        <v>8</v>
      </c>
      <c r="L3884" s="57">
        <f t="shared" si="286"/>
        <v>176</v>
      </c>
      <c r="M3884" s="4" t="s">
        <v>1903</v>
      </c>
      <c r="N3884" s="57" t="s">
        <v>442</v>
      </c>
      <c r="O3884" s="57">
        <v>9812</v>
      </c>
      <c r="P3884" s="4"/>
      <c r="Q3884" s="4"/>
    </row>
    <row r="3885" spans="1:17" s="1" customFormat="1" ht="18.649999999999999" customHeight="1" x14ac:dyDescent="0.35">
      <c r="A3885" s="3">
        <v>46220</v>
      </c>
      <c r="B3885" s="57">
        <f t="shared" si="287"/>
        <v>29</v>
      </c>
      <c r="C3885" s="57" t="str">
        <f t="shared" si="288"/>
        <v>Jul</v>
      </c>
      <c r="D3885" s="4" t="s">
        <v>5406</v>
      </c>
      <c r="E3885" s="57" t="s">
        <v>445</v>
      </c>
      <c r="F3885" s="57" t="s">
        <v>17</v>
      </c>
      <c r="G3885" s="57">
        <v>9812</v>
      </c>
      <c r="H3885" s="57">
        <v>1</v>
      </c>
      <c r="I3885" s="57">
        <v>8</v>
      </c>
      <c r="J3885" s="57">
        <v>2</v>
      </c>
      <c r="K3885" s="57">
        <f t="shared" si="285"/>
        <v>10</v>
      </c>
      <c r="L3885" s="57">
        <f t="shared" si="286"/>
        <v>10</v>
      </c>
      <c r="M3885" s="4" t="s">
        <v>1903</v>
      </c>
      <c r="N3885" s="57" t="s">
        <v>442</v>
      </c>
      <c r="O3885" s="57">
        <v>9812</v>
      </c>
      <c r="P3885" s="4"/>
      <c r="Q3885" s="4"/>
    </row>
    <row r="3886" spans="1:17" s="1" customFormat="1" ht="18.649999999999999" customHeight="1" x14ac:dyDescent="0.35">
      <c r="A3886" s="3">
        <v>46220</v>
      </c>
      <c r="B3886" s="57">
        <f t="shared" si="287"/>
        <v>29</v>
      </c>
      <c r="C3886" s="57" t="str">
        <f t="shared" si="288"/>
        <v>Jul</v>
      </c>
      <c r="D3886" s="4" t="s">
        <v>5406</v>
      </c>
      <c r="E3886" s="57" t="s">
        <v>445</v>
      </c>
      <c r="F3886" s="57" t="s">
        <v>17</v>
      </c>
      <c r="G3886" s="57">
        <v>9812</v>
      </c>
      <c r="H3886" s="57">
        <v>2</v>
      </c>
      <c r="I3886" s="57">
        <v>8</v>
      </c>
      <c r="J3886" s="57">
        <v>2.5</v>
      </c>
      <c r="K3886" s="57">
        <f t="shared" si="285"/>
        <v>10.5</v>
      </c>
      <c r="L3886" s="57">
        <f t="shared" si="286"/>
        <v>21</v>
      </c>
      <c r="M3886" s="4" t="s">
        <v>1903</v>
      </c>
      <c r="N3886" s="57" t="s">
        <v>442</v>
      </c>
      <c r="O3886" s="57">
        <v>9812</v>
      </c>
      <c r="P3886" s="4"/>
      <c r="Q3886" s="4"/>
    </row>
    <row r="3887" spans="1:17" s="1" customFormat="1" ht="18.649999999999999" customHeight="1" x14ac:dyDescent="0.35">
      <c r="A3887" s="3">
        <v>46220</v>
      </c>
      <c r="B3887" s="57">
        <f t="shared" si="287"/>
        <v>29</v>
      </c>
      <c r="C3887" s="57" t="str">
        <f t="shared" si="288"/>
        <v>Jul</v>
      </c>
      <c r="D3887" s="4" t="s">
        <v>5406</v>
      </c>
      <c r="E3887" s="57" t="s">
        <v>445</v>
      </c>
      <c r="F3887" s="57" t="s">
        <v>17</v>
      </c>
      <c r="G3887" s="57">
        <v>9812</v>
      </c>
      <c r="H3887" s="57">
        <v>1</v>
      </c>
      <c r="I3887" s="57">
        <v>8</v>
      </c>
      <c r="J3887" s="57">
        <v>4</v>
      </c>
      <c r="K3887" s="57">
        <f t="shared" si="285"/>
        <v>12</v>
      </c>
      <c r="L3887" s="57">
        <f t="shared" si="286"/>
        <v>12</v>
      </c>
      <c r="M3887" s="4" t="s">
        <v>1903</v>
      </c>
      <c r="N3887" s="57" t="s">
        <v>442</v>
      </c>
      <c r="O3887" s="57">
        <v>9812</v>
      </c>
      <c r="P3887" s="4"/>
      <c r="Q3887" s="4"/>
    </row>
    <row r="3888" spans="1:17" s="1" customFormat="1" ht="18.649999999999999" customHeight="1" x14ac:dyDescent="0.35">
      <c r="A3888" s="3">
        <v>46220</v>
      </c>
      <c r="B3888" s="57">
        <f t="shared" si="287"/>
        <v>29</v>
      </c>
      <c r="C3888" s="57" t="str">
        <f t="shared" si="288"/>
        <v>Jul</v>
      </c>
      <c r="D3888" s="4" t="s">
        <v>673</v>
      </c>
      <c r="E3888" s="57" t="s">
        <v>445</v>
      </c>
      <c r="F3888" s="57" t="s">
        <v>17</v>
      </c>
      <c r="G3888" s="57">
        <v>9812</v>
      </c>
      <c r="H3888" s="57">
        <v>3</v>
      </c>
      <c r="I3888" s="57">
        <v>8</v>
      </c>
      <c r="J3888" s="57">
        <v>1</v>
      </c>
      <c r="K3888" s="57">
        <f t="shared" si="285"/>
        <v>9</v>
      </c>
      <c r="L3888" s="57">
        <f t="shared" si="286"/>
        <v>27</v>
      </c>
      <c r="M3888" s="4" t="s">
        <v>1903</v>
      </c>
      <c r="N3888" s="57" t="s">
        <v>443</v>
      </c>
      <c r="O3888" s="57">
        <v>9814</v>
      </c>
      <c r="P3888" s="4"/>
      <c r="Q3888" s="4"/>
    </row>
    <row r="3889" spans="1:17" s="1" customFormat="1" ht="18.649999999999999" customHeight="1" x14ac:dyDescent="0.35">
      <c r="A3889" s="3">
        <v>46220</v>
      </c>
      <c r="B3889" s="57">
        <f t="shared" si="287"/>
        <v>29</v>
      </c>
      <c r="C3889" s="57" t="str">
        <f t="shared" si="288"/>
        <v>Jul</v>
      </c>
      <c r="D3889" s="4" t="s">
        <v>5731</v>
      </c>
      <c r="E3889" s="57" t="s">
        <v>445</v>
      </c>
      <c r="F3889" s="57" t="s">
        <v>17</v>
      </c>
      <c r="G3889" s="57">
        <v>9812</v>
      </c>
      <c r="H3889" s="57">
        <v>1</v>
      </c>
      <c r="I3889" s="57">
        <v>8</v>
      </c>
      <c r="J3889" s="57">
        <v>2</v>
      </c>
      <c r="K3889" s="57">
        <f t="shared" ref="K3889:K3952" si="289">I3889+J3889</f>
        <v>10</v>
      </c>
      <c r="L3889" s="57">
        <f t="shared" si="286"/>
        <v>10</v>
      </c>
      <c r="M3889" s="4" t="s">
        <v>5733</v>
      </c>
      <c r="N3889" s="57" t="s">
        <v>47</v>
      </c>
      <c r="O3889" s="57">
        <v>9281</v>
      </c>
      <c r="P3889" s="4" t="s">
        <v>5734</v>
      </c>
      <c r="Q3889" s="4"/>
    </row>
    <row r="3890" spans="1:17" s="1" customFormat="1" ht="18.649999999999999" customHeight="1" x14ac:dyDescent="0.35">
      <c r="A3890" s="3">
        <v>46220</v>
      </c>
      <c r="B3890" s="57">
        <f t="shared" si="287"/>
        <v>29</v>
      </c>
      <c r="C3890" s="57" t="str">
        <f t="shared" si="288"/>
        <v>Jul</v>
      </c>
      <c r="D3890" s="4" t="s">
        <v>5731</v>
      </c>
      <c r="E3890" s="57" t="s">
        <v>445</v>
      </c>
      <c r="F3890" s="57" t="s">
        <v>17</v>
      </c>
      <c r="G3890" s="57">
        <v>9812</v>
      </c>
      <c r="H3890" s="57">
        <v>1</v>
      </c>
      <c r="I3890" s="57">
        <v>8</v>
      </c>
      <c r="J3890" s="57">
        <v>4</v>
      </c>
      <c r="K3890" s="57">
        <f t="shared" si="289"/>
        <v>12</v>
      </c>
      <c r="L3890" s="57">
        <f t="shared" si="286"/>
        <v>12</v>
      </c>
      <c r="M3890" s="4" t="s">
        <v>5733</v>
      </c>
      <c r="N3890" s="57" t="s">
        <v>47</v>
      </c>
      <c r="O3890" s="57">
        <v>9281</v>
      </c>
      <c r="P3890" s="4" t="s">
        <v>5734</v>
      </c>
      <c r="Q3890" s="4"/>
    </row>
    <row r="3891" spans="1:17" s="1" customFormat="1" ht="18.649999999999999" customHeight="1" x14ac:dyDescent="0.35">
      <c r="A3891" s="3">
        <v>46220</v>
      </c>
      <c r="B3891" s="57">
        <f t="shared" si="287"/>
        <v>29</v>
      </c>
      <c r="C3891" s="57" t="str">
        <f t="shared" si="288"/>
        <v>Jul</v>
      </c>
      <c r="D3891" s="4" t="s">
        <v>551</v>
      </c>
      <c r="E3891" s="57" t="s">
        <v>34</v>
      </c>
      <c r="F3891" s="57" t="s">
        <v>17</v>
      </c>
      <c r="G3891" s="57">
        <v>9814</v>
      </c>
      <c r="H3891" s="57">
        <v>50</v>
      </c>
      <c r="I3891" s="57">
        <v>8</v>
      </c>
      <c r="J3891" s="57">
        <v>4</v>
      </c>
      <c r="K3891" s="57">
        <f t="shared" si="289"/>
        <v>12</v>
      </c>
      <c r="L3891" s="57">
        <f t="shared" si="286"/>
        <v>600</v>
      </c>
      <c r="M3891" s="4" t="s">
        <v>1903</v>
      </c>
      <c r="N3891" s="57" t="s">
        <v>443</v>
      </c>
      <c r="O3891" s="57">
        <v>9814</v>
      </c>
      <c r="P3891" s="4"/>
      <c r="Q3891" s="4"/>
    </row>
    <row r="3892" spans="1:17" s="1" customFormat="1" ht="18.649999999999999" customHeight="1" x14ac:dyDescent="0.35">
      <c r="A3892" s="3">
        <v>46220</v>
      </c>
      <c r="B3892" s="57">
        <f t="shared" si="287"/>
        <v>29</v>
      </c>
      <c r="C3892" s="57" t="str">
        <f t="shared" si="288"/>
        <v>Jul</v>
      </c>
      <c r="D3892" s="4" t="s">
        <v>6281</v>
      </c>
      <c r="E3892" s="57" t="s">
        <v>34</v>
      </c>
      <c r="F3892" s="57" t="s">
        <v>17</v>
      </c>
      <c r="G3892" s="57">
        <v>9814</v>
      </c>
      <c r="H3892" s="57">
        <v>3</v>
      </c>
      <c r="I3892" s="57">
        <v>8</v>
      </c>
      <c r="J3892" s="57">
        <v>4</v>
      </c>
      <c r="K3892" s="57">
        <f t="shared" si="289"/>
        <v>12</v>
      </c>
      <c r="L3892" s="57">
        <f t="shared" si="286"/>
        <v>36</v>
      </c>
      <c r="M3892" s="4" t="s">
        <v>7044</v>
      </c>
      <c r="N3892" s="57" t="s">
        <v>3373</v>
      </c>
      <c r="O3892" s="57" t="s">
        <v>6282</v>
      </c>
      <c r="P3892" s="4" t="s">
        <v>6637</v>
      </c>
      <c r="Q3892" s="4"/>
    </row>
    <row r="3893" spans="1:17" s="1" customFormat="1" ht="18.649999999999999" customHeight="1" x14ac:dyDescent="0.35">
      <c r="A3893" s="3">
        <v>46220</v>
      </c>
      <c r="B3893" s="57">
        <f t="shared" si="287"/>
        <v>29</v>
      </c>
      <c r="C3893" s="57" t="str">
        <f t="shared" si="288"/>
        <v>Jul</v>
      </c>
      <c r="D3893" s="4" t="s">
        <v>6248</v>
      </c>
      <c r="E3893" s="57" t="s">
        <v>34</v>
      </c>
      <c r="F3893" s="57" t="s">
        <v>17</v>
      </c>
      <c r="G3893" s="57">
        <v>9814</v>
      </c>
      <c r="H3893" s="57">
        <v>3</v>
      </c>
      <c r="I3893" s="57">
        <v>8</v>
      </c>
      <c r="J3893" s="57">
        <v>4</v>
      </c>
      <c r="K3893" s="57">
        <f t="shared" si="289"/>
        <v>12</v>
      </c>
      <c r="L3893" s="57">
        <f t="shared" si="286"/>
        <v>36</v>
      </c>
      <c r="M3893" s="4" t="s">
        <v>7044</v>
      </c>
      <c r="N3893" s="57" t="s">
        <v>3373</v>
      </c>
      <c r="O3893" s="57" t="s">
        <v>6282</v>
      </c>
      <c r="P3893" s="4" t="s">
        <v>6637</v>
      </c>
      <c r="Q3893" s="4"/>
    </row>
    <row r="3894" spans="1:17" s="1" customFormat="1" ht="18.649999999999999" customHeight="1" x14ac:dyDescent="0.35">
      <c r="A3894" s="3">
        <v>46221</v>
      </c>
      <c r="B3894" s="57">
        <f t="shared" si="287"/>
        <v>29</v>
      </c>
      <c r="C3894" s="57" t="str">
        <f t="shared" si="288"/>
        <v>Jul</v>
      </c>
      <c r="D3894" s="4" t="s">
        <v>435</v>
      </c>
      <c r="E3894" s="57" t="s">
        <v>34</v>
      </c>
      <c r="F3894" s="57" t="s">
        <v>18</v>
      </c>
      <c r="G3894" s="57">
        <v>9814</v>
      </c>
      <c r="H3894" s="57">
        <v>1</v>
      </c>
      <c r="I3894" s="57">
        <v>8</v>
      </c>
      <c r="J3894" s="57"/>
      <c r="K3894" s="57">
        <f t="shared" si="289"/>
        <v>8</v>
      </c>
      <c r="L3894" s="57">
        <f t="shared" si="286"/>
        <v>8</v>
      </c>
      <c r="M3894" s="4" t="s">
        <v>452</v>
      </c>
      <c r="N3894" s="57" t="s">
        <v>435</v>
      </c>
      <c r="O3894" s="57"/>
      <c r="P3894" s="4"/>
      <c r="Q3894" s="4"/>
    </row>
    <row r="3895" spans="1:17" s="1" customFormat="1" ht="18.649999999999999" customHeight="1" x14ac:dyDescent="0.35">
      <c r="A3895" s="3">
        <v>46221</v>
      </c>
      <c r="B3895" s="57">
        <f t="shared" si="287"/>
        <v>29</v>
      </c>
      <c r="C3895" s="57" t="str">
        <f t="shared" si="288"/>
        <v>Jul</v>
      </c>
      <c r="D3895" s="4" t="s">
        <v>2268</v>
      </c>
      <c r="E3895" s="57" t="s">
        <v>34</v>
      </c>
      <c r="F3895" s="57" t="s">
        <v>18</v>
      </c>
      <c r="G3895" s="57">
        <v>9814</v>
      </c>
      <c r="H3895" s="57">
        <v>1</v>
      </c>
      <c r="I3895" s="57">
        <v>2</v>
      </c>
      <c r="J3895" s="57"/>
      <c r="K3895" s="57">
        <f t="shared" si="289"/>
        <v>2</v>
      </c>
      <c r="L3895" s="57">
        <f t="shared" si="286"/>
        <v>2</v>
      </c>
      <c r="M3895" s="4" t="s">
        <v>7129</v>
      </c>
      <c r="N3895" s="57" t="s">
        <v>52</v>
      </c>
      <c r="O3895" s="57">
        <v>9330</v>
      </c>
      <c r="P3895" s="4" t="s">
        <v>2417</v>
      </c>
      <c r="Q3895" s="4"/>
    </row>
    <row r="3896" spans="1:17" s="1" customFormat="1" ht="18.649999999999999" customHeight="1" x14ac:dyDescent="0.35">
      <c r="A3896" s="3">
        <v>46221</v>
      </c>
      <c r="B3896" s="57">
        <f t="shared" si="287"/>
        <v>29</v>
      </c>
      <c r="C3896" s="57" t="str">
        <f t="shared" si="288"/>
        <v>Jul</v>
      </c>
      <c r="D3896" s="4" t="s">
        <v>2269</v>
      </c>
      <c r="E3896" s="57" t="s">
        <v>34</v>
      </c>
      <c r="F3896" s="57" t="s">
        <v>18</v>
      </c>
      <c r="G3896" s="57">
        <v>9814</v>
      </c>
      <c r="H3896" s="57">
        <v>1</v>
      </c>
      <c r="I3896" s="57">
        <v>2</v>
      </c>
      <c r="J3896" s="57"/>
      <c r="K3896" s="57">
        <f t="shared" si="289"/>
        <v>2</v>
      </c>
      <c r="L3896" s="57">
        <f t="shared" si="286"/>
        <v>2</v>
      </c>
      <c r="M3896" s="4" t="s">
        <v>7129</v>
      </c>
      <c r="N3896" s="57" t="s">
        <v>52</v>
      </c>
      <c r="O3896" s="57">
        <v>9330</v>
      </c>
      <c r="P3896" s="4" t="s">
        <v>2417</v>
      </c>
      <c r="Q3896" s="4"/>
    </row>
    <row r="3897" spans="1:17" s="1" customFormat="1" ht="18.649999999999999" customHeight="1" x14ac:dyDescent="0.35">
      <c r="A3897" s="3">
        <v>46221</v>
      </c>
      <c r="B3897" s="57">
        <f t="shared" si="287"/>
        <v>29</v>
      </c>
      <c r="C3897" s="57" t="str">
        <f t="shared" si="288"/>
        <v>Jul</v>
      </c>
      <c r="D3897" s="4" t="s">
        <v>1283</v>
      </c>
      <c r="E3897" s="57" t="s">
        <v>445</v>
      </c>
      <c r="F3897" s="57" t="s">
        <v>18</v>
      </c>
      <c r="G3897" s="57">
        <v>9812</v>
      </c>
      <c r="H3897" s="57">
        <v>1</v>
      </c>
      <c r="I3897" s="57">
        <v>8</v>
      </c>
      <c r="J3897" s="57">
        <v>2.5</v>
      </c>
      <c r="K3897" s="57">
        <f t="shared" si="289"/>
        <v>10.5</v>
      </c>
      <c r="L3897" s="57">
        <f t="shared" si="286"/>
        <v>10.5</v>
      </c>
      <c r="M3897" s="4" t="s">
        <v>7130</v>
      </c>
      <c r="N3897" s="57" t="s">
        <v>52</v>
      </c>
      <c r="O3897" s="57">
        <v>9330</v>
      </c>
      <c r="P3897" s="4" t="s">
        <v>6210</v>
      </c>
      <c r="Q3897" s="4"/>
    </row>
    <row r="3898" spans="1:17" s="1" customFormat="1" ht="18.649999999999999" customHeight="1" x14ac:dyDescent="0.35">
      <c r="A3898" s="3">
        <v>46221</v>
      </c>
      <c r="B3898" s="57">
        <f t="shared" si="287"/>
        <v>29</v>
      </c>
      <c r="C3898" s="57" t="str">
        <f t="shared" si="288"/>
        <v>Jul</v>
      </c>
      <c r="D3898" s="4" t="s">
        <v>6795</v>
      </c>
      <c r="E3898" s="57" t="s">
        <v>445</v>
      </c>
      <c r="F3898" s="57" t="s">
        <v>18</v>
      </c>
      <c r="G3898" s="57">
        <v>9812</v>
      </c>
      <c r="H3898" s="57">
        <v>4</v>
      </c>
      <c r="I3898" s="57">
        <v>8</v>
      </c>
      <c r="J3898" s="57"/>
      <c r="K3898" s="57">
        <f t="shared" si="289"/>
        <v>8</v>
      </c>
      <c r="L3898" s="57">
        <f t="shared" si="286"/>
        <v>32</v>
      </c>
      <c r="M3898" s="4" t="s">
        <v>5733</v>
      </c>
      <c r="N3898" s="57" t="s">
        <v>47</v>
      </c>
      <c r="O3898" s="57">
        <v>9281</v>
      </c>
      <c r="P3898" s="4" t="s">
        <v>5734</v>
      </c>
      <c r="Q3898" s="4"/>
    </row>
    <row r="3899" spans="1:17" s="1" customFormat="1" ht="18.649999999999999" customHeight="1" x14ac:dyDescent="0.35">
      <c r="A3899" s="3">
        <v>46221</v>
      </c>
      <c r="B3899" s="57">
        <f t="shared" si="287"/>
        <v>29</v>
      </c>
      <c r="C3899" s="57" t="str">
        <f t="shared" si="288"/>
        <v>Jul</v>
      </c>
      <c r="D3899" s="4" t="s">
        <v>6795</v>
      </c>
      <c r="E3899" s="57" t="s">
        <v>445</v>
      </c>
      <c r="F3899" s="57" t="s">
        <v>18</v>
      </c>
      <c r="G3899" s="57">
        <v>9812</v>
      </c>
      <c r="H3899" s="57">
        <v>1</v>
      </c>
      <c r="I3899" s="57">
        <v>8</v>
      </c>
      <c r="J3899" s="57">
        <v>3.5</v>
      </c>
      <c r="K3899" s="57">
        <f t="shared" si="289"/>
        <v>11.5</v>
      </c>
      <c r="L3899" s="57">
        <f t="shared" si="286"/>
        <v>11.5</v>
      </c>
      <c r="M3899" s="4" t="s">
        <v>5733</v>
      </c>
      <c r="N3899" s="57" t="s">
        <v>47</v>
      </c>
      <c r="O3899" s="57">
        <v>9281</v>
      </c>
      <c r="P3899" s="4" t="s">
        <v>5734</v>
      </c>
      <c r="Q3899" s="4"/>
    </row>
    <row r="3900" spans="1:17" s="1" customFormat="1" ht="18.649999999999999" customHeight="1" x14ac:dyDescent="0.35">
      <c r="A3900" s="3">
        <v>46221</v>
      </c>
      <c r="B3900" s="57">
        <f t="shared" si="287"/>
        <v>29</v>
      </c>
      <c r="C3900" s="57" t="str">
        <f t="shared" si="288"/>
        <v>Jul</v>
      </c>
      <c r="D3900" s="4" t="s">
        <v>6795</v>
      </c>
      <c r="E3900" s="57" t="s">
        <v>445</v>
      </c>
      <c r="F3900" s="57" t="s">
        <v>18</v>
      </c>
      <c r="G3900" s="57">
        <v>9812</v>
      </c>
      <c r="H3900" s="57">
        <v>7</v>
      </c>
      <c r="I3900" s="57">
        <v>8</v>
      </c>
      <c r="J3900" s="57">
        <v>4</v>
      </c>
      <c r="K3900" s="57">
        <f t="shared" si="289"/>
        <v>12</v>
      </c>
      <c r="L3900" s="57">
        <f t="shared" si="286"/>
        <v>84</v>
      </c>
      <c r="M3900" s="4" t="s">
        <v>5733</v>
      </c>
      <c r="N3900" s="57" t="s">
        <v>47</v>
      </c>
      <c r="O3900" s="57">
        <v>9281</v>
      </c>
      <c r="P3900" s="4" t="s">
        <v>5734</v>
      </c>
      <c r="Q3900" s="4"/>
    </row>
    <row r="3901" spans="1:17" s="1" customFormat="1" ht="18.649999999999999" customHeight="1" x14ac:dyDescent="0.35">
      <c r="A3901" s="3">
        <v>46221</v>
      </c>
      <c r="B3901" s="57">
        <f t="shared" si="287"/>
        <v>29</v>
      </c>
      <c r="C3901" s="57" t="str">
        <f t="shared" si="288"/>
        <v>Jul</v>
      </c>
      <c r="D3901" s="4" t="s">
        <v>6795</v>
      </c>
      <c r="E3901" s="57" t="s">
        <v>445</v>
      </c>
      <c r="F3901" s="57" t="s">
        <v>18</v>
      </c>
      <c r="G3901" s="57">
        <v>9812</v>
      </c>
      <c r="H3901" s="57">
        <v>3</v>
      </c>
      <c r="I3901" s="57">
        <v>8</v>
      </c>
      <c r="J3901" s="57"/>
      <c r="K3901" s="57">
        <f t="shared" si="289"/>
        <v>8</v>
      </c>
      <c r="L3901" s="57">
        <f t="shared" ref="L3901:L3964" si="290">H3901*K3901</f>
        <v>24</v>
      </c>
      <c r="M3901" s="4" t="s">
        <v>6945</v>
      </c>
      <c r="N3901" s="57" t="s">
        <v>47</v>
      </c>
      <c r="O3901" s="57">
        <v>9281</v>
      </c>
      <c r="P3901" s="4"/>
      <c r="Q3901" s="4"/>
    </row>
    <row r="3902" spans="1:17" s="1" customFormat="1" ht="18.649999999999999" customHeight="1" x14ac:dyDescent="0.35">
      <c r="A3902" s="3">
        <v>46221</v>
      </c>
      <c r="B3902" s="57">
        <f t="shared" si="287"/>
        <v>29</v>
      </c>
      <c r="C3902" s="57" t="str">
        <f t="shared" si="288"/>
        <v>Jul</v>
      </c>
      <c r="D3902" s="4" t="s">
        <v>6795</v>
      </c>
      <c r="E3902" s="57" t="s">
        <v>445</v>
      </c>
      <c r="F3902" s="57" t="s">
        <v>18</v>
      </c>
      <c r="G3902" s="57">
        <v>9812</v>
      </c>
      <c r="H3902" s="57">
        <v>1</v>
      </c>
      <c r="I3902" s="57">
        <v>8</v>
      </c>
      <c r="J3902" s="57">
        <v>2</v>
      </c>
      <c r="K3902" s="57">
        <f t="shared" si="289"/>
        <v>10</v>
      </c>
      <c r="L3902" s="57">
        <f t="shared" si="290"/>
        <v>10</v>
      </c>
      <c r="M3902" s="4" t="s">
        <v>6945</v>
      </c>
      <c r="N3902" s="57" t="s">
        <v>47</v>
      </c>
      <c r="O3902" s="57">
        <v>9281</v>
      </c>
      <c r="P3902" s="4"/>
      <c r="Q3902" s="4"/>
    </row>
    <row r="3903" spans="1:17" s="1" customFormat="1" ht="18.649999999999999" customHeight="1" x14ac:dyDescent="0.35">
      <c r="A3903" s="3">
        <v>46221</v>
      </c>
      <c r="B3903" s="57">
        <f t="shared" si="287"/>
        <v>29</v>
      </c>
      <c r="C3903" s="57" t="str">
        <f t="shared" si="288"/>
        <v>Jul</v>
      </c>
      <c r="D3903" s="4" t="s">
        <v>6795</v>
      </c>
      <c r="E3903" s="57" t="s">
        <v>445</v>
      </c>
      <c r="F3903" s="57" t="s">
        <v>18</v>
      </c>
      <c r="G3903" s="57">
        <v>9812</v>
      </c>
      <c r="H3903" s="57">
        <v>10</v>
      </c>
      <c r="I3903" s="57">
        <v>8</v>
      </c>
      <c r="J3903" s="57">
        <v>4</v>
      </c>
      <c r="K3903" s="57">
        <f t="shared" si="289"/>
        <v>12</v>
      </c>
      <c r="L3903" s="57">
        <f t="shared" si="290"/>
        <v>120</v>
      </c>
      <c r="M3903" s="4" t="s">
        <v>6945</v>
      </c>
      <c r="N3903" s="57" t="s">
        <v>47</v>
      </c>
      <c r="O3903" s="57">
        <v>9281</v>
      </c>
      <c r="P3903" s="4"/>
      <c r="Q3903" s="4"/>
    </row>
    <row r="3904" spans="1:17" s="1" customFormat="1" ht="18.649999999999999" customHeight="1" x14ac:dyDescent="0.35">
      <c r="A3904" s="3">
        <v>46221</v>
      </c>
      <c r="B3904" s="57">
        <f t="shared" si="287"/>
        <v>29</v>
      </c>
      <c r="C3904" s="57" t="str">
        <f t="shared" si="288"/>
        <v>Jul</v>
      </c>
      <c r="D3904" s="4" t="s">
        <v>2621</v>
      </c>
      <c r="E3904" s="57" t="s">
        <v>445</v>
      </c>
      <c r="F3904" s="57" t="s">
        <v>18</v>
      </c>
      <c r="G3904" s="57">
        <v>9812</v>
      </c>
      <c r="H3904" s="57">
        <v>1</v>
      </c>
      <c r="I3904" s="57">
        <v>8</v>
      </c>
      <c r="J3904" s="57">
        <v>3.25</v>
      </c>
      <c r="K3904" s="57">
        <f t="shared" si="289"/>
        <v>11.25</v>
      </c>
      <c r="L3904" s="57">
        <f t="shared" si="290"/>
        <v>11.25</v>
      </c>
      <c r="M3904" s="4" t="s">
        <v>6946</v>
      </c>
      <c r="N3904" s="57" t="s">
        <v>47</v>
      </c>
      <c r="O3904" s="57">
        <v>9281</v>
      </c>
      <c r="P3904" s="4" t="s">
        <v>6947</v>
      </c>
      <c r="Q3904" s="4"/>
    </row>
    <row r="3905" spans="1:17" s="1" customFormat="1" ht="18.649999999999999" customHeight="1" x14ac:dyDescent="0.35">
      <c r="A3905" s="3">
        <v>46221</v>
      </c>
      <c r="B3905" s="57">
        <f t="shared" si="287"/>
        <v>29</v>
      </c>
      <c r="C3905" s="57" t="str">
        <f t="shared" si="288"/>
        <v>Jul</v>
      </c>
      <c r="D3905" s="4" t="s">
        <v>6309</v>
      </c>
      <c r="E3905" s="57" t="s">
        <v>445</v>
      </c>
      <c r="F3905" s="57" t="s">
        <v>18</v>
      </c>
      <c r="G3905" s="57">
        <v>9812</v>
      </c>
      <c r="H3905" s="57">
        <v>1</v>
      </c>
      <c r="I3905" s="57">
        <v>8</v>
      </c>
      <c r="J3905" s="57">
        <v>3.5</v>
      </c>
      <c r="K3905" s="57">
        <f t="shared" si="289"/>
        <v>11.5</v>
      </c>
      <c r="L3905" s="57">
        <f t="shared" si="290"/>
        <v>11.5</v>
      </c>
      <c r="M3905" s="4" t="s">
        <v>6946</v>
      </c>
      <c r="N3905" s="57" t="s">
        <v>47</v>
      </c>
      <c r="O3905" s="57">
        <v>9281</v>
      </c>
      <c r="P3905" s="4" t="s">
        <v>6947</v>
      </c>
      <c r="Q3905" s="4"/>
    </row>
    <row r="3906" spans="1:17" s="1" customFormat="1" ht="18.649999999999999" customHeight="1" x14ac:dyDescent="0.35">
      <c r="A3906" s="3">
        <v>46221</v>
      </c>
      <c r="B3906" s="57">
        <f t="shared" si="287"/>
        <v>29</v>
      </c>
      <c r="C3906" s="57" t="str">
        <f t="shared" si="288"/>
        <v>Jul</v>
      </c>
      <c r="D3906" s="4" t="s">
        <v>6795</v>
      </c>
      <c r="E3906" s="57" t="s">
        <v>445</v>
      </c>
      <c r="F3906" s="57" t="s">
        <v>18</v>
      </c>
      <c r="G3906" s="57">
        <v>9812</v>
      </c>
      <c r="H3906" s="57">
        <v>2</v>
      </c>
      <c r="I3906" s="57">
        <v>8</v>
      </c>
      <c r="J3906" s="57">
        <v>4</v>
      </c>
      <c r="K3906" s="57">
        <f t="shared" si="289"/>
        <v>12</v>
      </c>
      <c r="L3906" s="57">
        <f t="shared" si="290"/>
        <v>24</v>
      </c>
      <c r="M3906" s="4" t="s">
        <v>6946</v>
      </c>
      <c r="N3906" s="57" t="s">
        <v>47</v>
      </c>
      <c r="O3906" s="57">
        <v>9281</v>
      </c>
      <c r="P3906" s="4" t="s">
        <v>6947</v>
      </c>
      <c r="Q3906" s="4"/>
    </row>
    <row r="3907" spans="1:17" s="1" customFormat="1" ht="18.649999999999999" customHeight="1" x14ac:dyDescent="0.35">
      <c r="A3907" s="3">
        <v>46221</v>
      </c>
      <c r="B3907" s="57">
        <f t="shared" si="287"/>
        <v>29</v>
      </c>
      <c r="C3907" s="57" t="str">
        <f t="shared" si="288"/>
        <v>Jul</v>
      </c>
      <c r="D3907" s="4" t="s">
        <v>2621</v>
      </c>
      <c r="E3907" s="57" t="s">
        <v>445</v>
      </c>
      <c r="F3907" s="57" t="s">
        <v>18</v>
      </c>
      <c r="G3907" s="57">
        <v>9812</v>
      </c>
      <c r="H3907" s="57">
        <v>1</v>
      </c>
      <c r="I3907" s="57">
        <v>8</v>
      </c>
      <c r="J3907" s="57">
        <v>0.5</v>
      </c>
      <c r="K3907" s="57">
        <f t="shared" si="289"/>
        <v>8.5</v>
      </c>
      <c r="L3907" s="57">
        <f t="shared" si="290"/>
        <v>8.5</v>
      </c>
      <c r="M3907" s="4" t="s">
        <v>6571</v>
      </c>
      <c r="N3907" s="57" t="s">
        <v>65</v>
      </c>
      <c r="O3907" s="57"/>
      <c r="P3907" s="4" t="s">
        <v>6572</v>
      </c>
      <c r="Q3907" s="4"/>
    </row>
    <row r="3908" spans="1:17" s="1" customFormat="1" ht="18.649999999999999" customHeight="1" x14ac:dyDescent="0.35">
      <c r="A3908" s="3">
        <v>46221</v>
      </c>
      <c r="B3908" s="57">
        <f t="shared" si="287"/>
        <v>29</v>
      </c>
      <c r="C3908" s="57" t="str">
        <f t="shared" si="288"/>
        <v>Jul</v>
      </c>
      <c r="D3908" s="4" t="s">
        <v>1189</v>
      </c>
      <c r="E3908" s="57" t="s">
        <v>445</v>
      </c>
      <c r="F3908" s="57" t="s">
        <v>18</v>
      </c>
      <c r="G3908" s="57">
        <v>9812</v>
      </c>
      <c r="H3908" s="57">
        <v>3</v>
      </c>
      <c r="I3908" s="57">
        <v>8</v>
      </c>
      <c r="J3908" s="57"/>
      <c r="K3908" s="57">
        <f t="shared" si="289"/>
        <v>8</v>
      </c>
      <c r="L3908" s="57">
        <f t="shared" si="290"/>
        <v>24</v>
      </c>
      <c r="M3908" s="4" t="s">
        <v>2015</v>
      </c>
      <c r="N3908" s="57" t="s">
        <v>57</v>
      </c>
      <c r="O3908" s="57" t="s">
        <v>2518</v>
      </c>
      <c r="P3908" s="4" t="s">
        <v>4349</v>
      </c>
      <c r="Q3908" s="4"/>
    </row>
    <row r="3909" spans="1:17" s="1" customFormat="1" ht="18.649999999999999" customHeight="1" x14ac:dyDescent="0.35">
      <c r="A3909" s="3">
        <v>46221</v>
      </c>
      <c r="B3909" s="57">
        <f t="shared" si="287"/>
        <v>29</v>
      </c>
      <c r="C3909" s="57" t="str">
        <f t="shared" si="288"/>
        <v>Jul</v>
      </c>
      <c r="D3909" s="4" t="s">
        <v>6944</v>
      </c>
      <c r="E3909" s="57" t="s">
        <v>445</v>
      </c>
      <c r="F3909" s="57" t="s">
        <v>18</v>
      </c>
      <c r="G3909" s="57">
        <v>9812</v>
      </c>
      <c r="H3909" s="57">
        <v>4</v>
      </c>
      <c r="I3909" s="57">
        <v>8</v>
      </c>
      <c r="J3909" s="57">
        <v>2</v>
      </c>
      <c r="K3909" s="57">
        <f t="shared" si="289"/>
        <v>10</v>
      </c>
      <c r="L3909" s="57">
        <f t="shared" si="290"/>
        <v>40</v>
      </c>
      <c r="M3909" s="4" t="s">
        <v>1903</v>
      </c>
      <c r="N3909" s="57" t="s">
        <v>443</v>
      </c>
      <c r="O3909" s="57">
        <v>9814</v>
      </c>
      <c r="P3909" s="4"/>
      <c r="Q3909" s="4"/>
    </row>
    <row r="3910" spans="1:17" s="1" customFormat="1" ht="18.649999999999999" customHeight="1" x14ac:dyDescent="0.35">
      <c r="A3910" s="3">
        <v>46221</v>
      </c>
      <c r="B3910" s="57">
        <f t="shared" si="287"/>
        <v>29</v>
      </c>
      <c r="C3910" s="57" t="str">
        <f t="shared" si="288"/>
        <v>Jul</v>
      </c>
      <c r="D3910" s="4" t="s">
        <v>5304</v>
      </c>
      <c r="E3910" s="57" t="s">
        <v>445</v>
      </c>
      <c r="F3910" s="57" t="s">
        <v>18</v>
      </c>
      <c r="G3910" s="57">
        <v>9812</v>
      </c>
      <c r="H3910" s="57">
        <v>3</v>
      </c>
      <c r="I3910" s="57">
        <v>8</v>
      </c>
      <c r="J3910" s="57"/>
      <c r="K3910" s="57">
        <f t="shared" si="289"/>
        <v>8</v>
      </c>
      <c r="L3910" s="57">
        <f t="shared" si="290"/>
        <v>24</v>
      </c>
      <c r="M3910" s="4" t="s">
        <v>447</v>
      </c>
      <c r="N3910" s="57" t="s">
        <v>455</v>
      </c>
      <c r="O3910" s="57">
        <v>9812</v>
      </c>
      <c r="P3910" s="4"/>
      <c r="Q3910" s="4"/>
    </row>
    <row r="3911" spans="1:17" s="1" customFormat="1" ht="18.649999999999999" customHeight="1" x14ac:dyDescent="0.35">
      <c r="A3911" s="3">
        <v>46221</v>
      </c>
      <c r="B3911" s="57">
        <f t="shared" si="287"/>
        <v>29</v>
      </c>
      <c r="C3911" s="57" t="str">
        <f t="shared" si="288"/>
        <v>Jul</v>
      </c>
      <c r="D3911" s="4" t="s">
        <v>674</v>
      </c>
      <c r="E3911" s="57" t="s">
        <v>445</v>
      </c>
      <c r="F3911" s="57" t="s">
        <v>17</v>
      </c>
      <c r="G3911" s="57">
        <v>9812</v>
      </c>
      <c r="H3911" s="57">
        <v>1</v>
      </c>
      <c r="I3911" s="57">
        <v>8</v>
      </c>
      <c r="J3911" s="57">
        <v>4</v>
      </c>
      <c r="K3911" s="57">
        <f t="shared" si="289"/>
        <v>12</v>
      </c>
      <c r="L3911" s="57">
        <f t="shared" si="290"/>
        <v>12</v>
      </c>
      <c r="M3911" s="4" t="s">
        <v>7130</v>
      </c>
      <c r="N3911" s="57" t="s">
        <v>52</v>
      </c>
      <c r="O3911" s="57">
        <v>9330</v>
      </c>
      <c r="P3911" s="4" t="s">
        <v>5440</v>
      </c>
      <c r="Q3911" s="4"/>
    </row>
    <row r="3912" spans="1:17" s="1" customFormat="1" ht="18.649999999999999" customHeight="1" x14ac:dyDescent="0.35">
      <c r="A3912" s="3">
        <v>46221</v>
      </c>
      <c r="B3912" s="57">
        <f t="shared" si="287"/>
        <v>29</v>
      </c>
      <c r="C3912" s="57" t="str">
        <f t="shared" si="288"/>
        <v>Jul</v>
      </c>
      <c r="D3912" s="4" t="s">
        <v>1189</v>
      </c>
      <c r="E3912" s="57" t="s">
        <v>445</v>
      </c>
      <c r="F3912" s="57" t="s">
        <v>17</v>
      </c>
      <c r="G3912" s="57">
        <v>9812</v>
      </c>
      <c r="H3912" s="57">
        <v>4</v>
      </c>
      <c r="I3912" s="57">
        <v>8</v>
      </c>
      <c r="J3912" s="57">
        <v>2</v>
      </c>
      <c r="K3912" s="57">
        <f t="shared" si="289"/>
        <v>10</v>
      </c>
      <c r="L3912" s="57">
        <f t="shared" si="290"/>
        <v>40</v>
      </c>
      <c r="M3912" s="4" t="s">
        <v>1903</v>
      </c>
      <c r="N3912" s="57" t="s">
        <v>442</v>
      </c>
      <c r="O3912" s="57">
        <v>9812</v>
      </c>
      <c r="P3912" s="4"/>
      <c r="Q3912" s="4"/>
    </row>
    <row r="3913" spans="1:17" s="1" customFormat="1" ht="18.649999999999999" customHeight="1" x14ac:dyDescent="0.35">
      <c r="A3913" s="3">
        <v>46221</v>
      </c>
      <c r="B3913" s="57">
        <f t="shared" si="287"/>
        <v>29</v>
      </c>
      <c r="C3913" s="57" t="str">
        <f t="shared" si="288"/>
        <v>Jul</v>
      </c>
      <c r="D3913" s="4" t="s">
        <v>5731</v>
      </c>
      <c r="E3913" s="57" t="s">
        <v>445</v>
      </c>
      <c r="F3913" s="57" t="s">
        <v>17</v>
      </c>
      <c r="G3913" s="57">
        <v>9812</v>
      </c>
      <c r="H3913" s="57">
        <v>1</v>
      </c>
      <c r="I3913" s="57">
        <v>8</v>
      </c>
      <c r="J3913" s="57">
        <v>2</v>
      </c>
      <c r="K3913" s="57">
        <f t="shared" si="289"/>
        <v>10</v>
      </c>
      <c r="L3913" s="57">
        <f t="shared" si="290"/>
        <v>10</v>
      </c>
      <c r="M3913" s="4" t="s">
        <v>5733</v>
      </c>
      <c r="N3913" s="57" t="s">
        <v>47</v>
      </c>
      <c r="O3913" s="57">
        <v>9281</v>
      </c>
      <c r="P3913" s="4" t="s">
        <v>5734</v>
      </c>
      <c r="Q3913" s="4"/>
    </row>
    <row r="3914" spans="1:17" s="1" customFormat="1" ht="18.649999999999999" customHeight="1" x14ac:dyDescent="0.35">
      <c r="A3914" s="3">
        <v>46221</v>
      </c>
      <c r="B3914" s="57">
        <f t="shared" si="287"/>
        <v>29</v>
      </c>
      <c r="C3914" s="57" t="str">
        <f t="shared" si="288"/>
        <v>Jul</v>
      </c>
      <c r="D3914" s="4" t="s">
        <v>5731</v>
      </c>
      <c r="E3914" s="57" t="s">
        <v>445</v>
      </c>
      <c r="F3914" s="57" t="s">
        <v>17</v>
      </c>
      <c r="G3914" s="57">
        <v>9812</v>
      </c>
      <c r="H3914" s="57">
        <v>1</v>
      </c>
      <c r="I3914" s="57">
        <v>8</v>
      </c>
      <c r="J3914" s="57">
        <v>2</v>
      </c>
      <c r="K3914" s="57">
        <f t="shared" si="289"/>
        <v>10</v>
      </c>
      <c r="L3914" s="57">
        <f t="shared" si="290"/>
        <v>10</v>
      </c>
      <c r="M3914" s="4" t="s">
        <v>6945</v>
      </c>
      <c r="N3914" s="57" t="s">
        <v>47</v>
      </c>
      <c r="O3914" s="57">
        <v>9281</v>
      </c>
      <c r="P3914" s="4"/>
      <c r="Q3914" s="4"/>
    </row>
    <row r="3915" spans="1:17" s="1" customFormat="1" ht="18.649999999999999" customHeight="1" x14ac:dyDescent="0.35">
      <c r="A3915" s="3">
        <v>46221</v>
      </c>
      <c r="B3915" s="57">
        <f t="shared" si="287"/>
        <v>29</v>
      </c>
      <c r="C3915" s="57" t="str">
        <f t="shared" si="288"/>
        <v>Jul</v>
      </c>
      <c r="D3915" s="4" t="s">
        <v>551</v>
      </c>
      <c r="E3915" s="57" t="s">
        <v>34</v>
      </c>
      <c r="F3915" s="57" t="s">
        <v>17</v>
      </c>
      <c r="G3915" s="57">
        <v>9814</v>
      </c>
      <c r="H3915" s="57">
        <v>50</v>
      </c>
      <c r="I3915" s="57">
        <v>8</v>
      </c>
      <c r="J3915" s="57">
        <v>4</v>
      </c>
      <c r="K3915" s="57">
        <f t="shared" si="289"/>
        <v>12</v>
      </c>
      <c r="L3915" s="57">
        <f t="shared" si="290"/>
        <v>600</v>
      </c>
      <c r="M3915" s="4" t="s">
        <v>1903</v>
      </c>
      <c r="N3915" s="57" t="s">
        <v>443</v>
      </c>
      <c r="O3915" s="57">
        <v>9814</v>
      </c>
      <c r="P3915" s="4"/>
      <c r="Q3915" s="4"/>
    </row>
    <row r="3916" spans="1:17" s="1" customFormat="1" ht="18.649999999999999" customHeight="1" x14ac:dyDescent="0.35">
      <c r="A3916" s="3">
        <v>46221</v>
      </c>
      <c r="B3916" s="57">
        <f t="shared" si="287"/>
        <v>29</v>
      </c>
      <c r="C3916" s="57" t="str">
        <f t="shared" si="288"/>
        <v>Jul</v>
      </c>
      <c r="D3916" s="4" t="s">
        <v>6281</v>
      </c>
      <c r="E3916" s="57" t="s">
        <v>34</v>
      </c>
      <c r="F3916" s="57" t="s">
        <v>17</v>
      </c>
      <c r="G3916" s="57">
        <v>9814</v>
      </c>
      <c r="H3916" s="57">
        <v>3</v>
      </c>
      <c r="I3916" s="57">
        <v>8</v>
      </c>
      <c r="J3916" s="57">
        <v>4</v>
      </c>
      <c r="K3916" s="57">
        <f t="shared" si="289"/>
        <v>12</v>
      </c>
      <c r="L3916" s="57">
        <f t="shared" si="290"/>
        <v>36</v>
      </c>
      <c r="M3916" s="4" t="s">
        <v>7044</v>
      </c>
      <c r="N3916" s="57" t="s">
        <v>3373</v>
      </c>
      <c r="O3916" s="57" t="s">
        <v>6282</v>
      </c>
      <c r="P3916" s="4" t="s">
        <v>6637</v>
      </c>
      <c r="Q3916" s="4"/>
    </row>
    <row r="3917" spans="1:17" s="1" customFormat="1" ht="18.649999999999999" customHeight="1" x14ac:dyDescent="0.35">
      <c r="A3917" s="3">
        <v>46221</v>
      </c>
      <c r="B3917" s="57">
        <f t="shared" si="287"/>
        <v>29</v>
      </c>
      <c r="C3917" s="57" t="str">
        <f t="shared" si="288"/>
        <v>Jul</v>
      </c>
      <c r="D3917" s="4" t="s">
        <v>6248</v>
      </c>
      <c r="E3917" s="57" t="s">
        <v>34</v>
      </c>
      <c r="F3917" s="57" t="s">
        <v>17</v>
      </c>
      <c r="G3917" s="57">
        <v>9814</v>
      </c>
      <c r="H3917" s="57">
        <v>3</v>
      </c>
      <c r="I3917" s="57">
        <v>8</v>
      </c>
      <c r="J3917" s="57">
        <v>4</v>
      </c>
      <c r="K3917" s="57">
        <f t="shared" si="289"/>
        <v>12</v>
      </c>
      <c r="L3917" s="57">
        <f t="shared" si="290"/>
        <v>36</v>
      </c>
      <c r="M3917" s="4" t="s">
        <v>7044</v>
      </c>
      <c r="N3917" s="57" t="s">
        <v>3373</v>
      </c>
      <c r="O3917" s="57" t="s">
        <v>6282</v>
      </c>
      <c r="P3917" s="4" t="s">
        <v>6637</v>
      </c>
      <c r="Q3917" s="4"/>
    </row>
    <row r="3918" spans="1:17" s="1" customFormat="1" ht="18.649999999999999" customHeight="1" x14ac:dyDescent="0.35">
      <c r="A3918" s="3">
        <v>46223</v>
      </c>
      <c r="B3918" s="57">
        <f t="shared" si="287"/>
        <v>30</v>
      </c>
      <c r="C3918" s="57" t="str">
        <f t="shared" si="288"/>
        <v>Jul</v>
      </c>
      <c r="D3918" s="4" t="s">
        <v>435</v>
      </c>
      <c r="E3918" s="57" t="s">
        <v>34</v>
      </c>
      <c r="F3918" s="57" t="s">
        <v>18</v>
      </c>
      <c r="G3918" s="57">
        <v>9814</v>
      </c>
      <c r="H3918" s="57">
        <v>1</v>
      </c>
      <c r="I3918" s="57">
        <v>8</v>
      </c>
      <c r="J3918" s="57"/>
      <c r="K3918" s="57">
        <f t="shared" si="289"/>
        <v>8</v>
      </c>
      <c r="L3918" s="57">
        <f t="shared" si="290"/>
        <v>8</v>
      </c>
      <c r="M3918" s="4" t="s">
        <v>452</v>
      </c>
      <c r="N3918" s="57" t="s">
        <v>435</v>
      </c>
      <c r="O3918" s="57"/>
      <c r="P3918" s="4"/>
      <c r="Q3918" s="4"/>
    </row>
    <row r="3919" spans="1:17" s="1" customFormat="1" ht="18.649999999999999" customHeight="1" x14ac:dyDescent="0.35">
      <c r="A3919" s="3">
        <v>46223</v>
      </c>
      <c r="B3919" s="57">
        <f t="shared" si="287"/>
        <v>30</v>
      </c>
      <c r="C3919" s="57" t="str">
        <f t="shared" si="288"/>
        <v>Jul</v>
      </c>
      <c r="D3919" s="4" t="s">
        <v>2268</v>
      </c>
      <c r="E3919" s="57" t="s">
        <v>34</v>
      </c>
      <c r="F3919" s="57" t="s">
        <v>18</v>
      </c>
      <c r="G3919" s="57">
        <v>9814</v>
      </c>
      <c r="H3919" s="57">
        <v>1</v>
      </c>
      <c r="I3919" s="57">
        <v>2</v>
      </c>
      <c r="J3919" s="57"/>
      <c r="K3919" s="57">
        <f t="shared" si="289"/>
        <v>2</v>
      </c>
      <c r="L3919" s="57">
        <f t="shared" si="290"/>
        <v>2</v>
      </c>
      <c r="M3919" s="4" t="s">
        <v>7129</v>
      </c>
      <c r="N3919" s="57" t="s">
        <v>52</v>
      </c>
      <c r="O3919" s="57">
        <v>9330</v>
      </c>
      <c r="P3919" s="4" t="s">
        <v>2417</v>
      </c>
      <c r="Q3919" s="4"/>
    </row>
    <row r="3920" spans="1:17" s="1" customFormat="1" ht="18.649999999999999" customHeight="1" x14ac:dyDescent="0.35">
      <c r="A3920" s="3">
        <v>46223</v>
      </c>
      <c r="B3920" s="57">
        <f t="shared" si="287"/>
        <v>30</v>
      </c>
      <c r="C3920" s="57" t="str">
        <f t="shared" si="288"/>
        <v>Jul</v>
      </c>
      <c r="D3920" s="4" t="s">
        <v>2269</v>
      </c>
      <c r="E3920" s="57" t="s">
        <v>34</v>
      </c>
      <c r="F3920" s="57" t="s">
        <v>18</v>
      </c>
      <c r="G3920" s="57">
        <v>9814</v>
      </c>
      <c r="H3920" s="57">
        <v>1</v>
      </c>
      <c r="I3920" s="57">
        <v>2</v>
      </c>
      <c r="J3920" s="57"/>
      <c r="K3920" s="57">
        <f t="shared" si="289"/>
        <v>2</v>
      </c>
      <c r="L3920" s="57">
        <f t="shared" si="290"/>
        <v>2</v>
      </c>
      <c r="M3920" s="4" t="s">
        <v>7129</v>
      </c>
      <c r="N3920" s="57" t="s">
        <v>52</v>
      </c>
      <c r="O3920" s="57">
        <v>9330</v>
      </c>
      <c r="P3920" s="4" t="s">
        <v>2417</v>
      </c>
      <c r="Q3920" s="4"/>
    </row>
    <row r="3921" spans="1:17" s="1" customFormat="1" ht="18.649999999999999" customHeight="1" x14ac:dyDescent="0.35">
      <c r="A3921" s="3">
        <v>46223</v>
      </c>
      <c r="B3921" s="57">
        <f t="shared" si="287"/>
        <v>30</v>
      </c>
      <c r="C3921" s="57" t="str">
        <f t="shared" si="288"/>
        <v>Jul</v>
      </c>
      <c r="D3921" s="4" t="s">
        <v>3707</v>
      </c>
      <c r="E3921" s="57" t="s">
        <v>445</v>
      </c>
      <c r="F3921" s="57" t="s">
        <v>18</v>
      </c>
      <c r="G3921" s="57">
        <v>9812</v>
      </c>
      <c r="H3921" s="57">
        <v>2</v>
      </c>
      <c r="I3921" s="57">
        <v>8</v>
      </c>
      <c r="J3921" s="57"/>
      <c r="K3921" s="57">
        <f t="shared" si="289"/>
        <v>8</v>
      </c>
      <c r="L3921" s="57">
        <f t="shared" si="290"/>
        <v>16</v>
      </c>
      <c r="M3921" s="4" t="s">
        <v>5103</v>
      </c>
      <c r="N3921" s="57" t="s">
        <v>52</v>
      </c>
      <c r="O3921" s="57">
        <v>9330</v>
      </c>
      <c r="P3921" s="4" t="s">
        <v>5482</v>
      </c>
      <c r="Q3921" s="4"/>
    </row>
    <row r="3922" spans="1:17" s="1" customFormat="1" ht="18.649999999999999" customHeight="1" x14ac:dyDescent="0.35">
      <c r="A3922" s="3">
        <v>46223</v>
      </c>
      <c r="B3922" s="57">
        <f t="shared" si="287"/>
        <v>30</v>
      </c>
      <c r="C3922" s="57" t="str">
        <f t="shared" si="288"/>
        <v>Jul</v>
      </c>
      <c r="D3922" s="4" t="s">
        <v>5568</v>
      </c>
      <c r="E3922" s="57" t="s">
        <v>445</v>
      </c>
      <c r="F3922" s="57" t="s">
        <v>18</v>
      </c>
      <c r="G3922" s="57">
        <v>9812</v>
      </c>
      <c r="H3922" s="57">
        <v>1</v>
      </c>
      <c r="I3922" s="57">
        <v>8</v>
      </c>
      <c r="J3922" s="57">
        <v>2</v>
      </c>
      <c r="K3922" s="57">
        <f t="shared" si="289"/>
        <v>10</v>
      </c>
      <c r="L3922" s="57">
        <f t="shared" si="290"/>
        <v>10</v>
      </c>
      <c r="M3922" s="4" t="s">
        <v>5103</v>
      </c>
      <c r="N3922" s="57" t="s">
        <v>52</v>
      </c>
      <c r="O3922" s="57">
        <v>9330</v>
      </c>
      <c r="P3922" s="4" t="s">
        <v>5482</v>
      </c>
      <c r="Q3922" s="4"/>
    </row>
    <row r="3923" spans="1:17" s="1" customFormat="1" ht="18.649999999999999" customHeight="1" x14ac:dyDescent="0.35">
      <c r="A3923" s="3">
        <v>46223</v>
      </c>
      <c r="B3923" s="57">
        <f t="shared" si="287"/>
        <v>30</v>
      </c>
      <c r="C3923" s="57" t="str">
        <f t="shared" si="288"/>
        <v>Jul</v>
      </c>
      <c r="D3923" s="4" t="s">
        <v>6387</v>
      </c>
      <c r="E3923" s="57" t="s">
        <v>445</v>
      </c>
      <c r="F3923" s="57" t="s">
        <v>18</v>
      </c>
      <c r="G3923" s="57">
        <v>9812</v>
      </c>
      <c r="H3923" s="57">
        <v>3</v>
      </c>
      <c r="I3923" s="57">
        <v>8</v>
      </c>
      <c r="J3923" s="57">
        <v>4</v>
      </c>
      <c r="K3923" s="57">
        <f t="shared" si="289"/>
        <v>12</v>
      </c>
      <c r="L3923" s="57">
        <f t="shared" si="290"/>
        <v>36</v>
      </c>
      <c r="M3923" s="4" t="s">
        <v>5103</v>
      </c>
      <c r="N3923" s="57" t="s">
        <v>52</v>
      </c>
      <c r="O3923" s="57">
        <v>9330</v>
      </c>
      <c r="P3923" s="4" t="s">
        <v>5482</v>
      </c>
      <c r="Q3923" s="4"/>
    </row>
    <row r="3924" spans="1:17" s="1" customFormat="1" ht="18.649999999999999" customHeight="1" x14ac:dyDescent="0.35">
      <c r="A3924" s="3">
        <v>46223</v>
      </c>
      <c r="B3924" s="57">
        <f t="shared" si="287"/>
        <v>30</v>
      </c>
      <c r="C3924" s="57" t="str">
        <f t="shared" si="288"/>
        <v>Jul</v>
      </c>
      <c r="D3924" s="4" t="s">
        <v>1283</v>
      </c>
      <c r="E3924" s="57" t="s">
        <v>445</v>
      </c>
      <c r="F3924" s="57" t="s">
        <v>18</v>
      </c>
      <c r="G3924" s="57">
        <v>9812</v>
      </c>
      <c r="H3924" s="57">
        <v>1</v>
      </c>
      <c r="I3924" s="57">
        <v>8</v>
      </c>
      <c r="J3924" s="57">
        <v>2.5</v>
      </c>
      <c r="K3924" s="57">
        <f t="shared" si="289"/>
        <v>10.5</v>
      </c>
      <c r="L3924" s="57">
        <f t="shared" si="290"/>
        <v>10.5</v>
      </c>
      <c r="M3924" s="4" t="s">
        <v>7130</v>
      </c>
      <c r="N3924" s="57" t="s">
        <v>52</v>
      </c>
      <c r="O3924" s="57">
        <v>9330</v>
      </c>
      <c r="P3924" s="4" t="s">
        <v>6210</v>
      </c>
      <c r="Q3924" s="4"/>
    </row>
    <row r="3925" spans="1:17" s="1" customFormat="1" ht="18.649999999999999" customHeight="1" x14ac:dyDescent="0.35">
      <c r="A3925" s="3">
        <v>46223</v>
      </c>
      <c r="B3925" s="57">
        <f t="shared" si="287"/>
        <v>30</v>
      </c>
      <c r="C3925" s="57" t="str">
        <f t="shared" si="288"/>
        <v>Jul</v>
      </c>
      <c r="D3925" s="4" t="s">
        <v>6795</v>
      </c>
      <c r="E3925" s="57" t="s">
        <v>445</v>
      </c>
      <c r="F3925" s="57" t="s">
        <v>18</v>
      </c>
      <c r="G3925" s="57">
        <v>9812</v>
      </c>
      <c r="H3925" s="57">
        <v>3</v>
      </c>
      <c r="I3925" s="57">
        <v>8</v>
      </c>
      <c r="J3925" s="57"/>
      <c r="K3925" s="57">
        <f t="shared" si="289"/>
        <v>8</v>
      </c>
      <c r="L3925" s="57">
        <f t="shared" si="290"/>
        <v>24</v>
      </c>
      <c r="M3925" s="4" t="s">
        <v>5733</v>
      </c>
      <c r="N3925" s="57" t="s">
        <v>47</v>
      </c>
      <c r="O3925" s="57">
        <v>9281</v>
      </c>
      <c r="P3925" s="4" t="s">
        <v>5734</v>
      </c>
      <c r="Q3925" s="4"/>
    </row>
    <row r="3926" spans="1:17" s="1" customFormat="1" ht="18.649999999999999" customHeight="1" x14ac:dyDescent="0.35">
      <c r="A3926" s="3">
        <v>46223</v>
      </c>
      <c r="B3926" s="57">
        <f t="shared" si="287"/>
        <v>30</v>
      </c>
      <c r="C3926" s="57" t="str">
        <f t="shared" si="288"/>
        <v>Jul</v>
      </c>
      <c r="D3926" s="4" t="s">
        <v>6795</v>
      </c>
      <c r="E3926" s="57" t="s">
        <v>445</v>
      </c>
      <c r="F3926" s="57" t="s">
        <v>18</v>
      </c>
      <c r="G3926" s="57">
        <v>9812</v>
      </c>
      <c r="H3926" s="57">
        <v>6</v>
      </c>
      <c r="I3926" s="57">
        <v>8</v>
      </c>
      <c r="J3926" s="57">
        <v>4</v>
      </c>
      <c r="K3926" s="57">
        <f t="shared" si="289"/>
        <v>12</v>
      </c>
      <c r="L3926" s="57">
        <f t="shared" si="290"/>
        <v>72</v>
      </c>
      <c r="M3926" s="4" t="s">
        <v>5733</v>
      </c>
      <c r="N3926" s="57" t="s">
        <v>47</v>
      </c>
      <c r="O3926" s="57">
        <v>9281</v>
      </c>
      <c r="P3926" s="4" t="s">
        <v>5734</v>
      </c>
      <c r="Q3926" s="4"/>
    </row>
    <row r="3927" spans="1:17" s="1" customFormat="1" ht="18.649999999999999" customHeight="1" x14ac:dyDescent="0.35">
      <c r="A3927" s="3">
        <v>46223</v>
      </c>
      <c r="B3927" s="57">
        <f t="shared" si="287"/>
        <v>30</v>
      </c>
      <c r="C3927" s="57" t="str">
        <f t="shared" si="288"/>
        <v>Jul</v>
      </c>
      <c r="D3927" s="4" t="s">
        <v>6795</v>
      </c>
      <c r="E3927" s="57" t="s">
        <v>445</v>
      </c>
      <c r="F3927" s="57" t="s">
        <v>18</v>
      </c>
      <c r="G3927" s="57">
        <v>9812</v>
      </c>
      <c r="H3927" s="57">
        <v>1</v>
      </c>
      <c r="I3927" s="57">
        <v>8</v>
      </c>
      <c r="J3927" s="57">
        <v>2</v>
      </c>
      <c r="K3927" s="57">
        <f t="shared" si="289"/>
        <v>10</v>
      </c>
      <c r="L3927" s="57">
        <f t="shared" si="290"/>
        <v>10</v>
      </c>
      <c r="M3927" s="4" t="s">
        <v>6945</v>
      </c>
      <c r="N3927" s="57" t="s">
        <v>47</v>
      </c>
      <c r="O3927" s="57">
        <v>9281</v>
      </c>
      <c r="P3927" s="4"/>
      <c r="Q3927" s="4"/>
    </row>
    <row r="3928" spans="1:17" s="1" customFormat="1" ht="18.649999999999999" customHeight="1" x14ac:dyDescent="0.35">
      <c r="A3928" s="3">
        <v>46223</v>
      </c>
      <c r="B3928" s="57">
        <f t="shared" si="287"/>
        <v>30</v>
      </c>
      <c r="C3928" s="57" t="str">
        <f t="shared" si="288"/>
        <v>Jul</v>
      </c>
      <c r="D3928" s="4" t="s">
        <v>6795</v>
      </c>
      <c r="E3928" s="57" t="s">
        <v>445</v>
      </c>
      <c r="F3928" s="57" t="s">
        <v>18</v>
      </c>
      <c r="G3928" s="57">
        <v>9812</v>
      </c>
      <c r="H3928" s="57">
        <v>1</v>
      </c>
      <c r="I3928" s="57">
        <v>8</v>
      </c>
      <c r="J3928" s="57">
        <v>2.5</v>
      </c>
      <c r="K3928" s="57">
        <f t="shared" si="289"/>
        <v>10.5</v>
      </c>
      <c r="L3928" s="57">
        <f t="shared" si="290"/>
        <v>10.5</v>
      </c>
      <c r="M3928" s="4" t="s">
        <v>6945</v>
      </c>
      <c r="N3928" s="57" t="s">
        <v>47</v>
      </c>
      <c r="O3928" s="57">
        <v>9281</v>
      </c>
      <c r="P3928" s="4"/>
      <c r="Q3928" s="4"/>
    </row>
    <row r="3929" spans="1:17" s="1" customFormat="1" ht="18.649999999999999" customHeight="1" x14ac:dyDescent="0.35">
      <c r="A3929" s="3">
        <v>46223</v>
      </c>
      <c r="B3929" s="57">
        <f t="shared" si="287"/>
        <v>30</v>
      </c>
      <c r="C3929" s="57" t="str">
        <f t="shared" si="288"/>
        <v>Jul</v>
      </c>
      <c r="D3929" s="4" t="s">
        <v>6795</v>
      </c>
      <c r="E3929" s="57" t="s">
        <v>445</v>
      </c>
      <c r="F3929" s="57" t="s">
        <v>18</v>
      </c>
      <c r="G3929" s="57">
        <v>9812</v>
      </c>
      <c r="H3929" s="57">
        <v>1</v>
      </c>
      <c r="I3929" s="57">
        <v>8</v>
      </c>
      <c r="J3929" s="57">
        <v>3</v>
      </c>
      <c r="K3929" s="57">
        <f t="shared" si="289"/>
        <v>11</v>
      </c>
      <c r="L3929" s="57">
        <f t="shared" si="290"/>
        <v>11</v>
      </c>
      <c r="M3929" s="4" t="s">
        <v>6945</v>
      </c>
      <c r="N3929" s="57" t="s">
        <v>47</v>
      </c>
      <c r="O3929" s="57">
        <v>9281</v>
      </c>
      <c r="P3929" s="4"/>
      <c r="Q3929" s="4"/>
    </row>
    <row r="3930" spans="1:17" s="1" customFormat="1" ht="18.649999999999999" customHeight="1" x14ac:dyDescent="0.35">
      <c r="A3930" s="3">
        <v>46223</v>
      </c>
      <c r="B3930" s="57">
        <f t="shared" si="287"/>
        <v>30</v>
      </c>
      <c r="C3930" s="57" t="str">
        <f t="shared" si="288"/>
        <v>Jul</v>
      </c>
      <c r="D3930" s="4" t="s">
        <v>6795</v>
      </c>
      <c r="E3930" s="57" t="s">
        <v>445</v>
      </c>
      <c r="F3930" s="57" t="s">
        <v>18</v>
      </c>
      <c r="G3930" s="57">
        <v>9812</v>
      </c>
      <c r="H3930" s="57">
        <v>2</v>
      </c>
      <c r="I3930" s="57">
        <v>8</v>
      </c>
      <c r="J3930" s="57">
        <v>4</v>
      </c>
      <c r="K3930" s="57">
        <f t="shared" si="289"/>
        <v>12</v>
      </c>
      <c r="L3930" s="57">
        <f t="shared" si="290"/>
        <v>24</v>
      </c>
      <c r="M3930" s="4" t="s">
        <v>6945</v>
      </c>
      <c r="N3930" s="57" t="s">
        <v>47</v>
      </c>
      <c r="O3930" s="57">
        <v>9281</v>
      </c>
      <c r="P3930" s="4"/>
      <c r="Q3930" s="4"/>
    </row>
    <row r="3931" spans="1:17" s="1" customFormat="1" ht="18.649999999999999" customHeight="1" x14ac:dyDescent="0.35">
      <c r="A3931" s="3">
        <v>46223</v>
      </c>
      <c r="B3931" s="57">
        <f t="shared" si="287"/>
        <v>30</v>
      </c>
      <c r="C3931" s="57" t="str">
        <f t="shared" si="288"/>
        <v>Jul</v>
      </c>
      <c r="D3931" s="4" t="s">
        <v>2621</v>
      </c>
      <c r="E3931" s="57" t="s">
        <v>445</v>
      </c>
      <c r="F3931" s="57" t="s">
        <v>18</v>
      </c>
      <c r="G3931" s="57">
        <v>9812</v>
      </c>
      <c r="H3931" s="57">
        <v>1</v>
      </c>
      <c r="I3931" s="57">
        <v>8</v>
      </c>
      <c r="J3931" s="57">
        <v>2.5</v>
      </c>
      <c r="K3931" s="57">
        <f t="shared" si="289"/>
        <v>10.5</v>
      </c>
      <c r="L3931" s="57">
        <f t="shared" si="290"/>
        <v>10.5</v>
      </c>
      <c r="M3931" s="4" t="s">
        <v>6946</v>
      </c>
      <c r="N3931" s="57" t="s">
        <v>47</v>
      </c>
      <c r="O3931" s="57">
        <v>9281</v>
      </c>
      <c r="P3931" s="4" t="s">
        <v>6947</v>
      </c>
      <c r="Q3931" s="4"/>
    </row>
    <row r="3932" spans="1:17" s="1" customFormat="1" ht="18.649999999999999" customHeight="1" x14ac:dyDescent="0.35">
      <c r="A3932" s="3">
        <v>46223</v>
      </c>
      <c r="B3932" s="57">
        <f t="shared" si="287"/>
        <v>30</v>
      </c>
      <c r="C3932" s="57" t="str">
        <f t="shared" si="288"/>
        <v>Jul</v>
      </c>
      <c r="D3932" s="4" t="s">
        <v>6309</v>
      </c>
      <c r="E3932" s="57" t="s">
        <v>445</v>
      </c>
      <c r="F3932" s="57" t="s">
        <v>18</v>
      </c>
      <c r="G3932" s="57">
        <v>9812</v>
      </c>
      <c r="H3932" s="57">
        <v>4</v>
      </c>
      <c r="I3932" s="57">
        <v>8</v>
      </c>
      <c r="J3932" s="57">
        <v>4</v>
      </c>
      <c r="K3932" s="57">
        <f t="shared" si="289"/>
        <v>12</v>
      </c>
      <c r="L3932" s="57">
        <f t="shared" si="290"/>
        <v>48</v>
      </c>
      <c r="M3932" s="4" t="s">
        <v>6946</v>
      </c>
      <c r="N3932" s="57" t="s">
        <v>47</v>
      </c>
      <c r="O3932" s="57">
        <v>9281</v>
      </c>
      <c r="P3932" s="4" t="s">
        <v>6947</v>
      </c>
      <c r="Q3932" s="4"/>
    </row>
    <row r="3933" spans="1:17" s="1" customFormat="1" ht="18.649999999999999" customHeight="1" x14ac:dyDescent="0.35">
      <c r="A3933" s="3">
        <v>46223</v>
      </c>
      <c r="B3933" s="57">
        <f t="shared" si="287"/>
        <v>30</v>
      </c>
      <c r="C3933" s="57" t="str">
        <f t="shared" si="288"/>
        <v>Jul</v>
      </c>
      <c r="D3933" s="4" t="s">
        <v>2621</v>
      </c>
      <c r="E3933" s="57" t="s">
        <v>445</v>
      </c>
      <c r="F3933" s="57" t="s">
        <v>18</v>
      </c>
      <c r="G3933" s="57">
        <v>9812</v>
      </c>
      <c r="H3933" s="57">
        <v>1</v>
      </c>
      <c r="I3933" s="57">
        <v>8</v>
      </c>
      <c r="J3933" s="57">
        <v>2.5</v>
      </c>
      <c r="K3933" s="57">
        <f t="shared" si="289"/>
        <v>10.5</v>
      </c>
      <c r="L3933" s="57">
        <f t="shared" si="290"/>
        <v>10.5</v>
      </c>
      <c r="M3933" s="4" t="s">
        <v>6571</v>
      </c>
      <c r="N3933" s="57" t="s">
        <v>65</v>
      </c>
      <c r="O3933" s="57"/>
      <c r="P3933" s="4" t="s">
        <v>6572</v>
      </c>
      <c r="Q3933" s="4"/>
    </row>
    <row r="3934" spans="1:17" s="1" customFormat="1" ht="18.649999999999999" customHeight="1" x14ac:dyDescent="0.35">
      <c r="A3934" s="3">
        <v>46223</v>
      </c>
      <c r="B3934" s="57">
        <f t="shared" si="287"/>
        <v>30</v>
      </c>
      <c r="C3934" s="57" t="str">
        <f t="shared" si="288"/>
        <v>Jul</v>
      </c>
      <c r="D3934" s="4" t="s">
        <v>5568</v>
      </c>
      <c r="E3934" s="57" t="s">
        <v>445</v>
      </c>
      <c r="F3934" s="57" t="s">
        <v>18</v>
      </c>
      <c r="G3934" s="57">
        <v>9812</v>
      </c>
      <c r="H3934" s="57">
        <v>1</v>
      </c>
      <c r="I3934" s="57">
        <v>8</v>
      </c>
      <c r="J3934" s="57"/>
      <c r="K3934" s="57">
        <f t="shared" si="289"/>
        <v>8</v>
      </c>
      <c r="L3934" s="57">
        <f t="shared" si="290"/>
        <v>8</v>
      </c>
      <c r="M3934" s="4" t="s">
        <v>447</v>
      </c>
      <c r="N3934" s="57" t="s">
        <v>455</v>
      </c>
      <c r="O3934" s="57">
        <v>9812</v>
      </c>
      <c r="P3934" s="4"/>
      <c r="Q3934" s="4"/>
    </row>
    <row r="3935" spans="1:17" s="1" customFormat="1" ht="18.649999999999999" customHeight="1" x14ac:dyDescent="0.35">
      <c r="A3935" s="3">
        <v>46223</v>
      </c>
      <c r="B3935" s="57">
        <f t="shared" si="287"/>
        <v>30</v>
      </c>
      <c r="C3935" s="57" t="str">
        <f t="shared" si="288"/>
        <v>Jul</v>
      </c>
      <c r="D3935" s="4" t="s">
        <v>5568</v>
      </c>
      <c r="E3935" s="57" t="s">
        <v>445</v>
      </c>
      <c r="F3935" s="57" t="s">
        <v>18</v>
      </c>
      <c r="G3935" s="57">
        <v>9812</v>
      </c>
      <c r="H3935" s="57">
        <v>1</v>
      </c>
      <c r="I3935" s="57">
        <v>8</v>
      </c>
      <c r="J3935" s="57">
        <v>3</v>
      </c>
      <c r="K3935" s="57">
        <f t="shared" si="289"/>
        <v>11</v>
      </c>
      <c r="L3935" s="57">
        <f t="shared" si="290"/>
        <v>11</v>
      </c>
      <c r="M3935" s="4" t="s">
        <v>447</v>
      </c>
      <c r="N3935" s="57" t="s">
        <v>455</v>
      </c>
      <c r="O3935" s="57">
        <v>9812</v>
      </c>
      <c r="P3935" s="4"/>
      <c r="Q3935" s="4"/>
    </row>
    <row r="3936" spans="1:17" s="1" customFormat="1" ht="18.649999999999999" customHeight="1" x14ac:dyDescent="0.35">
      <c r="A3936" s="3">
        <v>46223</v>
      </c>
      <c r="B3936" s="57">
        <f t="shared" si="287"/>
        <v>30</v>
      </c>
      <c r="C3936" s="57" t="str">
        <f t="shared" si="288"/>
        <v>Jul</v>
      </c>
      <c r="D3936" s="4" t="s">
        <v>2621</v>
      </c>
      <c r="E3936" s="57" t="s">
        <v>445</v>
      </c>
      <c r="F3936" s="57" t="s">
        <v>18</v>
      </c>
      <c r="G3936" s="57">
        <v>9812</v>
      </c>
      <c r="H3936" s="57">
        <v>1</v>
      </c>
      <c r="I3936" s="57">
        <v>8</v>
      </c>
      <c r="J3936" s="57">
        <v>3.5</v>
      </c>
      <c r="K3936" s="57">
        <f t="shared" si="289"/>
        <v>11.5</v>
      </c>
      <c r="L3936" s="57">
        <f t="shared" si="290"/>
        <v>11.5</v>
      </c>
      <c r="M3936" s="4" t="s">
        <v>447</v>
      </c>
      <c r="N3936" s="57" t="s">
        <v>455</v>
      </c>
      <c r="O3936" s="57">
        <v>9812</v>
      </c>
      <c r="P3936" s="4"/>
      <c r="Q3936" s="4"/>
    </row>
    <row r="3937" spans="1:17" s="1" customFormat="1" ht="18.649999999999999" customHeight="1" x14ac:dyDescent="0.35">
      <c r="A3937" s="3">
        <v>46223</v>
      </c>
      <c r="B3937" s="57">
        <f t="shared" si="287"/>
        <v>30</v>
      </c>
      <c r="C3937" s="57" t="str">
        <f t="shared" si="288"/>
        <v>Jul</v>
      </c>
      <c r="D3937" s="4" t="s">
        <v>440</v>
      </c>
      <c r="E3937" s="57" t="s">
        <v>445</v>
      </c>
      <c r="F3937" s="57" t="s">
        <v>18</v>
      </c>
      <c r="G3937" s="57">
        <v>9812</v>
      </c>
      <c r="H3937" s="57">
        <v>1</v>
      </c>
      <c r="I3937" s="57">
        <v>8</v>
      </c>
      <c r="J3937" s="57">
        <v>4</v>
      </c>
      <c r="K3937" s="57">
        <f t="shared" si="289"/>
        <v>12</v>
      </c>
      <c r="L3937" s="57">
        <f t="shared" si="290"/>
        <v>12</v>
      </c>
      <c r="M3937" s="4" t="s">
        <v>447</v>
      </c>
      <c r="N3937" s="57" t="s">
        <v>455</v>
      </c>
      <c r="O3937" s="57">
        <v>9812</v>
      </c>
      <c r="P3937" s="4"/>
      <c r="Q3937" s="4"/>
    </row>
    <row r="3938" spans="1:17" s="1" customFormat="1" ht="18.649999999999999" customHeight="1" x14ac:dyDescent="0.35">
      <c r="A3938" s="3">
        <v>46223</v>
      </c>
      <c r="B3938" s="57">
        <f t="shared" si="287"/>
        <v>30</v>
      </c>
      <c r="C3938" s="57" t="str">
        <f t="shared" si="288"/>
        <v>Jul</v>
      </c>
      <c r="D3938" s="4" t="s">
        <v>386</v>
      </c>
      <c r="E3938" s="57" t="s">
        <v>445</v>
      </c>
      <c r="F3938" s="57" t="s">
        <v>18</v>
      </c>
      <c r="G3938" s="57">
        <v>9812</v>
      </c>
      <c r="H3938" s="57">
        <v>1</v>
      </c>
      <c r="I3938" s="57">
        <v>8</v>
      </c>
      <c r="J3938" s="57">
        <v>4</v>
      </c>
      <c r="K3938" s="57">
        <f t="shared" si="289"/>
        <v>12</v>
      </c>
      <c r="L3938" s="57">
        <f t="shared" si="290"/>
        <v>12</v>
      </c>
      <c r="M3938" s="4" t="s">
        <v>7127</v>
      </c>
      <c r="N3938" s="57" t="s">
        <v>3106</v>
      </c>
      <c r="O3938" s="57"/>
      <c r="P3938" s="4" t="s">
        <v>7126</v>
      </c>
      <c r="Q3938" s="4"/>
    </row>
    <row r="3939" spans="1:17" s="1" customFormat="1" ht="18.649999999999999" customHeight="1" x14ac:dyDescent="0.35">
      <c r="A3939" s="3">
        <v>46223</v>
      </c>
      <c r="B3939" s="57">
        <f t="shared" si="287"/>
        <v>30</v>
      </c>
      <c r="C3939" s="57" t="str">
        <f t="shared" si="288"/>
        <v>Jul</v>
      </c>
      <c r="D3939" s="4" t="s">
        <v>674</v>
      </c>
      <c r="E3939" s="57" t="s">
        <v>445</v>
      </c>
      <c r="F3939" s="57" t="s">
        <v>17</v>
      </c>
      <c r="G3939" s="57">
        <v>9812</v>
      </c>
      <c r="H3939" s="57">
        <v>1</v>
      </c>
      <c r="I3939" s="57">
        <v>8</v>
      </c>
      <c r="J3939" s="57">
        <v>4</v>
      </c>
      <c r="K3939" s="57">
        <f t="shared" si="289"/>
        <v>12</v>
      </c>
      <c r="L3939" s="57">
        <f t="shared" si="290"/>
        <v>12</v>
      </c>
      <c r="M3939" s="4" t="s">
        <v>7130</v>
      </c>
      <c r="N3939" s="57" t="s">
        <v>52</v>
      </c>
      <c r="O3939" s="57">
        <v>9330</v>
      </c>
      <c r="P3939" s="4" t="s">
        <v>5440</v>
      </c>
      <c r="Q3939" s="4"/>
    </row>
    <row r="3940" spans="1:17" s="1" customFormat="1" ht="18.649999999999999" customHeight="1" x14ac:dyDescent="0.35">
      <c r="A3940" s="3">
        <v>46223</v>
      </c>
      <c r="B3940" s="57">
        <f t="shared" si="287"/>
        <v>30</v>
      </c>
      <c r="C3940" s="57" t="str">
        <f t="shared" si="288"/>
        <v>Jul</v>
      </c>
      <c r="D3940" s="4" t="s">
        <v>1189</v>
      </c>
      <c r="E3940" s="57" t="s">
        <v>445</v>
      </c>
      <c r="F3940" s="57" t="s">
        <v>17</v>
      </c>
      <c r="G3940" s="57">
        <v>9812</v>
      </c>
      <c r="H3940" s="57">
        <v>1</v>
      </c>
      <c r="I3940" s="57">
        <v>8</v>
      </c>
      <c r="J3940" s="57">
        <v>3.75</v>
      </c>
      <c r="K3940" s="57">
        <f t="shared" si="289"/>
        <v>11.75</v>
      </c>
      <c r="L3940" s="57">
        <f t="shared" si="290"/>
        <v>11.75</v>
      </c>
      <c r="M3940" s="4" t="s">
        <v>1903</v>
      </c>
      <c r="N3940" s="57" t="s">
        <v>442</v>
      </c>
      <c r="O3940" s="57">
        <v>9812</v>
      </c>
      <c r="P3940" s="4"/>
      <c r="Q3940" s="4"/>
    </row>
    <row r="3941" spans="1:17" s="1" customFormat="1" ht="18.649999999999999" customHeight="1" x14ac:dyDescent="0.35">
      <c r="A3941" s="3">
        <v>46223</v>
      </c>
      <c r="B3941" s="57">
        <f t="shared" si="287"/>
        <v>30</v>
      </c>
      <c r="C3941" s="57" t="str">
        <f t="shared" si="288"/>
        <v>Jul</v>
      </c>
      <c r="D3941" s="4" t="s">
        <v>1189</v>
      </c>
      <c r="E3941" s="57" t="s">
        <v>445</v>
      </c>
      <c r="F3941" s="57" t="s">
        <v>17</v>
      </c>
      <c r="G3941" s="57">
        <v>9812</v>
      </c>
      <c r="H3941" s="57">
        <v>2</v>
      </c>
      <c r="I3941" s="57">
        <v>8</v>
      </c>
      <c r="J3941" s="57">
        <v>4</v>
      </c>
      <c r="K3941" s="57">
        <f t="shared" si="289"/>
        <v>12</v>
      </c>
      <c r="L3941" s="57">
        <f t="shared" si="290"/>
        <v>24</v>
      </c>
      <c r="M3941" s="4" t="s">
        <v>1903</v>
      </c>
      <c r="N3941" s="57" t="s">
        <v>442</v>
      </c>
      <c r="O3941" s="57">
        <v>9812</v>
      </c>
      <c r="P3941" s="4"/>
      <c r="Q3941" s="4"/>
    </row>
    <row r="3942" spans="1:17" s="1" customFormat="1" ht="18.649999999999999" customHeight="1" x14ac:dyDescent="0.35">
      <c r="A3942" s="3">
        <v>46223</v>
      </c>
      <c r="B3942" s="57">
        <f t="shared" ref="B3942:B4005" si="291">WEEKNUM(A3942)</f>
        <v>30</v>
      </c>
      <c r="C3942" s="57" t="str">
        <f t="shared" ref="C3942:C4005" si="292">TEXT(A3942,"Mmm")</f>
        <v>Jul</v>
      </c>
      <c r="D3942" s="4" t="s">
        <v>5731</v>
      </c>
      <c r="E3942" s="57" t="s">
        <v>445</v>
      </c>
      <c r="F3942" s="57" t="s">
        <v>17</v>
      </c>
      <c r="G3942" s="57">
        <v>9812</v>
      </c>
      <c r="H3942" s="57">
        <v>1</v>
      </c>
      <c r="I3942" s="57">
        <v>8</v>
      </c>
      <c r="J3942" s="57">
        <v>2</v>
      </c>
      <c r="K3942" s="57">
        <f t="shared" si="289"/>
        <v>10</v>
      </c>
      <c r="L3942" s="57">
        <f t="shared" si="290"/>
        <v>10</v>
      </c>
      <c r="M3942" s="4" t="s">
        <v>5733</v>
      </c>
      <c r="N3942" s="57" t="s">
        <v>47</v>
      </c>
      <c r="O3942" s="57">
        <v>9281</v>
      </c>
      <c r="P3942" s="4" t="s">
        <v>5734</v>
      </c>
      <c r="Q3942" s="4"/>
    </row>
    <row r="3943" spans="1:17" s="1" customFormat="1" ht="18.649999999999999" customHeight="1" x14ac:dyDescent="0.35">
      <c r="A3943" s="3">
        <v>46223</v>
      </c>
      <c r="B3943" s="57">
        <f t="shared" si="291"/>
        <v>30</v>
      </c>
      <c r="C3943" s="57" t="str">
        <f t="shared" si="292"/>
        <v>Jul</v>
      </c>
      <c r="D3943" s="4" t="s">
        <v>5731</v>
      </c>
      <c r="E3943" s="57" t="s">
        <v>445</v>
      </c>
      <c r="F3943" s="57" t="s">
        <v>17</v>
      </c>
      <c r="G3943" s="57">
        <v>9812</v>
      </c>
      <c r="H3943" s="57">
        <v>1</v>
      </c>
      <c r="I3943" s="57">
        <v>8</v>
      </c>
      <c r="J3943" s="57">
        <v>2.5</v>
      </c>
      <c r="K3943" s="57">
        <f t="shared" si="289"/>
        <v>10.5</v>
      </c>
      <c r="L3943" s="57">
        <f t="shared" si="290"/>
        <v>10.5</v>
      </c>
      <c r="M3943" s="4" t="s">
        <v>5733</v>
      </c>
      <c r="N3943" s="57" t="s">
        <v>47</v>
      </c>
      <c r="O3943" s="57">
        <v>9281</v>
      </c>
      <c r="P3943" s="4" t="s">
        <v>5734</v>
      </c>
      <c r="Q3943" s="4"/>
    </row>
    <row r="3944" spans="1:17" s="1" customFormat="1" ht="18.649999999999999" customHeight="1" x14ac:dyDescent="0.35">
      <c r="A3944" s="3">
        <v>46223</v>
      </c>
      <c r="B3944" s="57">
        <f t="shared" si="291"/>
        <v>30</v>
      </c>
      <c r="C3944" s="57" t="str">
        <f t="shared" si="292"/>
        <v>Jul</v>
      </c>
      <c r="D3944" s="4" t="s">
        <v>551</v>
      </c>
      <c r="E3944" s="57" t="s">
        <v>34</v>
      </c>
      <c r="F3944" s="57" t="s">
        <v>17</v>
      </c>
      <c r="G3944" s="57">
        <v>9814</v>
      </c>
      <c r="H3944" s="57">
        <v>78</v>
      </c>
      <c r="I3944" s="57">
        <v>8</v>
      </c>
      <c r="J3944" s="57">
        <v>4</v>
      </c>
      <c r="K3944" s="57">
        <f t="shared" si="289"/>
        <v>12</v>
      </c>
      <c r="L3944" s="57">
        <f t="shared" si="290"/>
        <v>936</v>
      </c>
      <c r="M3944" s="4" t="s">
        <v>1903</v>
      </c>
      <c r="N3944" s="57" t="s">
        <v>443</v>
      </c>
      <c r="O3944" s="57">
        <v>9814</v>
      </c>
      <c r="P3944" s="4"/>
      <c r="Q3944" s="4"/>
    </row>
    <row r="3945" spans="1:17" s="1" customFormat="1" ht="18.649999999999999" customHeight="1" x14ac:dyDescent="0.35">
      <c r="A3945" s="3">
        <v>46223</v>
      </c>
      <c r="B3945" s="57">
        <f t="shared" si="291"/>
        <v>30</v>
      </c>
      <c r="C3945" s="57" t="str">
        <f t="shared" si="292"/>
        <v>Jul</v>
      </c>
      <c r="D3945" s="4" t="s">
        <v>6281</v>
      </c>
      <c r="E3945" s="57" t="s">
        <v>34</v>
      </c>
      <c r="F3945" s="57" t="s">
        <v>17</v>
      </c>
      <c r="G3945" s="57">
        <v>9814</v>
      </c>
      <c r="H3945" s="57">
        <v>3</v>
      </c>
      <c r="I3945" s="57">
        <v>8</v>
      </c>
      <c r="J3945" s="57">
        <v>4</v>
      </c>
      <c r="K3945" s="57">
        <f t="shared" si="289"/>
        <v>12</v>
      </c>
      <c r="L3945" s="57">
        <f t="shared" si="290"/>
        <v>36</v>
      </c>
      <c r="M3945" s="4" t="s">
        <v>7044</v>
      </c>
      <c r="N3945" s="57" t="s">
        <v>3373</v>
      </c>
      <c r="O3945" s="57" t="s">
        <v>6282</v>
      </c>
      <c r="P3945" s="4" t="s">
        <v>6637</v>
      </c>
      <c r="Q3945" s="4"/>
    </row>
    <row r="3946" spans="1:17" s="1" customFormat="1" ht="18.649999999999999" customHeight="1" x14ac:dyDescent="0.35">
      <c r="A3946" s="3">
        <v>46223</v>
      </c>
      <c r="B3946" s="57">
        <f t="shared" si="291"/>
        <v>30</v>
      </c>
      <c r="C3946" s="57" t="str">
        <f t="shared" si="292"/>
        <v>Jul</v>
      </c>
      <c r="D3946" s="4" t="s">
        <v>6248</v>
      </c>
      <c r="E3946" s="57" t="s">
        <v>34</v>
      </c>
      <c r="F3946" s="57" t="s">
        <v>17</v>
      </c>
      <c r="G3946" s="57">
        <v>9814</v>
      </c>
      <c r="H3946" s="57">
        <v>3</v>
      </c>
      <c r="I3946" s="57">
        <v>8</v>
      </c>
      <c r="J3946" s="57">
        <v>4</v>
      </c>
      <c r="K3946" s="57">
        <f t="shared" si="289"/>
        <v>12</v>
      </c>
      <c r="L3946" s="57">
        <f t="shared" si="290"/>
        <v>36</v>
      </c>
      <c r="M3946" s="4" t="s">
        <v>7044</v>
      </c>
      <c r="N3946" s="57" t="s">
        <v>3373</v>
      </c>
      <c r="O3946" s="57" t="s">
        <v>6282</v>
      </c>
      <c r="P3946" s="4" t="s">
        <v>6637</v>
      </c>
      <c r="Q3946" s="4"/>
    </row>
    <row r="3947" spans="1:17" s="1" customFormat="1" ht="18.649999999999999" customHeight="1" x14ac:dyDescent="0.35">
      <c r="A3947" s="3">
        <v>46224</v>
      </c>
      <c r="B3947" s="57">
        <f t="shared" si="291"/>
        <v>30</v>
      </c>
      <c r="C3947" s="57" t="str">
        <f t="shared" si="292"/>
        <v>Jul</v>
      </c>
      <c r="D3947" s="4" t="s">
        <v>435</v>
      </c>
      <c r="E3947" s="57" t="s">
        <v>34</v>
      </c>
      <c r="F3947" s="57" t="s">
        <v>18</v>
      </c>
      <c r="G3947" s="57">
        <v>9814</v>
      </c>
      <c r="H3947" s="57">
        <v>2</v>
      </c>
      <c r="I3947" s="57">
        <v>8</v>
      </c>
      <c r="J3947" s="57"/>
      <c r="K3947" s="57">
        <f t="shared" si="289"/>
        <v>8</v>
      </c>
      <c r="L3947" s="57">
        <f t="shared" si="290"/>
        <v>16</v>
      </c>
      <c r="M3947" s="4" t="s">
        <v>452</v>
      </c>
      <c r="N3947" s="57" t="s">
        <v>435</v>
      </c>
      <c r="O3947" s="57"/>
      <c r="P3947" s="4"/>
      <c r="Q3947" s="4"/>
    </row>
    <row r="3948" spans="1:17" s="1" customFormat="1" ht="18.649999999999999" customHeight="1" x14ac:dyDescent="0.35">
      <c r="A3948" s="3">
        <v>46224</v>
      </c>
      <c r="B3948" s="57">
        <f t="shared" si="291"/>
        <v>30</v>
      </c>
      <c r="C3948" s="57" t="str">
        <f t="shared" si="292"/>
        <v>Jul</v>
      </c>
      <c r="D3948" s="4" t="s">
        <v>2268</v>
      </c>
      <c r="E3948" s="57" t="s">
        <v>34</v>
      </c>
      <c r="F3948" s="57" t="s">
        <v>18</v>
      </c>
      <c r="G3948" s="57">
        <v>9814</v>
      </c>
      <c r="H3948" s="57">
        <v>1</v>
      </c>
      <c r="I3948" s="57">
        <v>2</v>
      </c>
      <c r="J3948" s="57"/>
      <c r="K3948" s="57">
        <f t="shared" si="289"/>
        <v>2</v>
      </c>
      <c r="L3948" s="57">
        <f t="shared" si="290"/>
        <v>2</v>
      </c>
      <c r="M3948" s="4" t="s">
        <v>7129</v>
      </c>
      <c r="N3948" s="57" t="s">
        <v>52</v>
      </c>
      <c r="O3948" s="57">
        <v>9330</v>
      </c>
      <c r="P3948" s="4" t="s">
        <v>2417</v>
      </c>
      <c r="Q3948" s="4"/>
    </row>
    <row r="3949" spans="1:17" s="1" customFormat="1" ht="18.649999999999999" customHeight="1" x14ac:dyDescent="0.35">
      <c r="A3949" s="3">
        <v>46224</v>
      </c>
      <c r="B3949" s="57">
        <f t="shared" si="291"/>
        <v>30</v>
      </c>
      <c r="C3949" s="57" t="str">
        <f t="shared" si="292"/>
        <v>Jul</v>
      </c>
      <c r="D3949" s="4" t="s">
        <v>2269</v>
      </c>
      <c r="E3949" s="57" t="s">
        <v>34</v>
      </c>
      <c r="F3949" s="57" t="s">
        <v>18</v>
      </c>
      <c r="G3949" s="57">
        <v>9814</v>
      </c>
      <c r="H3949" s="57">
        <v>1</v>
      </c>
      <c r="I3949" s="57">
        <v>2</v>
      </c>
      <c r="J3949" s="57"/>
      <c r="K3949" s="57">
        <f t="shared" si="289"/>
        <v>2</v>
      </c>
      <c r="L3949" s="57">
        <f t="shared" si="290"/>
        <v>2</v>
      </c>
      <c r="M3949" s="4" t="s">
        <v>7129</v>
      </c>
      <c r="N3949" s="57" t="s">
        <v>52</v>
      </c>
      <c r="O3949" s="57">
        <v>9330</v>
      </c>
      <c r="P3949" s="4" t="s">
        <v>2417</v>
      </c>
      <c r="Q3949" s="4"/>
    </row>
    <row r="3950" spans="1:17" s="1" customFormat="1" ht="18.649999999999999" customHeight="1" x14ac:dyDescent="0.35">
      <c r="A3950" s="3">
        <v>46224</v>
      </c>
      <c r="B3950" s="57">
        <f t="shared" si="291"/>
        <v>30</v>
      </c>
      <c r="C3950" s="57" t="str">
        <f t="shared" si="292"/>
        <v>Jul</v>
      </c>
      <c r="D3950" s="4" t="s">
        <v>6387</v>
      </c>
      <c r="E3950" s="57" t="s">
        <v>445</v>
      </c>
      <c r="F3950" s="57" t="s">
        <v>18</v>
      </c>
      <c r="G3950" s="57">
        <v>9812</v>
      </c>
      <c r="H3950" s="57">
        <v>1</v>
      </c>
      <c r="I3950" s="57">
        <v>8</v>
      </c>
      <c r="J3950" s="57">
        <v>4</v>
      </c>
      <c r="K3950" s="57">
        <f t="shared" si="289"/>
        <v>12</v>
      </c>
      <c r="L3950" s="57">
        <f t="shared" si="290"/>
        <v>12</v>
      </c>
      <c r="M3950" s="4" t="s">
        <v>5103</v>
      </c>
      <c r="N3950" s="57" t="s">
        <v>52</v>
      </c>
      <c r="O3950" s="57">
        <v>9330</v>
      </c>
      <c r="P3950" s="4" t="s">
        <v>5482</v>
      </c>
      <c r="Q3950" s="4"/>
    </row>
    <row r="3951" spans="1:17" s="1" customFormat="1" ht="18.649999999999999" customHeight="1" x14ac:dyDescent="0.35">
      <c r="A3951" s="3">
        <v>46224</v>
      </c>
      <c r="B3951" s="57">
        <f t="shared" si="291"/>
        <v>30</v>
      </c>
      <c r="C3951" s="57" t="str">
        <f t="shared" si="292"/>
        <v>Jul</v>
      </c>
      <c r="D3951" s="4" t="s">
        <v>1283</v>
      </c>
      <c r="E3951" s="57" t="s">
        <v>445</v>
      </c>
      <c r="F3951" s="57" t="s">
        <v>18</v>
      </c>
      <c r="G3951" s="57">
        <v>9812</v>
      </c>
      <c r="H3951" s="57">
        <v>1</v>
      </c>
      <c r="I3951" s="57">
        <v>8</v>
      </c>
      <c r="J3951" s="57"/>
      <c r="K3951" s="57">
        <f t="shared" si="289"/>
        <v>8</v>
      </c>
      <c r="L3951" s="57">
        <f t="shared" si="290"/>
        <v>8</v>
      </c>
      <c r="M3951" s="4" t="s">
        <v>7130</v>
      </c>
      <c r="N3951" s="57" t="s">
        <v>52</v>
      </c>
      <c r="O3951" s="57">
        <v>9330</v>
      </c>
      <c r="P3951" s="4" t="s">
        <v>6210</v>
      </c>
      <c r="Q3951" s="4"/>
    </row>
    <row r="3952" spans="1:17" s="1" customFormat="1" ht="18.649999999999999" customHeight="1" x14ac:dyDescent="0.35">
      <c r="A3952" s="3">
        <v>46224</v>
      </c>
      <c r="B3952" s="57">
        <f t="shared" si="291"/>
        <v>30</v>
      </c>
      <c r="C3952" s="57" t="str">
        <f t="shared" si="292"/>
        <v>Jul</v>
      </c>
      <c r="D3952" s="4" t="s">
        <v>6795</v>
      </c>
      <c r="E3952" s="57" t="s">
        <v>445</v>
      </c>
      <c r="F3952" s="57" t="s">
        <v>18</v>
      </c>
      <c r="G3952" s="57">
        <v>9812</v>
      </c>
      <c r="H3952" s="57">
        <v>1</v>
      </c>
      <c r="I3952" s="57">
        <v>8</v>
      </c>
      <c r="J3952" s="57"/>
      <c r="K3952" s="57">
        <f t="shared" si="289"/>
        <v>8</v>
      </c>
      <c r="L3952" s="57">
        <f t="shared" si="290"/>
        <v>8</v>
      </c>
      <c r="M3952" s="4" t="s">
        <v>5733</v>
      </c>
      <c r="N3952" s="57" t="s">
        <v>47</v>
      </c>
      <c r="O3952" s="57">
        <v>9281</v>
      </c>
      <c r="P3952" s="4" t="s">
        <v>5734</v>
      </c>
      <c r="Q3952" s="4"/>
    </row>
    <row r="3953" spans="1:17" s="1" customFormat="1" ht="18.649999999999999" customHeight="1" x14ac:dyDescent="0.35">
      <c r="A3953" s="3">
        <v>46224</v>
      </c>
      <c r="B3953" s="57">
        <f t="shared" si="291"/>
        <v>30</v>
      </c>
      <c r="C3953" s="57" t="str">
        <f t="shared" si="292"/>
        <v>Jul</v>
      </c>
      <c r="D3953" s="4" t="s">
        <v>6795</v>
      </c>
      <c r="E3953" s="57" t="s">
        <v>445</v>
      </c>
      <c r="F3953" s="57" t="s">
        <v>18</v>
      </c>
      <c r="G3953" s="57">
        <v>9812</v>
      </c>
      <c r="H3953" s="57">
        <v>1</v>
      </c>
      <c r="I3953" s="57">
        <v>8</v>
      </c>
      <c r="J3953" s="57">
        <v>3.75</v>
      </c>
      <c r="K3953" s="57">
        <f t="shared" ref="K3953:K4016" si="293">I3953+J3953</f>
        <v>11.75</v>
      </c>
      <c r="L3953" s="57">
        <f t="shared" si="290"/>
        <v>11.75</v>
      </c>
      <c r="M3953" s="4" t="s">
        <v>5733</v>
      </c>
      <c r="N3953" s="57" t="s">
        <v>47</v>
      </c>
      <c r="O3953" s="57">
        <v>9281</v>
      </c>
      <c r="P3953" s="4" t="s">
        <v>5734</v>
      </c>
      <c r="Q3953" s="4"/>
    </row>
    <row r="3954" spans="1:17" s="1" customFormat="1" ht="18.649999999999999" customHeight="1" x14ac:dyDescent="0.35">
      <c r="A3954" s="3">
        <v>46224</v>
      </c>
      <c r="B3954" s="57">
        <f t="shared" si="291"/>
        <v>30</v>
      </c>
      <c r="C3954" s="57" t="str">
        <f t="shared" si="292"/>
        <v>Jul</v>
      </c>
      <c r="D3954" s="4" t="s">
        <v>6795</v>
      </c>
      <c r="E3954" s="57" t="s">
        <v>445</v>
      </c>
      <c r="F3954" s="57" t="s">
        <v>18</v>
      </c>
      <c r="G3954" s="57">
        <v>9812</v>
      </c>
      <c r="H3954" s="57">
        <v>5</v>
      </c>
      <c r="I3954" s="57">
        <v>8</v>
      </c>
      <c r="J3954" s="57">
        <v>4</v>
      </c>
      <c r="K3954" s="57">
        <f t="shared" si="293"/>
        <v>12</v>
      </c>
      <c r="L3954" s="57">
        <f t="shared" si="290"/>
        <v>60</v>
      </c>
      <c r="M3954" s="4" t="s">
        <v>5733</v>
      </c>
      <c r="N3954" s="57" t="s">
        <v>47</v>
      </c>
      <c r="O3954" s="57">
        <v>9281</v>
      </c>
      <c r="P3954" s="4" t="s">
        <v>5734</v>
      </c>
      <c r="Q3954" s="4"/>
    </row>
    <row r="3955" spans="1:17" s="1" customFormat="1" ht="18.649999999999999" customHeight="1" x14ac:dyDescent="0.35">
      <c r="A3955" s="3">
        <v>46224</v>
      </c>
      <c r="B3955" s="57">
        <f t="shared" si="291"/>
        <v>30</v>
      </c>
      <c r="C3955" s="57" t="str">
        <f t="shared" si="292"/>
        <v>Jul</v>
      </c>
      <c r="D3955" s="4" t="s">
        <v>6795</v>
      </c>
      <c r="E3955" s="57" t="s">
        <v>445</v>
      </c>
      <c r="F3955" s="57" t="s">
        <v>18</v>
      </c>
      <c r="G3955" s="57">
        <v>9812</v>
      </c>
      <c r="H3955" s="57">
        <v>1</v>
      </c>
      <c r="I3955" s="57">
        <v>8</v>
      </c>
      <c r="J3955" s="57">
        <v>2.5</v>
      </c>
      <c r="K3955" s="57">
        <f t="shared" si="293"/>
        <v>10.5</v>
      </c>
      <c r="L3955" s="57">
        <f t="shared" si="290"/>
        <v>10.5</v>
      </c>
      <c r="M3955" s="4" t="s">
        <v>6945</v>
      </c>
      <c r="N3955" s="57" t="s">
        <v>47</v>
      </c>
      <c r="O3955" s="57">
        <v>9281</v>
      </c>
      <c r="P3955" s="4"/>
      <c r="Q3955" s="4"/>
    </row>
    <row r="3956" spans="1:17" s="1" customFormat="1" ht="18.649999999999999" customHeight="1" x14ac:dyDescent="0.35">
      <c r="A3956" s="3">
        <v>46224</v>
      </c>
      <c r="B3956" s="57">
        <f t="shared" si="291"/>
        <v>30</v>
      </c>
      <c r="C3956" s="57" t="str">
        <f t="shared" si="292"/>
        <v>Jul</v>
      </c>
      <c r="D3956" s="4" t="s">
        <v>6795</v>
      </c>
      <c r="E3956" s="57" t="s">
        <v>445</v>
      </c>
      <c r="F3956" s="57" t="s">
        <v>18</v>
      </c>
      <c r="G3956" s="57">
        <v>9812</v>
      </c>
      <c r="H3956" s="57">
        <v>6</v>
      </c>
      <c r="I3956" s="57">
        <v>8</v>
      </c>
      <c r="J3956" s="57">
        <v>4</v>
      </c>
      <c r="K3956" s="57">
        <f t="shared" si="293"/>
        <v>12</v>
      </c>
      <c r="L3956" s="57">
        <f t="shared" si="290"/>
        <v>72</v>
      </c>
      <c r="M3956" s="4" t="s">
        <v>6945</v>
      </c>
      <c r="N3956" s="57" t="s">
        <v>47</v>
      </c>
      <c r="O3956" s="57">
        <v>9281</v>
      </c>
      <c r="P3956" s="4"/>
      <c r="Q3956" s="4"/>
    </row>
    <row r="3957" spans="1:17" s="1" customFormat="1" ht="18.649999999999999" customHeight="1" x14ac:dyDescent="0.35">
      <c r="A3957" s="3">
        <v>46224</v>
      </c>
      <c r="B3957" s="57">
        <f t="shared" si="291"/>
        <v>30</v>
      </c>
      <c r="C3957" s="57" t="str">
        <f t="shared" si="292"/>
        <v>Jul</v>
      </c>
      <c r="D3957" s="4" t="s">
        <v>1189</v>
      </c>
      <c r="E3957" s="57" t="s">
        <v>445</v>
      </c>
      <c r="F3957" s="57" t="s">
        <v>17</v>
      </c>
      <c r="G3957" s="57">
        <v>9812</v>
      </c>
      <c r="H3957" s="57">
        <v>5</v>
      </c>
      <c r="I3957" s="57">
        <v>8</v>
      </c>
      <c r="J3957" s="57"/>
      <c r="K3957" s="57">
        <f t="shared" si="293"/>
        <v>8</v>
      </c>
      <c r="L3957" s="57">
        <f t="shared" si="290"/>
        <v>40</v>
      </c>
      <c r="M3957" s="4" t="s">
        <v>1903</v>
      </c>
      <c r="N3957" s="57" t="s">
        <v>442</v>
      </c>
      <c r="O3957" s="57">
        <v>9812</v>
      </c>
      <c r="P3957" s="4"/>
      <c r="Q3957" s="4"/>
    </row>
    <row r="3958" spans="1:17" s="1" customFormat="1" ht="18.649999999999999" customHeight="1" x14ac:dyDescent="0.35">
      <c r="A3958" s="3">
        <v>46224</v>
      </c>
      <c r="B3958" s="57">
        <f t="shared" si="291"/>
        <v>30</v>
      </c>
      <c r="C3958" s="57" t="str">
        <f t="shared" si="292"/>
        <v>Jul</v>
      </c>
      <c r="D3958" s="4" t="s">
        <v>1189</v>
      </c>
      <c r="E3958" s="57" t="s">
        <v>445</v>
      </c>
      <c r="F3958" s="57" t="s">
        <v>17</v>
      </c>
      <c r="G3958" s="57">
        <v>9812</v>
      </c>
      <c r="H3958" s="57">
        <v>4</v>
      </c>
      <c r="I3958" s="57">
        <v>8</v>
      </c>
      <c r="J3958" s="57">
        <v>1.5</v>
      </c>
      <c r="K3958" s="57">
        <f t="shared" si="293"/>
        <v>9.5</v>
      </c>
      <c r="L3958" s="57">
        <f t="shared" si="290"/>
        <v>38</v>
      </c>
      <c r="M3958" s="4" t="s">
        <v>1903</v>
      </c>
      <c r="N3958" s="57" t="s">
        <v>442</v>
      </c>
      <c r="O3958" s="57">
        <v>9812</v>
      </c>
      <c r="P3958" s="4"/>
      <c r="Q3958" s="4"/>
    </row>
    <row r="3959" spans="1:17" s="1" customFormat="1" ht="18.649999999999999" customHeight="1" x14ac:dyDescent="0.35">
      <c r="A3959" s="3">
        <v>46224</v>
      </c>
      <c r="B3959" s="57">
        <f t="shared" si="291"/>
        <v>30</v>
      </c>
      <c r="C3959" s="57" t="str">
        <f t="shared" si="292"/>
        <v>Jul</v>
      </c>
      <c r="D3959" s="4" t="s">
        <v>1189</v>
      </c>
      <c r="E3959" s="57" t="s">
        <v>445</v>
      </c>
      <c r="F3959" s="57" t="s">
        <v>17</v>
      </c>
      <c r="G3959" s="57">
        <v>9812</v>
      </c>
      <c r="H3959" s="57">
        <v>2</v>
      </c>
      <c r="I3959" s="57">
        <v>8</v>
      </c>
      <c r="J3959" s="57">
        <v>3</v>
      </c>
      <c r="K3959" s="57">
        <f t="shared" si="293"/>
        <v>11</v>
      </c>
      <c r="L3959" s="57">
        <f t="shared" si="290"/>
        <v>22</v>
      </c>
      <c r="M3959" s="4" t="s">
        <v>1903</v>
      </c>
      <c r="N3959" s="57" t="s">
        <v>442</v>
      </c>
      <c r="O3959" s="57">
        <v>9812</v>
      </c>
      <c r="P3959" s="4"/>
      <c r="Q3959" s="4"/>
    </row>
    <row r="3960" spans="1:17" s="1" customFormat="1" ht="18.649999999999999" customHeight="1" x14ac:dyDescent="0.35">
      <c r="A3960" s="3">
        <v>46224</v>
      </c>
      <c r="B3960" s="57">
        <f t="shared" si="291"/>
        <v>30</v>
      </c>
      <c r="C3960" s="57" t="str">
        <f t="shared" si="292"/>
        <v>Jul</v>
      </c>
      <c r="D3960" s="4" t="s">
        <v>1189</v>
      </c>
      <c r="E3960" s="57" t="s">
        <v>445</v>
      </c>
      <c r="F3960" s="57" t="s">
        <v>17</v>
      </c>
      <c r="G3960" s="57">
        <v>9812</v>
      </c>
      <c r="H3960" s="57">
        <v>6</v>
      </c>
      <c r="I3960" s="57">
        <v>8</v>
      </c>
      <c r="J3960" s="57">
        <v>3.5</v>
      </c>
      <c r="K3960" s="57">
        <f t="shared" si="293"/>
        <v>11.5</v>
      </c>
      <c r="L3960" s="57">
        <f t="shared" si="290"/>
        <v>69</v>
      </c>
      <c r="M3960" s="4" t="s">
        <v>1903</v>
      </c>
      <c r="N3960" s="57" t="s">
        <v>442</v>
      </c>
      <c r="O3960" s="57">
        <v>9812</v>
      </c>
      <c r="P3960" s="4"/>
      <c r="Q3960" s="4"/>
    </row>
    <row r="3961" spans="1:17" s="1" customFormat="1" ht="18.649999999999999" customHeight="1" x14ac:dyDescent="0.35">
      <c r="A3961" s="3">
        <v>46224</v>
      </c>
      <c r="B3961" s="57">
        <f t="shared" si="291"/>
        <v>30</v>
      </c>
      <c r="C3961" s="57" t="str">
        <f t="shared" si="292"/>
        <v>Jul</v>
      </c>
      <c r="D3961" s="4" t="s">
        <v>1189</v>
      </c>
      <c r="E3961" s="57" t="s">
        <v>445</v>
      </c>
      <c r="F3961" s="57" t="s">
        <v>17</v>
      </c>
      <c r="G3961" s="57">
        <v>9812</v>
      </c>
      <c r="H3961" s="57">
        <v>1</v>
      </c>
      <c r="I3961" s="57">
        <v>8</v>
      </c>
      <c r="J3961" s="57">
        <v>3.75</v>
      </c>
      <c r="K3961" s="57">
        <f t="shared" si="293"/>
        <v>11.75</v>
      </c>
      <c r="L3961" s="57">
        <f t="shared" si="290"/>
        <v>11.75</v>
      </c>
      <c r="M3961" s="4" t="s">
        <v>1903</v>
      </c>
      <c r="N3961" s="57" t="s">
        <v>442</v>
      </c>
      <c r="O3961" s="57">
        <v>9812</v>
      </c>
      <c r="P3961" s="4"/>
      <c r="Q3961" s="4"/>
    </row>
    <row r="3962" spans="1:17" s="1" customFormat="1" ht="18.649999999999999" customHeight="1" x14ac:dyDescent="0.35">
      <c r="A3962" s="3">
        <v>46224</v>
      </c>
      <c r="B3962" s="57">
        <f t="shared" si="291"/>
        <v>30</v>
      </c>
      <c r="C3962" s="57" t="str">
        <f t="shared" si="292"/>
        <v>Jul</v>
      </c>
      <c r="D3962" s="4" t="s">
        <v>1189</v>
      </c>
      <c r="E3962" s="57" t="s">
        <v>445</v>
      </c>
      <c r="F3962" s="57" t="s">
        <v>17</v>
      </c>
      <c r="G3962" s="57">
        <v>9812</v>
      </c>
      <c r="H3962" s="57">
        <v>4</v>
      </c>
      <c r="I3962" s="57">
        <v>8</v>
      </c>
      <c r="J3962" s="57">
        <v>4</v>
      </c>
      <c r="K3962" s="57">
        <f t="shared" si="293"/>
        <v>12</v>
      </c>
      <c r="L3962" s="57">
        <f t="shared" si="290"/>
        <v>48</v>
      </c>
      <c r="M3962" s="4" t="s">
        <v>1903</v>
      </c>
      <c r="N3962" s="57" t="s">
        <v>442</v>
      </c>
      <c r="O3962" s="57">
        <v>9812</v>
      </c>
      <c r="P3962" s="4"/>
      <c r="Q3962" s="4"/>
    </row>
    <row r="3963" spans="1:17" s="1" customFormat="1" ht="18.649999999999999" customHeight="1" x14ac:dyDescent="0.35">
      <c r="A3963" s="3">
        <v>46224</v>
      </c>
      <c r="B3963" s="57">
        <f t="shared" si="291"/>
        <v>30</v>
      </c>
      <c r="C3963" s="57" t="str">
        <f t="shared" si="292"/>
        <v>Jul</v>
      </c>
      <c r="D3963" s="4" t="s">
        <v>1189</v>
      </c>
      <c r="E3963" s="57" t="s">
        <v>445</v>
      </c>
      <c r="F3963" s="57" t="s">
        <v>17</v>
      </c>
      <c r="G3963" s="57">
        <v>9812</v>
      </c>
      <c r="H3963" s="57">
        <v>2</v>
      </c>
      <c r="I3963" s="57">
        <v>8</v>
      </c>
      <c r="J3963" s="57">
        <v>4</v>
      </c>
      <c r="K3963" s="57">
        <f t="shared" si="293"/>
        <v>12</v>
      </c>
      <c r="L3963" s="57">
        <f t="shared" si="290"/>
        <v>24</v>
      </c>
      <c r="M3963" s="4" t="s">
        <v>1903</v>
      </c>
      <c r="N3963" s="57" t="s">
        <v>443</v>
      </c>
      <c r="O3963" s="57">
        <v>9814</v>
      </c>
      <c r="P3963" s="4"/>
      <c r="Q3963" s="4"/>
    </row>
    <row r="3964" spans="1:17" s="1" customFormat="1" ht="18.649999999999999" customHeight="1" x14ac:dyDescent="0.35">
      <c r="A3964" s="3">
        <v>46224</v>
      </c>
      <c r="B3964" s="57">
        <f t="shared" si="291"/>
        <v>30</v>
      </c>
      <c r="C3964" s="57" t="str">
        <f t="shared" si="292"/>
        <v>Jul</v>
      </c>
      <c r="D3964" s="4" t="s">
        <v>839</v>
      </c>
      <c r="E3964" s="57" t="s">
        <v>445</v>
      </c>
      <c r="F3964" s="57" t="s">
        <v>17</v>
      </c>
      <c r="G3964" s="57">
        <v>9812</v>
      </c>
      <c r="H3964" s="57">
        <v>5</v>
      </c>
      <c r="I3964" s="57">
        <v>8</v>
      </c>
      <c r="J3964" s="57">
        <v>2</v>
      </c>
      <c r="K3964" s="57">
        <f t="shared" si="293"/>
        <v>10</v>
      </c>
      <c r="L3964" s="57">
        <f t="shared" si="290"/>
        <v>50</v>
      </c>
      <c r="M3964" s="4" t="s">
        <v>2015</v>
      </c>
      <c r="N3964" s="57" t="s">
        <v>57</v>
      </c>
      <c r="O3964" s="57" t="s">
        <v>2518</v>
      </c>
      <c r="P3964" s="4" t="s">
        <v>2517</v>
      </c>
      <c r="Q3964" s="4"/>
    </row>
    <row r="3965" spans="1:17" s="1" customFormat="1" ht="18.649999999999999" customHeight="1" x14ac:dyDescent="0.35">
      <c r="A3965" s="3">
        <v>46224</v>
      </c>
      <c r="B3965" s="57">
        <f t="shared" si="291"/>
        <v>30</v>
      </c>
      <c r="C3965" s="57" t="str">
        <f t="shared" si="292"/>
        <v>Jul</v>
      </c>
      <c r="D3965" s="4" t="s">
        <v>5731</v>
      </c>
      <c r="E3965" s="57" t="s">
        <v>445</v>
      </c>
      <c r="F3965" s="57" t="s">
        <v>17</v>
      </c>
      <c r="G3965" s="57">
        <v>9812</v>
      </c>
      <c r="H3965" s="57">
        <v>1</v>
      </c>
      <c r="I3965" s="57">
        <v>8</v>
      </c>
      <c r="J3965" s="57">
        <v>2</v>
      </c>
      <c r="K3965" s="57">
        <f t="shared" si="293"/>
        <v>10</v>
      </c>
      <c r="L3965" s="57">
        <f t="shared" ref="L3965:L4028" si="294">H3965*K3965</f>
        <v>10</v>
      </c>
      <c r="M3965" s="4" t="s">
        <v>5733</v>
      </c>
      <c r="N3965" s="57" t="s">
        <v>47</v>
      </c>
      <c r="O3965" s="57">
        <v>9281</v>
      </c>
      <c r="P3965" s="4" t="s">
        <v>5734</v>
      </c>
      <c r="Q3965" s="4"/>
    </row>
    <row r="3966" spans="1:17" s="1" customFormat="1" ht="18.649999999999999" customHeight="1" x14ac:dyDescent="0.35">
      <c r="A3966" s="3">
        <v>46224</v>
      </c>
      <c r="B3966" s="57">
        <f t="shared" si="291"/>
        <v>30</v>
      </c>
      <c r="C3966" s="57" t="str">
        <f t="shared" si="292"/>
        <v>Jul</v>
      </c>
      <c r="D3966" s="4" t="s">
        <v>5731</v>
      </c>
      <c r="E3966" s="57" t="s">
        <v>445</v>
      </c>
      <c r="F3966" s="57" t="s">
        <v>17</v>
      </c>
      <c r="G3966" s="57">
        <v>9812</v>
      </c>
      <c r="H3966" s="57">
        <v>1</v>
      </c>
      <c r="I3966" s="57">
        <v>8</v>
      </c>
      <c r="J3966" s="57">
        <v>4</v>
      </c>
      <c r="K3966" s="57">
        <f t="shared" si="293"/>
        <v>12</v>
      </c>
      <c r="L3966" s="57">
        <f t="shared" si="294"/>
        <v>12</v>
      </c>
      <c r="M3966" s="4" t="s">
        <v>5733</v>
      </c>
      <c r="N3966" s="57" t="s">
        <v>47</v>
      </c>
      <c r="O3966" s="57">
        <v>9281</v>
      </c>
      <c r="P3966" s="4" t="s">
        <v>5734</v>
      </c>
      <c r="Q3966" s="4"/>
    </row>
    <row r="3967" spans="1:17" s="1" customFormat="1" ht="18.649999999999999" customHeight="1" x14ac:dyDescent="0.35">
      <c r="A3967" s="3">
        <v>46224</v>
      </c>
      <c r="B3967" s="57">
        <f t="shared" si="291"/>
        <v>30</v>
      </c>
      <c r="C3967" s="57" t="str">
        <f t="shared" si="292"/>
        <v>Jul</v>
      </c>
      <c r="D3967" s="4" t="s">
        <v>672</v>
      </c>
      <c r="E3967" s="57" t="s">
        <v>445</v>
      </c>
      <c r="F3967" s="57" t="s">
        <v>17</v>
      </c>
      <c r="G3967" s="57">
        <v>9812</v>
      </c>
      <c r="H3967" s="57">
        <v>3</v>
      </c>
      <c r="I3967" s="57">
        <v>8</v>
      </c>
      <c r="J3967" s="57">
        <v>4</v>
      </c>
      <c r="K3967" s="57">
        <f t="shared" si="293"/>
        <v>12</v>
      </c>
      <c r="L3967" s="57">
        <f t="shared" si="294"/>
        <v>36</v>
      </c>
      <c r="M3967" s="4" t="s">
        <v>5703</v>
      </c>
      <c r="N3967" s="57" t="s">
        <v>47</v>
      </c>
      <c r="O3967" s="57">
        <v>9281</v>
      </c>
      <c r="P3967" s="4"/>
      <c r="Q3967" s="4"/>
    </row>
    <row r="3968" spans="1:17" s="1" customFormat="1" ht="18.649999999999999" customHeight="1" x14ac:dyDescent="0.35">
      <c r="A3968" s="3">
        <v>46224</v>
      </c>
      <c r="B3968" s="57">
        <f t="shared" si="291"/>
        <v>30</v>
      </c>
      <c r="C3968" s="57" t="str">
        <f t="shared" si="292"/>
        <v>Jul</v>
      </c>
      <c r="D3968" s="4" t="s">
        <v>551</v>
      </c>
      <c r="E3968" s="57" t="s">
        <v>34</v>
      </c>
      <c r="F3968" s="57" t="s">
        <v>17</v>
      </c>
      <c r="G3968" s="57">
        <v>9814</v>
      </c>
      <c r="H3968" s="57">
        <v>80</v>
      </c>
      <c r="I3968" s="57">
        <v>8</v>
      </c>
      <c r="J3968" s="57">
        <v>4</v>
      </c>
      <c r="K3968" s="57">
        <f t="shared" si="293"/>
        <v>12</v>
      </c>
      <c r="L3968" s="57">
        <f t="shared" si="294"/>
        <v>960</v>
      </c>
      <c r="M3968" s="4" t="s">
        <v>1903</v>
      </c>
      <c r="N3968" s="57" t="s">
        <v>443</v>
      </c>
      <c r="O3968" s="57">
        <v>9814</v>
      </c>
      <c r="P3968" s="4"/>
      <c r="Q3968" s="4"/>
    </row>
    <row r="3969" spans="1:17" s="1" customFormat="1" ht="18.649999999999999" customHeight="1" x14ac:dyDescent="0.35">
      <c r="A3969" s="3">
        <v>46224</v>
      </c>
      <c r="B3969" s="57">
        <f t="shared" si="291"/>
        <v>30</v>
      </c>
      <c r="C3969" s="57" t="str">
        <f t="shared" si="292"/>
        <v>Jul</v>
      </c>
      <c r="D3969" s="4" t="s">
        <v>6281</v>
      </c>
      <c r="E3969" s="57" t="s">
        <v>34</v>
      </c>
      <c r="F3969" s="57" t="s">
        <v>17</v>
      </c>
      <c r="G3969" s="57">
        <v>9814</v>
      </c>
      <c r="H3969" s="57">
        <v>3</v>
      </c>
      <c r="I3969" s="57">
        <v>8</v>
      </c>
      <c r="J3969" s="57">
        <v>4</v>
      </c>
      <c r="K3969" s="57">
        <f t="shared" si="293"/>
        <v>12</v>
      </c>
      <c r="L3969" s="57">
        <f t="shared" si="294"/>
        <v>36</v>
      </c>
      <c r="M3969" s="4" t="s">
        <v>7044</v>
      </c>
      <c r="N3969" s="57" t="s">
        <v>3373</v>
      </c>
      <c r="O3969" s="57" t="s">
        <v>6282</v>
      </c>
      <c r="P3969" s="4" t="s">
        <v>6637</v>
      </c>
      <c r="Q3969" s="4"/>
    </row>
    <row r="3970" spans="1:17" s="1" customFormat="1" ht="18.649999999999999" customHeight="1" x14ac:dyDescent="0.35">
      <c r="A3970" s="3">
        <v>46224</v>
      </c>
      <c r="B3970" s="57">
        <f t="shared" si="291"/>
        <v>30</v>
      </c>
      <c r="C3970" s="57" t="str">
        <f t="shared" si="292"/>
        <v>Jul</v>
      </c>
      <c r="D3970" s="4" t="s">
        <v>6248</v>
      </c>
      <c r="E3970" s="57" t="s">
        <v>34</v>
      </c>
      <c r="F3970" s="57" t="s">
        <v>17</v>
      </c>
      <c r="G3970" s="57">
        <v>9814</v>
      </c>
      <c r="H3970" s="57">
        <v>3</v>
      </c>
      <c r="I3970" s="57">
        <v>8</v>
      </c>
      <c r="J3970" s="57">
        <v>4</v>
      </c>
      <c r="K3970" s="57">
        <f t="shared" si="293"/>
        <v>12</v>
      </c>
      <c r="L3970" s="57">
        <f t="shared" si="294"/>
        <v>36</v>
      </c>
      <c r="M3970" s="4" t="s">
        <v>7044</v>
      </c>
      <c r="N3970" s="57" t="s">
        <v>3373</v>
      </c>
      <c r="O3970" s="57" t="s">
        <v>6282</v>
      </c>
      <c r="P3970" s="4" t="s">
        <v>6637</v>
      </c>
      <c r="Q3970" s="4"/>
    </row>
    <row r="3971" spans="1:17" s="1" customFormat="1" ht="18.649999999999999" customHeight="1" x14ac:dyDescent="0.35">
      <c r="A3971" s="3">
        <v>46225</v>
      </c>
      <c r="B3971" s="57">
        <f t="shared" si="291"/>
        <v>30</v>
      </c>
      <c r="C3971" s="57" t="str">
        <f t="shared" si="292"/>
        <v>Jul</v>
      </c>
      <c r="D3971" s="4" t="s">
        <v>6281</v>
      </c>
      <c r="E3971" s="57" t="s">
        <v>34</v>
      </c>
      <c r="F3971" s="57" t="s">
        <v>17</v>
      </c>
      <c r="G3971" s="57">
        <v>9814</v>
      </c>
      <c r="H3971" s="57">
        <v>3</v>
      </c>
      <c r="I3971" s="57">
        <v>8</v>
      </c>
      <c r="J3971" s="57">
        <v>4</v>
      </c>
      <c r="K3971" s="57">
        <f t="shared" si="293"/>
        <v>12</v>
      </c>
      <c r="L3971" s="57">
        <f t="shared" si="294"/>
        <v>36</v>
      </c>
      <c r="M3971" s="4" t="s">
        <v>7044</v>
      </c>
      <c r="N3971" s="57" t="s">
        <v>3373</v>
      </c>
      <c r="O3971" s="57" t="s">
        <v>6282</v>
      </c>
      <c r="P3971" s="4" t="s">
        <v>6637</v>
      </c>
      <c r="Q3971" s="4"/>
    </row>
    <row r="3972" spans="1:17" s="1" customFormat="1" ht="18.649999999999999" customHeight="1" x14ac:dyDescent="0.35">
      <c r="A3972" s="3">
        <v>46225</v>
      </c>
      <c r="B3972" s="57">
        <f t="shared" si="291"/>
        <v>30</v>
      </c>
      <c r="C3972" s="57" t="str">
        <f t="shared" si="292"/>
        <v>Jul</v>
      </c>
      <c r="D3972" s="4" t="s">
        <v>435</v>
      </c>
      <c r="E3972" s="57" t="s">
        <v>34</v>
      </c>
      <c r="F3972" s="57" t="s">
        <v>18</v>
      </c>
      <c r="G3972" s="57">
        <v>9814</v>
      </c>
      <c r="H3972" s="57">
        <v>2</v>
      </c>
      <c r="I3972" s="57">
        <v>8</v>
      </c>
      <c r="J3972" s="57"/>
      <c r="K3972" s="57">
        <f t="shared" si="293"/>
        <v>8</v>
      </c>
      <c r="L3972" s="57">
        <f t="shared" si="294"/>
        <v>16</v>
      </c>
      <c r="M3972" s="4" t="s">
        <v>452</v>
      </c>
      <c r="N3972" s="57" t="s">
        <v>435</v>
      </c>
      <c r="O3972" s="57"/>
      <c r="P3972" s="4"/>
      <c r="Q3972" s="4"/>
    </row>
    <row r="3973" spans="1:17" s="1" customFormat="1" ht="18.649999999999999" customHeight="1" x14ac:dyDescent="0.35">
      <c r="A3973" s="3">
        <v>46225</v>
      </c>
      <c r="B3973" s="57">
        <f t="shared" si="291"/>
        <v>30</v>
      </c>
      <c r="C3973" s="57" t="str">
        <f t="shared" si="292"/>
        <v>Jul</v>
      </c>
      <c r="D3973" s="4" t="s">
        <v>2268</v>
      </c>
      <c r="E3973" s="57" t="s">
        <v>34</v>
      </c>
      <c r="F3973" s="57" t="s">
        <v>18</v>
      </c>
      <c r="G3973" s="57">
        <v>9814</v>
      </c>
      <c r="H3973" s="57">
        <v>1</v>
      </c>
      <c r="I3973" s="57">
        <v>2</v>
      </c>
      <c r="J3973" s="57"/>
      <c r="K3973" s="57">
        <f t="shared" si="293"/>
        <v>2</v>
      </c>
      <c r="L3973" s="57">
        <f t="shared" si="294"/>
        <v>2</v>
      </c>
      <c r="M3973" s="4" t="s">
        <v>7129</v>
      </c>
      <c r="N3973" s="57" t="s">
        <v>52</v>
      </c>
      <c r="O3973" s="57">
        <v>9330</v>
      </c>
      <c r="P3973" s="4" t="s">
        <v>2417</v>
      </c>
      <c r="Q3973" s="4"/>
    </row>
    <row r="3974" spans="1:17" s="1" customFormat="1" ht="18.649999999999999" customHeight="1" x14ac:dyDescent="0.35">
      <c r="A3974" s="3">
        <v>46225</v>
      </c>
      <c r="B3974" s="57">
        <f t="shared" si="291"/>
        <v>30</v>
      </c>
      <c r="C3974" s="57" t="str">
        <f t="shared" si="292"/>
        <v>Jul</v>
      </c>
      <c r="D3974" s="4" t="s">
        <v>2269</v>
      </c>
      <c r="E3974" s="57" t="s">
        <v>34</v>
      </c>
      <c r="F3974" s="57" t="s">
        <v>18</v>
      </c>
      <c r="G3974" s="57">
        <v>9814</v>
      </c>
      <c r="H3974" s="57">
        <v>1</v>
      </c>
      <c r="I3974" s="57">
        <v>2</v>
      </c>
      <c r="J3974" s="57"/>
      <c r="K3974" s="57">
        <f t="shared" si="293"/>
        <v>2</v>
      </c>
      <c r="L3974" s="57">
        <f t="shared" si="294"/>
        <v>2</v>
      </c>
      <c r="M3974" s="4" t="s">
        <v>7129</v>
      </c>
      <c r="N3974" s="57" t="s">
        <v>52</v>
      </c>
      <c r="O3974" s="57">
        <v>9330</v>
      </c>
      <c r="P3974" s="4" t="s">
        <v>2417</v>
      </c>
      <c r="Q3974" s="4"/>
    </row>
    <row r="3975" spans="1:17" s="1" customFormat="1" ht="18.649999999999999" customHeight="1" x14ac:dyDescent="0.35">
      <c r="A3975" s="3">
        <v>46225</v>
      </c>
      <c r="B3975" s="57">
        <f t="shared" si="291"/>
        <v>30</v>
      </c>
      <c r="C3975" s="57" t="str">
        <f t="shared" si="292"/>
        <v>Jul</v>
      </c>
      <c r="D3975" s="4" t="s">
        <v>1283</v>
      </c>
      <c r="E3975" s="57" t="s">
        <v>445</v>
      </c>
      <c r="F3975" s="57" t="s">
        <v>18</v>
      </c>
      <c r="G3975" s="57">
        <v>9812</v>
      </c>
      <c r="H3975" s="57">
        <v>1</v>
      </c>
      <c r="I3975" s="57">
        <v>8</v>
      </c>
      <c r="J3975" s="57">
        <v>3</v>
      </c>
      <c r="K3975" s="57">
        <f t="shared" si="293"/>
        <v>11</v>
      </c>
      <c r="L3975" s="57">
        <f t="shared" si="294"/>
        <v>11</v>
      </c>
      <c r="M3975" s="4" t="s">
        <v>7130</v>
      </c>
      <c r="N3975" s="57" t="s">
        <v>52</v>
      </c>
      <c r="O3975" s="57">
        <v>9330</v>
      </c>
      <c r="P3975" s="4" t="s">
        <v>6210</v>
      </c>
      <c r="Q3975" s="4"/>
    </row>
    <row r="3976" spans="1:17" s="1" customFormat="1" ht="18.649999999999999" customHeight="1" x14ac:dyDescent="0.35">
      <c r="A3976" s="3">
        <v>46225</v>
      </c>
      <c r="B3976" s="57">
        <f t="shared" si="291"/>
        <v>30</v>
      </c>
      <c r="C3976" s="57" t="str">
        <f t="shared" si="292"/>
        <v>Jul</v>
      </c>
      <c r="D3976" s="4" t="s">
        <v>6795</v>
      </c>
      <c r="E3976" s="57" t="s">
        <v>445</v>
      </c>
      <c r="F3976" s="57" t="s">
        <v>18</v>
      </c>
      <c r="G3976" s="57">
        <v>9812</v>
      </c>
      <c r="H3976" s="57">
        <v>9</v>
      </c>
      <c r="I3976" s="57">
        <v>8</v>
      </c>
      <c r="J3976" s="57">
        <v>4</v>
      </c>
      <c r="K3976" s="57">
        <f t="shared" si="293"/>
        <v>12</v>
      </c>
      <c r="L3976" s="57">
        <f t="shared" si="294"/>
        <v>108</v>
      </c>
      <c r="M3976" s="4" t="s">
        <v>5733</v>
      </c>
      <c r="N3976" s="57" t="s">
        <v>47</v>
      </c>
      <c r="O3976" s="57">
        <v>9281</v>
      </c>
      <c r="P3976" s="4" t="s">
        <v>5734</v>
      </c>
      <c r="Q3976" s="4"/>
    </row>
    <row r="3977" spans="1:17" s="1" customFormat="1" ht="18.649999999999999" customHeight="1" x14ac:dyDescent="0.35">
      <c r="A3977" s="3">
        <v>46225</v>
      </c>
      <c r="B3977" s="57">
        <f t="shared" si="291"/>
        <v>30</v>
      </c>
      <c r="C3977" s="57" t="str">
        <f t="shared" si="292"/>
        <v>Jul</v>
      </c>
      <c r="D3977" s="4" t="s">
        <v>440</v>
      </c>
      <c r="E3977" s="57" t="s">
        <v>445</v>
      </c>
      <c r="F3977" s="57" t="s">
        <v>18</v>
      </c>
      <c r="G3977" s="57">
        <v>9812</v>
      </c>
      <c r="H3977" s="57">
        <v>5</v>
      </c>
      <c r="I3977" s="57">
        <v>8</v>
      </c>
      <c r="J3977" s="57"/>
      <c r="K3977" s="57">
        <f t="shared" si="293"/>
        <v>8</v>
      </c>
      <c r="L3977" s="57">
        <f t="shared" si="294"/>
        <v>40</v>
      </c>
      <c r="M3977" s="4" t="s">
        <v>6945</v>
      </c>
      <c r="N3977" s="57" t="s">
        <v>47</v>
      </c>
      <c r="O3977" s="57">
        <v>9281</v>
      </c>
      <c r="P3977" s="4"/>
      <c r="Q3977" s="4"/>
    </row>
    <row r="3978" spans="1:17" s="1" customFormat="1" ht="18.649999999999999" customHeight="1" x14ac:dyDescent="0.35">
      <c r="A3978" s="3">
        <v>46225</v>
      </c>
      <c r="B3978" s="57">
        <f t="shared" si="291"/>
        <v>30</v>
      </c>
      <c r="C3978" s="57" t="str">
        <f t="shared" si="292"/>
        <v>Jul</v>
      </c>
      <c r="D3978" s="4" t="s">
        <v>440</v>
      </c>
      <c r="E3978" s="57" t="s">
        <v>445</v>
      </c>
      <c r="F3978" s="57" t="s">
        <v>18</v>
      </c>
      <c r="G3978" s="57">
        <v>9812</v>
      </c>
      <c r="H3978" s="57">
        <v>1</v>
      </c>
      <c r="I3978" s="57">
        <v>8</v>
      </c>
      <c r="J3978" s="57">
        <v>2.5</v>
      </c>
      <c r="K3978" s="57">
        <f t="shared" si="293"/>
        <v>10.5</v>
      </c>
      <c r="L3978" s="57">
        <f t="shared" si="294"/>
        <v>10.5</v>
      </c>
      <c r="M3978" s="4" t="s">
        <v>6945</v>
      </c>
      <c r="N3978" s="57" t="s">
        <v>47</v>
      </c>
      <c r="O3978" s="57">
        <v>9281</v>
      </c>
      <c r="P3978" s="4"/>
      <c r="Q3978" s="4"/>
    </row>
    <row r="3979" spans="1:17" s="1" customFormat="1" ht="18.649999999999999" customHeight="1" x14ac:dyDescent="0.35">
      <c r="A3979" s="3">
        <v>46225</v>
      </c>
      <c r="B3979" s="57">
        <f t="shared" si="291"/>
        <v>30</v>
      </c>
      <c r="C3979" s="57" t="str">
        <f t="shared" si="292"/>
        <v>Jul</v>
      </c>
      <c r="D3979" s="4" t="s">
        <v>440</v>
      </c>
      <c r="E3979" s="57" t="s">
        <v>445</v>
      </c>
      <c r="F3979" s="57" t="s">
        <v>18</v>
      </c>
      <c r="G3979" s="57">
        <v>9812</v>
      </c>
      <c r="H3979" s="57">
        <v>2</v>
      </c>
      <c r="I3979" s="57">
        <v>8</v>
      </c>
      <c r="J3979" s="57">
        <v>3.75</v>
      </c>
      <c r="K3979" s="57">
        <f t="shared" si="293"/>
        <v>11.75</v>
      </c>
      <c r="L3979" s="57">
        <f t="shared" si="294"/>
        <v>23.5</v>
      </c>
      <c r="M3979" s="4" t="s">
        <v>6945</v>
      </c>
      <c r="N3979" s="57" t="s">
        <v>47</v>
      </c>
      <c r="O3979" s="57">
        <v>9281</v>
      </c>
      <c r="P3979" s="4"/>
      <c r="Q3979" s="4"/>
    </row>
    <row r="3980" spans="1:17" s="1" customFormat="1" ht="18.649999999999999" customHeight="1" x14ac:dyDescent="0.35">
      <c r="A3980" s="3">
        <v>46225</v>
      </c>
      <c r="B3980" s="57">
        <f t="shared" si="291"/>
        <v>30</v>
      </c>
      <c r="C3980" s="57" t="str">
        <f t="shared" si="292"/>
        <v>Jul</v>
      </c>
      <c r="D3980" s="4" t="s">
        <v>440</v>
      </c>
      <c r="E3980" s="57" t="s">
        <v>445</v>
      </c>
      <c r="F3980" s="57" t="s">
        <v>18</v>
      </c>
      <c r="G3980" s="57">
        <v>9812</v>
      </c>
      <c r="H3980" s="57">
        <v>2</v>
      </c>
      <c r="I3980" s="57">
        <v>8</v>
      </c>
      <c r="J3980" s="57">
        <v>4</v>
      </c>
      <c r="K3980" s="57">
        <f t="shared" si="293"/>
        <v>12</v>
      </c>
      <c r="L3980" s="57">
        <f t="shared" si="294"/>
        <v>24</v>
      </c>
      <c r="M3980" s="4" t="s">
        <v>6945</v>
      </c>
      <c r="N3980" s="57" t="s">
        <v>47</v>
      </c>
      <c r="O3980" s="57">
        <v>9281</v>
      </c>
      <c r="P3980" s="4"/>
      <c r="Q3980" s="4"/>
    </row>
    <row r="3981" spans="1:17" s="1" customFormat="1" ht="18.649999999999999" customHeight="1" x14ac:dyDescent="0.35">
      <c r="A3981" s="3">
        <v>46225</v>
      </c>
      <c r="B3981" s="57">
        <f t="shared" si="291"/>
        <v>30</v>
      </c>
      <c r="C3981" s="57" t="str">
        <f t="shared" si="292"/>
        <v>Jul</v>
      </c>
      <c r="D3981" s="4" t="s">
        <v>674</v>
      </c>
      <c r="E3981" s="57" t="s">
        <v>445</v>
      </c>
      <c r="F3981" s="57" t="s">
        <v>17</v>
      </c>
      <c r="G3981" s="57">
        <v>9812</v>
      </c>
      <c r="H3981" s="57">
        <v>1</v>
      </c>
      <c r="I3981" s="57">
        <v>8</v>
      </c>
      <c r="J3981" s="57">
        <v>4</v>
      </c>
      <c r="K3981" s="57">
        <f t="shared" si="293"/>
        <v>12</v>
      </c>
      <c r="L3981" s="57">
        <f t="shared" si="294"/>
        <v>12</v>
      </c>
      <c r="M3981" s="4" t="s">
        <v>7130</v>
      </c>
      <c r="N3981" s="57" t="s">
        <v>52</v>
      </c>
      <c r="O3981" s="57">
        <v>9330</v>
      </c>
      <c r="P3981" s="4" t="s">
        <v>5440</v>
      </c>
      <c r="Q3981" s="4"/>
    </row>
    <row r="3982" spans="1:17" s="1" customFormat="1" ht="18.649999999999999" customHeight="1" x14ac:dyDescent="0.35">
      <c r="A3982" s="3">
        <v>46225</v>
      </c>
      <c r="B3982" s="57">
        <f t="shared" si="291"/>
        <v>30</v>
      </c>
      <c r="C3982" s="57" t="str">
        <f t="shared" si="292"/>
        <v>Jul</v>
      </c>
      <c r="D3982" s="4" t="s">
        <v>1189</v>
      </c>
      <c r="E3982" s="57" t="s">
        <v>445</v>
      </c>
      <c r="F3982" s="57" t="s">
        <v>17</v>
      </c>
      <c r="G3982" s="57">
        <v>9812</v>
      </c>
      <c r="H3982" s="57">
        <v>5</v>
      </c>
      <c r="I3982" s="57">
        <v>8</v>
      </c>
      <c r="J3982" s="57"/>
      <c r="K3982" s="57">
        <f t="shared" si="293"/>
        <v>8</v>
      </c>
      <c r="L3982" s="57">
        <f t="shared" si="294"/>
        <v>40</v>
      </c>
      <c r="M3982" s="4" t="s">
        <v>1903</v>
      </c>
      <c r="N3982" s="57" t="s">
        <v>442</v>
      </c>
      <c r="O3982" s="57">
        <v>9812</v>
      </c>
      <c r="P3982" s="4"/>
      <c r="Q3982" s="4"/>
    </row>
    <row r="3983" spans="1:17" s="1" customFormat="1" ht="18.649999999999999" customHeight="1" x14ac:dyDescent="0.35">
      <c r="A3983" s="3">
        <v>46225</v>
      </c>
      <c r="B3983" s="57">
        <f t="shared" si="291"/>
        <v>30</v>
      </c>
      <c r="C3983" s="57" t="str">
        <f t="shared" si="292"/>
        <v>Jul</v>
      </c>
      <c r="D3983" s="4" t="s">
        <v>1189</v>
      </c>
      <c r="E3983" s="57" t="s">
        <v>445</v>
      </c>
      <c r="F3983" s="57" t="s">
        <v>17</v>
      </c>
      <c r="G3983" s="57">
        <v>9812</v>
      </c>
      <c r="H3983" s="57">
        <v>7</v>
      </c>
      <c r="I3983" s="57">
        <v>8</v>
      </c>
      <c r="J3983" s="57">
        <v>2</v>
      </c>
      <c r="K3983" s="57">
        <f t="shared" si="293"/>
        <v>10</v>
      </c>
      <c r="L3983" s="57">
        <f t="shared" si="294"/>
        <v>70</v>
      </c>
      <c r="M3983" s="4" t="s">
        <v>1903</v>
      </c>
      <c r="N3983" s="57" t="s">
        <v>442</v>
      </c>
      <c r="O3983" s="57">
        <v>9812</v>
      </c>
      <c r="P3983" s="4"/>
      <c r="Q3983" s="4"/>
    </row>
    <row r="3984" spans="1:17" s="1" customFormat="1" ht="18.649999999999999" customHeight="1" x14ac:dyDescent="0.35">
      <c r="A3984" s="3">
        <v>46225</v>
      </c>
      <c r="B3984" s="57">
        <f t="shared" si="291"/>
        <v>30</v>
      </c>
      <c r="C3984" s="57" t="str">
        <f t="shared" si="292"/>
        <v>Jul</v>
      </c>
      <c r="D3984" s="4" t="s">
        <v>1189</v>
      </c>
      <c r="E3984" s="57" t="s">
        <v>445</v>
      </c>
      <c r="F3984" s="57" t="s">
        <v>17</v>
      </c>
      <c r="G3984" s="57">
        <v>9812</v>
      </c>
      <c r="H3984" s="57">
        <v>3</v>
      </c>
      <c r="I3984" s="57">
        <v>8</v>
      </c>
      <c r="J3984" s="57">
        <v>3.5</v>
      </c>
      <c r="K3984" s="57">
        <f t="shared" si="293"/>
        <v>11.5</v>
      </c>
      <c r="L3984" s="57">
        <f t="shared" si="294"/>
        <v>34.5</v>
      </c>
      <c r="M3984" s="4" t="s">
        <v>1903</v>
      </c>
      <c r="N3984" s="57" t="s">
        <v>442</v>
      </c>
      <c r="O3984" s="57">
        <v>9812</v>
      </c>
      <c r="P3984" s="4"/>
      <c r="Q3984" s="4"/>
    </row>
    <row r="3985" spans="1:17" s="1" customFormat="1" ht="18.649999999999999" customHeight="1" x14ac:dyDescent="0.35">
      <c r="A3985" s="3">
        <v>46225</v>
      </c>
      <c r="B3985" s="57">
        <f t="shared" si="291"/>
        <v>30</v>
      </c>
      <c r="C3985" s="57" t="str">
        <f t="shared" si="292"/>
        <v>Jul</v>
      </c>
      <c r="D3985" s="4" t="s">
        <v>1189</v>
      </c>
      <c r="E3985" s="57" t="s">
        <v>445</v>
      </c>
      <c r="F3985" s="57" t="s">
        <v>17</v>
      </c>
      <c r="G3985" s="57">
        <v>9812</v>
      </c>
      <c r="H3985" s="57">
        <v>11</v>
      </c>
      <c r="I3985" s="57">
        <v>8</v>
      </c>
      <c r="J3985" s="57">
        <v>4</v>
      </c>
      <c r="K3985" s="57">
        <f t="shared" si="293"/>
        <v>12</v>
      </c>
      <c r="L3985" s="57">
        <f t="shared" si="294"/>
        <v>132</v>
      </c>
      <c r="M3985" s="4" t="s">
        <v>1903</v>
      </c>
      <c r="N3985" s="57" t="s">
        <v>442</v>
      </c>
      <c r="O3985" s="57">
        <v>9812</v>
      </c>
      <c r="P3985" s="4"/>
      <c r="Q3985" s="4"/>
    </row>
    <row r="3986" spans="1:17" s="1" customFormat="1" ht="18.649999999999999" customHeight="1" x14ac:dyDescent="0.35">
      <c r="A3986" s="3">
        <v>46225</v>
      </c>
      <c r="B3986" s="57">
        <f t="shared" si="291"/>
        <v>30</v>
      </c>
      <c r="C3986" s="57" t="str">
        <f t="shared" si="292"/>
        <v>Jul</v>
      </c>
      <c r="D3986" s="4" t="s">
        <v>1189</v>
      </c>
      <c r="E3986" s="57" t="s">
        <v>445</v>
      </c>
      <c r="F3986" s="57" t="s">
        <v>17</v>
      </c>
      <c r="G3986" s="57">
        <v>9812</v>
      </c>
      <c r="H3986" s="57">
        <v>1</v>
      </c>
      <c r="I3986" s="57">
        <v>8</v>
      </c>
      <c r="J3986" s="57">
        <v>2</v>
      </c>
      <c r="K3986" s="57">
        <f t="shared" si="293"/>
        <v>10</v>
      </c>
      <c r="L3986" s="57">
        <f t="shared" si="294"/>
        <v>10</v>
      </c>
      <c r="M3986" s="4" t="s">
        <v>1903</v>
      </c>
      <c r="N3986" s="57" t="s">
        <v>443</v>
      </c>
      <c r="O3986" s="57">
        <v>9814</v>
      </c>
      <c r="P3986" s="4"/>
      <c r="Q3986" s="4"/>
    </row>
    <row r="3987" spans="1:17" s="1" customFormat="1" ht="18.649999999999999" customHeight="1" x14ac:dyDescent="0.35">
      <c r="A3987" s="3">
        <v>46225</v>
      </c>
      <c r="B3987" s="57">
        <f t="shared" si="291"/>
        <v>30</v>
      </c>
      <c r="C3987" s="57" t="str">
        <f t="shared" si="292"/>
        <v>Jul</v>
      </c>
      <c r="D3987" s="4" t="s">
        <v>1189</v>
      </c>
      <c r="E3987" s="57" t="s">
        <v>445</v>
      </c>
      <c r="F3987" s="57" t="s">
        <v>17</v>
      </c>
      <c r="G3987" s="57">
        <v>9812</v>
      </c>
      <c r="H3987" s="57">
        <v>1</v>
      </c>
      <c r="I3987" s="57">
        <v>8</v>
      </c>
      <c r="J3987" s="57">
        <v>3.5</v>
      </c>
      <c r="K3987" s="57">
        <f t="shared" si="293"/>
        <v>11.5</v>
      </c>
      <c r="L3987" s="57">
        <f t="shared" si="294"/>
        <v>11.5</v>
      </c>
      <c r="M3987" s="4" t="s">
        <v>1903</v>
      </c>
      <c r="N3987" s="57" t="s">
        <v>443</v>
      </c>
      <c r="O3987" s="57">
        <v>9814</v>
      </c>
      <c r="P3987" s="4"/>
      <c r="Q3987" s="4"/>
    </row>
    <row r="3988" spans="1:17" s="1" customFormat="1" ht="18.649999999999999" customHeight="1" x14ac:dyDescent="0.35">
      <c r="A3988" s="3">
        <v>46225</v>
      </c>
      <c r="B3988" s="57">
        <f t="shared" si="291"/>
        <v>30</v>
      </c>
      <c r="C3988" s="57" t="str">
        <f t="shared" si="292"/>
        <v>Jul</v>
      </c>
      <c r="D3988" s="4" t="s">
        <v>839</v>
      </c>
      <c r="E3988" s="57" t="s">
        <v>445</v>
      </c>
      <c r="F3988" s="57" t="s">
        <v>17</v>
      </c>
      <c r="G3988" s="57">
        <v>9812</v>
      </c>
      <c r="H3988" s="57">
        <v>5</v>
      </c>
      <c r="I3988" s="57">
        <v>8</v>
      </c>
      <c r="J3988" s="57">
        <v>2</v>
      </c>
      <c r="K3988" s="57">
        <f t="shared" si="293"/>
        <v>10</v>
      </c>
      <c r="L3988" s="57">
        <f t="shared" si="294"/>
        <v>50</v>
      </c>
      <c r="M3988" s="4" t="s">
        <v>2015</v>
      </c>
      <c r="N3988" s="57" t="s">
        <v>57</v>
      </c>
      <c r="O3988" s="57" t="s">
        <v>2518</v>
      </c>
      <c r="P3988" s="4" t="s">
        <v>2517</v>
      </c>
      <c r="Q3988" s="4"/>
    </row>
    <row r="3989" spans="1:17" s="1" customFormat="1" ht="18.649999999999999" customHeight="1" x14ac:dyDescent="0.35">
      <c r="A3989" s="3">
        <v>46225</v>
      </c>
      <c r="B3989" s="57">
        <f t="shared" si="291"/>
        <v>30</v>
      </c>
      <c r="C3989" s="57" t="str">
        <f t="shared" si="292"/>
        <v>Jul</v>
      </c>
      <c r="D3989" s="4" t="s">
        <v>5731</v>
      </c>
      <c r="E3989" s="57" t="s">
        <v>445</v>
      </c>
      <c r="F3989" s="57" t="s">
        <v>17</v>
      </c>
      <c r="G3989" s="57">
        <v>9812</v>
      </c>
      <c r="H3989" s="57">
        <v>1</v>
      </c>
      <c r="I3989" s="57">
        <v>8</v>
      </c>
      <c r="J3989" s="57">
        <v>2</v>
      </c>
      <c r="K3989" s="57">
        <f t="shared" si="293"/>
        <v>10</v>
      </c>
      <c r="L3989" s="57">
        <f t="shared" si="294"/>
        <v>10</v>
      </c>
      <c r="M3989" s="4" t="s">
        <v>5733</v>
      </c>
      <c r="N3989" s="57" t="s">
        <v>47</v>
      </c>
      <c r="O3989" s="57">
        <v>9281</v>
      </c>
      <c r="P3989" s="4" t="s">
        <v>5734</v>
      </c>
      <c r="Q3989" s="4"/>
    </row>
    <row r="3990" spans="1:17" s="1" customFormat="1" ht="18.649999999999999" customHeight="1" x14ac:dyDescent="0.35">
      <c r="A3990" s="3">
        <v>46225</v>
      </c>
      <c r="B3990" s="57">
        <f t="shared" si="291"/>
        <v>30</v>
      </c>
      <c r="C3990" s="57" t="str">
        <f t="shared" si="292"/>
        <v>Jul</v>
      </c>
      <c r="D3990" s="4" t="s">
        <v>551</v>
      </c>
      <c r="E3990" s="57" t="s">
        <v>34</v>
      </c>
      <c r="F3990" s="57" t="s">
        <v>17</v>
      </c>
      <c r="G3990" s="57">
        <v>9814</v>
      </c>
      <c r="H3990" s="57">
        <v>60</v>
      </c>
      <c r="I3990" s="57">
        <v>8</v>
      </c>
      <c r="J3990" s="57">
        <v>4</v>
      </c>
      <c r="K3990" s="57">
        <f t="shared" si="293"/>
        <v>12</v>
      </c>
      <c r="L3990" s="57">
        <f t="shared" si="294"/>
        <v>720</v>
      </c>
      <c r="M3990" s="4" t="s">
        <v>1903</v>
      </c>
      <c r="N3990" s="57" t="s">
        <v>443</v>
      </c>
      <c r="O3990" s="57">
        <v>9814</v>
      </c>
      <c r="P3990" s="4"/>
      <c r="Q3990" s="4"/>
    </row>
    <row r="3991" spans="1:17" s="1" customFormat="1" ht="18.649999999999999" customHeight="1" x14ac:dyDescent="0.35">
      <c r="A3991" s="3">
        <v>46226</v>
      </c>
      <c r="B3991" s="57">
        <f t="shared" si="291"/>
        <v>30</v>
      </c>
      <c r="C3991" s="57" t="str">
        <f t="shared" si="292"/>
        <v>Jul</v>
      </c>
      <c r="D3991" s="4" t="s">
        <v>435</v>
      </c>
      <c r="E3991" s="57" t="s">
        <v>34</v>
      </c>
      <c r="F3991" s="57" t="s">
        <v>18</v>
      </c>
      <c r="G3991" s="57">
        <v>9814</v>
      </c>
      <c r="H3991" s="57">
        <v>1</v>
      </c>
      <c r="I3991" s="57">
        <v>8</v>
      </c>
      <c r="J3991" s="57"/>
      <c r="K3991" s="57">
        <f t="shared" si="293"/>
        <v>8</v>
      </c>
      <c r="L3991" s="57">
        <f t="shared" si="294"/>
        <v>8</v>
      </c>
      <c r="M3991" s="4" t="s">
        <v>452</v>
      </c>
      <c r="N3991" s="57" t="s">
        <v>435</v>
      </c>
      <c r="O3991" s="57"/>
      <c r="P3991" s="4"/>
      <c r="Q3991" s="4"/>
    </row>
    <row r="3992" spans="1:17" s="1" customFormat="1" ht="18.649999999999999" customHeight="1" x14ac:dyDescent="0.35">
      <c r="A3992" s="3">
        <v>46226</v>
      </c>
      <c r="B3992" s="57">
        <f t="shared" si="291"/>
        <v>30</v>
      </c>
      <c r="C3992" s="57" t="str">
        <f t="shared" si="292"/>
        <v>Jul</v>
      </c>
      <c r="D3992" s="4" t="s">
        <v>2268</v>
      </c>
      <c r="E3992" s="57" t="s">
        <v>34</v>
      </c>
      <c r="F3992" s="57" t="s">
        <v>18</v>
      </c>
      <c r="G3992" s="57">
        <v>9814</v>
      </c>
      <c r="H3992" s="57">
        <v>1</v>
      </c>
      <c r="I3992" s="57">
        <v>2</v>
      </c>
      <c r="J3992" s="57"/>
      <c r="K3992" s="57">
        <f t="shared" si="293"/>
        <v>2</v>
      </c>
      <c r="L3992" s="57">
        <f t="shared" si="294"/>
        <v>2</v>
      </c>
      <c r="M3992" s="4" t="s">
        <v>7129</v>
      </c>
      <c r="N3992" s="57" t="s">
        <v>52</v>
      </c>
      <c r="O3992" s="57">
        <v>9330</v>
      </c>
      <c r="P3992" s="4" t="s">
        <v>2417</v>
      </c>
      <c r="Q3992" s="4"/>
    </row>
    <row r="3993" spans="1:17" s="1" customFormat="1" ht="18.649999999999999" customHeight="1" x14ac:dyDescent="0.35">
      <c r="A3993" s="3">
        <v>46226</v>
      </c>
      <c r="B3993" s="57">
        <f t="shared" si="291"/>
        <v>30</v>
      </c>
      <c r="C3993" s="57" t="str">
        <f t="shared" si="292"/>
        <v>Jul</v>
      </c>
      <c r="D3993" s="4" t="s">
        <v>2269</v>
      </c>
      <c r="E3993" s="57" t="s">
        <v>34</v>
      </c>
      <c r="F3993" s="57" t="s">
        <v>18</v>
      </c>
      <c r="G3993" s="57">
        <v>9814</v>
      </c>
      <c r="H3993" s="57">
        <v>1</v>
      </c>
      <c r="I3993" s="57">
        <v>2</v>
      </c>
      <c r="J3993" s="57"/>
      <c r="K3993" s="57">
        <f t="shared" si="293"/>
        <v>2</v>
      </c>
      <c r="L3993" s="57">
        <f t="shared" si="294"/>
        <v>2</v>
      </c>
      <c r="M3993" s="4" t="s">
        <v>7129</v>
      </c>
      <c r="N3993" s="57" t="s">
        <v>52</v>
      </c>
      <c r="O3993" s="57">
        <v>9330</v>
      </c>
      <c r="P3993" s="4" t="s">
        <v>2417</v>
      </c>
      <c r="Q3993" s="4"/>
    </row>
    <row r="3994" spans="1:17" s="1" customFormat="1" ht="18.649999999999999" customHeight="1" x14ac:dyDescent="0.35">
      <c r="A3994" s="3">
        <v>46226</v>
      </c>
      <c r="B3994" s="57">
        <f t="shared" si="291"/>
        <v>30</v>
      </c>
      <c r="C3994" s="57" t="str">
        <f t="shared" si="292"/>
        <v>Jul</v>
      </c>
      <c r="D3994" s="4" t="s">
        <v>1283</v>
      </c>
      <c r="E3994" s="57" t="s">
        <v>445</v>
      </c>
      <c r="F3994" s="57" t="s">
        <v>18</v>
      </c>
      <c r="G3994" s="57">
        <v>9812</v>
      </c>
      <c r="H3994" s="57">
        <v>1</v>
      </c>
      <c r="I3994" s="57">
        <v>8</v>
      </c>
      <c r="J3994" s="57">
        <v>2.5</v>
      </c>
      <c r="K3994" s="57">
        <f t="shared" si="293"/>
        <v>10.5</v>
      </c>
      <c r="L3994" s="57">
        <f t="shared" si="294"/>
        <v>10.5</v>
      </c>
      <c r="M3994" s="4" t="s">
        <v>7130</v>
      </c>
      <c r="N3994" s="57" t="s">
        <v>52</v>
      </c>
      <c r="O3994" s="57">
        <v>9330</v>
      </c>
      <c r="P3994" s="4" t="s">
        <v>6210</v>
      </c>
      <c r="Q3994" s="4"/>
    </row>
    <row r="3995" spans="1:17" s="1" customFormat="1" ht="18.649999999999999" customHeight="1" x14ac:dyDescent="0.35">
      <c r="A3995" s="3">
        <v>46226</v>
      </c>
      <c r="B3995" s="57">
        <f t="shared" si="291"/>
        <v>30</v>
      </c>
      <c r="C3995" s="57" t="str">
        <f t="shared" si="292"/>
        <v>Jul</v>
      </c>
      <c r="D3995" s="4" t="s">
        <v>6570</v>
      </c>
      <c r="E3995" s="57" t="s">
        <v>445</v>
      </c>
      <c r="F3995" s="57" t="s">
        <v>18</v>
      </c>
      <c r="G3995" s="57">
        <v>9812</v>
      </c>
      <c r="H3995" s="57">
        <v>1</v>
      </c>
      <c r="I3995" s="57"/>
      <c r="J3995" s="57">
        <v>2</v>
      </c>
      <c r="K3995" s="57">
        <f t="shared" si="293"/>
        <v>2</v>
      </c>
      <c r="L3995" s="57">
        <f t="shared" si="294"/>
        <v>2</v>
      </c>
      <c r="M3995" s="4" t="s">
        <v>5103</v>
      </c>
      <c r="N3995" s="57" t="s">
        <v>52</v>
      </c>
      <c r="O3995" s="57">
        <v>9330</v>
      </c>
      <c r="P3995" s="4" t="s">
        <v>6889</v>
      </c>
      <c r="Q3995" s="4"/>
    </row>
    <row r="3996" spans="1:17" s="1" customFormat="1" ht="18.649999999999999" customHeight="1" x14ac:dyDescent="0.35">
      <c r="A3996" s="3">
        <v>46226</v>
      </c>
      <c r="B3996" s="57">
        <f t="shared" si="291"/>
        <v>30</v>
      </c>
      <c r="C3996" s="57" t="str">
        <f t="shared" si="292"/>
        <v>Jul</v>
      </c>
      <c r="D3996" s="4" t="s">
        <v>6570</v>
      </c>
      <c r="E3996" s="57" t="s">
        <v>445</v>
      </c>
      <c r="F3996" s="57" t="s">
        <v>18</v>
      </c>
      <c r="G3996" s="57">
        <v>9812</v>
      </c>
      <c r="H3996" s="57">
        <v>2</v>
      </c>
      <c r="I3996" s="57">
        <v>8</v>
      </c>
      <c r="J3996" s="57">
        <v>4</v>
      </c>
      <c r="K3996" s="57">
        <f t="shared" si="293"/>
        <v>12</v>
      </c>
      <c r="L3996" s="57">
        <f t="shared" si="294"/>
        <v>24</v>
      </c>
      <c r="M3996" s="4" t="s">
        <v>5103</v>
      </c>
      <c r="N3996" s="57" t="s">
        <v>52</v>
      </c>
      <c r="O3996" s="57">
        <v>9330</v>
      </c>
      <c r="P3996" s="4" t="s">
        <v>6889</v>
      </c>
      <c r="Q3996" s="4"/>
    </row>
    <row r="3997" spans="1:17" s="1" customFormat="1" ht="18.649999999999999" customHeight="1" x14ac:dyDescent="0.35">
      <c r="A3997" s="3">
        <v>46226</v>
      </c>
      <c r="B3997" s="57">
        <f t="shared" si="291"/>
        <v>30</v>
      </c>
      <c r="C3997" s="57" t="str">
        <f t="shared" si="292"/>
        <v>Jul</v>
      </c>
      <c r="D3997" s="4" t="s">
        <v>6795</v>
      </c>
      <c r="E3997" s="57" t="s">
        <v>445</v>
      </c>
      <c r="F3997" s="57" t="s">
        <v>18</v>
      </c>
      <c r="G3997" s="57">
        <v>9812</v>
      </c>
      <c r="H3997" s="57">
        <v>9</v>
      </c>
      <c r="I3997" s="57">
        <v>8</v>
      </c>
      <c r="J3997" s="57">
        <v>4</v>
      </c>
      <c r="K3997" s="57">
        <f t="shared" si="293"/>
        <v>12</v>
      </c>
      <c r="L3997" s="57">
        <f t="shared" si="294"/>
        <v>108</v>
      </c>
      <c r="M3997" s="4" t="s">
        <v>5733</v>
      </c>
      <c r="N3997" s="57" t="s">
        <v>47</v>
      </c>
      <c r="O3997" s="57">
        <v>9281</v>
      </c>
      <c r="P3997" s="4" t="s">
        <v>5734</v>
      </c>
      <c r="Q3997" s="4"/>
    </row>
    <row r="3998" spans="1:17" s="1" customFormat="1" ht="18.649999999999999" customHeight="1" x14ac:dyDescent="0.35">
      <c r="A3998" s="3">
        <v>46226</v>
      </c>
      <c r="B3998" s="57">
        <f t="shared" si="291"/>
        <v>30</v>
      </c>
      <c r="C3998" s="57" t="str">
        <f t="shared" si="292"/>
        <v>Jul</v>
      </c>
      <c r="D3998" s="4" t="s">
        <v>440</v>
      </c>
      <c r="E3998" s="57" t="s">
        <v>445</v>
      </c>
      <c r="F3998" s="57" t="s">
        <v>18</v>
      </c>
      <c r="G3998" s="57">
        <v>9812</v>
      </c>
      <c r="H3998" s="57">
        <v>10</v>
      </c>
      <c r="I3998" s="57">
        <v>8</v>
      </c>
      <c r="J3998" s="57">
        <v>4</v>
      </c>
      <c r="K3998" s="57">
        <f t="shared" si="293"/>
        <v>12</v>
      </c>
      <c r="L3998" s="57">
        <f t="shared" si="294"/>
        <v>120</v>
      </c>
      <c r="M3998" s="4" t="s">
        <v>6945</v>
      </c>
      <c r="N3998" s="57" t="s">
        <v>47</v>
      </c>
      <c r="O3998" s="57">
        <v>9281</v>
      </c>
      <c r="P3998" s="4"/>
      <c r="Q3998" s="4"/>
    </row>
    <row r="3999" spans="1:17" s="1" customFormat="1" ht="18.649999999999999" customHeight="1" x14ac:dyDescent="0.35">
      <c r="A3999" s="3">
        <v>46226</v>
      </c>
      <c r="B3999" s="57">
        <f t="shared" si="291"/>
        <v>30</v>
      </c>
      <c r="C3999" s="57" t="str">
        <f t="shared" si="292"/>
        <v>Jul</v>
      </c>
      <c r="D3999" s="4" t="s">
        <v>2618</v>
      </c>
      <c r="E3999" s="57" t="s">
        <v>445</v>
      </c>
      <c r="F3999" s="57" t="s">
        <v>18</v>
      </c>
      <c r="G3999" s="57">
        <v>9812</v>
      </c>
      <c r="H3999" s="57">
        <v>2</v>
      </c>
      <c r="I3999" s="57">
        <v>8</v>
      </c>
      <c r="J3999" s="57">
        <v>2</v>
      </c>
      <c r="K3999" s="57">
        <f t="shared" si="293"/>
        <v>10</v>
      </c>
      <c r="L3999" s="57">
        <f t="shared" si="294"/>
        <v>20</v>
      </c>
      <c r="M3999" s="4" t="s">
        <v>447</v>
      </c>
      <c r="N3999" s="57" t="s">
        <v>455</v>
      </c>
      <c r="O3999" s="57">
        <v>9812</v>
      </c>
      <c r="P3999" s="4"/>
      <c r="Q3999" s="4"/>
    </row>
    <row r="4000" spans="1:17" s="1" customFormat="1" ht="18.649999999999999" customHeight="1" x14ac:dyDescent="0.35">
      <c r="A4000" s="3">
        <v>46226</v>
      </c>
      <c r="B4000" s="57">
        <f t="shared" si="291"/>
        <v>30</v>
      </c>
      <c r="C4000" s="57" t="str">
        <f t="shared" si="292"/>
        <v>Jul</v>
      </c>
      <c r="D4000" s="4" t="s">
        <v>674</v>
      </c>
      <c r="E4000" s="57" t="s">
        <v>445</v>
      </c>
      <c r="F4000" s="57" t="s">
        <v>17</v>
      </c>
      <c r="G4000" s="57">
        <v>9812</v>
      </c>
      <c r="H4000" s="57">
        <v>1</v>
      </c>
      <c r="I4000" s="57">
        <v>8</v>
      </c>
      <c r="J4000" s="57">
        <v>2</v>
      </c>
      <c r="K4000" s="57">
        <f t="shared" si="293"/>
        <v>10</v>
      </c>
      <c r="L4000" s="57">
        <f t="shared" si="294"/>
        <v>10</v>
      </c>
      <c r="M4000" s="4" t="s">
        <v>7130</v>
      </c>
      <c r="N4000" s="57" t="s">
        <v>52</v>
      </c>
      <c r="O4000" s="57">
        <v>9330</v>
      </c>
      <c r="P4000" s="4" t="s">
        <v>5440</v>
      </c>
      <c r="Q4000" s="4"/>
    </row>
    <row r="4001" spans="1:17" s="1" customFormat="1" ht="18.649999999999999" customHeight="1" x14ac:dyDescent="0.35">
      <c r="A4001" s="3">
        <v>46226</v>
      </c>
      <c r="B4001" s="57">
        <f t="shared" si="291"/>
        <v>30</v>
      </c>
      <c r="C4001" s="57" t="str">
        <f t="shared" si="292"/>
        <v>Jul</v>
      </c>
      <c r="D4001" s="4" t="s">
        <v>1189</v>
      </c>
      <c r="E4001" s="57" t="s">
        <v>445</v>
      </c>
      <c r="F4001" s="57" t="s">
        <v>17</v>
      </c>
      <c r="G4001" s="57">
        <v>9812</v>
      </c>
      <c r="H4001" s="57">
        <v>6</v>
      </c>
      <c r="I4001" s="57">
        <v>8</v>
      </c>
      <c r="J4001" s="57">
        <v>2</v>
      </c>
      <c r="K4001" s="57">
        <f t="shared" si="293"/>
        <v>10</v>
      </c>
      <c r="L4001" s="57">
        <f t="shared" si="294"/>
        <v>60</v>
      </c>
      <c r="M4001" s="4" t="s">
        <v>1903</v>
      </c>
      <c r="N4001" s="57" t="s">
        <v>442</v>
      </c>
      <c r="O4001" s="57">
        <v>9812</v>
      </c>
      <c r="P4001" s="4"/>
      <c r="Q4001" s="4"/>
    </row>
    <row r="4002" spans="1:17" s="1" customFormat="1" ht="18.649999999999999" customHeight="1" x14ac:dyDescent="0.35">
      <c r="A4002" s="3">
        <v>46226</v>
      </c>
      <c r="B4002" s="57">
        <f t="shared" si="291"/>
        <v>30</v>
      </c>
      <c r="C4002" s="57" t="str">
        <f t="shared" si="292"/>
        <v>Jul</v>
      </c>
      <c r="D4002" s="4" t="s">
        <v>1189</v>
      </c>
      <c r="E4002" s="57" t="s">
        <v>445</v>
      </c>
      <c r="F4002" s="57" t="s">
        <v>17</v>
      </c>
      <c r="G4002" s="57">
        <v>9812</v>
      </c>
      <c r="H4002" s="57">
        <v>2</v>
      </c>
      <c r="I4002" s="57">
        <v>8</v>
      </c>
      <c r="J4002" s="57">
        <v>2.5</v>
      </c>
      <c r="K4002" s="57">
        <f t="shared" si="293"/>
        <v>10.5</v>
      </c>
      <c r="L4002" s="57">
        <f t="shared" si="294"/>
        <v>21</v>
      </c>
      <c r="M4002" s="4" t="s">
        <v>1903</v>
      </c>
      <c r="N4002" s="57" t="s">
        <v>442</v>
      </c>
      <c r="O4002" s="57">
        <v>9812</v>
      </c>
      <c r="P4002" s="4"/>
      <c r="Q4002" s="4"/>
    </row>
    <row r="4003" spans="1:17" s="1" customFormat="1" ht="18.649999999999999" customHeight="1" x14ac:dyDescent="0.35">
      <c r="A4003" s="3">
        <v>46226</v>
      </c>
      <c r="B4003" s="57">
        <f t="shared" si="291"/>
        <v>30</v>
      </c>
      <c r="C4003" s="57" t="str">
        <f t="shared" si="292"/>
        <v>Jul</v>
      </c>
      <c r="D4003" s="4" t="s">
        <v>1189</v>
      </c>
      <c r="E4003" s="57" t="s">
        <v>445</v>
      </c>
      <c r="F4003" s="57" t="s">
        <v>17</v>
      </c>
      <c r="G4003" s="57">
        <v>9812</v>
      </c>
      <c r="H4003" s="57">
        <v>1</v>
      </c>
      <c r="I4003" s="57">
        <v>8</v>
      </c>
      <c r="J4003" s="57">
        <v>4</v>
      </c>
      <c r="K4003" s="57">
        <f t="shared" si="293"/>
        <v>12</v>
      </c>
      <c r="L4003" s="57">
        <f t="shared" si="294"/>
        <v>12</v>
      </c>
      <c r="M4003" s="4" t="s">
        <v>1903</v>
      </c>
      <c r="N4003" s="57" t="s">
        <v>442</v>
      </c>
      <c r="O4003" s="57">
        <v>9812</v>
      </c>
      <c r="P4003" s="4"/>
      <c r="Q4003" s="4"/>
    </row>
    <row r="4004" spans="1:17" s="1" customFormat="1" ht="18.649999999999999" customHeight="1" x14ac:dyDescent="0.35">
      <c r="A4004" s="3">
        <v>46226</v>
      </c>
      <c r="B4004" s="57">
        <f t="shared" si="291"/>
        <v>30</v>
      </c>
      <c r="C4004" s="57" t="str">
        <f t="shared" si="292"/>
        <v>Jul</v>
      </c>
      <c r="D4004" s="4" t="s">
        <v>839</v>
      </c>
      <c r="E4004" s="57" t="s">
        <v>445</v>
      </c>
      <c r="F4004" s="57" t="s">
        <v>17</v>
      </c>
      <c r="G4004" s="57">
        <v>9812</v>
      </c>
      <c r="H4004" s="57">
        <v>4</v>
      </c>
      <c r="I4004" s="57">
        <v>8</v>
      </c>
      <c r="J4004" s="57">
        <v>2</v>
      </c>
      <c r="K4004" s="57">
        <f t="shared" si="293"/>
        <v>10</v>
      </c>
      <c r="L4004" s="57">
        <f t="shared" si="294"/>
        <v>40</v>
      </c>
      <c r="M4004" s="4" t="s">
        <v>2015</v>
      </c>
      <c r="N4004" s="57" t="s">
        <v>57</v>
      </c>
      <c r="O4004" s="57" t="s">
        <v>2518</v>
      </c>
      <c r="P4004" s="4" t="s">
        <v>2517</v>
      </c>
      <c r="Q4004" s="4"/>
    </row>
    <row r="4005" spans="1:17" s="1" customFormat="1" ht="18.649999999999999" customHeight="1" x14ac:dyDescent="0.35">
      <c r="A4005" s="3">
        <v>46226</v>
      </c>
      <c r="B4005" s="57">
        <f t="shared" si="291"/>
        <v>30</v>
      </c>
      <c r="C4005" s="57" t="str">
        <f t="shared" si="292"/>
        <v>Jul</v>
      </c>
      <c r="D4005" s="4" t="s">
        <v>5731</v>
      </c>
      <c r="E4005" s="57" t="s">
        <v>445</v>
      </c>
      <c r="F4005" s="57" t="s">
        <v>17</v>
      </c>
      <c r="G4005" s="57">
        <v>9812</v>
      </c>
      <c r="H4005" s="57">
        <v>1</v>
      </c>
      <c r="I4005" s="57">
        <v>8</v>
      </c>
      <c r="J4005" s="57">
        <v>2</v>
      </c>
      <c r="K4005" s="57">
        <f t="shared" si="293"/>
        <v>10</v>
      </c>
      <c r="L4005" s="57">
        <f t="shared" si="294"/>
        <v>10</v>
      </c>
      <c r="M4005" s="4" t="s">
        <v>5733</v>
      </c>
      <c r="N4005" s="57" t="s">
        <v>47</v>
      </c>
      <c r="O4005" s="57">
        <v>9281</v>
      </c>
      <c r="P4005" s="4" t="s">
        <v>5734</v>
      </c>
      <c r="Q4005" s="4"/>
    </row>
    <row r="4006" spans="1:17" s="1" customFormat="1" ht="18.649999999999999" customHeight="1" x14ac:dyDescent="0.35">
      <c r="A4006" s="3">
        <v>46226</v>
      </c>
      <c r="B4006" s="57">
        <f t="shared" ref="B4006:B4069" si="295">WEEKNUM(A4006)</f>
        <v>30</v>
      </c>
      <c r="C4006" s="57" t="str">
        <f t="shared" ref="C4006:C4069" si="296">TEXT(A4006,"Mmm")</f>
        <v>Jul</v>
      </c>
      <c r="D4006" s="4" t="s">
        <v>5731</v>
      </c>
      <c r="E4006" s="57" t="s">
        <v>445</v>
      </c>
      <c r="F4006" s="57" t="s">
        <v>17</v>
      </c>
      <c r="G4006" s="57">
        <v>9812</v>
      </c>
      <c r="H4006" s="57">
        <v>1</v>
      </c>
      <c r="I4006" s="57">
        <v>8</v>
      </c>
      <c r="J4006" s="57">
        <v>3.75</v>
      </c>
      <c r="K4006" s="57">
        <f t="shared" si="293"/>
        <v>11.75</v>
      </c>
      <c r="L4006" s="57">
        <f t="shared" si="294"/>
        <v>11.75</v>
      </c>
      <c r="M4006" s="4" t="s">
        <v>5733</v>
      </c>
      <c r="N4006" s="57" t="s">
        <v>47</v>
      </c>
      <c r="O4006" s="57">
        <v>9281</v>
      </c>
      <c r="P4006" s="4" t="s">
        <v>5734</v>
      </c>
      <c r="Q4006" s="4"/>
    </row>
    <row r="4007" spans="1:17" s="1" customFormat="1" ht="18.649999999999999" customHeight="1" x14ac:dyDescent="0.35">
      <c r="A4007" s="3">
        <v>46226</v>
      </c>
      <c r="B4007" s="57">
        <f t="shared" si="295"/>
        <v>30</v>
      </c>
      <c r="C4007" s="57" t="str">
        <f t="shared" si="296"/>
        <v>Jul</v>
      </c>
      <c r="D4007" s="4" t="s">
        <v>551</v>
      </c>
      <c r="E4007" s="57" t="s">
        <v>34</v>
      </c>
      <c r="F4007" s="57" t="s">
        <v>17</v>
      </c>
      <c r="G4007" s="57">
        <v>9814</v>
      </c>
      <c r="H4007" s="57">
        <v>90</v>
      </c>
      <c r="I4007" s="57">
        <v>8</v>
      </c>
      <c r="J4007" s="57">
        <v>4</v>
      </c>
      <c r="K4007" s="57">
        <f t="shared" si="293"/>
        <v>12</v>
      </c>
      <c r="L4007" s="57">
        <f t="shared" si="294"/>
        <v>1080</v>
      </c>
      <c r="M4007" s="4" t="s">
        <v>1903</v>
      </c>
      <c r="N4007" s="57" t="s">
        <v>443</v>
      </c>
      <c r="O4007" s="57">
        <v>9814</v>
      </c>
      <c r="P4007" s="4"/>
      <c r="Q4007" s="4"/>
    </row>
    <row r="4008" spans="1:17" s="1" customFormat="1" ht="18.649999999999999" customHeight="1" x14ac:dyDescent="0.35">
      <c r="A4008" s="3">
        <v>46227</v>
      </c>
      <c r="B4008" s="57">
        <f t="shared" si="295"/>
        <v>30</v>
      </c>
      <c r="C4008" s="57" t="str">
        <f t="shared" si="296"/>
        <v>Jul</v>
      </c>
      <c r="D4008" s="4" t="s">
        <v>435</v>
      </c>
      <c r="E4008" s="57" t="s">
        <v>34</v>
      </c>
      <c r="F4008" s="57" t="s">
        <v>18</v>
      </c>
      <c r="G4008" s="57">
        <v>9814</v>
      </c>
      <c r="H4008" s="57">
        <v>1.5</v>
      </c>
      <c r="I4008" s="57">
        <v>8</v>
      </c>
      <c r="J4008" s="57"/>
      <c r="K4008" s="57">
        <f t="shared" si="293"/>
        <v>8</v>
      </c>
      <c r="L4008" s="57">
        <f t="shared" si="294"/>
        <v>12</v>
      </c>
      <c r="M4008" s="4" t="s">
        <v>452</v>
      </c>
      <c r="N4008" s="57" t="s">
        <v>435</v>
      </c>
      <c r="O4008" s="57"/>
      <c r="P4008" s="4"/>
      <c r="Q4008" s="4"/>
    </row>
    <row r="4009" spans="1:17" s="1" customFormat="1" ht="18.649999999999999" customHeight="1" x14ac:dyDescent="0.35">
      <c r="A4009" s="3">
        <v>46227</v>
      </c>
      <c r="B4009" s="57">
        <f t="shared" si="295"/>
        <v>30</v>
      </c>
      <c r="C4009" s="57" t="str">
        <f t="shared" si="296"/>
        <v>Jul</v>
      </c>
      <c r="D4009" s="4" t="s">
        <v>2268</v>
      </c>
      <c r="E4009" s="57" t="s">
        <v>34</v>
      </c>
      <c r="F4009" s="57" t="s">
        <v>18</v>
      </c>
      <c r="G4009" s="57">
        <v>9814</v>
      </c>
      <c r="H4009" s="57">
        <v>1</v>
      </c>
      <c r="I4009" s="57">
        <v>2</v>
      </c>
      <c r="J4009" s="57"/>
      <c r="K4009" s="57">
        <f t="shared" si="293"/>
        <v>2</v>
      </c>
      <c r="L4009" s="57">
        <f t="shared" si="294"/>
        <v>2</v>
      </c>
      <c r="M4009" s="4" t="s">
        <v>5103</v>
      </c>
      <c r="N4009" s="57" t="s">
        <v>52</v>
      </c>
      <c r="O4009" s="57">
        <v>9330</v>
      </c>
      <c r="P4009" s="4" t="s">
        <v>2417</v>
      </c>
      <c r="Q4009" s="4"/>
    </row>
    <row r="4010" spans="1:17" s="1" customFormat="1" ht="18.649999999999999" customHeight="1" x14ac:dyDescent="0.35">
      <c r="A4010" s="3">
        <v>46227</v>
      </c>
      <c r="B4010" s="57">
        <f t="shared" si="295"/>
        <v>30</v>
      </c>
      <c r="C4010" s="57" t="str">
        <f t="shared" si="296"/>
        <v>Jul</v>
      </c>
      <c r="D4010" s="4" t="s">
        <v>2269</v>
      </c>
      <c r="E4010" s="57" t="s">
        <v>34</v>
      </c>
      <c r="F4010" s="57" t="s">
        <v>18</v>
      </c>
      <c r="G4010" s="57">
        <v>9814</v>
      </c>
      <c r="H4010" s="57">
        <v>1</v>
      </c>
      <c r="I4010" s="57">
        <v>2</v>
      </c>
      <c r="J4010" s="57"/>
      <c r="K4010" s="57">
        <f t="shared" si="293"/>
        <v>2</v>
      </c>
      <c r="L4010" s="57">
        <f t="shared" si="294"/>
        <v>2</v>
      </c>
      <c r="M4010" s="4" t="s">
        <v>5103</v>
      </c>
      <c r="N4010" s="57" t="s">
        <v>52</v>
      </c>
      <c r="O4010" s="57">
        <v>9330</v>
      </c>
      <c r="P4010" s="4" t="s">
        <v>2417</v>
      </c>
      <c r="Q4010" s="4"/>
    </row>
    <row r="4011" spans="1:17" s="1" customFormat="1" ht="18.649999999999999" customHeight="1" x14ac:dyDescent="0.35">
      <c r="A4011" s="3">
        <v>46227</v>
      </c>
      <c r="B4011" s="57">
        <f t="shared" si="295"/>
        <v>30</v>
      </c>
      <c r="C4011" s="57" t="str">
        <f t="shared" si="296"/>
        <v>Jul</v>
      </c>
      <c r="D4011" s="4" t="s">
        <v>1283</v>
      </c>
      <c r="E4011" s="57" t="s">
        <v>445</v>
      </c>
      <c r="F4011" s="57" t="s">
        <v>18</v>
      </c>
      <c r="G4011" s="57">
        <v>9812</v>
      </c>
      <c r="H4011" s="57">
        <v>1</v>
      </c>
      <c r="I4011" s="57">
        <v>8</v>
      </c>
      <c r="J4011" s="57">
        <v>3</v>
      </c>
      <c r="K4011" s="57">
        <f t="shared" si="293"/>
        <v>11</v>
      </c>
      <c r="L4011" s="57">
        <f t="shared" si="294"/>
        <v>11</v>
      </c>
      <c r="M4011" s="4" t="s">
        <v>7130</v>
      </c>
      <c r="N4011" s="57" t="s">
        <v>52</v>
      </c>
      <c r="O4011" s="57">
        <v>9330</v>
      </c>
      <c r="P4011" s="4" t="s">
        <v>6210</v>
      </c>
      <c r="Q4011" s="4"/>
    </row>
    <row r="4012" spans="1:17" s="1" customFormat="1" ht="18.649999999999999" customHeight="1" x14ac:dyDescent="0.35">
      <c r="A4012" s="3">
        <v>46227</v>
      </c>
      <c r="B4012" s="57">
        <f t="shared" si="295"/>
        <v>30</v>
      </c>
      <c r="C4012" s="57" t="str">
        <f t="shared" si="296"/>
        <v>Jul</v>
      </c>
      <c r="D4012" s="4" t="s">
        <v>7172</v>
      </c>
      <c r="E4012" s="57" t="s">
        <v>445</v>
      </c>
      <c r="F4012" s="57" t="s">
        <v>18</v>
      </c>
      <c r="G4012" s="57">
        <v>9812</v>
      </c>
      <c r="H4012" s="57">
        <v>2</v>
      </c>
      <c r="I4012" s="57">
        <v>8</v>
      </c>
      <c r="J4012" s="57">
        <v>1</v>
      </c>
      <c r="K4012" s="57">
        <f t="shared" si="293"/>
        <v>9</v>
      </c>
      <c r="L4012" s="57">
        <f t="shared" si="294"/>
        <v>18</v>
      </c>
      <c r="M4012" s="4" t="s">
        <v>5103</v>
      </c>
      <c r="N4012" s="57" t="s">
        <v>52</v>
      </c>
      <c r="O4012" s="57">
        <v>9330</v>
      </c>
      <c r="P4012" s="4" t="s">
        <v>5482</v>
      </c>
      <c r="Q4012" s="4"/>
    </row>
    <row r="4013" spans="1:17" s="1" customFormat="1" ht="18.649999999999999" customHeight="1" x14ac:dyDescent="0.35">
      <c r="A4013" s="3">
        <v>46227</v>
      </c>
      <c r="B4013" s="57">
        <f t="shared" si="295"/>
        <v>30</v>
      </c>
      <c r="C4013" s="57" t="str">
        <f t="shared" si="296"/>
        <v>Jul</v>
      </c>
      <c r="D4013" s="4" t="s">
        <v>6280</v>
      </c>
      <c r="E4013" s="57" t="s">
        <v>445</v>
      </c>
      <c r="F4013" s="57" t="s">
        <v>18</v>
      </c>
      <c r="G4013" s="57">
        <v>9812</v>
      </c>
      <c r="H4013" s="57">
        <v>2</v>
      </c>
      <c r="I4013" s="57">
        <v>8</v>
      </c>
      <c r="J4013" s="57">
        <v>2.5</v>
      </c>
      <c r="K4013" s="57">
        <f t="shared" si="293"/>
        <v>10.5</v>
      </c>
      <c r="L4013" s="57">
        <f t="shared" si="294"/>
        <v>21</v>
      </c>
      <c r="M4013" s="4" t="s">
        <v>5103</v>
      </c>
      <c r="N4013" s="57" t="s">
        <v>52</v>
      </c>
      <c r="O4013" s="57">
        <v>9330</v>
      </c>
      <c r="P4013" s="4" t="s">
        <v>5362</v>
      </c>
      <c r="Q4013" s="4"/>
    </row>
    <row r="4014" spans="1:17" s="1" customFormat="1" ht="18.649999999999999" customHeight="1" x14ac:dyDescent="0.35">
      <c r="A4014" s="3">
        <v>46227</v>
      </c>
      <c r="B4014" s="57">
        <f t="shared" si="295"/>
        <v>30</v>
      </c>
      <c r="C4014" s="57" t="str">
        <f t="shared" si="296"/>
        <v>Jul</v>
      </c>
      <c r="D4014" s="4" t="s">
        <v>6795</v>
      </c>
      <c r="E4014" s="57" t="s">
        <v>445</v>
      </c>
      <c r="F4014" s="57" t="s">
        <v>18</v>
      </c>
      <c r="G4014" s="57">
        <v>9812</v>
      </c>
      <c r="H4014" s="57">
        <v>9</v>
      </c>
      <c r="I4014" s="57">
        <v>8</v>
      </c>
      <c r="J4014" s="57">
        <v>4</v>
      </c>
      <c r="K4014" s="57">
        <f t="shared" si="293"/>
        <v>12</v>
      </c>
      <c r="L4014" s="57">
        <f t="shared" si="294"/>
        <v>108</v>
      </c>
      <c r="M4014" s="4" t="s">
        <v>5733</v>
      </c>
      <c r="N4014" s="57" t="s">
        <v>47</v>
      </c>
      <c r="O4014" s="57">
        <v>9281</v>
      </c>
      <c r="P4014" s="4" t="s">
        <v>5734</v>
      </c>
      <c r="Q4014" s="4"/>
    </row>
    <row r="4015" spans="1:17" s="1" customFormat="1" ht="18.649999999999999" customHeight="1" x14ac:dyDescent="0.35">
      <c r="A4015" s="3">
        <v>46227</v>
      </c>
      <c r="B4015" s="57">
        <f t="shared" si="295"/>
        <v>30</v>
      </c>
      <c r="C4015" s="57" t="str">
        <f t="shared" si="296"/>
        <v>Jul</v>
      </c>
      <c r="D4015" s="4" t="s">
        <v>440</v>
      </c>
      <c r="E4015" s="57" t="s">
        <v>445</v>
      </c>
      <c r="F4015" s="57" t="s">
        <v>18</v>
      </c>
      <c r="G4015" s="57">
        <v>9812</v>
      </c>
      <c r="H4015" s="57">
        <v>2</v>
      </c>
      <c r="I4015" s="57">
        <v>8</v>
      </c>
      <c r="J4015" s="57">
        <v>2.5</v>
      </c>
      <c r="K4015" s="57">
        <f t="shared" si="293"/>
        <v>10.5</v>
      </c>
      <c r="L4015" s="57">
        <f t="shared" si="294"/>
        <v>21</v>
      </c>
      <c r="M4015" s="4" t="s">
        <v>6945</v>
      </c>
      <c r="N4015" s="57" t="s">
        <v>47</v>
      </c>
      <c r="O4015" s="57">
        <v>9281</v>
      </c>
      <c r="P4015" s="4"/>
      <c r="Q4015" s="4"/>
    </row>
    <row r="4016" spans="1:17" s="1" customFormat="1" ht="18.649999999999999" customHeight="1" x14ac:dyDescent="0.35">
      <c r="A4016" s="3">
        <v>46227</v>
      </c>
      <c r="B4016" s="57">
        <f t="shared" si="295"/>
        <v>30</v>
      </c>
      <c r="C4016" s="57" t="str">
        <f t="shared" si="296"/>
        <v>Jul</v>
      </c>
      <c r="D4016" s="4" t="s">
        <v>440</v>
      </c>
      <c r="E4016" s="57" t="s">
        <v>445</v>
      </c>
      <c r="F4016" s="57" t="s">
        <v>18</v>
      </c>
      <c r="G4016" s="57">
        <v>9812</v>
      </c>
      <c r="H4016" s="57">
        <v>1</v>
      </c>
      <c r="I4016" s="57">
        <v>8</v>
      </c>
      <c r="J4016" s="57">
        <v>3</v>
      </c>
      <c r="K4016" s="57">
        <f t="shared" si="293"/>
        <v>11</v>
      </c>
      <c r="L4016" s="57">
        <f t="shared" si="294"/>
        <v>11</v>
      </c>
      <c r="M4016" s="4" t="s">
        <v>6945</v>
      </c>
      <c r="N4016" s="57" t="s">
        <v>47</v>
      </c>
      <c r="O4016" s="57">
        <v>9281</v>
      </c>
      <c r="P4016" s="4"/>
      <c r="Q4016" s="4"/>
    </row>
    <row r="4017" spans="1:17" s="1" customFormat="1" ht="18.649999999999999" customHeight="1" x14ac:dyDescent="0.35">
      <c r="A4017" s="3">
        <v>46227</v>
      </c>
      <c r="B4017" s="57">
        <f t="shared" si="295"/>
        <v>30</v>
      </c>
      <c r="C4017" s="57" t="str">
        <f t="shared" si="296"/>
        <v>Jul</v>
      </c>
      <c r="D4017" s="4" t="s">
        <v>440</v>
      </c>
      <c r="E4017" s="57" t="s">
        <v>445</v>
      </c>
      <c r="F4017" s="57" t="s">
        <v>18</v>
      </c>
      <c r="G4017" s="57">
        <v>9812</v>
      </c>
      <c r="H4017" s="57">
        <v>3</v>
      </c>
      <c r="I4017" s="57">
        <v>8</v>
      </c>
      <c r="J4017" s="57">
        <v>3.75</v>
      </c>
      <c r="K4017" s="57">
        <f t="shared" ref="K4017:K4080" si="297">I4017+J4017</f>
        <v>11.75</v>
      </c>
      <c r="L4017" s="57">
        <f t="shared" si="294"/>
        <v>35.25</v>
      </c>
      <c r="M4017" s="4" t="s">
        <v>6945</v>
      </c>
      <c r="N4017" s="57" t="s">
        <v>47</v>
      </c>
      <c r="O4017" s="57">
        <v>9281</v>
      </c>
      <c r="P4017" s="4"/>
      <c r="Q4017" s="4"/>
    </row>
    <row r="4018" spans="1:17" s="1" customFormat="1" ht="18.649999999999999" customHeight="1" x14ac:dyDescent="0.35">
      <c r="A4018" s="3">
        <v>46227</v>
      </c>
      <c r="B4018" s="57">
        <f t="shared" si="295"/>
        <v>30</v>
      </c>
      <c r="C4018" s="57" t="str">
        <f t="shared" si="296"/>
        <v>Jul</v>
      </c>
      <c r="D4018" s="4" t="s">
        <v>440</v>
      </c>
      <c r="E4018" s="57" t="s">
        <v>445</v>
      </c>
      <c r="F4018" s="57" t="s">
        <v>18</v>
      </c>
      <c r="G4018" s="57">
        <v>9812</v>
      </c>
      <c r="H4018" s="57">
        <v>4</v>
      </c>
      <c r="I4018" s="57">
        <v>8</v>
      </c>
      <c r="J4018" s="57">
        <v>4</v>
      </c>
      <c r="K4018" s="57">
        <f t="shared" si="297"/>
        <v>12</v>
      </c>
      <c r="L4018" s="57">
        <f t="shared" si="294"/>
        <v>48</v>
      </c>
      <c r="M4018" s="4" t="s">
        <v>6945</v>
      </c>
      <c r="N4018" s="57" t="s">
        <v>47</v>
      </c>
      <c r="O4018" s="57">
        <v>9281</v>
      </c>
      <c r="P4018" s="4"/>
      <c r="Q4018" s="4"/>
    </row>
    <row r="4019" spans="1:17" s="1" customFormat="1" ht="18.649999999999999" customHeight="1" x14ac:dyDescent="0.35">
      <c r="A4019" s="3">
        <v>46227</v>
      </c>
      <c r="B4019" s="57">
        <f t="shared" si="295"/>
        <v>30</v>
      </c>
      <c r="C4019" s="57" t="str">
        <f t="shared" si="296"/>
        <v>Jul</v>
      </c>
      <c r="D4019" s="4" t="s">
        <v>674</v>
      </c>
      <c r="E4019" s="57" t="s">
        <v>445</v>
      </c>
      <c r="F4019" s="57" t="s">
        <v>17</v>
      </c>
      <c r="G4019" s="57">
        <v>9812</v>
      </c>
      <c r="H4019" s="57">
        <v>1</v>
      </c>
      <c r="I4019" s="57">
        <v>8</v>
      </c>
      <c r="J4019" s="57">
        <v>1</v>
      </c>
      <c r="K4019" s="57">
        <f t="shared" si="297"/>
        <v>9</v>
      </c>
      <c r="L4019" s="57">
        <f t="shared" si="294"/>
        <v>9</v>
      </c>
      <c r="M4019" s="4" t="s">
        <v>7130</v>
      </c>
      <c r="N4019" s="57" t="s">
        <v>52</v>
      </c>
      <c r="O4019" s="57">
        <v>9330</v>
      </c>
      <c r="P4019" s="4" t="s">
        <v>5440</v>
      </c>
      <c r="Q4019" s="4"/>
    </row>
    <row r="4020" spans="1:17" s="1" customFormat="1" ht="18.649999999999999" customHeight="1" x14ac:dyDescent="0.35">
      <c r="A4020" s="3">
        <v>46227</v>
      </c>
      <c r="B4020" s="57">
        <f t="shared" si="295"/>
        <v>30</v>
      </c>
      <c r="C4020" s="57" t="str">
        <f t="shared" si="296"/>
        <v>Jul</v>
      </c>
      <c r="D4020" s="4" t="s">
        <v>4813</v>
      </c>
      <c r="E4020" s="57" t="s">
        <v>445</v>
      </c>
      <c r="F4020" s="57" t="s">
        <v>17</v>
      </c>
      <c r="G4020" s="57">
        <v>9812</v>
      </c>
      <c r="H4020" s="57">
        <v>1</v>
      </c>
      <c r="I4020" s="57">
        <v>8</v>
      </c>
      <c r="J4020" s="57">
        <v>1</v>
      </c>
      <c r="K4020" s="57">
        <f t="shared" si="297"/>
        <v>9</v>
      </c>
      <c r="L4020" s="57">
        <f t="shared" si="294"/>
        <v>9</v>
      </c>
      <c r="M4020" s="4" t="s">
        <v>1903</v>
      </c>
      <c r="N4020" s="57" t="s">
        <v>442</v>
      </c>
      <c r="O4020" s="57">
        <v>9812</v>
      </c>
      <c r="P4020" s="4"/>
      <c r="Q4020" s="4"/>
    </row>
    <row r="4021" spans="1:17" s="1" customFormat="1" ht="18.649999999999999" customHeight="1" x14ac:dyDescent="0.35">
      <c r="A4021" s="3">
        <v>46227</v>
      </c>
      <c r="B4021" s="57">
        <f t="shared" si="295"/>
        <v>30</v>
      </c>
      <c r="C4021" s="57" t="str">
        <f t="shared" si="296"/>
        <v>Jul</v>
      </c>
      <c r="D4021" s="4" t="s">
        <v>4813</v>
      </c>
      <c r="E4021" s="57" t="s">
        <v>445</v>
      </c>
      <c r="F4021" s="57" t="s">
        <v>17</v>
      </c>
      <c r="G4021" s="57">
        <v>9812</v>
      </c>
      <c r="H4021" s="57">
        <v>1</v>
      </c>
      <c r="I4021" s="57">
        <v>8</v>
      </c>
      <c r="J4021" s="57">
        <v>2.5</v>
      </c>
      <c r="K4021" s="57">
        <f t="shared" si="297"/>
        <v>10.5</v>
      </c>
      <c r="L4021" s="57">
        <f t="shared" si="294"/>
        <v>10.5</v>
      </c>
      <c r="M4021" s="4" t="s">
        <v>1903</v>
      </c>
      <c r="N4021" s="57" t="s">
        <v>442</v>
      </c>
      <c r="O4021" s="57">
        <v>9812</v>
      </c>
      <c r="P4021" s="4"/>
      <c r="Q4021" s="4"/>
    </row>
    <row r="4022" spans="1:17" s="1" customFormat="1" ht="18.649999999999999" customHeight="1" x14ac:dyDescent="0.35">
      <c r="A4022" s="3">
        <v>46227</v>
      </c>
      <c r="B4022" s="57">
        <f t="shared" si="295"/>
        <v>30</v>
      </c>
      <c r="C4022" s="57" t="str">
        <f t="shared" si="296"/>
        <v>Jul</v>
      </c>
      <c r="D4022" s="4" t="s">
        <v>4813</v>
      </c>
      <c r="E4022" s="57" t="s">
        <v>445</v>
      </c>
      <c r="F4022" s="57" t="s">
        <v>17</v>
      </c>
      <c r="G4022" s="57">
        <v>9812</v>
      </c>
      <c r="H4022" s="57">
        <v>4</v>
      </c>
      <c r="I4022" s="57">
        <v>8</v>
      </c>
      <c r="J4022" s="57">
        <v>4</v>
      </c>
      <c r="K4022" s="57">
        <f t="shared" si="297"/>
        <v>12</v>
      </c>
      <c r="L4022" s="57">
        <f t="shared" si="294"/>
        <v>48</v>
      </c>
      <c r="M4022" s="4" t="s">
        <v>1903</v>
      </c>
      <c r="N4022" s="57" t="s">
        <v>442</v>
      </c>
      <c r="O4022" s="57">
        <v>9812</v>
      </c>
      <c r="P4022" s="4"/>
      <c r="Q4022" s="4"/>
    </row>
    <row r="4023" spans="1:17" s="1" customFormat="1" ht="18.649999999999999" customHeight="1" x14ac:dyDescent="0.35">
      <c r="A4023" s="3">
        <v>46227</v>
      </c>
      <c r="B4023" s="57">
        <f t="shared" si="295"/>
        <v>30</v>
      </c>
      <c r="C4023" s="57" t="str">
        <f t="shared" si="296"/>
        <v>Jul</v>
      </c>
      <c r="D4023" s="4" t="s">
        <v>839</v>
      </c>
      <c r="E4023" s="57" t="s">
        <v>445</v>
      </c>
      <c r="F4023" s="57" t="s">
        <v>17</v>
      </c>
      <c r="G4023" s="57">
        <v>9812</v>
      </c>
      <c r="H4023" s="57">
        <v>4</v>
      </c>
      <c r="I4023" s="57">
        <v>8</v>
      </c>
      <c r="J4023" s="57">
        <v>2</v>
      </c>
      <c r="K4023" s="57">
        <f t="shared" si="297"/>
        <v>10</v>
      </c>
      <c r="L4023" s="57">
        <f t="shared" si="294"/>
        <v>40</v>
      </c>
      <c r="M4023" s="4" t="s">
        <v>2015</v>
      </c>
      <c r="N4023" s="57" t="s">
        <v>57</v>
      </c>
      <c r="O4023" s="57" t="s">
        <v>2518</v>
      </c>
      <c r="P4023" s="4" t="s">
        <v>2517</v>
      </c>
      <c r="Q4023" s="4"/>
    </row>
    <row r="4024" spans="1:17" s="1" customFormat="1" ht="18.649999999999999" customHeight="1" x14ac:dyDescent="0.35">
      <c r="A4024" s="3">
        <v>46227</v>
      </c>
      <c r="B4024" s="57">
        <f t="shared" si="295"/>
        <v>30</v>
      </c>
      <c r="C4024" s="57" t="str">
        <f t="shared" si="296"/>
        <v>Jul</v>
      </c>
      <c r="D4024" s="4" t="s">
        <v>5731</v>
      </c>
      <c r="E4024" s="57" t="s">
        <v>445</v>
      </c>
      <c r="F4024" s="57" t="s">
        <v>17</v>
      </c>
      <c r="G4024" s="57">
        <v>9812</v>
      </c>
      <c r="H4024" s="57">
        <v>1</v>
      </c>
      <c r="I4024" s="57">
        <v>8</v>
      </c>
      <c r="J4024" s="57">
        <v>2</v>
      </c>
      <c r="K4024" s="57">
        <f t="shared" si="297"/>
        <v>10</v>
      </c>
      <c r="L4024" s="57">
        <f t="shared" si="294"/>
        <v>10</v>
      </c>
      <c r="M4024" s="4" t="s">
        <v>5733</v>
      </c>
      <c r="N4024" s="57" t="s">
        <v>47</v>
      </c>
      <c r="O4024" s="57">
        <v>9281</v>
      </c>
      <c r="P4024" s="4" t="s">
        <v>5734</v>
      </c>
      <c r="Q4024" s="4"/>
    </row>
    <row r="4025" spans="1:17" s="1" customFormat="1" ht="18.649999999999999" customHeight="1" x14ac:dyDescent="0.35">
      <c r="A4025" s="3">
        <v>46227</v>
      </c>
      <c r="B4025" s="57">
        <f t="shared" si="295"/>
        <v>30</v>
      </c>
      <c r="C4025" s="57" t="str">
        <f t="shared" si="296"/>
        <v>Jul</v>
      </c>
      <c r="D4025" s="4" t="s">
        <v>5731</v>
      </c>
      <c r="E4025" s="57" t="s">
        <v>445</v>
      </c>
      <c r="F4025" s="57" t="s">
        <v>17</v>
      </c>
      <c r="G4025" s="57">
        <v>9812</v>
      </c>
      <c r="H4025" s="57">
        <v>1</v>
      </c>
      <c r="I4025" s="57">
        <v>8</v>
      </c>
      <c r="J4025" s="57">
        <v>4</v>
      </c>
      <c r="K4025" s="57">
        <f t="shared" si="297"/>
        <v>12</v>
      </c>
      <c r="L4025" s="57">
        <f t="shared" si="294"/>
        <v>12</v>
      </c>
      <c r="M4025" s="4" t="s">
        <v>5733</v>
      </c>
      <c r="N4025" s="57" t="s">
        <v>47</v>
      </c>
      <c r="O4025" s="57">
        <v>9281</v>
      </c>
      <c r="P4025" s="4" t="s">
        <v>5734</v>
      </c>
      <c r="Q4025" s="4"/>
    </row>
    <row r="4026" spans="1:17" s="1" customFormat="1" ht="18.649999999999999" customHeight="1" x14ac:dyDescent="0.35">
      <c r="A4026" s="3">
        <v>46227</v>
      </c>
      <c r="B4026" s="57">
        <f t="shared" si="295"/>
        <v>30</v>
      </c>
      <c r="C4026" s="57" t="str">
        <f t="shared" si="296"/>
        <v>Jul</v>
      </c>
      <c r="D4026" s="4" t="s">
        <v>551</v>
      </c>
      <c r="E4026" s="57" t="s">
        <v>34</v>
      </c>
      <c r="F4026" s="57" t="s">
        <v>17</v>
      </c>
      <c r="G4026" s="57">
        <v>9814</v>
      </c>
      <c r="H4026" s="57">
        <v>70</v>
      </c>
      <c r="I4026" s="57">
        <v>8</v>
      </c>
      <c r="J4026" s="57">
        <v>4</v>
      </c>
      <c r="K4026" s="57">
        <f t="shared" si="297"/>
        <v>12</v>
      </c>
      <c r="L4026" s="57">
        <f t="shared" si="294"/>
        <v>840</v>
      </c>
      <c r="M4026" s="4" t="s">
        <v>1903</v>
      </c>
      <c r="N4026" s="57" t="s">
        <v>443</v>
      </c>
      <c r="O4026" s="57">
        <v>9814</v>
      </c>
      <c r="P4026" s="4"/>
      <c r="Q4026" s="4"/>
    </row>
    <row r="4027" spans="1:17" s="1" customFormat="1" ht="18.649999999999999" customHeight="1" x14ac:dyDescent="0.35">
      <c r="A4027" s="3">
        <v>46228</v>
      </c>
      <c r="B4027" s="57">
        <f t="shared" si="295"/>
        <v>30</v>
      </c>
      <c r="C4027" s="57" t="str">
        <f t="shared" si="296"/>
        <v>Jul</v>
      </c>
      <c r="D4027" s="4" t="s">
        <v>435</v>
      </c>
      <c r="E4027" s="57" t="s">
        <v>34</v>
      </c>
      <c r="F4027" s="57" t="s">
        <v>18</v>
      </c>
      <c r="G4027" s="57">
        <v>9814</v>
      </c>
      <c r="H4027" s="57">
        <v>1</v>
      </c>
      <c r="I4027" s="57">
        <v>8</v>
      </c>
      <c r="J4027" s="57"/>
      <c r="K4027" s="57">
        <f t="shared" si="297"/>
        <v>8</v>
      </c>
      <c r="L4027" s="57">
        <f t="shared" si="294"/>
        <v>8</v>
      </c>
      <c r="M4027" s="4" t="s">
        <v>452</v>
      </c>
      <c r="N4027" s="57" t="s">
        <v>435</v>
      </c>
      <c r="O4027" s="57"/>
      <c r="P4027" s="4"/>
      <c r="Q4027" s="4"/>
    </row>
    <row r="4028" spans="1:17" s="1" customFormat="1" ht="18.649999999999999" customHeight="1" x14ac:dyDescent="0.35">
      <c r="A4028" s="3">
        <v>46228</v>
      </c>
      <c r="B4028" s="57">
        <f t="shared" si="295"/>
        <v>30</v>
      </c>
      <c r="C4028" s="57" t="str">
        <f t="shared" si="296"/>
        <v>Jul</v>
      </c>
      <c r="D4028" s="4" t="s">
        <v>2268</v>
      </c>
      <c r="E4028" s="57" t="s">
        <v>34</v>
      </c>
      <c r="F4028" s="57" t="s">
        <v>18</v>
      </c>
      <c r="G4028" s="57">
        <v>9814</v>
      </c>
      <c r="H4028" s="57">
        <v>1</v>
      </c>
      <c r="I4028" s="57">
        <v>2</v>
      </c>
      <c r="J4028" s="57"/>
      <c r="K4028" s="57">
        <f t="shared" si="297"/>
        <v>2</v>
      </c>
      <c r="L4028" s="57">
        <f t="shared" si="294"/>
        <v>2</v>
      </c>
      <c r="M4028" s="4" t="s">
        <v>5103</v>
      </c>
      <c r="N4028" s="57" t="s">
        <v>52</v>
      </c>
      <c r="O4028" s="57"/>
      <c r="P4028" s="4" t="s">
        <v>2417</v>
      </c>
      <c r="Q4028" s="4"/>
    </row>
    <row r="4029" spans="1:17" s="1" customFormat="1" ht="18.649999999999999" customHeight="1" x14ac:dyDescent="0.35">
      <c r="A4029" s="3">
        <v>46228</v>
      </c>
      <c r="B4029" s="57">
        <f t="shared" si="295"/>
        <v>30</v>
      </c>
      <c r="C4029" s="57" t="str">
        <f t="shared" si="296"/>
        <v>Jul</v>
      </c>
      <c r="D4029" s="4" t="s">
        <v>2269</v>
      </c>
      <c r="E4029" s="57" t="s">
        <v>34</v>
      </c>
      <c r="F4029" s="57" t="s">
        <v>18</v>
      </c>
      <c r="G4029" s="57">
        <v>9814</v>
      </c>
      <c r="H4029" s="57">
        <v>1</v>
      </c>
      <c r="I4029" s="57">
        <v>2</v>
      </c>
      <c r="J4029" s="57"/>
      <c r="K4029" s="57">
        <f t="shared" si="297"/>
        <v>2</v>
      </c>
      <c r="L4029" s="57">
        <f t="shared" ref="L4029:L4092" si="298">H4029*K4029</f>
        <v>2</v>
      </c>
      <c r="M4029" s="4" t="s">
        <v>5103</v>
      </c>
      <c r="N4029" s="57" t="s">
        <v>52</v>
      </c>
      <c r="O4029" s="57"/>
      <c r="P4029" s="4" t="s">
        <v>2417</v>
      </c>
      <c r="Q4029" s="4"/>
    </row>
    <row r="4030" spans="1:17" s="1" customFormat="1" ht="18.649999999999999" customHeight="1" x14ac:dyDescent="0.35">
      <c r="A4030" s="3">
        <v>46228</v>
      </c>
      <c r="B4030" s="57">
        <f t="shared" si="295"/>
        <v>30</v>
      </c>
      <c r="C4030" s="57" t="str">
        <f t="shared" si="296"/>
        <v>Jul</v>
      </c>
      <c r="D4030" s="4" t="s">
        <v>600</v>
      </c>
      <c r="E4030" s="57" t="s">
        <v>445</v>
      </c>
      <c r="F4030" s="57" t="s">
        <v>18</v>
      </c>
      <c r="G4030" s="57">
        <v>9812</v>
      </c>
      <c r="H4030" s="57">
        <v>1</v>
      </c>
      <c r="I4030" s="57">
        <v>8</v>
      </c>
      <c r="J4030" s="57"/>
      <c r="K4030" s="57">
        <f t="shared" si="297"/>
        <v>8</v>
      </c>
      <c r="L4030" s="57">
        <f t="shared" si="298"/>
        <v>8</v>
      </c>
      <c r="M4030" s="4" t="s">
        <v>5103</v>
      </c>
      <c r="N4030" s="57" t="s">
        <v>52</v>
      </c>
      <c r="O4030" s="57"/>
      <c r="P4030" s="4" t="s">
        <v>5482</v>
      </c>
      <c r="Q4030" s="4"/>
    </row>
    <row r="4031" spans="1:17" s="1" customFormat="1" ht="18.649999999999999" customHeight="1" x14ac:dyDescent="0.35">
      <c r="A4031" s="3">
        <v>46228</v>
      </c>
      <c r="B4031" s="57">
        <f t="shared" si="295"/>
        <v>30</v>
      </c>
      <c r="C4031" s="57" t="str">
        <f t="shared" si="296"/>
        <v>Jul</v>
      </c>
      <c r="D4031" s="4" t="s">
        <v>7172</v>
      </c>
      <c r="E4031" s="57" t="s">
        <v>445</v>
      </c>
      <c r="F4031" s="57" t="s">
        <v>18</v>
      </c>
      <c r="G4031" s="57">
        <v>9812</v>
      </c>
      <c r="H4031" s="57">
        <v>4</v>
      </c>
      <c r="I4031" s="57">
        <v>8</v>
      </c>
      <c r="J4031" s="57">
        <v>4</v>
      </c>
      <c r="K4031" s="57">
        <f t="shared" si="297"/>
        <v>12</v>
      </c>
      <c r="L4031" s="57">
        <f t="shared" si="298"/>
        <v>48</v>
      </c>
      <c r="M4031" s="4" t="s">
        <v>5103</v>
      </c>
      <c r="N4031" s="57" t="s">
        <v>52</v>
      </c>
      <c r="O4031" s="57"/>
      <c r="P4031" s="4" t="s">
        <v>5482</v>
      </c>
      <c r="Q4031" s="4"/>
    </row>
    <row r="4032" spans="1:17" s="1" customFormat="1" ht="18.649999999999999" customHeight="1" x14ac:dyDescent="0.35">
      <c r="A4032" s="3">
        <v>46228</v>
      </c>
      <c r="B4032" s="57">
        <f t="shared" si="295"/>
        <v>30</v>
      </c>
      <c r="C4032" s="57" t="str">
        <f t="shared" si="296"/>
        <v>Jul</v>
      </c>
      <c r="D4032" s="4" t="s">
        <v>3707</v>
      </c>
      <c r="E4032" s="57" t="s">
        <v>445</v>
      </c>
      <c r="F4032" s="57" t="s">
        <v>18</v>
      </c>
      <c r="G4032" s="57">
        <v>9812</v>
      </c>
      <c r="H4032" s="57">
        <v>1</v>
      </c>
      <c r="I4032" s="57">
        <v>8</v>
      </c>
      <c r="J4032" s="57"/>
      <c r="K4032" s="57">
        <f t="shared" si="297"/>
        <v>8</v>
      </c>
      <c r="L4032" s="57">
        <f t="shared" si="298"/>
        <v>8</v>
      </c>
      <c r="M4032" s="4" t="s">
        <v>5103</v>
      </c>
      <c r="N4032" s="57" t="s">
        <v>52</v>
      </c>
      <c r="O4032" s="57"/>
      <c r="P4032" s="4" t="s">
        <v>5362</v>
      </c>
      <c r="Q4032" s="4"/>
    </row>
    <row r="4033" spans="1:17" s="1" customFormat="1" ht="18.649999999999999" customHeight="1" x14ac:dyDescent="0.35">
      <c r="A4033" s="3">
        <v>46228</v>
      </c>
      <c r="B4033" s="57">
        <f t="shared" si="295"/>
        <v>30</v>
      </c>
      <c r="C4033" s="57" t="str">
        <f t="shared" si="296"/>
        <v>Jul</v>
      </c>
      <c r="D4033" s="4" t="s">
        <v>6795</v>
      </c>
      <c r="E4033" s="57" t="s">
        <v>445</v>
      </c>
      <c r="F4033" s="57" t="s">
        <v>18</v>
      </c>
      <c r="G4033" s="57">
        <v>9812</v>
      </c>
      <c r="H4033" s="57">
        <v>2</v>
      </c>
      <c r="I4033" s="57">
        <v>8</v>
      </c>
      <c r="J4033" s="57"/>
      <c r="K4033" s="57">
        <f t="shared" si="297"/>
        <v>8</v>
      </c>
      <c r="L4033" s="57">
        <f t="shared" si="298"/>
        <v>16</v>
      </c>
      <c r="M4033" s="4" t="s">
        <v>5733</v>
      </c>
      <c r="N4033" s="57" t="s">
        <v>47</v>
      </c>
      <c r="O4033" s="57"/>
      <c r="P4033" s="4" t="s">
        <v>5734</v>
      </c>
      <c r="Q4033" s="4"/>
    </row>
    <row r="4034" spans="1:17" s="1" customFormat="1" ht="18.649999999999999" customHeight="1" x14ac:dyDescent="0.35">
      <c r="A4034" s="3">
        <v>46228</v>
      </c>
      <c r="B4034" s="57">
        <f t="shared" si="295"/>
        <v>30</v>
      </c>
      <c r="C4034" s="57" t="str">
        <f t="shared" si="296"/>
        <v>Jul</v>
      </c>
      <c r="D4034" s="4" t="s">
        <v>440</v>
      </c>
      <c r="E4034" s="57" t="s">
        <v>445</v>
      </c>
      <c r="F4034" s="57" t="s">
        <v>18</v>
      </c>
      <c r="G4034" s="57">
        <v>9812</v>
      </c>
      <c r="H4034" s="57">
        <v>1</v>
      </c>
      <c r="I4034" s="57">
        <v>8</v>
      </c>
      <c r="J4034" s="57">
        <v>2</v>
      </c>
      <c r="K4034" s="57">
        <f t="shared" si="297"/>
        <v>10</v>
      </c>
      <c r="L4034" s="57">
        <f t="shared" si="298"/>
        <v>10</v>
      </c>
      <c r="M4034" s="4" t="s">
        <v>5733</v>
      </c>
      <c r="N4034" s="57" t="s">
        <v>47</v>
      </c>
      <c r="O4034" s="57"/>
      <c r="P4034" s="4" t="s">
        <v>5734</v>
      </c>
      <c r="Q4034" s="4"/>
    </row>
    <row r="4035" spans="1:17" s="1" customFormat="1" ht="18.649999999999999" customHeight="1" x14ac:dyDescent="0.35">
      <c r="A4035" s="3">
        <v>46228</v>
      </c>
      <c r="B4035" s="57">
        <f t="shared" si="295"/>
        <v>30</v>
      </c>
      <c r="C4035" s="57" t="str">
        <f t="shared" si="296"/>
        <v>Jul</v>
      </c>
      <c r="D4035" s="4" t="s">
        <v>440</v>
      </c>
      <c r="E4035" s="57" t="s">
        <v>445</v>
      </c>
      <c r="F4035" s="57" t="s">
        <v>18</v>
      </c>
      <c r="G4035" s="57">
        <v>9812</v>
      </c>
      <c r="H4035" s="57">
        <v>6</v>
      </c>
      <c r="I4035" s="57">
        <v>8</v>
      </c>
      <c r="J4035" s="57">
        <v>4</v>
      </c>
      <c r="K4035" s="57">
        <f t="shared" si="297"/>
        <v>12</v>
      </c>
      <c r="L4035" s="57">
        <f t="shared" si="298"/>
        <v>72</v>
      </c>
      <c r="M4035" s="4" t="s">
        <v>5733</v>
      </c>
      <c r="N4035" s="57" t="s">
        <v>47</v>
      </c>
      <c r="O4035" s="57"/>
      <c r="P4035" s="4" t="s">
        <v>5734</v>
      </c>
      <c r="Q4035" s="4"/>
    </row>
    <row r="4036" spans="1:17" s="1" customFormat="1" ht="18.649999999999999" customHeight="1" x14ac:dyDescent="0.35">
      <c r="A4036" s="3">
        <v>46228</v>
      </c>
      <c r="B4036" s="57">
        <f t="shared" si="295"/>
        <v>30</v>
      </c>
      <c r="C4036" s="57" t="str">
        <f t="shared" si="296"/>
        <v>Jul</v>
      </c>
      <c r="D4036" s="4" t="s">
        <v>6609</v>
      </c>
      <c r="E4036" s="57" t="s">
        <v>445</v>
      </c>
      <c r="F4036" s="57" t="s">
        <v>18</v>
      </c>
      <c r="G4036" s="57">
        <v>9812</v>
      </c>
      <c r="H4036" s="57">
        <v>2</v>
      </c>
      <c r="I4036" s="57">
        <v>8</v>
      </c>
      <c r="J4036" s="57">
        <v>4</v>
      </c>
      <c r="K4036" s="57">
        <f t="shared" si="297"/>
        <v>12</v>
      </c>
      <c r="L4036" s="57">
        <f t="shared" si="298"/>
        <v>24</v>
      </c>
      <c r="M4036" s="4" t="s">
        <v>7176</v>
      </c>
      <c r="N4036" s="57" t="s">
        <v>126</v>
      </c>
      <c r="O4036" s="57"/>
      <c r="P4036" s="4" t="s">
        <v>7177</v>
      </c>
      <c r="Q4036" s="4"/>
    </row>
    <row r="4037" spans="1:17" s="1" customFormat="1" ht="18.649999999999999" customHeight="1" x14ac:dyDescent="0.35">
      <c r="A4037" s="3">
        <v>46228</v>
      </c>
      <c r="B4037" s="57">
        <f t="shared" si="295"/>
        <v>30</v>
      </c>
      <c r="C4037" s="57" t="str">
        <f t="shared" si="296"/>
        <v>Jul</v>
      </c>
      <c r="D4037" s="4" t="s">
        <v>4305</v>
      </c>
      <c r="E4037" s="57" t="s">
        <v>445</v>
      </c>
      <c r="F4037" s="57" t="s">
        <v>18</v>
      </c>
      <c r="G4037" s="57">
        <v>9812</v>
      </c>
      <c r="H4037" s="57">
        <v>15</v>
      </c>
      <c r="I4037" s="57">
        <v>8</v>
      </c>
      <c r="J4037" s="57">
        <v>1</v>
      </c>
      <c r="K4037" s="57">
        <f t="shared" si="297"/>
        <v>9</v>
      </c>
      <c r="L4037" s="57">
        <f t="shared" si="298"/>
        <v>135</v>
      </c>
      <c r="M4037" s="4" t="s">
        <v>3151</v>
      </c>
      <c r="N4037" s="57" t="s">
        <v>1367</v>
      </c>
      <c r="O4037" s="57"/>
      <c r="P4037" s="4"/>
      <c r="Q4037" s="4"/>
    </row>
    <row r="4038" spans="1:17" s="1" customFormat="1" ht="18.649999999999999" customHeight="1" x14ac:dyDescent="0.35">
      <c r="A4038" s="3">
        <v>46228</v>
      </c>
      <c r="B4038" s="57">
        <f t="shared" si="295"/>
        <v>30</v>
      </c>
      <c r="C4038" s="57" t="str">
        <f t="shared" si="296"/>
        <v>Jul</v>
      </c>
      <c r="D4038" s="4" t="s">
        <v>4813</v>
      </c>
      <c r="E4038" s="57" t="s">
        <v>445</v>
      </c>
      <c r="F4038" s="57" t="s">
        <v>18</v>
      </c>
      <c r="G4038" s="57">
        <v>9812</v>
      </c>
      <c r="H4038" s="57">
        <v>17</v>
      </c>
      <c r="I4038" s="57">
        <v>8</v>
      </c>
      <c r="J4038" s="57"/>
      <c r="K4038" s="57">
        <f t="shared" si="297"/>
        <v>8</v>
      </c>
      <c r="L4038" s="57">
        <f t="shared" si="298"/>
        <v>136</v>
      </c>
      <c r="M4038" s="4" t="s">
        <v>1903</v>
      </c>
      <c r="N4038" s="57" t="s">
        <v>442</v>
      </c>
      <c r="O4038" s="57"/>
      <c r="P4038" s="4"/>
      <c r="Q4038" s="4"/>
    </row>
    <row r="4039" spans="1:17" s="1" customFormat="1" ht="18.649999999999999" customHeight="1" x14ac:dyDescent="0.35">
      <c r="A4039" s="3">
        <v>46228</v>
      </c>
      <c r="B4039" s="57">
        <f t="shared" si="295"/>
        <v>30</v>
      </c>
      <c r="C4039" s="57" t="str">
        <f t="shared" si="296"/>
        <v>Jul</v>
      </c>
      <c r="D4039" s="4" t="s">
        <v>5890</v>
      </c>
      <c r="E4039" s="57" t="s">
        <v>445</v>
      </c>
      <c r="F4039" s="57" t="s">
        <v>18</v>
      </c>
      <c r="G4039" s="57">
        <v>9812</v>
      </c>
      <c r="H4039" s="57">
        <v>2</v>
      </c>
      <c r="I4039" s="57">
        <v>8</v>
      </c>
      <c r="J4039" s="57">
        <v>0.5</v>
      </c>
      <c r="K4039" s="57">
        <f t="shared" si="297"/>
        <v>8.5</v>
      </c>
      <c r="L4039" s="57">
        <f t="shared" si="298"/>
        <v>17</v>
      </c>
      <c r="M4039" s="4" t="s">
        <v>1903</v>
      </c>
      <c r="N4039" s="57" t="s">
        <v>442</v>
      </c>
      <c r="O4039" s="57"/>
      <c r="P4039" s="4"/>
      <c r="Q4039" s="4"/>
    </row>
    <row r="4040" spans="1:17" s="1" customFormat="1" ht="18.649999999999999" customHeight="1" x14ac:dyDescent="0.35">
      <c r="A4040" s="3">
        <v>46228</v>
      </c>
      <c r="B4040" s="57">
        <f t="shared" si="295"/>
        <v>30</v>
      </c>
      <c r="C4040" s="57" t="str">
        <f t="shared" si="296"/>
        <v>Jul</v>
      </c>
      <c r="D4040" s="4" t="s">
        <v>2698</v>
      </c>
      <c r="E4040" s="57" t="s">
        <v>445</v>
      </c>
      <c r="F4040" s="57" t="s">
        <v>17</v>
      </c>
      <c r="G4040" s="57">
        <v>9812</v>
      </c>
      <c r="H4040" s="57">
        <v>2</v>
      </c>
      <c r="I4040" s="57">
        <v>8</v>
      </c>
      <c r="J4040" s="57">
        <v>1</v>
      </c>
      <c r="K4040" s="57">
        <f t="shared" si="297"/>
        <v>9</v>
      </c>
      <c r="L4040" s="57">
        <f t="shared" si="298"/>
        <v>18</v>
      </c>
      <c r="M4040" s="4" t="s">
        <v>1903</v>
      </c>
      <c r="N4040" s="57" t="s">
        <v>442</v>
      </c>
      <c r="O4040" s="57"/>
      <c r="P4040" s="4"/>
      <c r="Q4040" s="4"/>
    </row>
    <row r="4041" spans="1:17" s="1" customFormat="1" ht="18.649999999999999" customHeight="1" x14ac:dyDescent="0.35">
      <c r="A4041" s="3">
        <v>46228</v>
      </c>
      <c r="B4041" s="57">
        <f t="shared" si="295"/>
        <v>30</v>
      </c>
      <c r="C4041" s="57" t="str">
        <f t="shared" si="296"/>
        <v>Jul</v>
      </c>
      <c r="D4041" s="4" t="s">
        <v>2817</v>
      </c>
      <c r="E4041" s="57" t="s">
        <v>445</v>
      </c>
      <c r="F4041" s="57" t="s">
        <v>17</v>
      </c>
      <c r="G4041" s="57">
        <v>9812</v>
      </c>
      <c r="H4041" s="57">
        <v>2</v>
      </c>
      <c r="I4041" s="57">
        <v>8</v>
      </c>
      <c r="J4041" s="57">
        <v>1.5</v>
      </c>
      <c r="K4041" s="57">
        <f t="shared" si="297"/>
        <v>9.5</v>
      </c>
      <c r="L4041" s="57">
        <f t="shared" si="298"/>
        <v>19</v>
      </c>
      <c r="M4041" s="4" t="s">
        <v>1903</v>
      </c>
      <c r="N4041" s="57" t="s">
        <v>442</v>
      </c>
      <c r="O4041" s="57"/>
      <c r="P4041" s="4"/>
      <c r="Q4041" s="4"/>
    </row>
    <row r="4042" spans="1:17" s="1" customFormat="1" ht="18.649999999999999" customHeight="1" x14ac:dyDescent="0.35">
      <c r="A4042" s="3">
        <v>46228</v>
      </c>
      <c r="B4042" s="57">
        <f t="shared" si="295"/>
        <v>30</v>
      </c>
      <c r="C4042" s="57" t="str">
        <f t="shared" si="296"/>
        <v>Jul</v>
      </c>
      <c r="D4042" s="4" t="s">
        <v>1141</v>
      </c>
      <c r="E4042" s="57" t="s">
        <v>445</v>
      </c>
      <c r="F4042" s="57" t="s">
        <v>17</v>
      </c>
      <c r="G4042" s="57">
        <v>9812</v>
      </c>
      <c r="H4042" s="57">
        <v>7</v>
      </c>
      <c r="I4042" s="57">
        <v>8</v>
      </c>
      <c r="J4042" s="57">
        <v>2</v>
      </c>
      <c r="K4042" s="57">
        <f t="shared" si="297"/>
        <v>10</v>
      </c>
      <c r="L4042" s="57">
        <f t="shared" si="298"/>
        <v>70</v>
      </c>
      <c r="M4042" s="4" t="s">
        <v>1903</v>
      </c>
      <c r="N4042" s="57" t="s">
        <v>442</v>
      </c>
      <c r="O4042" s="57"/>
      <c r="P4042" s="4"/>
      <c r="Q4042" s="4"/>
    </row>
    <row r="4043" spans="1:17" s="1" customFormat="1" ht="18.649999999999999" customHeight="1" x14ac:dyDescent="0.35">
      <c r="A4043" s="3">
        <v>46228</v>
      </c>
      <c r="B4043" s="57">
        <f t="shared" si="295"/>
        <v>30</v>
      </c>
      <c r="C4043" s="57" t="str">
        <f t="shared" si="296"/>
        <v>Jul</v>
      </c>
      <c r="D4043" s="4" t="s">
        <v>3150</v>
      </c>
      <c r="E4043" s="57" t="s">
        <v>445</v>
      </c>
      <c r="F4043" s="57" t="s">
        <v>17</v>
      </c>
      <c r="G4043" s="57">
        <v>9812</v>
      </c>
      <c r="H4043" s="57">
        <v>1</v>
      </c>
      <c r="I4043" s="57">
        <v>8</v>
      </c>
      <c r="J4043" s="57">
        <v>2.5</v>
      </c>
      <c r="K4043" s="57">
        <f t="shared" si="297"/>
        <v>10.5</v>
      </c>
      <c r="L4043" s="57">
        <f t="shared" si="298"/>
        <v>10.5</v>
      </c>
      <c r="M4043" s="4" t="s">
        <v>1903</v>
      </c>
      <c r="N4043" s="57" t="s">
        <v>442</v>
      </c>
      <c r="O4043" s="57"/>
      <c r="P4043" s="4"/>
      <c r="Q4043" s="4"/>
    </row>
    <row r="4044" spans="1:17" s="1" customFormat="1" ht="18.649999999999999" customHeight="1" x14ac:dyDescent="0.35">
      <c r="A4044" s="3">
        <v>46228</v>
      </c>
      <c r="B4044" s="57">
        <f t="shared" si="295"/>
        <v>30</v>
      </c>
      <c r="C4044" s="57" t="str">
        <f t="shared" si="296"/>
        <v>Jul</v>
      </c>
      <c r="D4044" s="4" t="s">
        <v>5406</v>
      </c>
      <c r="E4044" s="57" t="s">
        <v>445</v>
      </c>
      <c r="F4044" s="57" t="s">
        <v>17</v>
      </c>
      <c r="G4044" s="57">
        <v>9812</v>
      </c>
      <c r="H4044" s="57">
        <v>7</v>
      </c>
      <c r="I4044" s="57">
        <v>8</v>
      </c>
      <c r="J4044" s="57">
        <v>3</v>
      </c>
      <c r="K4044" s="57">
        <f t="shared" si="297"/>
        <v>11</v>
      </c>
      <c r="L4044" s="57">
        <f t="shared" si="298"/>
        <v>77</v>
      </c>
      <c r="M4044" s="4" t="s">
        <v>1903</v>
      </c>
      <c r="N4044" s="57" t="s">
        <v>442</v>
      </c>
      <c r="O4044" s="57"/>
      <c r="P4044" s="4"/>
      <c r="Q4044" s="4"/>
    </row>
    <row r="4045" spans="1:17" s="1" customFormat="1" ht="18.649999999999999" customHeight="1" x14ac:dyDescent="0.35">
      <c r="A4045" s="3">
        <v>46228</v>
      </c>
      <c r="B4045" s="57">
        <f t="shared" si="295"/>
        <v>30</v>
      </c>
      <c r="C4045" s="57" t="str">
        <f t="shared" si="296"/>
        <v>Jul</v>
      </c>
      <c r="D4045" s="4" t="s">
        <v>839</v>
      </c>
      <c r="E4045" s="57" t="s">
        <v>445</v>
      </c>
      <c r="F4045" s="57" t="s">
        <v>17</v>
      </c>
      <c r="G4045" s="57">
        <v>9812</v>
      </c>
      <c r="H4045" s="57">
        <v>1</v>
      </c>
      <c r="I4045" s="57">
        <v>8</v>
      </c>
      <c r="J4045" s="57">
        <v>3.5</v>
      </c>
      <c r="K4045" s="57">
        <f t="shared" si="297"/>
        <v>11.5</v>
      </c>
      <c r="L4045" s="57">
        <f t="shared" si="298"/>
        <v>11.5</v>
      </c>
      <c r="M4045" s="4" t="s">
        <v>1903</v>
      </c>
      <c r="N4045" s="57" t="s">
        <v>442</v>
      </c>
      <c r="O4045" s="57"/>
      <c r="P4045" s="4"/>
      <c r="Q4045" s="4"/>
    </row>
    <row r="4046" spans="1:17" s="1" customFormat="1" ht="18.649999999999999" customHeight="1" x14ac:dyDescent="0.35">
      <c r="A4046" s="3">
        <v>46228</v>
      </c>
      <c r="B4046" s="57">
        <f t="shared" si="295"/>
        <v>30</v>
      </c>
      <c r="C4046" s="57" t="str">
        <f t="shared" si="296"/>
        <v>Jul</v>
      </c>
      <c r="D4046" s="4" t="s">
        <v>476</v>
      </c>
      <c r="E4046" s="57" t="s">
        <v>445</v>
      </c>
      <c r="F4046" s="57" t="s">
        <v>17</v>
      </c>
      <c r="G4046" s="57">
        <v>9812</v>
      </c>
      <c r="H4046" s="57">
        <v>9</v>
      </c>
      <c r="I4046" s="57">
        <v>8</v>
      </c>
      <c r="J4046" s="57">
        <v>4</v>
      </c>
      <c r="K4046" s="57">
        <f t="shared" si="297"/>
        <v>12</v>
      </c>
      <c r="L4046" s="57">
        <f t="shared" si="298"/>
        <v>108</v>
      </c>
      <c r="M4046" s="4" t="s">
        <v>1903</v>
      </c>
      <c r="N4046" s="57" t="s">
        <v>442</v>
      </c>
      <c r="O4046" s="57"/>
      <c r="P4046" s="4"/>
      <c r="Q4046" s="4"/>
    </row>
    <row r="4047" spans="1:17" s="1" customFormat="1" ht="18.649999999999999" customHeight="1" x14ac:dyDescent="0.35">
      <c r="A4047" s="3">
        <v>46228</v>
      </c>
      <c r="B4047" s="57">
        <f t="shared" si="295"/>
        <v>30</v>
      </c>
      <c r="C4047" s="57" t="str">
        <f t="shared" si="296"/>
        <v>Jul</v>
      </c>
      <c r="D4047" s="4" t="s">
        <v>839</v>
      </c>
      <c r="E4047" s="57" t="s">
        <v>445</v>
      </c>
      <c r="F4047" s="57" t="s">
        <v>17</v>
      </c>
      <c r="G4047" s="57">
        <v>9812</v>
      </c>
      <c r="H4047" s="57">
        <v>3</v>
      </c>
      <c r="I4047" s="57">
        <v>8</v>
      </c>
      <c r="J4047" s="57">
        <v>2</v>
      </c>
      <c r="K4047" s="57">
        <f t="shared" si="297"/>
        <v>10</v>
      </c>
      <c r="L4047" s="57">
        <f t="shared" si="298"/>
        <v>30</v>
      </c>
      <c r="M4047" s="4" t="s">
        <v>2270</v>
      </c>
      <c r="N4047" s="57" t="s">
        <v>57</v>
      </c>
      <c r="O4047" s="57"/>
      <c r="P4047" s="4" t="s">
        <v>2517</v>
      </c>
      <c r="Q4047" s="4"/>
    </row>
    <row r="4048" spans="1:17" s="1" customFormat="1" ht="18.649999999999999" customHeight="1" x14ac:dyDescent="0.35">
      <c r="A4048" s="3">
        <v>46228</v>
      </c>
      <c r="B4048" s="57">
        <f t="shared" si="295"/>
        <v>30</v>
      </c>
      <c r="C4048" s="57" t="str">
        <f t="shared" si="296"/>
        <v>Jul</v>
      </c>
      <c r="D4048" s="4" t="s">
        <v>5731</v>
      </c>
      <c r="E4048" s="57" t="s">
        <v>445</v>
      </c>
      <c r="F4048" s="57" t="s">
        <v>17</v>
      </c>
      <c r="G4048" s="57">
        <v>9812</v>
      </c>
      <c r="H4048" s="57">
        <v>2</v>
      </c>
      <c r="I4048" s="57">
        <v>8</v>
      </c>
      <c r="J4048" s="57">
        <v>1</v>
      </c>
      <c r="K4048" s="57">
        <f t="shared" si="297"/>
        <v>9</v>
      </c>
      <c r="L4048" s="57">
        <f t="shared" si="298"/>
        <v>18</v>
      </c>
      <c r="M4048" s="4" t="s">
        <v>5733</v>
      </c>
      <c r="N4048" s="57" t="s">
        <v>47</v>
      </c>
      <c r="O4048" s="57"/>
      <c r="P4048" s="4" t="s">
        <v>5734</v>
      </c>
      <c r="Q4048" s="4"/>
    </row>
    <row r="4049" spans="1:17" s="1" customFormat="1" ht="18.649999999999999" customHeight="1" x14ac:dyDescent="0.35">
      <c r="A4049" s="3">
        <v>46228</v>
      </c>
      <c r="B4049" s="57">
        <f t="shared" si="295"/>
        <v>30</v>
      </c>
      <c r="C4049" s="57" t="str">
        <f t="shared" si="296"/>
        <v>Jul</v>
      </c>
      <c r="D4049" s="4" t="s">
        <v>5731</v>
      </c>
      <c r="E4049" s="57" t="s">
        <v>445</v>
      </c>
      <c r="F4049" s="57" t="s">
        <v>17</v>
      </c>
      <c r="G4049" s="57">
        <v>9812</v>
      </c>
      <c r="H4049" s="57">
        <v>1</v>
      </c>
      <c r="I4049" s="57">
        <v>8</v>
      </c>
      <c r="J4049" s="57">
        <v>3.5</v>
      </c>
      <c r="K4049" s="57">
        <f t="shared" si="297"/>
        <v>11.5</v>
      </c>
      <c r="L4049" s="57">
        <f t="shared" si="298"/>
        <v>11.5</v>
      </c>
      <c r="M4049" s="4" t="s">
        <v>5733</v>
      </c>
      <c r="N4049" s="57" t="s">
        <v>47</v>
      </c>
      <c r="O4049" s="57"/>
      <c r="P4049" s="4" t="s">
        <v>5734</v>
      </c>
      <c r="Q4049" s="4"/>
    </row>
    <row r="4050" spans="1:17" s="1" customFormat="1" ht="18.649999999999999" customHeight="1" x14ac:dyDescent="0.35">
      <c r="A4050" s="3">
        <v>46228</v>
      </c>
      <c r="B4050" s="57">
        <f t="shared" si="295"/>
        <v>30</v>
      </c>
      <c r="C4050" s="57" t="str">
        <f t="shared" si="296"/>
        <v>Jul</v>
      </c>
      <c r="D4050" s="4" t="s">
        <v>551</v>
      </c>
      <c r="E4050" s="57" t="s">
        <v>34</v>
      </c>
      <c r="F4050" s="57" t="s">
        <v>17</v>
      </c>
      <c r="G4050" s="57">
        <v>9814</v>
      </c>
      <c r="H4050" s="57">
        <v>75</v>
      </c>
      <c r="I4050" s="57">
        <v>8</v>
      </c>
      <c r="J4050" s="57">
        <v>4</v>
      </c>
      <c r="K4050" s="57">
        <f t="shared" si="297"/>
        <v>12</v>
      </c>
      <c r="L4050" s="57">
        <f t="shared" si="298"/>
        <v>900</v>
      </c>
      <c r="M4050" s="4" t="s">
        <v>1903</v>
      </c>
      <c r="N4050" s="57" t="s">
        <v>443</v>
      </c>
      <c r="O4050" s="57"/>
      <c r="P4050" s="4"/>
      <c r="Q4050" s="4"/>
    </row>
    <row r="4051" spans="1:17" s="1" customFormat="1" ht="18.649999999999999" customHeight="1" x14ac:dyDescent="0.35">
      <c r="A4051" s="3">
        <v>46230</v>
      </c>
      <c r="B4051" s="57">
        <f t="shared" si="295"/>
        <v>31</v>
      </c>
      <c r="C4051" s="57" t="str">
        <f t="shared" si="296"/>
        <v>Jul</v>
      </c>
      <c r="D4051" s="4" t="s">
        <v>435</v>
      </c>
      <c r="E4051" s="57" t="s">
        <v>34</v>
      </c>
      <c r="F4051" s="57" t="s">
        <v>18</v>
      </c>
      <c r="G4051" s="57">
        <v>9814</v>
      </c>
      <c r="H4051" s="57">
        <v>1</v>
      </c>
      <c r="I4051" s="57">
        <v>8</v>
      </c>
      <c r="J4051" s="57">
        <v>2</v>
      </c>
      <c r="K4051" s="57">
        <f t="shared" si="297"/>
        <v>10</v>
      </c>
      <c r="L4051" s="57">
        <f t="shared" si="298"/>
        <v>10</v>
      </c>
      <c r="M4051" s="4" t="s">
        <v>452</v>
      </c>
      <c r="N4051" s="57" t="s">
        <v>435</v>
      </c>
      <c r="O4051" s="57"/>
      <c r="P4051" s="4"/>
      <c r="Q4051" s="4"/>
    </row>
    <row r="4052" spans="1:17" s="1" customFormat="1" ht="18.649999999999999" customHeight="1" x14ac:dyDescent="0.35">
      <c r="A4052" s="3">
        <v>46230</v>
      </c>
      <c r="B4052" s="57">
        <f t="shared" si="295"/>
        <v>31</v>
      </c>
      <c r="C4052" s="57" t="str">
        <f t="shared" si="296"/>
        <v>Jul</v>
      </c>
      <c r="D4052" s="4" t="s">
        <v>2268</v>
      </c>
      <c r="E4052" s="57" t="s">
        <v>34</v>
      </c>
      <c r="F4052" s="57" t="s">
        <v>18</v>
      </c>
      <c r="G4052" s="57">
        <v>9814</v>
      </c>
      <c r="H4052" s="57">
        <v>1</v>
      </c>
      <c r="I4052" s="57">
        <v>2</v>
      </c>
      <c r="J4052" s="57"/>
      <c r="K4052" s="57">
        <f t="shared" si="297"/>
        <v>2</v>
      </c>
      <c r="L4052" s="57">
        <f t="shared" si="298"/>
        <v>2</v>
      </c>
      <c r="M4052" s="4" t="s">
        <v>5103</v>
      </c>
      <c r="N4052" s="57" t="s">
        <v>52</v>
      </c>
      <c r="O4052" s="57"/>
      <c r="P4052" s="4" t="s">
        <v>2417</v>
      </c>
      <c r="Q4052" s="4"/>
    </row>
    <row r="4053" spans="1:17" s="1" customFormat="1" ht="18.649999999999999" customHeight="1" x14ac:dyDescent="0.35">
      <c r="A4053" s="3">
        <v>46230</v>
      </c>
      <c r="B4053" s="57">
        <f t="shared" si="295"/>
        <v>31</v>
      </c>
      <c r="C4053" s="57" t="str">
        <f t="shared" si="296"/>
        <v>Jul</v>
      </c>
      <c r="D4053" s="4" t="s">
        <v>2269</v>
      </c>
      <c r="E4053" s="57" t="s">
        <v>34</v>
      </c>
      <c r="F4053" s="57" t="s">
        <v>18</v>
      </c>
      <c r="G4053" s="57">
        <v>9814</v>
      </c>
      <c r="H4053" s="57">
        <v>1</v>
      </c>
      <c r="I4053" s="57">
        <v>2</v>
      </c>
      <c r="J4053" s="57"/>
      <c r="K4053" s="57">
        <f t="shared" si="297"/>
        <v>2</v>
      </c>
      <c r="L4053" s="57">
        <f t="shared" si="298"/>
        <v>2</v>
      </c>
      <c r="M4053" s="4" t="s">
        <v>5103</v>
      </c>
      <c r="N4053" s="57" t="s">
        <v>52</v>
      </c>
      <c r="O4053" s="57"/>
      <c r="P4053" s="4" t="s">
        <v>2417</v>
      </c>
      <c r="Q4053" s="4"/>
    </row>
    <row r="4054" spans="1:17" s="1" customFormat="1" ht="18.649999999999999" customHeight="1" x14ac:dyDescent="0.35">
      <c r="A4054" s="3">
        <v>46230</v>
      </c>
      <c r="B4054" s="57">
        <f t="shared" si="295"/>
        <v>31</v>
      </c>
      <c r="C4054" s="57" t="str">
        <f t="shared" si="296"/>
        <v>Jul</v>
      </c>
      <c r="D4054" s="4" t="s">
        <v>600</v>
      </c>
      <c r="E4054" s="57" t="s">
        <v>445</v>
      </c>
      <c r="F4054" s="57" t="s">
        <v>18</v>
      </c>
      <c r="G4054" s="57">
        <v>9812</v>
      </c>
      <c r="H4054" s="57">
        <v>1</v>
      </c>
      <c r="I4054" s="57">
        <v>8</v>
      </c>
      <c r="J4054" s="57">
        <v>2.75</v>
      </c>
      <c r="K4054" s="57">
        <f t="shared" si="297"/>
        <v>10.75</v>
      </c>
      <c r="L4054" s="57">
        <f t="shared" si="298"/>
        <v>10.75</v>
      </c>
      <c r="M4054" s="4" t="s">
        <v>5103</v>
      </c>
      <c r="N4054" s="57" t="s">
        <v>52</v>
      </c>
      <c r="O4054" s="57"/>
      <c r="P4054" s="4" t="s">
        <v>6210</v>
      </c>
      <c r="Q4054" s="4"/>
    </row>
    <row r="4055" spans="1:17" s="1" customFormat="1" ht="18.649999999999999" customHeight="1" x14ac:dyDescent="0.35">
      <c r="A4055" s="3">
        <v>46230</v>
      </c>
      <c r="B4055" s="57">
        <f t="shared" si="295"/>
        <v>31</v>
      </c>
      <c r="C4055" s="57" t="str">
        <f t="shared" si="296"/>
        <v>Jul</v>
      </c>
      <c r="D4055" s="4" t="s">
        <v>600</v>
      </c>
      <c r="E4055" s="57" t="s">
        <v>445</v>
      </c>
      <c r="F4055" s="57" t="s">
        <v>18</v>
      </c>
      <c r="G4055" s="57">
        <v>9812</v>
      </c>
      <c r="H4055" s="57">
        <v>1</v>
      </c>
      <c r="I4055" s="57">
        <v>8</v>
      </c>
      <c r="J4055" s="57">
        <v>2</v>
      </c>
      <c r="K4055" s="57">
        <f t="shared" si="297"/>
        <v>10</v>
      </c>
      <c r="L4055" s="57">
        <f t="shared" si="298"/>
        <v>10</v>
      </c>
      <c r="M4055" s="4" t="s">
        <v>5103</v>
      </c>
      <c r="N4055" s="57" t="s">
        <v>52</v>
      </c>
      <c r="O4055" s="57"/>
      <c r="P4055" s="4" t="s">
        <v>5482</v>
      </c>
      <c r="Q4055" s="4"/>
    </row>
    <row r="4056" spans="1:17" s="1" customFormat="1" ht="18.649999999999999" customHeight="1" x14ac:dyDescent="0.35">
      <c r="A4056" s="3">
        <v>46230</v>
      </c>
      <c r="B4056" s="57">
        <f t="shared" si="295"/>
        <v>31</v>
      </c>
      <c r="C4056" s="57" t="str">
        <f t="shared" si="296"/>
        <v>Jul</v>
      </c>
      <c r="D4056" s="4" t="s">
        <v>7172</v>
      </c>
      <c r="E4056" s="57" t="s">
        <v>445</v>
      </c>
      <c r="F4056" s="57" t="s">
        <v>18</v>
      </c>
      <c r="G4056" s="57">
        <v>9812</v>
      </c>
      <c r="H4056" s="57">
        <v>1</v>
      </c>
      <c r="I4056" s="57">
        <v>8</v>
      </c>
      <c r="J4056" s="57">
        <v>4</v>
      </c>
      <c r="K4056" s="57">
        <f t="shared" si="297"/>
        <v>12</v>
      </c>
      <c r="L4056" s="57">
        <f t="shared" si="298"/>
        <v>12</v>
      </c>
      <c r="M4056" s="4" t="s">
        <v>5103</v>
      </c>
      <c r="N4056" s="57" t="s">
        <v>52</v>
      </c>
      <c r="O4056" s="57"/>
      <c r="P4056" s="4" t="s">
        <v>5482</v>
      </c>
      <c r="Q4056" s="4"/>
    </row>
    <row r="4057" spans="1:17" s="1" customFormat="1" ht="18.649999999999999" customHeight="1" x14ac:dyDescent="0.35">
      <c r="A4057" s="3">
        <v>46230</v>
      </c>
      <c r="B4057" s="57">
        <f t="shared" si="295"/>
        <v>31</v>
      </c>
      <c r="C4057" s="57" t="str">
        <f t="shared" si="296"/>
        <v>Jul</v>
      </c>
      <c r="D4057" s="4" t="s">
        <v>3707</v>
      </c>
      <c r="E4057" s="57" t="s">
        <v>445</v>
      </c>
      <c r="F4057" s="57" t="s">
        <v>18</v>
      </c>
      <c r="G4057" s="57">
        <v>9812</v>
      </c>
      <c r="H4057" s="57">
        <v>3</v>
      </c>
      <c r="I4057" s="57">
        <v>8</v>
      </c>
      <c r="J4057" s="57">
        <v>2.5</v>
      </c>
      <c r="K4057" s="57">
        <f t="shared" si="297"/>
        <v>10.5</v>
      </c>
      <c r="L4057" s="57">
        <f t="shared" si="298"/>
        <v>31.5</v>
      </c>
      <c r="M4057" s="4" t="s">
        <v>5103</v>
      </c>
      <c r="N4057" s="57" t="s">
        <v>52</v>
      </c>
      <c r="O4057" s="57"/>
      <c r="P4057" s="4" t="s">
        <v>5362</v>
      </c>
      <c r="Q4057" s="4"/>
    </row>
    <row r="4058" spans="1:17" s="1" customFormat="1" ht="18.649999999999999" customHeight="1" x14ac:dyDescent="0.35">
      <c r="A4058" s="3">
        <v>46230</v>
      </c>
      <c r="B4058" s="57">
        <f t="shared" si="295"/>
        <v>31</v>
      </c>
      <c r="C4058" s="57" t="str">
        <f t="shared" si="296"/>
        <v>Jul</v>
      </c>
      <c r="D4058" s="4" t="s">
        <v>6795</v>
      </c>
      <c r="E4058" s="57" t="s">
        <v>445</v>
      </c>
      <c r="F4058" s="57" t="s">
        <v>18</v>
      </c>
      <c r="G4058" s="57">
        <v>9812</v>
      </c>
      <c r="H4058" s="57">
        <v>8</v>
      </c>
      <c r="I4058" s="57">
        <v>8</v>
      </c>
      <c r="J4058" s="57">
        <v>4</v>
      </c>
      <c r="K4058" s="57">
        <f t="shared" si="297"/>
        <v>12</v>
      </c>
      <c r="L4058" s="57">
        <f t="shared" si="298"/>
        <v>96</v>
      </c>
      <c r="M4058" s="4" t="s">
        <v>603</v>
      </c>
      <c r="N4058" s="57" t="s">
        <v>47</v>
      </c>
      <c r="O4058" s="57"/>
      <c r="P4058" s="4" t="s">
        <v>5734</v>
      </c>
      <c r="Q4058" s="4"/>
    </row>
    <row r="4059" spans="1:17" s="1" customFormat="1" ht="18.649999999999999" customHeight="1" x14ac:dyDescent="0.35">
      <c r="A4059" s="3">
        <v>46230</v>
      </c>
      <c r="B4059" s="57">
        <f t="shared" si="295"/>
        <v>31</v>
      </c>
      <c r="C4059" s="57" t="str">
        <f t="shared" si="296"/>
        <v>Jul</v>
      </c>
      <c r="D4059" s="4" t="s">
        <v>440</v>
      </c>
      <c r="E4059" s="57" t="s">
        <v>445</v>
      </c>
      <c r="F4059" s="57" t="s">
        <v>18</v>
      </c>
      <c r="G4059" s="57">
        <v>9812</v>
      </c>
      <c r="H4059" s="57">
        <v>2</v>
      </c>
      <c r="I4059" s="57">
        <v>8</v>
      </c>
      <c r="J4059" s="57">
        <v>1</v>
      </c>
      <c r="K4059" s="57">
        <f t="shared" si="297"/>
        <v>9</v>
      </c>
      <c r="L4059" s="57">
        <f t="shared" si="298"/>
        <v>18</v>
      </c>
      <c r="M4059" s="4" t="s">
        <v>6945</v>
      </c>
      <c r="N4059" s="57" t="s">
        <v>47</v>
      </c>
      <c r="O4059" s="57"/>
      <c r="P4059" s="4"/>
      <c r="Q4059" s="4"/>
    </row>
    <row r="4060" spans="1:17" s="1" customFormat="1" ht="18.649999999999999" customHeight="1" x14ac:dyDescent="0.35">
      <c r="A4060" s="3">
        <v>46230</v>
      </c>
      <c r="B4060" s="57">
        <f t="shared" si="295"/>
        <v>31</v>
      </c>
      <c r="C4060" s="57" t="str">
        <f t="shared" si="296"/>
        <v>Jul</v>
      </c>
      <c r="D4060" s="4" t="s">
        <v>440</v>
      </c>
      <c r="E4060" s="57" t="s">
        <v>445</v>
      </c>
      <c r="F4060" s="57" t="s">
        <v>18</v>
      </c>
      <c r="G4060" s="57">
        <v>9812</v>
      </c>
      <c r="H4060" s="57">
        <v>1</v>
      </c>
      <c r="I4060" s="57">
        <v>8</v>
      </c>
      <c r="J4060" s="57">
        <v>1.5</v>
      </c>
      <c r="K4060" s="57">
        <f t="shared" si="297"/>
        <v>9.5</v>
      </c>
      <c r="L4060" s="57">
        <f t="shared" si="298"/>
        <v>9.5</v>
      </c>
      <c r="M4060" s="4" t="s">
        <v>6945</v>
      </c>
      <c r="N4060" s="57" t="s">
        <v>47</v>
      </c>
      <c r="O4060" s="57"/>
      <c r="P4060" s="4"/>
      <c r="Q4060" s="4"/>
    </row>
    <row r="4061" spans="1:17" s="1" customFormat="1" ht="18.649999999999999" customHeight="1" x14ac:dyDescent="0.35">
      <c r="A4061" s="3">
        <v>46230</v>
      </c>
      <c r="B4061" s="57">
        <f t="shared" si="295"/>
        <v>31</v>
      </c>
      <c r="C4061" s="57" t="str">
        <f t="shared" si="296"/>
        <v>Jul</v>
      </c>
      <c r="D4061" s="4" t="s">
        <v>440</v>
      </c>
      <c r="E4061" s="57" t="s">
        <v>445</v>
      </c>
      <c r="F4061" s="57" t="s">
        <v>18</v>
      </c>
      <c r="G4061" s="57">
        <v>9812</v>
      </c>
      <c r="H4061" s="57">
        <v>2</v>
      </c>
      <c r="I4061" s="57">
        <v>8</v>
      </c>
      <c r="J4061" s="57">
        <v>2.5</v>
      </c>
      <c r="K4061" s="57">
        <f t="shared" si="297"/>
        <v>10.5</v>
      </c>
      <c r="L4061" s="57">
        <f t="shared" si="298"/>
        <v>21</v>
      </c>
      <c r="M4061" s="4" t="s">
        <v>6945</v>
      </c>
      <c r="N4061" s="57" t="s">
        <v>47</v>
      </c>
      <c r="O4061" s="57"/>
      <c r="P4061" s="4"/>
      <c r="Q4061" s="4"/>
    </row>
    <row r="4062" spans="1:17" s="1" customFormat="1" ht="18.649999999999999" customHeight="1" x14ac:dyDescent="0.35">
      <c r="A4062" s="3">
        <v>46230</v>
      </c>
      <c r="B4062" s="57">
        <f t="shared" si="295"/>
        <v>31</v>
      </c>
      <c r="C4062" s="57" t="str">
        <f t="shared" si="296"/>
        <v>Jul</v>
      </c>
      <c r="D4062" s="4" t="s">
        <v>440</v>
      </c>
      <c r="E4062" s="57" t="s">
        <v>445</v>
      </c>
      <c r="F4062" s="57" t="s">
        <v>18</v>
      </c>
      <c r="G4062" s="57">
        <v>9812</v>
      </c>
      <c r="H4062" s="57">
        <v>1</v>
      </c>
      <c r="I4062" s="57">
        <v>8</v>
      </c>
      <c r="J4062" s="57">
        <v>3.75</v>
      </c>
      <c r="K4062" s="57">
        <f t="shared" si="297"/>
        <v>11.75</v>
      </c>
      <c r="L4062" s="57">
        <f t="shared" si="298"/>
        <v>11.75</v>
      </c>
      <c r="M4062" s="4" t="s">
        <v>6945</v>
      </c>
      <c r="N4062" s="57" t="s">
        <v>47</v>
      </c>
      <c r="O4062" s="57"/>
      <c r="P4062" s="4"/>
      <c r="Q4062" s="4"/>
    </row>
    <row r="4063" spans="1:17" s="1" customFormat="1" ht="18.649999999999999" customHeight="1" x14ac:dyDescent="0.35">
      <c r="A4063" s="3">
        <v>46230</v>
      </c>
      <c r="B4063" s="57">
        <f t="shared" si="295"/>
        <v>31</v>
      </c>
      <c r="C4063" s="57" t="str">
        <f t="shared" si="296"/>
        <v>Jul</v>
      </c>
      <c r="D4063" s="4" t="s">
        <v>5179</v>
      </c>
      <c r="E4063" s="57" t="s">
        <v>445</v>
      </c>
      <c r="F4063" s="57" t="s">
        <v>18</v>
      </c>
      <c r="G4063" s="57">
        <v>9812</v>
      </c>
      <c r="H4063" s="57">
        <v>4</v>
      </c>
      <c r="I4063" s="57">
        <v>8</v>
      </c>
      <c r="J4063" s="57">
        <v>2</v>
      </c>
      <c r="K4063" s="57">
        <f t="shared" si="297"/>
        <v>10</v>
      </c>
      <c r="L4063" s="57">
        <f t="shared" si="298"/>
        <v>40</v>
      </c>
      <c r="M4063" s="4" t="s">
        <v>1903</v>
      </c>
      <c r="N4063" s="57" t="s">
        <v>443</v>
      </c>
      <c r="O4063" s="57"/>
      <c r="P4063" s="4"/>
      <c r="Q4063" s="4"/>
    </row>
    <row r="4064" spans="1:17" s="1" customFormat="1" ht="18.649999999999999" customHeight="1" x14ac:dyDescent="0.35">
      <c r="A4064" s="3">
        <v>46230</v>
      </c>
      <c r="B4064" s="57">
        <f t="shared" si="295"/>
        <v>31</v>
      </c>
      <c r="C4064" s="57" t="str">
        <f t="shared" si="296"/>
        <v>Jul</v>
      </c>
      <c r="D4064" s="4" t="s">
        <v>1716</v>
      </c>
      <c r="E4064" s="57" t="s">
        <v>445</v>
      </c>
      <c r="F4064" s="57" t="s">
        <v>18</v>
      </c>
      <c r="G4064" s="57">
        <v>9812</v>
      </c>
      <c r="H4064" s="57">
        <v>1</v>
      </c>
      <c r="I4064" s="57">
        <v>8</v>
      </c>
      <c r="J4064" s="57">
        <v>4</v>
      </c>
      <c r="K4064" s="57">
        <f t="shared" si="297"/>
        <v>12</v>
      </c>
      <c r="L4064" s="57">
        <f t="shared" si="298"/>
        <v>12</v>
      </c>
      <c r="M4064" s="4" t="s">
        <v>1903</v>
      </c>
      <c r="N4064" s="57" t="s">
        <v>443</v>
      </c>
      <c r="O4064" s="57"/>
      <c r="P4064" s="4"/>
      <c r="Q4064" s="4"/>
    </row>
    <row r="4065" spans="1:17" s="1" customFormat="1" ht="18.649999999999999" customHeight="1" x14ac:dyDescent="0.35">
      <c r="A4065" s="3">
        <v>46230</v>
      </c>
      <c r="B4065" s="57">
        <f t="shared" si="295"/>
        <v>31</v>
      </c>
      <c r="C4065" s="57" t="str">
        <f t="shared" si="296"/>
        <v>Jul</v>
      </c>
      <c r="D4065" s="4" t="s">
        <v>674</v>
      </c>
      <c r="E4065" s="57" t="s">
        <v>445</v>
      </c>
      <c r="F4065" s="57" t="s">
        <v>17</v>
      </c>
      <c r="G4065" s="57">
        <v>9812</v>
      </c>
      <c r="H4065" s="57">
        <v>1</v>
      </c>
      <c r="I4065" s="57">
        <v>8</v>
      </c>
      <c r="J4065" s="57">
        <v>4</v>
      </c>
      <c r="K4065" s="57">
        <f t="shared" si="297"/>
        <v>12</v>
      </c>
      <c r="L4065" s="57">
        <f t="shared" si="298"/>
        <v>12</v>
      </c>
      <c r="M4065" s="4" t="s">
        <v>5103</v>
      </c>
      <c r="N4065" s="57" t="s">
        <v>52</v>
      </c>
      <c r="O4065" s="57"/>
      <c r="P4065" s="4" t="s">
        <v>5440</v>
      </c>
      <c r="Q4065" s="4"/>
    </row>
    <row r="4066" spans="1:17" s="1" customFormat="1" ht="18.649999999999999" customHeight="1" x14ac:dyDescent="0.35">
      <c r="A4066" s="3">
        <v>46230</v>
      </c>
      <c r="B4066" s="57">
        <f t="shared" si="295"/>
        <v>31</v>
      </c>
      <c r="C4066" s="57" t="str">
        <f t="shared" si="296"/>
        <v>Jul</v>
      </c>
      <c r="D4066" s="4" t="s">
        <v>4813</v>
      </c>
      <c r="E4066" s="57" t="s">
        <v>445</v>
      </c>
      <c r="F4066" s="57" t="s">
        <v>17</v>
      </c>
      <c r="G4066" s="57">
        <v>9812</v>
      </c>
      <c r="H4066" s="57">
        <v>11</v>
      </c>
      <c r="I4066" s="57">
        <v>8</v>
      </c>
      <c r="J4066" s="57"/>
      <c r="K4066" s="57">
        <f t="shared" si="297"/>
        <v>8</v>
      </c>
      <c r="L4066" s="57">
        <f t="shared" si="298"/>
        <v>88</v>
      </c>
      <c r="M4066" s="4" t="s">
        <v>1903</v>
      </c>
      <c r="N4066" s="57" t="s">
        <v>442</v>
      </c>
      <c r="O4066" s="57"/>
      <c r="P4066" s="4"/>
      <c r="Q4066" s="4"/>
    </row>
    <row r="4067" spans="1:17" s="1" customFormat="1" ht="18.649999999999999" customHeight="1" x14ac:dyDescent="0.35">
      <c r="A4067" s="3">
        <v>46230</v>
      </c>
      <c r="B4067" s="57">
        <f t="shared" si="295"/>
        <v>31</v>
      </c>
      <c r="C4067" s="57" t="str">
        <f t="shared" si="296"/>
        <v>Jul</v>
      </c>
      <c r="D4067" s="4" t="s">
        <v>5890</v>
      </c>
      <c r="E4067" s="57" t="s">
        <v>445</v>
      </c>
      <c r="F4067" s="57" t="s">
        <v>17</v>
      </c>
      <c r="G4067" s="57">
        <v>9812</v>
      </c>
      <c r="H4067" s="57">
        <v>5</v>
      </c>
      <c r="I4067" s="57">
        <v>8</v>
      </c>
      <c r="J4067" s="57">
        <v>0.5</v>
      </c>
      <c r="K4067" s="57">
        <f t="shared" si="297"/>
        <v>8.5</v>
      </c>
      <c r="L4067" s="57">
        <f t="shared" si="298"/>
        <v>42.5</v>
      </c>
      <c r="M4067" s="4" t="s">
        <v>1903</v>
      </c>
      <c r="N4067" s="57" t="s">
        <v>442</v>
      </c>
      <c r="O4067" s="57"/>
      <c r="P4067" s="4"/>
      <c r="Q4067" s="4"/>
    </row>
    <row r="4068" spans="1:17" s="1" customFormat="1" ht="18.649999999999999" customHeight="1" x14ac:dyDescent="0.35">
      <c r="A4068" s="3">
        <v>46230</v>
      </c>
      <c r="B4068" s="57">
        <f t="shared" si="295"/>
        <v>31</v>
      </c>
      <c r="C4068" s="57" t="str">
        <f t="shared" si="296"/>
        <v>Jul</v>
      </c>
      <c r="D4068" s="4" t="s">
        <v>2698</v>
      </c>
      <c r="E4068" s="57" t="s">
        <v>445</v>
      </c>
      <c r="F4068" s="57" t="s">
        <v>17</v>
      </c>
      <c r="G4068" s="57">
        <v>9812</v>
      </c>
      <c r="H4068" s="57">
        <v>1</v>
      </c>
      <c r="I4068" s="57">
        <v>8</v>
      </c>
      <c r="J4068" s="57">
        <v>4</v>
      </c>
      <c r="K4068" s="57">
        <f t="shared" si="297"/>
        <v>12</v>
      </c>
      <c r="L4068" s="57">
        <f t="shared" si="298"/>
        <v>12</v>
      </c>
      <c r="M4068" s="4" t="s">
        <v>1903</v>
      </c>
      <c r="N4068" s="57" t="s">
        <v>442</v>
      </c>
      <c r="O4068" s="57"/>
      <c r="P4068" s="4"/>
      <c r="Q4068" s="4"/>
    </row>
    <row r="4069" spans="1:17" s="1" customFormat="1" ht="18.649999999999999" customHeight="1" x14ac:dyDescent="0.35">
      <c r="A4069" s="3">
        <v>46230</v>
      </c>
      <c r="B4069" s="57">
        <f t="shared" si="295"/>
        <v>31</v>
      </c>
      <c r="C4069" s="57" t="str">
        <f t="shared" si="296"/>
        <v>Jul</v>
      </c>
      <c r="D4069" s="4" t="s">
        <v>476</v>
      </c>
      <c r="E4069" s="57" t="s">
        <v>445</v>
      </c>
      <c r="F4069" s="57" t="s">
        <v>17</v>
      </c>
      <c r="G4069" s="57">
        <v>9812</v>
      </c>
      <c r="H4069" s="57">
        <v>1</v>
      </c>
      <c r="I4069" s="57">
        <v>8</v>
      </c>
      <c r="J4069" s="57"/>
      <c r="K4069" s="57">
        <f t="shared" si="297"/>
        <v>8</v>
      </c>
      <c r="L4069" s="57">
        <f t="shared" si="298"/>
        <v>8</v>
      </c>
      <c r="M4069" s="4" t="s">
        <v>1903</v>
      </c>
      <c r="N4069" s="57" t="s">
        <v>443</v>
      </c>
      <c r="O4069" s="57"/>
      <c r="P4069" s="4"/>
      <c r="Q4069" s="4"/>
    </row>
    <row r="4070" spans="1:17" s="1" customFormat="1" ht="18.649999999999999" customHeight="1" x14ac:dyDescent="0.35">
      <c r="A4070" s="3">
        <v>46230</v>
      </c>
      <c r="B4070" s="57">
        <f t="shared" ref="B4070:B4128" si="299">WEEKNUM(A4070)</f>
        <v>31</v>
      </c>
      <c r="C4070" s="57" t="str">
        <f t="shared" ref="C4070:C4128" si="300">TEXT(A4070,"Mmm")</f>
        <v>Jul</v>
      </c>
      <c r="D4070" s="4" t="s">
        <v>476</v>
      </c>
      <c r="E4070" s="57" t="s">
        <v>445</v>
      </c>
      <c r="F4070" s="57" t="s">
        <v>17</v>
      </c>
      <c r="G4070" s="57">
        <v>9812</v>
      </c>
      <c r="H4070" s="57">
        <v>1</v>
      </c>
      <c r="I4070" s="57">
        <v>8</v>
      </c>
      <c r="J4070" s="57">
        <v>1.5</v>
      </c>
      <c r="K4070" s="57">
        <f t="shared" si="297"/>
        <v>9.5</v>
      </c>
      <c r="L4070" s="57">
        <f t="shared" si="298"/>
        <v>9.5</v>
      </c>
      <c r="M4070" s="4" t="s">
        <v>1903</v>
      </c>
      <c r="N4070" s="57" t="s">
        <v>443</v>
      </c>
      <c r="O4070" s="57"/>
      <c r="P4070" s="4"/>
      <c r="Q4070" s="4"/>
    </row>
    <row r="4071" spans="1:17" s="1" customFormat="1" ht="18.649999999999999" customHeight="1" x14ac:dyDescent="0.35">
      <c r="A4071" s="3">
        <v>46230</v>
      </c>
      <c r="B4071" s="57">
        <f t="shared" si="299"/>
        <v>31</v>
      </c>
      <c r="C4071" s="57" t="str">
        <f t="shared" si="300"/>
        <v>Jul</v>
      </c>
      <c r="D4071" s="4" t="s">
        <v>3150</v>
      </c>
      <c r="E4071" s="57" t="s">
        <v>445</v>
      </c>
      <c r="F4071" s="57" t="s">
        <v>17</v>
      </c>
      <c r="G4071" s="57">
        <v>9812</v>
      </c>
      <c r="H4071" s="57">
        <v>1</v>
      </c>
      <c r="I4071" s="57">
        <v>8</v>
      </c>
      <c r="J4071" s="57">
        <v>3.5</v>
      </c>
      <c r="K4071" s="57">
        <f t="shared" si="297"/>
        <v>11.5</v>
      </c>
      <c r="L4071" s="57">
        <f t="shared" si="298"/>
        <v>11.5</v>
      </c>
      <c r="M4071" s="4" t="s">
        <v>1903</v>
      </c>
      <c r="N4071" s="57" t="s">
        <v>443</v>
      </c>
      <c r="O4071" s="57"/>
      <c r="P4071" s="4"/>
      <c r="Q4071" s="4"/>
    </row>
    <row r="4072" spans="1:17" s="1" customFormat="1" ht="18.649999999999999" customHeight="1" x14ac:dyDescent="0.35">
      <c r="A4072" s="3">
        <v>46230</v>
      </c>
      <c r="B4072" s="57">
        <f t="shared" si="299"/>
        <v>31</v>
      </c>
      <c r="C4072" s="57" t="str">
        <f t="shared" si="300"/>
        <v>Jul</v>
      </c>
      <c r="D4072" s="4" t="s">
        <v>839</v>
      </c>
      <c r="E4072" s="57" t="s">
        <v>445</v>
      </c>
      <c r="F4072" s="57" t="s">
        <v>17</v>
      </c>
      <c r="G4072" s="57">
        <v>9812</v>
      </c>
      <c r="H4072" s="57">
        <v>3</v>
      </c>
      <c r="I4072" s="57">
        <v>8</v>
      </c>
      <c r="J4072" s="57">
        <v>2</v>
      </c>
      <c r="K4072" s="57">
        <f t="shared" si="297"/>
        <v>10</v>
      </c>
      <c r="L4072" s="57">
        <f t="shared" si="298"/>
        <v>30</v>
      </c>
      <c r="M4072" s="4" t="s">
        <v>2270</v>
      </c>
      <c r="N4072" s="57" t="s">
        <v>57</v>
      </c>
      <c r="O4072" s="57"/>
      <c r="P4072" s="4" t="s">
        <v>2517</v>
      </c>
      <c r="Q4072" s="4"/>
    </row>
    <row r="4073" spans="1:17" s="1" customFormat="1" ht="18.649999999999999" customHeight="1" x14ac:dyDescent="0.35">
      <c r="A4073" s="3">
        <v>46230</v>
      </c>
      <c r="B4073" s="57">
        <f t="shared" si="299"/>
        <v>31</v>
      </c>
      <c r="C4073" s="57" t="str">
        <f t="shared" si="300"/>
        <v>Jul</v>
      </c>
      <c r="D4073" s="4" t="s">
        <v>5731</v>
      </c>
      <c r="E4073" s="57" t="s">
        <v>445</v>
      </c>
      <c r="F4073" s="57" t="s">
        <v>17</v>
      </c>
      <c r="G4073" s="57">
        <v>9812</v>
      </c>
      <c r="H4073" s="57">
        <v>1</v>
      </c>
      <c r="I4073" s="57">
        <v>8</v>
      </c>
      <c r="J4073" s="57">
        <v>2</v>
      </c>
      <c r="K4073" s="57">
        <f t="shared" si="297"/>
        <v>10</v>
      </c>
      <c r="L4073" s="57">
        <f t="shared" si="298"/>
        <v>10</v>
      </c>
      <c r="M4073" s="4" t="s">
        <v>5733</v>
      </c>
      <c r="N4073" s="57" t="s">
        <v>47</v>
      </c>
      <c r="O4073" s="57"/>
      <c r="P4073" s="4" t="s">
        <v>5734</v>
      </c>
      <c r="Q4073" s="4"/>
    </row>
    <row r="4074" spans="1:17" s="1" customFormat="1" ht="18.649999999999999" customHeight="1" x14ac:dyDescent="0.35">
      <c r="A4074" s="3">
        <v>46230</v>
      </c>
      <c r="B4074" s="57">
        <f t="shared" si="299"/>
        <v>31</v>
      </c>
      <c r="C4074" s="57" t="str">
        <f t="shared" si="300"/>
        <v>Jul</v>
      </c>
      <c r="D4074" s="4" t="s">
        <v>5731</v>
      </c>
      <c r="E4074" s="57" t="s">
        <v>445</v>
      </c>
      <c r="F4074" s="57" t="s">
        <v>17</v>
      </c>
      <c r="G4074" s="57">
        <v>9812</v>
      </c>
      <c r="H4074" s="57">
        <v>1</v>
      </c>
      <c r="I4074" s="57">
        <v>8</v>
      </c>
      <c r="J4074" s="57">
        <v>3.5</v>
      </c>
      <c r="K4074" s="57">
        <f t="shared" si="297"/>
        <v>11.5</v>
      </c>
      <c r="L4074" s="57">
        <f t="shared" si="298"/>
        <v>11.5</v>
      </c>
      <c r="M4074" s="4" t="s">
        <v>5733</v>
      </c>
      <c r="N4074" s="57" t="s">
        <v>47</v>
      </c>
      <c r="O4074" s="57"/>
      <c r="P4074" s="4" t="s">
        <v>5734</v>
      </c>
      <c r="Q4074" s="4"/>
    </row>
    <row r="4075" spans="1:17" s="1" customFormat="1" ht="18.649999999999999" customHeight="1" x14ac:dyDescent="0.35">
      <c r="A4075" s="3">
        <v>46230</v>
      </c>
      <c r="B4075" s="57">
        <f t="shared" si="299"/>
        <v>31</v>
      </c>
      <c r="C4075" s="57" t="str">
        <f t="shared" si="300"/>
        <v>Jul</v>
      </c>
      <c r="D4075" s="4" t="s">
        <v>5731</v>
      </c>
      <c r="E4075" s="57" t="s">
        <v>445</v>
      </c>
      <c r="F4075" s="57" t="s">
        <v>17</v>
      </c>
      <c r="G4075" s="57">
        <v>9812</v>
      </c>
      <c r="H4075" s="57">
        <v>1</v>
      </c>
      <c r="I4075" s="57">
        <v>8</v>
      </c>
      <c r="J4075" s="57"/>
      <c r="K4075" s="57">
        <f t="shared" si="297"/>
        <v>8</v>
      </c>
      <c r="L4075" s="57">
        <f t="shared" si="298"/>
        <v>8</v>
      </c>
      <c r="M4075" s="4" t="s">
        <v>5703</v>
      </c>
      <c r="N4075" s="57" t="s">
        <v>47</v>
      </c>
      <c r="O4075" s="57"/>
      <c r="P4075" s="4"/>
      <c r="Q4075" s="4"/>
    </row>
    <row r="4076" spans="1:17" s="1" customFormat="1" ht="18.649999999999999" customHeight="1" x14ac:dyDescent="0.35">
      <c r="A4076" s="3">
        <v>46230</v>
      </c>
      <c r="B4076" s="57">
        <f t="shared" si="299"/>
        <v>31</v>
      </c>
      <c r="C4076" s="57" t="str">
        <f t="shared" si="300"/>
        <v>Jul</v>
      </c>
      <c r="D4076" s="4" t="s">
        <v>5731</v>
      </c>
      <c r="E4076" s="57" t="s">
        <v>445</v>
      </c>
      <c r="F4076" s="57" t="s">
        <v>17</v>
      </c>
      <c r="G4076" s="57">
        <v>9812</v>
      </c>
      <c r="H4076" s="57">
        <v>1</v>
      </c>
      <c r="I4076" s="57">
        <v>8</v>
      </c>
      <c r="J4076" s="57">
        <v>1.5</v>
      </c>
      <c r="K4076" s="57">
        <f t="shared" si="297"/>
        <v>9.5</v>
      </c>
      <c r="L4076" s="57">
        <f t="shared" si="298"/>
        <v>9.5</v>
      </c>
      <c r="M4076" s="4" t="s">
        <v>5703</v>
      </c>
      <c r="N4076" s="57" t="s">
        <v>47</v>
      </c>
      <c r="O4076" s="57"/>
      <c r="P4076" s="4"/>
      <c r="Q4076" s="4"/>
    </row>
    <row r="4077" spans="1:17" s="1" customFormat="1" ht="18.649999999999999" customHeight="1" x14ac:dyDescent="0.35">
      <c r="A4077" s="3">
        <v>46230</v>
      </c>
      <c r="B4077" s="57">
        <f t="shared" si="299"/>
        <v>31</v>
      </c>
      <c r="C4077" s="57" t="str">
        <f t="shared" si="300"/>
        <v>Jul</v>
      </c>
      <c r="D4077" s="4" t="s">
        <v>5731</v>
      </c>
      <c r="E4077" s="57" t="s">
        <v>445</v>
      </c>
      <c r="F4077" s="57" t="s">
        <v>17</v>
      </c>
      <c r="G4077" s="57">
        <v>9812</v>
      </c>
      <c r="H4077" s="57">
        <v>2</v>
      </c>
      <c r="I4077" s="57">
        <v>8</v>
      </c>
      <c r="J4077" s="57">
        <v>2</v>
      </c>
      <c r="K4077" s="57">
        <f t="shared" si="297"/>
        <v>10</v>
      </c>
      <c r="L4077" s="57">
        <f t="shared" si="298"/>
        <v>20</v>
      </c>
      <c r="M4077" s="4" t="s">
        <v>5703</v>
      </c>
      <c r="N4077" s="57" t="s">
        <v>47</v>
      </c>
      <c r="O4077" s="57"/>
      <c r="P4077" s="4"/>
      <c r="Q4077" s="4"/>
    </row>
    <row r="4078" spans="1:17" s="1" customFormat="1" ht="18.649999999999999" customHeight="1" x14ac:dyDescent="0.35">
      <c r="A4078" s="3">
        <v>46230</v>
      </c>
      <c r="B4078" s="57">
        <f t="shared" si="299"/>
        <v>31</v>
      </c>
      <c r="C4078" s="57" t="str">
        <f t="shared" si="300"/>
        <v>Jul</v>
      </c>
      <c r="D4078" s="4" t="s">
        <v>551</v>
      </c>
      <c r="E4078" s="57" t="s">
        <v>34</v>
      </c>
      <c r="F4078" s="57" t="s">
        <v>17</v>
      </c>
      <c r="G4078" s="57">
        <v>9814</v>
      </c>
      <c r="H4078" s="57">
        <v>75</v>
      </c>
      <c r="I4078" s="57">
        <v>8</v>
      </c>
      <c r="J4078" s="57">
        <v>4</v>
      </c>
      <c r="K4078" s="57">
        <f t="shared" si="297"/>
        <v>12</v>
      </c>
      <c r="L4078" s="57">
        <f t="shared" si="298"/>
        <v>900</v>
      </c>
      <c r="M4078" s="4" t="s">
        <v>1903</v>
      </c>
      <c r="N4078" s="57" t="s">
        <v>443</v>
      </c>
      <c r="O4078" s="57"/>
      <c r="P4078" s="4"/>
      <c r="Q4078" s="4"/>
    </row>
    <row r="4079" spans="1:17" s="1" customFormat="1" ht="18.649999999999999" customHeight="1" x14ac:dyDescent="0.35">
      <c r="A4079" s="3">
        <v>46231</v>
      </c>
      <c r="B4079" s="57">
        <f t="shared" si="299"/>
        <v>31</v>
      </c>
      <c r="C4079" s="57" t="str">
        <f t="shared" si="300"/>
        <v>Jul</v>
      </c>
      <c r="D4079" s="4" t="s">
        <v>2268</v>
      </c>
      <c r="E4079" s="57" t="s">
        <v>34</v>
      </c>
      <c r="F4079" s="57" t="s">
        <v>18</v>
      </c>
      <c r="G4079" s="57">
        <v>9814</v>
      </c>
      <c r="H4079" s="57">
        <v>1</v>
      </c>
      <c r="I4079" s="57">
        <v>2</v>
      </c>
      <c r="J4079" s="57"/>
      <c r="K4079" s="57">
        <f t="shared" si="297"/>
        <v>2</v>
      </c>
      <c r="L4079" s="57">
        <f t="shared" si="298"/>
        <v>2</v>
      </c>
      <c r="M4079" s="4" t="s">
        <v>5103</v>
      </c>
      <c r="N4079" s="57" t="s">
        <v>52</v>
      </c>
      <c r="O4079" s="57"/>
      <c r="P4079" s="4" t="s">
        <v>2417</v>
      </c>
      <c r="Q4079" s="4"/>
    </row>
    <row r="4080" spans="1:17" s="1" customFormat="1" ht="18.649999999999999" customHeight="1" x14ac:dyDescent="0.35">
      <c r="A4080" s="3">
        <v>46231</v>
      </c>
      <c r="B4080" s="57">
        <f t="shared" si="299"/>
        <v>31</v>
      </c>
      <c r="C4080" s="57" t="str">
        <f t="shared" si="300"/>
        <v>Jul</v>
      </c>
      <c r="D4080" s="4" t="s">
        <v>2269</v>
      </c>
      <c r="E4080" s="57" t="s">
        <v>34</v>
      </c>
      <c r="F4080" s="57" t="s">
        <v>18</v>
      </c>
      <c r="G4080" s="57">
        <v>9814</v>
      </c>
      <c r="H4080" s="57">
        <v>1</v>
      </c>
      <c r="I4080" s="57">
        <v>2</v>
      </c>
      <c r="J4080" s="57"/>
      <c r="K4080" s="57">
        <f t="shared" si="297"/>
        <v>2</v>
      </c>
      <c r="L4080" s="57">
        <f t="shared" si="298"/>
        <v>2</v>
      </c>
      <c r="M4080" s="4" t="s">
        <v>5103</v>
      </c>
      <c r="N4080" s="57" t="s">
        <v>52</v>
      </c>
      <c r="O4080" s="57"/>
      <c r="P4080" s="4" t="s">
        <v>2417</v>
      </c>
      <c r="Q4080" s="4"/>
    </row>
    <row r="4081" spans="1:17" s="1" customFormat="1" ht="18.649999999999999" customHeight="1" x14ac:dyDescent="0.35">
      <c r="A4081" s="3">
        <v>46231</v>
      </c>
      <c r="B4081" s="57">
        <f t="shared" si="299"/>
        <v>31</v>
      </c>
      <c r="C4081" s="57" t="str">
        <f t="shared" si="300"/>
        <v>Jul</v>
      </c>
      <c r="D4081" s="4" t="s">
        <v>600</v>
      </c>
      <c r="E4081" s="57" t="s">
        <v>445</v>
      </c>
      <c r="F4081" s="57" t="s">
        <v>18</v>
      </c>
      <c r="G4081" s="57">
        <v>9812</v>
      </c>
      <c r="H4081" s="57">
        <v>1</v>
      </c>
      <c r="I4081" s="57">
        <v>8</v>
      </c>
      <c r="J4081" s="57">
        <v>2.5</v>
      </c>
      <c r="K4081" s="57">
        <f t="shared" ref="K4081:K4138" si="301">I4081+J4081</f>
        <v>10.5</v>
      </c>
      <c r="L4081" s="57">
        <f t="shared" si="298"/>
        <v>10.5</v>
      </c>
      <c r="M4081" s="4" t="s">
        <v>5103</v>
      </c>
      <c r="N4081" s="57" t="s">
        <v>52</v>
      </c>
      <c r="O4081" s="57"/>
      <c r="P4081" s="4" t="s">
        <v>6210</v>
      </c>
      <c r="Q4081" s="4"/>
    </row>
    <row r="4082" spans="1:17" s="1" customFormat="1" ht="18.649999999999999" customHeight="1" x14ac:dyDescent="0.35">
      <c r="A4082" s="3">
        <v>46231</v>
      </c>
      <c r="B4082" s="57">
        <f t="shared" si="299"/>
        <v>31</v>
      </c>
      <c r="C4082" s="57" t="str">
        <f t="shared" si="300"/>
        <v>Jul</v>
      </c>
      <c r="D4082" s="4" t="s">
        <v>6795</v>
      </c>
      <c r="E4082" s="57" t="s">
        <v>445</v>
      </c>
      <c r="F4082" s="57" t="s">
        <v>18</v>
      </c>
      <c r="G4082" s="57">
        <v>9812</v>
      </c>
      <c r="H4082" s="57">
        <v>7</v>
      </c>
      <c r="I4082" s="57">
        <v>8</v>
      </c>
      <c r="J4082" s="57">
        <v>4</v>
      </c>
      <c r="K4082" s="57">
        <f t="shared" si="301"/>
        <v>12</v>
      </c>
      <c r="L4082" s="57">
        <f t="shared" si="298"/>
        <v>84</v>
      </c>
      <c r="M4082" s="4" t="s">
        <v>603</v>
      </c>
      <c r="N4082" s="57" t="s">
        <v>47</v>
      </c>
      <c r="O4082" s="57"/>
      <c r="P4082" s="4" t="s">
        <v>5734</v>
      </c>
      <c r="Q4082" s="4"/>
    </row>
    <row r="4083" spans="1:17" s="1" customFormat="1" ht="18.649999999999999" customHeight="1" x14ac:dyDescent="0.35">
      <c r="A4083" s="3">
        <v>46231</v>
      </c>
      <c r="B4083" s="57">
        <f t="shared" si="299"/>
        <v>31</v>
      </c>
      <c r="C4083" s="57" t="str">
        <f t="shared" si="300"/>
        <v>Jul</v>
      </c>
      <c r="D4083" s="4" t="s">
        <v>440</v>
      </c>
      <c r="E4083" s="57" t="s">
        <v>445</v>
      </c>
      <c r="F4083" s="57" t="s">
        <v>18</v>
      </c>
      <c r="G4083" s="57">
        <v>9812</v>
      </c>
      <c r="H4083" s="57">
        <v>1</v>
      </c>
      <c r="I4083" s="57">
        <v>8</v>
      </c>
      <c r="J4083" s="57">
        <v>2.5</v>
      </c>
      <c r="K4083" s="57">
        <f t="shared" si="301"/>
        <v>10.5</v>
      </c>
      <c r="L4083" s="57">
        <f t="shared" si="298"/>
        <v>10.5</v>
      </c>
      <c r="M4083" s="4" t="s">
        <v>7256</v>
      </c>
      <c r="N4083" s="57" t="s">
        <v>47</v>
      </c>
      <c r="O4083" s="57"/>
      <c r="P4083" s="4"/>
      <c r="Q4083" s="4"/>
    </row>
    <row r="4084" spans="1:17" s="1" customFormat="1" ht="18.649999999999999" customHeight="1" x14ac:dyDescent="0.35">
      <c r="A4084" s="3">
        <v>46231</v>
      </c>
      <c r="B4084" s="57">
        <f t="shared" si="299"/>
        <v>31</v>
      </c>
      <c r="C4084" s="57" t="str">
        <f t="shared" si="300"/>
        <v>Jul</v>
      </c>
      <c r="D4084" s="4" t="s">
        <v>6309</v>
      </c>
      <c r="E4084" s="57" t="s">
        <v>445</v>
      </c>
      <c r="F4084" s="57" t="s">
        <v>18</v>
      </c>
      <c r="G4084" s="57">
        <v>9812</v>
      </c>
      <c r="H4084" s="57">
        <v>2</v>
      </c>
      <c r="I4084" s="57">
        <v>8</v>
      </c>
      <c r="J4084" s="57"/>
      <c r="K4084" s="57">
        <f t="shared" si="301"/>
        <v>8</v>
      </c>
      <c r="L4084" s="57">
        <f t="shared" si="298"/>
        <v>16</v>
      </c>
      <c r="M4084" s="4" t="s">
        <v>447</v>
      </c>
      <c r="N4084" s="57" t="s">
        <v>455</v>
      </c>
      <c r="O4084" s="57"/>
      <c r="P4084" s="4"/>
      <c r="Q4084" s="4"/>
    </row>
    <row r="4085" spans="1:17" s="1" customFormat="1" ht="18.649999999999999" customHeight="1" x14ac:dyDescent="0.35">
      <c r="A4085" s="3">
        <v>46231</v>
      </c>
      <c r="B4085" s="57">
        <f t="shared" si="299"/>
        <v>31</v>
      </c>
      <c r="C4085" s="57" t="str">
        <f t="shared" si="300"/>
        <v>Jul</v>
      </c>
      <c r="D4085" s="4" t="s">
        <v>6796</v>
      </c>
      <c r="E4085" s="57" t="s">
        <v>445</v>
      </c>
      <c r="F4085" s="57" t="s">
        <v>18</v>
      </c>
      <c r="G4085" s="57">
        <v>9812</v>
      </c>
      <c r="H4085" s="57">
        <v>1</v>
      </c>
      <c r="I4085" s="57">
        <v>8</v>
      </c>
      <c r="J4085" s="57">
        <v>1.5</v>
      </c>
      <c r="K4085" s="57">
        <f t="shared" si="301"/>
        <v>9.5</v>
      </c>
      <c r="L4085" s="57">
        <f t="shared" si="298"/>
        <v>9.5</v>
      </c>
      <c r="M4085" s="4" t="s">
        <v>447</v>
      </c>
      <c r="N4085" s="57" t="s">
        <v>455</v>
      </c>
      <c r="O4085" s="57"/>
      <c r="P4085" s="4"/>
      <c r="Q4085" s="4"/>
    </row>
    <row r="4086" spans="1:17" s="1" customFormat="1" ht="18.649999999999999" customHeight="1" x14ac:dyDescent="0.35">
      <c r="A4086" s="3">
        <v>46231</v>
      </c>
      <c r="B4086" s="57">
        <f t="shared" si="299"/>
        <v>31</v>
      </c>
      <c r="C4086" s="57" t="str">
        <f t="shared" si="300"/>
        <v>Jul</v>
      </c>
      <c r="D4086" s="4" t="s">
        <v>5179</v>
      </c>
      <c r="E4086" s="57" t="s">
        <v>445</v>
      </c>
      <c r="F4086" s="57" t="s">
        <v>18</v>
      </c>
      <c r="G4086" s="57">
        <v>9812</v>
      </c>
      <c r="H4086" s="57">
        <v>1</v>
      </c>
      <c r="I4086" s="57">
        <v>8</v>
      </c>
      <c r="J4086" s="57"/>
      <c r="K4086" s="57">
        <f t="shared" si="301"/>
        <v>8</v>
      </c>
      <c r="L4086" s="57">
        <f t="shared" si="298"/>
        <v>8</v>
      </c>
      <c r="M4086" s="4" t="s">
        <v>447</v>
      </c>
      <c r="N4086" s="57" t="s">
        <v>455</v>
      </c>
      <c r="O4086" s="57"/>
      <c r="P4086" s="4"/>
      <c r="Q4086" s="4"/>
    </row>
    <row r="4087" spans="1:17" s="1" customFormat="1" ht="18.649999999999999" customHeight="1" x14ac:dyDescent="0.35">
      <c r="A4087" s="3">
        <v>46231</v>
      </c>
      <c r="B4087" s="57">
        <f t="shared" si="299"/>
        <v>31</v>
      </c>
      <c r="C4087" s="57" t="str">
        <f t="shared" si="300"/>
        <v>Jul</v>
      </c>
      <c r="D4087" s="4" t="s">
        <v>1716</v>
      </c>
      <c r="E4087" s="57" t="s">
        <v>445</v>
      </c>
      <c r="F4087" s="57" t="s">
        <v>18</v>
      </c>
      <c r="G4087" s="57">
        <v>9812</v>
      </c>
      <c r="H4087" s="57">
        <v>4</v>
      </c>
      <c r="I4087" s="57">
        <v>8</v>
      </c>
      <c r="J4087" s="57">
        <v>3.5</v>
      </c>
      <c r="K4087" s="57">
        <f t="shared" si="301"/>
        <v>11.5</v>
      </c>
      <c r="L4087" s="57">
        <f t="shared" si="298"/>
        <v>46</v>
      </c>
      <c r="M4087" s="4" t="s">
        <v>6945</v>
      </c>
      <c r="N4087" s="57" t="s">
        <v>47</v>
      </c>
      <c r="O4087" s="57"/>
      <c r="P4087" s="4"/>
      <c r="Q4087" s="4"/>
    </row>
    <row r="4088" spans="1:17" s="1" customFormat="1" ht="18.649999999999999" customHeight="1" x14ac:dyDescent="0.35">
      <c r="A4088" s="3">
        <v>46231</v>
      </c>
      <c r="B4088" s="57">
        <f t="shared" si="299"/>
        <v>31</v>
      </c>
      <c r="C4088" s="57" t="str">
        <f t="shared" si="300"/>
        <v>Jul</v>
      </c>
      <c r="D4088" s="4" t="s">
        <v>1716</v>
      </c>
      <c r="E4088" s="57" t="s">
        <v>445</v>
      </c>
      <c r="F4088" s="57" t="s">
        <v>18</v>
      </c>
      <c r="G4088" s="57">
        <v>9812</v>
      </c>
      <c r="H4088" s="57">
        <v>5</v>
      </c>
      <c r="I4088" s="57">
        <v>8</v>
      </c>
      <c r="J4088" s="57"/>
      <c r="K4088" s="57">
        <f t="shared" si="301"/>
        <v>8</v>
      </c>
      <c r="L4088" s="57">
        <f t="shared" si="298"/>
        <v>40</v>
      </c>
      <c r="M4088" s="4" t="s">
        <v>1903</v>
      </c>
      <c r="N4088" s="57" t="s">
        <v>443</v>
      </c>
      <c r="O4088" s="57"/>
      <c r="P4088" s="4"/>
      <c r="Q4088" s="4"/>
    </row>
    <row r="4089" spans="1:17" s="1" customFormat="1" ht="18.649999999999999" customHeight="1" x14ac:dyDescent="0.35">
      <c r="A4089" s="3">
        <v>46231</v>
      </c>
      <c r="B4089" s="57">
        <f t="shared" si="299"/>
        <v>31</v>
      </c>
      <c r="C4089" s="57" t="str">
        <f t="shared" si="300"/>
        <v>Jul</v>
      </c>
      <c r="D4089" s="4" t="s">
        <v>674</v>
      </c>
      <c r="E4089" s="57" t="s">
        <v>445</v>
      </c>
      <c r="F4089" s="57" t="s">
        <v>17</v>
      </c>
      <c r="G4089" s="57">
        <v>9812</v>
      </c>
      <c r="H4089" s="57">
        <v>1</v>
      </c>
      <c r="I4089" s="57">
        <v>8</v>
      </c>
      <c r="J4089" s="57">
        <v>4</v>
      </c>
      <c r="K4089" s="57">
        <f t="shared" si="301"/>
        <v>12</v>
      </c>
      <c r="L4089" s="57">
        <f t="shared" si="298"/>
        <v>12</v>
      </c>
      <c r="M4089" s="4" t="s">
        <v>5103</v>
      </c>
      <c r="N4089" s="57" t="s">
        <v>52</v>
      </c>
      <c r="O4089" s="57"/>
      <c r="P4089" s="4" t="s">
        <v>5440</v>
      </c>
      <c r="Q4089" s="4"/>
    </row>
    <row r="4090" spans="1:17" s="1" customFormat="1" ht="18.649999999999999" customHeight="1" x14ac:dyDescent="0.35">
      <c r="A4090" s="3">
        <v>46231</v>
      </c>
      <c r="B4090" s="57">
        <f t="shared" si="299"/>
        <v>31</v>
      </c>
      <c r="C4090" s="57" t="str">
        <f t="shared" si="300"/>
        <v>Jul</v>
      </c>
      <c r="D4090" s="4" t="s">
        <v>4813</v>
      </c>
      <c r="E4090" s="57" t="s">
        <v>445</v>
      </c>
      <c r="F4090" s="57" t="s">
        <v>17</v>
      </c>
      <c r="G4090" s="57">
        <v>9812</v>
      </c>
      <c r="H4090" s="57">
        <v>2</v>
      </c>
      <c r="I4090" s="57">
        <v>8</v>
      </c>
      <c r="J4090" s="57"/>
      <c r="K4090" s="57">
        <f t="shared" si="301"/>
        <v>8</v>
      </c>
      <c r="L4090" s="57">
        <f t="shared" si="298"/>
        <v>16</v>
      </c>
      <c r="M4090" s="4" t="s">
        <v>1903</v>
      </c>
      <c r="N4090" s="57" t="s">
        <v>442</v>
      </c>
      <c r="O4090" s="57"/>
      <c r="P4090" s="4"/>
      <c r="Q4090" s="4"/>
    </row>
    <row r="4091" spans="1:17" s="1" customFormat="1" ht="18.649999999999999" customHeight="1" x14ac:dyDescent="0.35">
      <c r="A4091" s="3">
        <v>46231</v>
      </c>
      <c r="B4091" s="57">
        <f t="shared" si="299"/>
        <v>31</v>
      </c>
      <c r="C4091" s="57" t="str">
        <f t="shared" si="300"/>
        <v>Jul</v>
      </c>
      <c r="D4091" s="4" t="s">
        <v>5890</v>
      </c>
      <c r="E4091" s="57" t="s">
        <v>445</v>
      </c>
      <c r="F4091" s="57" t="s">
        <v>17</v>
      </c>
      <c r="G4091" s="57">
        <v>9812</v>
      </c>
      <c r="H4091" s="57">
        <v>1</v>
      </c>
      <c r="I4091" s="57">
        <v>8</v>
      </c>
      <c r="J4091" s="57">
        <v>2</v>
      </c>
      <c r="K4091" s="57">
        <f t="shared" si="301"/>
        <v>10</v>
      </c>
      <c r="L4091" s="57">
        <f t="shared" si="298"/>
        <v>10</v>
      </c>
      <c r="M4091" s="4" t="s">
        <v>1903</v>
      </c>
      <c r="N4091" s="57" t="s">
        <v>442</v>
      </c>
      <c r="O4091" s="57"/>
      <c r="P4091" s="4"/>
      <c r="Q4091" s="4"/>
    </row>
    <row r="4092" spans="1:17" s="1" customFormat="1" ht="18.649999999999999" customHeight="1" x14ac:dyDescent="0.35">
      <c r="A4092" s="3">
        <v>46231</v>
      </c>
      <c r="B4092" s="57">
        <f t="shared" si="299"/>
        <v>31</v>
      </c>
      <c r="C4092" s="57" t="str">
        <f t="shared" si="300"/>
        <v>Jul</v>
      </c>
      <c r="D4092" s="4" t="s">
        <v>839</v>
      </c>
      <c r="E4092" s="57" t="s">
        <v>445</v>
      </c>
      <c r="F4092" s="57" t="s">
        <v>17</v>
      </c>
      <c r="G4092" s="57">
        <v>9812</v>
      </c>
      <c r="H4092" s="57">
        <v>4</v>
      </c>
      <c r="I4092" s="57">
        <v>8</v>
      </c>
      <c r="J4092" s="57">
        <v>2</v>
      </c>
      <c r="K4092" s="57">
        <f t="shared" si="301"/>
        <v>10</v>
      </c>
      <c r="L4092" s="57">
        <f t="shared" si="298"/>
        <v>40</v>
      </c>
      <c r="M4092" s="4" t="s">
        <v>2270</v>
      </c>
      <c r="N4092" s="57" t="s">
        <v>57</v>
      </c>
      <c r="O4092" s="57"/>
      <c r="P4092" s="4" t="s">
        <v>2517</v>
      </c>
      <c r="Q4092" s="4"/>
    </row>
    <row r="4093" spans="1:17" s="1" customFormat="1" ht="18.649999999999999" customHeight="1" x14ac:dyDescent="0.35">
      <c r="A4093" s="3">
        <v>46231</v>
      </c>
      <c r="B4093" s="57">
        <f t="shared" si="299"/>
        <v>31</v>
      </c>
      <c r="C4093" s="57" t="str">
        <f t="shared" si="300"/>
        <v>Jul</v>
      </c>
      <c r="D4093" s="4" t="s">
        <v>5731</v>
      </c>
      <c r="E4093" s="57" t="s">
        <v>445</v>
      </c>
      <c r="F4093" s="57" t="s">
        <v>17</v>
      </c>
      <c r="G4093" s="57">
        <v>9812</v>
      </c>
      <c r="H4093" s="57">
        <v>1</v>
      </c>
      <c r="I4093" s="57">
        <v>8</v>
      </c>
      <c r="J4093" s="57"/>
      <c r="K4093" s="57">
        <f t="shared" si="301"/>
        <v>8</v>
      </c>
      <c r="L4093" s="57">
        <f t="shared" ref="L4093:L4147" si="302">H4093*K4093</f>
        <v>8</v>
      </c>
      <c r="M4093" s="4" t="s">
        <v>5733</v>
      </c>
      <c r="N4093" s="57" t="s">
        <v>47</v>
      </c>
      <c r="O4093" s="57"/>
      <c r="P4093" s="4" t="s">
        <v>5734</v>
      </c>
      <c r="Q4093" s="4"/>
    </row>
    <row r="4094" spans="1:17" s="1" customFormat="1" ht="18.649999999999999" customHeight="1" x14ac:dyDescent="0.35">
      <c r="A4094" s="3">
        <v>46231</v>
      </c>
      <c r="B4094" s="57">
        <f t="shared" si="299"/>
        <v>31</v>
      </c>
      <c r="C4094" s="57" t="str">
        <f t="shared" si="300"/>
        <v>Jul</v>
      </c>
      <c r="D4094" s="4" t="s">
        <v>5731</v>
      </c>
      <c r="E4094" s="57" t="s">
        <v>445</v>
      </c>
      <c r="F4094" s="57" t="s">
        <v>17</v>
      </c>
      <c r="G4094" s="57">
        <v>9812</v>
      </c>
      <c r="H4094" s="57">
        <v>1</v>
      </c>
      <c r="I4094" s="57">
        <v>8</v>
      </c>
      <c r="J4094" s="57">
        <v>2</v>
      </c>
      <c r="K4094" s="57">
        <f t="shared" si="301"/>
        <v>10</v>
      </c>
      <c r="L4094" s="57">
        <f t="shared" si="302"/>
        <v>10</v>
      </c>
      <c r="M4094" s="4" t="s">
        <v>5733</v>
      </c>
      <c r="N4094" s="57" t="s">
        <v>47</v>
      </c>
      <c r="O4094" s="57"/>
      <c r="P4094" s="4" t="s">
        <v>5734</v>
      </c>
      <c r="Q4094" s="4"/>
    </row>
    <row r="4095" spans="1:17" s="1" customFormat="1" ht="18.649999999999999" customHeight="1" x14ac:dyDescent="0.35">
      <c r="A4095" s="3">
        <v>46231</v>
      </c>
      <c r="B4095" s="57">
        <f t="shared" si="299"/>
        <v>31</v>
      </c>
      <c r="C4095" s="57" t="str">
        <f t="shared" si="300"/>
        <v>Jul</v>
      </c>
      <c r="D4095" s="4" t="s">
        <v>551</v>
      </c>
      <c r="E4095" s="57" t="s">
        <v>34</v>
      </c>
      <c r="F4095" s="57" t="s">
        <v>17</v>
      </c>
      <c r="G4095" s="57">
        <v>9814</v>
      </c>
      <c r="H4095" s="57">
        <v>76</v>
      </c>
      <c r="I4095" s="57">
        <v>8</v>
      </c>
      <c r="J4095" s="57">
        <v>4</v>
      </c>
      <c r="K4095" s="57">
        <f t="shared" si="301"/>
        <v>12</v>
      </c>
      <c r="L4095" s="57">
        <f t="shared" si="302"/>
        <v>912</v>
      </c>
      <c r="M4095" s="4" t="s">
        <v>1903</v>
      </c>
      <c r="N4095" s="57" t="s">
        <v>443</v>
      </c>
      <c r="O4095" s="57"/>
      <c r="P4095" s="4"/>
      <c r="Q4095" s="4"/>
    </row>
    <row r="4096" spans="1:17" s="1" customFormat="1" ht="18.649999999999999" customHeight="1" x14ac:dyDescent="0.35">
      <c r="A4096" s="3">
        <v>46232</v>
      </c>
      <c r="B4096" s="57">
        <f t="shared" si="299"/>
        <v>31</v>
      </c>
      <c r="C4096" s="57" t="str">
        <f t="shared" si="300"/>
        <v>Jul</v>
      </c>
      <c r="D4096" s="4" t="s">
        <v>435</v>
      </c>
      <c r="E4096" s="57" t="s">
        <v>34</v>
      </c>
      <c r="F4096" s="57" t="s">
        <v>18</v>
      </c>
      <c r="G4096" s="57">
        <v>9814</v>
      </c>
      <c r="H4096" s="57">
        <v>1</v>
      </c>
      <c r="I4096" s="57">
        <v>4</v>
      </c>
      <c r="J4096" s="57">
        <v>1</v>
      </c>
      <c r="K4096" s="57">
        <f t="shared" si="301"/>
        <v>5</v>
      </c>
      <c r="L4096" s="57">
        <f t="shared" si="302"/>
        <v>5</v>
      </c>
      <c r="M4096" s="4" t="s">
        <v>452</v>
      </c>
      <c r="N4096" s="57" t="s">
        <v>435</v>
      </c>
      <c r="O4096" s="57"/>
      <c r="P4096" s="4"/>
      <c r="Q4096" s="4"/>
    </row>
    <row r="4097" spans="1:17" s="1" customFormat="1" ht="18.649999999999999" customHeight="1" x14ac:dyDescent="0.35">
      <c r="A4097" s="3">
        <v>46232</v>
      </c>
      <c r="B4097" s="57">
        <f t="shared" si="299"/>
        <v>31</v>
      </c>
      <c r="C4097" s="57" t="str">
        <f t="shared" si="300"/>
        <v>Jul</v>
      </c>
      <c r="D4097" s="4" t="s">
        <v>2268</v>
      </c>
      <c r="E4097" s="57" t="s">
        <v>34</v>
      </c>
      <c r="F4097" s="57" t="s">
        <v>18</v>
      </c>
      <c r="G4097" s="57">
        <v>9814</v>
      </c>
      <c r="H4097" s="57">
        <v>1</v>
      </c>
      <c r="I4097" s="57">
        <v>2</v>
      </c>
      <c r="J4097" s="57"/>
      <c r="K4097" s="57">
        <f t="shared" si="301"/>
        <v>2</v>
      </c>
      <c r="L4097" s="57">
        <f t="shared" si="302"/>
        <v>2</v>
      </c>
      <c r="M4097" s="4" t="s">
        <v>5103</v>
      </c>
      <c r="N4097" s="57" t="s">
        <v>52</v>
      </c>
      <c r="O4097" s="57"/>
      <c r="P4097" s="4" t="s">
        <v>2417</v>
      </c>
      <c r="Q4097" s="4"/>
    </row>
    <row r="4098" spans="1:17" s="1" customFormat="1" ht="18.649999999999999" customHeight="1" x14ac:dyDescent="0.35">
      <c r="A4098" s="3">
        <v>46232</v>
      </c>
      <c r="B4098" s="57">
        <f t="shared" si="299"/>
        <v>31</v>
      </c>
      <c r="C4098" s="57" t="str">
        <f t="shared" si="300"/>
        <v>Jul</v>
      </c>
      <c r="D4098" s="4" t="s">
        <v>2269</v>
      </c>
      <c r="E4098" s="57" t="s">
        <v>34</v>
      </c>
      <c r="F4098" s="57" t="s">
        <v>18</v>
      </c>
      <c r="G4098" s="57">
        <v>9814</v>
      </c>
      <c r="H4098" s="57">
        <v>1</v>
      </c>
      <c r="I4098" s="57">
        <v>2</v>
      </c>
      <c r="J4098" s="57"/>
      <c r="K4098" s="57">
        <f t="shared" si="301"/>
        <v>2</v>
      </c>
      <c r="L4098" s="57">
        <f t="shared" si="302"/>
        <v>2</v>
      </c>
      <c r="M4098" s="4" t="s">
        <v>5103</v>
      </c>
      <c r="N4098" s="57" t="s">
        <v>52</v>
      </c>
      <c r="O4098" s="57"/>
      <c r="P4098" s="4" t="s">
        <v>2417</v>
      </c>
      <c r="Q4098" s="4"/>
    </row>
    <row r="4099" spans="1:17" s="1" customFormat="1" ht="18.649999999999999" customHeight="1" x14ac:dyDescent="0.35">
      <c r="A4099" s="3">
        <v>46232</v>
      </c>
      <c r="B4099" s="57">
        <f t="shared" si="299"/>
        <v>31</v>
      </c>
      <c r="C4099" s="57" t="str">
        <f t="shared" si="300"/>
        <v>Jul</v>
      </c>
      <c r="D4099" s="4" t="s">
        <v>600</v>
      </c>
      <c r="E4099" s="57" t="s">
        <v>445</v>
      </c>
      <c r="F4099" s="57" t="s">
        <v>18</v>
      </c>
      <c r="G4099" s="57">
        <v>9812</v>
      </c>
      <c r="H4099" s="57">
        <v>1</v>
      </c>
      <c r="I4099" s="57">
        <v>8</v>
      </c>
      <c r="J4099" s="57">
        <v>3.5</v>
      </c>
      <c r="K4099" s="57">
        <f t="shared" si="301"/>
        <v>11.5</v>
      </c>
      <c r="L4099" s="57">
        <f t="shared" si="302"/>
        <v>11.5</v>
      </c>
      <c r="M4099" s="4" t="s">
        <v>5103</v>
      </c>
      <c r="N4099" s="57" t="s">
        <v>52</v>
      </c>
      <c r="O4099" s="57"/>
      <c r="P4099" s="4" t="s">
        <v>6210</v>
      </c>
      <c r="Q4099" s="4"/>
    </row>
    <row r="4100" spans="1:17" s="1" customFormat="1" ht="18.649999999999999" customHeight="1" x14ac:dyDescent="0.35">
      <c r="A4100" s="3">
        <v>46232</v>
      </c>
      <c r="B4100" s="57">
        <f t="shared" si="299"/>
        <v>31</v>
      </c>
      <c r="C4100" s="57" t="str">
        <f t="shared" si="300"/>
        <v>Jul</v>
      </c>
      <c r="D4100" s="4" t="s">
        <v>6609</v>
      </c>
      <c r="E4100" s="57" t="s">
        <v>445</v>
      </c>
      <c r="F4100" s="57" t="s">
        <v>18</v>
      </c>
      <c r="G4100" s="57">
        <v>9812</v>
      </c>
      <c r="H4100" s="57">
        <v>1</v>
      </c>
      <c r="I4100" s="57">
        <v>8</v>
      </c>
      <c r="J4100" s="57">
        <v>4</v>
      </c>
      <c r="K4100" s="57">
        <f t="shared" si="301"/>
        <v>12</v>
      </c>
      <c r="L4100" s="57">
        <f t="shared" si="302"/>
        <v>12</v>
      </c>
      <c r="M4100" s="4" t="s">
        <v>5103</v>
      </c>
      <c r="N4100" s="57" t="s">
        <v>52</v>
      </c>
      <c r="O4100" s="57"/>
      <c r="P4100" s="4"/>
      <c r="Q4100" s="4"/>
    </row>
    <row r="4101" spans="1:17" s="1" customFormat="1" ht="18.649999999999999" customHeight="1" x14ac:dyDescent="0.35">
      <c r="A4101" s="3">
        <v>46232</v>
      </c>
      <c r="B4101" s="57">
        <f t="shared" si="299"/>
        <v>31</v>
      </c>
      <c r="C4101" s="57" t="str">
        <f t="shared" si="300"/>
        <v>Jul</v>
      </c>
      <c r="D4101" s="4" t="s">
        <v>6795</v>
      </c>
      <c r="E4101" s="57" t="s">
        <v>445</v>
      </c>
      <c r="F4101" s="57" t="s">
        <v>18</v>
      </c>
      <c r="G4101" s="57">
        <v>9812</v>
      </c>
      <c r="H4101" s="57">
        <v>1</v>
      </c>
      <c r="I4101" s="57">
        <v>8</v>
      </c>
      <c r="J4101" s="57"/>
      <c r="K4101" s="57">
        <f t="shared" si="301"/>
        <v>8</v>
      </c>
      <c r="L4101" s="57">
        <f t="shared" si="302"/>
        <v>8</v>
      </c>
      <c r="M4101" s="4" t="s">
        <v>603</v>
      </c>
      <c r="N4101" s="57" t="s">
        <v>47</v>
      </c>
      <c r="O4101" s="57"/>
      <c r="P4101" s="4" t="s">
        <v>5734</v>
      </c>
      <c r="Q4101" s="4"/>
    </row>
    <row r="4102" spans="1:17" s="1" customFormat="1" ht="18.649999999999999" customHeight="1" x14ac:dyDescent="0.35">
      <c r="A4102" s="3">
        <v>46232</v>
      </c>
      <c r="B4102" s="57">
        <f t="shared" si="299"/>
        <v>31</v>
      </c>
      <c r="C4102" s="57" t="str">
        <f t="shared" si="300"/>
        <v>Jul</v>
      </c>
      <c r="D4102" s="4" t="s">
        <v>6795</v>
      </c>
      <c r="E4102" s="57" t="s">
        <v>445</v>
      </c>
      <c r="F4102" s="57" t="s">
        <v>18</v>
      </c>
      <c r="G4102" s="57">
        <v>9812</v>
      </c>
      <c r="H4102" s="57">
        <v>5</v>
      </c>
      <c r="I4102" s="57">
        <v>8</v>
      </c>
      <c r="J4102" s="57">
        <v>4</v>
      </c>
      <c r="K4102" s="57">
        <f t="shared" si="301"/>
        <v>12</v>
      </c>
      <c r="L4102" s="57">
        <f t="shared" si="302"/>
        <v>60</v>
      </c>
      <c r="M4102" s="4" t="s">
        <v>603</v>
      </c>
      <c r="N4102" s="57" t="s">
        <v>47</v>
      </c>
      <c r="O4102" s="57"/>
      <c r="P4102" s="4" t="s">
        <v>5734</v>
      </c>
      <c r="Q4102" s="4"/>
    </row>
    <row r="4103" spans="1:17" s="1" customFormat="1" ht="18.649999999999999" customHeight="1" x14ac:dyDescent="0.35">
      <c r="A4103" s="3">
        <v>46232</v>
      </c>
      <c r="B4103" s="57">
        <f t="shared" si="299"/>
        <v>31</v>
      </c>
      <c r="C4103" s="57" t="str">
        <f t="shared" si="300"/>
        <v>Jul</v>
      </c>
      <c r="D4103" s="4" t="s">
        <v>600</v>
      </c>
      <c r="E4103" s="57" t="s">
        <v>445</v>
      </c>
      <c r="F4103" s="57" t="s">
        <v>18</v>
      </c>
      <c r="G4103" s="57">
        <v>9812</v>
      </c>
      <c r="H4103" s="57">
        <v>2</v>
      </c>
      <c r="I4103" s="57">
        <v>8</v>
      </c>
      <c r="J4103" s="57"/>
      <c r="K4103" s="57">
        <f t="shared" si="301"/>
        <v>8</v>
      </c>
      <c r="L4103" s="57">
        <f t="shared" si="302"/>
        <v>16</v>
      </c>
      <c r="M4103" s="4" t="s">
        <v>447</v>
      </c>
      <c r="N4103" s="57" t="s">
        <v>455</v>
      </c>
      <c r="O4103" s="57"/>
      <c r="P4103" s="4"/>
      <c r="Q4103" s="4"/>
    </row>
    <row r="4104" spans="1:17" s="1" customFormat="1" ht="18.649999999999999" customHeight="1" x14ac:dyDescent="0.35">
      <c r="A4104" s="3">
        <v>46232</v>
      </c>
      <c r="B4104" s="57">
        <f t="shared" si="299"/>
        <v>31</v>
      </c>
      <c r="C4104" s="57" t="str">
        <f t="shared" si="300"/>
        <v>Jul</v>
      </c>
      <c r="D4104" s="4" t="s">
        <v>7172</v>
      </c>
      <c r="E4104" s="57" t="s">
        <v>445</v>
      </c>
      <c r="F4104" s="57" t="s">
        <v>18</v>
      </c>
      <c r="G4104" s="57">
        <v>9812</v>
      </c>
      <c r="H4104" s="57">
        <v>2</v>
      </c>
      <c r="I4104" s="57">
        <v>8</v>
      </c>
      <c r="J4104" s="57">
        <v>3</v>
      </c>
      <c r="K4104" s="57">
        <f t="shared" si="301"/>
        <v>11</v>
      </c>
      <c r="L4104" s="57">
        <f t="shared" si="302"/>
        <v>22</v>
      </c>
      <c r="M4104" s="4" t="s">
        <v>447</v>
      </c>
      <c r="N4104" s="57" t="s">
        <v>455</v>
      </c>
      <c r="O4104" s="57"/>
      <c r="P4104" s="4"/>
      <c r="Q4104" s="4"/>
    </row>
    <row r="4105" spans="1:17" s="1" customFormat="1" ht="18.649999999999999" customHeight="1" x14ac:dyDescent="0.35">
      <c r="A4105" s="3">
        <v>46232</v>
      </c>
      <c r="B4105" s="57">
        <f t="shared" si="299"/>
        <v>31</v>
      </c>
      <c r="C4105" s="57" t="str">
        <f t="shared" si="300"/>
        <v>Jul</v>
      </c>
      <c r="D4105" s="4" t="s">
        <v>3488</v>
      </c>
      <c r="E4105" s="57" t="s">
        <v>445</v>
      </c>
      <c r="F4105" s="57" t="s">
        <v>18</v>
      </c>
      <c r="G4105" s="57">
        <v>9812</v>
      </c>
      <c r="H4105" s="57">
        <v>13</v>
      </c>
      <c r="I4105" s="57">
        <v>8</v>
      </c>
      <c r="J4105" s="57">
        <v>4</v>
      </c>
      <c r="K4105" s="57">
        <f t="shared" si="301"/>
        <v>12</v>
      </c>
      <c r="L4105" s="57">
        <f t="shared" si="302"/>
        <v>156</v>
      </c>
      <c r="M4105" s="4" t="s">
        <v>447</v>
      </c>
      <c r="N4105" s="57" t="s">
        <v>455</v>
      </c>
      <c r="O4105" s="57"/>
      <c r="P4105" s="4"/>
      <c r="Q4105" s="4"/>
    </row>
    <row r="4106" spans="1:17" s="1" customFormat="1" ht="18.649999999999999" customHeight="1" x14ac:dyDescent="0.35">
      <c r="A4106" s="3">
        <v>46232</v>
      </c>
      <c r="B4106" s="57">
        <f t="shared" si="299"/>
        <v>31</v>
      </c>
      <c r="C4106" s="57" t="str">
        <f t="shared" si="300"/>
        <v>Jul</v>
      </c>
      <c r="D4106" s="4" t="s">
        <v>7311</v>
      </c>
      <c r="E4106" s="57" t="s">
        <v>445</v>
      </c>
      <c r="F4106" s="57" t="s">
        <v>18</v>
      </c>
      <c r="G4106" s="57">
        <v>9812</v>
      </c>
      <c r="H4106" s="57">
        <v>2</v>
      </c>
      <c r="I4106" s="57">
        <v>8</v>
      </c>
      <c r="J4106" s="57">
        <v>2</v>
      </c>
      <c r="K4106" s="57">
        <f t="shared" si="301"/>
        <v>10</v>
      </c>
      <c r="L4106" s="57">
        <f t="shared" si="302"/>
        <v>20</v>
      </c>
      <c r="M4106" s="4" t="s">
        <v>1903</v>
      </c>
      <c r="N4106" s="57" t="s">
        <v>443</v>
      </c>
      <c r="O4106" s="57"/>
      <c r="P4106" s="4"/>
      <c r="Q4106" s="4"/>
    </row>
    <row r="4107" spans="1:17" s="1" customFormat="1" ht="18.649999999999999" customHeight="1" x14ac:dyDescent="0.35">
      <c r="A4107" s="3">
        <v>46232</v>
      </c>
      <c r="B4107" s="57">
        <f t="shared" si="299"/>
        <v>31</v>
      </c>
      <c r="C4107" s="57" t="str">
        <f t="shared" si="300"/>
        <v>Jul</v>
      </c>
      <c r="D4107" s="4" t="s">
        <v>7311</v>
      </c>
      <c r="E4107" s="57" t="s">
        <v>445</v>
      </c>
      <c r="F4107" s="57" t="s">
        <v>18</v>
      </c>
      <c r="G4107" s="57">
        <v>9812</v>
      </c>
      <c r="H4107" s="57">
        <v>1</v>
      </c>
      <c r="I4107" s="57">
        <v>8</v>
      </c>
      <c r="J4107" s="57">
        <v>2.5</v>
      </c>
      <c r="K4107" s="57">
        <f t="shared" si="301"/>
        <v>10.5</v>
      </c>
      <c r="L4107" s="57">
        <f t="shared" si="302"/>
        <v>10.5</v>
      </c>
      <c r="M4107" s="4" t="s">
        <v>1903</v>
      </c>
      <c r="N4107" s="57" t="s">
        <v>443</v>
      </c>
      <c r="O4107" s="57"/>
      <c r="P4107" s="4"/>
      <c r="Q4107" s="4"/>
    </row>
    <row r="4108" spans="1:17" s="1" customFormat="1" ht="18.649999999999999" customHeight="1" x14ac:dyDescent="0.35">
      <c r="A4108" s="3">
        <v>46232</v>
      </c>
      <c r="B4108" s="57">
        <f t="shared" si="299"/>
        <v>31</v>
      </c>
      <c r="C4108" s="57" t="str">
        <f t="shared" si="300"/>
        <v>Jul</v>
      </c>
      <c r="D4108" s="4" t="s">
        <v>5179</v>
      </c>
      <c r="E4108" s="57" t="s">
        <v>445</v>
      </c>
      <c r="F4108" s="57" t="s">
        <v>18</v>
      </c>
      <c r="G4108" s="57">
        <v>9812</v>
      </c>
      <c r="H4108" s="57">
        <v>3</v>
      </c>
      <c r="I4108" s="57">
        <v>8</v>
      </c>
      <c r="J4108" s="57"/>
      <c r="K4108" s="57">
        <f t="shared" si="301"/>
        <v>8</v>
      </c>
      <c r="L4108" s="57">
        <f t="shared" si="302"/>
        <v>24</v>
      </c>
      <c r="M4108" s="4" t="s">
        <v>447</v>
      </c>
      <c r="N4108" s="57" t="s">
        <v>455</v>
      </c>
      <c r="O4108" s="57"/>
      <c r="P4108" s="4"/>
      <c r="Q4108" s="4"/>
    </row>
    <row r="4109" spans="1:17" s="1" customFormat="1" ht="18.649999999999999" customHeight="1" x14ac:dyDescent="0.35">
      <c r="A4109" s="3">
        <v>46232</v>
      </c>
      <c r="B4109" s="57">
        <f t="shared" si="299"/>
        <v>31</v>
      </c>
      <c r="C4109" s="57" t="str">
        <f t="shared" si="300"/>
        <v>Jul</v>
      </c>
      <c r="D4109" s="4" t="s">
        <v>5179</v>
      </c>
      <c r="E4109" s="57" t="s">
        <v>445</v>
      </c>
      <c r="F4109" s="57" t="s">
        <v>18</v>
      </c>
      <c r="G4109" s="57">
        <v>9812</v>
      </c>
      <c r="H4109" s="57">
        <v>1</v>
      </c>
      <c r="I4109" s="57">
        <v>8</v>
      </c>
      <c r="J4109" s="57">
        <v>1.5</v>
      </c>
      <c r="K4109" s="57">
        <f t="shared" si="301"/>
        <v>9.5</v>
      </c>
      <c r="L4109" s="57">
        <f t="shared" si="302"/>
        <v>9.5</v>
      </c>
      <c r="M4109" s="4" t="s">
        <v>447</v>
      </c>
      <c r="N4109" s="57" t="s">
        <v>455</v>
      </c>
      <c r="O4109" s="57"/>
      <c r="P4109" s="4"/>
      <c r="Q4109" s="4"/>
    </row>
    <row r="4110" spans="1:17" s="1" customFormat="1" ht="18.649999999999999" customHeight="1" x14ac:dyDescent="0.35">
      <c r="A4110" s="3">
        <v>46232</v>
      </c>
      <c r="B4110" s="57">
        <f t="shared" si="299"/>
        <v>31</v>
      </c>
      <c r="C4110" s="57" t="str">
        <f t="shared" si="300"/>
        <v>Jul</v>
      </c>
      <c r="D4110" s="4" t="s">
        <v>1716</v>
      </c>
      <c r="E4110" s="57" t="s">
        <v>445</v>
      </c>
      <c r="F4110" s="57" t="s">
        <v>18</v>
      </c>
      <c r="G4110" s="57">
        <v>9812</v>
      </c>
      <c r="H4110" s="57">
        <v>1</v>
      </c>
      <c r="I4110" s="57">
        <v>8</v>
      </c>
      <c r="J4110" s="57">
        <v>2</v>
      </c>
      <c r="K4110" s="57">
        <f t="shared" si="301"/>
        <v>10</v>
      </c>
      <c r="L4110" s="57">
        <f t="shared" si="302"/>
        <v>10</v>
      </c>
      <c r="M4110" s="4" t="s">
        <v>447</v>
      </c>
      <c r="N4110" s="57" t="s">
        <v>455</v>
      </c>
      <c r="O4110" s="57"/>
      <c r="P4110" s="4"/>
      <c r="Q4110" s="4"/>
    </row>
    <row r="4111" spans="1:17" s="1" customFormat="1" ht="18.649999999999999" customHeight="1" x14ac:dyDescent="0.35">
      <c r="A4111" s="3">
        <v>46232</v>
      </c>
      <c r="B4111" s="57">
        <f t="shared" si="299"/>
        <v>31</v>
      </c>
      <c r="C4111" s="57" t="str">
        <f t="shared" si="300"/>
        <v>Jul</v>
      </c>
      <c r="D4111" s="4" t="s">
        <v>674</v>
      </c>
      <c r="E4111" s="57" t="s">
        <v>445</v>
      </c>
      <c r="F4111" s="57" t="s">
        <v>17</v>
      </c>
      <c r="G4111" s="57">
        <v>9812</v>
      </c>
      <c r="H4111" s="57">
        <v>1</v>
      </c>
      <c r="I4111" s="57">
        <v>8</v>
      </c>
      <c r="J4111" s="57"/>
      <c r="K4111" s="57">
        <f t="shared" si="301"/>
        <v>8</v>
      </c>
      <c r="L4111" s="57">
        <f t="shared" si="302"/>
        <v>8</v>
      </c>
      <c r="M4111" s="4" t="s">
        <v>5103</v>
      </c>
      <c r="N4111" s="57" t="s">
        <v>52</v>
      </c>
      <c r="O4111" s="57"/>
      <c r="P4111" s="4" t="s">
        <v>5440</v>
      </c>
      <c r="Q4111" s="4"/>
    </row>
    <row r="4112" spans="1:17" s="1" customFormat="1" ht="18.649999999999999" customHeight="1" x14ac:dyDescent="0.35">
      <c r="A4112" s="3">
        <v>46232</v>
      </c>
      <c r="B4112" s="57">
        <f t="shared" si="299"/>
        <v>31</v>
      </c>
      <c r="C4112" s="57" t="str">
        <f t="shared" si="300"/>
        <v>Jul</v>
      </c>
      <c r="D4112" s="4" t="s">
        <v>674</v>
      </c>
      <c r="E4112" s="57" t="s">
        <v>445</v>
      </c>
      <c r="F4112" s="57" t="s">
        <v>17</v>
      </c>
      <c r="G4112" s="57">
        <v>9812</v>
      </c>
      <c r="H4112" s="57">
        <v>3</v>
      </c>
      <c r="I4112" s="57">
        <v>8</v>
      </c>
      <c r="J4112" s="57"/>
      <c r="K4112" s="57">
        <f t="shared" si="301"/>
        <v>8</v>
      </c>
      <c r="L4112" s="57">
        <f t="shared" si="302"/>
        <v>24</v>
      </c>
      <c r="M4112" s="4" t="s">
        <v>5103</v>
      </c>
      <c r="N4112" s="57" t="s">
        <v>52</v>
      </c>
      <c r="O4112" s="57"/>
      <c r="P4112" s="4" t="s">
        <v>5362</v>
      </c>
      <c r="Q4112" s="4"/>
    </row>
    <row r="4113" spans="1:17" s="1" customFormat="1" ht="18.649999999999999" customHeight="1" x14ac:dyDescent="0.35">
      <c r="A4113" s="3">
        <v>46232</v>
      </c>
      <c r="B4113" s="57">
        <f t="shared" si="299"/>
        <v>31</v>
      </c>
      <c r="C4113" s="57" t="str">
        <f t="shared" si="300"/>
        <v>Jul</v>
      </c>
      <c r="D4113" s="4" t="s">
        <v>4813</v>
      </c>
      <c r="E4113" s="57" t="s">
        <v>445</v>
      </c>
      <c r="F4113" s="57" t="s">
        <v>17</v>
      </c>
      <c r="G4113" s="57">
        <v>9812</v>
      </c>
      <c r="H4113" s="57">
        <v>1</v>
      </c>
      <c r="I4113" s="57">
        <v>8</v>
      </c>
      <c r="J4113" s="57">
        <v>2</v>
      </c>
      <c r="K4113" s="57">
        <f t="shared" si="301"/>
        <v>10</v>
      </c>
      <c r="L4113" s="57">
        <f t="shared" si="302"/>
        <v>10</v>
      </c>
      <c r="M4113" s="4" t="s">
        <v>1903</v>
      </c>
      <c r="N4113" s="57" t="s">
        <v>442</v>
      </c>
      <c r="O4113" s="57"/>
      <c r="P4113" s="4"/>
      <c r="Q4113" s="4"/>
    </row>
    <row r="4114" spans="1:17" s="1" customFormat="1" ht="18.649999999999999" customHeight="1" x14ac:dyDescent="0.35">
      <c r="A4114" s="3">
        <v>46232</v>
      </c>
      <c r="B4114" s="57">
        <f t="shared" si="299"/>
        <v>31</v>
      </c>
      <c r="C4114" s="57" t="str">
        <f t="shared" si="300"/>
        <v>Jul</v>
      </c>
      <c r="D4114" s="4" t="s">
        <v>672</v>
      </c>
      <c r="E4114" s="57" t="s">
        <v>445</v>
      </c>
      <c r="F4114" s="57" t="s">
        <v>17</v>
      </c>
      <c r="G4114" s="57">
        <v>9812</v>
      </c>
      <c r="H4114" s="57">
        <v>2</v>
      </c>
      <c r="I4114" s="57">
        <v>8</v>
      </c>
      <c r="J4114" s="57">
        <v>3.5</v>
      </c>
      <c r="K4114" s="57">
        <f t="shared" si="301"/>
        <v>11.5</v>
      </c>
      <c r="L4114" s="57">
        <f t="shared" si="302"/>
        <v>23</v>
      </c>
      <c r="M4114" s="4" t="s">
        <v>1903</v>
      </c>
      <c r="N4114" s="57" t="s">
        <v>443</v>
      </c>
      <c r="O4114" s="57"/>
      <c r="P4114" s="4"/>
      <c r="Q4114" s="4"/>
    </row>
    <row r="4115" spans="1:17" s="1" customFormat="1" ht="18.649999999999999" customHeight="1" x14ac:dyDescent="0.35">
      <c r="A4115" s="3">
        <v>46232</v>
      </c>
      <c r="B4115" s="57">
        <f t="shared" si="299"/>
        <v>31</v>
      </c>
      <c r="C4115" s="57" t="str">
        <f t="shared" si="300"/>
        <v>Jul</v>
      </c>
      <c r="D4115" s="4" t="s">
        <v>672</v>
      </c>
      <c r="E4115" s="57" t="s">
        <v>445</v>
      </c>
      <c r="F4115" s="57" t="s">
        <v>17</v>
      </c>
      <c r="G4115" s="57">
        <v>9812</v>
      </c>
      <c r="H4115" s="57">
        <v>4</v>
      </c>
      <c r="I4115" s="57">
        <v>8</v>
      </c>
      <c r="J4115" s="57">
        <v>4</v>
      </c>
      <c r="K4115" s="57">
        <f t="shared" si="301"/>
        <v>12</v>
      </c>
      <c r="L4115" s="57">
        <f t="shared" si="302"/>
        <v>48</v>
      </c>
      <c r="M4115" s="4" t="s">
        <v>1903</v>
      </c>
      <c r="N4115" s="57" t="s">
        <v>443</v>
      </c>
      <c r="O4115" s="57"/>
      <c r="P4115" s="4"/>
      <c r="Q4115" s="4"/>
    </row>
    <row r="4116" spans="1:17" s="1" customFormat="1" ht="18.649999999999999" customHeight="1" x14ac:dyDescent="0.35">
      <c r="A4116" s="3">
        <v>46232</v>
      </c>
      <c r="B4116" s="57">
        <f t="shared" si="299"/>
        <v>31</v>
      </c>
      <c r="C4116" s="57" t="str">
        <f t="shared" si="300"/>
        <v>Jul</v>
      </c>
      <c r="D4116" s="4" t="s">
        <v>839</v>
      </c>
      <c r="E4116" s="57" t="s">
        <v>445</v>
      </c>
      <c r="F4116" s="57" t="s">
        <v>17</v>
      </c>
      <c r="G4116" s="57">
        <v>9812</v>
      </c>
      <c r="H4116" s="57">
        <v>5</v>
      </c>
      <c r="I4116" s="57">
        <v>8</v>
      </c>
      <c r="J4116" s="57">
        <v>2</v>
      </c>
      <c r="K4116" s="57">
        <f t="shared" si="301"/>
        <v>10</v>
      </c>
      <c r="L4116" s="57">
        <f t="shared" si="302"/>
        <v>50</v>
      </c>
      <c r="M4116" s="4" t="s">
        <v>2270</v>
      </c>
      <c r="N4116" s="57" t="s">
        <v>57</v>
      </c>
      <c r="O4116" s="57"/>
      <c r="P4116" s="4" t="s">
        <v>2517</v>
      </c>
      <c r="Q4116" s="4"/>
    </row>
    <row r="4117" spans="1:17" s="1" customFormat="1" ht="18.649999999999999" customHeight="1" x14ac:dyDescent="0.35">
      <c r="A4117" s="3">
        <v>46232</v>
      </c>
      <c r="B4117" s="57">
        <f t="shared" si="299"/>
        <v>31</v>
      </c>
      <c r="C4117" s="57" t="str">
        <f t="shared" si="300"/>
        <v>Jul</v>
      </c>
      <c r="D4117" s="4" t="s">
        <v>5731</v>
      </c>
      <c r="E4117" s="57" t="s">
        <v>445</v>
      </c>
      <c r="F4117" s="57" t="s">
        <v>17</v>
      </c>
      <c r="G4117" s="57">
        <v>9812</v>
      </c>
      <c r="H4117" s="57">
        <v>1</v>
      </c>
      <c r="I4117" s="57">
        <v>8</v>
      </c>
      <c r="J4117" s="57">
        <v>2</v>
      </c>
      <c r="K4117" s="57">
        <f t="shared" si="301"/>
        <v>10</v>
      </c>
      <c r="L4117" s="57">
        <f t="shared" si="302"/>
        <v>10</v>
      </c>
      <c r="M4117" s="4" t="s">
        <v>5733</v>
      </c>
      <c r="N4117" s="57" t="s">
        <v>47</v>
      </c>
      <c r="O4117" s="57"/>
      <c r="P4117" s="4" t="s">
        <v>5734</v>
      </c>
      <c r="Q4117" s="4"/>
    </row>
    <row r="4118" spans="1:17" s="1" customFormat="1" ht="18.649999999999999" customHeight="1" x14ac:dyDescent="0.35">
      <c r="A4118" s="3">
        <v>46232</v>
      </c>
      <c r="B4118" s="57">
        <f t="shared" si="299"/>
        <v>31</v>
      </c>
      <c r="C4118" s="57" t="str">
        <f t="shared" si="300"/>
        <v>Jul</v>
      </c>
      <c r="D4118" s="4" t="s">
        <v>5731</v>
      </c>
      <c r="E4118" s="57" t="s">
        <v>445</v>
      </c>
      <c r="F4118" s="57" t="s">
        <v>17</v>
      </c>
      <c r="G4118" s="57">
        <v>9812</v>
      </c>
      <c r="H4118" s="57">
        <v>1</v>
      </c>
      <c r="I4118" s="57">
        <v>8</v>
      </c>
      <c r="J4118" s="57">
        <v>4</v>
      </c>
      <c r="K4118" s="57">
        <f t="shared" si="301"/>
        <v>12</v>
      </c>
      <c r="L4118" s="57">
        <f t="shared" si="302"/>
        <v>12</v>
      </c>
      <c r="M4118" s="4" t="s">
        <v>5733</v>
      </c>
      <c r="N4118" s="57" t="s">
        <v>47</v>
      </c>
      <c r="O4118" s="57"/>
      <c r="P4118" s="4" t="s">
        <v>5734</v>
      </c>
      <c r="Q4118" s="4"/>
    </row>
    <row r="4119" spans="1:17" s="1" customFormat="1" ht="18.649999999999999" customHeight="1" x14ac:dyDescent="0.35">
      <c r="A4119" s="3">
        <v>46232</v>
      </c>
      <c r="B4119" s="57">
        <f t="shared" si="299"/>
        <v>31</v>
      </c>
      <c r="C4119" s="57" t="str">
        <f t="shared" si="300"/>
        <v>Jul</v>
      </c>
      <c r="D4119" s="4" t="s">
        <v>551</v>
      </c>
      <c r="E4119" s="57" t="s">
        <v>34</v>
      </c>
      <c r="F4119" s="57" t="s">
        <v>17</v>
      </c>
      <c r="G4119" s="57">
        <v>9814</v>
      </c>
      <c r="H4119" s="57">
        <v>70</v>
      </c>
      <c r="I4119" s="57">
        <v>8</v>
      </c>
      <c r="J4119" s="57">
        <v>4</v>
      </c>
      <c r="K4119" s="57">
        <f t="shared" si="301"/>
        <v>12</v>
      </c>
      <c r="L4119" s="57">
        <f t="shared" si="302"/>
        <v>840</v>
      </c>
      <c r="M4119" s="4" t="s">
        <v>1903</v>
      </c>
      <c r="N4119" s="57" t="s">
        <v>443</v>
      </c>
      <c r="O4119" s="57"/>
      <c r="P4119" s="4"/>
      <c r="Q4119" s="4"/>
    </row>
    <row r="4120" spans="1:17" s="1" customFormat="1" ht="18.649999999999999" customHeight="1" x14ac:dyDescent="0.35">
      <c r="A4120" s="3">
        <v>46233</v>
      </c>
      <c r="B4120" s="57">
        <f t="shared" si="299"/>
        <v>31</v>
      </c>
      <c r="C4120" s="57" t="str">
        <f t="shared" si="300"/>
        <v>Jul</v>
      </c>
      <c r="D4120" s="4" t="s">
        <v>435</v>
      </c>
      <c r="E4120" s="57" t="s">
        <v>34</v>
      </c>
      <c r="F4120" s="57" t="s">
        <v>18</v>
      </c>
      <c r="G4120" s="57">
        <v>9814</v>
      </c>
      <c r="H4120" s="57">
        <v>1</v>
      </c>
      <c r="I4120" s="57">
        <v>8</v>
      </c>
      <c r="J4120" s="57">
        <v>2</v>
      </c>
      <c r="K4120" s="57">
        <f t="shared" si="301"/>
        <v>10</v>
      </c>
      <c r="L4120" s="57">
        <f t="shared" si="302"/>
        <v>10</v>
      </c>
      <c r="M4120" s="4" t="s">
        <v>452</v>
      </c>
      <c r="N4120" s="57" t="s">
        <v>435</v>
      </c>
      <c r="O4120" s="57"/>
      <c r="P4120" s="4"/>
      <c r="Q4120" s="4"/>
    </row>
    <row r="4121" spans="1:17" s="1" customFormat="1" ht="18.649999999999999" customHeight="1" x14ac:dyDescent="0.35">
      <c r="A4121" s="3">
        <v>46233</v>
      </c>
      <c r="B4121" s="57">
        <f t="shared" si="299"/>
        <v>31</v>
      </c>
      <c r="C4121" s="57" t="str">
        <f t="shared" si="300"/>
        <v>Jul</v>
      </c>
      <c r="D4121" s="4" t="s">
        <v>670</v>
      </c>
      <c r="E4121" s="57" t="s">
        <v>34</v>
      </c>
      <c r="F4121" s="57" t="s">
        <v>18</v>
      </c>
      <c r="G4121" s="57">
        <v>9814</v>
      </c>
      <c r="H4121" s="57">
        <v>1</v>
      </c>
      <c r="I4121" s="57">
        <v>2</v>
      </c>
      <c r="J4121" s="57"/>
      <c r="K4121" s="57">
        <f t="shared" si="301"/>
        <v>2</v>
      </c>
      <c r="L4121" s="57">
        <f t="shared" si="302"/>
        <v>2</v>
      </c>
      <c r="M4121" s="4" t="s">
        <v>448</v>
      </c>
      <c r="N4121" s="57" t="s">
        <v>52</v>
      </c>
      <c r="O4121" s="57"/>
      <c r="P4121" s="4"/>
      <c r="Q4121" s="4"/>
    </row>
    <row r="4122" spans="1:17" s="1" customFormat="1" ht="18.649999999999999" customHeight="1" x14ac:dyDescent="0.35">
      <c r="A4122" s="3">
        <v>46233</v>
      </c>
      <c r="B4122" s="57">
        <f t="shared" ref="B4122" si="303">WEEKNUM(A4122)</f>
        <v>31</v>
      </c>
      <c r="C4122" s="57" t="str">
        <f t="shared" ref="C4122" si="304">TEXT(A4122,"Mmm")</f>
        <v>Jul</v>
      </c>
      <c r="D4122" s="4" t="s">
        <v>670</v>
      </c>
      <c r="E4122" s="57" t="s">
        <v>34</v>
      </c>
      <c r="F4122" s="57" t="s">
        <v>18</v>
      </c>
      <c r="G4122" s="57">
        <v>9814</v>
      </c>
      <c r="H4122" s="57">
        <v>1</v>
      </c>
      <c r="I4122" s="57">
        <v>2</v>
      </c>
      <c r="J4122" s="57"/>
      <c r="K4122" s="57">
        <f t="shared" ref="K4122" si="305">I4122+J4122</f>
        <v>2</v>
      </c>
      <c r="L4122" s="57">
        <f t="shared" ref="L4122" si="306">H4122*K4122</f>
        <v>2</v>
      </c>
      <c r="M4122" s="4" t="s">
        <v>448</v>
      </c>
      <c r="N4122" s="57" t="s">
        <v>52</v>
      </c>
      <c r="O4122" s="57"/>
      <c r="P4122" s="4"/>
      <c r="Q4122" s="4"/>
    </row>
    <row r="4123" spans="1:17" s="1" customFormat="1" ht="18.649999999999999" customHeight="1" x14ac:dyDescent="0.35">
      <c r="A4123" s="3">
        <v>46233</v>
      </c>
      <c r="B4123" s="57">
        <f t="shared" si="299"/>
        <v>31</v>
      </c>
      <c r="C4123" s="57" t="str">
        <f t="shared" si="300"/>
        <v>Jul</v>
      </c>
      <c r="D4123" s="4" t="s">
        <v>1046</v>
      </c>
      <c r="E4123" s="57" t="s">
        <v>445</v>
      </c>
      <c r="F4123" s="57" t="s">
        <v>18</v>
      </c>
      <c r="G4123" s="57">
        <v>9812</v>
      </c>
      <c r="H4123" s="57">
        <v>1</v>
      </c>
      <c r="I4123" s="57">
        <v>8</v>
      </c>
      <c r="J4123" s="57">
        <v>3.5</v>
      </c>
      <c r="K4123" s="57">
        <f t="shared" si="301"/>
        <v>11.5</v>
      </c>
      <c r="L4123" s="57">
        <f t="shared" si="302"/>
        <v>11.5</v>
      </c>
      <c r="M4123" s="4" t="s">
        <v>448</v>
      </c>
      <c r="N4123" s="57" t="s">
        <v>52</v>
      </c>
      <c r="O4123" s="57"/>
      <c r="P4123" s="4" t="s">
        <v>6210</v>
      </c>
      <c r="Q4123" s="4"/>
    </row>
    <row r="4124" spans="1:17" s="1" customFormat="1" ht="18.649999999999999" customHeight="1" x14ac:dyDescent="0.35">
      <c r="A4124" s="3">
        <v>46233</v>
      </c>
      <c r="B4124" s="57">
        <f t="shared" si="299"/>
        <v>31</v>
      </c>
      <c r="C4124" s="57" t="str">
        <f t="shared" si="300"/>
        <v>Jul</v>
      </c>
      <c r="D4124" s="4" t="s">
        <v>1046</v>
      </c>
      <c r="E4124" s="57" t="s">
        <v>445</v>
      </c>
      <c r="F4124" s="57" t="s">
        <v>18</v>
      </c>
      <c r="G4124" s="57">
        <v>9812</v>
      </c>
      <c r="H4124" s="57">
        <v>7</v>
      </c>
      <c r="I4124" s="57">
        <v>8</v>
      </c>
      <c r="J4124" s="57">
        <v>4</v>
      </c>
      <c r="K4124" s="57">
        <f t="shared" si="301"/>
        <v>12</v>
      </c>
      <c r="L4124" s="57">
        <f t="shared" si="302"/>
        <v>84</v>
      </c>
      <c r="M4124" s="4" t="s">
        <v>5703</v>
      </c>
      <c r="N4124" s="57" t="s">
        <v>47</v>
      </c>
      <c r="O4124" s="57"/>
      <c r="P4124" s="4"/>
      <c r="Q4124" s="4"/>
    </row>
    <row r="4125" spans="1:17" s="1" customFormat="1" ht="18.649999999999999" customHeight="1" x14ac:dyDescent="0.35">
      <c r="A4125" s="3">
        <v>46233</v>
      </c>
      <c r="B4125" s="57">
        <f t="shared" si="299"/>
        <v>31</v>
      </c>
      <c r="C4125" s="57" t="str">
        <f t="shared" si="300"/>
        <v>Jul</v>
      </c>
      <c r="D4125" s="4" t="s">
        <v>1046</v>
      </c>
      <c r="E4125" s="57" t="s">
        <v>445</v>
      </c>
      <c r="F4125" s="57" t="s">
        <v>18</v>
      </c>
      <c r="G4125" s="57">
        <v>9812</v>
      </c>
      <c r="H4125" s="57">
        <v>2</v>
      </c>
      <c r="I4125" s="57">
        <v>8</v>
      </c>
      <c r="J4125" s="57">
        <v>2</v>
      </c>
      <c r="K4125" s="57">
        <f t="shared" si="301"/>
        <v>10</v>
      </c>
      <c r="L4125" s="57">
        <f t="shared" si="302"/>
        <v>20</v>
      </c>
      <c r="M4125" s="4" t="s">
        <v>447</v>
      </c>
      <c r="N4125" s="57" t="s">
        <v>455</v>
      </c>
      <c r="O4125" s="57"/>
      <c r="P4125" s="4"/>
      <c r="Q4125" s="4"/>
    </row>
    <row r="4126" spans="1:17" s="1" customFormat="1" ht="18.649999999999999" customHeight="1" x14ac:dyDescent="0.35">
      <c r="A4126" s="3">
        <v>46233</v>
      </c>
      <c r="B4126" s="57">
        <f t="shared" si="299"/>
        <v>31</v>
      </c>
      <c r="C4126" s="57" t="str">
        <f t="shared" si="300"/>
        <v>Jul</v>
      </c>
      <c r="D4126" s="4" t="s">
        <v>1046</v>
      </c>
      <c r="E4126" s="57" t="s">
        <v>445</v>
      </c>
      <c r="F4126" s="57" t="s">
        <v>18</v>
      </c>
      <c r="G4126" s="57">
        <v>9812</v>
      </c>
      <c r="H4126" s="57">
        <v>5</v>
      </c>
      <c r="I4126" s="57">
        <v>8</v>
      </c>
      <c r="J4126" s="57">
        <v>4</v>
      </c>
      <c r="K4126" s="57">
        <f t="shared" si="301"/>
        <v>12</v>
      </c>
      <c r="L4126" s="57">
        <f t="shared" si="302"/>
        <v>60</v>
      </c>
      <c r="M4126" s="4" t="s">
        <v>447</v>
      </c>
      <c r="N4126" s="57" t="s">
        <v>455</v>
      </c>
      <c r="O4126" s="57"/>
      <c r="P4126" s="4"/>
      <c r="Q4126" s="4"/>
    </row>
    <row r="4127" spans="1:17" s="1" customFormat="1" ht="18.649999999999999" customHeight="1" x14ac:dyDescent="0.35">
      <c r="A4127" s="3">
        <v>46233</v>
      </c>
      <c r="B4127" s="57">
        <f t="shared" si="299"/>
        <v>31</v>
      </c>
      <c r="C4127" s="57" t="str">
        <f t="shared" si="300"/>
        <v>Jul</v>
      </c>
      <c r="D4127" s="4" t="s">
        <v>7336</v>
      </c>
      <c r="E4127" s="57" t="s">
        <v>445</v>
      </c>
      <c r="F4127" s="57" t="s">
        <v>18</v>
      </c>
      <c r="G4127" s="57">
        <v>9812</v>
      </c>
      <c r="H4127" s="57">
        <v>7</v>
      </c>
      <c r="I4127" s="57">
        <v>8</v>
      </c>
      <c r="J4127" s="57"/>
      <c r="K4127" s="57">
        <f t="shared" si="301"/>
        <v>8</v>
      </c>
      <c r="L4127" s="57">
        <f t="shared" si="302"/>
        <v>56</v>
      </c>
      <c r="M4127" s="4" t="s">
        <v>447</v>
      </c>
      <c r="N4127" s="57" t="s">
        <v>455</v>
      </c>
      <c r="O4127" s="57"/>
      <c r="P4127" s="4"/>
      <c r="Q4127" s="4"/>
    </row>
    <row r="4128" spans="1:17" s="1" customFormat="1" ht="18.649999999999999" customHeight="1" x14ac:dyDescent="0.35">
      <c r="A4128" s="3">
        <v>46233</v>
      </c>
      <c r="B4128" s="57">
        <f t="shared" si="299"/>
        <v>31</v>
      </c>
      <c r="C4128" s="57" t="str">
        <f t="shared" si="300"/>
        <v>Jul</v>
      </c>
      <c r="D4128" s="4" t="s">
        <v>7335</v>
      </c>
      <c r="E4128" s="57" t="s">
        <v>445</v>
      </c>
      <c r="F4128" s="57" t="s">
        <v>18</v>
      </c>
      <c r="G4128" s="57">
        <v>9812</v>
      </c>
      <c r="H4128" s="57">
        <v>3</v>
      </c>
      <c r="I4128" s="57">
        <v>8</v>
      </c>
      <c r="J4128" s="57"/>
      <c r="K4128" s="57">
        <f t="shared" si="301"/>
        <v>8</v>
      </c>
      <c r="L4128" s="57">
        <f t="shared" si="302"/>
        <v>24</v>
      </c>
      <c r="M4128" s="4" t="s">
        <v>5703</v>
      </c>
      <c r="N4128" s="57" t="s">
        <v>47</v>
      </c>
      <c r="O4128" s="57"/>
      <c r="P4128" s="4"/>
      <c r="Q4128" s="4"/>
    </row>
    <row r="4129" spans="1:17" s="1" customFormat="1" ht="18.649999999999999" customHeight="1" x14ac:dyDescent="0.35">
      <c r="A4129" s="3">
        <v>46233</v>
      </c>
      <c r="B4129" s="57">
        <f t="shared" ref="B4129:B4192" si="307">WEEKNUM(A4129)</f>
        <v>31</v>
      </c>
      <c r="C4129" s="57" t="str">
        <f t="shared" ref="C4129:C4192" si="308">TEXT(A4129,"Mmm")</f>
        <v>Jul</v>
      </c>
      <c r="D4129" s="4" t="s">
        <v>7335</v>
      </c>
      <c r="E4129" s="57" t="s">
        <v>445</v>
      </c>
      <c r="F4129" s="57" t="s">
        <v>18</v>
      </c>
      <c r="G4129" s="57">
        <v>9812</v>
      </c>
      <c r="H4129" s="57">
        <v>7</v>
      </c>
      <c r="I4129" s="57">
        <v>8</v>
      </c>
      <c r="J4129" s="57">
        <v>1</v>
      </c>
      <c r="K4129" s="57">
        <f t="shared" si="301"/>
        <v>9</v>
      </c>
      <c r="L4129" s="57">
        <f t="shared" si="302"/>
        <v>63</v>
      </c>
      <c r="M4129" s="4" t="s">
        <v>5703</v>
      </c>
      <c r="N4129" s="57" t="s">
        <v>47</v>
      </c>
      <c r="O4129" s="57"/>
      <c r="P4129" s="4"/>
      <c r="Q4129" s="4"/>
    </row>
    <row r="4130" spans="1:17" s="1" customFormat="1" ht="18.649999999999999" customHeight="1" x14ac:dyDescent="0.35">
      <c r="A4130" s="3">
        <v>46233</v>
      </c>
      <c r="B4130" s="57">
        <f t="shared" si="307"/>
        <v>31</v>
      </c>
      <c r="C4130" s="57" t="str">
        <f t="shared" si="308"/>
        <v>Jul</v>
      </c>
      <c r="D4130" s="4" t="s">
        <v>440</v>
      </c>
      <c r="E4130" s="57" t="s">
        <v>445</v>
      </c>
      <c r="F4130" s="57" t="s">
        <v>18</v>
      </c>
      <c r="G4130" s="57">
        <v>9812</v>
      </c>
      <c r="H4130" s="57">
        <v>3</v>
      </c>
      <c r="I4130" s="57">
        <v>8</v>
      </c>
      <c r="J4130" s="57"/>
      <c r="K4130" s="57">
        <f t="shared" si="301"/>
        <v>8</v>
      </c>
      <c r="L4130" s="57">
        <f t="shared" si="302"/>
        <v>24</v>
      </c>
      <c r="M4130" s="4" t="s">
        <v>1903</v>
      </c>
      <c r="N4130" s="57" t="s">
        <v>443</v>
      </c>
      <c r="O4130" s="57"/>
      <c r="P4130" s="4"/>
      <c r="Q4130" s="4"/>
    </row>
    <row r="4131" spans="1:17" s="1" customFormat="1" ht="18.649999999999999" customHeight="1" x14ac:dyDescent="0.35">
      <c r="A4131" s="3">
        <v>46233</v>
      </c>
      <c r="B4131" s="57">
        <f t="shared" si="307"/>
        <v>31</v>
      </c>
      <c r="C4131" s="57" t="str">
        <f t="shared" si="308"/>
        <v>Jul</v>
      </c>
      <c r="D4131" s="4" t="s">
        <v>5890</v>
      </c>
      <c r="E4131" s="57" t="s">
        <v>445</v>
      </c>
      <c r="F4131" s="57" t="s">
        <v>17</v>
      </c>
      <c r="G4131" s="57">
        <v>9812</v>
      </c>
      <c r="H4131" s="57">
        <v>2</v>
      </c>
      <c r="I4131" s="57">
        <v>8</v>
      </c>
      <c r="J4131" s="57">
        <v>2</v>
      </c>
      <c r="K4131" s="57">
        <f t="shared" si="301"/>
        <v>10</v>
      </c>
      <c r="L4131" s="57">
        <f t="shared" si="302"/>
        <v>20</v>
      </c>
      <c r="M4131" s="4" t="s">
        <v>5733</v>
      </c>
      <c r="N4131" s="57" t="s">
        <v>47</v>
      </c>
      <c r="O4131" s="57"/>
      <c r="P4131" s="4" t="s">
        <v>5734</v>
      </c>
      <c r="Q4131" s="4"/>
    </row>
    <row r="4132" spans="1:17" s="1" customFormat="1" ht="18.649999999999999" customHeight="1" x14ac:dyDescent="0.35">
      <c r="A4132" s="3">
        <v>46233</v>
      </c>
      <c r="B4132" s="57">
        <f t="shared" si="307"/>
        <v>31</v>
      </c>
      <c r="C4132" s="57" t="str">
        <f t="shared" si="308"/>
        <v>Jul</v>
      </c>
      <c r="D4132" s="4" t="s">
        <v>5406</v>
      </c>
      <c r="E4132" s="57" t="s">
        <v>445</v>
      </c>
      <c r="F4132" s="57" t="s">
        <v>17</v>
      </c>
      <c r="G4132" s="57">
        <v>9812</v>
      </c>
      <c r="H4132" s="57">
        <v>2</v>
      </c>
      <c r="I4132" s="57">
        <v>8</v>
      </c>
      <c r="J4132" s="57">
        <v>4</v>
      </c>
      <c r="K4132" s="57">
        <f t="shared" si="301"/>
        <v>12</v>
      </c>
      <c r="L4132" s="57">
        <f t="shared" si="302"/>
        <v>24</v>
      </c>
      <c r="M4132" s="4" t="s">
        <v>5733</v>
      </c>
      <c r="N4132" s="57" t="s">
        <v>47</v>
      </c>
      <c r="O4132" s="57"/>
      <c r="P4132" s="4" t="s">
        <v>5734</v>
      </c>
      <c r="Q4132" s="4"/>
    </row>
    <row r="4133" spans="1:17" s="1" customFormat="1" ht="18.649999999999999" customHeight="1" x14ac:dyDescent="0.35">
      <c r="A4133" s="3">
        <v>46233</v>
      </c>
      <c r="B4133" s="57">
        <f t="shared" si="307"/>
        <v>31</v>
      </c>
      <c r="C4133" s="57" t="str">
        <f t="shared" si="308"/>
        <v>Jul</v>
      </c>
      <c r="D4133" s="4" t="s">
        <v>970</v>
      </c>
      <c r="E4133" s="57" t="s">
        <v>34</v>
      </c>
      <c r="F4133" s="57" t="s">
        <v>17</v>
      </c>
      <c r="G4133" s="57">
        <v>9814</v>
      </c>
      <c r="H4133" s="57">
        <v>77</v>
      </c>
      <c r="I4133" s="57">
        <v>8</v>
      </c>
      <c r="J4133" s="57">
        <v>4</v>
      </c>
      <c r="K4133" s="57">
        <f t="shared" si="301"/>
        <v>12</v>
      </c>
      <c r="L4133" s="57">
        <f t="shared" si="302"/>
        <v>924</v>
      </c>
      <c r="M4133" s="4" t="s">
        <v>1903</v>
      </c>
      <c r="N4133" s="57" t="s">
        <v>443</v>
      </c>
      <c r="O4133" s="57"/>
      <c r="P4133" s="4"/>
      <c r="Q4133" s="4"/>
    </row>
    <row r="4134" spans="1:17" s="1" customFormat="1" ht="18.649999999999999" customHeight="1" x14ac:dyDescent="0.35">
      <c r="A4134" s="3">
        <v>46234</v>
      </c>
      <c r="B4134" s="57">
        <f t="shared" si="307"/>
        <v>31</v>
      </c>
      <c r="C4134" s="57" t="str">
        <f t="shared" si="308"/>
        <v>Jul</v>
      </c>
      <c r="D4134" s="4" t="s">
        <v>435</v>
      </c>
      <c r="E4134" s="57" t="s">
        <v>34</v>
      </c>
      <c r="F4134" s="57" t="s">
        <v>18</v>
      </c>
      <c r="G4134" s="57">
        <v>9814</v>
      </c>
      <c r="H4134" s="57">
        <v>1</v>
      </c>
      <c r="I4134" s="57">
        <v>8</v>
      </c>
      <c r="J4134" s="57">
        <v>1</v>
      </c>
      <c r="K4134" s="57">
        <f t="shared" si="301"/>
        <v>9</v>
      </c>
      <c r="L4134" s="57">
        <f t="shared" si="302"/>
        <v>9</v>
      </c>
      <c r="M4134" s="4" t="s">
        <v>452</v>
      </c>
      <c r="N4134" s="57" t="s">
        <v>435</v>
      </c>
      <c r="O4134" s="57"/>
      <c r="P4134" s="4"/>
      <c r="Q4134" s="4"/>
    </row>
    <row r="4135" spans="1:17" s="1" customFormat="1" ht="18.649999999999999" customHeight="1" x14ac:dyDescent="0.35">
      <c r="A4135" s="3">
        <v>46234</v>
      </c>
      <c r="B4135" s="57">
        <f t="shared" si="307"/>
        <v>31</v>
      </c>
      <c r="C4135" s="57" t="str">
        <f t="shared" si="308"/>
        <v>Jul</v>
      </c>
      <c r="D4135" s="4" t="s">
        <v>670</v>
      </c>
      <c r="E4135" s="57" t="s">
        <v>34</v>
      </c>
      <c r="F4135" s="57" t="s">
        <v>18</v>
      </c>
      <c r="G4135" s="57">
        <v>9814</v>
      </c>
      <c r="H4135" s="57">
        <v>1</v>
      </c>
      <c r="I4135" s="57">
        <v>4</v>
      </c>
      <c r="J4135" s="57"/>
      <c r="K4135" s="57">
        <f t="shared" si="301"/>
        <v>4</v>
      </c>
      <c r="L4135" s="57">
        <f t="shared" si="302"/>
        <v>4</v>
      </c>
      <c r="M4135" s="4" t="s">
        <v>448</v>
      </c>
      <c r="N4135" s="57" t="s">
        <v>52</v>
      </c>
      <c r="O4135" s="57"/>
      <c r="P4135" s="4"/>
      <c r="Q4135" s="4"/>
    </row>
    <row r="4136" spans="1:17" s="1" customFormat="1" ht="18.649999999999999" customHeight="1" x14ac:dyDescent="0.35">
      <c r="A4136" s="3">
        <v>46234</v>
      </c>
      <c r="B4136" s="57">
        <f t="shared" si="307"/>
        <v>31</v>
      </c>
      <c r="C4136" s="57" t="str">
        <f t="shared" si="308"/>
        <v>Jul</v>
      </c>
      <c r="D4136" s="4" t="s">
        <v>1046</v>
      </c>
      <c r="E4136" s="57" t="s">
        <v>445</v>
      </c>
      <c r="F4136" s="57" t="s">
        <v>18</v>
      </c>
      <c r="G4136" s="57">
        <v>9812</v>
      </c>
      <c r="H4136" s="57">
        <v>1</v>
      </c>
      <c r="I4136" s="57">
        <v>8</v>
      </c>
      <c r="J4136" s="57">
        <v>2</v>
      </c>
      <c r="K4136" s="57">
        <f t="shared" si="301"/>
        <v>10</v>
      </c>
      <c r="L4136" s="57">
        <f t="shared" si="302"/>
        <v>10</v>
      </c>
      <c r="M4136" s="4" t="s">
        <v>448</v>
      </c>
      <c r="N4136" s="57" t="s">
        <v>52</v>
      </c>
      <c r="O4136" s="57"/>
      <c r="P4136" s="4"/>
      <c r="Q4136" s="4"/>
    </row>
    <row r="4137" spans="1:17" s="1" customFormat="1" ht="18.649999999999999" customHeight="1" x14ac:dyDescent="0.35">
      <c r="A4137" s="3">
        <v>46234</v>
      </c>
      <c r="B4137" s="57">
        <f t="shared" si="307"/>
        <v>31</v>
      </c>
      <c r="C4137" s="57" t="str">
        <f t="shared" si="308"/>
        <v>Jul</v>
      </c>
      <c r="D4137" s="4" t="s">
        <v>1046</v>
      </c>
      <c r="E4137" s="57" t="s">
        <v>445</v>
      </c>
      <c r="F4137" s="57" t="s">
        <v>18</v>
      </c>
      <c r="G4137" s="57">
        <v>9812</v>
      </c>
      <c r="H4137" s="57">
        <v>2</v>
      </c>
      <c r="I4137" s="57">
        <v>8</v>
      </c>
      <c r="J4137" s="57"/>
      <c r="K4137" s="57">
        <f t="shared" si="301"/>
        <v>8</v>
      </c>
      <c r="L4137" s="57">
        <f t="shared" si="302"/>
        <v>16</v>
      </c>
      <c r="M4137" s="4" t="s">
        <v>5703</v>
      </c>
      <c r="N4137" s="57" t="s">
        <v>47</v>
      </c>
      <c r="O4137" s="57"/>
      <c r="P4137" s="4"/>
      <c r="Q4137" s="4"/>
    </row>
    <row r="4138" spans="1:17" s="1" customFormat="1" ht="18.649999999999999" customHeight="1" x14ac:dyDescent="0.35">
      <c r="A4138" s="3">
        <v>46234</v>
      </c>
      <c r="B4138" s="57">
        <f t="shared" si="307"/>
        <v>31</v>
      </c>
      <c r="C4138" s="57" t="str">
        <f t="shared" si="308"/>
        <v>Jul</v>
      </c>
      <c r="D4138" s="4" t="s">
        <v>1046</v>
      </c>
      <c r="E4138" s="57" t="s">
        <v>445</v>
      </c>
      <c r="F4138" s="57" t="s">
        <v>18</v>
      </c>
      <c r="G4138" s="57">
        <v>9812</v>
      </c>
      <c r="H4138" s="57">
        <v>5</v>
      </c>
      <c r="I4138" s="57">
        <v>8</v>
      </c>
      <c r="J4138" s="57">
        <v>4</v>
      </c>
      <c r="K4138" s="57">
        <f t="shared" si="301"/>
        <v>12</v>
      </c>
      <c r="L4138" s="57">
        <f t="shared" si="302"/>
        <v>60</v>
      </c>
      <c r="M4138" s="4" t="s">
        <v>5703</v>
      </c>
      <c r="N4138" s="57" t="s">
        <v>47</v>
      </c>
      <c r="O4138" s="57"/>
      <c r="P4138" s="4"/>
      <c r="Q4138" s="4"/>
    </row>
    <row r="4139" spans="1:17" s="1" customFormat="1" ht="18.649999999999999" customHeight="1" x14ac:dyDescent="0.35">
      <c r="A4139" s="3">
        <v>46234</v>
      </c>
      <c r="B4139" s="57">
        <f t="shared" si="307"/>
        <v>31</v>
      </c>
      <c r="C4139" s="57" t="str">
        <f t="shared" si="308"/>
        <v>Jul</v>
      </c>
      <c r="D4139" s="4" t="s">
        <v>794</v>
      </c>
      <c r="E4139" s="57" t="s">
        <v>445</v>
      </c>
      <c r="F4139" s="57" t="s">
        <v>18</v>
      </c>
      <c r="G4139" s="57">
        <v>9812</v>
      </c>
      <c r="H4139" s="57">
        <v>5</v>
      </c>
      <c r="I4139" s="57">
        <v>8</v>
      </c>
      <c r="J4139" s="57"/>
      <c r="K4139" s="57">
        <f t="shared" ref="K4139:K4203" si="309">I4139+J4139</f>
        <v>8</v>
      </c>
      <c r="L4139" s="57">
        <f t="shared" si="302"/>
        <v>40</v>
      </c>
      <c r="M4139" s="4" t="s">
        <v>447</v>
      </c>
      <c r="N4139" s="57" t="s">
        <v>455</v>
      </c>
      <c r="O4139" s="57"/>
      <c r="P4139" s="4"/>
      <c r="Q4139" s="4"/>
    </row>
    <row r="4140" spans="1:17" s="1" customFormat="1" ht="18.649999999999999" customHeight="1" x14ac:dyDescent="0.35">
      <c r="A4140" s="3">
        <v>46234</v>
      </c>
      <c r="B4140" s="57">
        <f t="shared" si="307"/>
        <v>31</v>
      </c>
      <c r="C4140" s="57" t="str">
        <f t="shared" si="308"/>
        <v>Jul</v>
      </c>
      <c r="D4140" s="4" t="s">
        <v>794</v>
      </c>
      <c r="E4140" s="57" t="s">
        <v>445</v>
      </c>
      <c r="F4140" s="57" t="s">
        <v>18</v>
      </c>
      <c r="G4140" s="57">
        <v>9812</v>
      </c>
      <c r="H4140" s="57">
        <v>1</v>
      </c>
      <c r="I4140" s="57">
        <v>8</v>
      </c>
      <c r="J4140" s="57">
        <v>4</v>
      </c>
      <c r="K4140" s="57">
        <f t="shared" si="309"/>
        <v>12</v>
      </c>
      <c r="L4140" s="57">
        <f t="shared" si="302"/>
        <v>12</v>
      </c>
      <c r="M4140" s="4" t="s">
        <v>447</v>
      </c>
      <c r="N4140" s="57" t="s">
        <v>455</v>
      </c>
      <c r="O4140" s="57"/>
      <c r="P4140" s="4"/>
      <c r="Q4140" s="4"/>
    </row>
    <row r="4141" spans="1:17" s="1" customFormat="1" ht="18.649999999999999" customHeight="1" x14ac:dyDescent="0.35">
      <c r="A4141" s="3">
        <v>46234</v>
      </c>
      <c r="B4141" s="57">
        <f t="shared" si="307"/>
        <v>31</v>
      </c>
      <c r="C4141" s="57" t="str">
        <f t="shared" si="308"/>
        <v>Jul</v>
      </c>
      <c r="D4141" s="4" t="s">
        <v>794</v>
      </c>
      <c r="E4141" s="57" t="s">
        <v>445</v>
      </c>
      <c r="F4141" s="57" t="s">
        <v>18</v>
      </c>
      <c r="G4141" s="57">
        <v>9812</v>
      </c>
      <c r="H4141" s="57">
        <v>1</v>
      </c>
      <c r="I4141" s="57">
        <v>8</v>
      </c>
      <c r="J4141" s="57">
        <v>2</v>
      </c>
      <c r="K4141" s="57">
        <f t="shared" si="309"/>
        <v>10</v>
      </c>
      <c r="L4141" s="57">
        <f t="shared" si="302"/>
        <v>10</v>
      </c>
      <c r="M4141" s="4" t="s">
        <v>448</v>
      </c>
      <c r="N4141" s="57" t="s">
        <v>52</v>
      </c>
      <c r="O4141" s="57"/>
      <c r="P4141" s="4"/>
      <c r="Q4141" s="4"/>
    </row>
    <row r="4142" spans="1:17" s="1" customFormat="1" ht="18.649999999999999" customHeight="1" x14ac:dyDescent="0.35">
      <c r="A4142" s="3">
        <v>46234</v>
      </c>
      <c r="B4142" s="57">
        <f t="shared" si="307"/>
        <v>31</v>
      </c>
      <c r="C4142" s="57" t="str">
        <f t="shared" si="308"/>
        <v>Jul</v>
      </c>
      <c r="D4142" s="4" t="s">
        <v>794</v>
      </c>
      <c r="E4142" s="57" t="s">
        <v>445</v>
      </c>
      <c r="F4142" s="57" t="s">
        <v>18</v>
      </c>
      <c r="G4142" s="57">
        <v>9812</v>
      </c>
      <c r="H4142" s="57">
        <v>5</v>
      </c>
      <c r="I4142" s="57">
        <v>8</v>
      </c>
      <c r="J4142" s="57"/>
      <c r="K4142" s="57">
        <f t="shared" si="309"/>
        <v>8</v>
      </c>
      <c r="L4142" s="57">
        <f t="shared" si="302"/>
        <v>40</v>
      </c>
      <c r="M4142" s="4" t="s">
        <v>2270</v>
      </c>
      <c r="N4142" s="57" t="s">
        <v>57</v>
      </c>
      <c r="O4142" s="57"/>
      <c r="P4142" s="4" t="s">
        <v>2517</v>
      </c>
      <c r="Q4142" s="4"/>
    </row>
    <row r="4143" spans="1:17" s="1" customFormat="1" ht="18.649999999999999" customHeight="1" x14ac:dyDescent="0.35">
      <c r="A4143" s="3">
        <v>46234</v>
      </c>
      <c r="B4143" s="57">
        <f t="shared" si="307"/>
        <v>31</v>
      </c>
      <c r="C4143" s="57" t="str">
        <f t="shared" si="308"/>
        <v>Jul</v>
      </c>
      <c r="D4143" s="4" t="s">
        <v>5304</v>
      </c>
      <c r="E4143" s="57" t="s">
        <v>445</v>
      </c>
      <c r="F4143" s="57" t="s">
        <v>18</v>
      </c>
      <c r="G4143" s="57">
        <v>9812</v>
      </c>
      <c r="H4143" s="57">
        <v>4</v>
      </c>
      <c r="I4143" s="57">
        <v>8</v>
      </c>
      <c r="J4143" s="57"/>
      <c r="K4143" s="57">
        <f t="shared" si="309"/>
        <v>8</v>
      </c>
      <c r="L4143" s="57">
        <f t="shared" si="302"/>
        <v>32</v>
      </c>
      <c r="M4143" s="4" t="s">
        <v>1903</v>
      </c>
      <c r="N4143" s="57" t="s">
        <v>443</v>
      </c>
      <c r="O4143" s="57"/>
      <c r="P4143" s="4"/>
      <c r="Q4143" s="4"/>
    </row>
    <row r="4144" spans="1:17" s="1" customFormat="1" ht="18.649999999999999" customHeight="1" x14ac:dyDescent="0.35">
      <c r="A4144" s="3">
        <v>46234</v>
      </c>
      <c r="B4144" s="57">
        <f t="shared" si="307"/>
        <v>31</v>
      </c>
      <c r="C4144" s="57" t="str">
        <f t="shared" si="308"/>
        <v>Jul</v>
      </c>
      <c r="D4144" s="4" t="s">
        <v>5304</v>
      </c>
      <c r="E4144" s="57" t="s">
        <v>445</v>
      </c>
      <c r="F4144" s="57" t="s">
        <v>18</v>
      </c>
      <c r="G4144" s="57">
        <v>9812</v>
      </c>
      <c r="H4144" s="57">
        <v>12</v>
      </c>
      <c r="I4144" s="57">
        <v>8</v>
      </c>
      <c r="J4144" s="57">
        <v>4</v>
      </c>
      <c r="K4144" s="57">
        <f t="shared" si="309"/>
        <v>12</v>
      </c>
      <c r="L4144" s="57">
        <f t="shared" si="302"/>
        <v>144</v>
      </c>
      <c r="M4144" s="4" t="s">
        <v>1903</v>
      </c>
      <c r="N4144" s="57" t="s">
        <v>443</v>
      </c>
      <c r="O4144" s="57"/>
      <c r="P4144" s="4"/>
      <c r="Q4144" s="4"/>
    </row>
    <row r="4145" spans="1:17" s="1" customFormat="1" ht="18.649999999999999" customHeight="1" x14ac:dyDescent="0.35">
      <c r="A4145" s="3">
        <v>46234</v>
      </c>
      <c r="B4145" s="57">
        <f t="shared" si="307"/>
        <v>31</v>
      </c>
      <c r="C4145" s="57" t="str">
        <f t="shared" si="308"/>
        <v>Jul</v>
      </c>
      <c r="D4145" s="4" t="s">
        <v>5890</v>
      </c>
      <c r="E4145" s="57" t="s">
        <v>445</v>
      </c>
      <c r="F4145" s="57" t="s">
        <v>17</v>
      </c>
      <c r="G4145" s="57">
        <v>9812</v>
      </c>
      <c r="H4145" s="57">
        <v>2</v>
      </c>
      <c r="I4145" s="57">
        <v>8</v>
      </c>
      <c r="J4145" s="57"/>
      <c r="K4145" s="57">
        <f t="shared" si="309"/>
        <v>8</v>
      </c>
      <c r="L4145" s="57">
        <f t="shared" si="302"/>
        <v>16</v>
      </c>
      <c r="M4145" s="4" t="s">
        <v>1903</v>
      </c>
      <c r="N4145" s="57" t="s">
        <v>443</v>
      </c>
      <c r="O4145" s="57"/>
      <c r="P4145" s="4"/>
      <c r="Q4145" s="4"/>
    </row>
    <row r="4146" spans="1:17" s="1" customFormat="1" ht="18.649999999999999" customHeight="1" x14ac:dyDescent="0.35">
      <c r="A4146" s="3">
        <v>46234</v>
      </c>
      <c r="B4146" s="57">
        <f t="shared" si="307"/>
        <v>31</v>
      </c>
      <c r="C4146" s="57" t="str">
        <f t="shared" si="308"/>
        <v>Jul</v>
      </c>
      <c r="D4146" s="4" t="s">
        <v>3150</v>
      </c>
      <c r="E4146" s="57" t="s">
        <v>445</v>
      </c>
      <c r="F4146" s="57" t="s">
        <v>17</v>
      </c>
      <c r="G4146" s="57">
        <v>9812</v>
      </c>
      <c r="H4146" s="57">
        <v>1</v>
      </c>
      <c r="I4146" s="57">
        <v>8</v>
      </c>
      <c r="J4146" s="57">
        <v>1</v>
      </c>
      <c r="K4146" s="57">
        <f t="shared" si="309"/>
        <v>9</v>
      </c>
      <c r="L4146" s="57">
        <f t="shared" si="302"/>
        <v>9</v>
      </c>
      <c r="M4146" s="4" t="s">
        <v>1903</v>
      </c>
      <c r="N4146" s="57" t="s">
        <v>443</v>
      </c>
      <c r="O4146" s="57"/>
      <c r="P4146" s="4"/>
      <c r="Q4146" s="4"/>
    </row>
    <row r="4147" spans="1:17" s="1" customFormat="1" ht="18.649999999999999" customHeight="1" x14ac:dyDescent="0.35">
      <c r="A4147" s="3">
        <v>46234</v>
      </c>
      <c r="B4147" s="57">
        <f t="shared" si="307"/>
        <v>31</v>
      </c>
      <c r="C4147" s="57" t="str">
        <f t="shared" si="308"/>
        <v>Jul</v>
      </c>
      <c r="D4147" s="4" t="s">
        <v>5406</v>
      </c>
      <c r="E4147" s="57" t="s">
        <v>445</v>
      </c>
      <c r="F4147" s="57" t="s">
        <v>17</v>
      </c>
      <c r="G4147" s="57">
        <v>9812</v>
      </c>
      <c r="H4147" s="57">
        <v>1</v>
      </c>
      <c r="I4147" s="57">
        <v>8</v>
      </c>
      <c r="J4147" s="57">
        <v>2</v>
      </c>
      <c r="K4147" s="57">
        <f t="shared" si="309"/>
        <v>10</v>
      </c>
      <c r="L4147" s="57">
        <f t="shared" si="302"/>
        <v>10</v>
      </c>
      <c r="M4147" s="4" t="s">
        <v>1903</v>
      </c>
      <c r="N4147" s="57" t="s">
        <v>443</v>
      </c>
      <c r="O4147" s="57"/>
      <c r="P4147" s="4"/>
      <c r="Q4147" s="4"/>
    </row>
    <row r="4148" spans="1:17" s="1" customFormat="1" ht="18.649999999999999" customHeight="1" x14ac:dyDescent="0.35">
      <c r="A4148" s="3">
        <v>46234</v>
      </c>
      <c r="B4148" s="57">
        <f t="shared" si="307"/>
        <v>31</v>
      </c>
      <c r="C4148" s="57" t="str">
        <f t="shared" si="308"/>
        <v>Jul</v>
      </c>
      <c r="D4148" s="4" t="s">
        <v>674</v>
      </c>
      <c r="E4148" s="57" t="s">
        <v>445</v>
      </c>
      <c r="F4148" s="57" t="s">
        <v>17</v>
      </c>
      <c r="G4148" s="57">
        <v>9812</v>
      </c>
      <c r="H4148" s="57">
        <v>1</v>
      </c>
      <c r="I4148" s="57">
        <v>8</v>
      </c>
      <c r="J4148" s="57">
        <v>4</v>
      </c>
      <c r="K4148" s="57">
        <f t="shared" si="309"/>
        <v>12</v>
      </c>
      <c r="L4148" s="57">
        <f t="shared" ref="L4148:L4150" si="310">H4148*K4148</f>
        <v>12</v>
      </c>
      <c r="M4148" s="4" t="s">
        <v>5103</v>
      </c>
      <c r="N4148" s="57" t="s">
        <v>52</v>
      </c>
      <c r="O4148" s="57"/>
      <c r="P4148" s="4" t="s">
        <v>5440</v>
      </c>
      <c r="Q4148" s="4"/>
    </row>
    <row r="4149" spans="1:17" s="1" customFormat="1" ht="18.649999999999999" customHeight="1" x14ac:dyDescent="0.35">
      <c r="A4149" s="3">
        <v>46234</v>
      </c>
      <c r="B4149" s="57">
        <f t="shared" si="307"/>
        <v>31</v>
      </c>
      <c r="C4149" s="57" t="str">
        <f t="shared" si="308"/>
        <v>Jul</v>
      </c>
      <c r="D4149" s="4" t="s">
        <v>5890</v>
      </c>
      <c r="E4149" s="57" t="s">
        <v>445</v>
      </c>
      <c r="F4149" s="57" t="s">
        <v>17</v>
      </c>
      <c r="G4149" s="57">
        <v>9812</v>
      </c>
      <c r="H4149" s="57">
        <v>1</v>
      </c>
      <c r="I4149" s="57">
        <v>8</v>
      </c>
      <c r="J4149" s="57"/>
      <c r="K4149" s="57">
        <f t="shared" si="309"/>
        <v>8</v>
      </c>
      <c r="L4149" s="57">
        <f t="shared" si="310"/>
        <v>8</v>
      </c>
      <c r="M4149" s="4" t="s">
        <v>5733</v>
      </c>
      <c r="N4149" s="57" t="s">
        <v>47</v>
      </c>
      <c r="O4149" s="57"/>
      <c r="P4149" s="4" t="s">
        <v>5734</v>
      </c>
      <c r="Q4149" s="4"/>
    </row>
    <row r="4150" spans="1:17" s="1" customFormat="1" ht="18.649999999999999" customHeight="1" x14ac:dyDescent="0.35">
      <c r="A4150" s="3">
        <v>46234</v>
      </c>
      <c r="B4150" s="57">
        <f t="shared" si="307"/>
        <v>31</v>
      </c>
      <c r="C4150" s="57" t="str">
        <f t="shared" si="308"/>
        <v>Jul</v>
      </c>
      <c r="D4150" s="4" t="s">
        <v>5406</v>
      </c>
      <c r="E4150" s="57" t="s">
        <v>445</v>
      </c>
      <c r="F4150" s="57" t="s">
        <v>17</v>
      </c>
      <c r="G4150" s="57">
        <v>9812</v>
      </c>
      <c r="H4150" s="57">
        <v>2</v>
      </c>
      <c r="I4150" s="57">
        <v>8</v>
      </c>
      <c r="J4150" s="57">
        <v>2</v>
      </c>
      <c r="K4150" s="57">
        <f t="shared" si="309"/>
        <v>10</v>
      </c>
      <c r="L4150" s="57">
        <f t="shared" si="310"/>
        <v>20</v>
      </c>
      <c r="M4150" s="4" t="s">
        <v>5733</v>
      </c>
      <c r="N4150" s="57" t="s">
        <v>47</v>
      </c>
      <c r="O4150" s="57"/>
      <c r="P4150" s="4" t="s">
        <v>5734</v>
      </c>
      <c r="Q4150" s="4"/>
    </row>
    <row r="4151" spans="1:17" s="1" customFormat="1" ht="18.649999999999999" customHeight="1" x14ac:dyDescent="0.35">
      <c r="A4151" s="3">
        <v>46234</v>
      </c>
      <c r="B4151" s="57">
        <f>WEEKNUM(A4151)</f>
        <v>31</v>
      </c>
      <c r="C4151" s="57" t="str">
        <f>TEXT(A4151,"Mmm")</f>
        <v>Jul</v>
      </c>
      <c r="D4151" s="4" t="s">
        <v>972</v>
      </c>
      <c r="E4151" s="57" t="s">
        <v>34</v>
      </c>
      <c r="F4151" s="57" t="s">
        <v>17</v>
      </c>
      <c r="G4151" s="57">
        <v>9814</v>
      </c>
      <c r="H4151" s="57">
        <v>72</v>
      </c>
      <c r="I4151" s="57">
        <v>8</v>
      </c>
      <c r="J4151" s="57">
        <v>4</v>
      </c>
      <c r="K4151" s="57">
        <f t="shared" si="309"/>
        <v>12</v>
      </c>
      <c r="L4151" s="57">
        <f t="shared" ref="L4151:L4215" si="311">H4151*K4151</f>
        <v>864</v>
      </c>
      <c r="M4151" s="4" t="s">
        <v>1903</v>
      </c>
      <c r="N4151" s="57" t="s">
        <v>443</v>
      </c>
      <c r="O4151" s="57"/>
      <c r="P4151" s="4"/>
      <c r="Q4151" s="4"/>
    </row>
    <row r="4152" spans="1:17" s="1" customFormat="1" ht="18.649999999999999" customHeight="1" x14ac:dyDescent="0.35">
      <c r="A4152" s="3">
        <v>46235</v>
      </c>
      <c r="B4152" s="57">
        <f>WEEKNUM(A4152)</f>
        <v>31</v>
      </c>
      <c r="C4152" s="57" t="str">
        <f>TEXT(A4152,"Mmm")</f>
        <v>Aug</v>
      </c>
      <c r="D4152" s="4" t="s">
        <v>670</v>
      </c>
      <c r="E4152" s="57" t="s">
        <v>34</v>
      </c>
      <c r="F4152" s="57" t="s">
        <v>18</v>
      </c>
      <c r="G4152" s="57">
        <v>9814</v>
      </c>
      <c r="H4152" s="57">
        <v>1</v>
      </c>
      <c r="I4152" s="57">
        <v>2</v>
      </c>
      <c r="J4152" s="57"/>
      <c r="K4152" s="57">
        <f t="shared" si="309"/>
        <v>2</v>
      </c>
      <c r="L4152" s="57">
        <f t="shared" si="311"/>
        <v>2</v>
      </c>
      <c r="M4152" s="4" t="s">
        <v>448</v>
      </c>
      <c r="N4152" s="57" t="s">
        <v>52</v>
      </c>
      <c r="O4152" s="57"/>
      <c r="P4152" s="4"/>
      <c r="Q4152" s="4"/>
    </row>
    <row r="4153" spans="1:17" s="1" customFormat="1" ht="18.649999999999999" customHeight="1" x14ac:dyDescent="0.35">
      <c r="A4153" s="3">
        <v>46235</v>
      </c>
      <c r="B4153" s="57">
        <f>WEEKNUM(A4153)</f>
        <v>31</v>
      </c>
      <c r="C4153" s="57" t="str">
        <f>TEXT(A4153,"Mmm")</f>
        <v>Aug</v>
      </c>
      <c r="D4153" s="4" t="s">
        <v>670</v>
      </c>
      <c r="E4153" s="57" t="s">
        <v>34</v>
      </c>
      <c r="F4153" s="57" t="s">
        <v>18</v>
      </c>
      <c r="G4153" s="57">
        <v>9814</v>
      </c>
      <c r="H4153" s="57">
        <v>1</v>
      </c>
      <c r="I4153" s="57">
        <v>2</v>
      </c>
      <c r="J4153" s="57"/>
      <c r="K4153" s="57">
        <f t="shared" ref="K4153" si="312">I4153+J4153</f>
        <v>2</v>
      </c>
      <c r="L4153" s="57">
        <f t="shared" ref="L4153" si="313">H4153*K4153</f>
        <v>2</v>
      </c>
      <c r="M4153" s="4" t="s">
        <v>448</v>
      </c>
      <c r="N4153" s="57" t="s">
        <v>52</v>
      </c>
      <c r="O4153" s="57"/>
      <c r="P4153" s="4"/>
      <c r="Q4153" s="4"/>
    </row>
    <row r="4154" spans="1:17" s="1" customFormat="1" ht="18.649999999999999" customHeight="1" x14ac:dyDescent="0.35">
      <c r="A4154" s="3">
        <v>46235</v>
      </c>
      <c r="B4154" s="57">
        <f>WEEKNUM(A4154)</f>
        <v>31</v>
      </c>
      <c r="C4154" s="57" t="str">
        <f>TEXT(A4154,"Mmm")</f>
        <v>Aug</v>
      </c>
      <c r="D4154" s="4" t="s">
        <v>1046</v>
      </c>
      <c r="E4154" s="57" t="s">
        <v>445</v>
      </c>
      <c r="F4154" s="57" t="s">
        <v>18</v>
      </c>
      <c r="G4154" s="57">
        <v>9812</v>
      </c>
      <c r="H4154" s="57">
        <v>2</v>
      </c>
      <c r="I4154" s="57">
        <v>8</v>
      </c>
      <c r="J4154" s="57">
        <v>4</v>
      </c>
      <c r="K4154" s="57">
        <f t="shared" si="309"/>
        <v>12</v>
      </c>
      <c r="L4154" s="57">
        <f t="shared" si="311"/>
        <v>24</v>
      </c>
      <c r="M4154" s="4" t="s">
        <v>448</v>
      </c>
      <c r="N4154" s="57" t="s">
        <v>52</v>
      </c>
      <c r="O4154" s="57"/>
      <c r="P4154" s="4"/>
      <c r="Q4154" s="4"/>
    </row>
    <row r="4155" spans="1:17" s="1" customFormat="1" ht="18.649999999999999" customHeight="1" x14ac:dyDescent="0.35">
      <c r="A4155" s="3">
        <v>46235</v>
      </c>
      <c r="B4155" s="57">
        <f t="shared" si="307"/>
        <v>31</v>
      </c>
      <c r="C4155" s="57" t="str">
        <f t="shared" si="308"/>
        <v>Aug</v>
      </c>
      <c r="D4155" s="4" t="s">
        <v>1046</v>
      </c>
      <c r="E4155" s="57" t="s">
        <v>445</v>
      </c>
      <c r="F4155" s="57" t="s">
        <v>18</v>
      </c>
      <c r="G4155" s="57">
        <v>9812</v>
      </c>
      <c r="H4155" s="57">
        <v>1</v>
      </c>
      <c r="I4155" s="57">
        <v>8</v>
      </c>
      <c r="J4155" s="57">
        <v>3.75</v>
      </c>
      <c r="K4155" s="57">
        <f t="shared" si="309"/>
        <v>11.75</v>
      </c>
      <c r="L4155" s="57">
        <f t="shared" si="311"/>
        <v>11.75</v>
      </c>
      <c r="M4155" s="4" t="s">
        <v>448</v>
      </c>
      <c r="N4155" s="57" t="s">
        <v>52</v>
      </c>
      <c r="O4155" s="57"/>
      <c r="P4155" s="4"/>
      <c r="Q4155" s="4"/>
    </row>
    <row r="4156" spans="1:17" s="1" customFormat="1" ht="18.649999999999999" customHeight="1" x14ac:dyDescent="0.35">
      <c r="A4156" s="3">
        <v>46235</v>
      </c>
      <c r="B4156" s="57">
        <f t="shared" si="307"/>
        <v>31</v>
      </c>
      <c r="C4156" s="57" t="str">
        <f t="shared" si="308"/>
        <v>Aug</v>
      </c>
      <c r="D4156" s="4" t="s">
        <v>1046</v>
      </c>
      <c r="E4156" s="57" t="s">
        <v>445</v>
      </c>
      <c r="F4156" s="57" t="s">
        <v>18</v>
      </c>
      <c r="G4156" s="57">
        <v>9812</v>
      </c>
      <c r="H4156" s="57">
        <v>5</v>
      </c>
      <c r="I4156" s="57">
        <v>8</v>
      </c>
      <c r="J4156" s="57">
        <v>4</v>
      </c>
      <c r="K4156" s="57">
        <f t="shared" si="309"/>
        <v>12</v>
      </c>
      <c r="L4156" s="57">
        <f t="shared" si="311"/>
        <v>60</v>
      </c>
      <c r="M4156" s="4" t="s">
        <v>5733</v>
      </c>
      <c r="N4156" s="57" t="s">
        <v>47</v>
      </c>
      <c r="O4156" s="57"/>
      <c r="P4156" s="4"/>
      <c r="Q4156" s="4"/>
    </row>
    <row r="4157" spans="1:17" s="1" customFormat="1" ht="18.649999999999999" customHeight="1" x14ac:dyDescent="0.35">
      <c r="A4157" s="3">
        <v>46235</v>
      </c>
      <c r="B4157" s="57">
        <f t="shared" si="307"/>
        <v>31</v>
      </c>
      <c r="C4157" s="57" t="str">
        <f t="shared" si="308"/>
        <v>Aug</v>
      </c>
      <c r="D4157" s="4" t="s">
        <v>1046</v>
      </c>
      <c r="E4157" s="57" t="s">
        <v>445</v>
      </c>
      <c r="F4157" s="57" t="s">
        <v>18</v>
      </c>
      <c r="G4157" s="57">
        <v>9812</v>
      </c>
      <c r="H4157" s="57">
        <v>1</v>
      </c>
      <c r="I4157" s="57">
        <v>8</v>
      </c>
      <c r="J4157" s="57">
        <v>3.5</v>
      </c>
      <c r="K4157" s="57">
        <f t="shared" si="309"/>
        <v>11.5</v>
      </c>
      <c r="L4157" s="57">
        <f t="shared" si="311"/>
        <v>11.5</v>
      </c>
      <c r="M4157" s="4" t="s">
        <v>5733</v>
      </c>
      <c r="N4157" s="57" t="s">
        <v>47</v>
      </c>
      <c r="O4157" s="57"/>
      <c r="P4157" s="4"/>
      <c r="Q4157" s="4"/>
    </row>
    <row r="4158" spans="1:17" s="1" customFormat="1" ht="18.649999999999999" customHeight="1" x14ac:dyDescent="0.35">
      <c r="A4158" s="3">
        <v>46235</v>
      </c>
      <c r="B4158" s="57">
        <f t="shared" si="307"/>
        <v>31</v>
      </c>
      <c r="C4158" s="57" t="str">
        <f t="shared" si="308"/>
        <v>Aug</v>
      </c>
      <c r="D4158" s="4" t="s">
        <v>1046</v>
      </c>
      <c r="E4158" s="57" t="s">
        <v>445</v>
      </c>
      <c r="F4158" s="57" t="s">
        <v>18</v>
      </c>
      <c r="G4158" s="57">
        <v>9812</v>
      </c>
      <c r="H4158" s="57">
        <v>1</v>
      </c>
      <c r="I4158" s="57">
        <v>8</v>
      </c>
      <c r="J4158" s="57"/>
      <c r="K4158" s="57">
        <f t="shared" si="309"/>
        <v>8</v>
      </c>
      <c r="L4158" s="57">
        <f t="shared" si="311"/>
        <v>8</v>
      </c>
      <c r="M4158" s="4" t="s">
        <v>5733</v>
      </c>
      <c r="N4158" s="57" t="s">
        <v>47</v>
      </c>
      <c r="O4158" s="57"/>
      <c r="P4158" s="4"/>
      <c r="Q4158" s="4"/>
    </row>
    <row r="4159" spans="1:17" s="1" customFormat="1" ht="18.649999999999999" customHeight="1" x14ac:dyDescent="0.35">
      <c r="A4159" s="3">
        <v>46235</v>
      </c>
      <c r="B4159" s="57">
        <f t="shared" si="307"/>
        <v>31</v>
      </c>
      <c r="C4159" s="57" t="str">
        <f t="shared" si="308"/>
        <v>Aug</v>
      </c>
      <c r="D4159" s="4" t="s">
        <v>7335</v>
      </c>
      <c r="E4159" s="57" t="s">
        <v>445</v>
      </c>
      <c r="F4159" s="57" t="s">
        <v>18</v>
      </c>
      <c r="G4159" s="57">
        <v>9812</v>
      </c>
      <c r="H4159" s="57">
        <v>1</v>
      </c>
      <c r="I4159" s="57">
        <v>8</v>
      </c>
      <c r="J4159" s="57">
        <v>1</v>
      </c>
      <c r="K4159" s="57">
        <f t="shared" si="309"/>
        <v>9</v>
      </c>
      <c r="L4159" s="57">
        <f t="shared" si="311"/>
        <v>9</v>
      </c>
      <c r="M4159" s="4" t="s">
        <v>447</v>
      </c>
      <c r="N4159" s="57" t="s">
        <v>455</v>
      </c>
      <c r="O4159" s="57"/>
      <c r="P4159" s="4"/>
      <c r="Q4159" s="4"/>
    </row>
    <row r="4160" spans="1:17" s="1" customFormat="1" ht="18.649999999999999" customHeight="1" x14ac:dyDescent="0.35">
      <c r="A4160" s="3">
        <v>46235</v>
      </c>
      <c r="B4160" s="57">
        <f t="shared" si="307"/>
        <v>31</v>
      </c>
      <c r="C4160" s="57" t="str">
        <f t="shared" si="308"/>
        <v>Aug</v>
      </c>
      <c r="D4160" s="4" t="s">
        <v>7336</v>
      </c>
      <c r="E4160" s="57" t="s">
        <v>445</v>
      </c>
      <c r="F4160" s="57" t="s">
        <v>18</v>
      </c>
      <c r="G4160" s="57">
        <v>9812</v>
      </c>
      <c r="H4160" s="57">
        <v>3</v>
      </c>
      <c r="I4160" s="57">
        <v>8</v>
      </c>
      <c r="J4160" s="57">
        <v>1.5</v>
      </c>
      <c r="K4160" s="57">
        <f t="shared" si="309"/>
        <v>9.5</v>
      </c>
      <c r="L4160" s="57">
        <f t="shared" si="311"/>
        <v>28.5</v>
      </c>
      <c r="M4160" s="4" t="s">
        <v>447</v>
      </c>
      <c r="N4160" s="57" t="s">
        <v>455</v>
      </c>
      <c r="O4160" s="57"/>
      <c r="P4160" s="4"/>
      <c r="Q4160" s="4"/>
    </row>
    <row r="4161" spans="1:17" s="1" customFormat="1" ht="18.649999999999999" customHeight="1" x14ac:dyDescent="0.35">
      <c r="A4161" s="3">
        <v>46235</v>
      </c>
      <c r="B4161" s="57">
        <f t="shared" si="307"/>
        <v>31</v>
      </c>
      <c r="C4161" s="57" t="str">
        <f t="shared" si="308"/>
        <v>Aug</v>
      </c>
      <c r="D4161" s="4" t="s">
        <v>794</v>
      </c>
      <c r="E4161" s="57" t="s">
        <v>445</v>
      </c>
      <c r="F4161" s="57" t="s">
        <v>18</v>
      </c>
      <c r="G4161" s="57">
        <v>9812</v>
      </c>
      <c r="H4161" s="57">
        <v>5</v>
      </c>
      <c r="I4161" s="57">
        <v>8</v>
      </c>
      <c r="J4161" s="57"/>
      <c r="K4161" s="57">
        <f t="shared" si="309"/>
        <v>8</v>
      </c>
      <c r="L4161" s="57">
        <f t="shared" si="311"/>
        <v>40</v>
      </c>
      <c r="M4161" s="4" t="s">
        <v>2015</v>
      </c>
      <c r="N4161" s="57" t="s">
        <v>57</v>
      </c>
      <c r="O4161" s="57"/>
      <c r="P4161" s="4" t="s">
        <v>7496</v>
      </c>
      <c r="Q4161" s="4"/>
    </row>
    <row r="4162" spans="1:17" s="1" customFormat="1" ht="18.649999999999999" customHeight="1" x14ac:dyDescent="0.35">
      <c r="A4162" s="3">
        <v>46235</v>
      </c>
      <c r="B4162" s="57">
        <f t="shared" si="307"/>
        <v>31</v>
      </c>
      <c r="C4162" s="57" t="str">
        <f t="shared" si="308"/>
        <v>Aug</v>
      </c>
      <c r="D4162" s="4" t="s">
        <v>1716</v>
      </c>
      <c r="E4162" s="57" t="s">
        <v>445</v>
      </c>
      <c r="F4162" s="57" t="s">
        <v>18</v>
      </c>
      <c r="G4162" s="57">
        <v>9812</v>
      </c>
      <c r="H4162" s="57">
        <v>1</v>
      </c>
      <c r="I4162" s="57">
        <v>8</v>
      </c>
      <c r="J4162" s="57">
        <v>2.5</v>
      </c>
      <c r="K4162" s="57">
        <f t="shared" si="309"/>
        <v>10.5</v>
      </c>
      <c r="L4162" s="57">
        <f t="shared" si="311"/>
        <v>10.5</v>
      </c>
      <c r="M4162" s="4" t="s">
        <v>1903</v>
      </c>
      <c r="N4162" s="57" t="s">
        <v>443</v>
      </c>
      <c r="O4162" s="57"/>
      <c r="P4162" s="4"/>
      <c r="Q4162" s="4"/>
    </row>
    <row r="4163" spans="1:17" s="1" customFormat="1" ht="18.649999999999999" customHeight="1" x14ac:dyDescent="0.35">
      <c r="A4163" s="3">
        <v>46235</v>
      </c>
      <c r="B4163" s="57">
        <f t="shared" si="307"/>
        <v>31</v>
      </c>
      <c r="C4163" s="57" t="str">
        <f t="shared" si="308"/>
        <v>Aug</v>
      </c>
      <c r="D4163" s="4" t="s">
        <v>1716</v>
      </c>
      <c r="E4163" s="57" t="s">
        <v>445</v>
      </c>
      <c r="F4163" s="57" t="s">
        <v>18</v>
      </c>
      <c r="G4163" s="57">
        <v>9812</v>
      </c>
      <c r="H4163" s="57">
        <v>1</v>
      </c>
      <c r="I4163" s="57">
        <v>8</v>
      </c>
      <c r="J4163" s="57">
        <v>2</v>
      </c>
      <c r="K4163" s="57">
        <f t="shared" si="309"/>
        <v>10</v>
      </c>
      <c r="L4163" s="57">
        <f t="shared" si="311"/>
        <v>10</v>
      </c>
      <c r="M4163" s="4" t="s">
        <v>1903</v>
      </c>
      <c r="N4163" s="57" t="s">
        <v>443</v>
      </c>
      <c r="O4163" s="57"/>
      <c r="P4163" s="4"/>
      <c r="Q4163" s="4"/>
    </row>
    <row r="4164" spans="1:17" s="1" customFormat="1" ht="18.649999999999999" customHeight="1" x14ac:dyDescent="0.35">
      <c r="A4164" s="3">
        <v>46235</v>
      </c>
      <c r="B4164" s="57">
        <f t="shared" si="307"/>
        <v>31</v>
      </c>
      <c r="C4164" s="57" t="str">
        <f t="shared" si="308"/>
        <v>Aug</v>
      </c>
      <c r="D4164" s="4" t="s">
        <v>4226</v>
      </c>
      <c r="E4164" s="57" t="s">
        <v>445</v>
      </c>
      <c r="F4164" s="57" t="s">
        <v>18</v>
      </c>
      <c r="G4164" s="57">
        <v>9812</v>
      </c>
      <c r="H4164" s="57">
        <v>4</v>
      </c>
      <c r="I4164" s="57">
        <v>8</v>
      </c>
      <c r="J4164" s="57"/>
      <c r="K4164" s="57">
        <f t="shared" si="309"/>
        <v>8</v>
      </c>
      <c r="L4164" s="57">
        <f t="shared" si="311"/>
        <v>32</v>
      </c>
      <c r="M4164" s="4" t="s">
        <v>5733</v>
      </c>
      <c r="N4164" s="57" t="s">
        <v>47</v>
      </c>
      <c r="O4164" s="57"/>
      <c r="P4164" s="4"/>
      <c r="Q4164" s="4"/>
    </row>
    <row r="4165" spans="1:17" s="1" customFormat="1" ht="18.649999999999999" customHeight="1" x14ac:dyDescent="0.35">
      <c r="A4165" s="3">
        <v>46235</v>
      </c>
      <c r="B4165" s="57">
        <f t="shared" si="307"/>
        <v>31</v>
      </c>
      <c r="C4165" s="57" t="str">
        <f t="shared" si="308"/>
        <v>Aug</v>
      </c>
      <c r="D4165" s="4" t="s">
        <v>5890</v>
      </c>
      <c r="E4165" s="57" t="s">
        <v>445</v>
      </c>
      <c r="F4165" s="57" t="s">
        <v>17</v>
      </c>
      <c r="G4165" s="57">
        <v>9812</v>
      </c>
      <c r="H4165" s="57">
        <v>1</v>
      </c>
      <c r="I4165" s="57">
        <v>8</v>
      </c>
      <c r="J4165" s="57"/>
      <c r="K4165" s="57">
        <f t="shared" si="309"/>
        <v>8</v>
      </c>
      <c r="L4165" s="57">
        <f t="shared" si="311"/>
        <v>8</v>
      </c>
      <c r="M4165" s="4" t="s">
        <v>5733</v>
      </c>
      <c r="N4165" s="57" t="s">
        <v>47</v>
      </c>
      <c r="O4165" s="57"/>
      <c r="P4165" s="4"/>
      <c r="Q4165" s="4"/>
    </row>
    <row r="4166" spans="1:17" s="1" customFormat="1" ht="18.649999999999999" customHeight="1" x14ac:dyDescent="0.35">
      <c r="A4166" s="3">
        <v>46235</v>
      </c>
      <c r="B4166" s="57">
        <f t="shared" si="307"/>
        <v>31</v>
      </c>
      <c r="C4166" s="57" t="str">
        <f t="shared" si="308"/>
        <v>Aug</v>
      </c>
      <c r="D4166" s="4" t="s">
        <v>5406</v>
      </c>
      <c r="E4166" s="57" t="s">
        <v>445</v>
      </c>
      <c r="F4166" s="57" t="s">
        <v>17</v>
      </c>
      <c r="G4166" s="57">
        <v>9812</v>
      </c>
      <c r="H4166" s="57">
        <v>1</v>
      </c>
      <c r="I4166" s="57">
        <v>8</v>
      </c>
      <c r="J4166" s="57">
        <v>2</v>
      </c>
      <c r="K4166" s="57">
        <f t="shared" si="309"/>
        <v>10</v>
      </c>
      <c r="L4166" s="57">
        <f t="shared" si="311"/>
        <v>10</v>
      </c>
      <c r="M4166" s="4" t="s">
        <v>5733</v>
      </c>
      <c r="N4166" s="57" t="s">
        <v>47</v>
      </c>
      <c r="O4166" s="57"/>
      <c r="P4166" s="4"/>
      <c r="Q4166" s="4"/>
    </row>
    <row r="4167" spans="1:17" s="1" customFormat="1" ht="18.649999999999999" customHeight="1" x14ac:dyDescent="0.35">
      <c r="A4167" s="3">
        <v>46235</v>
      </c>
      <c r="B4167" s="57">
        <f t="shared" si="307"/>
        <v>31</v>
      </c>
      <c r="C4167" s="57" t="str">
        <f t="shared" si="308"/>
        <v>Aug</v>
      </c>
      <c r="D4167" s="4" t="s">
        <v>970</v>
      </c>
      <c r="E4167" s="57" t="s">
        <v>34</v>
      </c>
      <c r="F4167" s="57" t="s">
        <v>17</v>
      </c>
      <c r="G4167" s="57">
        <v>9814</v>
      </c>
      <c r="H4167" s="57">
        <v>86</v>
      </c>
      <c r="I4167" s="57">
        <v>8</v>
      </c>
      <c r="J4167" s="57">
        <v>4</v>
      </c>
      <c r="K4167" s="57">
        <f t="shared" si="309"/>
        <v>12</v>
      </c>
      <c r="L4167" s="57">
        <f t="shared" si="311"/>
        <v>1032</v>
      </c>
      <c r="M4167" s="4" t="s">
        <v>1903</v>
      </c>
      <c r="N4167" s="57" t="s">
        <v>443</v>
      </c>
      <c r="O4167" s="57"/>
      <c r="P4167" s="4"/>
      <c r="Q4167" s="4"/>
    </row>
    <row r="4168" spans="1:17" s="1" customFormat="1" ht="18.649999999999999" customHeight="1" x14ac:dyDescent="0.35">
      <c r="A4168" s="3">
        <v>46237</v>
      </c>
      <c r="B4168" s="57">
        <f t="shared" si="307"/>
        <v>32</v>
      </c>
      <c r="C4168" s="57" t="str">
        <f t="shared" si="308"/>
        <v>Aug</v>
      </c>
      <c r="D4168" s="4" t="s">
        <v>435</v>
      </c>
      <c r="E4168" s="57" t="s">
        <v>34</v>
      </c>
      <c r="F4168" s="57" t="s">
        <v>18</v>
      </c>
      <c r="G4168" s="57">
        <v>9814</v>
      </c>
      <c r="H4168" s="57">
        <v>1</v>
      </c>
      <c r="I4168" s="57">
        <v>8</v>
      </c>
      <c r="J4168" s="57">
        <v>3</v>
      </c>
      <c r="K4168" s="57">
        <f t="shared" si="309"/>
        <v>11</v>
      </c>
      <c r="L4168" s="57">
        <f t="shared" si="311"/>
        <v>11</v>
      </c>
      <c r="M4168" s="4" t="s">
        <v>452</v>
      </c>
      <c r="N4168" s="57" t="s">
        <v>435</v>
      </c>
      <c r="O4168" s="57"/>
      <c r="P4168" s="4"/>
      <c r="Q4168" s="4"/>
    </row>
    <row r="4169" spans="1:17" s="1" customFormat="1" ht="18.649999999999999" customHeight="1" x14ac:dyDescent="0.35">
      <c r="A4169" s="3">
        <v>46237</v>
      </c>
      <c r="B4169" s="57">
        <f t="shared" si="307"/>
        <v>32</v>
      </c>
      <c r="C4169" s="57" t="str">
        <f t="shared" si="308"/>
        <v>Aug</v>
      </c>
      <c r="D4169" s="4" t="s">
        <v>2268</v>
      </c>
      <c r="E4169" s="57" t="s">
        <v>34</v>
      </c>
      <c r="F4169" s="57" t="s">
        <v>18</v>
      </c>
      <c r="G4169" s="57">
        <v>9814</v>
      </c>
      <c r="H4169" s="57">
        <v>1</v>
      </c>
      <c r="I4169" s="57">
        <v>2</v>
      </c>
      <c r="J4169" s="57"/>
      <c r="K4169" s="57">
        <f t="shared" si="309"/>
        <v>2</v>
      </c>
      <c r="L4169" s="57">
        <f t="shared" si="311"/>
        <v>2</v>
      </c>
      <c r="M4169" s="4" t="s">
        <v>5103</v>
      </c>
      <c r="N4169" s="57" t="s">
        <v>52</v>
      </c>
      <c r="O4169" s="57"/>
      <c r="P4169" s="4" t="s">
        <v>2417</v>
      </c>
      <c r="Q4169" s="4"/>
    </row>
    <row r="4170" spans="1:17" s="1" customFormat="1" ht="18.649999999999999" customHeight="1" x14ac:dyDescent="0.35">
      <c r="A4170" s="3">
        <v>46237</v>
      </c>
      <c r="B4170" s="57">
        <f t="shared" si="307"/>
        <v>32</v>
      </c>
      <c r="C4170" s="57" t="str">
        <f t="shared" si="308"/>
        <v>Aug</v>
      </c>
      <c r="D4170" s="4" t="s">
        <v>2269</v>
      </c>
      <c r="E4170" s="57" t="s">
        <v>34</v>
      </c>
      <c r="F4170" s="57" t="s">
        <v>18</v>
      </c>
      <c r="G4170" s="57">
        <v>9814</v>
      </c>
      <c r="H4170" s="57">
        <v>1</v>
      </c>
      <c r="I4170" s="57">
        <v>2</v>
      </c>
      <c r="J4170" s="57"/>
      <c r="K4170" s="57">
        <f t="shared" si="309"/>
        <v>2</v>
      </c>
      <c r="L4170" s="57">
        <f t="shared" si="311"/>
        <v>2</v>
      </c>
      <c r="M4170" s="4" t="s">
        <v>5103</v>
      </c>
      <c r="N4170" s="57" t="s">
        <v>52</v>
      </c>
      <c r="O4170" s="57"/>
      <c r="P4170" s="4" t="s">
        <v>2417</v>
      </c>
      <c r="Q4170" s="4"/>
    </row>
    <row r="4171" spans="1:17" s="1" customFormat="1" ht="18.649999999999999" customHeight="1" x14ac:dyDescent="0.35">
      <c r="A4171" s="3">
        <v>46237</v>
      </c>
      <c r="B4171" s="57">
        <f t="shared" si="307"/>
        <v>32</v>
      </c>
      <c r="C4171" s="57" t="str">
        <f t="shared" si="308"/>
        <v>Aug</v>
      </c>
      <c r="D4171" s="4" t="s">
        <v>600</v>
      </c>
      <c r="E4171" s="57" t="s">
        <v>445</v>
      </c>
      <c r="F4171" s="57" t="s">
        <v>18</v>
      </c>
      <c r="G4171" s="57">
        <v>9812</v>
      </c>
      <c r="H4171" s="57">
        <v>1</v>
      </c>
      <c r="I4171" s="57">
        <v>8</v>
      </c>
      <c r="J4171" s="57">
        <v>2.75</v>
      </c>
      <c r="K4171" s="57">
        <f t="shared" si="309"/>
        <v>10.75</v>
      </c>
      <c r="L4171" s="57">
        <f t="shared" si="311"/>
        <v>10.75</v>
      </c>
      <c r="M4171" s="4" t="s">
        <v>5103</v>
      </c>
      <c r="N4171" s="57" t="s">
        <v>52</v>
      </c>
      <c r="O4171" s="57"/>
      <c r="P4171" s="4" t="s">
        <v>6210</v>
      </c>
      <c r="Q4171" s="4"/>
    </row>
    <row r="4172" spans="1:17" s="1" customFormat="1" ht="18.649999999999999" customHeight="1" x14ac:dyDescent="0.35">
      <c r="A4172" s="3">
        <v>46237</v>
      </c>
      <c r="B4172" s="57">
        <f t="shared" si="307"/>
        <v>32</v>
      </c>
      <c r="C4172" s="57" t="str">
        <f t="shared" si="308"/>
        <v>Aug</v>
      </c>
      <c r="D4172" s="4" t="s">
        <v>2187</v>
      </c>
      <c r="E4172" s="57" t="s">
        <v>445</v>
      </c>
      <c r="F4172" s="57" t="s">
        <v>18</v>
      </c>
      <c r="G4172" s="57">
        <v>9812</v>
      </c>
      <c r="H4172" s="57">
        <v>1</v>
      </c>
      <c r="I4172" s="57">
        <v>8</v>
      </c>
      <c r="J4172" s="57">
        <v>4</v>
      </c>
      <c r="K4172" s="57">
        <f t="shared" si="309"/>
        <v>12</v>
      </c>
      <c r="L4172" s="57">
        <f t="shared" si="311"/>
        <v>12</v>
      </c>
      <c r="M4172" s="4" t="s">
        <v>7450</v>
      </c>
      <c r="N4172" s="57" t="s">
        <v>47</v>
      </c>
      <c r="O4172" s="57"/>
      <c r="P4172" s="4" t="s">
        <v>606</v>
      </c>
      <c r="Q4172" s="4"/>
    </row>
    <row r="4173" spans="1:17" s="1" customFormat="1" ht="18.649999999999999" customHeight="1" x14ac:dyDescent="0.35">
      <c r="A4173" s="3">
        <v>46237</v>
      </c>
      <c r="B4173" s="57">
        <f t="shared" si="307"/>
        <v>32</v>
      </c>
      <c r="C4173" s="57" t="str">
        <f t="shared" si="308"/>
        <v>Aug</v>
      </c>
      <c r="D4173" s="4" t="s">
        <v>5140</v>
      </c>
      <c r="E4173" s="57" t="s">
        <v>445</v>
      </c>
      <c r="F4173" s="57" t="s">
        <v>18</v>
      </c>
      <c r="G4173" s="57">
        <v>9812</v>
      </c>
      <c r="H4173" s="57">
        <v>6</v>
      </c>
      <c r="I4173" s="57">
        <v>8</v>
      </c>
      <c r="J4173" s="57"/>
      <c r="K4173" s="57">
        <f t="shared" si="309"/>
        <v>8</v>
      </c>
      <c r="L4173" s="57">
        <f t="shared" si="311"/>
        <v>48</v>
      </c>
      <c r="M4173" s="4" t="s">
        <v>447</v>
      </c>
      <c r="N4173" s="57" t="s">
        <v>455</v>
      </c>
      <c r="O4173" s="57"/>
      <c r="P4173" s="4"/>
      <c r="Q4173" s="4"/>
    </row>
    <row r="4174" spans="1:17" s="1" customFormat="1" ht="18.649999999999999" customHeight="1" x14ac:dyDescent="0.35">
      <c r="A4174" s="3">
        <v>46237</v>
      </c>
      <c r="B4174" s="57">
        <f t="shared" si="307"/>
        <v>32</v>
      </c>
      <c r="C4174" s="57" t="str">
        <f t="shared" si="308"/>
        <v>Aug</v>
      </c>
      <c r="D4174" s="4" t="s">
        <v>440</v>
      </c>
      <c r="E4174" s="57" t="s">
        <v>445</v>
      </c>
      <c r="F4174" s="57" t="s">
        <v>18</v>
      </c>
      <c r="G4174" s="57">
        <v>9812</v>
      </c>
      <c r="H4174" s="57">
        <v>1</v>
      </c>
      <c r="I4174" s="57">
        <v>8</v>
      </c>
      <c r="J4174" s="57">
        <v>1</v>
      </c>
      <c r="K4174" s="57">
        <f t="shared" si="309"/>
        <v>9</v>
      </c>
      <c r="L4174" s="57">
        <f t="shared" si="311"/>
        <v>9</v>
      </c>
      <c r="M4174" s="4" t="s">
        <v>447</v>
      </c>
      <c r="N4174" s="57" t="s">
        <v>455</v>
      </c>
      <c r="O4174" s="57"/>
      <c r="P4174" s="4"/>
      <c r="Q4174" s="4"/>
    </row>
    <row r="4175" spans="1:17" s="1" customFormat="1" ht="18.649999999999999" customHeight="1" x14ac:dyDescent="0.35">
      <c r="A4175" s="3">
        <v>46237</v>
      </c>
      <c r="B4175" s="57">
        <f t="shared" si="307"/>
        <v>32</v>
      </c>
      <c r="C4175" s="57" t="str">
        <f t="shared" si="308"/>
        <v>Aug</v>
      </c>
      <c r="D4175" s="4" t="s">
        <v>5043</v>
      </c>
      <c r="E4175" s="57" t="s">
        <v>445</v>
      </c>
      <c r="F4175" s="57" t="s">
        <v>18</v>
      </c>
      <c r="G4175" s="57">
        <v>9812</v>
      </c>
      <c r="H4175" s="57">
        <v>7</v>
      </c>
      <c r="I4175" s="57">
        <v>8</v>
      </c>
      <c r="J4175" s="57">
        <v>1.5</v>
      </c>
      <c r="K4175" s="57">
        <f t="shared" si="309"/>
        <v>9.5</v>
      </c>
      <c r="L4175" s="57">
        <f t="shared" si="311"/>
        <v>66.5</v>
      </c>
      <c r="M4175" s="4" t="s">
        <v>447</v>
      </c>
      <c r="N4175" s="57" t="s">
        <v>455</v>
      </c>
      <c r="O4175" s="57"/>
      <c r="P4175" s="4"/>
      <c r="Q4175" s="4"/>
    </row>
    <row r="4176" spans="1:17" s="1" customFormat="1" ht="18.649999999999999" customHeight="1" x14ac:dyDescent="0.35">
      <c r="A4176" s="3">
        <v>46237</v>
      </c>
      <c r="B4176" s="57">
        <f t="shared" si="307"/>
        <v>32</v>
      </c>
      <c r="C4176" s="57" t="str">
        <f t="shared" si="308"/>
        <v>Aug</v>
      </c>
      <c r="D4176" s="4" t="s">
        <v>7448</v>
      </c>
      <c r="E4176" s="57" t="s">
        <v>445</v>
      </c>
      <c r="F4176" s="57" t="s">
        <v>18</v>
      </c>
      <c r="G4176" s="57">
        <v>9812</v>
      </c>
      <c r="H4176" s="57">
        <v>3</v>
      </c>
      <c r="I4176" s="57">
        <v>8</v>
      </c>
      <c r="J4176" s="57">
        <v>4</v>
      </c>
      <c r="K4176" s="57">
        <f t="shared" si="309"/>
        <v>12</v>
      </c>
      <c r="L4176" s="57">
        <f t="shared" si="311"/>
        <v>36</v>
      </c>
      <c r="M4176" s="4" t="s">
        <v>7451</v>
      </c>
      <c r="N4176" s="57" t="s">
        <v>488</v>
      </c>
      <c r="O4176" s="57"/>
      <c r="P4176" s="4" t="s">
        <v>7452</v>
      </c>
      <c r="Q4176" s="4"/>
    </row>
    <row r="4177" spans="1:17" s="1" customFormat="1" ht="18.649999999999999" customHeight="1" x14ac:dyDescent="0.35">
      <c r="A4177" s="3">
        <v>46237</v>
      </c>
      <c r="B4177" s="57">
        <f t="shared" si="307"/>
        <v>32</v>
      </c>
      <c r="C4177" s="57" t="str">
        <f t="shared" si="308"/>
        <v>Aug</v>
      </c>
      <c r="D4177" s="4" t="s">
        <v>7448</v>
      </c>
      <c r="E4177" s="57" t="s">
        <v>445</v>
      </c>
      <c r="F4177" s="57" t="s">
        <v>18</v>
      </c>
      <c r="G4177" s="57">
        <v>9812</v>
      </c>
      <c r="H4177" s="57">
        <v>2</v>
      </c>
      <c r="I4177" s="57">
        <v>8</v>
      </c>
      <c r="J4177" s="57">
        <v>4</v>
      </c>
      <c r="K4177" s="57">
        <f t="shared" si="309"/>
        <v>12</v>
      </c>
      <c r="L4177" s="57">
        <f t="shared" si="311"/>
        <v>24</v>
      </c>
      <c r="M4177" s="4" t="s">
        <v>5103</v>
      </c>
      <c r="N4177" s="57" t="s">
        <v>52</v>
      </c>
      <c r="O4177" s="57"/>
      <c r="P4177" s="4" t="s">
        <v>7453</v>
      </c>
      <c r="Q4177" s="4"/>
    </row>
    <row r="4178" spans="1:17" s="1" customFormat="1" ht="18.649999999999999" customHeight="1" x14ac:dyDescent="0.35">
      <c r="A4178" s="3">
        <v>46237</v>
      </c>
      <c r="B4178" s="57">
        <f t="shared" si="307"/>
        <v>32</v>
      </c>
      <c r="C4178" s="57" t="str">
        <f t="shared" si="308"/>
        <v>Aug</v>
      </c>
      <c r="D4178" s="4" t="s">
        <v>4305</v>
      </c>
      <c r="E4178" s="57" t="s">
        <v>445</v>
      </c>
      <c r="F4178" s="57" t="s">
        <v>18</v>
      </c>
      <c r="G4178" s="57">
        <v>9812</v>
      </c>
      <c r="H4178" s="57">
        <v>12</v>
      </c>
      <c r="I4178" s="57">
        <v>8</v>
      </c>
      <c r="J4178" s="57"/>
      <c r="K4178" s="57">
        <f t="shared" si="309"/>
        <v>8</v>
      </c>
      <c r="L4178" s="57">
        <f t="shared" si="311"/>
        <v>96</v>
      </c>
      <c r="M4178" s="4" t="s">
        <v>1903</v>
      </c>
      <c r="N4178" s="57" t="s">
        <v>443</v>
      </c>
      <c r="O4178" s="57"/>
      <c r="P4178" s="4"/>
      <c r="Q4178" s="4"/>
    </row>
    <row r="4179" spans="1:17" s="1" customFormat="1" ht="18.649999999999999" customHeight="1" x14ac:dyDescent="0.35">
      <c r="A4179" s="3">
        <v>46237</v>
      </c>
      <c r="B4179" s="57">
        <f t="shared" si="307"/>
        <v>32</v>
      </c>
      <c r="C4179" s="57" t="str">
        <f t="shared" si="308"/>
        <v>Aug</v>
      </c>
      <c r="D4179" s="4" t="s">
        <v>3391</v>
      </c>
      <c r="E4179" s="57" t="s">
        <v>445</v>
      </c>
      <c r="F4179" s="57" t="s">
        <v>18</v>
      </c>
      <c r="G4179" s="57">
        <v>9812</v>
      </c>
      <c r="H4179" s="57">
        <v>2</v>
      </c>
      <c r="I4179" s="57">
        <v>8</v>
      </c>
      <c r="J4179" s="57">
        <v>1.5</v>
      </c>
      <c r="K4179" s="57">
        <f t="shared" si="309"/>
        <v>9.5</v>
      </c>
      <c r="L4179" s="57">
        <f t="shared" si="311"/>
        <v>19</v>
      </c>
      <c r="M4179" s="4" t="s">
        <v>1903</v>
      </c>
      <c r="N4179" s="57" t="s">
        <v>443</v>
      </c>
      <c r="O4179" s="57"/>
      <c r="P4179" s="4"/>
      <c r="Q4179" s="4"/>
    </row>
    <row r="4180" spans="1:17" s="1" customFormat="1" ht="18.649999999999999" customHeight="1" x14ac:dyDescent="0.35">
      <c r="A4180" s="3">
        <v>46237</v>
      </c>
      <c r="B4180" s="57">
        <f t="shared" si="307"/>
        <v>32</v>
      </c>
      <c r="C4180" s="57" t="str">
        <f t="shared" si="308"/>
        <v>Aug</v>
      </c>
      <c r="D4180" s="4" t="s">
        <v>5140</v>
      </c>
      <c r="E4180" s="57" t="s">
        <v>445</v>
      </c>
      <c r="F4180" s="57" t="s">
        <v>18</v>
      </c>
      <c r="G4180" s="57">
        <v>9812</v>
      </c>
      <c r="H4180" s="57">
        <v>2</v>
      </c>
      <c r="I4180" s="57">
        <v>8</v>
      </c>
      <c r="J4180" s="57">
        <v>2</v>
      </c>
      <c r="K4180" s="57">
        <f t="shared" si="309"/>
        <v>10</v>
      </c>
      <c r="L4180" s="57">
        <f t="shared" si="311"/>
        <v>20</v>
      </c>
      <c r="M4180" s="4" t="s">
        <v>1903</v>
      </c>
      <c r="N4180" s="57" t="s">
        <v>443</v>
      </c>
      <c r="O4180" s="57"/>
      <c r="P4180" s="4"/>
      <c r="Q4180" s="4"/>
    </row>
    <row r="4181" spans="1:17" s="1" customFormat="1" ht="18.649999999999999" customHeight="1" x14ac:dyDescent="0.35">
      <c r="A4181" s="3">
        <v>46237</v>
      </c>
      <c r="B4181" s="57">
        <f t="shared" si="307"/>
        <v>32</v>
      </c>
      <c r="C4181" s="57" t="str">
        <f t="shared" si="308"/>
        <v>Aug</v>
      </c>
      <c r="D4181" s="4" t="s">
        <v>6156</v>
      </c>
      <c r="E4181" s="57" t="s">
        <v>445</v>
      </c>
      <c r="F4181" s="57" t="s">
        <v>18</v>
      </c>
      <c r="G4181" s="57">
        <v>9812</v>
      </c>
      <c r="H4181" s="57">
        <v>1</v>
      </c>
      <c r="I4181" s="57">
        <v>8</v>
      </c>
      <c r="J4181" s="57">
        <v>2.5</v>
      </c>
      <c r="K4181" s="57">
        <f t="shared" si="309"/>
        <v>10.5</v>
      </c>
      <c r="L4181" s="57">
        <f t="shared" si="311"/>
        <v>10.5</v>
      </c>
      <c r="M4181" s="4" t="s">
        <v>1903</v>
      </c>
      <c r="N4181" s="57" t="s">
        <v>443</v>
      </c>
      <c r="O4181" s="57"/>
      <c r="P4181" s="4"/>
      <c r="Q4181" s="4"/>
    </row>
    <row r="4182" spans="1:17" s="1" customFormat="1" ht="18.649999999999999" customHeight="1" x14ac:dyDescent="0.35">
      <c r="A4182" s="3">
        <v>46237</v>
      </c>
      <c r="B4182" s="57">
        <f t="shared" si="307"/>
        <v>32</v>
      </c>
      <c r="C4182" s="57" t="str">
        <f t="shared" si="308"/>
        <v>Aug</v>
      </c>
      <c r="D4182" s="4" t="s">
        <v>6157</v>
      </c>
      <c r="E4182" s="57" t="s">
        <v>445</v>
      </c>
      <c r="F4182" s="57" t="s">
        <v>18</v>
      </c>
      <c r="G4182" s="57">
        <v>9812</v>
      </c>
      <c r="H4182" s="57">
        <v>2</v>
      </c>
      <c r="I4182" s="57">
        <v>8</v>
      </c>
      <c r="J4182" s="57">
        <v>3</v>
      </c>
      <c r="K4182" s="57">
        <f t="shared" si="309"/>
        <v>11</v>
      </c>
      <c r="L4182" s="57">
        <f t="shared" si="311"/>
        <v>22</v>
      </c>
      <c r="M4182" s="4" t="s">
        <v>1903</v>
      </c>
      <c r="N4182" s="57" t="s">
        <v>443</v>
      </c>
      <c r="O4182" s="57"/>
      <c r="P4182" s="4"/>
      <c r="Q4182" s="4"/>
    </row>
    <row r="4183" spans="1:17" s="1" customFormat="1" ht="18.649999999999999" customHeight="1" x14ac:dyDescent="0.35">
      <c r="A4183" s="3">
        <v>46237</v>
      </c>
      <c r="B4183" s="57">
        <f t="shared" si="307"/>
        <v>32</v>
      </c>
      <c r="C4183" s="57" t="str">
        <f t="shared" si="308"/>
        <v>Aug</v>
      </c>
      <c r="D4183" s="4" t="s">
        <v>7449</v>
      </c>
      <c r="E4183" s="57" t="s">
        <v>445</v>
      </c>
      <c r="F4183" s="57" t="s">
        <v>18</v>
      </c>
      <c r="G4183" s="57">
        <v>9812</v>
      </c>
      <c r="H4183" s="57">
        <v>15</v>
      </c>
      <c r="I4183" s="57">
        <v>8</v>
      </c>
      <c r="J4183" s="57">
        <v>4</v>
      </c>
      <c r="K4183" s="57">
        <f t="shared" si="309"/>
        <v>12</v>
      </c>
      <c r="L4183" s="57">
        <f t="shared" si="311"/>
        <v>180</v>
      </c>
      <c r="M4183" s="4" t="s">
        <v>1903</v>
      </c>
      <c r="N4183" s="57" t="s">
        <v>443</v>
      </c>
      <c r="O4183" s="57"/>
      <c r="P4183" s="4"/>
      <c r="Q4183" s="4"/>
    </row>
    <row r="4184" spans="1:17" s="1" customFormat="1" ht="18.649999999999999" customHeight="1" x14ac:dyDescent="0.35">
      <c r="A4184" s="3">
        <v>46237</v>
      </c>
      <c r="B4184" s="57">
        <f t="shared" si="307"/>
        <v>32</v>
      </c>
      <c r="C4184" s="57" t="str">
        <f t="shared" si="308"/>
        <v>Aug</v>
      </c>
      <c r="D4184" s="4" t="s">
        <v>674</v>
      </c>
      <c r="E4184" s="57" t="s">
        <v>445</v>
      </c>
      <c r="F4184" s="57" t="s">
        <v>17</v>
      </c>
      <c r="G4184" s="57">
        <v>9812</v>
      </c>
      <c r="H4184" s="57">
        <v>1</v>
      </c>
      <c r="I4184" s="57">
        <v>8</v>
      </c>
      <c r="J4184" s="57">
        <v>4</v>
      </c>
      <c r="K4184" s="57">
        <f t="shared" si="309"/>
        <v>12</v>
      </c>
      <c r="L4184" s="57">
        <f t="shared" si="311"/>
        <v>12</v>
      </c>
      <c r="M4184" s="4" t="s">
        <v>5103</v>
      </c>
      <c r="N4184" s="57" t="s">
        <v>52</v>
      </c>
      <c r="O4184" s="57"/>
      <c r="P4184" s="4" t="s">
        <v>5440</v>
      </c>
      <c r="Q4184" s="4"/>
    </row>
    <row r="4185" spans="1:17" s="1" customFormat="1" ht="18.649999999999999" customHeight="1" x14ac:dyDescent="0.35">
      <c r="A4185" s="3">
        <v>46237</v>
      </c>
      <c r="B4185" s="57">
        <f t="shared" si="307"/>
        <v>32</v>
      </c>
      <c r="C4185" s="57" t="str">
        <f t="shared" si="308"/>
        <v>Aug</v>
      </c>
      <c r="D4185" s="4" t="s">
        <v>551</v>
      </c>
      <c r="E4185" s="57" t="s">
        <v>34</v>
      </c>
      <c r="F4185" s="57" t="s">
        <v>17</v>
      </c>
      <c r="G4185" s="57">
        <v>9814</v>
      </c>
      <c r="H4185" s="57">
        <v>70</v>
      </c>
      <c r="I4185" s="57">
        <v>8</v>
      </c>
      <c r="J4185" s="57">
        <v>4</v>
      </c>
      <c r="K4185" s="57">
        <f t="shared" si="309"/>
        <v>12</v>
      </c>
      <c r="L4185" s="57">
        <f t="shared" si="311"/>
        <v>840</v>
      </c>
      <c r="M4185" s="4" t="s">
        <v>1903</v>
      </c>
      <c r="N4185" s="57" t="s">
        <v>443</v>
      </c>
      <c r="O4185" s="57"/>
      <c r="P4185" s="4"/>
      <c r="Q4185" s="4"/>
    </row>
    <row r="4186" spans="1:17" s="1" customFormat="1" ht="18.649999999999999" customHeight="1" x14ac:dyDescent="0.35">
      <c r="A4186" s="3">
        <v>46238</v>
      </c>
      <c r="B4186" s="57">
        <f t="shared" si="307"/>
        <v>32</v>
      </c>
      <c r="C4186" s="57" t="str">
        <f t="shared" si="308"/>
        <v>Aug</v>
      </c>
      <c r="D4186" s="4" t="s">
        <v>435</v>
      </c>
      <c r="E4186" s="57" t="s">
        <v>34</v>
      </c>
      <c r="F4186" s="57" t="s">
        <v>18</v>
      </c>
      <c r="G4186" s="57">
        <v>9814</v>
      </c>
      <c r="H4186" s="57">
        <v>1</v>
      </c>
      <c r="I4186" s="57">
        <v>4</v>
      </c>
      <c r="J4186" s="57">
        <v>3</v>
      </c>
      <c r="K4186" s="57">
        <f t="shared" si="309"/>
        <v>7</v>
      </c>
      <c r="L4186" s="57">
        <f t="shared" si="311"/>
        <v>7</v>
      </c>
      <c r="M4186" s="4" t="s">
        <v>452</v>
      </c>
      <c r="N4186" s="57" t="s">
        <v>435</v>
      </c>
      <c r="O4186" s="57"/>
      <c r="P4186" s="4"/>
      <c r="Q4186" s="4"/>
    </row>
    <row r="4187" spans="1:17" s="1" customFormat="1" ht="18.649999999999999" customHeight="1" x14ac:dyDescent="0.35">
      <c r="A4187" s="3">
        <v>46238</v>
      </c>
      <c r="B4187" s="57">
        <f t="shared" si="307"/>
        <v>32</v>
      </c>
      <c r="C4187" s="57" t="str">
        <f t="shared" si="308"/>
        <v>Aug</v>
      </c>
      <c r="D4187" s="4" t="s">
        <v>2268</v>
      </c>
      <c r="E4187" s="57" t="s">
        <v>34</v>
      </c>
      <c r="F4187" s="57" t="s">
        <v>18</v>
      </c>
      <c r="G4187" s="57">
        <v>9814</v>
      </c>
      <c r="H4187" s="57">
        <v>1</v>
      </c>
      <c r="I4187" s="57">
        <v>2</v>
      </c>
      <c r="J4187" s="57"/>
      <c r="K4187" s="57">
        <f t="shared" si="309"/>
        <v>2</v>
      </c>
      <c r="L4187" s="57">
        <f t="shared" si="311"/>
        <v>2</v>
      </c>
      <c r="M4187" s="4" t="s">
        <v>5103</v>
      </c>
      <c r="N4187" s="57" t="s">
        <v>52</v>
      </c>
      <c r="O4187" s="57"/>
      <c r="P4187" s="4" t="s">
        <v>2417</v>
      </c>
      <c r="Q4187" s="4"/>
    </row>
    <row r="4188" spans="1:17" s="1" customFormat="1" ht="18.649999999999999" customHeight="1" x14ac:dyDescent="0.35">
      <c r="A4188" s="3">
        <v>46238</v>
      </c>
      <c r="B4188" s="57">
        <f t="shared" si="307"/>
        <v>32</v>
      </c>
      <c r="C4188" s="57" t="str">
        <f t="shared" si="308"/>
        <v>Aug</v>
      </c>
      <c r="D4188" s="4" t="s">
        <v>2269</v>
      </c>
      <c r="E4188" s="57" t="s">
        <v>34</v>
      </c>
      <c r="F4188" s="57" t="s">
        <v>18</v>
      </c>
      <c r="G4188" s="57">
        <v>9814</v>
      </c>
      <c r="H4188" s="57">
        <v>1</v>
      </c>
      <c r="I4188" s="57">
        <v>2</v>
      </c>
      <c r="J4188" s="57"/>
      <c r="K4188" s="57">
        <f t="shared" si="309"/>
        <v>2</v>
      </c>
      <c r="L4188" s="57">
        <f t="shared" si="311"/>
        <v>2</v>
      </c>
      <c r="M4188" s="4" t="s">
        <v>5103</v>
      </c>
      <c r="N4188" s="57" t="s">
        <v>52</v>
      </c>
      <c r="O4188" s="57"/>
      <c r="P4188" s="4" t="s">
        <v>2417</v>
      </c>
      <c r="Q4188" s="4"/>
    </row>
    <row r="4189" spans="1:17" s="1" customFormat="1" ht="18.649999999999999" customHeight="1" x14ac:dyDescent="0.35">
      <c r="A4189" s="3">
        <v>46238</v>
      </c>
      <c r="B4189" s="57">
        <f t="shared" si="307"/>
        <v>32</v>
      </c>
      <c r="C4189" s="57" t="str">
        <f t="shared" si="308"/>
        <v>Aug</v>
      </c>
      <c r="D4189" s="4" t="s">
        <v>600</v>
      </c>
      <c r="E4189" s="57" t="s">
        <v>445</v>
      </c>
      <c r="F4189" s="57" t="s">
        <v>18</v>
      </c>
      <c r="G4189" s="57">
        <v>9812</v>
      </c>
      <c r="H4189" s="57">
        <v>1</v>
      </c>
      <c r="I4189" s="57">
        <v>8</v>
      </c>
      <c r="J4189" s="57">
        <v>2.5</v>
      </c>
      <c r="K4189" s="57">
        <f t="shared" si="309"/>
        <v>10.5</v>
      </c>
      <c r="L4189" s="57">
        <f t="shared" si="311"/>
        <v>10.5</v>
      </c>
      <c r="M4189" s="4" t="s">
        <v>5103</v>
      </c>
      <c r="N4189" s="57" t="s">
        <v>52</v>
      </c>
      <c r="O4189" s="57"/>
      <c r="P4189" s="4" t="s">
        <v>6210</v>
      </c>
      <c r="Q4189" s="4"/>
    </row>
    <row r="4190" spans="1:17" s="1" customFormat="1" ht="18.649999999999999" customHeight="1" x14ac:dyDescent="0.35">
      <c r="A4190" s="3">
        <v>46238</v>
      </c>
      <c r="B4190" s="57">
        <f t="shared" si="307"/>
        <v>32</v>
      </c>
      <c r="C4190" s="57" t="str">
        <f t="shared" si="308"/>
        <v>Aug</v>
      </c>
      <c r="D4190" s="4" t="s">
        <v>2187</v>
      </c>
      <c r="E4190" s="57" t="s">
        <v>445</v>
      </c>
      <c r="F4190" s="57" t="s">
        <v>18</v>
      </c>
      <c r="G4190" s="57">
        <v>9812</v>
      </c>
      <c r="H4190" s="57">
        <v>1</v>
      </c>
      <c r="I4190" s="57">
        <v>8</v>
      </c>
      <c r="J4190" s="57">
        <v>4</v>
      </c>
      <c r="K4190" s="57">
        <f t="shared" si="309"/>
        <v>12</v>
      </c>
      <c r="L4190" s="57">
        <f t="shared" si="311"/>
        <v>12</v>
      </c>
      <c r="M4190" s="4" t="s">
        <v>7450</v>
      </c>
      <c r="N4190" s="57" t="s">
        <v>47</v>
      </c>
      <c r="O4190" s="57"/>
      <c r="P4190" s="4" t="s">
        <v>606</v>
      </c>
      <c r="Q4190" s="4"/>
    </row>
    <row r="4191" spans="1:17" s="1" customFormat="1" ht="18.649999999999999" customHeight="1" x14ac:dyDescent="0.35">
      <c r="A4191" s="3">
        <v>46238</v>
      </c>
      <c r="B4191" s="57">
        <f t="shared" si="307"/>
        <v>32</v>
      </c>
      <c r="C4191" s="57" t="str">
        <f t="shared" si="308"/>
        <v>Aug</v>
      </c>
      <c r="D4191" s="4" t="s">
        <v>431</v>
      </c>
      <c r="E4191" s="57" t="s">
        <v>445</v>
      </c>
      <c r="F4191" s="57" t="s">
        <v>18</v>
      </c>
      <c r="G4191" s="57">
        <v>9812</v>
      </c>
      <c r="H4191" s="57">
        <v>1</v>
      </c>
      <c r="I4191" s="57">
        <v>8</v>
      </c>
      <c r="J4191" s="57">
        <v>4</v>
      </c>
      <c r="K4191" s="57">
        <f t="shared" si="309"/>
        <v>12</v>
      </c>
      <c r="L4191" s="57">
        <f t="shared" si="311"/>
        <v>12</v>
      </c>
      <c r="M4191" s="4" t="s">
        <v>7256</v>
      </c>
      <c r="N4191" s="57" t="s">
        <v>47</v>
      </c>
      <c r="O4191" s="57"/>
      <c r="P4191" s="4"/>
      <c r="Q4191" s="4"/>
    </row>
    <row r="4192" spans="1:17" s="1" customFormat="1" ht="18.649999999999999" customHeight="1" x14ac:dyDescent="0.35">
      <c r="A4192" s="3">
        <v>46238</v>
      </c>
      <c r="B4192" s="57">
        <f t="shared" si="307"/>
        <v>32</v>
      </c>
      <c r="C4192" s="57" t="str">
        <f t="shared" si="308"/>
        <v>Aug</v>
      </c>
      <c r="D4192" s="4" t="s">
        <v>3707</v>
      </c>
      <c r="E4192" s="57" t="s">
        <v>445</v>
      </c>
      <c r="F4192" s="57" t="s">
        <v>18</v>
      </c>
      <c r="G4192" s="57">
        <v>9812</v>
      </c>
      <c r="H4192" s="57">
        <v>5</v>
      </c>
      <c r="I4192" s="57">
        <v>8</v>
      </c>
      <c r="J4192" s="57">
        <v>2</v>
      </c>
      <c r="K4192" s="57">
        <f t="shared" si="309"/>
        <v>10</v>
      </c>
      <c r="L4192" s="57">
        <f t="shared" si="311"/>
        <v>50</v>
      </c>
      <c r="M4192" s="4" t="s">
        <v>7466</v>
      </c>
      <c r="N4192" s="57" t="s">
        <v>47</v>
      </c>
      <c r="O4192" s="57"/>
      <c r="P4192" s="4"/>
      <c r="Q4192" s="4"/>
    </row>
    <row r="4193" spans="1:17" s="1" customFormat="1" ht="18.649999999999999" customHeight="1" x14ac:dyDescent="0.35">
      <c r="A4193" s="3">
        <v>46238</v>
      </c>
      <c r="B4193" s="57">
        <f t="shared" ref="B4193:B4257" si="314">WEEKNUM(A4193)</f>
        <v>32</v>
      </c>
      <c r="C4193" s="57" t="str">
        <f t="shared" ref="C4193:C4257" si="315">TEXT(A4193,"Mmm")</f>
        <v>Aug</v>
      </c>
      <c r="D4193" s="4" t="s">
        <v>5568</v>
      </c>
      <c r="E4193" s="57" t="s">
        <v>445</v>
      </c>
      <c r="F4193" s="57" t="s">
        <v>18</v>
      </c>
      <c r="G4193" s="57">
        <v>9812</v>
      </c>
      <c r="H4193" s="57">
        <v>1</v>
      </c>
      <c r="I4193" s="57">
        <v>8</v>
      </c>
      <c r="J4193" s="57">
        <v>3.5</v>
      </c>
      <c r="K4193" s="57">
        <f t="shared" si="309"/>
        <v>11.5</v>
      </c>
      <c r="L4193" s="57">
        <f t="shared" si="311"/>
        <v>11.5</v>
      </c>
      <c r="M4193" s="4" t="s">
        <v>7466</v>
      </c>
      <c r="N4193" s="57" t="s">
        <v>47</v>
      </c>
      <c r="O4193" s="57"/>
      <c r="P4193" s="4"/>
      <c r="Q4193" s="4"/>
    </row>
    <row r="4194" spans="1:17" s="1" customFormat="1" ht="18.649999999999999" customHeight="1" x14ac:dyDescent="0.35">
      <c r="A4194" s="3">
        <v>46238</v>
      </c>
      <c r="B4194" s="57">
        <f t="shared" si="314"/>
        <v>32</v>
      </c>
      <c r="C4194" s="57" t="str">
        <f t="shared" si="315"/>
        <v>Aug</v>
      </c>
      <c r="D4194" s="4" t="s">
        <v>3977</v>
      </c>
      <c r="E4194" s="57" t="s">
        <v>445</v>
      </c>
      <c r="F4194" s="57" t="s">
        <v>18</v>
      </c>
      <c r="G4194" s="57">
        <v>9812</v>
      </c>
      <c r="H4194" s="57">
        <v>11</v>
      </c>
      <c r="I4194" s="57">
        <v>8</v>
      </c>
      <c r="J4194" s="57"/>
      <c r="K4194" s="57">
        <f t="shared" si="309"/>
        <v>8</v>
      </c>
      <c r="L4194" s="57">
        <f t="shared" si="311"/>
        <v>88</v>
      </c>
      <c r="M4194" s="4" t="s">
        <v>447</v>
      </c>
      <c r="N4194" s="57" t="s">
        <v>455</v>
      </c>
      <c r="O4194" s="57"/>
      <c r="P4194" s="4"/>
      <c r="Q4194" s="4"/>
    </row>
    <row r="4195" spans="1:17" s="1" customFormat="1" ht="18.649999999999999" customHeight="1" x14ac:dyDescent="0.35">
      <c r="A4195" s="3">
        <v>46238</v>
      </c>
      <c r="B4195" s="57">
        <f t="shared" si="314"/>
        <v>32</v>
      </c>
      <c r="C4195" s="57" t="str">
        <f t="shared" si="315"/>
        <v>Aug</v>
      </c>
      <c r="D4195" s="4" t="s">
        <v>6608</v>
      </c>
      <c r="E4195" s="57" t="s">
        <v>445</v>
      </c>
      <c r="F4195" s="57" t="s">
        <v>18</v>
      </c>
      <c r="G4195" s="57">
        <v>9812</v>
      </c>
      <c r="H4195" s="57">
        <v>2</v>
      </c>
      <c r="I4195" s="57">
        <v>8</v>
      </c>
      <c r="J4195" s="57"/>
      <c r="K4195" s="57">
        <f t="shared" si="309"/>
        <v>8</v>
      </c>
      <c r="L4195" s="57">
        <f t="shared" si="311"/>
        <v>16</v>
      </c>
      <c r="M4195" s="4" t="s">
        <v>7451</v>
      </c>
      <c r="N4195" s="57" t="s">
        <v>488</v>
      </c>
      <c r="O4195" s="57"/>
      <c r="P4195" s="4" t="s">
        <v>7467</v>
      </c>
      <c r="Q4195" s="4"/>
    </row>
    <row r="4196" spans="1:17" s="1" customFormat="1" ht="18.649999999999999" customHeight="1" x14ac:dyDescent="0.35">
      <c r="A4196" s="3">
        <v>46238</v>
      </c>
      <c r="B4196" s="57">
        <f t="shared" si="314"/>
        <v>32</v>
      </c>
      <c r="C4196" s="57" t="str">
        <f t="shared" si="315"/>
        <v>Aug</v>
      </c>
      <c r="D4196" s="4" t="s">
        <v>6004</v>
      </c>
      <c r="E4196" s="57" t="s">
        <v>445</v>
      </c>
      <c r="F4196" s="57" t="s">
        <v>18</v>
      </c>
      <c r="G4196" s="57">
        <v>9812</v>
      </c>
      <c r="H4196" s="57">
        <v>1</v>
      </c>
      <c r="I4196" s="57">
        <v>8</v>
      </c>
      <c r="J4196" s="57">
        <v>1.5</v>
      </c>
      <c r="K4196" s="57">
        <f t="shared" si="309"/>
        <v>9.5</v>
      </c>
      <c r="L4196" s="57">
        <f t="shared" si="311"/>
        <v>9.5</v>
      </c>
      <c r="M4196" s="4" t="s">
        <v>7451</v>
      </c>
      <c r="N4196" s="57" t="s">
        <v>488</v>
      </c>
      <c r="O4196" s="57"/>
      <c r="P4196" s="4" t="s">
        <v>7467</v>
      </c>
      <c r="Q4196" s="4"/>
    </row>
    <row r="4197" spans="1:17" s="1" customFormat="1" ht="18.649999999999999" customHeight="1" x14ac:dyDescent="0.35">
      <c r="A4197" s="3">
        <v>46238</v>
      </c>
      <c r="B4197" s="57">
        <f t="shared" si="314"/>
        <v>32</v>
      </c>
      <c r="C4197" s="57" t="str">
        <f t="shared" si="315"/>
        <v>Aug</v>
      </c>
      <c r="D4197" s="4" t="s">
        <v>6570</v>
      </c>
      <c r="E4197" s="57" t="s">
        <v>445</v>
      </c>
      <c r="F4197" s="57" t="s">
        <v>18</v>
      </c>
      <c r="G4197" s="57">
        <v>9812</v>
      </c>
      <c r="H4197" s="57">
        <v>1</v>
      </c>
      <c r="I4197" s="57">
        <v>8</v>
      </c>
      <c r="J4197" s="57">
        <v>3.5</v>
      </c>
      <c r="K4197" s="57">
        <f t="shared" si="309"/>
        <v>11.5</v>
      </c>
      <c r="L4197" s="57">
        <f t="shared" si="311"/>
        <v>11.5</v>
      </c>
      <c r="M4197" s="4" t="s">
        <v>7451</v>
      </c>
      <c r="N4197" s="57" t="s">
        <v>488</v>
      </c>
      <c r="O4197" s="57"/>
      <c r="P4197" s="4" t="s">
        <v>7467</v>
      </c>
      <c r="Q4197" s="4"/>
    </row>
    <row r="4198" spans="1:17" s="1" customFormat="1" ht="18.649999999999999" customHeight="1" x14ac:dyDescent="0.35">
      <c r="A4198" s="3">
        <v>46238</v>
      </c>
      <c r="B4198" s="57">
        <f t="shared" si="314"/>
        <v>32</v>
      </c>
      <c r="C4198" s="57" t="str">
        <f t="shared" si="315"/>
        <v>Aug</v>
      </c>
      <c r="D4198" s="4" t="s">
        <v>7465</v>
      </c>
      <c r="E4198" s="57" t="s">
        <v>445</v>
      </c>
      <c r="F4198" s="57" t="s">
        <v>18</v>
      </c>
      <c r="G4198" s="57">
        <v>9812</v>
      </c>
      <c r="H4198" s="57">
        <v>2</v>
      </c>
      <c r="I4198" s="57">
        <v>8</v>
      </c>
      <c r="J4198" s="57">
        <v>4</v>
      </c>
      <c r="K4198" s="57">
        <f t="shared" si="309"/>
        <v>12</v>
      </c>
      <c r="L4198" s="57">
        <f t="shared" si="311"/>
        <v>24</v>
      </c>
      <c r="M4198" s="4" t="s">
        <v>7451</v>
      </c>
      <c r="N4198" s="57" t="s">
        <v>488</v>
      </c>
      <c r="O4198" s="57"/>
      <c r="P4198" s="4" t="s">
        <v>7467</v>
      </c>
      <c r="Q4198" s="4"/>
    </row>
    <row r="4199" spans="1:17" s="1" customFormat="1" ht="18.649999999999999" customHeight="1" x14ac:dyDescent="0.35">
      <c r="A4199" s="3">
        <v>46238</v>
      </c>
      <c r="B4199" s="57">
        <f t="shared" si="314"/>
        <v>32</v>
      </c>
      <c r="C4199" s="57" t="str">
        <f t="shared" si="315"/>
        <v>Aug</v>
      </c>
      <c r="D4199" s="4" t="s">
        <v>5140</v>
      </c>
      <c r="E4199" s="57" t="s">
        <v>445</v>
      </c>
      <c r="F4199" s="57" t="s">
        <v>18</v>
      </c>
      <c r="G4199" s="57">
        <v>9812</v>
      </c>
      <c r="H4199" s="57">
        <v>10</v>
      </c>
      <c r="I4199" s="57">
        <v>8</v>
      </c>
      <c r="J4199" s="57"/>
      <c r="K4199" s="57">
        <f t="shared" si="309"/>
        <v>8</v>
      </c>
      <c r="L4199" s="57">
        <f t="shared" si="311"/>
        <v>80</v>
      </c>
      <c r="M4199" s="4" t="s">
        <v>2270</v>
      </c>
      <c r="N4199" s="57" t="s">
        <v>57</v>
      </c>
      <c r="O4199" s="57"/>
      <c r="P4199" s="4" t="s">
        <v>7496</v>
      </c>
      <c r="Q4199" s="4"/>
    </row>
    <row r="4200" spans="1:17" s="1" customFormat="1" ht="18.649999999999999" customHeight="1" x14ac:dyDescent="0.35">
      <c r="A4200" s="3">
        <v>46238</v>
      </c>
      <c r="B4200" s="57">
        <f t="shared" si="314"/>
        <v>32</v>
      </c>
      <c r="C4200" s="57" t="str">
        <f t="shared" si="315"/>
        <v>Aug</v>
      </c>
      <c r="D4200" s="4" t="s">
        <v>440</v>
      </c>
      <c r="E4200" s="57" t="s">
        <v>445</v>
      </c>
      <c r="F4200" s="57" t="s">
        <v>18</v>
      </c>
      <c r="G4200" s="57">
        <v>9812</v>
      </c>
      <c r="H4200" s="57">
        <v>1</v>
      </c>
      <c r="I4200" s="57">
        <v>8</v>
      </c>
      <c r="J4200" s="57">
        <v>1.5</v>
      </c>
      <c r="K4200" s="57">
        <f t="shared" si="309"/>
        <v>9.5</v>
      </c>
      <c r="L4200" s="57">
        <f t="shared" si="311"/>
        <v>9.5</v>
      </c>
      <c r="M4200" s="4" t="s">
        <v>2270</v>
      </c>
      <c r="N4200" s="57" t="s">
        <v>57</v>
      </c>
      <c r="O4200" s="57"/>
      <c r="P4200" s="4" t="s">
        <v>7496</v>
      </c>
      <c r="Q4200" s="4"/>
    </row>
    <row r="4201" spans="1:17" s="1" customFormat="1" ht="18.649999999999999" customHeight="1" x14ac:dyDescent="0.35">
      <c r="A4201" s="3">
        <v>46238</v>
      </c>
      <c r="B4201" s="57">
        <f t="shared" si="314"/>
        <v>32</v>
      </c>
      <c r="C4201" s="57" t="str">
        <f t="shared" si="315"/>
        <v>Aug</v>
      </c>
      <c r="D4201" s="4" t="s">
        <v>5043</v>
      </c>
      <c r="E4201" s="57" t="s">
        <v>445</v>
      </c>
      <c r="F4201" s="57" t="s">
        <v>18</v>
      </c>
      <c r="G4201" s="57">
        <v>9812</v>
      </c>
      <c r="H4201" s="57">
        <v>2</v>
      </c>
      <c r="I4201" s="57">
        <v>8</v>
      </c>
      <c r="J4201" s="57">
        <v>4</v>
      </c>
      <c r="K4201" s="57">
        <f t="shared" si="309"/>
        <v>12</v>
      </c>
      <c r="L4201" s="57">
        <f t="shared" si="311"/>
        <v>24</v>
      </c>
      <c r="M4201" s="4" t="s">
        <v>2270</v>
      </c>
      <c r="N4201" s="57" t="s">
        <v>57</v>
      </c>
      <c r="O4201" s="57"/>
      <c r="P4201" s="4" t="s">
        <v>7496</v>
      </c>
      <c r="Q4201" s="4"/>
    </row>
    <row r="4202" spans="1:17" s="1" customFormat="1" ht="18.649999999999999" customHeight="1" x14ac:dyDescent="0.35">
      <c r="A4202" s="3">
        <v>46238</v>
      </c>
      <c r="B4202" s="57">
        <f t="shared" si="314"/>
        <v>32</v>
      </c>
      <c r="C4202" s="57" t="str">
        <f t="shared" si="315"/>
        <v>Aug</v>
      </c>
      <c r="D4202" s="4" t="s">
        <v>7448</v>
      </c>
      <c r="E4202" s="57" t="s">
        <v>445</v>
      </c>
      <c r="F4202" s="57" t="s">
        <v>18</v>
      </c>
      <c r="G4202" s="57">
        <v>9812</v>
      </c>
      <c r="H4202" s="57">
        <v>4</v>
      </c>
      <c r="I4202" s="57">
        <v>8</v>
      </c>
      <c r="J4202" s="57">
        <v>4</v>
      </c>
      <c r="K4202" s="57">
        <f t="shared" si="309"/>
        <v>12</v>
      </c>
      <c r="L4202" s="57">
        <f t="shared" si="311"/>
        <v>48</v>
      </c>
      <c r="M4202" s="4" t="s">
        <v>7451</v>
      </c>
      <c r="N4202" s="57" t="s">
        <v>488</v>
      </c>
      <c r="O4202" s="57"/>
      <c r="P4202" s="4" t="s">
        <v>7452</v>
      </c>
      <c r="Q4202" s="4"/>
    </row>
    <row r="4203" spans="1:17" s="1" customFormat="1" ht="18.649999999999999" customHeight="1" x14ac:dyDescent="0.35">
      <c r="A4203" s="3">
        <v>46238</v>
      </c>
      <c r="B4203" s="57">
        <f t="shared" si="314"/>
        <v>32</v>
      </c>
      <c r="C4203" s="57" t="str">
        <f t="shared" si="315"/>
        <v>Aug</v>
      </c>
      <c r="D4203" s="4" t="s">
        <v>5140</v>
      </c>
      <c r="E4203" s="57" t="s">
        <v>445</v>
      </c>
      <c r="F4203" s="57" t="s">
        <v>18</v>
      </c>
      <c r="G4203" s="57">
        <v>9812</v>
      </c>
      <c r="H4203" s="57">
        <v>4</v>
      </c>
      <c r="I4203" s="57">
        <v>8</v>
      </c>
      <c r="J4203" s="57"/>
      <c r="K4203" s="57">
        <f t="shared" si="309"/>
        <v>8</v>
      </c>
      <c r="L4203" s="57">
        <f t="shared" si="311"/>
        <v>32</v>
      </c>
      <c r="M4203" s="4" t="s">
        <v>7468</v>
      </c>
      <c r="N4203" s="57" t="s">
        <v>47</v>
      </c>
      <c r="O4203" s="57"/>
      <c r="P4203" s="4"/>
      <c r="Q4203" s="4"/>
    </row>
    <row r="4204" spans="1:17" s="1" customFormat="1" ht="18.649999999999999" customHeight="1" x14ac:dyDescent="0.35">
      <c r="A4204" s="3">
        <v>46238</v>
      </c>
      <c r="B4204" s="57">
        <f t="shared" si="314"/>
        <v>32</v>
      </c>
      <c r="C4204" s="57" t="str">
        <f t="shared" si="315"/>
        <v>Aug</v>
      </c>
      <c r="D4204" s="4" t="s">
        <v>4305</v>
      </c>
      <c r="E4204" s="57" t="s">
        <v>445</v>
      </c>
      <c r="F4204" s="57" t="s">
        <v>18</v>
      </c>
      <c r="G4204" s="57">
        <v>9812</v>
      </c>
      <c r="H4204" s="57">
        <v>1</v>
      </c>
      <c r="I4204" s="57">
        <v>8</v>
      </c>
      <c r="J4204" s="57"/>
      <c r="K4204" s="57">
        <f t="shared" ref="K4204:K4268" si="316">I4204+J4204</f>
        <v>8</v>
      </c>
      <c r="L4204" s="57">
        <f t="shared" si="311"/>
        <v>8</v>
      </c>
      <c r="M4204" s="4" t="s">
        <v>1903</v>
      </c>
      <c r="N4204" s="57" t="s">
        <v>443</v>
      </c>
      <c r="O4204" s="57"/>
      <c r="P4204" s="4"/>
      <c r="Q4204" s="4"/>
    </row>
    <row r="4205" spans="1:17" s="1" customFormat="1" ht="18.649999999999999" customHeight="1" x14ac:dyDescent="0.35">
      <c r="A4205" s="3">
        <v>46238</v>
      </c>
      <c r="B4205" s="57">
        <f t="shared" si="314"/>
        <v>32</v>
      </c>
      <c r="C4205" s="57" t="str">
        <f t="shared" si="315"/>
        <v>Aug</v>
      </c>
      <c r="D4205" s="4" t="s">
        <v>3391</v>
      </c>
      <c r="E4205" s="57" t="s">
        <v>445</v>
      </c>
      <c r="F4205" s="57" t="s">
        <v>18</v>
      </c>
      <c r="G4205" s="57">
        <v>9812</v>
      </c>
      <c r="H4205" s="57">
        <v>2</v>
      </c>
      <c r="I4205" s="57">
        <v>8</v>
      </c>
      <c r="J4205" s="57">
        <v>2</v>
      </c>
      <c r="K4205" s="57">
        <f t="shared" si="316"/>
        <v>10</v>
      </c>
      <c r="L4205" s="57">
        <f t="shared" si="311"/>
        <v>20</v>
      </c>
      <c r="M4205" s="4" t="s">
        <v>1903</v>
      </c>
      <c r="N4205" s="57" t="s">
        <v>443</v>
      </c>
      <c r="O4205" s="57"/>
      <c r="P4205" s="4"/>
      <c r="Q4205" s="4"/>
    </row>
    <row r="4206" spans="1:17" s="1" customFormat="1" ht="18.649999999999999" customHeight="1" x14ac:dyDescent="0.35">
      <c r="A4206" s="3">
        <v>46238</v>
      </c>
      <c r="B4206" s="57">
        <f t="shared" si="314"/>
        <v>32</v>
      </c>
      <c r="C4206" s="57" t="str">
        <f t="shared" si="315"/>
        <v>Aug</v>
      </c>
      <c r="D4206" s="4" t="s">
        <v>5140</v>
      </c>
      <c r="E4206" s="57" t="s">
        <v>445</v>
      </c>
      <c r="F4206" s="57" t="s">
        <v>18</v>
      </c>
      <c r="G4206" s="57">
        <v>9812</v>
      </c>
      <c r="H4206" s="57">
        <v>6</v>
      </c>
      <c r="I4206" s="57">
        <v>8</v>
      </c>
      <c r="J4206" s="57">
        <v>2.5</v>
      </c>
      <c r="K4206" s="57">
        <f t="shared" si="316"/>
        <v>10.5</v>
      </c>
      <c r="L4206" s="57">
        <f t="shared" si="311"/>
        <v>63</v>
      </c>
      <c r="M4206" s="4" t="s">
        <v>1903</v>
      </c>
      <c r="N4206" s="57" t="s">
        <v>443</v>
      </c>
      <c r="O4206" s="57"/>
      <c r="P4206" s="4"/>
      <c r="Q4206" s="4"/>
    </row>
    <row r="4207" spans="1:17" s="1" customFormat="1" ht="18.649999999999999" customHeight="1" x14ac:dyDescent="0.35">
      <c r="A4207" s="3">
        <v>46238</v>
      </c>
      <c r="B4207" s="57">
        <f t="shared" si="314"/>
        <v>32</v>
      </c>
      <c r="C4207" s="57" t="str">
        <f t="shared" si="315"/>
        <v>Aug</v>
      </c>
      <c r="D4207" s="4" t="s">
        <v>6156</v>
      </c>
      <c r="E4207" s="57" t="s">
        <v>445</v>
      </c>
      <c r="F4207" s="57" t="s">
        <v>18</v>
      </c>
      <c r="G4207" s="57">
        <v>9812</v>
      </c>
      <c r="H4207" s="57">
        <v>7</v>
      </c>
      <c r="I4207" s="57">
        <v>8</v>
      </c>
      <c r="J4207" s="57">
        <v>4</v>
      </c>
      <c r="K4207" s="57">
        <f t="shared" si="316"/>
        <v>12</v>
      </c>
      <c r="L4207" s="57">
        <f t="shared" si="311"/>
        <v>84</v>
      </c>
      <c r="M4207" s="4" t="s">
        <v>1903</v>
      </c>
      <c r="N4207" s="57" t="s">
        <v>443</v>
      </c>
      <c r="O4207" s="57"/>
      <c r="P4207" s="4"/>
      <c r="Q4207" s="4"/>
    </row>
    <row r="4208" spans="1:17" s="1" customFormat="1" ht="18.649999999999999" customHeight="1" x14ac:dyDescent="0.35">
      <c r="A4208" s="3">
        <v>46238</v>
      </c>
      <c r="B4208" s="57">
        <f t="shared" si="314"/>
        <v>32</v>
      </c>
      <c r="C4208" s="57" t="str">
        <f t="shared" si="315"/>
        <v>Aug</v>
      </c>
      <c r="D4208" s="4" t="s">
        <v>5406</v>
      </c>
      <c r="E4208" s="57" t="s">
        <v>445</v>
      </c>
      <c r="F4208" s="57" t="s">
        <v>17</v>
      </c>
      <c r="G4208" s="57">
        <v>9812</v>
      </c>
      <c r="H4208" s="57">
        <v>1</v>
      </c>
      <c r="I4208" s="57">
        <v>8</v>
      </c>
      <c r="J4208" s="57">
        <v>4</v>
      </c>
      <c r="K4208" s="57">
        <f t="shared" si="316"/>
        <v>12</v>
      </c>
      <c r="L4208" s="57">
        <f t="shared" si="311"/>
        <v>12</v>
      </c>
      <c r="M4208" s="4" t="s">
        <v>5103</v>
      </c>
      <c r="N4208" s="57" t="s">
        <v>52</v>
      </c>
      <c r="O4208" s="57"/>
      <c r="P4208" s="4" t="s">
        <v>5440</v>
      </c>
      <c r="Q4208" s="4"/>
    </row>
    <row r="4209" spans="1:17" s="1" customFormat="1" ht="18.649999999999999" customHeight="1" x14ac:dyDescent="0.35">
      <c r="A4209" s="3">
        <v>46238</v>
      </c>
      <c r="B4209" s="57">
        <f t="shared" si="314"/>
        <v>32</v>
      </c>
      <c r="C4209" s="57" t="str">
        <f t="shared" si="315"/>
        <v>Aug</v>
      </c>
      <c r="D4209" s="4" t="s">
        <v>838</v>
      </c>
      <c r="E4209" s="57" t="s">
        <v>445</v>
      </c>
      <c r="F4209" s="57" t="s">
        <v>17</v>
      </c>
      <c r="G4209" s="57">
        <v>9812</v>
      </c>
      <c r="H4209" s="57">
        <v>1</v>
      </c>
      <c r="I4209" s="57">
        <v>8</v>
      </c>
      <c r="J4209" s="57">
        <v>2</v>
      </c>
      <c r="K4209" s="57">
        <f t="shared" si="316"/>
        <v>10</v>
      </c>
      <c r="L4209" s="57">
        <f t="shared" si="311"/>
        <v>10</v>
      </c>
      <c r="M4209" s="4" t="s">
        <v>5103</v>
      </c>
      <c r="N4209" s="57" t="s">
        <v>52</v>
      </c>
      <c r="O4209" s="57"/>
      <c r="P4209" s="4" t="s">
        <v>5482</v>
      </c>
      <c r="Q4209" s="4"/>
    </row>
    <row r="4210" spans="1:17" s="1" customFormat="1" ht="18.649999999999999" customHeight="1" x14ac:dyDescent="0.35">
      <c r="A4210" s="3">
        <v>46238</v>
      </c>
      <c r="B4210" s="57">
        <f t="shared" si="314"/>
        <v>32</v>
      </c>
      <c r="C4210" s="57" t="str">
        <f t="shared" si="315"/>
        <v>Aug</v>
      </c>
      <c r="D4210" s="4" t="s">
        <v>672</v>
      </c>
      <c r="E4210" s="57" t="s">
        <v>445</v>
      </c>
      <c r="F4210" s="57" t="s">
        <v>17</v>
      </c>
      <c r="G4210" s="57">
        <v>9812</v>
      </c>
      <c r="H4210" s="57">
        <v>1</v>
      </c>
      <c r="I4210" s="57">
        <v>8</v>
      </c>
      <c r="J4210" s="57"/>
      <c r="K4210" s="57">
        <f t="shared" si="316"/>
        <v>8</v>
      </c>
      <c r="L4210" s="57">
        <f t="shared" si="311"/>
        <v>8</v>
      </c>
      <c r="M4210" s="4" t="s">
        <v>1903</v>
      </c>
      <c r="N4210" s="57" t="s">
        <v>443</v>
      </c>
      <c r="O4210" s="57"/>
      <c r="P4210" s="4"/>
      <c r="Q4210" s="4"/>
    </row>
    <row r="4211" spans="1:17" s="1" customFormat="1" ht="18.649999999999999" customHeight="1" x14ac:dyDescent="0.35">
      <c r="A4211" s="3">
        <v>46238</v>
      </c>
      <c r="B4211" s="57">
        <f t="shared" si="314"/>
        <v>32</v>
      </c>
      <c r="C4211" s="57" t="str">
        <f t="shared" si="315"/>
        <v>Aug</v>
      </c>
      <c r="D4211" s="4" t="s">
        <v>672</v>
      </c>
      <c r="E4211" s="57" t="s">
        <v>445</v>
      </c>
      <c r="F4211" s="57" t="s">
        <v>17</v>
      </c>
      <c r="G4211" s="57">
        <v>9812</v>
      </c>
      <c r="H4211" s="57">
        <v>1</v>
      </c>
      <c r="I4211" s="57">
        <v>8</v>
      </c>
      <c r="J4211" s="57">
        <v>4</v>
      </c>
      <c r="K4211" s="57">
        <f t="shared" si="316"/>
        <v>12</v>
      </c>
      <c r="L4211" s="57">
        <f t="shared" si="311"/>
        <v>12</v>
      </c>
      <c r="M4211" s="4" t="s">
        <v>1903</v>
      </c>
      <c r="N4211" s="57" t="s">
        <v>443</v>
      </c>
      <c r="O4211" s="57"/>
      <c r="P4211" s="4"/>
      <c r="Q4211" s="4"/>
    </row>
    <row r="4212" spans="1:17" s="1" customFormat="1" ht="18.649999999999999" customHeight="1" x14ac:dyDescent="0.35">
      <c r="A4212" s="3">
        <v>46238</v>
      </c>
      <c r="B4212" s="57">
        <f t="shared" si="314"/>
        <v>32</v>
      </c>
      <c r="C4212" s="57" t="str">
        <f t="shared" si="315"/>
        <v>Aug</v>
      </c>
      <c r="D4212" s="4" t="s">
        <v>551</v>
      </c>
      <c r="E4212" s="57" t="s">
        <v>34</v>
      </c>
      <c r="F4212" s="57" t="s">
        <v>17</v>
      </c>
      <c r="G4212" s="57">
        <v>9814</v>
      </c>
      <c r="H4212" s="57">
        <v>95</v>
      </c>
      <c r="I4212" s="57">
        <v>8</v>
      </c>
      <c r="J4212" s="57">
        <v>4</v>
      </c>
      <c r="K4212" s="57">
        <f t="shared" si="316"/>
        <v>12</v>
      </c>
      <c r="L4212" s="57">
        <f t="shared" si="311"/>
        <v>1140</v>
      </c>
      <c r="M4212" s="4" t="s">
        <v>1903</v>
      </c>
      <c r="N4212" s="57" t="s">
        <v>443</v>
      </c>
      <c r="O4212" s="57"/>
      <c r="P4212" s="4"/>
      <c r="Q4212" s="4"/>
    </row>
    <row r="4213" spans="1:17" s="1" customFormat="1" ht="18.649999999999999" customHeight="1" x14ac:dyDescent="0.35">
      <c r="A4213" s="3">
        <v>46239</v>
      </c>
      <c r="B4213" s="57">
        <f t="shared" si="314"/>
        <v>32</v>
      </c>
      <c r="C4213" s="57" t="str">
        <f t="shared" si="315"/>
        <v>Aug</v>
      </c>
      <c r="D4213" s="4" t="s">
        <v>435</v>
      </c>
      <c r="E4213" s="57" t="s">
        <v>34</v>
      </c>
      <c r="F4213" s="57" t="s">
        <v>18</v>
      </c>
      <c r="G4213" s="57">
        <v>9814</v>
      </c>
      <c r="H4213" s="57">
        <v>1</v>
      </c>
      <c r="I4213" s="57">
        <v>8</v>
      </c>
      <c r="J4213" s="57">
        <v>3</v>
      </c>
      <c r="K4213" s="57">
        <f t="shared" si="316"/>
        <v>11</v>
      </c>
      <c r="L4213" s="57">
        <f t="shared" si="311"/>
        <v>11</v>
      </c>
      <c r="M4213" s="4" t="s">
        <v>452</v>
      </c>
      <c r="N4213" s="57" t="s">
        <v>435</v>
      </c>
      <c r="O4213" s="57"/>
      <c r="P4213" s="4"/>
      <c r="Q4213" s="4"/>
    </row>
    <row r="4214" spans="1:17" s="1" customFormat="1" ht="18.649999999999999" customHeight="1" x14ac:dyDescent="0.35">
      <c r="A4214" s="3">
        <v>46239</v>
      </c>
      <c r="B4214" s="57">
        <f t="shared" si="314"/>
        <v>32</v>
      </c>
      <c r="C4214" s="57" t="str">
        <f t="shared" si="315"/>
        <v>Aug</v>
      </c>
      <c r="D4214" s="4" t="s">
        <v>2268</v>
      </c>
      <c r="E4214" s="57" t="s">
        <v>34</v>
      </c>
      <c r="F4214" s="57" t="s">
        <v>18</v>
      </c>
      <c r="G4214" s="57">
        <v>9814</v>
      </c>
      <c r="H4214" s="57">
        <v>1</v>
      </c>
      <c r="I4214" s="57">
        <v>2</v>
      </c>
      <c r="J4214" s="57"/>
      <c r="K4214" s="57">
        <f t="shared" si="316"/>
        <v>2</v>
      </c>
      <c r="L4214" s="57">
        <f t="shared" si="311"/>
        <v>2</v>
      </c>
      <c r="M4214" s="4" t="s">
        <v>5103</v>
      </c>
      <c r="N4214" s="57" t="s">
        <v>52</v>
      </c>
      <c r="O4214" s="57"/>
      <c r="P4214" s="4" t="s">
        <v>2417</v>
      </c>
      <c r="Q4214" s="4"/>
    </row>
    <row r="4215" spans="1:17" s="1" customFormat="1" ht="18.649999999999999" customHeight="1" x14ac:dyDescent="0.35">
      <c r="A4215" s="3">
        <v>46239</v>
      </c>
      <c r="B4215" s="57">
        <f t="shared" si="314"/>
        <v>32</v>
      </c>
      <c r="C4215" s="57" t="str">
        <f t="shared" si="315"/>
        <v>Aug</v>
      </c>
      <c r="D4215" s="4" t="s">
        <v>2269</v>
      </c>
      <c r="E4215" s="57" t="s">
        <v>34</v>
      </c>
      <c r="F4215" s="57" t="s">
        <v>18</v>
      </c>
      <c r="G4215" s="57">
        <v>9814</v>
      </c>
      <c r="H4215" s="57">
        <v>1</v>
      </c>
      <c r="I4215" s="57">
        <v>2</v>
      </c>
      <c r="J4215" s="57"/>
      <c r="K4215" s="57">
        <f t="shared" si="316"/>
        <v>2</v>
      </c>
      <c r="L4215" s="57">
        <f t="shared" si="311"/>
        <v>2</v>
      </c>
      <c r="M4215" s="4" t="s">
        <v>5103</v>
      </c>
      <c r="N4215" s="57" t="s">
        <v>52</v>
      </c>
      <c r="O4215" s="57"/>
      <c r="P4215" s="4" t="s">
        <v>2417</v>
      </c>
      <c r="Q4215" s="4"/>
    </row>
    <row r="4216" spans="1:17" s="1" customFormat="1" ht="18.649999999999999" customHeight="1" x14ac:dyDescent="0.35">
      <c r="A4216" s="3">
        <v>46239</v>
      </c>
      <c r="B4216" s="57">
        <f t="shared" si="314"/>
        <v>32</v>
      </c>
      <c r="C4216" s="57" t="str">
        <f t="shared" si="315"/>
        <v>Aug</v>
      </c>
      <c r="D4216" s="4" t="s">
        <v>7506</v>
      </c>
      <c r="E4216" s="57" t="s">
        <v>34</v>
      </c>
      <c r="F4216" s="57" t="s">
        <v>18</v>
      </c>
      <c r="G4216" s="57">
        <v>9814</v>
      </c>
      <c r="H4216" s="57">
        <v>3</v>
      </c>
      <c r="I4216" s="57">
        <v>8</v>
      </c>
      <c r="J4216" s="57"/>
      <c r="K4216" s="57">
        <f t="shared" si="316"/>
        <v>8</v>
      </c>
      <c r="L4216" s="57">
        <f t="shared" ref="L4216:L4280" si="317">H4216*K4216</f>
        <v>24</v>
      </c>
      <c r="M4216" s="4" t="s">
        <v>2270</v>
      </c>
      <c r="N4216" s="57" t="s">
        <v>57</v>
      </c>
      <c r="O4216" s="57"/>
      <c r="P4216" s="4" t="s">
        <v>2517</v>
      </c>
      <c r="Q4216" s="4"/>
    </row>
    <row r="4217" spans="1:17" s="1" customFormat="1" ht="18.649999999999999" customHeight="1" x14ac:dyDescent="0.35">
      <c r="A4217" s="3">
        <v>46239</v>
      </c>
      <c r="B4217" s="57">
        <f t="shared" si="314"/>
        <v>32</v>
      </c>
      <c r="C4217" s="57" t="str">
        <f t="shared" si="315"/>
        <v>Aug</v>
      </c>
      <c r="D4217" s="4" t="s">
        <v>7507</v>
      </c>
      <c r="E4217" s="57" t="s">
        <v>34</v>
      </c>
      <c r="F4217" s="57" t="s">
        <v>18</v>
      </c>
      <c r="G4217" s="57">
        <v>9814</v>
      </c>
      <c r="H4217" s="57">
        <v>1</v>
      </c>
      <c r="I4217" s="57">
        <v>8</v>
      </c>
      <c r="J4217" s="57">
        <v>4</v>
      </c>
      <c r="K4217" s="57">
        <f t="shared" si="316"/>
        <v>12</v>
      </c>
      <c r="L4217" s="57">
        <f t="shared" si="317"/>
        <v>12</v>
      </c>
      <c r="M4217" s="4" t="s">
        <v>2270</v>
      </c>
      <c r="N4217" s="57" t="s">
        <v>57</v>
      </c>
      <c r="O4217" s="57"/>
      <c r="P4217" s="4" t="s">
        <v>2517</v>
      </c>
      <c r="Q4217" s="4"/>
    </row>
    <row r="4218" spans="1:17" s="1" customFormat="1" ht="18.649999999999999" customHeight="1" x14ac:dyDescent="0.35">
      <c r="A4218" s="3">
        <v>46239</v>
      </c>
      <c r="B4218" s="57">
        <f t="shared" si="314"/>
        <v>32</v>
      </c>
      <c r="C4218" s="57" t="str">
        <f t="shared" si="315"/>
        <v>Aug</v>
      </c>
      <c r="D4218" s="4" t="s">
        <v>7508</v>
      </c>
      <c r="E4218" s="57" t="s">
        <v>34</v>
      </c>
      <c r="F4218" s="57" t="s">
        <v>18</v>
      </c>
      <c r="G4218" s="57">
        <v>9814</v>
      </c>
      <c r="H4218" s="57">
        <v>1</v>
      </c>
      <c r="I4218" s="57">
        <v>8</v>
      </c>
      <c r="J4218" s="57">
        <v>2</v>
      </c>
      <c r="K4218" s="57">
        <f t="shared" si="316"/>
        <v>10</v>
      </c>
      <c r="L4218" s="57">
        <f t="shared" si="317"/>
        <v>10</v>
      </c>
      <c r="M4218" s="4" t="s">
        <v>7608</v>
      </c>
      <c r="N4218" s="57" t="s">
        <v>30</v>
      </c>
      <c r="O4218" s="57"/>
      <c r="P4218" s="4" t="s">
        <v>7509</v>
      </c>
      <c r="Q4218" s="4"/>
    </row>
    <row r="4219" spans="1:17" s="1" customFormat="1" ht="18.649999999999999" customHeight="1" x14ac:dyDescent="0.35">
      <c r="A4219" s="3">
        <v>46239</v>
      </c>
      <c r="B4219" s="57">
        <f t="shared" si="314"/>
        <v>32</v>
      </c>
      <c r="C4219" s="57" t="str">
        <f t="shared" si="315"/>
        <v>Aug</v>
      </c>
      <c r="D4219" s="4" t="s">
        <v>600</v>
      </c>
      <c r="E4219" s="57" t="s">
        <v>445</v>
      </c>
      <c r="F4219" s="57" t="s">
        <v>18</v>
      </c>
      <c r="G4219" s="57">
        <v>9812</v>
      </c>
      <c r="H4219" s="57">
        <v>1</v>
      </c>
      <c r="I4219" s="57">
        <v>8</v>
      </c>
      <c r="J4219" s="57">
        <v>3.5</v>
      </c>
      <c r="K4219" s="57">
        <f t="shared" si="316"/>
        <v>11.5</v>
      </c>
      <c r="L4219" s="57">
        <f t="shared" si="317"/>
        <v>11.5</v>
      </c>
      <c r="M4219" s="4" t="s">
        <v>5103</v>
      </c>
      <c r="N4219" s="57" t="s">
        <v>52</v>
      </c>
      <c r="O4219" s="57"/>
      <c r="P4219" s="4" t="s">
        <v>6210</v>
      </c>
      <c r="Q4219" s="4"/>
    </row>
    <row r="4220" spans="1:17" s="1" customFormat="1" ht="18.649999999999999" customHeight="1" x14ac:dyDescent="0.35">
      <c r="A4220" s="3">
        <v>46239</v>
      </c>
      <c r="B4220" s="57">
        <f t="shared" si="314"/>
        <v>32</v>
      </c>
      <c r="C4220" s="57" t="str">
        <f t="shared" si="315"/>
        <v>Aug</v>
      </c>
      <c r="D4220" s="4" t="s">
        <v>6608</v>
      </c>
      <c r="E4220" s="57" t="s">
        <v>445</v>
      </c>
      <c r="F4220" s="57" t="s">
        <v>18</v>
      </c>
      <c r="G4220" s="57">
        <v>9812</v>
      </c>
      <c r="H4220" s="57">
        <v>2</v>
      </c>
      <c r="I4220" s="57">
        <v>8</v>
      </c>
      <c r="J4220" s="57">
        <v>3.5</v>
      </c>
      <c r="K4220" s="57">
        <f t="shared" si="316"/>
        <v>11.5</v>
      </c>
      <c r="L4220" s="57">
        <f t="shared" si="317"/>
        <v>23</v>
      </c>
      <c r="M4220" s="4" t="s">
        <v>5103</v>
      </c>
      <c r="N4220" s="57" t="s">
        <v>52</v>
      </c>
      <c r="O4220" s="57"/>
      <c r="P4220" s="4" t="s">
        <v>5482</v>
      </c>
      <c r="Q4220" s="4"/>
    </row>
    <row r="4221" spans="1:17" s="1" customFormat="1" ht="18.649999999999999" customHeight="1" x14ac:dyDescent="0.35">
      <c r="A4221" s="3">
        <v>46239</v>
      </c>
      <c r="B4221" s="57">
        <f t="shared" si="314"/>
        <v>32</v>
      </c>
      <c r="C4221" s="57" t="str">
        <f t="shared" si="315"/>
        <v>Aug</v>
      </c>
      <c r="D4221" s="4" t="s">
        <v>427</v>
      </c>
      <c r="E4221" s="57" t="s">
        <v>445</v>
      </c>
      <c r="F4221" s="57" t="s">
        <v>18</v>
      </c>
      <c r="G4221" s="57">
        <v>9812</v>
      </c>
      <c r="H4221" s="57">
        <v>6</v>
      </c>
      <c r="I4221" s="57">
        <v>8</v>
      </c>
      <c r="J4221" s="57">
        <v>4</v>
      </c>
      <c r="K4221" s="57">
        <f t="shared" si="316"/>
        <v>12</v>
      </c>
      <c r="L4221" s="57">
        <f t="shared" si="317"/>
        <v>72</v>
      </c>
      <c r="M4221" s="4" t="s">
        <v>5103</v>
      </c>
      <c r="N4221" s="57" t="s">
        <v>52</v>
      </c>
      <c r="O4221" s="57"/>
      <c r="P4221" s="4" t="s">
        <v>7510</v>
      </c>
      <c r="Q4221" s="4"/>
    </row>
    <row r="4222" spans="1:17" s="1" customFormat="1" ht="18.649999999999999" customHeight="1" x14ac:dyDescent="0.35">
      <c r="A4222" s="3">
        <v>46239</v>
      </c>
      <c r="B4222" s="57">
        <f t="shared" si="314"/>
        <v>32</v>
      </c>
      <c r="C4222" s="57" t="str">
        <f t="shared" si="315"/>
        <v>Aug</v>
      </c>
      <c r="D4222" s="4" t="s">
        <v>2187</v>
      </c>
      <c r="E4222" s="57" t="s">
        <v>445</v>
      </c>
      <c r="F4222" s="57" t="s">
        <v>18</v>
      </c>
      <c r="G4222" s="57">
        <v>9812</v>
      </c>
      <c r="H4222" s="57">
        <v>1</v>
      </c>
      <c r="I4222" s="57">
        <v>8</v>
      </c>
      <c r="J4222" s="57">
        <v>4</v>
      </c>
      <c r="K4222" s="57">
        <f t="shared" si="316"/>
        <v>12</v>
      </c>
      <c r="L4222" s="57">
        <f t="shared" si="317"/>
        <v>12</v>
      </c>
      <c r="M4222" s="4" t="s">
        <v>7450</v>
      </c>
      <c r="N4222" s="57" t="s">
        <v>47</v>
      </c>
      <c r="O4222" s="57"/>
      <c r="P4222" s="4" t="s">
        <v>606</v>
      </c>
      <c r="Q4222" s="4"/>
    </row>
    <row r="4223" spans="1:17" s="1" customFormat="1" ht="18.649999999999999" customHeight="1" x14ac:dyDescent="0.35">
      <c r="A4223" s="3">
        <v>46239</v>
      </c>
      <c r="B4223" s="57">
        <f t="shared" si="314"/>
        <v>32</v>
      </c>
      <c r="C4223" s="57" t="str">
        <f t="shared" si="315"/>
        <v>Aug</v>
      </c>
      <c r="D4223" s="4" t="s">
        <v>7311</v>
      </c>
      <c r="E4223" s="57" t="s">
        <v>445</v>
      </c>
      <c r="F4223" s="57" t="s">
        <v>18</v>
      </c>
      <c r="G4223" s="57">
        <v>9812</v>
      </c>
      <c r="H4223" s="57">
        <v>3</v>
      </c>
      <c r="I4223" s="57">
        <v>8</v>
      </c>
      <c r="J4223" s="57"/>
      <c r="K4223" s="57">
        <f t="shared" si="316"/>
        <v>8</v>
      </c>
      <c r="L4223" s="57">
        <f t="shared" si="317"/>
        <v>24</v>
      </c>
      <c r="M4223" s="4" t="s">
        <v>6945</v>
      </c>
      <c r="N4223" s="57" t="s">
        <v>47</v>
      </c>
      <c r="O4223" s="57"/>
      <c r="P4223" s="4"/>
      <c r="Q4223" s="4"/>
    </row>
    <row r="4224" spans="1:17" s="1" customFormat="1" ht="18.649999999999999" customHeight="1" x14ac:dyDescent="0.35">
      <c r="A4224" s="3">
        <v>46239</v>
      </c>
      <c r="B4224" s="57">
        <f t="shared" si="314"/>
        <v>32</v>
      </c>
      <c r="C4224" s="57" t="str">
        <f t="shared" si="315"/>
        <v>Aug</v>
      </c>
      <c r="D4224" s="4" t="s">
        <v>6608</v>
      </c>
      <c r="E4224" s="57" t="s">
        <v>445</v>
      </c>
      <c r="F4224" s="57" t="s">
        <v>18</v>
      </c>
      <c r="G4224" s="57">
        <v>9812</v>
      </c>
      <c r="H4224" s="57">
        <v>3</v>
      </c>
      <c r="I4224" s="57">
        <v>8</v>
      </c>
      <c r="J4224" s="57">
        <v>3.5</v>
      </c>
      <c r="K4224" s="57">
        <f t="shared" si="316"/>
        <v>11.5</v>
      </c>
      <c r="L4224" s="57">
        <f t="shared" si="317"/>
        <v>34.5</v>
      </c>
      <c r="M4224" s="4" t="s">
        <v>6945</v>
      </c>
      <c r="N4224" s="57" t="s">
        <v>47</v>
      </c>
      <c r="O4224" s="57"/>
      <c r="P4224" s="4"/>
      <c r="Q4224" s="4"/>
    </row>
    <row r="4225" spans="1:17" s="1" customFormat="1" ht="18.649999999999999" customHeight="1" x14ac:dyDescent="0.35">
      <c r="A4225" s="3">
        <v>46239</v>
      </c>
      <c r="B4225" s="57">
        <f t="shared" si="314"/>
        <v>32</v>
      </c>
      <c r="C4225" s="57" t="str">
        <f t="shared" si="315"/>
        <v>Aug</v>
      </c>
      <c r="D4225" s="4" t="s">
        <v>600</v>
      </c>
      <c r="E4225" s="57" t="s">
        <v>445</v>
      </c>
      <c r="F4225" s="57" t="s">
        <v>18</v>
      </c>
      <c r="G4225" s="57">
        <v>9812</v>
      </c>
      <c r="H4225" s="57">
        <v>3</v>
      </c>
      <c r="I4225" s="57">
        <v>8</v>
      </c>
      <c r="J4225" s="57">
        <v>4</v>
      </c>
      <c r="K4225" s="57">
        <f t="shared" si="316"/>
        <v>12</v>
      </c>
      <c r="L4225" s="57">
        <f t="shared" si="317"/>
        <v>36</v>
      </c>
      <c r="M4225" s="4" t="s">
        <v>6945</v>
      </c>
      <c r="N4225" s="57" t="s">
        <v>47</v>
      </c>
      <c r="O4225" s="57"/>
      <c r="P4225" s="4"/>
      <c r="Q4225" s="4"/>
    </row>
    <row r="4226" spans="1:17" s="1" customFormat="1" ht="18.649999999999999" customHeight="1" x14ac:dyDescent="0.35">
      <c r="A4226" s="3">
        <v>46239</v>
      </c>
      <c r="B4226" s="57">
        <f t="shared" si="314"/>
        <v>32</v>
      </c>
      <c r="C4226" s="57" t="str">
        <f t="shared" si="315"/>
        <v>Aug</v>
      </c>
      <c r="D4226" s="4" t="s">
        <v>6608</v>
      </c>
      <c r="E4226" s="57" t="s">
        <v>445</v>
      </c>
      <c r="F4226" s="57" t="s">
        <v>18</v>
      </c>
      <c r="G4226" s="57">
        <v>9812</v>
      </c>
      <c r="H4226" s="57">
        <v>6</v>
      </c>
      <c r="I4226" s="57">
        <v>8</v>
      </c>
      <c r="J4226" s="57"/>
      <c r="K4226" s="57">
        <f t="shared" si="316"/>
        <v>8</v>
      </c>
      <c r="L4226" s="57">
        <f t="shared" si="317"/>
        <v>48</v>
      </c>
      <c r="M4226" s="4" t="s">
        <v>5703</v>
      </c>
      <c r="N4226" s="57" t="s">
        <v>47</v>
      </c>
      <c r="O4226" s="57"/>
      <c r="P4226" s="4"/>
      <c r="Q4226" s="4"/>
    </row>
    <row r="4227" spans="1:17" s="1" customFormat="1" ht="18.649999999999999" customHeight="1" x14ac:dyDescent="0.35">
      <c r="A4227" s="3">
        <v>46239</v>
      </c>
      <c r="B4227" s="57">
        <f t="shared" si="314"/>
        <v>32</v>
      </c>
      <c r="C4227" s="57" t="str">
        <f t="shared" si="315"/>
        <v>Aug</v>
      </c>
      <c r="D4227" s="4" t="s">
        <v>431</v>
      </c>
      <c r="E4227" s="57" t="s">
        <v>445</v>
      </c>
      <c r="F4227" s="57" t="s">
        <v>18</v>
      </c>
      <c r="G4227" s="57">
        <v>9812</v>
      </c>
      <c r="H4227" s="57">
        <v>4</v>
      </c>
      <c r="I4227" s="57">
        <v>8</v>
      </c>
      <c r="J4227" s="57">
        <v>2</v>
      </c>
      <c r="K4227" s="57">
        <f t="shared" si="316"/>
        <v>10</v>
      </c>
      <c r="L4227" s="57">
        <f t="shared" si="317"/>
        <v>40</v>
      </c>
      <c r="M4227" s="4" t="s">
        <v>5703</v>
      </c>
      <c r="N4227" s="57" t="s">
        <v>47</v>
      </c>
      <c r="O4227" s="57"/>
      <c r="P4227" s="4"/>
      <c r="Q4227" s="4"/>
    </row>
    <row r="4228" spans="1:17" s="1" customFormat="1" ht="18.649999999999999" customHeight="1" x14ac:dyDescent="0.35">
      <c r="A4228" s="3">
        <v>46239</v>
      </c>
      <c r="B4228" s="57">
        <f t="shared" si="314"/>
        <v>32</v>
      </c>
      <c r="C4228" s="57" t="str">
        <f t="shared" si="315"/>
        <v>Aug</v>
      </c>
      <c r="D4228" s="4" t="s">
        <v>6004</v>
      </c>
      <c r="E4228" s="57" t="s">
        <v>445</v>
      </c>
      <c r="F4228" s="57" t="s">
        <v>18</v>
      </c>
      <c r="G4228" s="57">
        <v>9812</v>
      </c>
      <c r="H4228" s="57">
        <v>1</v>
      </c>
      <c r="I4228" s="57">
        <v>8</v>
      </c>
      <c r="J4228" s="57">
        <v>4</v>
      </c>
      <c r="K4228" s="57">
        <f t="shared" si="316"/>
        <v>12</v>
      </c>
      <c r="L4228" s="57">
        <f t="shared" si="317"/>
        <v>12</v>
      </c>
      <c r="M4228" s="4" t="s">
        <v>5703</v>
      </c>
      <c r="N4228" s="57" t="s">
        <v>47</v>
      </c>
      <c r="O4228" s="57"/>
      <c r="P4228" s="4"/>
      <c r="Q4228" s="4"/>
    </row>
    <row r="4229" spans="1:17" s="1" customFormat="1" ht="18.649999999999999" customHeight="1" x14ac:dyDescent="0.35">
      <c r="A4229" s="3">
        <v>46239</v>
      </c>
      <c r="B4229" s="57">
        <f t="shared" si="314"/>
        <v>32</v>
      </c>
      <c r="C4229" s="57" t="str">
        <f t="shared" si="315"/>
        <v>Aug</v>
      </c>
      <c r="D4229" s="4" t="s">
        <v>3707</v>
      </c>
      <c r="E4229" s="57" t="s">
        <v>445</v>
      </c>
      <c r="F4229" s="57" t="s">
        <v>18</v>
      </c>
      <c r="G4229" s="57">
        <v>9812</v>
      </c>
      <c r="H4229" s="57">
        <v>1</v>
      </c>
      <c r="I4229" s="57">
        <v>8</v>
      </c>
      <c r="J4229" s="57"/>
      <c r="K4229" s="57">
        <f t="shared" si="316"/>
        <v>8</v>
      </c>
      <c r="L4229" s="57">
        <f t="shared" si="317"/>
        <v>8</v>
      </c>
      <c r="M4229" s="4" t="s">
        <v>2270</v>
      </c>
      <c r="N4229" s="57" t="s">
        <v>57</v>
      </c>
      <c r="O4229" s="57"/>
      <c r="P4229" s="4" t="s">
        <v>3708</v>
      </c>
      <c r="Q4229" s="4"/>
    </row>
    <row r="4230" spans="1:17" s="1" customFormat="1" ht="18.649999999999999" customHeight="1" x14ac:dyDescent="0.35">
      <c r="A4230" s="3">
        <v>46239</v>
      </c>
      <c r="B4230" s="57">
        <f t="shared" si="314"/>
        <v>32</v>
      </c>
      <c r="C4230" s="57" t="str">
        <f t="shared" si="315"/>
        <v>Aug</v>
      </c>
      <c r="D4230" s="4" t="s">
        <v>3707</v>
      </c>
      <c r="E4230" s="57" t="s">
        <v>445</v>
      </c>
      <c r="F4230" s="57" t="s">
        <v>18</v>
      </c>
      <c r="G4230" s="57">
        <v>9812</v>
      </c>
      <c r="H4230" s="57">
        <v>10</v>
      </c>
      <c r="I4230" s="57">
        <v>8</v>
      </c>
      <c r="J4230" s="57">
        <v>4</v>
      </c>
      <c r="K4230" s="57">
        <f t="shared" si="316"/>
        <v>12</v>
      </c>
      <c r="L4230" s="57">
        <f t="shared" si="317"/>
        <v>120</v>
      </c>
      <c r="M4230" s="4" t="s">
        <v>2270</v>
      </c>
      <c r="N4230" s="57" t="s">
        <v>57</v>
      </c>
      <c r="O4230" s="57"/>
      <c r="P4230" s="4" t="s">
        <v>3708</v>
      </c>
      <c r="Q4230" s="4"/>
    </row>
    <row r="4231" spans="1:17" s="1" customFormat="1" ht="18.649999999999999" customHeight="1" x14ac:dyDescent="0.35">
      <c r="A4231" s="3">
        <v>46239</v>
      </c>
      <c r="B4231" s="57">
        <f t="shared" si="314"/>
        <v>32</v>
      </c>
      <c r="C4231" s="57" t="str">
        <f t="shared" si="315"/>
        <v>Aug</v>
      </c>
      <c r="D4231" s="4" t="s">
        <v>5140</v>
      </c>
      <c r="E4231" s="57" t="s">
        <v>445</v>
      </c>
      <c r="F4231" s="57" t="s">
        <v>18</v>
      </c>
      <c r="G4231" s="57">
        <v>9812</v>
      </c>
      <c r="H4231" s="57">
        <v>3</v>
      </c>
      <c r="I4231" s="57">
        <v>8</v>
      </c>
      <c r="J4231" s="57"/>
      <c r="K4231" s="57">
        <f t="shared" si="316"/>
        <v>8</v>
      </c>
      <c r="L4231" s="57">
        <f t="shared" si="317"/>
        <v>24</v>
      </c>
      <c r="M4231" s="4" t="s">
        <v>2270</v>
      </c>
      <c r="N4231" s="57" t="s">
        <v>57</v>
      </c>
      <c r="O4231" s="57"/>
      <c r="P4231" s="4" t="s">
        <v>3708</v>
      </c>
      <c r="Q4231" s="4"/>
    </row>
    <row r="4232" spans="1:17" s="1" customFormat="1" ht="18.649999999999999" customHeight="1" x14ac:dyDescent="0.35">
      <c r="A4232" s="3">
        <v>46239</v>
      </c>
      <c r="B4232" s="57">
        <f t="shared" si="314"/>
        <v>32</v>
      </c>
      <c r="C4232" s="57" t="str">
        <f t="shared" si="315"/>
        <v>Aug</v>
      </c>
      <c r="D4232" s="4" t="s">
        <v>5043</v>
      </c>
      <c r="E4232" s="57" t="s">
        <v>445</v>
      </c>
      <c r="F4232" s="57" t="s">
        <v>18</v>
      </c>
      <c r="G4232" s="57">
        <v>9812</v>
      </c>
      <c r="H4232" s="57">
        <v>3</v>
      </c>
      <c r="I4232" s="57">
        <v>8</v>
      </c>
      <c r="J4232" s="57">
        <v>4</v>
      </c>
      <c r="K4232" s="57">
        <f t="shared" si="316"/>
        <v>12</v>
      </c>
      <c r="L4232" s="57">
        <f t="shared" si="317"/>
        <v>36</v>
      </c>
      <c r="M4232" s="4" t="s">
        <v>2270</v>
      </c>
      <c r="N4232" s="57" t="s">
        <v>57</v>
      </c>
      <c r="O4232" s="57"/>
      <c r="P4232" s="4" t="s">
        <v>7496</v>
      </c>
      <c r="Q4232" s="4"/>
    </row>
    <row r="4233" spans="1:17" s="1" customFormat="1" ht="18.649999999999999" customHeight="1" x14ac:dyDescent="0.35">
      <c r="A4233" s="3">
        <v>46239</v>
      </c>
      <c r="B4233" s="57">
        <f t="shared" si="314"/>
        <v>32</v>
      </c>
      <c r="C4233" s="57" t="str">
        <f t="shared" si="315"/>
        <v>Aug</v>
      </c>
      <c r="D4233" s="4" t="s">
        <v>7448</v>
      </c>
      <c r="E4233" s="57" t="s">
        <v>445</v>
      </c>
      <c r="F4233" s="57" t="s">
        <v>18</v>
      </c>
      <c r="G4233" s="57">
        <v>9812</v>
      </c>
      <c r="H4233" s="57">
        <v>2</v>
      </c>
      <c r="I4233" s="57">
        <v>8</v>
      </c>
      <c r="J4233" s="57">
        <v>3.75</v>
      </c>
      <c r="K4233" s="57">
        <f t="shared" si="316"/>
        <v>11.75</v>
      </c>
      <c r="L4233" s="57">
        <f t="shared" si="317"/>
        <v>23.5</v>
      </c>
      <c r="M4233" s="4" t="s">
        <v>7451</v>
      </c>
      <c r="N4233" s="57" t="s">
        <v>488</v>
      </c>
      <c r="O4233" s="57"/>
      <c r="P4233" s="4" t="s">
        <v>7452</v>
      </c>
      <c r="Q4233" s="4"/>
    </row>
    <row r="4234" spans="1:17" s="1" customFormat="1" ht="18.649999999999999" customHeight="1" x14ac:dyDescent="0.35">
      <c r="A4234" s="3">
        <v>46239</v>
      </c>
      <c r="B4234" s="57">
        <f t="shared" si="314"/>
        <v>32</v>
      </c>
      <c r="C4234" s="57" t="str">
        <f t="shared" si="315"/>
        <v>Aug</v>
      </c>
      <c r="D4234" s="4" t="s">
        <v>7448</v>
      </c>
      <c r="E4234" s="57" t="s">
        <v>445</v>
      </c>
      <c r="F4234" s="57" t="s">
        <v>18</v>
      </c>
      <c r="G4234" s="57">
        <v>9812</v>
      </c>
      <c r="H4234" s="57">
        <v>5</v>
      </c>
      <c r="I4234" s="57">
        <v>8</v>
      </c>
      <c r="J4234" s="57">
        <v>4</v>
      </c>
      <c r="K4234" s="57">
        <f t="shared" si="316"/>
        <v>12</v>
      </c>
      <c r="L4234" s="57">
        <f t="shared" si="317"/>
        <v>60</v>
      </c>
      <c r="M4234" s="4" t="s">
        <v>7451</v>
      </c>
      <c r="N4234" s="57" t="s">
        <v>488</v>
      </c>
      <c r="O4234" s="57"/>
      <c r="P4234" s="4" t="s">
        <v>7511</v>
      </c>
      <c r="Q4234" s="4"/>
    </row>
    <row r="4235" spans="1:17" s="1" customFormat="1" ht="18.649999999999999" customHeight="1" x14ac:dyDescent="0.35">
      <c r="A4235" s="3">
        <v>46239</v>
      </c>
      <c r="B4235" s="57">
        <f t="shared" si="314"/>
        <v>32</v>
      </c>
      <c r="C4235" s="57" t="str">
        <f t="shared" si="315"/>
        <v>Aug</v>
      </c>
      <c r="D4235" s="4" t="s">
        <v>7449</v>
      </c>
      <c r="E4235" s="57" t="s">
        <v>445</v>
      </c>
      <c r="F4235" s="57" t="s">
        <v>18</v>
      </c>
      <c r="G4235" s="57">
        <v>9812</v>
      </c>
      <c r="H4235" s="57">
        <v>1</v>
      </c>
      <c r="I4235" s="57">
        <v>8</v>
      </c>
      <c r="J4235" s="57">
        <v>4</v>
      </c>
      <c r="K4235" s="57">
        <f t="shared" si="316"/>
        <v>12</v>
      </c>
      <c r="L4235" s="57">
        <f t="shared" si="317"/>
        <v>12</v>
      </c>
      <c r="M4235" s="4" t="s">
        <v>5103</v>
      </c>
      <c r="N4235" s="57" t="s">
        <v>52</v>
      </c>
      <c r="O4235" s="57"/>
      <c r="P4235" s="4" t="s">
        <v>5482</v>
      </c>
      <c r="Q4235" s="4"/>
    </row>
    <row r="4236" spans="1:17" s="1" customFormat="1" ht="18.649999999999999" customHeight="1" x14ac:dyDescent="0.35">
      <c r="A4236" s="3">
        <v>46239</v>
      </c>
      <c r="B4236" s="57">
        <f t="shared" si="314"/>
        <v>32</v>
      </c>
      <c r="C4236" s="57" t="str">
        <f t="shared" si="315"/>
        <v>Aug</v>
      </c>
      <c r="D4236" s="4" t="s">
        <v>5140</v>
      </c>
      <c r="E4236" s="57" t="s">
        <v>445</v>
      </c>
      <c r="F4236" s="57" t="s">
        <v>18</v>
      </c>
      <c r="G4236" s="57">
        <v>9812</v>
      </c>
      <c r="H4236" s="57">
        <v>6</v>
      </c>
      <c r="I4236" s="57">
        <v>8</v>
      </c>
      <c r="J4236" s="57"/>
      <c r="K4236" s="57">
        <f t="shared" si="316"/>
        <v>8</v>
      </c>
      <c r="L4236" s="57">
        <f t="shared" si="317"/>
        <v>48</v>
      </c>
      <c r="M4236" s="4" t="s">
        <v>7468</v>
      </c>
      <c r="N4236" s="57" t="s">
        <v>47</v>
      </c>
      <c r="O4236" s="57"/>
      <c r="P4236" s="4"/>
      <c r="Q4236" s="4"/>
    </row>
    <row r="4237" spans="1:17" s="1" customFormat="1" ht="18.649999999999999" customHeight="1" x14ac:dyDescent="0.35">
      <c r="A4237" s="3">
        <v>46239</v>
      </c>
      <c r="B4237" s="57">
        <f t="shared" si="314"/>
        <v>32</v>
      </c>
      <c r="C4237" s="57" t="str">
        <f t="shared" si="315"/>
        <v>Aug</v>
      </c>
      <c r="D4237" s="4" t="s">
        <v>4305</v>
      </c>
      <c r="E4237" s="57" t="s">
        <v>445</v>
      </c>
      <c r="F4237" s="57" t="s">
        <v>18</v>
      </c>
      <c r="G4237" s="57">
        <v>9812</v>
      </c>
      <c r="H4237" s="57">
        <v>2</v>
      </c>
      <c r="I4237" s="57">
        <v>8</v>
      </c>
      <c r="J4237" s="57"/>
      <c r="K4237" s="57">
        <f t="shared" si="316"/>
        <v>8</v>
      </c>
      <c r="L4237" s="57">
        <f t="shared" si="317"/>
        <v>16</v>
      </c>
      <c r="M4237" s="4" t="s">
        <v>447</v>
      </c>
      <c r="N4237" s="57" t="s">
        <v>455</v>
      </c>
      <c r="O4237" s="57"/>
      <c r="P4237" s="4"/>
      <c r="Q4237" s="4"/>
    </row>
    <row r="4238" spans="1:17" s="1" customFormat="1" ht="18.649999999999999" customHeight="1" x14ac:dyDescent="0.35">
      <c r="A4238" s="3">
        <v>46239</v>
      </c>
      <c r="B4238" s="57">
        <f t="shared" si="314"/>
        <v>32</v>
      </c>
      <c r="C4238" s="57" t="str">
        <f t="shared" si="315"/>
        <v>Aug</v>
      </c>
      <c r="D4238" s="4" t="s">
        <v>3391</v>
      </c>
      <c r="E4238" s="57" t="s">
        <v>445</v>
      </c>
      <c r="F4238" s="57" t="s">
        <v>18</v>
      </c>
      <c r="G4238" s="57">
        <v>9812</v>
      </c>
      <c r="H4238" s="57">
        <v>4</v>
      </c>
      <c r="I4238" s="57">
        <v>8</v>
      </c>
      <c r="J4238" s="57">
        <v>2</v>
      </c>
      <c r="K4238" s="57">
        <f t="shared" si="316"/>
        <v>10</v>
      </c>
      <c r="L4238" s="57">
        <f t="shared" si="317"/>
        <v>40</v>
      </c>
      <c r="M4238" s="4" t="s">
        <v>447</v>
      </c>
      <c r="N4238" s="57" t="s">
        <v>455</v>
      </c>
      <c r="O4238" s="57"/>
      <c r="P4238" s="4"/>
      <c r="Q4238" s="4"/>
    </row>
    <row r="4239" spans="1:17" s="1" customFormat="1" ht="18.649999999999999" customHeight="1" x14ac:dyDescent="0.35">
      <c r="A4239" s="3">
        <v>46239</v>
      </c>
      <c r="B4239" s="57">
        <f t="shared" si="314"/>
        <v>32</v>
      </c>
      <c r="C4239" s="57" t="str">
        <f t="shared" si="315"/>
        <v>Aug</v>
      </c>
      <c r="D4239" s="4" t="s">
        <v>5406</v>
      </c>
      <c r="E4239" s="57" t="s">
        <v>445</v>
      </c>
      <c r="F4239" s="57" t="s">
        <v>17</v>
      </c>
      <c r="G4239" s="57">
        <v>9812</v>
      </c>
      <c r="H4239" s="57">
        <v>1</v>
      </c>
      <c r="I4239" s="57">
        <v>8</v>
      </c>
      <c r="J4239" s="57">
        <v>4</v>
      </c>
      <c r="K4239" s="57">
        <f t="shared" si="316"/>
        <v>12</v>
      </c>
      <c r="L4239" s="57">
        <f t="shared" si="317"/>
        <v>12</v>
      </c>
      <c r="M4239" s="4" t="s">
        <v>5103</v>
      </c>
      <c r="N4239" s="57" t="s">
        <v>52</v>
      </c>
      <c r="O4239" s="57"/>
      <c r="P4239" s="4" t="s">
        <v>5440</v>
      </c>
      <c r="Q4239" s="4"/>
    </row>
    <row r="4240" spans="1:17" s="1" customFormat="1" ht="18.649999999999999" customHeight="1" x14ac:dyDescent="0.35">
      <c r="A4240" s="3">
        <v>46239</v>
      </c>
      <c r="B4240" s="57">
        <f t="shared" si="314"/>
        <v>32</v>
      </c>
      <c r="C4240" s="57" t="str">
        <f t="shared" si="315"/>
        <v>Aug</v>
      </c>
      <c r="D4240" s="4" t="s">
        <v>973</v>
      </c>
      <c r="E4240" s="57" t="s">
        <v>445</v>
      </c>
      <c r="F4240" s="57" t="s">
        <v>17</v>
      </c>
      <c r="G4240" s="57">
        <v>9812</v>
      </c>
      <c r="H4240" s="57">
        <v>2</v>
      </c>
      <c r="I4240" s="57">
        <v>8</v>
      </c>
      <c r="J4240" s="57">
        <v>2</v>
      </c>
      <c r="K4240" s="57">
        <f t="shared" si="316"/>
        <v>10</v>
      </c>
      <c r="L4240" s="57">
        <f t="shared" si="317"/>
        <v>20</v>
      </c>
      <c r="M4240" s="4" t="s">
        <v>5103</v>
      </c>
      <c r="N4240" s="57" t="s">
        <v>52</v>
      </c>
      <c r="O4240" s="57"/>
      <c r="P4240" s="4" t="s">
        <v>7510</v>
      </c>
      <c r="Q4240" s="4"/>
    </row>
    <row r="4241" spans="1:17" s="1" customFormat="1" ht="18.649999999999999" customHeight="1" x14ac:dyDescent="0.35">
      <c r="A4241" s="3">
        <v>46239</v>
      </c>
      <c r="B4241" s="57">
        <f t="shared" si="314"/>
        <v>32</v>
      </c>
      <c r="C4241" s="57" t="str">
        <f t="shared" si="315"/>
        <v>Aug</v>
      </c>
      <c r="D4241" s="4" t="s">
        <v>430</v>
      </c>
      <c r="E4241" s="57" t="s">
        <v>445</v>
      </c>
      <c r="F4241" s="57" t="s">
        <v>17</v>
      </c>
      <c r="G4241" s="57">
        <v>9812</v>
      </c>
      <c r="H4241" s="57">
        <v>2</v>
      </c>
      <c r="I4241" s="57">
        <v>8</v>
      </c>
      <c r="J4241" s="57">
        <v>4</v>
      </c>
      <c r="K4241" s="57">
        <f t="shared" si="316"/>
        <v>12</v>
      </c>
      <c r="L4241" s="57">
        <f t="shared" si="317"/>
        <v>24</v>
      </c>
      <c r="M4241" s="4" t="s">
        <v>5103</v>
      </c>
      <c r="N4241" s="57" t="s">
        <v>52</v>
      </c>
      <c r="O4241" s="57"/>
      <c r="P4241" s="4" t="s">
        <v>7510</v>
      </c>
      <c r="Q4241" s="4"/>
    </row>
    <row r="4242" spans="1:17" s="1" customFormat="1" ht="18.649999999999999" customHeight="1" x14ac:dyDescent="0.35">
      <c r="A4242" s="3">
        <v>46239</v>
      </c>
      <c r="B4242" s="57">
        <f t="shared" si="314"/>
        <v>32</v>
      </c>
      <c r="C4242" s="57" t="str">
        <f t="shared" si="315"/>
        <v>Aug</v>
      </c>
      <c r="D4242" s="4" t="s">
        <v>5406</v>
      </c>
      <c r="E4242" s="57" t="s">
        <v>445</v>
      </c>
      <c r="F4242" s="57" t="s">
        <v>17</v>
      </c>
      <c r="G4242" s="57">
        <v>9812</v>
      </c>
      <c r="H4242" s="57">
        <v>2</v>
      </c>
      <c r="I4242" s="57">
        <v>8</v>
      </c>
      <c r="J4242" s="57">
        <v>2</v>
      </c>
      <c r="K4242" s="57">
        <f t="shared" si="316"/>
        <v>10</v>
      </c>
      <c r="L4242" s="57">
        <f t="shared" si="317"/>
        <v>20</v>
      </c>
      <c r="M4242" s="4" t="s">
        <v>1903</v>
      </c>
      <c r="N4242" s="57" t="s">
        <v>443</v>
      </c>
      <c r="O4242" s="57"/>
      <c r="P4242" s="4"/>
      <c r="Q4242" s="4"/>
    </row>
    <row r="4243" spans="1:17" s="1" customFormat="1" ht="18.649999999999999" customHeight="1" x14ac:dyDescent="0.35">
      <c r="A4243" s="3">
        <v>46239</v>
      </c>
      <c r="B4243" s="57">
        <f t="shared" si="314"/>
        <v>32</v>
      </c>
      <c r="C4243" s="57" t="str">
        <f t="shared" si="315"/>
        <v>Aug</v>
      </c>
      <c r="D4243" s="4" t="s">
        <v>1752</v>
      </c>
      <c r="E4243" s="57" t="s">
        <v>34</v>
      </c>
      <c r="F4243" s="57" t="s">
        <v>17</v>
      </c>
      <c r="G4243" s="57">
        <v>9814</v>
      </c>
      <c r="H4243" s="57">
        <v>1</v>
      </c>
      <c r="I4243" s="57">
        <v>8</v>
      </c>
      <c r="J4243" s="57"/>
      <c r="K4243" s="57">
        <f t="shared" si="316"/>
        <v>8</v>
      </c>
      <c r="L4243" s="57">
        <f t="shared" si="317"/>
        <v>8</v>
      </c>
      <c r="M4243" s="4" t="s">
        <v>2270</v>
      </c>
      <c r="N4243" s="57" t="s">
        <v>57</v>
      </c>
      <c r="O4243" s="57"/>
      <c r="P4243" s="4" t="s">
        <v>2517</v>
      </c>
      <c r="Q4243" s="4"/>
    </row>
    <row r="4244" spans="1:17" s="1" customFormat="1" ht="18.649999999999999" customHeight="1" x14ac:dyDescent="0.35">
      <c r="A4244" s="3">
        <v>46239</v>
      </c>
      <c r="B4244" s="57">
        <f t="shared" si="314"/>
        <v>32</v>
      </c>
      <c r="C4244" s="57" t="str">
        <f t="shared" si="315"/>
        <v>Aug</v>
      </c>
      <c r="D4244" s="4" t="s">
        <v>550</v>
      </c>
      <c r="E4244" s="57" t="s">
        <v>34</v>
      </c>
      <c r="F4244" s="57" t="s">
        <v>17</v>
      </c>
      <c r="G4244" s="57">
        <v>9814</v>
      </c>
      <c r="H4244" s="57">
        <v>79</v>
      </c>
      <c r="I4244" s="57">
        <v>8</v>
      </c>
      <c r="J4244" s="57">
        <v>4</v>
      </c>
      <c r="K4244" s="57">
        <f t="shared" si="316"/>
        <v>12</v>
      </c>
      <c r="L4244" s="57">
        <f t="shared" si="317"/>
        <v>948</v>
      </c>
      <c r="M4244" s="4" t="s">
        <v>1903</v>
      </c>
      <c r="N4244" s="57" t="s">
        <v>443</v>
      </c>
      <c r="O4244" s="57"/>
      <c r="P4244" s="4"/>
      <c r="Q4244" s="4"/>
    </row>
    <row r="4245" spans="1:17" s="1" customFormat="1" ht="18.649999999999999" customHeight="1" x14ac:dyDescent="0.35">
      <c r="A4245" s="3">
        <v>46239</v>
      </c>
      <c r="B4245" s="57">
        <f t="shared" ref="B4245" si="318">WEEKNUM(A4245)</f>
        <v>32</v>
      </c>
      <c r="C4245" s="57" t="str">
        <f t="shared" ref="C4245" si="319">TEXT(A4245,"Mmm")</f>
        <v>Aug</v>
      </c>
      <c r="D4245" s="4" t="s">
        <v>7624</v>
      </c>
      <c r="E4245" s="57" t="s">
        <v>445</v>
      </c>
      <c r="F4245" s="57" t="s">
        <v>18</v>
      </c>
      <c r="G4245" s="57">
        <v>9812</v>
      </c>
      <c r="H4245" s="57">
        <v>2</v>
      </c>
      <c r="I4245" s="57">
        <v>8</v>
      </c>
      <c r="J4245" s="57">
        <v>4</v>
      </c>
      <c r="K4245" s="57">
        <f t="shared" ref="K4245" si="320">I4245+J4245</f>
        <v>12</v>
      </c>
      <c r="L4245" s="57">
        <f t="shared" ref="L4245" si="321">H4245*K4245</f>
        <v>24</v>
      </c>
      <c r="M4245" s="4" t="s">
        <v>7660</v>
      </c>
      <c r="N4245" s="57" t="s">
        <v>198</v>
      </c>
      <c r="O4245" s="57">
        <v>275202</v>
      </c>
      <c r="P4245" s="4" t="s">
        <v>7626</v>
      </c>
      <c r="Q4245" s="4"/>
    </row>
    <row r="4246" spans="1:17" s="1" customFormat="1" ht="18.649999999999999" customHeight="1" x14ac:dyDescent="0.35">
      <c r="A4246" s="3">
        <v>46240</v>
      </c>
      <c r="B4246" s="57">
        <f t="shared" si="314"/>
        <v>32</v>
      </c>
      <c r="C4246" s="57" t="str">
        <f t="shared" si="315"/>
        <v>Aug</v>
      </c>
      <c r="D4246" s="4" t="s">
        <v>435</v>
      </c>
      <c r="E4246" s="57" t="s">
        <v>34</v>
      </c>
      <c r="F4246" s="57" t="s">
        <v>18</v>
      </c>
      <c r="G4246" s="57">
        <v>9814</v>
      </c>
      <c r="H4246" s="57">
        <v>1</v>
      </c>
      <c r="I4246" s="57">
        <v>8</v>
      </c>
      <c r="J4246" s="57"/>
      <c r="K4246" s="57">
        <f t="shared" si="316"/>
        <v>8</v>
      </c>
      <c r="L4246" s="57">
        <f t="shared" si="317"/>
        <v>8</v>
      </c>
      <c r="M4246" s="4" t="s">
        <v>452</v>
      </c>
      <c r="N4246" s="57" t="s">
        <v>435</v>
      </c>
      <c r="O4246" s="57"/>
      <c r="P4246" s="4"/>
      <c r="Q4246" s="4"/>
    </row>
    <row r="4247" spans="1:17" s="1" customFormat="1" ht="18.649999999999999" customHeight="1" x14ac:dyDescent="0.35">
      <c r="A4247" s="3">
        <v>46240</v>
      </c>
      <c r="B4247" s="57">
        <f t="shared" si="314"/>
        <v>32</v>
      </c>
      <c r="C4247" s="57" t="str">
        <f t="shared" si="315"/>
        <v>Aug</v>
      </c>
      <c r="D4247" s="4" t="s">
        <v>2268</v>
      </c>
      <c r="E4247" s="57" t="s">
        <v>34</v>
      </c>
      <c r="F4247" s="57" t="s">
        <v>18</v>
      </c>
      <c r="G4247" s="57">
        <v>9814</v>
      </c>
      <c r="H4247" s="57">
        <v>1</v>
      </c>
      <c r="I4247" s="57">
        <v>2</v>
      </c>
      <c r="J4247" s="57"/>
      <c r="K4247" s="57">
        <f t="shared" si="316"/>
        <v>2</v>
      </c>
      <c r="L4247" s="57">
        <f t="shared" si="317"/>
        <v>2</v>
      </c>
      <c r="M4247" s="4" t="s">
        <v>5103</v>
      </c>
      <c r="N4247" s="57" t="s">
        <v>52</v>
      </c>
      <c r="O4247" s="57"/>
      <c r="P4247" s="4" t="s">
        <v>2417</v>
      </c>
      <c r="Q4247" s="4"/>
    </row>
    <row r="4248" spans="1:17" s="1" customFormat="1" ht="18.649999999999999" customHeight="1" x14ac:dyDescent="0.35">
      <c r="A4248" s="3">
        <v>46240</v>
      </c>
      <c r="B4248" s="57">
        <f t="shared" si="314"/>
        <v>32</v>
      </c>
      <c r="C4248" s="57" t="str">
        <f t="shared" si="315"/>
        <v>Aug</v>
      </c>
      <c r="D4248" s="4" t="s">
        <v>2269</v>
      </c>
      <c r="E4248" s="57" t="s">
        <v>34</v>
      </c>
      <c r="F4248" s="57" t="s">
        <v>18</v>
      </c>
      <c r="G4248" s="57">
        <v>9814</v>
      </c>
      <c r="H4248" s="57">
        <v>1</v>
      </c>
      <c r="I4248" s="57">
        <v>2</v>
      </c>
      <c r="J4248" s="57"/>
      <c r="K4248" s="57">
        <f t="shared" si="316"/>
        <v>2</v>
      </c>
      <c r="L4248" s="57">
        <f t="shared" si="317"/>
        <v>2</v>
      </c>
      <c r="M4248" s="4" t="s">
        <v>5103</v>
      </c>
      <c r="N4248" s="57" t="s">
        <v>52</v>
      </c>
      <c r="O4248" s="57"/>
      <c r="P4248" s="4" t="s">
        <v>2417</v>
      </c>
      <c r="Q4248" s="4"/>
    </row>
    <row r="4249" spans="1:17" s="1" customFormat="1" ht="18.649999999999999" customHeight="1" x14ac:dyDescent="0.35">
      <c r="A4249" s="3">
        <v>46240</v>
      </c>
      <c r="B4249" s="57">
        <f t="shared" si="314"/>
        <v>32</v>
      </c>
      <c r="C4249" s="57" t="str">
        <f t="shared" si="315"/>
        <v>Aug</v>
      </c>
      <c r="D4249" s="4" t="s">
        <v>7507</v>
      </c>
      <c r="E4249" s="57" t="s">
        <v>34</v>
      </c>
      <c r="F4249" s="57" t="s">
        <v>18</v>
      </c>
      <c r="G4249" s="57">
        <v>9814</v>
      </c>
      <c r="H4249" s="57">
        <v>1</v>
      </c>
      <c r="I4249" s="57">
        <v>8</v>
      </c>
      <c r="J4249" s="57">
        <v>4</v>
      </c>
      <c r="K4249" s="57">
        <f t="shared" si="316"/>
        <v>12</v>
      </c>
      <c r="L4249" s="57">
        <f t="shared" si="317"/>
        <v>12</v>
      </c>
      <c r="M4249" s="4" t="s">
        <v>2270</v>
      </c>
      <c r="N4249" s="57" t="s">
        <v>57</v>
      </c>
      <c r="O4249" s="57"/>
      <c r="P4249" s="4" t="s">
        <v>7496</v>
      </c>
      <c r="Q4249" s="4"/>
    </row>
    <row r="4250" spans="1:17" s="1" customFormat="1" ht="18.649999999999999" customHeight="1" x14ac:dyDescent="0.35">
      <c r="A4250" s="3">
        <v>46240</v>
      </c>
      <c r="B4250" s="57">
        <f t="shared" si="314"/>
        <v>32</v>
      </c>
      <c r="C4250" s="57" t="str">
        <f t="shared" si="315"/>
        <v>Aug</v>
      </c>
      <c r="D4250" s="4" t="s">
        <v>7623</v>
      </c>
      <c r="E4250" s="57" t="s">
        <v>34</v>
      </c>
      <c r="F4250" s="57" t="s">
        <v>18</v>
      </c>
      <c r="G4250" s="57">
        <v>9814</v>
      </c>
      <c r="H4250" s="57">
        <v>2</v>
      </c>
      <c r="I4250" s="57">
        <v>8</v>
      </c>
      <c r="J4250" s="57"/>
      <c r="K4250" s="57">
        <f t="shared" si="316"/>
        <v>8</v>
      </c>
      <c r="L4250" s="57">
        <f t="shared" si="317"/>
        <v>16</v>
      </c>
      <c r="M4250" s="4" t="s">
        <v>449</v>
      </c>
      <c r="N4250" s="57" t="s">
        <v>198</v>
      </c>
      <c r="O4250" s="57" t="s">
        <v>2518</v>
      </c>
      <c r="P4250" s="4" t="s">
        <v>197</v>
      </c>
      <c r="Q4250" s="4"/>
    </row>
    <row r="4251" spans="1:17" s="1" customFormat="1" ht="18.649999999999999" customHeight="1" x14ac:dyDescent="0.35">
      <c r="A4251" s="3">
        <v>46240</v>
      </c>
      <c r="B4251" s="57">
        <f t="shared" si="314"/>
        <v>32</v>
      </c>
      <c r="C4251" s="57" t="str">
        <f t="shared" si="315"/>
        <v>Aug</v>
      </c>
      <c r="D4251" s="4" t="s">
        <v>600</v>
      </c>
      <c r="E4251" s="57" t="s">
        <v>445</v>
      </c>
      <c r="F4251" s="57" t="s">
        <v>18</v>
      </c>
      <c r="G4251" s="57">
        <v>9812</v>
      </c>
      <c r="H4251" s="57">
        <v>1</v>
      </c>
      <c r="I4251" s="57">
        <v>8</v>
      </c>
      <c r="J4251" s="57">
        <v>3</v>
      </c>
      <c r="K4251" s="57">
        <f t="shared" si="316"/>
        <v>11</v>
      </c>
      <c r="L4251" s="57">
        <f t="shared" si="317"/>
        <v>11</v>
      </c>
      <c r="M4251" s="4" t="s">
        <v>5103</v>
      </c>
      <c r="N4251" s="57" t="s">
        <v>52</v>
      </c>
      <c r="O4251" s="57"/>
      <c r="P4251" s="4" t="s">
        <v>6210</v>
      </c>
      <c r="Q4251" s="4"/>
    </row>
    <row r="4252" spans="1:17" s="1" customFormat="1" ht="18.649999999999999" customHeight="1" x14ac:dyDescent="0.35">
      <c r="A4252" s="3">
        <v>46240</v>
      </c>
      <c r="B4252" s="57">
        <f t="shared" si="314"/>
        <v>32</v>
      </c>
      <c r="C4252" s="57" t="str">
        <f t="shared" si="315"/>
        <v>Aug</v>
      </c>
      <c r="D4252" s="4" t="s">
        <v>6608</v>
      </c>
      <c r="E4252" s="57" t="s">
        <v>445</v>
      </c>
      <c r="F4252" s="57" t="s">
        <v>18</v>
      </c>
      <c r="G4252" s="57">
        <v>9812</v>
      </c>
      <c r="H4252" s="57">
        <v>2</v>
      </c>
      <c r="I4252" s="57">
        <v>8</v>
      </c>
      <c r="J4252" s="57">
        <v>2</v>
      </c>
      <c r="K4252" s="57">
        <f t="shared" si="316"/>
        <v>10</v>
      </c>
      <c r="L4252" s="57">
        <f t="shared" si="317"/>
        <v>20</v>
      </c>
      <c r="M4252" s="4" t="s">
        <v>5103</v>
      </c>
      <c r="N4252" s="57" t="s">
        <v>52</v>
      </c>
      <c r="O4252" s="57"/>
      <c r="P4252" s="4" t="s">
        <v>7625</v>
      </c>
      <c r="Q4252" s="4"/>
    </row>
    <row r="4253" spans="1:17" s="1" customFormat="1" ht="18.649999999999999" customHeight="1" x14ac:dyDescent="0.35">
      <c r="A4253" s="3">
        <v>46240</v>
      </c>
      <c r="B4253" s="57">
        <f t="shared" si="314"/>
        <v>32</v>
      </c>
      <c r="C4253" s="57" t="str">
        <f t="shared" si="315"/>
        <v>Aug</v>
      </c>
      <c r="D4253" s="4" t="s">
        <v>6608</v>
      </c>
      <c r="E4253" s="57" t="s">
        <v>445</v>
      </c>
      <c r="F4253" s="57" t="s">
        <v>18</v>
      </c>
      <c r="G4253" s="57">
        <v>9812</v>
      </c>
      <c r="H4253" s="57">
        <v>1</v>
      </c>
      <c r="I4253" s="57">
        <v>8</v>
      </c>
      <c r="J4253" s="57">
        <v>3</v>
      </c>
      <c r="K4253" s="57">
        <f t="shared" si="316"/>
        <v>11</v>
      </c>
      <c r="L4253" s="57">
        <f t="shared" si="317"/>
        <v>11</v>
      </c>
      <c r="M4253" s="4" t="s">
        <v>5103</v>
      </c>
      <c r="N4253" s="57" t="s">
        <v>52</v>
      </c>
      <c r="O4253" s="57"/>
      <c r="P4253" s="4" t="s">
        <v>5362</v>
      </c>
      <c r="Q4253" s="4"/>
    </row>
    <row r="4254" spans="1:17" s="1" customFormat="1" ht="18.649999999999999" customHeight="1" x14ac:dyDescent="0.35">
      <c r="A4254" s="3">
        <v>46240</v>
      </c>
      <c r="B4254" s="57">
        <f t="shared" si="314"/>
        <v>32</v>
      </c>
      <c r="C4254" s="57" t="str">
        <f t="shared" si="315"/>
        <v>Aug</v>
      </c>
      <c r="D4254" s="4" t="s">
        <v>7624</v>
      </c>
      <c r="E4254" s="57" t="s">
        <v>445</v>
      </c>
      <c r="F4254" s="57" t="s">
        <v>18</v>
      </c>
      <c r="G4254" s="57">
        <v>9812</v>
      </c>
      <c r="H4254" s="57">
        <v>1</v>
      </c>
      <c r="I4254" s="57">
        <v>8</v>
      </c>
      <c r="J4254" s="57"/>
      <c r="K4254" s="57">
        <f t="shared" si="316"/>
        <v>8</v>
      </c>
      <c r="L4254" s="57">
        <f t="shared" si="317"/>
        <v>8</v>
      </c>
      <c r="M4254" s="4" t="s">
        <v>7660</v>
      </c>
      <c r="N4254" s="57" t="s">
        <v>198</v>
      </c>
      <c r="O4254" s="57">
        <v>275202</v>
      </c>
      <c r="P4254" s="4" t="s">
        <v>7626</v>
      </c>
      <c r="Q4254" s="4"/>
    </row>
    <row r="4255" spans="1:17" s="1" customFormat="1" ht="18.649999999999999" customHeight="1" x14ac:dyDescent="0.35">
      <c r="A4255" s="3">
        <v>46240</v>
      </c>
      <c r="B4255" s="57">
        <f t="shared" si="314"/>
        <v>32</v>
      </c>
      <c r="C4255" s="57" t="str">
        <f t="shared" si="315"/>
        <v>Aug</v>
      </c>
      <c r="D4255" s="4" t="s">
        <v>7624</v>
      </c>
      <c r="E4255" s="57" t="s">
        <v>445</v>
      </c>
      <c r="F4255" s="57" t="s">
        <v>18</v>
      </c>
      <c r="G4255" s="57">
        <v>9812</v>
      </c>
      <c r="H4255" s="57">
        <v>4</v>
      </c>
      <c r="I4255" s="57">
        <v>8</v>
      </c>
      <c r="J4255" s="57">
        <v>4</v>
      </c>
      <c r="K4255" s="57">
        <f t="shared" si="316"/>
        <v>12</v>
      </c>
      <c r="L4255" s="57">
        <f t="shared" si="317"/>
        <v>48</v>
      </c>
      <c r="M4255" s="4" t="s">
        <v>7660</v>
      </c>
      <c r="N4255" s="57" t="s">
        <v>198</v>
      </c>
      <c r="O4255" s="57">
        <v>275202</v>
      </c>
      <c r="P4255" s="4" t="s">
        <v>7626</v>
      </c>
      <c r="Q4255" s="4"/>
    </row>
    <row r="4256" spans="1:17" s="1" customFormat="1" ht="18.649999999999999" customHeight="1" x14ac:dyDescent="0.35">
      <c r="A4256" s="3">
        <v>46240</v>
      </c>
      <c r="B4256" s="57">
        <f t="shared" si="314"/>
        <v>32</v>
      </c>
      <c r="C4256" s="57" t="str">
        <f t="shared" si="315"/>
        <v>Aug</v>
      </c>
      <c r="D4256" s="4" t="s">
        <v>2187</v>
      </c>
      <c r="E4256" s="57" t="s">
        <v>445</v>
      </c>
      <c r="F4256" s="57" t="s">
        <v>18</v>
      </c>
      <c r="G4256" s="57">
        <v>9812</v>
      </c>
      <c r="H4256" s="57">
        <v>1</v>
      </c>
      <c r="I4256" s="57">
        <v>8</v>
      </c>
      <c r="J4256" s="57">
        <v>4</v>
      </c>
      <c r="K4256" s="57">
        <f t="shared" si="316"/>
        <v>12</v>
      </c>
      <c r="L4256" s="57">
        <f t="shared" si="317"/>
        <v>12</v>
      </c>
      <c r="M4256" s="4" t="s">
        <v>7627</v>
      </c>
      <c r="N4256" s="57" t="s">
        <v>47</v>
      </c>
      <c r="O4256" s="57"/>
      <c r="P4256" s="4" t="s">
        <v>606</v>
      </c>
      <c r="Q4256" s="4"/>
    </row>
    <row r="4257" spans="1:17" s="1" customFormat="1" ht="18.649999999999999" customHeight="1" x14ac:dyDescent="0.35">
      <c r="A4257" s="3">
        <v>46240</v>
      </c>
      <c r="B4257" s="57">
        <f t="shared" si="314"/>
        <v>32</v>
      </c>
      <c r="C4257" s="57" t="str">
        <f t="shared" si="315"/>
        <v>Aug</v>
      </c>
      <c r="D4257" s="4" t="s">
        <v>7311</v>
      </c>
      <c r="E4257" s="57" t="s">
        <v>445</v>
      </c>
      <c r="F4257" s="57" t="s">
        <v>18</v>
      </c>
      <c r="G4257" s="57">
        <v>9812</v>
      </c>
      <c r="H4257" s="57">
        <v>1</v>
      </c>
      <c r="I4257" s="57">
        <v>8</v>
      </c>
      <c r="J4257" s="57"/>
      <c r="K4257" s="57">
        <f t="shared" si="316"/>
        <v>8</v>
      </c>
      <c r="L4257" s="57">
        <f t="shared" si="317"/>
        <v>8</v>
      </c>
      <c r="M4257" s="4" t="s">
        <v>6945</v>
      </c>
      <c r="N4257" s="57" t="s">
        <v>47</v>
      </c>
      <c r="O4257" s="57"/>
      <c r="P4257" s="4"/>
      <c r="Q4257" s="4"/>
    </row>
    <row r="4258" spans="1:17" s="1" customFormat="1" ht="18.649999999999999" customHeight="1" x14ac:dyDescent="0.35">
      <c r="A4258" s="3">
        <v>46240</v>
      </c>
      <c r="B4258" s="57">
        <f t="shared" ref="B4258:B4321" si="322">WEEKNUM(A4258)</f>
        <v>32</v>
      </c>
      <c r="C4258" s="57" t="str">
        <f t="shared" ref="C4258:C4321" si="323">TEXT(A4258,"Mmm")</f>
        <v>Aug</v>
      </c>
      <c r="D4258" s="4" t="s">
        <v>6608</v>
      </c>
      <c r="E4258" s="57" t="s">
        <v>445</v>
      </c>
      <c r="F4258" s="57" t="s">
        <v>18</v>
      </c>
      <c r="G4258" s="57">
        <v>9812</v>
      </c>
      <c r="H4258" s="57">
        <v>2</v>
      </c>
      <c r="I4258" s="57">
        <v>8</v>
      </c>
      <c r="J4258" s="57">
        <v>3.5</v>
      </c>
      <c r="K4258" s="57">
        <f t="shared" si="316"/>
        <v>11.5</v>
      </c>
      <c r="L4258" s="57">
        <f t="shared" si="317"/>
        <v>23</v>
      </c>
      <c r="M4258" s="4" t="s">
        <v>6945</v>
      </c>
      <c r="N4258" s="57" t="s">
        <v>47</v>
      </c>
      <c r="O4258" s="57"/>
      <c r="P4258" s="4"/>
      <c r="Q4258" s="4"/>
    </row>
    <row r="4259" spans="1:17" s="1" customFormat="1" ht="18.649999999999999" customHeight="1" x14ac:dyDescent="0.35">
      <c r="A4259" s="3">
        <v>46240</v>
      </c>
      <c r="B4259" s="57">
        <f t="shared" si="322"/>
        <v>32</v>
      </c>
      <c r="C4259" s="57" t="str">
        <f t="shared" si="323"/>
        <v>Aug</v>
      </c>
      <c r="D4259" s="4" t="s">
        <v>600</v>
      </c>
      <c r="E4259" s="57" t="s">
        <v>445</v>
      </c>
      <c r="F4259" s="57" t="s">
        <v>18</v>
      </c>
      <c r="G4259" s="57">
        <v>9812</v>
      </c>
      <c r="H4259" s="57">
        <v>7</v>
      </c>
      <c r="I4259" s="57">
        <v>8</v>
      </c>
      <c r="J4259" s="57">
        <v>4</v>
      </c>
      <c r="K4259" s="57">
        <f t="shared" si="316"/>
        <v>12</v>
      </c>
      <c r="L4259" s="57">
        <f t="shared" si="317"/>
        <v>84</v>
      </c>
      <c r="M4259" s="4" t="s">
        <v>6945</v>
      </c>
      <c r="N4259" s="57" t="s">
        <v>47</v>
      </c>
      <c r="O4259" s="57"/>
      <c r="P4259" s="4"/>
      <c r="Q4259" s="4"/>
    </row>
    <row r="4260" spans="1:17" s="1" customFormat="1" ht="18.649999999999999" customHeight="1" x14ac:dyDescent="0.35">
      <c r="A4260" s="3">
        <v>46240</v>
      </c>
      <c r="B4260" s="57">
        <f t="shared" si="322"/>
        <v>32</v>
      </c>
      <c r="C4260" s="57" t="str">
        <f t="shared" si="323"/>
        <v>Aug</v>
      </c>
      <c r="D4260" s="4" t="s">
        <v>6608</v>
      </c>
      <c r="E4260" s="57" t="s">
        <v>445</v>
      </c>
      <c r="F4260" s="57" t="s">
        <v>18</v>
      </c>
      <c r="G4260" s="57">
        <v>9812</v>
      </c>
      <c r="H4260" s="57">
        <v>5</v>
      </c>
      <c r="I4260" s="57">
        <v>8</v>
      </c>
      <c r="J4260" s="57">
        <v>2</v>
      </c>
      <c r="K4260" s="57">
        <f t="shared" si="316"/>
        <v>10</v>
      </c>
      <c r="L4260" s="57">
        <f t="shared" si="317"/>
        <v>50</v>
      </c>
      <c r="M4260" s="4" t="s">
        <v>7466</v>
      </c>
      <c r="N4260" s="57" t="s">
        <v>47</v>
      </c>
      <c r="O4260" s="57"/>
      <c r="P4260" s="4"/>
      <c r="Q4260" s="4"/>
    </row>
    <row r="4261" spans="1:17" s="1" customFormat="1" ht="18.649999999999999" customHeight="1" x14ac:dyDescent="0.35">
      <c r="A4261" s="3">
        <v>46240</v>
      </c>
      <c r="B4261" s="57">
        <f t="shared" si="322"/>
        <v>32</v>
      </c>
      <c r="C4261" s="57" t="str">
        <f t="shared" si="323"/>
        <v>Aug</v>
      </c>
      <c r="D4261" s="4" t="s">
        <v>6795</v>
      </c>
      <c r="E4261" s="57" t="s">
        <v>445</v>
      </c>
      <c r="F4261" s="57" t="s">
        <v>18</v>
      </c>
      <c r="G4261" s="57">
        <v>9812</v>
      </c>
      <c r="H4261" s="57">
        <v>4</v>
      </c>
      <c r="I4261" s="57">
        <v>8</v>
      </c>
      <c r="J4261" s="57"/>
      <c r="K4261" s="57">
        <f t="shared" si="316"/>
        <v>8</v>
      </c>
      <c r="L4261" s="57">
        <f t="shared" si="317"/>
        <v>32</v>
      </c>
      <c r="M4261" s="4" t="s">
        <v>2270</v>
      </c>
      <c r="N4261" s="57" t="s">
        <v>57</v>
      </c>
      <c r="O4261" s="57"/>
      <c r="P4261" s="4" t="s">
        <v>3708</v>
      </c>
      <c r="Q4261" s="4"/>
    </row>
    <row r="4262" spans="1:17" s="1" customFormat="1" ht="18.649999999999999" customHeight="1" x14ac:dyDescent="0.35">
      <c r="A4262" s="3">
        <v>46240</v>
      </c>
      <c r="B4262" s="57">
        <f t="shared" si="322"/>
        <v>32</v>
      </c>
      <c r="C4262" s="57" t="str">
        <f t="shared" si="323"/>
        <v>Aug</v>
      </c>
      <c r="D4262" s="4" t="s">
        <v>431</v>
      </c>
      <c r="E4262" s="57" t="s">
        <v>445</v>
      </c>
      <c r="F4262" s="57" t="s">
        <v>18</v>
      </c>
      <c r="G4262" s="57">
        <v>9812</v>
      </c>
      <c r="H4262" s="57">
        <v>1</v>
      </c>
      <c r="I4262" s="57">
        <v>8</v>
      </c>
      <c r="J4262" s="57">
        <v>1</v>
      </c>
      <c r="K4262" s="57">
        <f t="shared" si="316"/>
        <v>9</v>
      </c>
      <c r="L4262" s="57">
        <f t="shared" si="317"/>
        <v>9</v>
      </c>
      <c r="M4262" s="4" t="s">
        <v>2270</v>
      </c>
      <c r="N4262" s="57" t="s">
        <v>57</v>
      </c>
      <c r="O4262" s="57"/>
      <c r="P4262" s="4" t="s">
        <v>7496</v>
      </c>
      <c r="Q4262" s="4"/>
    </row>
    <row r="4263" spans="1:17" s="1" customFormat="1" ht="18.649999999999999" customHeight="1" x14ac:dyDescent="0.35">
      <c r="A4263" s="3">
        <v>46240</v>
      </c>
      <c r="B4263" s="57">
        <f t="shared" si="322"/>
        <v>32</v>
      </c>
      <c r="C4263" s="57" t="str">
        <f t="shared" si="323"/>
        <v>Aug</v>
      </c>
      <c r="D4263" s="4" t="s">
        <v>6609</v>
      </c>
      <c r="E4263" s="57" t="s">
        <v>445</v>
      </c>
      <c r="F4263" s="57" t="s">
        <v>18</v>
      </c>
      <c r="G4263" s="57">
        <v>9812</v>
      </c>
      <c r="H4263" s="57">
        <v>3</v>
      </c>
      <c r="I4263" s="57">
        <v>8</v>
      </c>
      <c r="J4263" s="57">
        <v>2</v>
      </c>
      <c r="K4263" s="57">
        <f t="shared" si="316"/>
        <v>10</v>
      </c>
      <c r="L4263" s="57">
        <f t="shared" si="317"/>
        <v>30</v>
      </c>
      <c r="M4263" s="4" t="s">
        <v>2270</v>
      </c>
      <c r="N4263" s="57" t="s">
        <v>57</v>
      </c>
      <c r="O4263" s="57"/>
      <c r="P4263" s="4" t="s">
        <v>7496</v>
      </c>
      <c r="Q4263" s="4"/>
    </row>
    <row r="4264" spans="1:17" s="1" customFormat="1" ht="18.649999999999999" customHeight="1" x14ac:dyDescent="0.35">
      <c r="A4264" s="3">
        <v>46240</v>
      </c>
      <c r="B4264" s="57">
        <f t="shared" si="322"/>
        <v>32</v>
      </c>
      <c r="C4264" s="57" t="str">
        <f t="shared" si="323"/>
        <v>Aug</v>
      </c>
      <c r="D4264" s="4" t="s">
        <v>3066</v>
      </c>
      <c r="E4264" s="57" t="s">
        <v>445</v>
      </c>
      <c r="F4264" s="57" t="s">
        <v>18</v>
      </c>
      <c r="G4264" s="57">
        <v>9812</v>
      </c>
      <c r="H4264" s="57">
        <v>2</v>
      </c>
      <c r="I4264" s="57">
        <v>8</v>
      </c>
      <c r="J4264" s="57">
        <v>4</v>
      </c>
      <c r="K4264" s="57">
        <f t="shared" si="316"/>
        <v>12</v>
      </c>
      <c r="L4264" s="57">
        <f t="shared" si="317"/>
        <v>24</v>
      </c>
      <c r="M4264" s="4" t="s">
        <v>2270</v>
      </c>
      <c r="N4264" s="57" t="s">
        <v>57</v>
      </c>
      <c r="O4264" s="57"/>
      <c r="P4264" s="4" t="s">
        <v>7496</v>
      </c>
      <c r="Q4264" s="4"/>
    </row>
    <row r="4265" spans="1:17" s="1" customFormat="1" ht="18.649999999999999" customHeight="1" x14ac:dyDescent="0.35">
      <c r="A4265" s="3">
        <v>46240</v>
      </c>
      <c r="B4265" s="57">
        <f t="shared" si="322"/>
        <v>32</v>
      </c>
      <c r="C4265" s="57" t="str">
        <f t="shared" si="323"/>
        <v>Aug</v>
      </c>
      <c r="D4265" s="4" t="s">
        <v>7624</v>
      </c>
      <c r="E4265" s="57" t="s">
        <v>445</v>
      </c>
      <c r="F4265" s="57" t="s">
        <v>18</v>
      </c>
      <c r="G4265" s="57">
        <v>9812</v>
      </c>
      <c r="H4265" s="57">
        <v>5</v>
      </c>
      <c r="I4265" s="57">
        <v>8</v>
      </c>
      <c r="J4265" s="57">
        <v>4</v>
      </c>
      <c r="K4265" s="57">
        <f t="shared" si="316"/>
        <v>12</v>
      </c>
      <c r="L4265" s="57">
        <f t="shared" si="317"/>
        <v>60</v>
      </c>
      <c r="M4265" s="4" t="s">
        <v>2270</v>
      </c>
      <c r="N4265" s="57" t="s">
        <v>57</v>
      </c>
      <c r="O4265" s="57"/>
      <c r="P4265" s="4" t="s">
        <v>7628</v>
      </c>
      <c r="Q4265" s="4"/>
    </row>
    <row r="4266" spans="1:17" s="1" customFormat="1" ht="18.649999999999999" customHeight="1" x14ac:dyDescent="0.35">
      <c r="A4266" s="3">
        <v>46240</v>
      </c>
      <c r="B4266" s="57">
        <f t="shared" si="322"/>
        <v>32</v>
      </c>
      <c r="C4266" s="57" t="str">
        <f t="shared" si="323"/>
        <v>Aug</v>
      </c>
      <c r="D4266" s="4" t="s">
        <v>7448</v>
      </c>
      <c r="E4266" s="57" t="s">
        <v>445</v>
      </c>
      <c r="F4266" s="57" t="s">
        <v>18</v>
      </c>
      <c r="G4266" s="57">
        <v>9812</v>
      </c>
      <c r="H4266" s="57">
        <v>3</v>
      </c>
      <c r="I4266" s="57">
        <v>8</v>
      </c>
      <c r="J4266" s="57">
        <v>4</v>
      </c>
      <c r="K4266" s="57">
        <f t="shared" si="316"/>
        <v>12</v>
      </c>
      <c r="L4266" s="57">
        <f t="shared" si="317"/>
        <v>36</v>
      </c>
      <c r="M4266" s="4" t="s">
        <v>7451</v>
      </c>
      <c r="N4266" s="57" t="s">
        <v>488</v>
      </c>
      <c r="O4266" s="57"/>
      <c r="P4266" s="4" t="s">
        <v>7452</v>
      </c>
      <c r="Q4266" s="4"/>
    </row>
    <row r="4267" spans="1:17" s="1" customFormat="1" ht="18.649999999999999" customHeight="1" x14ac:dyDescent="0.35">
      <c r="A4267" s="3">
        <v>46240</v>
      </c>
      <c r="B4267" s="57">
        <f t="shared" si="322"/>
        <v>32</v>
      </c>
      <c r="C4267" s="57" t="str">
        <f t="shared" si="323"/>
        <v>Aug</v>
      </c>
      <c r="D4267" s="4" t="s">
        <v>5140</v>
      </c>
      <c r="E4267" s="57" t="s">
        <v>445</v>
      </c>
      <c r="F4267" s="57" t="s">
        <v>18</v>
      </c>
      <c r="G4267" s="57">
        <v>9812</v>
      </c>
      <c r="H4267" s="57">
        <v>6</v>
      </c>
      <c r="I4267" s="57">
        <v>8</v>
      </c>
      <c r="J4267" s="57">
        <v>4</v>
      </c>
      <c r="K4267" s="57">
        <f t="shared" si="316"/>
        <v>12</v>
      </c>
      <c r="L4267" s="57">
        <f t="shared" si="317"/>
        <v>72</v>
      </c>
      <c r="M4267" s="4" t="s">
        <v>7468</v>
      </c>
      <c r="N4267" s="57" t="s">
        <v>47</v>
      </c>
      <c r="O4267" s="57"/>
      <c r="P4267" s="4"/>
      <c r="Q4267" s="4"/>
    </row>
    <row r="4268" spans="1:17" s="1" customFormat="1" ht="18.649999999999999" customHeight="1" x14ac:dyDescent="0.35">
      <c r="A4268" s="3">
        <v>46240</v>
      </c>
      <c r="B4268" s="57">
        <f t="shared" si="322"/>
        <v>32</v>
      </c>
      <c r="C4268" s="57" t="str">
        <f t="shared" si="323"/>
        <v>Aug</v>
      </c>
      <c r="D4268" s="4" t="s">
        <v>4305</v>
      </c>
      <c r="E4268" s="57" t="s">
        <v>445</v>
      </c>
      <c r="F4268" s="57" t="s">
        <v>18</v>
      </c>
      <c r="G4268" s="57">
        <v>9812</v>
      </c>
      <c r="H4268" s="57">
        <v>2</v>
      </c>
      <c r="I4268" s="57">
        <v>8</v>
      </c>
      <c r="J4268" s="57"/>
      <c r="K4268" s="57">
        <f t="shared" si="316"/>
        <v>8</v>
      </c>
      <c r="L4268" s="57">
        <f t="shared" si="317"/>
        <v>16</v>
      </c>
      <c r="M4268" s="4" t="s">
        <v>447</v>
      </c>
      <c r="N4268" s="57" t="s">
        <v>455</v>
      </c>
      <c r="O4268" s="57"/>
      <c r="P4268" s="4"/>
      <c r="Q4268" s="4"/>
    </row>
    <row r="4269" spans="1:17" s="1" customFormat="1" ht="18.649999999999999" customHeight="1" x14ac:dyDescent="0.35">
      <c r="A4269" s="3">
        <v>46240</v>
      </c>
      <c r="B4269" s="57">
        <f t="shared" si="322"/>
        <v>32</v>
      </c>
      <c r="C4269" s="57" t="str">
        <f t="shared" si="323"/>
        <v>Aug</v>
      </c>
      <c r="D4269" s="4" t="s">
        <v>5406</v>
      </c>
      <c r="E4269" s="57" t="s">
        <v>445</v>
      </c>
      <c r="F4269" s="57" t="s">
        <v>17</v>
      </c>
      <c r="G4269" s="57">
        <v>9812</v>
      </c>
      <c r="H4269" s="57">
        <v>1</v>
      </c>
      <c r="I4269" s="57">
        <v>8</v>
      </c>
      <c r="J4269" s="57">
        <v>4</v>
      </c>
      <c r="K4269" s="57">
        <f t="shared" ref="K4269:K4332" si="324">I4269+J4269</f>
        <v>12</v>
      </c>
      <c r="L4269" s="57">
        <f t="shared" si="317"/>
        <v>12</v>
      </c>
      <c r="M4269" s="4" t="s">
        <v>5103</v>
      </c>
      <c r="N4269" s="57" t="s">
        <v>52</v>
      </c>
      <c r="O4269" s="57"/>
      <c r="P4269" s="4" t="s">
        <v>5440</v>
      </c>
      <c r="Q4269" s="4"/>
    </row>
    <row r="4270" spans="1:17" s="1" customFormat="1" ht="18.649999999999999" customHeight="1" x14ac:dyDescent="0.35">
      <c r="A4270" s="3">
        <v>46240</v>
      </c>
      <c r="B4270" s="57">
        <f t="shared" si="322"/>
        <v>32</v>
      </c>
      <c r="C4270" s="57" t="str">
        <f t="shared" si="323"/>
        <v>Aug</v>
      </c>
      <c r="D4270" s="4" t="s">
        <v>673</v>
      </c>
      <c r="E4270" s="57" t="s">
        <v>445</v>
      </c>
      <c r="F4270" s="57" t="s">
        <v>17</v>
      </c>
      <c r="G4270" s="57">
        <v>9812</v>
      </c>
      <c r="H4270" s="57">
        <v>4</v>
      </c>
      <c r="I4270" s="57">
        <v>8</v>
      </c>
      <c r="J4270" s="57"/>
      <c r="K4270" s="57">
        <f t="shared" si="324"/>
        <v>8</v>
      </c>
      <c r="L4270" s="57">
        <f t="shared" si="317"/>
        <v>32</v>
      </c>
      <c r="M4270" s="4" t="s">
        <v>1903</v>
      </c>
      <c r="N4270" s="57" t="s">
        <v>442</v>
      </c>
      <c r="O4270" s="57"/>
      <c r="P4270" s="4"/>
      <c r="Q4270" s="4"/>
    </row>
    <row r="4271" spans="1:17" s="1" customFormat="1" ht="18.649999999999999" customHeight="1" x14ac:dyDescent="0.35">
      <c r="A4271" s="3">
        <v>46240</v>
      </c>
      <c r="B4271" s="57">
        <f t="shared" si="322"/>
        <v>32</v>
      </c>
      <c r="C4271" s="57" t="str">
        <f t="shared" si="323"/>
        <v>Aug</v>
      </c>
      <c r="D4271" s="4" t="s">
        <v>673</v>
      </c>
      <c r="E4271" s="57" t="s">
        <v>445</v>
      </c>
      <c r="F4271" s="57" t="s">
        <v>17</v>
      </c>
      <c r="G4271" s="57">
        <v>9812</v>
      </c>
      <c r="H4271" s="57">
        <v>3</v>
      </c>
      <c r="I4271" s="57">
        <v>8</v>
      </c>
      <c r="J4271" s="57">
        <v>1.5</v>
      </c>
      <c r="K4271" s="57">
        <f t="shared" si="324"/>
        <v>9.5</v>
      </c>
      <c r="L4271" s="57">
        <f t="shared" si="317"/>
        <v>28.5</v>
      </c>
      <c r="M4271" s="4" t="s">
        <v>1903</v>
      </c>
      <c r="N4271" s="57" t="s">
        <v>442</v>
      </c>
      <c r="O4271" s="57"/>
      <c r="P4271" s="4"/>
      <c r="Q4271" s="4"/>
    </row>
    <row r="4272" spans="1:17" s="1" customFormat="1" ht="18.649999999999999" customHeight="1" x14ac:dyDescent="0.35">
      <c r="A4272" s="3">
        <v>46240</v>
      </c>
      <c r="B4272" s="57">
        <f t="shared" si="322"/>
        <v>32</v>
      </c>
      <c r="C4272" s="57" t="str">
        <f t="shared" si="323"/>
        <v>Aug</v>
      </c>
      <c r="D4272" s="4" t="s">
        <v>673</v>
      </c>
      <c r="E4272" s="57" t="s">
        <v>445</v>
      </c>
      <c r="F4272" s="57" t="s">
        <v>17</v>
      </c>
      <c r="G4272" s="57">
        <v>9812</v>
      </c>
      <c r="H4272" s="57">
        <v>6</v>
      </c>
      <c r="I4272" s="57">
        <v>8</v>
      </c>
      <c r="J4272" s="57">
        <v>2</v>
      </c>
      <c r="K4272" s="57">
        <f t="shared" si="324"/>
        <v>10</v>
      </c>
      <c r="L4272" s="57">
        <f t="shared" si="317"/>
        <v>60</v>
      </c>
      <c r="M4272" s="4" t="s">
        <v>1903</v>
      </c>
      <c r="N4272" s="57" t="s">
        <v>442</v>
      </c>
      <c r="O4272" s="57"/>
      <c r="P4272" s="4"/>
      <c r="Q4272" s="4"/>
    </row>
    <row r="4273" spans="1:17" s="1" customFormat="1" ht="18.649999999999999" customHeight="1" x14ac:dyDescent="0.35">
      <c r="A4273" s="3">
        <v>46240</v>
      </c>
      <c r="B4273" s="57">
        <f t="shared" si="322"/>
        <v>32</v>
      </c>
      <c r="C4273" s="57" t="str">
        <f t="shared" si="323"/>
        <v>Aug</v>
      </c>
      <c r="D4273" s="4" t="s">
        <v>673</v>
      </c>
      <c r="E4273" s="57" t="s">
        <v>445</v>
      </c>
      <c r="F4273" s="57" t="s">
        <v>17</v>
      </c>
      <c r="G4273" s="57">
        <v>9812</v>
      </c>
      <c r="H4273" s="57">
        <v>1</v>
      </c>
      <c r="I4273" s="57">
        <v>8</v>
      </c>
      <c r="J4273" s="57">
        <v>3.25</v>
      </c>
      <c r="K4273" s="57">
        <f t="shared" si="324"/>
        <v>11.25</v>
      </c>
      <c r="L4273" s="57">
        <f t="shared" si="317"/>
        <v>11.25</v>
      </c>
      <c r="M4273" s="4" t="s">
        <v>1903</v>
      </c>
      <c r="N4273" s="57" t="s">
        <v>442</v>
      </c>
      <c r="O4273" s="57"/>
      <c r="P4273" s="4"/>
      <c r="Q4273" s="4"/>
    </row>
    <row r="4274" spans="1:17" s="1" customFormat="1" ht="18.649999999999999" customHeight="1" x14ac:dyDescent="0.35">
      <c r="A4274" s="3">
        <v>46240</v>
      </c>
      <c r="B4274" s="57">
        <f t="shared" si="322"/>
        <v>32</v>
      </c>
      <c r="C4274" s="57" t="str">
        <f t="shared" si="323"/>
        <v>Aug</v>
      </c>
      <c r="D4274" s="4" t="s">
        <v>673</v>
      </c>
      <c r="E4274" s="57" t="s">
        <v>445</v>
      </c>
      <c r="F4274" s="57" t="s">
        <v>17</v>
      </c>
      <c r="G4274" s="57">
        <v>9812</v>
      </c>
      <c r="H4274" s="57">
        <v>2</v>
      </c>
      <c r="I4274" s="57">
        <v>8</v>
      </c>
      <c r="J4274" s="57">
        <v>3.5</v>
      </c>
      <c r="K4274" s="57">
        <f t="shared" si="324"/>
        <v>11.5</v>
      </c>
      <c r="L4274" s="57">
        <f t="shared" si="317"/>
        <v>23</v>
      </c>
      <c r="M4274" s="4" t="s">
        <v>1903</v>
      </c>
      <c r="N4274" s="57" t="s">
        <v>442</v>
      </c>
      <c r="O4274" s="57"/>
      <c r="P4274" s="4"/>
      <c r="Q4274" s="4"/>
    </row>
    <row r="4275" spans="1:17" s="1" customFormat="1" ht="18.649999999999999" customHeight="1" x14ac:dyDescent="0.35">
      <c r="A4275" s="3">
        <v>46240</v>
      </c>
      <c r="B4275" s="57">
        <f t="shared" si="322"/>
        <v>32</v>
      </c>
      <c r="C4275" s="57" t="str">
        <f t="shared" si="323"/>
        <v>Aug</v>
      </c>
      <c r="D4275" s="4" t="s">
        <v>550</v>
      </c>
      <c r="E4275" s="57" t="s">
        <v>34</v>
      </c>
      <c r="F4275" s="57" t="s">
        <v>17</v>
      </c>
      <c r="G4275" s="57">
        <v>9814</v>
      </c>
      <c r="H4275" s="57">
        <v>75</v>
      </c>
      <c r="I4275" s="57">
        <v>8</v>
      </c>
      <c r="J4275" s="57">
        <v>4</v>
      </c>
      <c r="K4275" s="57">
        <f t="shared" si="324"/>
        <v>12</v>
      </c>
      <c r="L4275" s="57">
        <f t="shared" si="317"/>
        <v>900</v>
      </c>
      <c r="M4275" s="4" t="s">
        <v>1903</v>
      </c>
      <c r="N4275" s="57" t="s">
        <v>443</v>
      </c>
      <c r="O4275" s="57"/>
      <c r="P4275" s="4"/>
      <c r="Q4275" s="4"/>
    </row>
    <row r="4276" spans="1:17" s="1" customFormat="1" ht="18.649999999999999" customHeight="1" x14ac:dyDescent="0.35">
      <c r="A4276" s="3"/>
      <c r="B4276" s="57">
        <f t="shared" si="322"/>
        <v>0</v>
      </c>
      <c r="C4276" s="57" t="str">
        <f t="shared" si="323"/>
        <v>Jan</v>
      </c>
      <c r="D4276" s="4"/>
      <c r="E4276" s="57"/>
      <c r="F4276" s="57"/>
      <c r="G4276" s="57"/>
      <c r="H4276" s="57"/>
      <c r="I4276" s="57"/>
      <c r="J4276" s="57"/>
      <c r="K4276" s="57">
        <f t="shared" si="324"/>
        <v>0</v>
      </c>
      <c r="L4276" s="57">
        <f t="shared" si="317"/>
        <v>0</v>
      </c>
      <c r="M4276" s="4"/>
      <c r="N4276" s="57"/>
      <c r="O4276" s="57"/>
      <c r="P4276" s="4"/>
      <c r="Q4276" s="4"/>
    </row>
    <row r="4277" spans="1:17" s="1" customFormat="1" ht="18.649999999999999" customHeight="1" x14ac:dyDescent="0.35">
      <c r="A4277" s="3"/>
      <c r="B4277" s="57">
        <f t="shared" si="322"/>
        <v>0</v>
      </c>
      <c r="C4277" s="57" t="str">
        <f t="shared" si="323"/>
        <v>Jan</v>
      </c>
      <c r="D4277" s="4"/>
      <c r="E4277" s="57"/>
      <c r="F4277" s="57"/>
      <c r="G4277" s="57"/>
      <c r="H4277" s="57"/>
      <c r="I4277" s="57"/>
      <c r="J4277" s="57"/>
      <c r="K4277" s="57">
        <f t="shared" si="324"/>
        <v>0</v>
      </c>
      <c r="L4277" s="57">
        <f t="shared" si="317"/>
        <v>0</v>
      </c>
      <c r="M4277" s="4"/>
      <c r="N4277" s="57"/>
      <c r="O4277" s="57"/>
      <c r="P4277" s="4"/>
      <c r="Q4277" s="4"/>
    </row>
    <row r="4278" spans="1:17" s="1" customFormat="1" ht="18.649999999999999" customHeight="1" x14ac:dyDescent="0.35">
      <c r="A4278" s="3"/>
      <c r="B4278" s="57">
        <f t="shared" si="322"/>
        <v>0</v>
      </c>
      <c r="C4278" s="57" t="str">
        <f t="shared" si="323"/>
        <v>Jan</v>
      </c>
      <c r="D4278" s="4"/>
      <c r="E4278" s="57"/>
      <c r="F4278" s="57"/>
      <c r="G4278" s="57"/>
      <c r="H4278" s="57"/>
      <c r="I4278" s="57"/>
      <c r="J4278" s="57"/>
      <c r="K4278" s="57">
        <f t="shared" si="324"/>
        <v>0</v>
      </c>
      <c r="L4278" s="57">
        <f t="shared" si="317"/>
        <v>0</v>
      </c>
      <c r="M4278" s="4"/>
      <c r="N4278" s="57"/>
      <c r="O4278" s="57"/>
      <c r="P4278" s="4"/>
      <c r="Q4278" s="4"/>
    </row>
    <row r="4279" spans="1:17" s="1" customFormat="1" ht="18.649999999999999" customHeight="1" x14ac:dyDescent="0.35">
      <c r="A4279" s="3"/>
      <c r="B4279" s="57">
        <f t="shared" si="322"/>
        <v>0</v>
      </c>
      <c r="C4279" s="57" t="str">
        <f t="shared" si="323"/>
        <v>Jan</v>
      </c>
      <c r="D4279" s="4"/>
      <c r="E4279" s="57"/>
      <c r="F4279" s="57"/>
      <c r="G4279" s="57"/>
      <c r="H4279" s="57"/>
      <c r="I4279" s="57"/>
      <c r="J4279" s="57"/>
      <c r="K4279" s="57">
        <f t="shared" si="324"/>
        <v>0</v>
      </c>
      <c r="L4279" s="57">
        <f t="shared" si="317"/>
        <v>0</v>
      </c>
      <c r="M4279" s="4"/>
      <c r="N4279" s="57"/>
      <c r="O4279" s="57"/>
      <c r="P4279" s="4"/>
      <c r="Q4279" s="4"/>
    </row>
    <row r="4280" spans="1:17" s="1" customFormat="1" ht="18.649999999999999" customHeight="1" x14ac:dyDescent="0.35">
      <c r="A4280" s="3"/>
      <c r="B4280" s="57">
        <f t="shared" si="322"/>
        <v>0</v>
      </c>
      <c r="C4280" s="57" t="str">
        <f t="shared" si="323"/>
        <v>Jan</v>
      </c>
      <c r="D4280" s="4"/>
      <c r="E4280" s="57"/>
      <c r="F4280" s="57"/>
      <c r="G4280" s="57"/>
      <c r="H4280" s="57"/>
      <c r="I4280" s="57"/>
      <c r="J4280" s="57"/>
      <c r="K4280" s="57">
        <f t="shared" si="324"/>
        <v>0</v>
      </c>
      <c r="L4280" s="57">
        <f t="shared" si="317"/>
        <v>0</v>
      </c>
      <c r="M4280" s="4"/>
      <c r="N4280" s="57"/>
      <c r="O4280" s="57"/>
      <c r="P4280" s="4"/>
      <c r="Q4280" s="4"/>
    </row>
    <row r="4281" spans="1:17" s="1" customFormat="1" ht="18.649999999999999" customHeight="1" x14ac:dyDescent="0.35">
      <c r="A4281" s="3"/>
      <c r="B4281" s="57">
        <f t="shared" si="322"/>
        <v>0</v>
      </c>
      <c r="C4281" s="57" t="str">
        <f t="shared" si="323"/>
        <v>Jan</v>
      </c>
      <c r="D4281" s="4"/>
      <c r="E4281" s="57"/>
      <c r="F4281" s="57"/>
      <c r="G4281" s="57"/>
      <c r="H4281" s="57"/>
      <c r="I4281" s="57"/>
      <c r="J4281" s="57"/>
      <c r="K4281" s="57">
        <f t="shared" si="324"/>
        <v>0</v>
      </c>
      <c r="L4281" s="57">
        <f t="shared" ref="L4281:L4344" si="325">H4281*K4281</f>
        <v>0</v>
      </c>
      <c r="M4281" s="4"/>
      <c r="N4281" s="57"/>
      <c r="O4281" s="57"/>
      <c r="P4281" s="4"/>
      <c r="Q4281" s="4"/>
    </row>
    <row r="4282" spans="1:17" s="1" customFormat="1" ht="18.649999999999999" customHeight="1" x14ac:dyDescent="0.35">
      <c r="A4282" s="3"/>
      <c r="B4282" s="57">
        <f t="shared" si="322"/>
        <v>0</v>
      </c>
      <c r="C4282" s="57" t="str">
        <f t="shared" si="323"/>
        <v>Jan</v>
      </c>
      <c r="D4282" s="4"/>
      <c r="E4282" s="57"/>
      <c r="F4282" s="57"/>
      <c r="G4282" s="57"/>
      <c r="H4282" s="57"/>
      <c r="I4282" s="57"/>
      <c r="J4282" s="57"/>
      <c r="K4282" s="57">
        <f t="shared" si="324"/>
        <v>0</v>
      </c>
      <c r="L4282" s="57">
        <f t="shared" si="325"/>
        <v>0</v>
      </c>
      <c r="M4282" s="4"/>
      <c r="N4282" s="57"/>
      <c r="O4282" s="57"/>
      <c r="P4282" s="4"/>
      <c r="Q4282" s="4"/>
    </row>
    <row r="4283" spans="1:17" s="1" customFormat="1" ht="18.649999999999999" customHeight="1" x14ac:dyDescent="0.35">
      <c r="A4283" s="3"/>
      <c r="B4283" s="57">
        <f t="shared" si="322"/>
        <v>0</v>
      </c>
      <c r="C4283" s="57" t="str">
        <f t="shared" si="323"/>
        <v>Jan</v>
      </c>
      <c r="D4283" s="4"/>
      <c r="E4283" s="57"/>
      <c r="F4283" s="57"/>
      <c r="G4283" s="57"/>
      <c r="H4283" s="57"/>
      <c r="I4283" s="57"/>
      <c r="J4283" s="57"/>
      <c r="K4283" s="57">
        <f t="shared" si="324"/>
        <v>0</v>
      </c>
      <c r="L4283" s="57">
        <f t="shared" si="325"/>
        <v>0</v>
      </c>
      <c r="M4283" s="4"/>
      <c r="N4283" s="57"/>
      <c r="O4283" s="57"/>
      <c r="P4283" s="4"/>
      <c r="Q4283" s="4"/>
    </row>
    <row r="4284" spans="1:17" s="1" customFormat="1" ht="18.649999999999999" customHeight="1" x14ac:dyDescent="0.35">
      <c r="A4284" s="3"/>
      <c r="B4284" s="57">
        <f t="shared" si="322"/>
        <v>0</v>
      </c>
      <c r="C4284" s="57" t="str">
        <f t="shared" si="323"/>
        <v>Jan</v>
      </c>
      <c r="D4284" s="4"/>
      <c r="E4284" s="57"/>
      <c r="F4284" s="57"/>
      <c r="G4284" s="57"/>
      <c r="H4284" s="57"/>
      <c r="I4284" s="57"/>
      <c r="J4284" s="57"/>
      <c r="K4284" s="57">
        <f t="shared" si="324"/>
        <v>0</v>
      </c>
      <c r="L4284" s="57">
        <f t="shared" si="325"/>
        <v>0</v>
      </c>
      <c r="M4284" s="4"/>
      <c r="N4284" s="57"/>
      <c r="O4284" s="57"/>
      <c r="P4284" s="4"/>
      <c r="Q4284" s="4"/>
    </row>
    <row r="4285" spans="1:17" s="1" customFormat="1" ht="18.649999999999999" customHeight="1" x14ac:dyDescent="0.35">
      <c r="A4285" s="3"/>
      <c r="B4285" s="57">
        <f t="shared" si="322"/>
        <v>0</v>
      </c>
      <c r="C4285" s="57" t="str">
        <f t="shared" si="323"/>
        <v>Jan</v>
      </c>
      <c r="D4285" s="4"/>
      <c r="E4285" s="57"/>
      <c r="F4285" s="57"/>
      <c r="G4285" s="57"/>
      <c r="H4285" s="57"/>
      <c r="I4285" s="57"/>
      <c r="J4285" s="57"/>
      <c r="K4285" s="57">
        <f t="shared" si="324"/>
        <v>0</v>
      </c>
      <c r="L4285" s="57">
        <f t="shared" si="325"/>
        <v>0</v>
      </c>
      <c r="M4285" s="4"/>
      <c r="N4285" s="57"/>
      <c r="O4285" s="57"/>
      <c r="P4285" s="4"/>
      <c r="Q4285" s="4"/>
    </row>
    <row r="4286" spans="1:17" s="1" customFormat="1" ht="18.649999999999999" customHeight="1" x14ac:dyDescent="0.35">
      <c r="A4286" s="3"/>
      <c r="B4286" s="57">
        <f t="shared" si="322"/>
        <v>0</v>
      </c>
      <c r="C4286" s="57" t="str">
        <f t="shared" si="323"/>
        <v>Jan</v>
      </c>
      <c r="D4286" s="4"/>
      <c r="E4286" s="57"/>
      <c r="F4286" s="57"/>
      <c r="G4286" s="57"/>
      <c r="H4286" s="57"/>
      <c r="I4286" s="57"/>
      <c r="J4286" s="57"/>
      <c r="K4286" s="57">
        <f t="shared" si="324"/>
        <v>0</v>
      </c>
      <c r="L4286" s="57">
        <f t="shared" si="325"/>
        <v>0</v>
      </c>
      <c r="M4286" s="4"/>
      <c r="N4286" s="57"/>
      <c r="O4286" s="57"/>
      <c r="P4286" s="4"/>
      <c r="Q4286" s="4"/>
    </row>
    <row r="4287" spans="1:17" s="1" customFormat="1" ht="18.649999999999999" customHeight="1" x14ac:dyDescent="0.35">
      <c r="A4287" s="3"/>
      <c r="B4287" s="57">
        <f t="shared" si="322"/>
        <v>0</v>
      </c>
      <c r="C4287" s="57" t="str">
        <f t="shared" si="323"/>
        <v>Jan</v>
      </c>
      <c r="D4287" s="4"/>
      <c r="E4287" s="57"/>
      <c r="F4287" s="57"/>
      <c r="G4287" s="57"/>
      <c r="H4287" s="57"/>
      <c r="I4287" s="57"/>
      <c r="J4287" s="57"/>
      <c r="K4287" s="57">
        <f t="shared" si="324"/>
        <v>0</v>
      </c>
      <c r="L4287" s="57">
        <f t="shared" si="325"/>
        <v>0</v>
      </c>
      <c r="M4287" s="4"/>
      <c r="N4287" s="57"/>
      <c r="O4287" s="57"/>
      <c r="P4287" s="4"/>
      <c r="Q4287" s="4"/>
    </row>
    <row r="4288" spans="1:17" s="1" customFormat="1" ht="18.649999999999999" customHeight="1" x14ac:dyDescent="0.35">
      <c r="A4288" s="3"/>
      <c r="B4288" s="57">
        <f t="shared" si="322"/>
        <v>0</v>
      </c>
      <c r="C4288" s="57" t="str">
        <f t="shared" si="323"/>
        <v>Jan</v>
      </c>
      <c r="D4288" s="4"/>
      <c r="E4288" s="57"/>
      <c r="F4288" s="57"/>
      <c r="G4288" s="57"/>
      <c r="H4288" s="57"/>
      <c r="I4288" s="57"/>
      <c r="J4288" s="57"/>
      <c r="K4288" s="57">
        <f t="shared" si="324"/>
        <v>0</v>
      </c>
      <c r="L4288" s="57">
        <f t="shared" si="325"/>
        <v>0</v>
      </c>
      <c r="M4288" s="4"/>
      <c r="N4288" s="57"/>
      <c r="O4288" s="57"/>
      <c r="P4288" s="4"/>
      <c r="Q4288" s="4"/>
    </row>
    <row r="4289" spans="1:17" s="1" customFormat="1" ht="18.649999999999999" customHeight="1" x14ac:dyDescent="0.35">
      <c r="A4289" s="3"/>
      <c r="B4289" s="57">
        <f t="shared" si="322"/>
        <v>0</v>
      </c>
      <c r="C4289" s="57" t="str">
        <f t="shared" si="323"/>
        <v>Jan</v>
      </c>
      <c r="D4289" s="4"/>
      <c r="E4289" s="57"/>
      <c r="F4289" s="57"/>
      <c r="G4289" s="57"/>
      <c r="H4289" s="57"/>
      <c r="I4289" s="57"/>
      <c r="J4289" s="57"/>
      <c r="K4289" s="57">
        <f t="shared" si="324"/>
        <v>0</v>
      </c>
      <c r="L4289" s="57">
        <f t="shared" si="325"/>
        <v>0</v>
      </c>
      <c r="M4289" s="4"/>
      <c r="N4289" s="57"/>
      <c r="O4289" s="57"/>
      <c r="P4289" s="4"/>
      <c r="Q4289" s="4"/>
    </row>
    <row r="4290" spans="1:17" s="1" customFormat="1" ht="18.649999999999999" customHeight="1" x14ac:dyDescent="0.35">
      <c r="A4290" s="3"/>
      <c r="B4290" s="57">
        <f t="shared" si="322"/>
        <v>0</v>
      </c>
      <c r="C4290" s="57" t="str">
        <f t="shared" si="323"/>
        <v>Jan</v>
      </c>
      <c r="D4290" s="4"/>
      <c r="E4290" s="57"/>
      <c r="F4290" s="57"/>
      <c r="G4290" s="57"/>
      <c r="H4290" s="57"/>
      <c r="I4290" s="57"/>
      <c r="J4290" s="57"/>
      <c r="K4290" s="57">
        <f t="shared" si="324"/>
        <v>0</v>
      </c>
      <c r="L4290" s="57">
        <f t="shared" si="325"/>
        <v>0</v>
      </c>
      <c r="M4290" s="4"/>
      <c r="N4290" s="57"/>
      <c r="O4290" s="57"/>
      <c r="P4290" s="4"/>
      <c r="Q4290" s="4"/>
    </row>
    <row r="4291" spans="1:17" s="1" customFormat="1" ht="18.649999999999999" customHeight="1" x14ac:dyDescent="0.35">
      <c r="A4291" s="3"/>
      <c r="B4291" s="57">
        <f t="shared" si="322"/>
        <v>0</v>
      </c>
      <c r="C4291" s="57" t="str">
        <f t="shared" si="323"/>
        <v>Jan</v>
      </c>
      <c r="D4291" s="4"/>
      <c r="E4291" s="57"/>
      <c r="F4291" s="57"/>
      <c r="G4291" s="57"/>
      <c r="H4291" s="57"/>
      <c r="I4291" s="57"/>
      <c r="J4291" s="57"/>
      <c r="K4291" s="57">
        <f t="shared" si="324"/>
        <v>0</v>
      </c>
      <c r="L4291" s="57">
        <f t="shared" si="325"/>
        <v>0</v>
      </c>
      <c r="M4291" s="4"/>
      <c r="N4291" s="57"/>
      <c r="O4291" s="57"/>
      <c r="P4291" s="4"/>
      <c r="Q4291" s="4"/>
    </row>
    <row r="4292" spans="1:17" s="1" customFormat="1" ht="18.649999999999999" customHeight="1" x14ac:dyDescent="0.35">
      <c r="A4292" s="3"/>
      <c r="B4292" s="57">
        <f t="shared" si="322"/>
        <v>0</v>
      </c>
      <c r="C4292" s="57" t="str">
        <f t="shared" si="323"/>
        <v>Jan</v>
      </c>
      <c r="D4292" s="4"/>
      <c r="E4292" s="57"/>
      <c r="F4292" s="57"/>
      <c r="G4292" s="57"/>
      <c r="H4292" s="57"/>
      <c r="I4292" s="57"/>
      <c r="J4292" s="57"/>
      <c r="K4292" s="57">
        <f t="shared" si="324"/>
        <v>0</v>
      </c>
      <c r="L4292" s="57">
        <f t="shared" si="325"/>
        <v>0</v>
      </c>
      <c r="M4292" s="4"/>
      <c r="N4292" s="57"/>
      <c r="O4292" s="57"/>
      <c r="P4292" s="4"/>
      <c r="Q4292" s="4"/>
    </row>
    <row r="4293" spans="1:17" s="1" customFormat="1" ht="18.649999999999999" customHeight="1" x14ac:dyDescent="0.35">
      <c r="A4293" s="3"/>
      <c r="B4293" s="57">
        <f t="shared" si="322"/>
        <v>0</v>
      </c>
      <c r="C4293" s="57" t="str">
        <f t="shared" si="323"/>
        <v>Jan</v>
      </c>
      <c r="D4293" s="4"/>
      <c r="E4293" s="57"/>
      <c r="F4293" s="57"/>
      <c r="G4293" s="57"/>
      <c r="H4293" s="57"/>
      <c r="I4293" s="57"/>
      <c r="J4293" s="57"/>
      <c r="K4293" s="57">
        <f t="shared" si="324"/>
        <v>0</v>
      </c>
      <c r="L4293" s="57">
        <f t="shared" si="325"/>
        <v>0</v>
      </c>
      <c r="M4293" s="4"/>
      <c r="N4293" s="57"/>
      <c r="O4293" s="57"/>
      <c r="P4293" s="4"/>
      <c r="Q4293" s="4"/>
    </row>
    <row r="4294" spans="1:17" s="1" customFormat="1" ht="18.649999999999999" customHeight="1" x14ac:dyDescent="0.35">
      <c r="A4294" s="3"/>
      <c r="B4294" s="57">
        <f t="shared" si="322"/>
        <v>0</v>
      </c>
      <c r="C4294" s="57" t="str">
        <f t="shared" si="323"/>
        <v>Jan</v>
      </c>
      <c r="D4294" s="4"/>
      <c r="E4294" s="57"/>
      <c r="F4294" s="57"/>
      <c r="G4294" s="57"/>
      <c r="H4294" s="57"/>
      <c r="I4294" s="57"/>
      <c r="J4294" s="57"/>
      <c r="K4294" s="57">
        <f t="shared" si="324"/>
        <v>0</v>
      </c>
      <c r="L4294" s="57">
        <f t="shared" si="325"/>
        <v>0</v>
      </c>
      <c r="M4294" s="4"/>
      <c r="N4294" s="57"/>
      <c r="O4294" s="57"/>
      <c r="P4294" s="4"/>
      <c r="Q4294" s="4"/>
    </row>
    <row r="4295" spans="1:17" s="1" customFormat="1" ht="18.649999999999999" customHeight="1" x14ac:dyDescent="0.35">
      <c r="A4295" s="3"/>
      <c r="B4295" s="57">
        <f t="shared" si="322"/>
        <v>0</v>
      </c>
      <c r="C4295" s="57" t="str">
        <f t="shared" si="323"/>
        <v>Jan</v>
      </c>
      <c r="D4295" s="4"/>
      <c r="E4295" s="57"/>
      <c r="F4295" s="57"/>
      <c r="G4295" s="57"/>
      <c r="H4295" s="57"/>
      <c r="I4295" s="57"/>
      <c r="J4295" s="57"/>
      <c r="K4295" s="57">
        <f t="shared" si="324"/>
        <v>0</v>
      </c>
      <c r="L4295" s="57">
        <f t="shared" si="325"/>
        <v>0</v>
      </c>
      <c r="M4295" s="4"/>
      <c r="N4295" s="57"/>
      <c r="O4295" s="57"/>
      <c r="P4295" s="4"/>
      <c r="Q4295" s="4"/>
    </row>
    <row r="4296" spans="1:17" s="1" customFormat="1" ht="18.649999999999999" customHeight="1" x14ac:dyDescent="0.35">
      <c r="A4296" s="3"/>
      <c r="B4296" s="57">
        <f t="shared" si="322"/>
        <v>0</v>
      </c>
      <c r="C4296" s="57" t="str">
        <f t="shared" si="323"/>
        <v>Jan</v>
      </c>
      <c r="D4296" s="4"/>
      <c r="E4296" s="57"/>
      <c r="F4296" s="57"/>
      <c r="G4296" s="57"/>
      <c r="H4296" s="57"/>
      <c r="I4296" s="57"/>
      <c r="J4296" s="57"/>
      <c r="K4296" s="57">
        <f t="shared" si="324"/>
        <v>0</v>
      </c>
      <c r="L4296" s="57">
        <f t="shared" si="325"/>
        <v>0</v>
      </c>
      <c r="M4296" s="4"/>
      <c r="N4296" s="57"/>
      <c r="O4296" s="57"/>
      <c r="P4296" s="4"/>
      <c r="Q4296" s="4"/>
    </row>
    <row r="4297" spans="1:17" s="1" customFormat="1" ht="18.649999999999999" customHeight="1" x14ac:dyDescent="0.35">
      <c r="A4297" s="3"/>
      <c r="B4297" s="57">
        <f t="shared" si="322"/>
        <v>0</v>
      </c>
      <c r="C4297" s="57" t="str">
        <f t="shared" si="323"/>
        <v>Jan</v>
      </c>
      <c r="D4297" s="4"/>
      <c r="E4297" s="57"/>
      <c r="F4297" s="57"/>
      <c r="G4297" s="57"/>
      <c r="H4297" s="57"/>
      <c r="I4297" s="57"/>
      <c r="J4297" s="57"/>
      <c r="K4297" s="57">
        <f t="shared" si="324"/>
        <v>0</v>
      </c>
      <c r="L4297" s="57">
        <f t="shared" si="325"/>
        <v>0</v>
      </c>
      <c r="M4297" s="4"/>
      <c r="N4297" s="57"/>
      <c r="O4297" s="57"/>
      <c r="P4297" s="4"/>
      <c r="Q4297" s="4"/>
    </row>
    <row r="4298" spans="1:17" s="1" customFormat="1" ht="18.649999999999999" customHeight="1" x14ac:dyDescent="0.35">
      <c r="A4298" s="3"/>
      <c r="B4298" s="57">
        <f t="shared" si="322"/>
        <v>0</v>
      </c>
      <c r="C4298" s="57" t="str">
        <f t="shared" si="323"/>
        <v>Jan</v>
      </c>
      <c r="D4298" s="4"/>
      <c r="E4298" s="57"/>
      <c r="F4298" s="57"/>
      <c r="G4298" s="57"/>
      <c r="H4298" s="57"/>
      <c r="I4298" s="57"/>
      <c r="J4298" s="57"/>
      <c r="K4298" s="57">
        <f t="shared" si="324"/>
        <v>0</v>
      </c>
      <c r="L4298" s="57">
        <f t="shared" si="325"/>
        <v>0</v>
      </c>
      <c r="M4298" s="4"/>
      <c r="N4298" s="57"/>
      <c r="O4298" s="57"/>
      <c r="P4298" s="4"/>
      <c r="Q4298" s="4"/>
    </row>
    <row r="4299" spans="1:17" s="1" customFormat="1" ht="18.649999999999999" customHeight="1" x14ac:dyDescent="0.35">
      <c r="A4299" s="3"/>
      <c r="B4299" s="57">
        <f t="shared" si="322"/>
        <v>0</v>
      </c>
      <c r="C4299" s="57" t="str">
        <f t="shared" si="323"/>
        <v>Jan</v>
      </c>
      <c r="D4299" s="4"/>
      <c r="E4299" s="57"/>
      <c r="F4299" s="57"/>
      <c r="G4299" s="57"/>
      <c r="H4299" s="57"/>
      <c r="I4299" s="57"/>
      <c r="J4299" s="57"/>
      <c r="K4299" s="57">
        <f t="shared" si="324"/>
        <v>0</v>
      </c>
      <c r="L4299" s="57">
        <f t="shared" si="325"/>
        <v>0</v>
      </c>
      <c r="M4299" s="4"/>
      <c r="N4299" s="57"/>
      <c r="O4299" s="57"/>
      <c r="P4299" s="4"/>
      <c r="Q4299" s="4"/>
    </row>
    <row r="4300" spans="1:17" s="1" customFormat="1" ht="18.649999999999999" customHeight="1" x14ac:dyDescent="0.35">
      <c r="A4300" s="3"/>
      <c r="B4300" s="57">
        <f t="shared" si="322"/>
        <v>0</v>
      </c>
      <c r="C4300" s="57" t="str">
        <f t="shared" si="323"/>
        <v>Jan</v>
      </c>
      <c r="D4300" s="4"/>
      <c r="E4300" s="57"/>
      <c r="F4300" s="57"/>
      <c r="G4300" s="57"/>
      <c r="H4300" s="57"/>
      <c r="I4300" s="57"/>
      <c r="J4300" s="57"/>
      <c r="K4300" s="57">
        <f t="shared" si="324"/>
        <v>0</v>
      </c>
      <c r="L4300" s="57">
        <f t="shared" si="325"/>
        <v>0</v>
      </c>
      <c r="M4300" s="4"/>
      <c r="N4300" s="57"/>
      <c r="O4300" s="57"/>
      <c r="P4300" s="4"/>
      <c r="Q4300" s="4"/>
    </row>
    <row r="4301" spans="1:17" s="1" customFormat="1" ht="18.649999999999999" customHeight="1" x14ac:dyDescent="0.35">
      <c r="A4301" s="3"/>
      <c r="B4301" s="57">
        <f t="shared" si="322"/>
        <v>0</v>
      </c>
      <c r="C4301" s="57" t="str">
        <f t="shared" si="323"/>
        <v>Jan</v>
      </c>
      <c r="D4301" s="4"/>
      <c r="E4301" s="57"/>
      <c r="F4301" s="57"/>
      <c r="G4301" s="57"/>
      <c r="H4301" s="57"/>
      <c r="I4301" s="57"/>
      <c r="J4301" s="57"/>
      <c r="K4301" s="57">
        <f t="shared" si="324"/>
        <v>0</v>
      </c>
      <c r="L4301" s="57">
        <f t="shared" si="325"/>
        <v>0</v>
      </c>
      <c r="M4301" s="4"/>
      <c r="N4301" s="57"/>
      <c r="O4301" s="57"/>
      <c r="P4301" s="4"/>
      <c r="Q4301" s="4"/>
    </row>
    <row r="4302" spans="1:17" s="1" customFormat="1" ht="18.649999999999999" customHeight="1" x14ac:dyDescent="0.35">
      <c r="A4302" s="3"/>
      <c r="B4302" s="57">
        <f t="shared" si="322"/>
        <v>0</v>
      </c>
      <c r="C4302" s="57" t="str">
        <f t="shared" si="323"/>
        <v>Jan</v>
      </c>
      <c r="D4302" s="4"/>
      <c r="E4302" s="57"/>
      <c r="F4302" s="57"/>
      <c r="G4302" s="57"/>
      <c r="H4302" s="57"/>
      <c r="I4302" s="57"/>
      <c r="J4302" s="57"/>
      <c r="K4302" s="57">
        <f t="shared" si="324"/>
        <v>0</v>
      </c>
      <c r="L4302" s="57">
        <f t="shared" si="325"/>
        <v>0</v>
      </c>
      <c r="M4302" s="4"/>
      <c r="N4302" s="57"/>
      <c r="O4302" s="57"/>
      <c r="P4302" s="4"/>
      <c r="Q4302" s="4"/>
    </row>
    <row r="4303" spans="1:17" s="1" customFormat="1" ht="18.649999999999999" customHeight="1" x14ac:dyDescent="0.35">
      <c r="A4303" s="3"/>
      <c r="B4303" s="57">
        <f t="shared" si="322"/>
        <v>0</v>
      </c>
      <c r="C4303" s="57" t="str">
        <f t="shared" si="323"/>
        <v>Jan</v>
      </c>
      <c r="D4303" s="4"/>
      <c r="E4303" s="57"/>
      <c r="F4303" s="57"/>
      <c r="G4303" s="57"/>
      <c r="H4303" s="57"/>
      <c r="I4303" s="57"/>
      <c r="J4303" s="57"/>
      <c r="K4303" s="57">
        <f t="shared" si="324"/>
        <v>0</v>
      </c>
      <c r="L4303" s="57">
        <f t="shared" si="325"/>
        <v>0</v>
      </c>
      <c r="M4303" s="4"/>
      <c r="N4303" s="57"/>
      <c r="O4303" s="57"/>
      <c r="P4303" s="4"/>
      <c r="Q4303" s="4"/>
    </row>
    <row r="4304" spans="1:17" s="1" customFormat="1" ht="18.649999999999999" customHeight="1" x14ac:dyDescent="0.35">
      <c r="A4304" s="3"/>
      <c r="B4304" s="57">
        <f t="shared" si="322"/>
        <v>0</v>
      </c>
      <c r="C4304" s="57" t="str">
        <f t="shared" si="323"/>
        <v>Jan</v>
      </c>
      <c r="D4304" s="4"/>
      <c r="E4304" s="57"/>
      <c r="F4304" s="57"/>
      <c r="G4304" s="57"/>
      <c r="H4304" s="57"/>
      <c r="I4304" s="57"/>
      <c r="J4304" s="57"/>
      <c r="K4304" s="57">
        <f t="shared" si="324"/>
        <v>0</v>
      </c>
      <c r="L4304" s="57">
        <f t="shared" si="325"/>
        <v>0</v>
      </c>
      <c r="M4304" s="4"/>
      <c r="N4304" s="57"/>
      <c r="O4304" s="57"/>
      <c r="P4304" s="4"/>
      <c r="Q4304" s="4"/>
    </row>
    <row r="4305" spans="1:17" s="1" customFormat="1" ht="18.649999999999999" customHeight="1" x14ac:dyDescent="0.35">
      <c r="A4305" s="3"/>
      <c r="B4305" s="57">
        <f t="shared" si="322"/>
        <v>0</v>
      </c>
      <c r="C4305" s="57" t="str">
        <f t="shared" si="323"/>
        <v>Jan</v>
      </c>
      <c r="D4305" s="4"/>
      <c r="E4305" s="57"/>
      <c r="F4305" s="57"/>
      <c r="G4305" s="57"/>
      <c r="H4305" s="57"/>
      <c r="I4305" s="57"/>
      <c r="J4305" s="57"/>
      <c r="K4305" s="57">
        <f t="shared" si="324"/>
        <v>0</v>
      </c>
      <c r="L4305" s="57">
        <f t="shared" si="325"/>
        <v>0</v>
      </c>
      <c r="M4305" s="4"/>
      <c r="N4305" s="57"/>
      <c r="O4305" s="57"/>
      <c r="P4305" s="4"/>
      <c r="Q4305" s="4"/>
    </row>
    <row r="4306" spans="1:17" s="1" customFormat="1" ht="18.649999999999999" customHeight="1" x14ac:dyDescent="0.35">
      <c r="A4306" s="3"/>
      <c r="B4306" s="57">
        <f t="shared" si="322"/>
        <v>0</v>
      </c>
      <c r="C4306" s="57" t="str">
        <f t="shared" si="323"/>
        <v>Jan</v>
      </c>
      <c r="D4306" s="4"/>
      <c r="E4306" s="57"/>
      <c r="F4306" s="57"/>
      <c r="G4306" s="57"/>
      <c r="H4306" s="57"/>
      <c r="I4306" s="57"/>
      <c r="J4306" s="57"/>
      <c r="K4306" s="57">
        <f t="shared" si="324"/>
        <v>0</v>
      </c>
      <c r="L4306" s="57">
        <f t="shared" si="325"/>
        <v>0</v>
      </c>
      <c r="M4306" s="4"/>
      <c r="N4306" s="57"/>
      <c r="O4306" s="57"/>
      <c r="P4306" s="4"/>
      <c r="Q4306" s="4"/>
    </row>
    <row r="4307" spans="1:17" s="1" customFormat="1" ht="18.649999999999999" customHeight="1" x14ac:dyDescent="0.35">
      <c r="A4307" s="3"/>
      <c r="B4307" s="57">
        <f t="shared" si="322"/>
        <v>0</v>
      </c>
      <c r="C4307" s="57" t="str">
        <f t="shared" si="323"/>
        <v>Jan</v>
      </c>
      <c r="D4307" s="4"/>
      <c r="E4307" s="57"/>
      <c r="F4307" s="57"/>
      <c r="G4307" s="57"/>
      <c r="H4307" s="57"/>
      <c r="I4307" s="57"/>
      <c r="J4307" s="57"/>
      <c r="K4307" s="57">
        <f t="shared" si="324"/>
        <v>0</v>
      </c>
      <c r="L4307" s="57">
        <f t="shared" si="325"/>
        <v>0</v>
      </c>
      <c r="M4307" s="4"/>
      <c r="N4307" s="57"/>
      <c r="O4307" s="57"/>
      <c r="P4307" s="4"/>
      <c r="Q4307" s="4"/>
    </row>
    <row r="4308" spans="1:17" s="1" customFormat="1" ht="18.649999999999999" customHeight="1" x14ac:dyDescent="0.35">
      <c r="A4308" s="3"/>
      <c r="B4308" s="57">
        <f t="shared" si="322"/>
        <v>0</v>
      </c>
      <c r="C4308" s="57" t="str">
        <f t="shared" si="323"/>
        <v>Jan</v>
      </c>
      <c r="D4308" s="4"/>
      <c r="E4308" s="57"/>
      <c r="F4308" s="57"/>
      <c r="G4308" s="57"/>
      <c r="H4308" s="57"/>
      <c r="I4308" s="57"/>
      <c r="J4308" s="57"/>
      <c r="K4308" s="57">
        <f t="shared" si="324"/>
        <v>0</v>
      </c>
      <c r="L4308" s="57">
        <f t="shared" si="325"/>
        <v>0</v>
      </c>
      <c r="M4308" s="4"/>
      <c r="N4308" s="57"/>
      <c r="O4308" s="57"/>
      <c r="P4308" s="4"/>
      <c r="Q4308" s="4"/>
    </row>
    <row r="4309" spans="1:17" s="1" customFormat="1" ht="18.649999999999999" customHeight="1" x14ac:dyDescent="0.35">
      <c r="A4309" s="3"/>
      <c r="B4309" s="57">
        <f t="shared" si="322"/>
        <v>0</v>
      </c>
      <c r="C4309" s="57" t="str">
        <f t="shared" si="323"/>
        <v>Jan</v>
      </c>
      <c r="D4309" s="4"/>
      <c r="E4309" s="57"/>
      <c r="F4309" s="57"/>
      <c r="G4309" s="57"/>
      <c r="H4309" s="57"/>
      <c r="I4309" s="57"/>
      <c r="J4309" s="57"/>
      <c r="K4309" s="57">
        <f t="shared" si="324"/>
        <v>0</v>
      </c>
      <c r="L4309" s="57">
        <f t="shared" si="325"/>
        <v>0</v>
      </c>
      <c r="M4309" s="4"/>
      <c r="N4309" s="57"/>
      <c r="O4309" s="57"/>
      <c r="P4309" s="4"/>
      <c r="Q4309" s="4"/>
    </row>
    <row r="4310" spans="1:17" s="1" customFormat="1" ht="18.649999999999999" customHeight="1" x14ac:dyDescent="0.35">
      <c r="A4310" s="3"/>
      <c r="B4310" s="57">
        <f t="shared" si="322"/>
        <v>0</v>
      </c>
      <c r="C4310" s="57" t="str">
        <f t="shared" si="323"/>
        <v>Jan</v>
      </c>
      <c r="D4310" s="4"/>
      <c r="E4310" s="57"/>
      <c r="F4310" s="57"/>
      <c r="G4310" s="57"/>
      <c r="H4310" s="57"/>
      <c r="I4310" s="57"/>
      <c r="J4310" s="57"/>
      <c r="K4310" s="57">
        <f t="shared" si="324"/>
        <v>0</v>
      </c>
      <c r="L4310" s="57">
        <f t="shared" si="325"/>
        <v>0</v>
      </c>
      <c r="M4310" s="4"/>
      <c r="N4310" s="57"/>
      <c r="O4310" s="57"/>
      <c r="P4310" s="4"/>
      <c r="Q4310" s="4"/>
    </row>
    <row r="4311" spans="1:17" s="1" customFormat="1" ht="18.649999999999999" customHeight="1" x14ac:dyDescent="0.35">
      <c r="A4311" s="3"/>
      <c r="B4311" s="57">
        <f t="shared" si="322"/>
        <v>0</v>
      </c>
      <c r="C4311" s="57" t="str">
        <f t="shared" si="323"/>
        <v>Jan</v>
      </c>
      <c r="D4311" s="4"/>
      <c r="E4311" s="57"/>
      <c r="F4311" s="57"/>
      <c r="G4311" s="57"/>
      <c r="H4311" s="57"/>
      <c r="I4311" s="57"/>
      <c r="J4311" s="57"/>
      <c r="K4311" s="57">
        <f t="shared" si="324"/>
        <v>0</v>
      </c>
      <c r="L4311" s="57">
        <f t="shared" si="325"/>
        <v>0</v>
      </c>
      <c r="M4311" s="4"/>
      <c r="N4311" s="57"/>
      <c r="O4311" s="57"/>
      <c r="P4311" s="4"/>
      <c r="Q4311" s="4"/>
    </row>
    <row r="4312" spans="1:17" s="1" customFormat="1" ht="18.649999999999999" customHeight="1" x14ac:dyDescent="0.35">
      <c r="A4312" s="3"/>
      <c r="B4312" s="57">
        <f t="shared" si="322"/>
        <v>0</v>
      </c>
      <c r="C4312" s="57" t="str">
        <f t="shared" si="323"/>
        <v>Jan</v>
      </c>
      <c r="D4312" s="4"/>
      <c r="E4312" s="57"/>
      <c r="F4312" s="57"/>
      <c r="G4312" s="57"/>
      <c r="H4312" s="57"/>
      <c r="I4312" s="57"/>
      <c r="J4312" s="57"/>
      <c r="K4312" s="57">
        <f t="shared" si="324"/>
        <v>0</v>
      </c>
      <c r="L4312" s="57">
        <f t="shared" si="325"/>
        <v>0</v>
      </c>
      <c r="M4312" s="4"/>
      <c r="N4312" s="57"/>
      <c r="O4312" s="57"/>
      <c r="P4312" s="4"/>
      <c r="Q4312" s="4"/>
    </row>
    <row r="4313" spans="1:17" s="1" customFormat="1" ht="18.649999999999999" customHeight="1" x14ac:dyDescent="0.35">
      <c r="A4313" s="3"/>
      <c r="B4313" s="57">
        <f t="shared" si="322"/>
        <v>0</v>
      </c>
      <c r="C4313" s="57" t="str">
        <f t="shared" si="323"/>
        <v>Jan</v>
      </c>
      <c r="D4313" s="4"/>
      <c r="E4313" s="57"/>
      <c r="F4313" s="57"/>
      <c r="G4313" s="57"/>
      <c r="H4313" s="57"/>
      <c r="I4313" s="57"/>
      <c r="J4313" s="57"/>
      <c r="K4313" s="57">
        <f t="shared" si="324"/>
        <v>0</v>
      </c>
      <c r="L4313" s="57">
        <f t="shared" si="325"/>
        <v>0</v>
      </c>
      <c r="M4313" s="4"/>
      <c r="N4313" s="57"/>
      <c r="O4313" s="57"/>
      <c r="P4313" s="4"/>
      <c r="Q4313" s="4"/>
    </row>
    <row r="4314" spans="1:17" s="1" customFormat="1" ht="18.649999999999999" customHeight="1" x14ac:dyDescent="0.35">
      <c r="A4314" s="3"/>
      <c r="B4314" s="57">
        <f t="shared" si="322"/>
        <v>0</v>
      </c>
      <c r="C4314" s="57" t="str">
        <f t="shared" si="323"/>
        <v>Jan</v>
      </c>
      <c r="D4314" s="4"/>
      <c r="E4314" s="57"/>
      <c r="F4314" s="57"/>
      <c r="G4314" s="57"/>
      <c r="H4314" s="57"/>
      <c r="I4314" s="57"/>
      <c r="J4314" s="57"/>
      <c r="K4314" s="57">
        <f t="shared" si="324"/>
        <v>0</v>
      </c>
      <c r="L4314" s="57">
        <f t="shared" si="325"/>
        <v>0</v>
      </c>
      <c r="M4314" s="4"/>
      <c r="N4314" s="57"/>
      <c r="O4314" s="57"/>
      <c r="P4314" s="4"/>
      <c r="Q4314" s="4"/>
    </row>
    <row r="4315" spans="1:17" s="1" customFormat="1" ht="18.649999999999999" customHeight="1" x14ac:dyDescent="0.35">
      <c r="A4315" s="3"/>
      <c r="B4315" s="57">
        <f t="shared" si="322"/>
        <v>0</v>
      </c>
      <c r="C4315" s="57" t="str">
        <f t="shared" si="323"/>
        <v>Jan</v>
      </c>
      <c r="D4315" s="4"/>
      <c r="E4315" s="57"/>
      <c r="F4315" s="57"/>
      <c r="G4315" s="57"/>
      <c r="H4315" s="57"/>
      <c r="I4315" s="57"/>
      <c r="J4315" s="57"/>
      <c r="K4315" s="57">
        <f t="shared" si="324"/>
        <v>0</v>
      </c>
      <c r="L4315" s="57">
        <f t="shared" si="325"/>
        <v>0</v>
      </c>
      <c r="M4315" s="4"/>
      <c r="N4315" s="57"/>
      <c r="O4315" s="57"/>
      <c r="P4315" s="4"/>
      <c r="Q4315" s="4"/>
    </row>
    <row r="4316" spans="1:17" s="1" customFormat="1" ht="18.649999999999999" customHeight="1" x14ac:dyDescent="0.35">
      <c r="A4316" s="3"/>
      <c r="B4316" s="57">
        <f t="shared" si="322"/>
        <v>0</v>
      </c>
      <c r="C4316" s="57" t="str">
        <f t="shared" si="323"/>
        <v>Jan</v>
      </c>
      <c r="D4316" s="4"/>
      <c r="E4316" s="57"/>
      <c r="F4316" s="57"/>
      <c r="G4316" s="57"/>
      <c r="H4316" s="57"/>
      <c r="I4316" s="57"/>
      <c r="J4316" s="57"/>
      <c r="K4316" s="57">
        <f t="shared" si="324"/>
        <v>0</v>
      </c>
      <c r="L4316" s="57">
        <f t="shared" si="325"/>
        <v>0</v>
      </c>
      <c r="M4316" s="4"/>
      <c r="N4316" s="57"/>
      <c r="O4316" s="57"/>
      <c r="P4316" s="4"/>
      <c r="Q4316" s="4"/>
    </row>
    <row r="4317" spans="1:17" s="1" customFormat="1" ht="18.649999999999999" customHeight="1" x14ac:dyDescent="0.35">
      <c r="A4317" s="3"/>
      <c r="B4317" s="57">
        <f t="shared" si="322"/>
        <v>0</v>
      </c>
      <c r="C4317" s="57" t="str">
        <f t="shared" si="323"/>
        <v>Jan</v>
      </c>
      <c r="D4317" s="4"/>
      <c r="E4317" s="57"/>
      <c r="F4317" s="57"/>
      <c r="G4317" s="57"/>
      <c r="H4317" s="57"/>
      <c r="I4317" s="57"/>
      <c r="J4317" s="57"/>
      <c r="K4317" s="57">
        <f t="shared" si="324"/>
        <v>0</v>
      </c>
      <c r="L4317" s="57">
        <f t="shared" si="325"/>
        <v>0</v>
      </c>
      <c r="M4317" s="4"/>
      <c r="N4317" s="57"/>
      <c r="O4317" s="57"/>
      <c r="P4317" s="4"/>
      <c r="Q4317" s="4"/>
    </row>
    <row r="4318" spans="1:17" s="1" customFormat="1" ht="18.649999999999999" customHeight="1" x14ac:dyDescent="0.35">
      <c r="A4318" s="3"/>
      <c r="B4318" s="57">
        <f t="shared" si="322"/>
        <v>0</v>
      </c>
      <c r="C4318" s="57" t="str">
        <f t="shared" si="323"/>
        <v>Jan</v>
      </c>
      <c r="D4318" s="4"/>
      <c r="E4318" s="57"/>
      <c r="F4318" s="57"/>
      <c r="G4318" s="57"/>
      <c r="H4318" s="57"/>
      <c r="I4318" s="57"/>
      <c r="J4318" s="57"/>
      <c r="K4318" s="57">
        <f t="shared" si="324"/>
        <v>0</v>
      </c>
      <c r="L4318" s="57">
        <f t="shared" si="325"/>
        <v>0</v>
      </c>
      <c r="M4318" s="4"/>
      <c r="N4318" s="57"/>
      <c r="O4318" s="57"/>
      <c r="P4318" s="4"/>
      <c r="Q4318" s="4"/>
    </row>
    <row r="4319" spans="1:17" s="1" customFormat="1" ht="18.649999999999999" customHeight="1" x14ac:dyDescent="0.35">
      <c r="A4319" s="3"/>
      <c r="B4319" s="57">
        <f t="shared" si="322"/>
        <v>0</v>
      </c>
      <c r="C4319" s="57" t="str">
        <f t="shared" si="323"/>
        <v>Jan</v>
      </c>
      <c r="D4319" s="4"/>
      <c r="E4319" s="57"/>
      <c r="F4319" s="57"/>
      <c r="G4319" s="57"/>
      <c r="H4319" s="57"/>
      <c r="I4319" s="57"/>
      <c r="J4319" s="57"/>
      <c r="K4319" s="57">
        <f t="shared" si="324"/>
        <v>0</v>
      </c>
      <c r="L4319" s="57">
        <f t="shared" si="325"/>
        <v>0</v>
      </c>
      <c r="M4319" s="4"/>
      <c r="N4319" s="57"/>
      <c r="O4319" s="57"/>
      <c r="P4319" s="4"/>
      <c r="Q4319" s="4"/>
    </row>
    <row r="4320" spans="1:17" s="1" customFormat="1" ht="18.649999999999999" customHeight="1" x14ac:dyDescent="0.35">
      <c r="A4320" s="3"/>
      <c r="B4320" s="57">
        <f t="shared" si="322"/>
        <v>0</v>
      </c>
      <c r="C4320" s="57" t="str">
        <f t="shared" si="323"/>
        <v>Jan</v>
      </c>
      <c r="D4320" s="4"/>
      <c r="E4320" s="57"/>
      <c r="F4320" s="57"/>
      <c r="G4320" s="57"/>
      <c r="H4320" s="57"/>
      <c r="I4320" s="57"/>
      <c r="J4320" s="57"/>
      <c r="K4320" s="57">
        <f t="shared" si="324"/>
        <v>0</v>
      </c>
      <c r="L4320" s="57">
        <f t="shared" si="325"/>
        <v>0</v>
      </c>
      <c r="M4320" s="4"/>
      <c r="N4320" s="57"/>
      <c r="O4320" s="57"/>
      <c r="P4320" s="4"/>
      <c r="Q4320" s="4"/>
    </row>
    <row r="4321" spans="1:17" s="1" customFormat="1" ht="18.649999999999999" customHeight="1" x14ac:dyDescent="0.35">
      <c r="A4321" s="3"/>
      <c r="B4321" s="57">
        <f t="shared" si="322"/>
        <v>0</v>
      </c>
      <c r="C4321" s="57" t="str">
        <f t="shared" si="323"/>
        <v>Jan</v>
      </c>
      <c r="D4321" s="4"/>
      <c r="E4321" s="57"/>
      <c r="F4321" s="57"/>
      <c r="G4321" s="57"/>
      <c r="H4321" s="57"/>
      <c r="I4321" s="57"/>
      <c r="J4321" s="57"/>
      <c r="K4321" s="57">
        <f t="shared" si="324"/>
        <v>0</v>
      </c>
      <c r="L4321" s="57">
        <f t="shared" si="325"/>
        <v>0</v>
      </c>
      <c r="M4321" s="4"/>
      <c r="N4321" s="57"/>
      <c r="O4321" s="57"/>
      <c r="P4321" s="4"/>
      <c r="Q4321" s="4"/>
    </row>
    <row r="4322" spans="1:17" s="1" customFormat="1" ht="18.649999999999999" customHeight="1" x14ac:dyDescent="0.35">
      <c r="A4322" s="3"/>
      <c r="B4322" s="57">
        <f t="shared" ref="B4322:B4385" si="326">WEEKNUM(A4322)</f>
        <v>0</v>
      </c>
      <c r="C4322" s="57" t="str">
        <f t="shared" ref="C4322:C4385" si="327">TEXT(A4322,"Mmm")</f>
        <v>Jan</v>
      </c>
      <c r="D4322" s="4"/>
      <c r="E4322" s="57"/>
      <c r="F4322" s="57"/>
      <c r="G4322" s="57"/>
      <c r="H4322" s="57"/>
      <c r="I4322" s="57"/>
      <c r="J4322" s="57"/>
      <c r="K4322" s="57">
        <f t="shared" si="324"/>
        <v>0</v>
      </c>
      <c r="L4322" s="57">
        <f t="shared" si="325"/>
        <v>0</v>
      </c>
      <c r="M4322" s="4"/>
      <c r="N4322" s="57"/>
      <c r="O4322" s="57"/>
      <c r="P4322" s="4"/>
      <c r="Q4322" s="4"/>
    </row>
    <row r="4323" spans="1:17" s="1" customFormat="1" ht="18.649999999999999" customHeight="1" x14ac:dyDescent="0.35">
      <c r="A4323" s="3"/>
      <c r="B4323" s="57">
        <f t="shared" si="326"/>
        <v>0</v>
      </c>
      <c r="C4323" s="57" t="str">
        <f t="shared" si="327"/>
        <v>Jan</v>
      </c>
      <c r="D4323" s="4"/>
      <c r="E4323" s="57"/>
      <c r="F4323" s="57"/>
      <c r="G4323" s="57"/>
      <c r="H4323" s="57"/>
      <c r="I4323" s="57"/>
      <c r="J4323" s="57"/>
      <c r="K4323" s="57">
        <f t="shared" si="324"/>
        <v>0</v>
      </c>
      <c r="L4323" s="57">
        <f t="shared" si="325"/>
        <v>0</v>
      </c>
      <c r="M4323" s="4"/>
      <c r="N4323" s="57"/>
      <c r="O4323" s="57"/>
      <c r="P4323" s="4"/>
      <c r="Q4323" s="4"/>
    </row>
    <row r="4324" spans="1:17" s="1" customFormat="1" ht="18.649999999999999" customHeight="1" x14ac:dyDescent="0.35">
      <c r="A4324" s="3"/>
      <c r="B4324" s="57">
        <f t="shared" si="326"/>
        <v>0</v>
      </c>
      <c r="C4324" s="57" t="str">
        <f t="shared" si="327"/>
        <v>Jan</v>
      </c>
      <c r="D4324" s="4"/>
      <c r="E4324" s="57"/>
      <c r="F4324" s="57"/>
      <c r="G4324" s="57"/>
      <c r="H4324" s="57"/>
      <c r="I4324" s="57"/>
      <c r="J4324" s="57"/>
      <c r="K4324" s="57">
        <f t="shared" si="324"/>
        <v>0</v>
      </c>
      <c r="L4324" s="57">
        <f t="shared" si="325"/>
        <v>0</v>
      </c>
      <c r="M4324" s="4"/>
      <c r="N4324" s="57"/>
      <c r="O4324" s="57"/>
      <c r="P4324" s="4"/>
      <c r="Q4324" s="4"/>
    </row>
    <row r="4325" spans="1:17" s="1" customFormat="1" ht="18.649999999999999" customHeight="1" x14ac:dyDescent="0.35">
      <c r="A4325" s="3"/>
      <c r="B4325" s="57">
        <f t="shared" si="326"/>
        <v>0</v>
      </c>
      <c r="C4325" s="57" t="str">
        <f t="shared" si="327"/>
        <v>Jan</v>
      </c>
      <c r="D4325" s="4"/>
      <c r="E4325" s="57"/>
      <c r="F4325" s="57"/>
      <c r="G4325" s="57"/>
      <c r="H4325" s="57"/>
      <c r="I4325" s="57"/>
      <c r="J4325" s="57"/>
      <c r="K4325" s="57">
        <f t="shared" si="324"/>
        <v>0</v>
      </c>
      <c r="L4325" s="57">
        <f t="shared" si="325"/>
        <v>0</v>
      </c>
      <c r="M4325" s="4"/>
      <c r="N4325" s="57"/>
      <c r="O4325" s="57"/>
      <c r="P4325" s="4"/>
      <c r="Q4325" s="4"/>
    </row>
    <row r="4326" spans="1:17" s="1" customFormat="1" ht="18.649999999999999" customHeight="1" x14ac:dyDescent="0.35">
      <c r="A4326" s="3"/>
      <c r="B4326" s="57">
        <f t="shared" si="326"/>
        <v>0</v>
      </c>
      <c r="C4326" s="57" t="str">
        <f t="shared" si="327"/>
        <v>Jan</v>
      </c>
      <c r="D4326" s="4"/>
      <c r="E4326" s="57"/>
      <c r="F4326" s="57"/>
      <c r="G4326" s="57"/>
      <c r="H4326" s="57"/>
      <c r="I4326" s="57"/>
      <c r="J4326" s="57"/>
      <c r="K4326" s="57">
        <f t="shared" si="324"/>
        <v>0</v>
      </c>
      <c r="L4326" s="57">
        <f t="shared" si="325"/>
        <v>0</v>
      </c>
      <c r="M4326" s="4"/>
      <c r="N4326" s="57"/>
      <c r="O4326" s="57"/>
      <c r="P4326" s="4"/>
      <c r="Q4326" s="4"/>
    </row>
    <row r="4327" spans="1:17" s="1" customFormat="1" ht="18.649999999999999" customHeight="1" x14ac:dyDescent="0.35">
      <c r="A4327" s="3"/>
      <c r="B4327" s="57">
        <f t="shared" si="326"/>
        <v>0</v>
      </c>
      <c r="C4327" s="57" t="str">
        <f t="shared" si="327"/>
        <v>Jan</v>
      </c>
      <c r="D4327" s="4"/>
      <c r="E4327" s="57"/>
      <c r="F4327" s="57"/>
      <c r="G4327" s="57"/>
      <c r="H4327" s="57"/>
      <c r="I4327" s="57"/>
      <c r="J4327" s="57"/>
      <c r="K4327" s="57">
        <f t="shared" si="324"/>
        <v>0</v>
      </c>
      <c r="L4327" s="57">
        <f t="shared" si="325"/>
        <v>0</v>
      </c>
      <c r="M4327" s="4"/>
      <c r="N4327" s="57"/>
      <c r="O4327" s="57"/>
      <c r="P4327" s="4"/>
      <c r="Q4327" s="4"/>
    </row>
    <row r="4328" spans="1:17" s="1" customFormat="1" ht="18.649999999999999" customHeight="1" x14ac:dyDescent="0.35">
      <c r="A4328" s="3"/>
      <c r="B4328" s="57">
        <f t="shared" si="326"/>
        <v>0</v>
      </c>
      <c r="C4328" s="57" t="str">
        <f t="shared" si="327"/>
        <v>Jan</v>
      </c>
      <c r="D4328" s="4"/>
      <c r="E4328" s="57"/>
      <c r="F4328" s="57"/>
      <c r="G4328" s="57"/>
      <c r="H4328" s="57"/>
      <c r="I4328" s="57"/>
      <c r="J4328" s="57"/>
      <c r="K4328" s="57">
        <f t="shared" si="324"/>
        <v>0</v>
      </c>
      <c r="L4328" s="57">
        <f t="shared" si="325"/>
        <v>0</v>
      </c>
      <c r="M4328" s="4"/>
      <c r="N4328" s="57"/>
      <c r="O4328" s="57"/>
      <c r="P4328" s="4"/>
      <c r="Q4328" s="4"/>
    </row>
    <row r="4329" spans="1:17" s="1" customFormat="1" ht="18.649999999999999" customHeight="1" x14ac:dyDescent="0.35">
      <c r="A4329" s="3"/>
      <c r="B4329" s="57">
        <f t="shared" si="326"/>
        <v>0</v>
      </c>
      <c r="C4329" s="57" t="str">
        <f t="shared" si="327"/>
        <v>Jan</v>
      </c>
      <c r="D4329" s="4"/>
      <c r="E4329" s="57"/>
      <c r="F4329" s="57"/>
      <c r="G4329" s="57"/>
      <c r="H4329" s="57"/>
      <c r="I4329" s="57"/>
      <c r="J4329" s="57"/>
      <c r="K4329" s="57">
        <f t="shared" si="324"/>
        <v>0</v>
      </c>
      <c r="L4329" s="57">
        <f t="shared" si="325"/>
        <v>0</v>
      </c>
      <c r="M4329" s="4"/>
      <c r="N4329" s="57"/>
      <c r="O4329" s="57"/>
      <c r="P4329" s="4"/>
      <c r="Q4329" s="4"/>
    </row>
    <row r="4330" spans="1:17" s="1" customFormat="1" ht="18.649999999999999" customHeight="1" x14ac:dyDescent="0.35">
      <c r="A4330" s="3"/>
      <c r="B4330" s="57">
        <f t="shared" si="326"/>
        <v>0</v>
      </c>
      <c r="C4330" s="57" t="str">
        <f t="shared" si="327"/>
        <v>Jan</v>
      </c>
      <c r="D4330" s="4"/>
      <c r="E4330" s="57"/>
      <c r="F4330" s="57"/>
      <c r="G4330" s="57"/>
      <c r="H4330" s="57"/>
      <c r="I4330" s="57"/>
      <c r="J4330" s="57"/>
      <c r="K4330" s="57">
        <f t="shared" si="324"/>
        <v>0</v>
      </c>
      <c r="L4330" s="57">
        <f t="shared" si="325"/>
        <v>0</v>
      </c>
      <c r="M4330" s="4"/>
      <c r="N4330" s="57"/>
      <c r="O4330" s="57"/>
      <c r="P4330" s="4"/>
      <c r="Q4330" s="4"/>
    </row>
    <row r="4331" spans="1:17" s="1" customFormat="1" ht="18.649999999999999" customHeight="1" x14ac:dyDescent="0.35">
      <c r="A4331" s="3"/>
      <c r="B4331" s="57">
        <f t="shared" si="326"/>
        <v>0</v>
      </c>
      <c r="C4331" s="57" t="str">
        <f t="shared" si="327"/>
        <v>Jan</v>
      </c>
      <c r="D4331" s="4"/>
      <c r="E4331" s="57"/>
      <c r="F4331" s="57"/>
      <c r="G4331" s="57"/>
      <c r="H4331" s="57"/>
      <c r="I4331" s="57"/>
      <c r="J4331" s="57"/>
      <c r="K4331" s="57">
        <f t="shared" si="324"/>
        <v>0</v>
      </c>
      <c r="L4331" s="57">
        <f t="shared" si="325"/>
        <v>0</v>
      </c>
      <c r="M4331" s="4"/>
      <c r="N4331" s="57"/>
      <c r="O4331" s="57"/>
      <c r="P4331" s="4"/>
      <c r="Q4331" s="4"/>
    </row>
    <row r="4332" spans="1:17" s="1" customFormat="1" ht="18.649999999999999" customHeight="1" x14ac:dyDescent="0.35">
      <c r="A4332" s="3"/>
      <c r="B4332" s="57">
        <f t="shared" si="326"/>
        <v>0</v>
      </c>
      <c r="C4332" s="57" t="str">
        <f t="shared" si="327"/>
        <v>Jan</v>
      </c>
      <c r="D4332" s="4"/>
      <c r="E4332" s="57"/>
      <c r="F4332" s="57"/>
      <c r="G4332" s="57"/>
      <c r="H4332" s="57"/>
      <c r="I4332" s="57"/>
      <c r="J4332" s="57"/>
      <c r="K4332" s="57">
        <f t="shared" si="324"/>
        <v>0</v>
      </c>
      <c r="L4332" s="57">
        <f t="shared" si="325"/>
        <v>0</v>
      </c>
      <c r="M4332" s="4"/>
      <c r="N4332" s="57"/>
      <c r="O4332" s="57"/>
      <c r="P4332" s="4"/>
      <c r="Q4332" s="4"/>
    </row>
    <row r="4333" spans="1:17" s="1" customFormat="1" ht="18.649999999999999" customHeight="1" x14ac:dyDescent="0.35">
      <c r="A4333" s="3"/>
      <c r="B4333" s="57">
        <f t="shared" si="326"/>
        <v>0</v>
      </c>
      <c r="C4333" s="57" t="str">
        <f t="shared" si="327"/>
        <v>Jan</v>
      </c>
      <c r="D4333" s="4"/>
      <c r="E4333" s="57"/>
      <c r="F4333" s="57"/>
      <c r="G4333" s="57"/>
      <c r="H4333" s="57"/>
      <c r="I4333" s="57"/>
      <c r="J4333" s="57"/>
      <c r="K4333" s="57">
        <f t="shared" ref="K4333:K4396" si="328">I4333+J4333</f>
        <v>0</v>
      </c>
      <c r="L4333" s="57">
        <f t="shared" si="325"/>
        <v>0</v>
      </c>
      <c r="M4333" s="4"/>
      <c r="N4333" s="57"/>
      <c r="O4333" s="57"/>
      <c r="P4333" s="4"/>
      <c r="Q4333" s="4"/>
    </row>
    <row r="4334" spans="1:17" s="1" customFormat="1" ht="18.649999999999999" customHeight="1" x14ac:dyDescent="0.35">
      <c r="A4334" s="3"/>
      <c r="B4334" s="57">
        <f t="shared" si="326"/>
        <v>0</v>
      </c>
      <c r="C4334" s="57" t="str">
        <f t="shared" si="327"/>
        <v>Jan</v>
      </c>
      <c r="D4334" s="4"/>
      <c r="E4334" s="57"/>
      <c r="F4334" s="57"/>
      <c r="G4334" s="57"/>
      <c r="H4334" s="57"/>
      <c r="I4334" s="57"/>
      <c r="J4334" s="57"/>
      <c r="K4334" s="57">
        <f t="shared" si="328"/>
        <v>0</v>
      </c>
      <c r="L4334" s="57">
        <f t="shared" si="325"/>
        <v>0</v>
      </c>
      <c r="M4334" s="4"/>
      <c r="N4334" s="57"/>
      <c r="O4334" s="57"/>
      <c r="P4334" s="4"/>
      <c r="Q4334" s="4"/>
    </row>
    <row r="4335" spans="1:17" s="1" customFormat="1" ht="18.649999999999999" customHeight="1" x14ac:dyDescent="0.35">
      <c r="A4335" s="3"/>
      <c r="B4335" s="57">
        <f t="shared" si="326"/>
        <v>0</v>
      </c>
      <c r="C4335" s="57" t="str">
        <f t="shared" si="327"/>
        <v>Jan</v>
      </c>
      <c r="D4335" s="4"/>
      <c r="E4335" s="57"/>
      <c r="F4335" s="57"/>
      <c r="G4335" s="57"/>
      <c r="H4335" s="57"/>
      <c r="I4335" s="57"/>
      <c r="J4335" s="57"/>
      <c r="K4335" s="57">
        <f t="shared" si="328"/>
        <v>0</v>
      </c>
      <c r="L4335" s="57">
        <f t="shared" si="325"/>
        <v>0</v>
      </c>
      <c r="M4335" s="4"/>
      <c r="N4335" s="57"/>
      <c r="O4335" s="57"/>
      <c r="P4335" s="4"/>
      <c r="Q4335" s="4"/>
    </row>
    <row r="4336" spans="1:17" s="1" customFormat="1" ht="18.649999999999999" customHeight="1" x14ac:dyDescent="0.35">
      <c r="A4336" s="3"/>
      <c r="B4336" s="57">
        <f t="shared" si="326"/>
        <v>0</v>
      </c>
      <c r="C4336" s="57" t="str">
        <f t="shared" si="327"/>
        <v>Jan</v>
      </c>
      <c r="D4336" s="4"/>
      <c r="E4336" s="57"/>
      <c r="F4336" s="57"/>
      <c r="G4336" s="57"/>
      <c r="H4336" s="57"/>
      <c r="I4336" s="57"/>
      <c r="J4336" s="57"/>
      <c r="K4336" s="57">
        <f t="shared" si="328"/>
        <v>0</v>
      </c>
      <c r="L4336" s="57">
        <f t="shared" si="325"/>
        <v>0</v>
      </c>
      <c r="M4336" s="4"/>
      <c r="N4336" s="57"/>
      <c r="O4336" s="57"/>
      <c r="P4336" s="4"/>
      <c r="Q4336" s="4"/>
    </row>
    <row r="4337" spans="1:17" s="1" customFormat="1" ht="18.649999999999999" customHeight="1" x14ac:dyDescent="0.35">
      <c r="A4337" s="3"/>
      <c r="B4337" s="57">
        <f t="shared" si="326"/>
        <v>0</v>
      </c>
      <c r="C4337" s="57" t="str">
        <f t="shared" si="327"/>
        <v>Jan</v>
      </c>
      <c r="D4337" s="4"/>
      <c r="E4337" s="57"/>
      <c r="F4337" s="57"/>
      <c r="G4337" s="57"/>
      <c r="H4337" s="57"/>
      <c r="I4337" s="57"/>
      <c r="J4337" s="57"/>
      <c r="K4337" s="57">
        <f t="shared" si="328"/>
        <v>0</v>
      </c>
      <c r="L4337" s="57">
        <f t="shared" si="325"/>
        <v>0</v>
      </c>
      <c r="M4337" s="4"/>
      <c r="N4337" s="57"/>
      <c r="O4337" s="57"/>
      <c r="P4337" s="4"/>
      <c r="Q4337" s="4"/>
    </row>
    <row r="4338" spans="1:17" s="1" customFormat="1" ht="18.649999999999999" customHeight="1" x14ac:dyDescent="0.35">
      <c r="A4338" s="3"/>
      <c r="B4338" s="57">
        <f t="shared" si="326"/>
        <v>0</v>
      </c>
      <c r="C4338" s="57" t="str">
        <f t="shared" si="327"/>
        <v>Jan</v>
      </c>
      <c r="D4338" s="4"/>
      <c r="E4338" s="57"/>
      <c r="F4338" s="57"/>
      <c r="G4338" s="57"/>
      <c r="H4338" s="57"/>
      <c r="I4338" s="57"/>
      <c r="J4338" s="57"/>
      <c r="K4338" s="57">
        <f t="shared" si="328"/>
        <v>0</v>
      </c>
      <c r="L4338" s="57">
        <f t="shared" si="325"/>
        <v>0</v>
      </c>
      <c r="M4338" s="4"/>
      <c r="N4338" s="57"/>
      <c r="O4338" s="57"/>
      <c r="P4338" s="4"/>
      <c r="Q4338" s="4"/>
    </row>
    <row r="4339" spans="1:17" s="1" customFormat="1" ht="18.649999999999999" customHeight="1" x14ac:dyDescent="0.35">
      <c r="A4339" s="3"/>
      <c r="B4339" s="57">
        <f t="shared" si="326"/>
        <v>0</v>
      </c>
      <c r="C4339" s="57" t="str">
        <f t="shared" si="327"/>
        <v>Jan</v>
      </c>
      <c r="D4339" s="4"/>
      <c r="E4339" s="57"/>
      <c r="F4339" s="57"/>
      <c r="G4339" s="57"/>
      <c r="H4339" s="57"/>
      <c r="I4339" s="57"/>
      <c r="J4339" s="57"/>
      <c r="K4339" s="57">
        <f t="shared" si="328"/>
        <v>0</v>
      </c>
      <c r="L4339" s="57">
        <f t="shared" si="325"/>
        <v>0</v>
      </c>
      <c r="M4339" s="4"/>
      <c r="N4339" s="57"/>
      <c r="O4339" s="57"/>
      <c r="P4339" s="4"/>
      <c r="Q4339" s="4"/>
    </row>
    <row r="4340" spans="1:17" s="1" customFormat="1" ht="18.649999999999999" customHeight="1" x14ac:dyDescent="0.35">
      <c r="A4340" s="3"/>
      <c r="B4340" s="57">
        <f t="shared" si="326"/>
        <v>0</v>
      </c>
      <c r="C4340" s="57" t="str">
        <f t="shared" si="327"/>
        <v>Jan</v>
      </c>
      <c r="D4340" s="4"/>
      <c r="E4340" s="57"/>
      <c r="F4340" s="57"/>
      <c r="G4340" s="57"/>
      <c r="H4340" s="57"/>
      <c r="I4340" s="57"/>
      <c r="J4340" s="57"/>
      <c r="K4340" s="57">
        <f t="shared" si="328"/>
        <v>0</v>
      </c>
      <c r="L4340" s="57">
        <f t="shared" si="325"/>
        <v>0</v>
      </c>
      <c r="M4340" s="4"/>
      <c r="N4340" s="57"/>
      <c r="O4340" s="57"/>
      <c r="P4340" s="4"/>
      <c r="Q4340" s="4"/>
    </row>
    <row r="4341" spans="1:17" s="1" customFormat="1" ht="18.649999999999999" customHeight="1" x14ac:dyDescent="0.35">
      <c r="A4341" s="3"/>
      <c r="B4341" s="57">
        <f t="shared" si="326"/>
        <v>0</v>
      </c>
      <c r="C4341" s="57" t="str">
        <f t="shared" si="327"/>
        <v>Jan</v>
      </c>
      <c r="D4341" s="4"/>
      <c r="E4341" s="57"/>
      <c r="F4341" s="57"/>
      <c r="G4341" s="57"/>
      <c r="H4341" s="57"/>
      <c r="I4341" s="57"/>
      <c r="J4341" s="57"/>
      <c r="K4341" s="57">
        <f t="shared" si="328"/>
        <v>0</v>
      </c>
      <c r="L4341" s="57">
        <f t="shared" si="325"/>
        <v>0</v>
      </c>
      <c r="M4341" s="4"/>
      <c r="N4341" s="57"/>
      <c r="O4341" s="57"/>
      <c r="P4341" s="4"/>
      <c r="Q4341" s="4"/>
    </row>
    <row r="4342" spans="1:17" s="1" customFormat="1" ht="18.649999999999999" customHeight="1" x14ac:dyDescent="0.35">
      <c r="A4342" s="3"/>
      <c r="B4342" s="57">
        <f t="shared" si="326"/>
        <v>0</v>
      </c>
      <c r="C4342" s="57" t="str">
        <f t="shared" si="327"/>
        <v>Jan</v>
      </c>
      <c r="D4342" s="4"/>
      <c r="E4342" s="57"/>
      <c r="F4342" s="57"/>
      <c r="G4342" s="57"/>
      <c r="H4342" s="57"/>
      <c r="I4342" s="57"/>
      <c r="J4342" s="57"/>
      <c r="K4342" s="57">
        <f t="shared" si="328"/>
        <v>0</v>
      </c>
      <c r="L4342" s="57">
        <f t="shared" si="325"/>
        <v>0</v>
      </c>
      <c r="M4342" s="4"/>
      <c r="N4342" s="57"/>
      <c r="O4342" s="57"/>
      <c r="P4342" s="4"/>
      <c r="Q4342" s="4"/>
    </row>
    <row r="4343" spans="1:17" s="1" customFormat="1" ht="18.649999999999999" customHeight="1" x14ac:dyDescent="0.35">
      <c r="A4343" s="3"/>
      <c r="B4343" s="57">
        <f t="shared" si="326"/>
        <v>0</v>
      </c>
      <c r="C4343" s="57" t="str">
        <f t="shared" si="327"/>
        <v>Jan</v>
      </c>
      <c r="D4343" s="4"/>
      <c r="E4343" s="57"/>
      <c r="F4343" s="57"/>
      <c r="G4343" s="57"/>
      <c r="H4343" s="57"/>
      <c r="I4343" s="57"/>
      <c r="J4343" s="57"/>
      <c r="K4343" s="57">
        <f t="shared" si="328"/>
        <v>0</v>
      </c>
      <c r="L4343" s="57">
        <f t="shared" si="325"/>
        <v>0</v>
      </c>
      <c r="M4343" s="4"/>
      <c r="N4343" s="57"/>
      <c r="O4343" s="57"/>
      <c r="P4343" s="4"/>
      <c r="Q4343" s="4"/>
    </row>
    <row r="4344" spans="1:17" s="1" customFormat="1" ht="18.649999999999999" customHeight="1" x14ac:dyDescent="0.35">
      <c r="A4344" s="3"/>
      <c r="B4344" s="57">
        <f t="shared" si="326"/>
        <v>0</v>
      </c>
      <c r="C4344" s="57" t="str">
        <f t="shared" si="327"/>
        <v>Jan</v>
      </c>
      <c r="D4344" s="4"/>
      <c r="E4344" s="57"/>
      <c r="F4344" s="57"/>
      <c r="G4344" s="57"/>
      <c r="H4344" s="57"/>
      <c r="I4344" s="57"/>
      <c r="J4344" s="57"/>
      <c r="K4344" s="57">
        <f t="shared" si="328"/>
        <v>0</v>
      </c>
      <c r="L4344" s="57">
        <f t="shared" si="325"/>
        <v>0</v>
      </c>
      <c r="M4344" s="4"/>
      <c r="N4344" s="57"/>
      <c r="O4344" s="57"/>
      <c r="P4344" s="4"/>
      <c r="Q4344" s="4"/>
    </row>
    <row r="4345" spans="1:17" s="1" customFormat="1" ht="18.649999999999999" customHeight="1" x14ac:dyDescent="0.35">
      <c r="A4345" s="3"/>
      <c r="B4345" s="57">
        <f t="shared" si="326"/>
        <v>0</v>
      </c>
      <c r="C4345" s="57" t="str">
        <f t="shared" si="327"/>
        <v>Jan</v>
      </c>
      <c r="D4345" s="4"/>
      <c r="E4345" s="57"/>
      <c r="F4345" s="57"/>
      <c r="G4345" s="57"/>
      <c r="H4345" s="57"/>
      <c r="I4345" s="57"/>
      <c r="J4345" s="57"/>
      <c r="K4345" s="57">
        <f t="shared" si="328"/>
        <v>0</v>
      </c>
      <c r="L4345" s="57">
        <f t="shared" ref="L4345:L4408" si="329">H4345*K4345</f>
        <v>0</v>
      </c>
      <c r="M4345" s="4"/>
      <c r="N4345" s="57"/>
      <c r="O4345" s="57"/>
      <c r="P4345" s="4"/>
      <c r="Q4345" s="4"/>
    </row>
    <row r="4346" spans="1:17" s="1" customFormat="1" ht="18.649999999999999" customHeight="1" x14ac:dyDescent="0.35">
      <c r="A4346" s="3"/>
      <c r="B4346" s="57">
        <f t="shared" si="326"/>
        <v>0</v>
      </c>
      <c r="C4346" s="57" t="str">
        <f t="shared" si="327"/>
        <v>Jan</v>
      </c>
      <c r="D4346" s="4"/>
      <c r="E4346" s="57"/>
      <c r="F4346" s="57"/>
      <c r="G4346" s="57"/>
      <c r="H4346" s="57"/>
      <c r="I4346" s="57"/>
      <c r="J4346" s="57"/>
      <c r="K4346" s="57">
        <f t="shared" si="328"/>
        <v>0</v>
      </c>
      <c r="L4346" s="57">
        <f t="shared" si="329"/>
        <v>0</v>
      </c>
      <c r="M4346" s="4"/>
      <c r="N4346" s="57"/>
      <c r="O4346" s="57"/>
      <c r="P4346" s="4"/>
      <c r="Q4346" s="4"/>
    </row>
    <row r="4347" spans="1:17" s="1" customFormat="1" ht="18.649999999999999" customHeight="1" x14ac:dyDescent="0.35">
      <c r="A4347" s="3"/>
      <c r="B4347" s="57">
        <f t="shared" si="326"/>
        <v>0</v>
      </c>
      <c r="C4347" s="57" t="str">
        <f t="shared" si="327"/>
        <v>Jan</v>
      </c>
      <c r="D4347" s="4"/>
      <c r="E4347" s="57"/>
      <c r="F4347" s="57"/>
      <c r="G4347" s="57"/>
      <c r="H4347" s="57"/>
      <c r="I4347" s="57"/>
      <c r="J4347" s="57"/>
      <c r="K4347" s="57">
        <f t="shared" si="328"/>
        <v>0</v>
      </c>
      <c r="L4347" s="57">
        <f t="shared" si="329"/>
        <v>0</v>
      </c>
      <c r="M4347" s="4"/>
      <c r="N4347" s="57"/>
      <c r="O4347" s="57"/>
      <c r="P4347" s="4"/>
      <c r="Q4347" s="4"/>
    </row>
    <row r="4348" spans="1:17" s="1" customFormat="1" ht="18.649999999999999" customHeight="1" x14ac:dyDescent="0.35">
      <c r="A4348" s="3"/>
      <c r="B4348" s="57">
        <f t="shared" si="326"/>
        <v>0</v>
      </c>
      <c r="C4348" s="57" t="str">
        <f t="shared" si="327"/>
        <v>Jan</v>
      </c>
      <c r="D4348" s="4"/>
      <c r="E4348" s="57"/>
      <c r="F4348" s="57"/>
      <c r="G4348" s="57"/>
      <c r="H4348" s="57"/>
      <c r="I4348" s="57"/>
      <c r="J4348" s="57"/>
      <c r="K4348" s="57">
        <f t="shared" si="328"/>
        <v>0</v>
      </c>
      <c r="L4348" s="57">
        <f t="shared" si="329"/>
        <v>0</v>
      </c>
      <c r="M4348" s="4"/>
      <c r="N4348" s="57"/>
      <c r="O4348" s="57"/>
      <c r="P4348" s="4"/>
      <c r="Q4348" s="4"/>
    </row>
    <row r="4349" spans="1:17" s="1" customFormat="1" ht="18.649999999999999" customHeight="1" x14ac:dyDescent="0.35">
      <c r="A4349" s="3"/>
      <c r="B4349" s="57">
        <f t="shared" si="326"/>
        <v>0</v>
      </c>
      <c r="C4349" s="57" t="str">
        <f t="shared" si="327"/>
        <v>Jan</v>
      </c>
      <c r="D4349" s="4"/>
      <c r="E4349" s="57"/>
      <c r="F4349" s="57"/>
      <c r="G4349" s="57"/>
      <c r="H4349" s="57"/>
      <c r="I4349" s="57"/>
      <c r="J4349" s="57"/>
      <c r="K4349" s="57">
        <f t="shared" si="328"/>
        <v>0</v>
      </c>
      <c r="L4349" s="57">
        <f t="shared" si="329"/>
        <v>0</v>
      </c>
      <c r="M4349" s="4"/>
      <c r="N4349" s="57"/>
      <c r="O4349" s="57"/>
      <c r="P4349" s="4"/>
      <c r="Q4349" s="4"/>
    </row>
    <row r="4350" spans="1:17" s="1" customFormat="1" ht="18.649999999999999" customHeight="1" x14ac:dyDescent="0.35">
      <c r="A4350" s="3"/>
      <c r="B4350" s="57">
        <f t="shared" si="326"/>
        <v>0</v>
      </c>
      <c r="C4350" s="57" t="str">
        <f t="shared" si="327"/>
        <v>Jan</v>
      </c>
      <c r="D4350" s="4"/>
      <c r="E4350" s="57"/>
      <c r="F4350" s="57"/>
      <c r="G4350" s="57"/>
      <c r="H4350" s="57"/>
      <c r="I4350" s="57"/>
      <c r="J4350" s="57"/>
      <c r="K4350" s="57">
        <f t="shared" si="328"/>
        <v>0</v>
      </c>
      <c r="L4350" s="57">
        <f t="shared" si="329"/>
        <v>0</v>
      </c>
      <c r="M4350" s="4"/>
      <c r="N4350" s="57"/>
      <c r="O4350" s="57"/>
      <c r="P4350" s="4"/>
      <c r="Q4350" s="4"/>
    </row>
    <row r="4351" spans="1:17" s="1" customFormat="1" ht="18.649999999999999" customHeight="1" x14ac:dyDescent="0.35">
      <c r="A4351" s="3"/>
      <c r="B4351" s="57">
        <f t="shared" si="326"/>
        <v>0</v>
      </c>
      <c r="C4351" s="57" t="str">
        <f t="shared" si="327"/>
        <v>Jan</v>
      </c>
      <c r="D4351" s="4"/>
      <c r="E4351" s="57"/>
      <c r="F4351" s="57"/>
      <c r="G4351" s="57"/>
      <c r="H4351" s="57"/>
      <c r="I4351" s="57"/>
      <c r="J4351" s="57"/>
      <c r="K4351" s="57">
        <f t="shared" si="328"/>
        <v>0</v>
      </c>
      <c r="L4351" s="57">
        <f t="shared" si="329"/>
        <v>0</v>
      </c>
      <c r="M4351" s="4"/>
      <c r="N4351" s="57"/>
      <c r="O4351" s="57"/>
      <c r="P4351" s="4"/>
      <c r="Q4351" s="4"/>
    </row>
    <row r="4352" spans="1:17" s="1" customFormat="1" ht="18.649999999999999" customHeight="1" x14ac:dyDescent="0.35">
      <c r="A4352" s="3"/>
      <c r="B4352" s="57">
        <f t="shared" si="326"/>
        <v>0</v>
      </c>
      <c r="C4352" s="57" t="str">
        <f t="shared" si="327"/>
        <v>Jan</v>
      </c>
      <c r="D4352" s="4"/>
      <c r="E4352" s="57"/>
      <c r="F4352" s="57"/>
      <c r="G4352" s="57"/>
      <c r="H4352" s="57"/>
      <c r="I4352" s="57"/>
      <c r="J4352" s="57"/>
      <c r="K4352" s="57">
        <f t="shared" si="328"/>
        <v>0</v>
      </c>
      <c r="L4352" s="57">
        <f t="shared" si="329"/>
        <v>0</v>
      </c>
      <c r="M4352" s="4"/>
      <c r="N4352" s="57"/>
      <c r="O4352" s="57"/>
      <c r="P4352" s="4"/>
      <c r="Q4352" s="4"/>
    </row>
    <row r="4353" spans="1:17" s="1" customFormat="1" ht="18.649999999999999" customHeight="1" x14ac:dyDescent="0.35">
      <c r="A4353" s="3"/>
      <c r="B4353" s="57">
        <f t="shared" si="326"/>
        <v>0</v>
      </c>
      <c r="C4353" s="57" t="str">
        <f t="shared" si="327"/>
        <v>Jan</v>
      </c>
      <c r="D4353" s="4"/>
      <c r="E4353" s="57"/>
      <c r="F4353" s="57"/>
      <c r="G4353" s="57"/>
      <c r="H4353" s="57"/>
      <c r="I4353" s="57"/>
      <c r="J4353" s="57"/>
      <c r="K4353" s="57">
        <f t="shared" si="328"/>
        <v>0</v>
      </c>
      <c r="L4353" s="57">
        <f t="shared" si="329"/>
        <v>0</v>
      </c>
      <c r="M4353" s="4"/>
      <c r="N4353" s="57"/>
      <c r="O4353" s="57"/>
      <c r="P4353" s="4"/>
      <c r="Q4353" s="4"/>
    </row>
    <row r="4354" spans="1:17" s="1" customFormat="1" ht="18.649999999999999" customHeight="1" x14ac:dyDescent="0.35">
      <c r="A4354" s="3"/>
      <c r="B4354" s="57">
        <f t="shared" si="326"/>
        <v>0</v>
      </c>
      <c r="C4354" s="57" t="str">
        <f t="shared" si="327"/>
        <v>Jan</v>
      </c>
      <c r="D4354" s="4"/>
      <c r="E4354" s="57"/>
      <c r="F4354" s="57"/>
      <c r="G4354" s="57"/>
      <c r="H4354" s="57"/>
      <c r="I4354" s="57"/>
      <c r="J4354" s="57"/>
      <c r="K4354" s="57">
        <f t="shared" si="328"/>
        <v>0</v>
      </c>
      <c r="L4354" s="57">
        <f t="shared" si="329"/>
        <v>0</v>
      </c>
      <c r="M4354" s="4"/>
      <c r="N4354" s="57"/>
      <c r="O4354" s="57"/>
      <c r="P4354" s="4"/>
      <c r="Q4354" s="4"/>
    </row>
    <row r="4355" spans="1:17" s="1" customFormat="1" ht="18.649999999999999" customHeight="1" x14ac:dyDescent="0.35">
      <c r="A4355" s="3"/>
      <c r="B4355" s="57">
        <f t="shared" si="326"/>
        <v>0</v>
      </c>
      <c r="C4355" s="57" t="str">
        <f t="shared" si="327"/>
        <v>Jan</v>
      </c>
      <c r="D4355" s="4"/>
      <c r="E4355" s="57"/>
      <c r="F4355" s="57"/>
      <c r="G4355" s="57"/>
      <c r="H4355" s="57"/>
      <c r="I4355" s="57"/>
      <c r="J4355" s="57"/>
      <c r="K4355" s="57">
        <f t="shared" si="328"/>
        <v>0</v>
      </c>
      <c r="L4355" s="57">
        <f t="shared" si="329"/>
        <v>0</v>
      </c>
      <c r="M4355" s="4"/>
      <c r="N4355" s="57"/>
      <c r="O4355" s="57"/>
      <c r="P4355" s="4"/>
      <c r="Q4355" s="4"/>
    </row>
    <row r="4356" spans="1:17" s="1" customFormat="1" ht="18.649999999999999" customHeight="1" x14ac:dyDescent="0.35">
      <c r="A4356" s="3"/>
      <c r="B4356" s="57">
        <f t="shared" si="326"/>
        <v>0</v>
      </c>
      <c r="C4356" s="57" t="str">
        <f t="shared" si="327"/>
        <v>Jan</v>
      </c>
      <c r="D4356" s="4"/>
      <c r="E4356" s="57"/>
      <c r="F4356" s="57"/>
      <c r="G4356" s="57"/>
      <c r="H4356" s="57"/>
      <c r="I4356" s="57"/>
      <c r="J4356" s="57"/>
      <c r="K4356" s="57">
        <f t="shared" si="328"/>
        <v>0</v>
      </c>
      <c r="L4356" s="57">
        <f t="shared" si="329"/>
        <v>0</v>
      </c>
      <c r="M4356" s="4"/>
      <c r="N4356" s="57"/>
      <c r="O4356" s="57"/>
      <c r="P4356" s="4"/>
      <c r="Q4356" s="4"/>
    </row>
    <row r="4357" spans="1:17" s="1" customFormat="1" ht="18.649999999999999" customHeight="1" x14ac:dyDescent="0.35">
      <c r="A4357" s="3"/>
      <c r="B4357" s="57">
        <f t="shared" si="326"/>
        <v>0</v>
      </c>
      <c r="C4357" s="57" t="str">
        <f t="shared" si="327"/>
        <v>Jan</v>
      </c>
      <c r="D4357" s="4"/>
      <c r="E4357" s="57"/>
      <c r="F4357" s="57"/>
      <c r="G4357" s="57"/>
      <c r="H4357" s="57"/>
      <c r="I4357" s="57"/>
      <c r="J4357" s="57"/>
      <c r="K4357" s="57">
        <f t="shared" si="328"/>
        <v>0</v>
      </c>
      <c r="L4357" s="57">
        <f t="shared" si="329"/>
        <v>0</v>
      </c>
      <c r="M4357" s="4"/>
      <c r="N4357" s="57"/>
      <c r="O4357" s="57"/>
      <c r="P4357" s="4"/>
      <c r="Q4357" s="4"/>
    </row>
    <row r="4358" spans="1:17" s="1" customFormat="1" ht="18.649999999999999" customHeight="1" x14ac:dyDescent="0.35">
      <c r="A4358" s="3"/>
      <c r="B4358" s="57">
        <f t="shared" si="326"/>
        <v>0</v>
      </c>
      <c r="C4358" s="57" t="str">
        <f t="shared" si="327"/>
        <v>Jan</v>
      </c>
      <c r="D4358" s="4"/>
      <c r="E4358" s="57"/>
      <c r="F4358" s="57"/>
      <c r="G4358" s="57"/>
      <c r="H4358" s="57"/>
      <c r="I4358" s="57"/>
      <c r="J4358" s="57"/>
      <c r="K4358" s="57">
        <f t="shared" si="328"/>
        <v>0</v>
      </c>
      <c r="L4358" s="57">
        <f t="shared" si="329"/>
        <v>0</v>
      </c>
      <c r="M4358" s="4"/>
      <c r="N4358" s="57"/>
      <c r="O4358" s="57"/>
      <c r="P4358" s="4"/>
      <c r="Q4358" s="4"/>
    </row>
    <row r="4359" spans="1:17" s="1" customFormat="1" ht="18.649999999999999" customHeight="1" x14ac:dyDescent="0.35">
      <c r="A4359" s="3"/>
      <c r="B4359" s="57">
        <f t="shared" si="326"/>
        <v>0</v>
      </c>
      <c r="C4359" s="57" t="str">
        <f t="shared" si="327"/>
        <v>Jan</v>
      </c>
      <c r="D4359" s="4"/>
      <c r="E4359" s="57"/>
      <c r="F4359" s="57"/>
      <c r="G4359" s="57"/>
      <c r="H4359" s="57"/>
      <c r="I4359" s="57"/>
      <c r="J4359" s="57"/>
      <c r="K4359" s="57">
        <f t="shared" si="328"/>
        <v>0</v>
      </c>
      <c r="L4359" s="57">
        <f t="shared" si="329"/>
        <v>0</v>
      </c>
      <c r="M4359" s="4"/>
      <c r="N4359" s="57"/>
      <c r="O4359" s="57"/>
      <c r="P4359" s="4"/>
      <c r="Q4359" s="4"/>
    </row>
    <row r="4360" spans="1:17" s="1" customFormat="1" ht="18.649999999999999" customHeight="1" x14ac:dyDescent="0.35">
      <c r="A4360" s="3"/>
      <c r="B4360" s="57">
        <f t="shared" si="326"/>
        <v>0</v>
      </c>
      <c r="C4360" s="57" t="str">
        <f t="shared" si="327"/>
        <v>Jan</v>
      </c>
      <c r="D4360" s="4"/>
      <c r="E4360" s="57"/>
      <c r="F4360" s="57"/>
      <c r="G4360" s="57"/>
      <c r="H4360" s="57"/>
      <c r="I4360" s="57"/>
      <c r="J4360" s="57"/>
      <c r="K4360" s="57">
        <f t="shared" si="328"/>
        <v>0</v>
      </c>
      <c r="L4360" s="57">
        <f t="shared" si="329"/>
        <v>0</v>
      </c>
      <c r="M4360" s="4"/>
      <c r="N4360" s="57"/>
      <c r="O4360" s="57"/>
      <c r="P4360" s="4"/>
      <c r="Q4360" s="4"/>
    </row>
    <row r="4361" spans="1:17" s="1" customFormat="1" ht="18.649999999999999" customHeight="1" x14ac:dyDescent="0.35">
      <c r="A4361" s="3"/>
      <c r="B4361" s="57">
        <f t="shared" si="326"/>
        <v>0</v>
      </c>
      <c r="C4361" s="57" t="str">
        <f t="shared" si="327"/>
        <v>Jan</v>
      </c>
      <c r="D4361" s="4"/>
      <c r="E4361" s="57"/>
      <c r="F4361" s="57"/>
      <c r="G4361" s="57"/>
      <c r="H4361" s="57"/>
      <c r="I4361" s="57"/>
      <c r="J4361" s="57"/>
      <c r="K4361" s="57">
        <f t="shared" si="328"/>
        <v>0</v>
      </c>
      <c r="L4361" s="57">
        <f t="shared" si="329"/>
        <v>0</v>
      </c>
      <c r="M4361" s="4"/>
      <c r="N4361" s="57"/>
      <c r="O4361" s="57"/>
      <c r="P4361" s="4"/>
      <c r="Q4361" s="4"/>
    </row>
    <row r="4362" spans="1:17" s="1" customFormat="1" ht="18.649999999999999" customHeight="1" x14ac:dyDescent="0.35">
      <c r="A4362" s="3"/>
      <c r="B4362" s="57">
        <f t="shared" si="326"/>
        <v>0</v>
      </c>
      <c r="C4362" s="57" t="str">
        <f t="shared" si="327"/>
        <v>Jan</v>
      </c>
      <c r="D4362" s="4"/>
      <c r="E4362" s="57"/>
      <c r="F4362" s="57"/>
      <c r="G4362" s="57"/>
      <c r="H4362" s="57"/>
      <c r="I4362" s="57"/>
      <c r="J4362" s="57"/>
      <c r="K4362" s="57">
        <f t="shared" si="328"/>
        <v>0</v>
      </c>
      <c r="L4362" s="57">
        <f t="shared" si="329"/>
        <v>0</v>
      </c>
      <c r="M4362" s="4"/>
      <c r="N4362" s="57"/>
      <c r="O4362" s="57"/>
      <c r="P4362" s="4"/>
      <c r="Q4362" s="4"/>
    </row>
    <row r="4363" spans="1:17" s="1" customFormat="1" ht="18.649999999999999" customHeight="1" x14ac:dyDescent="0.35">
      <c r="A4363" s="3"/>
      <c r="B4363" s="57">
        <f t="shared" si="326"/>
        <v>0</v>
      </c>
      <c r="C4363" s="57" t="str">
        <f t="shared" si="327"/>
        <v>Jan</v>
      </c>
      <c r="D4363" s="4"/>
      <c r="E4363" s="57"/>
      <c r="F4363" s="57"/>
      <c r="G4363" s="57"/>
      <c r="H4363" s="57"/>
      <c r="I4363" s="57"/>
      <c r="J4363" s="57"/>
      <c r="K4363" s="57">
        <f t="shared" si="328"/>
        <v>0</v>
      </c>
      <c r="L4363" s="57">
        <f t="shared" si="329"/>
        <v>0</v>
      </c>
      <c r="M4363" s="4"/>
      <c r="N4363" s="57"/>
      <c r="O4363" s="57"/>
      <c r="P4363" s="4"/>
      <c r="Q4363" s="4"/>
    </row>
    <row r="4364" spans="1:17" s="1" customFormat="1" ht="18.649999999999999" customHeight="1" x14ac:dyDescent="0.35">
      <c r="A4364" s="3"/>
      <c r="B4364" s="57">
        <f t="shared" si="326"/>
        <v>0</v>
      </c>
      <c r="C4364" s="57" t="str">
        <f t="shared" si="327"/>
        <v>Jan</v>
      </c>
      <c r="D4364" s="4"/>
      <c r="E4364" s="57"/>
      <c r="F4364" s="57"/>
      <c r="G4364" s="57"/>
      <c r="H4364" s="57"/>
      <c r="I4364" s="57"/>
      <c r="J4364" s="57"/>
      <c r="K4364" s="57">
        <f t="shared" si="328"/>
        <v>0</v>
      </c>
      <c r="L4364" s="57">
        <f t="shared" si="329"/>
        <v>0</v>
      </c>
      <c r="M4364" s="4"/>
      <c r="N4364" s="57"/>
      <c r="O4364" s="57"/>
      <c r="P4364" s="4"/>
      <c r="Q4364" s="4"/>
    </row>
    <row r="4365" spans="1:17" s="1" customFormat="1" ht="18.649999999999999" customHeight="1" x14ac:dyDescent="0.35">
      <c r="A4365" s="3"/>
      <c r="B4365" s="57">
        <f t="shared" si="326"/>
        <v>0</v>
      </c>
      <c r="C4365" s="57" t="str">
        <f t="shared" si="327"/>
        <v>Jan</v>
      </c>
      <c r="D4365" s="4"/>
      <c r="E4365" s="57"/>
      <c r="F4365" s="57"/>
      <c r="G4365" s="57"/>
      <c r="H4365" s="57"/>
      <c r="I4365" s="57"/>
      <c r="J4365" s="57"/>
      <c r="K4365" s="57">
        <f t="shared" si="328"/>
        <v>0</v>
      </c>
      <c r="L4365" s="57">
        <f t="shared" si="329"/>
        <v>0</v>
      </c>
      <c r="M4365" s="4"/>
      <c r="N4365" s="57"/>
      <c r="O4365" s="57"/>
      <c r="P4365" s="4"/>
      <c r="Q4365" s="4"/>
    </row>
    <row r="4366" spans="1:17" s="1" customFormat="1" ht="18.649999999999999" customHeight="1" x14ac:dyDescent="0.35">
      <c r="A4366" s="3"/>
      <c r="B4366" s="57">
        <f t="shared" si="326"/>
        <v>0</v>
      </c>
      <c r="C4366" s="57" t="str">
        <f t="shared" si="327"/>
        <v>Jan</v>
      </c>
      <c r="D4366" s="4"/>
      <c r="E4366" s="57"/>
      <c r="F4366" s="57"/>
      <c r="G4366" s="57"/>
      <c r="H4366" s="57"/>
      <c r="I4366" s="57"/>
      <c r="J4366" s="57"/>
      <c r="K4366" s="57">
        <f t="shared" si="328"/>
        <v>0</v>
      </c>
      <c r="L4366" s="57">
        <f t="shared" si="329"/>
        <v>0</v>
      </c>
      <c r="M4366" s="4"/>
      <c r="N4366" s="57"/>
      <c r="O4366" s="57"/>
      <c r="P4366" s="4"/>
      <c r="Q4366" s="4"/>
    </row>
    <row r="4367" spans="1:17" s="1" customFormat="1" ht="18.649999999999999" customHeight="1" x14ac:dyDescent="0.35">
      <c r="A4367" s="3"/>
      <c r="B4367" s="57">
        <f t="shared" si="326"/>
        <v>0</v>
      </c>
      <c r="C4367" s="57" t="str">
        <f t="shared" si="327"/>
        <v>Jan</v>
      </c>
      <c r="D4367" s="4"/>
      <c r="E4367" s="57"/>
      <c r="F4367" s="57"/>
      <c r="G4367" s="57"/>
      <c r="H4367" s="57"/>
      <c r="I4367" s="57"/>
      <c r="J4367" s="57"/>
      <c r="K4367" s="57">
        <f t="shared" si="328"/>
        <v>0</v>
      </c>
      <c r="L4367" s="57">
        <f t="shared" si="329"/>
        <v>0</v>
      </c>
      <c r="M4367" s="4"/>
      <c r="N4367" s="57"/>
      <c r="O4367" s="57"/>
      <c r="P4367" s="4"/>
      <c r="Q4367" s="4"/>
    </row>
    <row r="4368" spans="1:17" s="1" customFormat="1" ht="18.649999999999999" customHeight="1" x14ac:dyDescent="0.35">
      <c r="A4368" s="3"/>
      <c r="B4368" s="57">
        <f t="shared" si="326"/>
        <v>0</v>
      </c>
      <c r="C4368" s="57" t="str">
        <f t="shared" si="327"/>
        <v>Jan</v>
      </c>
      <c r="D4368" s="4"/>
      <c r="E4368" s="57"/>
      <c r="F4368" s="57"/>
      <c r="G4368" s="57"/>
      <c r="H4368" s="57"/>
      <c r="I4368" s="57"/>
      <c r="J4368" s="57"/>
      <c r="K4368" s="57">
        <f t="shared" si="328"/>
        <v>0</v>
      </c>
      <c r="L4368" s="57">
        <f t="shared" si="329"/>
        <v>0</v>
      </c>
      <c r="M4368" s="4"/>
      <c r="N4368" s="57"/>
      <c r="O4368" s="57"/>
      <c r="P4368" s="4"/>
      <c r="Q4368" s="4"/>
    </row>
    <row r="4369" spans="1:17" s="1" customFormat="1" ht="18.649999999999999" customHeight="1" x14ac:dyDescent="0.35">
      <c r="A4369" s="3"/>
      <c r="B4369" s="57">
        <f t="shared" si="326"/>
        <v>0</v>
      </c>
      <c r="C4369" s="57" t="str">
        <f t="shared" si="327"/>
        <v>Jan</v>
      </c>
      <c r="D4369" s="4"/>
      <c r="E4369" s="57"/>
      <c r="F4369" s="57"/>
      <c r="G4369" s="57"/>
      <c r="H4369" s="57"/>
      <c r="I4369" s="57"/>
      <c r="J4369" s="57"/>
      <c r="K4369" s="57">
        <f t="shared" si="328"/>
        <v>0</v>
      </c>
      <c r="L4369" s="57">
        <f t="shared" si="329"/>
        <v>0</v>
      </c>
      <c r="M4369" s="4"/>
      <c r="N4369" s="57"/>
      <c r="O4369" s="57"/>
      <c r="P4369" s="4"/>
      <c r="Q4369" s="4"/>
    </row>
    <row r="4370" spans="1:17" s="1" customFormat="1" ht="18.649999999999999" customHeight="1" x14ac:dyDescent="0.35">
      <c r="A4370" s="3"/>
      <c r="B4370" s="57">
        <f t="shared" si="326"/>
        <v>0</v>
      </c>
      <c r="C4370" s="57" t="str">
        <f t="shared" si="327"/>
        <v>Jan</v>
      </c>
      <c r="D4370" s="4"/>
      <c r="E4370" s="57"/>
      <c r="F4370" s="57"/>
      <c r="G4370" s="57"/>
      <c r="H4370" s="57"/>
      <c r="I4370" s="57"/>
      <c r="J4370" s="57"/>
      <c r="K4370" s="57">
        <f t="shared" si="328"/>
        <v>0</v>
      </c>
      <c r="L4370" s="57">
        <f t="shared" si="329"/>
        <v>0</v>
      </c>
      <c r="M4370" s="4"/>
      <c r="N4370" s="57"/>
      <c r="O4370" s="57"/>
      <c r="P4370" s="4"/>
      <c r="Q4370" s="4"/>
    </row>
    <row r="4371" spans="1:17" s="1" customFormat="1" ht="18.649999999999999" customHeight="1" x14ac:dyDescent="0.35">
      <c r="A4371" s="3"/>
      <c r="B4371" s="57">
        <f t="shared" si="326"/>
        <v>0</v>
      </c>
      <c r="C4371" s="57" t="str">
        <f t="shared" si="327"/>
        <v>Jan</v>
      </c>
      <c r="D4371" s="4"/>
      <c r="E4371" s="57"/>
      <c r="F4371" s="57"/>
      <c r="G4371" s="57"/>
      <c r="H4371" s="57"/>
      <c r="I4371" s="57"/>
      <c r="J4371" s="57"/>
      <c r="K4371" s="57">
        <f t="shared" si="328"/>
        <v>0</v>
      </c>
      <c r="L4371" s="57">
        <f t="shared" si="329"/>
        <v>0</v>
      </c>
      <c r="M4371" s="4"/>
      <c r="N4371" s="57"/>
      <c r="O4371" s="57"/>
      <c r="P4371" s="4"/>
      <c r="Q4371" s="4"/>
    </row>
    <row r="4372" spans="1:17" s="1" customFormat="1" ht="18.649999999999999" customHeight="1" x14ac:dyDescent="0.35">
      <c r="A4372" s="3"/>
      <c r="B4372" s="57">
        <f t="shared" si="326"/>
        <v>0</v>
      </c>
      <c r="C4372" s="57" t="str">
        <f t="shared" si="327"/>
        <v>Jan</v>
      </c>
      <c r="D4372" s="4"/>
      <c r="E4372" s="57"/>
      <c r="F4372" s="57"/>
      <c r="G4372" s="57"/>
      <c r="H4372" s="57"/>
      <c r="I4372" s="57"/>
      <c r="J4372" s="57"/>
      <c r="K4372" s="57">
        <f t="shared" si="328"/>
        <v>0</v>
      </c>
      <c r="L4372" s="57">
        <f t="shared" si="329"/>
        <v>0</v>
      </c>
      <c r="M4372" s="4"/>
      <c r="N4372" s="57"/>
      <c r="O4372" s="57"/>
      <c r="P4372" s="4"/>
      <c r="Q4372" s="4"/>
    </row>
    <row r="4373" spans="1:17" s="1" customFormat="1" ht="18.649999999999999" customHeight="1" x14ac:dyDescent="0.35">
      <c r="A4373" s="3"/>
      <c r="B4373" s="57">
        <f t="shared" si="326"/>
        <v>0</v>
      </c>
      <c r="C4373" s="57" t="str">
        <f t="shared" si="327"/>
        <v>Jan</v>
      </c>
      <c r="D4373" s="4"/>
      <c r="E4373" s="57"/>
      <c r="F4373" s="57"/>
      <c r="G4373" s="57"/>
      <c r="H4373" s="57"/>
      <c r="I4373" s="57"/>
      <c r="J4373" s="57"/>
      <c r="K4373" s="57">
        <f t="shared" si="328"/>
        <v>0</v>
      </c>
      <c r="L4373" s="57">
        <f t="shared" si="329"/>
        <v>0</v>
      </c>
      <c r="M4373" s="4"/>
      <c r="N4373" s="57"/>
      <c r="O4373" s="57"/>
      <c r="P4373" s="4"/>
      <c r="Q4373" s="4"/>
    </row>
    <row r="4374" spans="1:17" s="1" customFormat="1" ht="18.649999999999999" customHeight="1" x14ac:dyDescent="0.35">
      <c r="A4374" s="3"/>
      <c r="B4374" s="57">
        <f t="shared" si="326"/>
        <v>0</v>
      </c>
      <c r="C4374" s="57" t="str">
        <f t="shared" si="327"/>
        <v>Jan</v>
      </c>
      <c r="D4374" s="4"/>
      <c r="E4374" s="57"/>
      <c r="F4374" s="57"/>
      <c r="G4374" s="57"/>
      <c r="H4374" s="57"/>
      <c r="I4374" s="57"/>
      <c r="J4374" s="57"/>
      <c r="K4374" s="57">
        <f t="shared" si="328"/>
        <v>0</v>
      </c>
      <c r="L4374" s="57">
        <f t="shared" si="329"/>
        <v>0</v>
      </c>
      <c r="M4374" s="4"/>
      <c r="N4374" s="57"/>
      <c r="O4374" s="57"/>
      <c r="P4374" s="4"/>
      <c r="Q4374" s="4"/>
    </row>
    <row r="4375" spans="1:17" s="1" customFormat="1" ht="18.649999999999999" customHeight="1" x14ac:dyDescent="0.35">
      <c r="A4375" s="3"/>
      <c r="B4375" s="57">
        <f t="shared" si="326"/>
        <v>0</v>
      </c>
      <c r="C4375" s="57" t="str">
        <f t="shared" si="327"/>
        <v>Jan</v>
      </c>
      <c r="D4375" s="4"/>
      <c r="E4375" s="57"/>
      <c r="F4375" s="57"/>
      <c r="G4375" s="57"/>
      <c r="H4375" s="57"/>
      <c r="I4375" s="57"/>
      <c r="J4375" s="57"/>
      <c r="K4375" s="57">
        <f t="shared" si="328"/>
        <v>0</v>
      </c>
      <c r="L4375" s="57">
        <f t="shared" si="329"/>
        <v>0</v>
      </c>
      <c r="M4375" s="4"/>
      <c r="N4375" s="57"/>
      <c r="O4375" s="57"/>
      <c r="P4375" s="4"/>
      <c r="Q4375" s="4"/>
    </row>
    <row r="4376" spans="1:17" s="1" customFormat="1" ht="18.649999999999999" customHeight="1" x14ac:dyDescent="0.35">
      <c r="A4376" s="3"/>
      <c r="B4376" s="57">
        <f t="shared" si="326"/>
        <v>0</v>
      </c>
      <c r="C4376" s="57" t="str">
        <f t="shared" si="327"/>
        <v>Jan</v>
      </c>
      <c r="D4376" s="4"/>
      <c r="E4376" s="57"/>
      <c r="F4376" s="57"/>
      <c r="G4376" s="57"/>
      <c r="H4376" s="57"/>
      <c r="I4376" s="57"/>
      <c r="J4376" s="57"/>
      <c r="K4376" s="57">
        <f t="shared" si="328"/>
        <v>0</v>
      </c>
      <c r="L4376" s="57">
        <f t="shared" si="329"/>
        <v>0</v>
      </c>
      <c r="M4376" s="4"/>
      <c r="N4376" s="57"/>
      <c r="O4376" s="57"/>
      <c r="P4376" s="4"/>
      <c r="Q4376" s="4"/>
    </row>
    <row r="4377" spans="1:17" s="1" customFormat="1" ht="18.649999999999999" customHeight="1" x14ac:dyDescent="0.35">
      <c r="A4377" s="3"/>
      <c r="B4377" s="57">
        <f t="shared" si="326"/>
        <v>0</v>
      </c>
      <c r="C4377" s="57" t="str">
        <f t="shared" si="327"/>
        <v>Jan</v>
      </c>
      <c r="D4377" s="4"/>
      <c r="E4377" s="57"/>
      <c r="F4377" s="57"/>
      <c r="G4377" s="57"/>
      <c r="H4377" s="57"/>
      <c r="I4377" s="57"/>
      <c r="J4377" s="57"/>
      <c r="K4377" s="57">
        <f t="shared" si="328"/>
        <v>0</v>
      </c>
      <c r="L4377" s="57">
        <f t="shared" si="329"/>
        <v>0</v>
      </c>
      <c r="M4377" s="4"/>
      <c r="N4377" s="57"/>
      <c r="O4377" s="57"/>
      <c r="P4377" s="4"/>
      <c r="Q4377" s="4"/>
    </row>
    <row r="4378" spans="1:17" s="1" customFormat="1" ht="18.649999999999999" customHeight="1" x14ac:dyDescent="0.35">
      <c r="A4378" s="3"/>
      <c r="B4378" s="57">
        <f t="shared" si="326"/>
        <v>0</v>
      </c>
      <c r="C4378" s="57" t="str">
        <f t="shared" si="327"/>
        <v>Jan</v>
      </c>
      <c r="D4378" s="4"/>
      <c r="E4378" s="57"/>
      <c r="F4378" s="57"/>
      <c r="G4378" s="57"/>
      <c r="H4378" s="57"/>
      <c r="I4378" s="57"/>
      <c r="J4378" s="57"/>
      <c r="K4378" s="57">
        <f t="shared" si="328"/>
        <v>0</v>
      </c>
      <c r="L4378" s="57">
        <f t="shared" si="329"/>
        <v>0</v>
      </c>
      <c r="M4378" s="4"/>
      <c r="N4378" s="57"/>
      <c r="O4378" s="57"/>
      <c r="P4378" s="4"/>
      <c r="Q4378" s="4"/>
    </row>
    <row r="4379" spans="1:17" s="1" customFormat="1" ht="18.649999999999999" customHeight="1" x14ac:dyDescent="0.35">
      <c r="A4379" s="3"/>
      <c r="B4379" s="57">
        <f t="shared" si="326"/>
        <v>0</v>
      </c>
      <c r="C4379" s="57" t="str">
        <f t="shared" si="327"/>
        <v>Jan</v>
      </c>
      <c r="D4379" s="4"/>
      <c r="E4379" s="57"/>
      <c r="F4379" s="57"/>
      <c r="G4379" s="57"/>
      <c r="H4379" s="57"/>
      <c r="I4379" s="57"/>
      <c r="J4379" s="57"/>
      <c r="K4379" s="57">
        <f t="shared" si="328"/>
        <v>0</v>
      </c>
      <c r="L4379" s="57">
        <f t="shared" si="329"/>
        <v>0</v>
      </c>
      <c r="M4379" s="4"/>
      <c r="N4379" s="57"/>
      <c r="O4379" s="57"/>
      <c r="P4379" s="4"/>
      <c r="Q4379" s="4"/>
    </row>
    <row r="4380" spans="1:17" s="1" customFormat="1" ht="18.649999999999999" customHeight="1" x14ac:dyDescent="0.35">
      <c r="A4380" s="3"/>
      <c r="B4380" s="57">
        <f t="shared" si="326"/>
        <v>0</v>
      </c>
      <c r="C4380" s="57" t="str">
        <f t="shared" si="327"/>
        <v>Jan</v>
      </c>
      <c r="D4380" s="4"/>
      <c r="E4380" s="57"/>
      <c r="F4380" s="57"/>
      <c r="G4380" s="57"/>
      <c r="H4380" s="57"/>
      <c r="I4380" s="57"/>
      <c r="J4380" s="57"/>
      <c r="K4380" s="57">
        <f t="shared" si="328"/>
        <v>0</v>
      </c>
      <c r="L4380" s="57">
        <f t="shared" si="329"/>
        <v>0</v>
      </c>
      <c r="M4380" s="4"/>
      <c r="N4380" s="57"/>
      <c r="O4380" s="57"/>
      <c r="P4380" s="4"/>
      <c r="Q4380" s="4"/>
    </row>
    <row r="4381" spans="1:17" s="1" customFormat="1" ht="18.649999999999999" customHeight="1" x14ac:dyDescent="0.35">
      <c r="A4381" s="3"/>
      <c r="B4381" s="57">
        <f t="shared" si="326"/>
        <v>0</v>
      </c>
      <c r="C4381" s="57" t="str">
        <f t="shared" si="327"/>
        <v>Jan</v>
      </c>
      <c r="D4381" s="4"/>
      <c r="E4381" s="57"/>
      <c r="F4381" s="57"/>
      <c r="G4381" s="57"/>
      <c r="H4381" s="57"/>
      <c r="I4381" s="57"/>
      <c r="J4381" s="57"/>
      <c r="K4381" s="57">
        <f t="shared" si="328"/>
        <v>0</v>
      </c>
      <c r="L4381" s="57">
        <f t="shared" si="329"/>
        <v>0</v>
      </c>
      <c r="M4381" s="4"/>
      <c r="N4381" s="57"/>
      <c r="O4381" s="57"/>
      <c r="P4381" s="4"/>
      <c r="Q4381" s="4"/>
    </row>
    <row r="4382" spans="1:17" s="1" customFormat="1" ht="18.649999999999999" customHeight="1" x14ac:dyDescent="0.35">
      <c r="A4382" s="3"/>
      <c r="B4382" s="57">
        <f t="shared" si="326"/>
        <v>0</v>
      </c>
      <c r="C4382" s="57" t="str">
        <f t="shared" si="327"/>
        <v>Jan</v>
      </c>
      <c r="D4382" s="4"/>
      <c r="E4382" s="57"/>
      <c r="F4382" s="57"/>
      <c r="G4382" s="57"/>
      <c r="H4382" s="57"/>
      <c r="I4382" s="57"/>
      <c r="J4382" s="57"/>
      <c r="K4382" s="57">
        <f t="shared" si="328"/>
        <v>0</v>
      </c>
      <c r="L4382" s="57">
        <f t="shared" si="329"/>
        <v>0</v>
      </c>
      <c r="M4382" s="4"/>
      <c r="N4382" s="57"/>
      <c r="O4382" s="57"/>
      <c r="P4382" s="4"/>
      <c r="Q4382" s="4"/>
    </row>
    <row r="4383" spans="1:17" s="1" customFormat="1" ht="18.649999999999999" customHeight="1" x14ac:dyDescent="0.35">
      <c r="A4383" s="3"/>
      <c r="B4383" s="57">
        <f t="shared" si="326"/>
        <v>0</v>
      </c>
      <c r="C4383" s="57" t="str">
        <f t="shared" si="327"/>
        <v>Jan</v>
      </c>
      <c r="D4383" s="4"/>
      <c r="E4383" s="57"/>
      <c r="F4383" s="57"/>
      <c r="G4383" s="57"/>
      <c r="H4383" s="57"/>
      <c r="I4383" s="57"/>
      <c r="J4383" s="57"/>
      <c r="K4383" s="57">
        <f t="shared" si="328"/>
        <v>0</v>
      </c>
      <c r="L4383" s="57">
        <f t="shared" si="329"/>
        <v>0</v>
      </c>
      <c r="M4383" s="4"/>
      <c r="N4383" s="57"/>
      <c r="O4383" s="57"/>
      <c r="P4383" s="4"/>
      <c r="Q4383" s="4"/>
    </row>
    <row r="4384" spans="1:17" s="1" customFormat="1" ht="18.649999999999999" customHeight="1" x14ac:dyDescent="0.35">
      <c r="A4384" s="3"/>
      <c r="B4384" s="57">
        <f t="shared" si="326"/>
        <v>0</v>
      </c>
      <c r="C4384" s="57" t="str">
        <f t="shared" si="327"/>
        <v>Jan</v>
      </c>
      <c r="D4384" s="4"/>
      <c r="E4384" s="57"/>
      <c r="F4384" s="57"/>
      <c r="G4384" s="57"/>
      <c r="H4384" s="57"/>
      <c r="I4384" s="57"/>
      <c r="J4384" s="57"/>
      <c r="K4384" s="57">
        <f t="shared" si="328"/>
        <v>0</v>
      </c>
      <c r="L4384" s="57">
        <f t="shared" si="329"/>
        <v>0</v>
      </c>
      <c r="M4384" s="4"/>
      <c r="N4384" s="57"/>
      <c r="O4384" s="57"/>
      <c r="P4384" s="4"/>
      <c r="Q4384" s="4"/>
    </row>
    <row r="4385" spans="1:17" s="1" customFormat="1" ht="18.649999999999999" customHeight="1" x14ac:dyDescent="0.35">
      <c r="A4385" s="3"/>
      <c r="B4385" s="57">
        <f t="shared" si="326"/>
        <v>0</v>
      </c>
      <c r="C4385" s="57" t="str">
        <f t="shared" si="327"/>
        <v>Jan</v>
      </c>
      <c r="D4385" s="4"/>
      <c r="E4385" s="57"/>
      <c r="F4385" s="57"/>
      <c r="G4385" s="57"/>
      <c r="H4385" s="57"/>
      <c r="I4385" s="57"/>
      <c r="J4385" s="57"/>
      <c r="K4385" s="57">
        <f t="shared" si="328"/>
        <v>0</v>
      </c>
      <c r="L4385" s="57">
        <f t="shared" si="329"/>
        <v>0</v>
      </c>
      <c r="M4385" s="4"/>
      <c r="N4385" s="57"/>
      <c r="O4385" s="57"/>
      <c r="P4385" s="4"/>
      <c r="Q4385" s="4"/>
    </row>
    <row r="4386" spans="1:17" s="1" customFormat="1" ht="18.649999999999999" customHeight="1" x14ac:dyDescent="0.35">
      <c r="A4386" s="3"/>
      <c r="B4386" s="57">
        <f t="shared" ref="B4386:B4449" si="330">WEEKNUM(A4386)</f>
        <v>0</v>
      </c>
      <c r="C4386" s="57" t="str">
        <f t="shared" ref="C4386:C4449" si="331">TEXT(A4386,"Mmm")</f>
        <v>Jan</v>
      </c>
      <c r="D4386" s="4"/>
      <c r="E4386" s="57"/>
      <c r="F4386" s="57"/>
      <c r="G4386" s="57"/>
      <c r="H4386" s="57"/>
      <c r="I4386" s="57"/>
      <c r="J4386" s="57"/>
      <c r="K4386" s="57">
        <f t="shared" si="328"/>
        <v>0</v>
      </c>
      <c r="L4386" s="57">
        <f t="shared" si="329"/>
        <v>0</v>
      </c>
      <c r="M4386" s="4"/>
      <c r="N4386" s="57"/>
      <c r="O4386" s="57"/>
      <c r="P4386" s="4"/>
      <c r="Q4386" s="4"/>
    </row>
    <row r="4387" spans="1:17" s="1" customFormat="1" ht="18.649999999999999" customHeight="1" x14ac:dyDescent="0.35">
      <c r="A4387" s="3"/>
      <c r="B4387" s="57">
        <f t="shared" si="330"/>
        <v>0</v>
      </c>
      <c r="C4387" s="57" t="str">
        <f t="shared" si="331"/>
        <v>Jan</v>
      </c>
      <c r="D4387" s="4"/>
      <c r="E4387" s="57"/>
      <c r="F4387" s="57"/>
      <c r="G4387" s="57"/>
      <c r="H4387" s="57"/>
      <c r="I4387" s="57"/>
      <c r="J4387" s="57"/>
      <c r="K4387" s="57">
        <f t="shared" si="328"/>
        <v>0</v>
      </c>
      <c r="L4387" s="57">
        <f t="shared" si="329"/>
        <v>0</v>
      </c>
      <c r="M4387" s="4"/>
      <c r="N4387" s="57"/>
      <c r="O4387" s="57"/>
      <c r="P4387" s="4"/>
      <c r="Q4387" s="4"/>
    </row>
    <row r="4388" spans="1:17" s="1" customFormat="1" ht="18.649999999999999" customHeight="1" x14ac:dyDescent="0.35">
      <c r="A4388" s="3"/>
      <c r="B4388" s="57">
        <f t="shared" si="330"/>
        <v>0</v>
      </c>
      <c r="C4388" s="57" t="str">
        <f t="shared" si="331"/>
        <v>Jan</v>
      </c>
      <c r="D4388" s="4"/>
      <c r="E4388" s="57"/>
      <c r="F4388" s="57"/>
      <c r="G4388" s="57"/>
      <c r="H4388" s="57"/>
      <c r="I4388" s="57"/>
      <c r="J4388" s="57"/>
      <c r="K4388" s="57">
        <f t="shared" si="328"/>
        <v>0</v>
      </c>
      <c r="L4388" s="57">
        <f t="shared" si="329"/>
        <v>0</v>
      </c>
      <c r="M4388" s="4"/>
      <c r="N4388" s="57"/>
      <c r="O4388" s="57"/>
      <c r="P4388" s="4"/>
      <c r="Q4388" s="4"/>
    </row>
    <row r="4389" spans="1:17" s="1" customFormat="1" ht="18.649999999999999" customHeight="1" x14ac:dyDescent="0.35">
      <c r="A4389" s="3"/>
      <c r="B4389" s="57">
        <f t="shared" si="330"/>
        <v>0</v>
      </c>
      <c r="C4389" s="57" t="str">
        <f t="shared" si="331"/>
        <v>Jan</v>
      </c>
      <c r="D4389" s="4"/>
      <c r="E4389" s="57"/>
      <c r="F4389" s="57"/>
      <c r="G4389" s="57"/>
      <c r="H4389" s="57"/>
      <c r="I4389" s="57"/>
      <c r="J4389" s="57"/>
      <c r="K4389" s="57">
        <f t="shared" si="328"/>
        <v>0</v>
      </c>
      <c r="L4389" s="57">
        <f t="shared" si="329"/>
        <v>0</v>
      </c>
      <c r="M4389" s="4"/>
      <c r="N4389" s="57"/>
      <c r="O4389" s="57"/>
      <c r="P4389" s="4"/>
      <c r="Q4389" s="4"/>
    </row>
    <row r="4390" spans="1:17" s="1" customFormat="1" ht="18.649999999999999" customHeight="1" x14ac:dyDescent="0.35">
      <c r="A4390" s="3"/>
      <c r="B4390" s="57">
        <f t="shared" si="330"/>
        <v>0</v>
      </c>
      <c r="C4390" s="57" t="str">
        <f t="shared" si="331"/>
        <v>Jan</v>
      </c>
      <c r="D4390" s="4"/>
      <c r="E4390" s="57"/>
      <c r="F4390" s="57"/>
      <c r="G4390" s="57"/>
      <c r="H4390" s="57"/>
      <c r="I4390" s="57"/>
      <c r="J4390" s="57"/>
      <c r="K4390" s="57">
        <f t="shared" si="328"/>
        <v>0</v>
      </c>
      <c r="L4390" s="57">
        <f t="shared" si="329"/>
        <v>0</v>
      </c>
      <c r="M4390" s="4"/>
      <c r="N4390" s="57"/>
      <c r="O4390" s="57"/>
      <c r="P4390" s="4"/>
      <c r="Q4390" s="4"/>
    </row>
    <row r="4391" spans="1:17" s="1" customFormat="1" ht="18.649999999999999" customHeight="1" x14ac:dyDescent="0.35">
      <c r="A4391" s="3"/>
      <c r="B4391" s="57">
        <f t="shared" si="330"/>
        <v>0</v>
      </c>
      <c r="C4391" s="57" t="str">
        <f t="shared" si="331"/>
        <v>Jan</v>
      </c>
      <c r="D4391" s="4"/>
      <c r="E4391" s="57"/>
      <c r="F4391" s="57"/>
      <c r="G4391" s="57"/>
      <c r="H4391" s="57"/>
      <c r="I4391" s="57"/>
      <c r="J4391" s="57"/>
      <c r="K4391" s="57">
        <f t="shared" si="328"/>
        <v>0</v>
      </c>
      <c r="L4391" s="57">
        <f t="shared" si="329"/>
        <v>0</v>
      </c>
      <c r="M4391" s="4"/>
      <c r="N4391" s="57"/>
      <c r="O4391" s="57"/>
      <c r="P4391" s="4"/>
      <c r="Q4391" s="4"/>
    </row>
    <row r="4392" spans="1:17" s="1" customFormat="1" ht="18.649999999999999" customHeight="1" x14ac:dyDescent="0.35">
      <c r="A4392" s="3"/>
      <c r="B4392" s="57">
        <f t="shared" si="330"/>
        <v>0</v>
      </c>
      <c r="C4392" s="57" t="str">
        <f t="shared" si="331"/>
        <v>Jan</v>
      </c>
      <c r="D4392" s="4"/>
      <c r="E4392" s="57"/>
      <c r="F4392" s="57"/>
      <c r="G4392" s="57"/>
      <c r="H4392" s="57"/>
      <c r="I4392" s="57"/>
      <c r="J4392" s="57"/>
      <c r="K4392" s="57">
        <f t="shared" si="328"/>
        <v>0</v>
      </c>
      <c r="L4392" s="57">
        <f t="shared" si="329"/>
        <v>0</v>
      </c>
      <c r="M4392" s="4"/>
      <c r="N4392" s="57"/>
      <c r="O4392" s="57"/>
      <c r="P4392" s="4"/>
      <c r="Q4392" s="4"/>
    </row>
    <row r="4393" spans="1:17" s="1" customFormat="1" ht="18.649999999999999" customHeight="1" x14ac:dyDescent="0.35">
      <c r="A4393" s="3"/>
      <c r="B4393" s="57">
        <f t="shared" si="330"/>
        <v>0</v>
      </c>
      <c r="C4393" s="57" t="str">
        <f t="shared" si="331"/>
        <v>Jan</v>
      </c>
      <c r="D4393" s="4"/>
      <c r="E4393" s="57"/>
      <c r="F4393" s="57"/>
      <c r="G4393" s="57"/>
      <c r="H4393" s="57"/>
      <c r="I4393" s="57"/>
      <c r="J4393" s="57"/>
      <c r="K4393" s="57">
        <f t="shared" si="328"/>
        <v>0</v>
      </c>
      <c r="L4393" s="57">
        <f t="shared" si="329"/>
        <v>0</v>
      </c>
      <c r="M4393" s="4"/>
      <c r="N4393" s="57"/>
      <c r="O4393" s="57"/>
      <c r="P4393" s="4"/>
      <c r="Q4393" s="4"/>
    </row>
    <row r="4394" spans="1:17" s="1" customFormat="1" ht="18.649999999999999" customHeight="1" x14ac:dyDescent="0.35">
      <c r="A4394" s="3"/>
      <c r="B4394" s="57">
        <f t="shared" si="330"/>
        <v>0</v>
      </c>
      <c r="C4394" s="57" t="str">
        <f t="shared" si="331"/>
        <v>Jan</v>
      </c>
      <c r="D4394" s="4"/>
      <c r="E4394" s="57"/>
      <c r="F4394" s="57"/>
      <c r="G4394" s="57"/>
      <c r="H4394" s="57"/>
      <c r="I4394" s="57"/>
      <c r="J4394" s="57"/>
      <c r="K4394" s="57">
        <f t="shared" si="328"/>
        <v>0</v>
      </c>
      <c r="L4394" s="57">
        <f t="shared" si="329"/>
        <v>0</v>
      </c>
      <c r="M4394" s="4"/>
      <c r="N4394" s="57"/>
      <c r="O4394" s="57"/>
      <c r="P4394" s="4"/>
      <c r="Q4394" s="4"/>
    </row>
    <row r="4395" spans="1:17" s="1" customFormat="1" ht="18.649999999999999" customHeight="1" x14ac:dyDescent="0.35">
      <c r="A4395" s="3"/>
      <c r="B4395" s="57">
        <f t="shared" si="330"/>
        <v>0</v>
      </c>
      <c r="C4395" s="57" t="str">
        <f t="shared" si="331"/>
        <v>Jan</v>
      </c>
      <c r="D4395" s="4"/>
      <c r="E4395" s="57"/>
      <c r="F4395" s="57"/>
      <c r="G4395" s="57"/>
      <c r="H4395" s="57"/>
      <c r="I4395" s="57"/>
      <c r="J4395" s="57"/>
      <c r="K4395" s="57">
        <f t="shared" si="328"/>
        <v>0</v>
      </c>
      <c r="L4395" s="57">
        <f t="shared" si="329"/>
        <v>0</v>
      </c>
      <c r="M4395" s="4"/>
      <c r="N4395" s="57"/>
      <c r="O4395" s="57"/>
      <c r="P4395" s="4"/>
      <c r="Q4395" s="4"/>
    </row>
    <row r="4396" spans="1:17" s="1" customFormat="1" ht="18.649999999999999" customHeight="1" x14ac:dyDescent="0.35">
      <c r="A4396" s="3"/>
      <c r="B4396" s="57">
        <f t="shared" si="330"/>
        <v>0</v>
      </c>
      <c r="C4396" s="57" t="str">
        <f t="shared" si="331"/>
        <v>Jan</v>
      </c>
      <c r="D4396" s="4"/>
      <c r="E4396" s="57"/>
      <c r="F4396" s="57"/>
      <c r="G4396" s="57"/>
      <c r="H4396" s="57"/>
      <c r="I4396" s="57"/>
      <c r="J4396" s="57"/>
      <c r="K4396" s="57">
        <f t="shared" si="328"/>
        <v>0</v>
      </c>
      <c r="L4396" s="57">
        <f t="shared" si="329"/>
        <v>0</v>
      </c>
      <c r="M4396" s="4"/>
      <c r="N4396" s="57"/>
      <c r="O4396" s="57"/>
      <c r="P4396" s="4"/>
      <c r="Q4396" s="4"/>
    </row>
    <row r="4397" spans="1:17" s="1" customFormat="1" ht="18.649999999999999" customHeight="1" x14ac:dyDescent="0.35">
      <c r="A4397" s="3"/>
      <c r="B4397" s="57">
        <f t="shared" si="330"/>
        <v>0</v>
      </c>
      <c r="C4397" s="57" t="str">
        <f t="shared" si="331"/>
        <v>Jan</v>
      </c>
      <c r="D4397" s="4"/>
      <c r="E4397" s="57"/>
      <c r="F4397" s="57"/>
      <c r="G4397" s="57"/>
      <c r="H4397" s="57"/>
      <c r="I4397" s="57"/>
      <c r="J4397" s="57"/>
      <c r="K4397" s="57">
        <f t="shared" ref="K4397:K4460" si="332">I4397+J4397</f>
        <v>0</v>
      </c>
      <c r="L4397" s="57">
        <f t="shared" si="329"/>
        <v>0</v>
      </c>
      <c r="M4397" s="4"/>
      <c r="N4397" s="57"/>
      <c r="O4397" s="57"/>
      <c r="P4397" s="4"/>
      <c r="Q4397" s="4"/>
    </row>
    <row r="4398" spans="1:17" s="1" customFormat="1" ht="18.649999999999999" customHeight="1" x14ac:dyDescent="0.35">
      <c r="A4398" s="3"/>
      <c r="B4398" s="57">
        <f t="shared" si="330"/>
        <v>0</v>
      </c>
      <c r="C4398" s="57" t="str">
        <f t="shared" si="331"/>
        <v>Jan</v>
      </c>
      <c r="D4398" s="4"/>
      <c r="E4398" s="57"/>
      <c r="F4398" s="57"/>
      <c r="G4398" s="57"/>
      <c r="H4398" s="57"/>
      <c r="I4398" s="57"/>
      <c r="J4398" s="57"/>
      <c r="K4398" s="57">
        <f t="shared" si="332"/>
        <v>0</v>
      </c>
      <c r="L4398" s="57">
        <f t="shared" si="329"/>
        <v>0</v>
      </c>
      <c r="M4398" s="4"/>
      <c r="N4398" s="57"/>
      <c r="O4398" s="57"/>
      <c r="P4398" s="4"/>
      <c r="Q4398" s="4"/>
    </row>
    <row r="4399" spans="1:17" s="1" customFormat="1" ht="18.649999999999999" customHeight="1" x14ac:dyDescent="0.35">
      <c r="A4399" s="3"/>
      <c r="B4399" s="57">
        <f t="shared" si="330"/>
        <v>0</v>
      </c>
      <c r="C4399" s="57" t="str">
        <f t="shared" si="331"/>
        <v>Jan</v>
      </c>
      <c r="D4399" s="4"/>
      <c r="E4399" s="57"/>
      <c r="F4399" s="57"/>
      <c r="G4399" s="57"/>
      <c r="H4399" s="57"/>
      <c r="I4399" s="57"/>
      <c r="J4399" s="57"/>
      <c r="K4399" s="57">
        <f t="shared" si="332"/>
        <v>0</v>
      </c>
      <c r="L4399" s="57">
        <f t="shared" si="329"/>
        <v>0</v>
      </c>
      <c r="M4399" s="4"/>
      <c r="N4399" s="57"/>
      <c r="O4399" s="57"/>
      <c r="P4399" s="4"/>
      <c r="Q4399" s="4"/>
    </row>
    <row r="4400" spans="1:17" s="1" customFormat="1" ht="18.649999999999999" customHeight="1" x14ac:dyDescent="0.35">
      <c r="A4400" s="3"/>
      <c r="B4400" s="57">
        <f t="shared" si="330"/>
        <v>0</v>
      </c>
      <c r="C4400" s="57" t="str">
        <f t="shared" si="331"/>
        <v>Jan</v>
      </c>
      <c r="D4400" s="4"/>
      <c r="E4400" s="57"/>
      <c r="F4400" s="57"/>
      <c r="G4400" s="57"/>
      <c r="H4400" s="57"/>
      <c r="I4400" s="57"/>
      <c r="J4400" s="57"/>
      <c r="K4400" s="57">
        <f t="shared" si="332"/>
        <v>0</v>
      </c>
      <c r="L4400" s="57">
        <f t="shared" si="329"/>
        <v>0</v>
      </c>
      <c r="M4400" s="4"/>
      <c r="N4400" s="57"/>
      <c r="O4400" s="57"/>
      <c r="P4400" s="4"/>
      <c r="Q4400" s="4"/>
    </row>
    <row r="4401" spans="1:17" s="1" customFormat="1" ht="18.649999999999999" customHeight="1" x14ac:dyDescent="0.35">
      <c r="A4401" s="3"/>
      <c r="B4401" s="57">
        <f t="shared" si="330"/>
        <v>0</v>
      </c>
      <c r="C4401" s="57" t="str">
        <f t="shared" si="331"/>
        <v>Jan</v>
      </c>
      <c r="D4401" s="4"/>
      <c r="E4401" s="57"/>
      <c r="F4401" s="57"/>
      <c r="G4401" s="57"/>
      <c r="H4401" s="57"/>
      <c r="I4401" s="57"/>
      <c r="J4401" s="57"/>
      <c r="K4401" s="57">
        <f t="shared" si="332"/>
        <v>0</v>
      </c>
      <c r="L4401" s="57">
        <f t="shared" si="329"/>
        <v>0</v>
      </c>
      <c r="M4401" s="4"/>
      <c r="N4401" s="57"/>
      <c r="O4401" s="57"/>
      <c r="P4401" s="4"/>
      <c r="Q4401" s="4"/>
    </row>
    <row r="4402" spans="1:17" s="1" customFormat="1" ht="18.649999999999999" customHeight="1" x14ac:dyDescent="0.35">
      <c r="A4402" s="3"/>
      <c r="B4402" s="57">
        <f t="shared" si="330"/>
        <v>0</v>
      </c>
      <c r="C4402" s="57" t="str">
        <f t="shared" si="331"/>
        <v>Jan</v>
      </c>
      <c r="D4402" s="4"/>
      <c r="E4402" s="57"/>
      <c r="F4402" s="57"/>
      <c r="G4402" s="57"/>
      <c r="H4402" s="57"/>
      <c r="I4402" s="57"/>
      <c r="J4402" s="57"/>
      <c r="K4402" s="57">
        <f t="shared" si="332"/>
        <v>0</v>
      </c>
      <c r="L4402" s="57">
        <f t="shared" si="329"/>
        <v>0</v>
      </c>
      <c r="M4402" s="4"/>
      <c r="N4402" s="57"/>
      <c r="O4402" s="57"/>
      <c r="P4402" s="4"/>
      <c r="Q4402" s="4"/>
    </row>
    <row r="4403" spans="1:17" s="1" customFormat="1" ht="18.649999999999999" customHeight="1" x14ac:dyDescent="0.35">
      <c r="A4403" s="3"/>
      <c r="B4403" s="57">
        <f t="shared" si="330"/>
        <v>0</v>
      </c>
      <c r="C4403" s="57" t="str">
        <f t="shared" si="331"/>
        <v>Jan</v>
      </c>
      <c r="D4403" s="4"/>
      <c r="E4403" s="57"/>
      <c r="F4403" s="57"/>
      <c r="G4403" s="57"/>
      <c r="H4403" s="57"/>
      <c r="I4403" s="57"/>
      <c r="J4403" s="57"/>
      <c r="K4403" s="57">
        <f t="shared" si="332"/>
        <v>0</v>
      </c>
      <c r="L4403" s="57">
        <f t="shared" si="329"/>
        <v>0</v>
      </c>
      <c r="M4403" s="4"/>
      <c r="N4403" s="57"/>
      <c r="O4403" s="57"/>
      <c r="P4403" s="4"/>
      <c r="Q4403" s="4"/>
    </row>
    <row r="4404" spans="1:17" s="1" customFormat="1" ht="18.649999999999999" customHeight="1" x14ac:dyDescent="0.35">
      <c r="A4404" s="3"/>
      <c r="B4404" s="57">
        <f t="shared" si="330"/>
        <v>0</v>
      </c>
      <c r="C4404" s="57" t="str">
        <f t="shared" si="331"/>
        <v>Jan</v>
      </c>
      <c r="D4404" s="4"/>
      <c r="E4404" s="57"/>
      <c r="F4404" s="57"/>
      <c r="G4404" s="57"/>
      <c r="H4404" s="57"/>
      <c r="I4404" s="57"/>
      <c r="J4404" s="57"/>
      <c r="K4404" s="57">
        <f t="shared" si="332"/>
        <v>0</v>
      </c>
      <c r="L4404" s="57">
        <f t="shared" si="329"/>
        <v>0</v>
      </c>
      <c r="M4404" s="4"/>
      <c r="N4404" s="57"/>
      <c r="O4404" s="57"/>
      <c r="P4404" s="4"/>
      <c r="Q4404" s="4"/>
    </row>
    <row r="4405" spans="1:17" s="1" customFormat="1" ht="18.649999999999999" customHeight="1" x14ac:dyDescent="0.35">
      <c r="A4405" s="3"/>
      <c r="B4405" s="57">
        <f t="shared" si="330"/>
        <v>0</v>
      </c>
      <c r="C4405" s="57" t="str">
        <f t="shared" si="331"/>
        <v>Jan</v>
      </c>
      <c r="D4405" s="4"/>
      <c r="E4405" s="57"/>
      <c r="F4405" s="57"/>
      <c r="G4405" s="57"/>
      <c r="H4405" s="57"/>
      <c r="I4405" s="57"/>
      <c r="J4405" s="57"/>
      <c r="K4405" s="57">
        <f t="shared" si="332"/>
        <v>0</v>
      </c>
      <c r="L4405" s="57">
        <f t="shared" si="329"/>
        <v>0</v>
      </c>
      <c r="M4405" s="4"/>
      <c r="N4405" s="57"/>
      <c r="O4405" s="57"/>
      <c r="P4405" s="4"/>
      <c r="Q4405" s="4"/>
    </row>
    <row r="4406" spans="1:17" s="1" customFormat="1" ht="18.649999999999999" customHeight="1" x14ac:dyDescent="0.35">
      <c r="A4406" s="3"/>
      <c r="B4406" s="57">
        <f t="shared" si="330"/>
        <v>0</v>
      </c>
      <c r="C4406" s="57" t="str">
        <f t="shared" si="331"/>
        <v>Jan</v>
      </c>
      <c r="D4406" s="4"/>
      <c r="E4406" s="57"/>
      <c r="F4406" s="57"/>
      <c r="G4406" s="57"/>
      <c r="H4406" s="57"/>
      <c r="I4406" s="57"/>
      <c r="J4406" s="57"/>
      <c r="K4406" s="57">
        <f t="shared" si="332"/>
        <v>0</v>
      </c>
      <c r="L4406" s="57">
        <f t="shared" si="329"/>
        <v>0</v>
      </c>
      <c r="M4406" s="4"/>
      <c r="N4406" s="57"/>
      <c r="O4406" s="57"/>
      <c r="P4406" s="4"/>
      <c r="Q4406" s="4"/>
    </row>
    <row r="4407" spans="1:17" s="1" customFormat="1" ht="18.649999999999999" customHeight="1" x14ac:dyDescent="0.35">
      <c r="A4407" s="3"/>
      <c r="B4407" s="57">
        <f t="shared" si="330"/>
        <v>0</v>
      </c>
      <c r="C4407" s="57" t="str">
        <f t="shared" si="331"/>
        <v>Jan</v>
      </c>
      <c r="D4407" s="4"/>
      <c r="E4407" s="57"/>
      <c r="F4407" s="57"/>
      <c r="G4407" s="57"/>
      <c r="H4407" s="57"/>
      <c r="I4407" s="57"/>
      <c r="J4407" s="57"/>
      <c r="K4407" s="57">
        <f t="shared" si="332"/>
        <v>0</v>
      </c>
      <c r="L4407" s="57">
        <f t="shared" si="329"/>
        <v>0</v>
      </c>
      <c r="M4407" s="4"/>
      <c r="N4407" s="57"/>
      <c r="O4407" s="57"/>
      <c r="P4407" s="4"/>
      <c r="Q4407" s="4"/>
    </row>
    <row r="4408" spans="1:17" s="1" customFormat="1" ht="18.649999999999999" customHeight="1" x14ac:dyDescent="0.35">
      <c r="A4408" s="3"/>
      <c r="B4408" s="57">
        <f t="shared" si="330"/>
        <v>0</v>
      </c>
      <c r="C4408" s="57" t="str">
        <f t="shared" si="331"/>
        <v>Jan</v>
      </c>
      <c r="D4408" s="4"/>
      <c r="E4408" s="57"/>
      <c r="F4408" s="57"/>
      <c r="G4408" s="57"/>
      <c r="H4408" s="57"/>
      <c r="I4408" s="57"/>
      <c r="J4408" s="57"/>
      <c r="K4408" s="57">
        <f t="shared" si="332"/>
        <v>0</v>
      </c>
      <c r="L4408" s="57">
        <f t="shared" si="329"/>
        <v>0</v>
      </c>
      <c r="M4408" s="4"/>
      <c r="N4408" s="57"/>
      <c r="O4408" s="57"/>
      <c r="P4408" s="4"/>
      <c r="Q4408" s="4"/>
    </row>
    <row r="4409" spans="1:17" s="1" customFormat="1" ht="18.649999999999999" customHeight="1" x14ac:dyDescent="0.35">
      <c r="A4409" s="3"/>
      <c r="B4409" s="57">
        <f t="shared" si="330"/>
        <v>0</v>
      </c>
      <c r="C4409" s="57" t="str">
        <f t="shared" si="331"/>
        <v>Jan</v>
      </c>
      <c r="D4409" s="4"/>
      <c r="E4409" s="57"/>
      <c r="F4409" s="57"/>
      <c r="G4409" s="57"/>
      <c r="H4409" s="57"/>
      <c r="I4409" s="57"/>
      <c r="J4409" s="57"/>
      <c r="K4409" s="57">
        <f t="shared" si="332"/>
        <v>0</v>
      </c>
      <c r="L4409" s="57">
        <f t="shared" ref="L4409:L4472" si="333">H4409*K4409</f>
        <v>0</v>
      </c>
      <c r="M4409" s="4"/>
      <c r="N4409" s="57"/>
      <c r="O4409" s="57"/>
      <c r="P4409" s="4"/>
      <c r="Q4409" s="4"/>
    </row>
    <row r="4410" spans="1:17" s="1" customFormat="1" ht="18.649999999999999" customHeight="1" x14ac:dyDescent="0.35">
      <c r="A4410" s="3"/>
      <c r="B4410" s="57">
        <f t="shared" si="330"/>
        <v>0</v>
      </c>
      <c r="C4410" s="57" t="str">
        <f t="shared" si="331"/>
        <v>Jan</v>
      </c>
      <c r="D4410" s="4"/>
      <c r="E4410" s="57"/>
      <c r="F4410" s="57"/>
      <c r="G4410" s="57"/>
      <c r="H4410" s="57"/>
      <c r="I4410" s="57"/>
      <c r="J4410" s="57"/>
      <c r="K4410" s="57">
        <f t="shared" si="332"/>
        <v>0</v>
      </c>
      <c r="L4410" s="57">
        <f t="shared" si="333"/>
        <v>0</v>
      </c>
      <c r="M4410" s="4"/>
      <c r="N4410" s="57"/>
      <c r="O4410" s="57"/>
      <c r="P4410" s="4"/>
      <c r="Q4410" s="4"/>
    </row>
    <row r="4411" spans="1:17" s="1" customFormat="1" ht="18.649999999999999" customHeight="1" x14ac:dyDescent="0.35">
      <c r="A4411" s="3"/>
      <c r="B4411" s="57">
        <f t="shared" si="330"/>
        <v>0</v>
      </c>
      <c r="C4411" s="57" t="str">
        <f t="shared" si="331"/>
        <v>Jan</v>
      </c>
      <c r="D4411" s="4"/>
      <c r="E4411" s="57"/>
      <c r="F4411" s="57"/>
      <c r="G4411" s="57"/>
      <c r="H4411" s="57"/>
      <c r="I4411" s="57"/>
      <c r="J4411" s="57"/>
      <c r="K4411" s="57">
        <f t="shared" si="332"/>
        <v>0</v>
      </c>
      <c r="L4411" s="57">
        <f t="shared" si="333"/>
        <v>0</v>
      </c>
      <c r="M4411" s="4"/>
      <c r="N4411" s="57"/>
      <c r="O4411" s="57"/>
      <c r="P4411" s="4"/>
      <c r="Q4411" s="4"/>
    </row>
    <row r="4412" spans="1:17" s="1" customFormat="1" ht="18.649999999999999" customHeight="1" x14ac:dyDescent="0.35">
      <c r="A4412" s="3"/>
      <c r="B4412" s="57">
        <f t="shared" si="330"/>
        <v>0</v>
      </c>
      <c r="C4412" s="57" t="str">
        <f t="shared" si="331"/>
        <v>Jan</v>
      </c>
      <c r="D4412" s="4"/>
      <c r="E4412" s="57"/>
      <c r="F4412" s="57"/>
      <c r="G4412" s="57"/>
      <c r="H4412" s="57"/>
      <c r="I4412" s="57"/>
      <c r="J4412" s="57"/>
      <c r="K4412" s="57">
        <f t="shared" si="332"/>
        <v>0</v>
      </c>
      <c r="L4412" s="57">
        <f t="shared" si="333"/>
        <v>0</v>
      </c>
      <c r="M4412" s="4"/>
      <c r="N4412" s="57"/>
      <c r="O4412" s="57"/>
      <c r="P4412" s="4"/>
      <c r="Q4412" s="4"/>
    </row>
    <row r="4413" spans="1:17" s="1" customFormat="1" ht="18.649999999999999" customHeight="1" x14ac:dyDescent="0.35">
      <c r="A4413" s="3"/>
      <c r="B4413" s="57">
        <f t="shared" si="330"/>
        <v>0</v>
      </c>
      <c r="C4413" s="57" t="str">
        <f t="shared" si="331"/>
        <v>Jan</v>
      </c>
      <c r="D4413" s="4"/>
      <c r="E4413" s="57"/>
      <c r="F4413" s="57"/>
      <c r="G4413" s="57"/>
      <c r="H4413" s="57"/>
      <c r="I4413" s="57"/>
      <c r="J4413" s="57"/>
      <c r="K4413" s="57">
        <f t="shared" si="332"/>
        <v>0</v>
      </c>
      <c r="L4413" s="57">
        <f t="shared" si="333"/>
        <v>0</v>
      </c>
      <c r="M4413" s="4"/>
      <c r="N4413" s="57"/>
      <c r="O4413" s="57"/>
      <c r="P4413" s="4"/>
      <c r="Q4413" s="4"/>
    </row>
    <row r="4414" spans="1:17" s="1" customFormat="1" ht="18.649999999999999" customHeight="1" x14ac:dyDescent="0.35">
      <c r="A4414" s="3"/>
      <c r="B4414" s="57">
        <f t="shared" si="330"/>
        <v>0</v>
      </c>
      <c r="C4414" s="57" t="str">
        <f t="shared" si="331"/>
        <v>Jan</v>
      </c>
      <c r="D4414" s="4"/>
      <c r="E4414" s="57"/>
      <c r="F4414" s="57"/>
      <c r="G4414" s="57"/>
      <c r="H4414" s="57"/>
      <c r="I4414" s="57"/>
      <c r="J4414" s="57"/>
      <c r="K4414" s="57">
        <f t="shared" si="332"/>
        <v>0</v>
      </c>
      <c r="L4414" s="57">
        <f t="shared" si="333"/>
        <v>0</v>
      </c>
      <c r="M4414" s="4"/>
      <c r="N4414" s="57"/>
      <c r="O4414" s="57"/>
      <c r="P4414" s="4"/>
      <c r="Q4414" s="4"/>
    </row>
    <row r="4415" spans="1:17" s="1" customFormat="1" ht="18.649999999999999" customHeight="1" x14ac:dyDescent="0.35">
      <c r="A4415" s="3"/>
      <c r="B4415" s="57">
        <f t="shared" si="330"/>
        <v>0</v>
      </c>
      <c r="C4415" s="57" t="str">
        <f t="shared" si="331"/>
        <v>Jan</v>
      </c>
      <c r="D4415" s="4"/>
      <c r="E4415" s="57"/>
      <c r="F4415" s="57"/>
      <c r="G4415" s="57"/>
      <c r="H4415" s="57"/>
      <c r="I4415" s="57"/>
      <c r="J4415" s="57"/>
      <c r="K4415" s="57">
        <f t="shared" si="332"/>
        <v>0</v>
      </c>
      <c r="L4415" s="57">
        <f t="shared" si="333"/>
        <v>0</v>
      </c>
      <c r="M4415" s="4"/>
      <c r="N4415" s="57"/>
      <c r="O4415" s="57"/>
      <c r="P4415" s="4"/>
      <c r="Q4415" s="4"/>
    </row>
    <row r="4416" spans="1:17" s="1" customFormat="1" ht="18.649999999999999" customHeight="1" x14ac:dyDescent="0.35">
      <c r="A4416" s="3"/>
      <c r="B4416" s="57">
        <f t="shared" si="330"/>
        <v>0</v>
      </c>
      <c r="C4416" s="57" t="str">
        <f t="shared" si="331"/>
        <v>Jan</v>
      </c>
      <c r="D4416" s="4"/>
      <c r="E4416" s="57"/>
      <c r="F4416" s="57"/>
      <c r="G4416" s="57"/>
      <c r="H4416" s="57"/>
      <c r="I4416" s="57"/>
      <c r="J4416" s="57"/>
      <c r="K4416" s="57">
        <f t="shared" si="332"/>
        <v>0</v>
      </c>
      <c r="L4416" s="57">
        <f t="shared" si="333"/>
        <v>0</v>
      </c>
      <c r="M4416" s="4"/>
      <c r="N4416" s="57"/>
      <c r="O4416" s="57"/>
      <c r="P4416" s="4"/>
      <c r="Q4416" s="4"/>
    </row>
    <row r="4417" spans="1:17" s="1" customFormat="1" ht="18.649999999999999" customHeight="1" x14ac:dyDescent="0.35">
      <c r="A4417" s="3"/>
      <c r="B4417" s="57">
        <f t="shared" si="330"/>
        <v>0</v>
      </c>
      <c r="C4417" s="57" t="str">
        <f t="shared" si="331"/>
        <v>Jan</v>
      </c>
      <c r="D4417" s="4"/>
      <c r="E4417" s="57"/>
      <c r="F4417" s="57"/>
      <c r="G4417" s="57"/>
      <c r="H4417" s="57"/>
      <c r="I4417" s="57"/>
      <c r="J4417" s="57"/>
      <c r="K4417" s="57">
        <f t="shared" si="332"/>
        <v>0</v>
      </c>
      <c r="L4417" s="57">
        <f t="shared" si="333"/>
        <v>0</v>
      </c>
      <c r="M4417" s="4"/>
      <c r="N4417" s="57"/>
      <c r="O4417" s="57"/>
      <c r="P4417" s="4"/>
      <c r="Q4417" s="4"/>
    </row>
    <row r="4418" spans="1:17" s="1" customFormat="1" ht="18.649999999999999" customHeight="1" x14ac:dyDescent="0.35">
      <c r="A4418" s="3"/>
      <c r="B4418" s="57">
        <f t="shared" si="330"/>
        <v>0</v>
      </c>
      <c r="C4418" s="57" t="str">
        <f t="shared" si="331"/>
        <v>Jan</v>
      </c>
      <c r="D4418" s="4"/>
      <c r="E4418" s="57"/>
      <c r="F4418" s="57"/>
      <c r="G4418" s="57"/>
      <c r="H4418" s="57"/>
      <c r="I4418" s="57"/>
      <c r="J4418" s="57"/>
      <c r="K4418" s="57">
        <f t="shared" si="332"/>
        <v>0</v>
      </c>
      <c r="L4418" s="57">
        <f t="shared" si="333"/>
        <v>0</v>
      </c>
      <c r="M4418" s="4"/>
      <c r="N4418" s="57"/>
      <c r="O4418" s="57"/>
      <c r="P4418" s="4"/>
      <c r="Q4418" s="4"/>
    </row>
    <row r="4419" spans="1:17" s="1" customFormat="1" ht="18.649999999999999" customHeight="1" x14ac:dyDescent="0.35">
      <c r="A4419" s="3"/>
      <c r="B4419" s="57">
        <f t="shared" si="330"/>
        <v>0</v>
      </c>
      <c r="C4419" s="57" t="str">
        <f t="shared" si="331"/>
        <v>Jan</v>
      </c>
      <c r="D4419" s="4"/>
      <c r="E4419" s="57"/>
      <c r="F4419" s="57"/>
      <c r="G4419" s="57"/>
      <c r="H4419" s="57"/>
      <c r="I4419" s="57"/>
      <c r="J4419" s="57"/>
      <c r="K4419" s="57">
        <f t="shared" si="332"/>
        <v>0</v>
      </c>
      <c r="L4419" s="57">
        <f t="shared" si="333"/>
        <v>0</v>
      </c>
      <c r="M4419" s="4"/>
      <c r="N4419" s="57"/>
      <c r="O4419" s="57"/>
      <c r="P4419" s="4"/>
      <c r="Q4419" s="4"/>
    </row>
    <row r="4420" spans="1:17" s="1" customFormat="1" ht="18.649999999999999" customHeight="1" x14ac:dyDescent="0.35">
      <c r="A4420" s="3"/>
      <c r="B4420" s="57">
        <f t="shared" si="330"/>
        <v>0</v>
      </c>
      <c r="C4420" s="57" t="str">
        <f t="shared" si="331"/>
        <v>Jan</v>
      </c>
      <c r="D4420" s="4"/>
      <c r="E4420" s="57"/>
      <c r="F4420" s="57"/>
      <c r="G4420" s="57"/>
      <c r="H4420" s="57"/>
      <c r="I4420" s="57"/>
      <c r="J4420" s="57"/>
      <c r="K4420" s="57">
        <f t="shared" si="332"/>
        <v>0</v>
      </c>
      <c r="L4420" s="57">
        <f t="shared" si="333"/>
        <v>0</v>
      </c>
      <c r="M4420" s="4"/>
      <c r="N4420" s="57"/>
      <c r="O4420" s="57"/>
      <c r="P4420" s="4"/>
      <c r="Q4420" s="4"/>
    </row>
    <row r="4421" spans="1:17" s="1" customFormat="1" ht="18.649999999999999" customHeight="1" x14ac:dyDescent="0.35">
      <c r="A4421" s="3"/>
      <c r="B4421" s="57">
        <f t="shared" si="330"/>
        <v>0</v>
      </c>
      <c r="C4421" s="57" t="str">
        <f t="shared" si="331"/>
        <v>Jan</v>
      </c>
      <c r="D4421" s="4"/>
      <c r="E4421" s="57"/>
      <c r="F4421" s="57"/>
      <c r="G4421" s="57"/>
      <c r="H4421" s="57"/>
      <c r="I4421" s="57"/>
      <c r="J4421" s="57"/>
      <c r="K4421" s="57">
        <f t="shared" si="332"/>
        <v>0</v>
      </c>
      <c r="L4421" s="57">
        <f t="shared" si="333"/>
        <v>0</v>
      </c>
      <c r="M4421" s="4"/>
      <c r="N4421" s="57"/>
      <c r="O4421" s="57"/>
      <c r="P4421" s="4"/>
      <c r="Q4421" s="4"/>
    </row>
    <row r="4422" spans="1:17" s="1" customFormat="1" ht="18.649999999999999" customHeight="1" x14ac:dyDescent="0.35">
      <c r="A4422" s="3"/>
      <c r="B4422" s="57">
        <f t="shared" si="330"/>
        <v>0</v>
      </c>
      <c r="C4422" s="57" t="str">
        <f t="shared" si="331"/>
        <v>Jan</v>
      </c>
      <c r="D4422" s="4"/>
      <c r="E4422" s="57"/>
      <c r="F4422" s="57"/>
      <c r="G4422" s="57"/>
      <c r="H4422" s="57"/>
      <c r="I4422" s="57"/>
      <c r="J4422" s="57"/>
      <c r="K4422" s="57">
        <f t="shared" si="332"/>
        <v>0</v>
      </c>
      <c r="L4422" s="57">
        <f t="shared" si="333"/>
        <v>0</v>
      </c>
      <c r="M4422" s="4"/>
      <c r="N4422" s="57"/>
      <c r="O4422" s="57"/>
      <c r="P4422" s="4"/>
      <c r="Q4422" s="4"/>
    </row>
    <row r="4423" spans="1:17" s="1" customFormat="1" ht="18.649999999999999" customHeight="1" x14ac:dyDescent="0.35">
      <c r="A4423" s="3"/>
      <c r="B4423" s="57">
        <f t="shared" si="330"/>
        <v>0</v>
      </c>
      <c r="C4423" s="57" t="str">
        <f t="shared" si="331"/>
        <v>Jan</v>
      </c>
      <c r="D4423" s="4"/>
      <c r="E4423" s="57"/>
      <c r="F4423" s="57"/>
      <c r="G4423" s="57"/>
      <c r="H4423" s="57"/>
      <c r="I4423" s="57"/>
      <c r="J4423" s="57"/>
      <c r="K4423" s="57">
        <f t="shared" si="332"/>
        <v>0</v>
      </c>
      <c r="L4423" s="57">
        <f t="shared" si="333"/>
        <v>0</v>
      </c>
      <c r="M4423" s="4"/>
      <c r="N4423" s="57"/>
      <c r="O4423" s="57"/>
      <c r="P4423" s="4"/>
      <c r="Q4423" s="4"/>
    </row>
    <row r="4424" spans="1:17" s="1" customFormat="1" ht="18.649999999999999" customHeight="1" x14ac:dyDescent="0.35">
      <c r="A4424" s="3"/>
      <c r="B4424" s="57">
        <f t="shared" si="330"/>
        <v>0</v>
      </c>
      <c r="C4424" s="57" t="str">
        <f t="shared" si="331"/>
        <v>Jan</v>
      </c>
      <c r="D4424" s="4"/>
      <c r="E4424" s="57"/>
      <c r="F4424" s="57"/>
      <c r="G4424" s="57"/>
      <c r="H4424" s="57"/>
      <c r="I4424" s="57"/>
      <c r="J4424" s="57"/>
      <c r="K4424" s="57">
        <f t="shared" si="332"/>
        <v>0</v>
      </c>
      <c r="L4424" s="57">
        <f t="shared" si="333"/>
        <v>0</v>
      </c>
      <c r="M4424" s="4"/>
      <c r="N4424" s="57"/>
      <c r="O4424" s="57"/>
      <c r="P4424" s="4"/>
      <c r="Q4424" s="4"/>
    </row>
    <row r="4425" spans="1:17" s="1" customFormat="1" ht="18.649999999999999" customHeight="1" x14ac:dyDescent="0.35">
      <c r="A4425" s="3"/>
      <c r="B4425" s="57">
        <f t="shared" si="330"/>
        <v>0</v>
      </c>
      <c r="C4425" s="57" t="str">
        <f t="shared" si="331"/>
        <v>Jan</v>
      </c>
      <c r="D4425" s="4"/>
      <c r="E4425" s="57"/>
      <c r="F4425" s="57"/>
      <c r="G4425" s="57"/>
      <c r="H4425" s="57"/>
      <c r="I4425" s="57"/>
      <c r="J4425" s="57"/>
      <c r="K4425" s="57">
        <f t="shared" si="332"/>
        <v>0</v>
      </c>
      <c r="L4425" s="57">
        <f t="shared" si="333"/>
        <v>0</v>
      </c>
      <c r="M4425" s="4"/>
      <c r="N4425" s="57"/>
      <c r="O4425" s="57"/>
      <c r="P4425" s="4"/>
      <c r="Q4425" s="4"/>
    </row>
    <row r="4426" spans="1:17" s="1" customFormat="1" ht="18.649999999999999" customHeight="1" x14ac:dyDescent="0.35">
      <c r="A4426" s="3"/>
      <c r="B4426" s="57">
        <f t="shared" si="330"/>
        <v>0</v>
      </c>
      <c r="C4426" s="57" t="str">
        <f t="shared" si="331"/>
        <v>Jan</v>
      </c>
      <c r="D4426" s="4"/>
      <c r="E4426" s="57"/>
      <c r="F4426" s="57"/>
      <c r="G4426" s="57"/>
      <c r="H4426" s="57"/>
      <c r="I4426" s="57"/>
      <c r="J4426" s="57"/>
      <c r="K4426" s="57">
        <f t="shared" si="332"/>
        <v>0</v>
      </c>
      <c r="L4426" s="57">
        <f t="shared" si="333"/>
        <v>0</v>
      </c>
      <c r="M4426" s="4"/>
      <c r="N4426" s="57"/>
      <c r="O4426" s="57"/>
      <c r="P4426" s="4"/>
      <c r="Q4426" s="4"/>
    </row>
    <row r="4427" spans="1:17" s="1" customFormat="1" ht="18.649999999999999" customHeight="1" x14ac:dyDescent="0.35">
      <c r="A4427" s="3"/>
      <c r="B4427" s="57">
        <f t="shared" si="330"/>
        <v>0</v>
      </c>
      <c r="C4427" s="57" t="str">
        <f t="shared" si="331"/>
        <v>Jan</v>
      </c>
      <c r="D4427" s="4"/>
      <c r="E4427" s="57"/>
      <c r="F4427" s="57"/>
      <c r="G4427" s="57"/>
      <c r="H4427" s="57"/>
      <c r="I4427" s="57"/>
      <c r="J4427" s="57"/>
      <c r="K4427" s="57">
        <f t="shared" si="332"/>
        <v>0</v>
      </c>
      <c r="L4427" s="57">
        <f t="shared" si="333"/>
        <v>0</v>
      </c>
      <c r="M4427" s="4"/>
      <c r="N4427" s="57"/>
      <c r="O4427" s="57"/>
      <c r="P4427" s="4"/>
      <c r="Q4427" s="4"/>
    </row>
    <row r="4428" spans="1:17" s="1" customFormat="1" ht="18.649999999999999" customHeight="1" x14ac:dyDescent="0.35">
      <c r="A4428" s="3"/>
      <c r="B4428" s="57">
        <f t="shared" si="330"/>
        <v>0</v>
      </c>
      <c r="C4428" s="57" t="str">
        <f t="shared" si="331"/>
        <v>Jan</v>
      </c>
      <c r="D4428" s="4"/>
      <c r="E4428" s="57"/>
      <c r="F4428" s="57"/>
      <c r="G4428" s="57"/>
      <c r="H4428" s="57"/>
      <c r="I4428" s="57"/>
      <c r="J4428" s="57"/>
      <c r="K4428" s="57">
        <f t="shared" si="332"/>
        <v>0</v>
      </c>
      <c r="L4428" s="57">
        <f t="shared" si="333"/>
        <v>0</v>
      </c>
      <c r="M4428" s="4"/>
      <c r="N4428" s="57"/>
      <c r="O4428" s="57"/>
      <c r="P4428" s="4"/>
      <c r="Q4428" s="4"/>
    </row>
    <row r="4429" spans="1:17" s="1" customFormat="1" ht="18.649999999999999" customHeight="1" x14ac:dyDescent="0.35">
      <c r="A4429" s="3"/>
      <c r="B4429" s="57">
        <f t="shared" si="330"/>
        <v>0</v>
      </c>
      <c r="C4429" s="57" t="str">
        <f t="shared" si="331"/>
        <v>Jan</v>
      </c>
      <c r="D4429" s="4"/>
      <c r="E4429" s="57"/>
      <c r="F4429" s="57"/>
      <c r="G4429" s="57"/>
      <c r="H4429" s="57"/>
      <c r="I4429" s="57"/>
      <c r="J4429" s="57"/>
      <c r="K4429" s="57">
        <f t="shared" si="332"/>
        <v>0</v>
      </c>
      <c r="L4429" s="57">
        <f t="shared" si="333"/>
        <v>0</v>
      </c>
      <c r="M4429" s="4"/>
      <c r="N4429" s="57"/>
      <c r="O4429" s="57"/>
      <c r="P4429" s="4"/>
      <c r="Q4429" s="4"/>
    </row>
    <row r="4430" spans="1:17" s="1" customFormat="1" ht="18.649999999999999" customHeight="1" x14ac:dyDescent="0.35">
      <c r="A4430" s="3"/>
      <c r="B4430" s="57">
        <f t="shared" si="330"/>
        <v>0</v>
      </c>
      <c r="C4430" s="57" t="str">
        <f t="shared" si="331"/>
        <v>Jan</v>
      </c>
      <c r="D4430" s="4"/>
      <c r="E4430" s="57"/>
      <c r="F4430" s="57"/>
      <c r="G4430" s="57"/>
      <c r="H4430" s="57"/>
      <c r="I4430" s="57"/>
      <c r="J4430" s="57"/>
      <c r="K4430" s="57">
        <f t="shared" si="332"/>
        <v>0</v>
      </c>
      <c r="L4430" s="57">
        <f t="shared" si="333"/>
        <v>0</v>
      </c>
      <c r="M4430" s="4"/>
      <c r="N4430" s="57"/>
      <c r="O4430" s="57"/>
      <c r="P4430" s="4"/>
      <c r="Q4430" s="4"/>
    </row>
    <row r="4431" spans="1:17" s="1" customFormat="1" ht="18.649999999999999" customHeight="1" x14ac:dyDescent="0.35">
      <c r="A4431" s="3"/>
      <c r="B4431" s="57">
        <f t="shared" si="330"/>
        <v>0</v>
      </c>
      <c r="C4431" s="57" t="str">
        <f t="shared" si="331"/>
        <v>Jan</v>
      </c>
      <c r="D4431" s="4"/>
      <c r="E4431" s="57"/>
      <c r="F4431" s="57"/>
      <c r="G4431" s="57"/>
      <c r="H4431" s="57"/>
      <c r="I4431" s="57"/>
      <c r="J4431" s="57"/>
      <c r="K4431" s="57">
        <f t="shared" si="332"/>
        <v>0</v>
      </c>
      <c r="L4431" s="57">
        <f t="shared" si="333"/>
        <v>0</v>
      </c>
      <c r="M4431" s="4"/>
      <c r="N4431" s="57"/>
      <c r="O4431" s="57"/>
      <c r="P4431" s="4"/>
      <c r="Q4431" s="4"/>
    </row>
    <row r="4432" spans="1:17" s="1" customFormat="1" ht="18.649999999999999" customHeight="1" x14ac:dyDescent="0.35">
      <c r="A4432" s="3"/>
      <c r="B4432" s="57">
        <f t="shared" si="330"/>
        <v>0</v>
      </c>
      <c r="C4432" s="57" t="str">
        <f t="shared" si="331"/>
        <v>Jan</v>
      </c>
      <c r="D4432" s="4"/>
      <c r="E4432" s="57"/>
      <c r="F4432" s="57"/>
      <c r="G4432" s="57"/>
      <c r="H4432" s="57"/>
      <c r="I4432" s="57"/>
      <c r="J4432" s="57"/>
      <c r="K4432" s="57">
        <f t="shared" si="332"/>
        <v>0</v>
      </c>
      <c r="L4432" s="57">
        <f t="shared" si="333"/>
        <v>0</v>
      </c>
      <c r="M4432" s="4"/>
      <c r="N4432" s="57"/>
      <c r="O4432" s="57"/>
      <c r="P4432" s="4"/>
      <c r="Q4432" s="4"/>
    </row>
    <row r="4433" spans="1:17" s="1" customFormat="1" ht="18.649999999999999" customHeight="1" x14ac:dyDescent="0.35">
      <c r="A4433" s="3"/>
      <c r="B4433" s="57">
        <f t="shared" si="330"/>
        <v>0</v>
      </c>
      <c r="C4433" s="57" t="str">
        <f t="shared" si="331"/>
        <v>Jan</v>
      </c>
      <c r="D4433" s="4"/>
      <c r="E4433" s="57"/>
      <c r="F4433" s="57"/>
      <c r="G4433" s="57"/>
      <c r="H4433" s="57"/>
      <c r="I4433" s="57"/>
      <c r="J4433" s="57"/>
      <c r="K4433" s="57">
        <f t="shared" si="332"/>
        <v>0</v>
      </c>
      <c r="L4433" s="57">
        <f t="shared" si="333"/>
        <v>0</v>
      </c>
      <c r="M4433" s="4"/>
      <c r="N4433" s="57"/>
      <c r="O4433" s="57"/>
      <c r="P4433" s="4"/>
      <c r="Q4433" s="4"/>
    </row>
    <row r="4434" spans="1:17" s="1" customFormat="1" ht="18.649999999999999" customHeight="1" x14ac:dyDescent="0.35">
      <c r="A4434" s="3"/>
      <c r="B4434" s="57">
        <f t="shared" si="330"/>
        <v>0</v>
      </c>
      <c r="C4434" s="57" t="str">
        <f t="shared" si="331"/>
        <v>Jan</v>
      </c>
      <c r="D4434" s="4"/>
      <c r="E4434" s="57"/>
      <c r="F4434" s="57"/>
      <c r="G4434" s="57"/>
      <c r="H4434" s="57"/>
      <c r="I4434" s="57"/>
      <c r="J4434" s="57"/>
      <c r="K4434" s="57">
        <f t="shared" si="332"/>
        <v>0</v>
      </c>
      <c r="L4434" s="57">
        <f t="shared" si="333"/>
        <v>0</v>
      </c>
      <c r="M4434" s="4"/>
      <c r="N4434" s="57"/>
      <c r="O4434" s="57"/>
      <c r="P4434" s="4"/>
      <c r="Q4434" s="4"/>
    </row>
    <row r="4435" spans="1:17" s="1" customFormat="1" ht="18.649999999999999" customHeight="1" x14ac:dyDescent="0.35">
      <c r="A4435" s="3"/>
      <c r="B4435" s="57">
        <f t="shared" si="330"/>
        <v>0</v>
      </c>
      <c r="C4435" s="57" t="str">
        <f t="shared" si="331"/>
        <v>Jan</v>
      </c>
      <c r="D4435" s="4"/>
      <c r="E4435" s="57"/>
      <c r="F4435" s="57"/>
      <c r="G4435" s="57"/>
      <c r="H4435" s="57"/>
      <c r="I4435" s="57"/>
      <c r="J4435" s="57"/>
      <c r="K4435" s="57">
        <f t="shared" si="332"/>
        <v>0</v>
      </c>
      <c r="L4435" s="57">
        <f t="shared" si="333"/>
        <v>0</v>
      </c>
      <c r="M4435" s="4"/>
      <c r="N4435" s="57"/>
      <c r="O4435" s="57"/>
      <c r="P4435" s="4"/>
      <c r="Q4435" s="4"/>
    </row>
    <row r="4436" spans="1:17" s="1" customFormat="1" ht="18.649999999999999" customHeight="1" x14ac:dyDescent="0.35">
      <c r="A4436" s="3"/>
      <c r="B4436" s="57">
        <f t="shared" si="330"/>
        <v>0</v>
      </c>
      <c r="C4436" s="57" t="str">
        <f t="shared" si="331"/>
        <v>Jan</v>
      </c>
      <c r="D4436" s="4"/>
      <c r="E4436" s="57"/>
      <c r="F4436" s="57"/>
      <c r="G4436" s="57"/>
      <c r="H4436" s="57"/>
      <c r="I4436" s="57"/>
      <c r="J4436" s="57"/>
      <c r="K4436" s="57">
        <f t="shared" si="332"/>
        <v>0</v>
      </c>
      <c r="L4436" s="57">
        <f t="shared" si="333"/>
        <v>0</v>
      </c>
      <c r="M4436" s="4"/>
      <c r="N4436" s="57"/>
      <c r="O4436" s="57"/>
      <c r="P4436" s="4"/>
      <c r="Q4436" s="4"/>
    </row>
    <row r="4437" spans="1:17" s="1" customFormat="1" ht="18.649999999999999" customHeight="1" x14ac:dyDescent="0.35">
      <c r="A4437" s="3"/>
      <c r="B4437" s="57">
        <f t="shared" si="330"/>
        <v>0</v>
      </c>
      <c r="C4437" s="57" t="str">
        <f t="shared" si="331"/>
        <v>Jan</v>
      </c>
      <c r="D4437" s="4"/>
      <c r="E4437" s="57"/>
      <c r="F4437" s="57"/>
      <c r="G4437" s="57"/>
      <c r="H4437" s="57"/>
      <c r="I4437" s="57"/>
      <c r="J4437" s="57"/>
      <c r="K4437" s="57">
        <f t="shared" si="332"/>
        <v>0</v>
      </c>
      <c r="L4437" s="57">
        <f t="shared" si="333"/>
        <v>0</v>
      </c>
      <c r="M4437" s="4"/>
      <c r="N4437" s="57"/>
      <c r="O4437" s="57"/>
      <c r="P4437" s="4"/>
      <c r="Q4437" s="4"/>
    </row>
    <row r="4438" spans="1:17" s="1" customFormat="1" ht="18.649999999999999" customHeight="1" x14ac:dyDescent="0.35">
      <c r="A4438" s="3"/>
      <c r="B4438" s="57">
        <f t="shared" si="330"/>
        <v>0</v>
      </c>
      <c r="C4438" s="57" t="str">
        <f t="shared" si="331"/>
        <v>Jan</v>
      </c>
      <c r="D4438" s="4"/>
      <c r="E4438" s="57"/>
      <c r="F4438" s="57"/>
      <c r="G4438" s="57"/>
      <c r="H4438" s="57"/>
      <c r="I4438" s="57"/>
      <c r="J4438" s="57"/>
      <c r="K4438" s="57">
        <f t="shared" si="332"/>
        <v>0</v>
      </c>
      <c r="L4438" s="57">
        <f t="shared" si="333"/>
        <v>0</v>
      </c>
      <c r="M4438" s="4"/>
      <c r="N4438" s="57"/>
      <c r="O4438" s="57"/>
      <c r="P4438" s="4"/>
      <c r="Q4438" s="4"/>
    </row>
    <row r="4439" spans="1:17" s="1" customFormat="1" ht="18.649999999999999" customHeight="1" x14ac:dyDescent="0.35">
      <c r="A4439" s="3"/>
      <c r="B4439" s="57">
        <f t="shared" si="330"/>
        <v>0</v>
      </c>
      <c r="C4439" s="57" t="str">
        <f t="shared" si="331"/>
        <v>Jan</v>
      </c>
      <c r="D4439" s="4"/>
      <c r="E4439" s="57"/>
      <c r="F4439" s="57"/>
      <c r="G4439" s="57"/>
      <c r="H4439" s="57"/>
      <c r="I4439" s="57"/>
      <c r="J4439" s="57"/>
      <c r="K4439" s="57">
        <f t="shared" si="332"/>
        <v>0</v>
      </c>
      <c r="L4439" s="57">
        <f t="shared" si="333"/>
        <v>0</v>
      </c>
      <c r="M4439" s="4"/>
      <c r="N4439" s="57"/>
      <c r="O4439" s="57"/>
      <c r="P4439" s="4"/>
      <c r="Q4439" s="4"/>
    </row>
    <row r="4440" spans="1:17" s="1" customFormat="1" ht="18.649999999999999" customHeight="1" x14ac:dyDescent="0.35">
      <c r="A4440" s="3"/>
      <c r="B4440" s="57">
        <f t="shared" si="330"/>
        <v>0</v>
      </c>
      <c r="C4440" s="57" t="str">
        <f t="shared" si="331"/>
        <v>Jan</v>
      </c>
      <c r="D4440" s="4"/>
      <c r="E4440" s="57"/>
      <c r="F4440" s="57"/>
      <c r="G4440" s="57"/>
      <c r="H4440" s="57"/>
      <c r="I4440" s="57"/>
      <c r="J4440" s="57"/>
      <c r="K4440" s="57">
        <f t="shared" si="332"/>
        <v>0</v>
      </c>
      <c r="L4440" s="57">
        <f t="shared" si="333"/>
        <v>0</v>
      </c>
      <c r="M4440" s="4"/>
      <c r="N4440" s="57"/>
      <c r="O4440" s="57"/>
      <c r="P4440" s="4"/>
      <c r="Q4440" s="4"/>
    </row>
    <row r="4441" spans="1:17" s="1" customFormat="1" ht="18.649999999999999" customHeight="1" x14ac:dyDescent="0.35">
      <c r="A4441" s="3"/>
      <c r="B4441" s="57">
        <f t="shared" si="330"/>
        <v>0</v>
      </c>
      <c r="C4441" s="57" t="str">
        <f t="shared" si="331"/>
        <v>Jan</v>
      </c>
      <c r="D4441" s="4"/>
      <c r="E4441" s="57"/>
      <c r="F4441" s="57"/>
      <c r="G4441" s="57"/>
      <c r="H4441" s="57"/>
      <c r="I4441" s="57"/>
      <c r="J4441" s="57"/>
      <c r="K4441" s="57">
        <f t="shared" si="332"/>
        <v>0</v>
      </c>
      <c r="L4441" s="57">
        <f t="shared" si="333"/>
        <v>0</v>
      </c>
      <c r="M4441" s="4"/>
      <c r="N4441" s="57"/>
      <c r="O4441" s="57"/>
      <c r="P4441" s="4"/>
      <c r="Q4441" s="4"/>
    </row>
    <row r="4442" spans="1:17" s="1" customFormat="1" ht="18.649999999999999" customHeight="1" x14ac:dyDescent="0.35">
      <c r="A4442" s="3"/>
      <c r="B4442" s="57">
        <f t="shared" si="330"/>
        <v>0</v>
      </c>
      <c r="C4442" s="57" t="str">
        <f t="shared" si="331"/>
        <v>Jan</v>
      </c>
      <c r="D4442" s="4"/>
      <c r="E4442" s="57"/>
      <c r="F4442" s="57"/>
      <c r="G4442" s="57"/>
      <c r="H4442" s="57"/>
      <c r="I4442" s="57"/>
      <c r="J4442" s="57"/>
      <c r="K4442" s="57">
        <f t="shared" si="332"/>
        <v>0</v>
      </c>
      <c r="L4442" s="57">
        <f t="shared" si="333"/>
        <v>0</v>
      </c>
      <c r="M4442" s="4"/>
      <c r="N4442" s="57"/>
      <c r="O4442" s="57"/>
      <c r="P4442" s="4"/>
      <c r="Q4442" s="4"/>
    </row>
    <row r="4443" spans="1:17" s="1" customFormat="1" ht="18.649999999999999" customHeight="1" x14ac:dyDescent="0.35">
      <c r="A4443" s="3"/>
      <c r="B4443" s="57">
        <f t="shared" si="330"/>
        <v>0</v>
      </c>
      <c r="C4443" s="57" t="str">
        <f t="shared" si="331"/>
        <v>Jan</v>
      </c>
      <c r="D4443" s="4"/>
      <c r="E4443" s="57"/>
      <c r="F4443" s="57"/>
      <c r="G4443" s="57"/>
      <c r="H4443" s="57"/>
      <c r="I4443" s="57"/>
      <c r="J4443" s="57"/>
      <c r="K4443" s="57">
        <f t="shared" si="332"/>
        <v>0</v>
      </c>
      <c r="L4443" s="57">
        <f t="shared" si="333"/>
        <v>0</v>
      </c>
      <c r="M4443" s="4"/>
      <c r="N4443" s="57"/>
      <c r="O4443" s="57"/>
      <c r="P4443" s="4"/>
      <c r="Q4443" s="4"/>
    </row>
    <row r="4444" spans="1:17" s="1" customFormat="1" ht="18.649999999999999" customHeight="1" x14ac:dyDescent="0.35">
      <c r="A4444" s="3"/>
      <c r="B4444" s="57">
        <f t="shared" si="330"/>
        <v>0</v>
      </c>
      <c r="C4444" s="57" t="str">
        <f t="shared" si="331"/>
        <v>Jan</v>
      </c>
      <c r="D4444" s="4"/>
      <c r="E4444" s="57"/>
      <c r="F4444" s="57"/>
      <c r="G4444" s="57"/>
      <c r="H4444" s="57"/>
      <c r="I4444" s="57"/>
      <c r="J4444" s="57"/>
      <c r="K4444" s="57">
        <f t="shared" si="332"/>
        <v>0</v>
      </c>
      <c r="L4444" s="57">
        <f t="shared" si="333"/>
        <v>0</v>
      </c>
      <c r="M4444" s="4"/>
      <c r="N4444" s="57"/>
      <c r="O4444" s="57"/>
      <c r="P4444" s="4"/>
      <c r="Q4444" s="4"/>
    </row>
    <row r="4445" spans="1:17" s="1" customFormat="1" ht="18.649999999999999" customHeight="1" x14ac:dyDescent="0.35">
      <c r="A4445" s="3"/>
      <c r="B4445" s="57">
        <f t="shared" si="330"/>
        <v>0</v>
      </c>
      <c r="C4445" s="57" t="str">
        <f t="shared" si="331"/>
        <v>Jan</v>
      </c>
      <c r="D4445" s="4"/>
      <c r="E4445" s="57"/>
      <c r="F4445" s="57"/>
      <c r="G4445" s="57"/>
      <c r="H4445" s="57"/>
      <c r="I4445" s="57"/>
      <c r="J4445" s="57"/>
      <c r="K4445" s="57">
        <f t="shared" si="332"/>
        <v>0</v>
      </c>
      <c r="L4445" s="57">
        <f t="shared" si="333"/>
        <v>0</v>
      </c>
      <c r="M4445" s="4"/>
      <c r="N4445" s="57"/>
      <c r="O4445" s="57"/>
      <c r="P4445" s="4"/>
      <c r="Q4445" s="4"/>
    </row>
    <row r="4446" spans="1:17" s="1" customFormat="1" ht="18.649999999999999" customHeight="1" x14ac:dyDescent="0.35">
      <c r="A4446" s="3"/>
      <c r="B4446" s="57">
        <f t="shared" si="330"/>
        <v>0</v>
      </c>
      <c r="C4446" s="57" t="str">
        <f t="shared" si="331"/>
        <v>Jan</v>
      </c>
      <c r="D4446" s="4"/>
      <c r="E4446" s="57"/>
      <c r="F4446" s="57"/>
      <c r="G4446" s="57"/>
      <c r="H4446" s="57"/>
      <c r="I4446" s="57"/>
      <c r="J4446" s="57"/>
      <c r="K4446" s="57">
        <f t="shared" si="332"/>
        <v>0</v>
      </c>
      <c r="L4446" s="57">
        <f t="shared" si="333"/>
        <v>0</v>
      </c>
      <c r="M4446" s="4"/>
      <c r="N4446" s="57"/>
      <c r="O4446" s="57"/>
      <c r="P4446" s="4"/>
      <c r="Q4446" s="4"/>
    </row>
    <row r="4447" spans="1:17" s="1" customFormat="1" ht="18.649999999999999" customHeight="1" x14ac:dyDescent="0.35">
      <c r="A4447" s="3"/>
      <c r="B4447" s="57">
        <f t="shared" si="330"/>
        <v>0</v>
      </c>
      <c r="C4447" s="57" t="str">
        <f t="shared" si="331"/>
        <v>Jan</v>
      </c>
      <c r="D4447" s="4"/>
      <c r="E4447" s="57"/>
      <c r="F4447" s="57"/>
      <c r="G4447" s="57"/>
      <c r="H4447" s="57"/>
      <c r="I4447" s="57"/>
      <c r="J4447" s="57"/>
      <c r="K4447" s="57">
        <f t="shared" si="332"/>
        <v>0</v>
      </c>
      <c r="L4447" s="57">
        <f t="shared" si="333"/>
        <v>0</v>
      </c>
      <c r="M4447" s="4"/>
      <c r="N4447" s="57"/>
      <c r="O4447" s="57"/>
      <c r="P4447" s="4"/>
      <c r="Q4447" s="4"/>
    </row>
    <row r="4448" spans="1:17" s="1" customFormat="1" ht="18.649999999999999" customHeight="1" x14ac:dyDescent="0.35">
      <c r="A4448" s="3"/>
      <c r="B4448" s="57">
        <f t="shared" si="330"/>
        <v>0</v>
      </c>
      <c r="C4448" s="57" t="str">
        <f t="shared" si="331"/>
        <v>Jan</v>
      </c>
      <c r="D4448" s="4"/>
      <c r="E4448" s="57"/>
      <c r="F4448" s="57"/>
      <c r="G4448" s="57"/>
      <c r="H4448" s="57"/>
      <c r="I4448" s="57"/>
      <c r="J4448" s="57"/>
      <c r="K4448" s="57">
        <f t="shared" si="332"/>
        <v>0</v>
      </c>
      <c r="L4448" s="57">
        <f t="shared" si="333"/>
        <v>0</v>
      </c>
      <c r="M4448" s="4"/>
      <c r="N4448" s="57"/>
      <c r="O4448" s="57"/>
      <c r="P4448" s="4"/>
      <c r="Q4448" s="4"/>
    </row>
    <row r="4449" spans="1:17" s="1" customFormat="1" ht="18.649999999999999" customHeight="1" x14ac:dyDescent="0.35">
      <c r="A4449" s="3"/>
      <c r="B4449" s="57">
        <f t="shared" si="330"/>
        <v>0</v>
      </c>
      <c r="C4449" s="57" t="str">
        <f t="shared" si="331"/>
        <v>Jan</v>
      </c>
      <c r="D4449" s="4"/>
      <c r="E4449" s="57"/>
      <c r="F4449" s="57"/>
      <c r="G4449" s="57"/>
      <c r="H4449" s="57"/>
      <c r="I4449" s="57"/>
      <c r="J4449" s="57"/>
      <c r="K4449" s="57">
        <f t="shared" si="332"/>
        <v>0</v>
      </c>
      <c r="L4449" s="57">
        <f t="shared" si="333"/>
        <v>0</v>
      </c>
      <c r="M4449" s="4"/>
      <c r="N4449" s="57"/>
      <c r="O4449" s="57"/>
      <c r="P4449" s="4"/>
      <c r="Q4449" s="4"/>
    </row>
    <row r="4450" spans="1:17" s="1" customFormat="1" ht="18.649999999999999" customHeight="1" x14ac:dyDescent="0.35">
      <c r="A4450" s="3"/>
      <c r="B4450" s="57">
        <f t="shared" ref="B4450:B4513" si="334">WEEKNUM(A4450)</f>
        <v>0</v>
      </c>
      <c r="C4450" s="57" t="str">
        <f t="shared" ref="C4450:C4513" si="335">TEXT(A4450,"Mmm")</f>
        <v>Jan</v>
      </c>
      <c r="D4450" s="4"/>
      <c r="E4450" s="57"/>
      <c r="F4450" s="57"/>
      <c r="G4450" s="57"/>
      <c r="H4450" s="57"/>
      <c r="I4450" s="57"/>
      <c r="J4450" s="57"/>
      <c r="K4450" s="57">
        <f t="shared" si="332"/>
        <v>0</v>
      </c>
      <c r="L4450" s="57">
        <f t="shared" si="333"/>
        <v>0</v>
      </c>
      <c r="M4450" s="4"/>
      <c r="N4450" s="57"/>
      <c r="O4450" s="57"/>
      <c r="P4450" s="4"/>
      <c r="Q4450" s="4"/>
    </row>
    <row r="4451" spans="1:17" s="1" customFormat="1" ht="18.649999999999999" customHeight="1" x14ac:dyDescent="0.35">
      <c r="A4451" s="3"/>
      <c r="B4451" s="57">
        <f t="shared" si="334"/>
        <v>0</v>
      </c>
      <c r="C4451" s="57" t="str">
        <f t="shared" si="335"/>
        <v>Jan</v>
      </c>
      <c r="D4451" s="4"/>
      <c r="E4451" s="57"/>
      <c r="F4451" s="57"/>
      <c r="G4451" s="57"/>
      <c r="H4451" s="57"/>
      <c r="I4451" s="57"/>
      <c r="J4451" s="57"/>
      <c r="K4451" s="57">
        <f t="shared" si="332"/>
        <v>0</v>
      </c>
      <c r="L4451" s="57">
        <f t="shared" si="333"/>
        <v>0</v>
      </c>
      <c r="M4451" s="4"/>
      <c r="N4451" s="57"/>
      <c r="O4451" s="57"/>
      <c r="P4451" s="4"/>
      <c r="Q4451" s="4"/>
    </row>
    <row r="4452" spans="1:17" s="1" customFormat="1" ht="18.649999999999999" customHeight="1" x14ac:dyDescent="0.35">
      <c r="A4452" s="3"/>
      <c r="B4452" s="57">
        <f t="shared" si="334"/>
        <v>0</v>
      </c>
      <c r="C4452" s="57" t="str">
        <f t="shared" si="335"/>
        <v>Jan</v>
      </c>
      <c r="D4452" s="4"/>
      <c r="E4452" s="57"/>
      <c r="F4452" s="57"/>
      <c r="G4452" s="57"/>
      <c r="H4452" s="57"/>
      <c r="I4452" s="57"/>
      <c r="J4452" s="57"/>
      <c r="K4452" s="57">
        <f t="shared" si="332"/>
        <v>0</v>
      </c>
      <c r="L4452" s="57">
        <f t="shared" si="333"/>
        <v>0</v>
      </c>
      <c r="M4452" s="4"/>
      <c r="N4452" s="57"/>
      <c r="O4452" s="57"/>
      <c r="P4452" s="4"/>
      <c r="Q4452" s="4"/>
    </row>
    <row r="4453" spans="1:17" s="1" customFormat="1" ht="18.649999999999999" customHeight="1" x14ac:dyDescent="0.35">
      <c r="A4453" s="3"/>
      <c r="B4453" s="57">
        <f t="shared" si="334"/>
        <v>0</v>
      </c>
      <c r="C4453" s="57" t="str">
        <f t="shared" si="335"/>
        <v>Jan</v>
      </c>
      <c r="D4453" s="4"/>
      <c r="E4453" s="57"/>
      <c r="F4453" s="57"/>
      <c r="G4453" s="57"/>
      <c r="H4453" s="57"/>
      <c r="I4453" s="57"/>
      <c r="J4453" s="57"/>
      <c r="K4453" s="57">
        <f t="shared" si="332"/>
        <v>0</v>
      </c>
      <c r="L4453" s="57">
        <f t="shared" si="333"/>
        <v>0</v>
      </c>
      <c r="M4453" s="4"/>
      <c r="N4453" s="57"/>
      <c r="O4453" s="57"/>
      <c r="P4453" s="4"/>
      <c r="Q4453" s="4"/>
    </row>
    <row r="4454" spans="1:17" s="1" customFormat="1" ht="18.649999999999999" customHeight="1" x14ac:dyDescent="0.35">
      <c r="A4454" s="3"/>
      <c r="B4454" s="57">
        <f t="shared" si="334"/>
        <v>0</v>
      </c>
      <c r="C4454" s="57" t="str">
        <f t="shared" si="335"/>
        <v>Jan</v>
      </c>
      <c r="D4454" s="4"/>
      <c r="E4454" s="57"/>
      <c r="F4454" s="57"/>
      <c r="G4454" s="57"/>
      <c r="H4454" s="57"/>
      <c r="I4454" s="57"/>
      <c r="J4454" s="57"/>
      <c r="K4454" s="57">
        <f t="shared" si="332"/>
        <v>0</v>
      </c>
      <c r="L4454" s="57">
        <f t="shared" si="333"/>
        <v>0</v>
      </c>
      <c r="M4454" s="4"/>
      <c r="N4454" s="57"/>
      <c r="O4454" s="57"/>
      <c r="P4454" s="4"/>
      <c r="Q4454" s="4"/>
    </row>
    <row r="4455" spans="1:17" s="1" customFormat="1" ht="18.649999999999999" customHeight="1" x14ac:dyDescent="0.35">
      <c r="A4455" s="3"/>
      <c r="B4455" s="57">
        <f t="shared" si="334"/>
        <v>0</v>
      </c>
      <c r="C4455" s="57" t="str">
        <f t="shared" si="335"/>
        <v>Jan</v>
      </c>
      <c r="D4455" s="4"/>
      <c r="E4455" s="57"/>
      <c r="F4455" s="57"/>
      <c r="G4455" s="57"/>
      <c r="H4455" s="57"/>
      <c r="I4455" s="57"/>
      <c r="J4455" s="57"/>
      <c r="K4455" s="57">
        <f t="shared" si="332"/>
        <v>0</v>
      </c>
      <c r="L4455" s="57">
        <f t="shared" si="333"/>
        <v>0</v>
      </c>
      <c r="M4455" s="4"/>
      <c r="N4455" s="57"/>
      <c r="O4455" s="57"/>
      <c r="P4455" s="4"/>
      <c r="Q4455" s="4"/>
    </row>
    <row r="4456" spans="1:17" s="1" customFormat="1" ht="18.649999999999999" customHeight="1" x14ac:dyDescent="0.35">
      <c r="A4456" s="3"/>
      <c r="B4456" s="57">
        <f t="shared" si="334"/>
        <v>0</v>
      </c>
      <c r="C4456" s="57" t="str">
        <f t="shared" si="335"/>
        <v>Jan</v>
      </c>
      <c r="D4456" s="4"/>
      <c r="E4456" s="57"/>
      <c r="F4456" s="57"/>
      <c r="G4456" s="57"/>
      <c r="H4456" s="57"/>
      <c r="I4456" s="57"/>
      <c r="J4456" s="57"/>
      <c r="K4456" s="57">
        <f t="shared" si="332"/>
        <v>0</v>
      </c>
      <c r="L4456" s="57">
        <f t="shared" si="333"/>
        <v>0</v>
      </c>
      <c r="M4456" s="4"/>
      <c r="N4456" s="57"/>
      <c r="O4456" s="57"/>
      <c r="P4456" s="4"/>
      <c r="Q4456" s="4"/>
    </row>
    <row r="4457" spans="1:17" s="1" customFormat="1" ht="18.649999999999999" customHeight="1" x14ac:dyDescent="0.35">
      <c r="A4457" s="3"/>
      <c r="B4457" s="57">
        <f t="shared" si="334"/>
        <v>0</v>
      </c>
      <c r="C4457" s="57" t="str">
        <f t="shared" si="335"/>
        <v>Jan</v>
      </c>
      <c r="D4457" s="4"/>
      <c r="E4457" s="57"/>
      <c r="F4457" s="57"/>
      <c r="G4457" s="57"/>
      <c r="H4457" s="57"/>
      <c r="I4457" s="57"/>
      <c r="J4457" s="57"/>
      <c r="K4457" s="57">
        <f t="shared" si="332"/>
        <v>0</v>
      </c>
      <c r="L4457" s="57">
        <f t="shared" si="333"/>
        <v>0</v>
      </c>
      <c r="M4457" s="4"/>
      <c r="N4457" s="57"/>
      <c r="O4457" s="57"/>
      <c r="P4457" s="4"/>
      <c r="Q4457" s="4"/>
    </row>
    <row r="4458" spans="1:17" s="1" customFormat="1" ht="18.649999999999999" customHeight="1" x14ac:dyDescent="0.35">
      <c r="A4458" s="3"/>
      <c r="B4458" s="57">
        <f t="shared" si="334"/>
        <v>0</v>
      </c>
      <c r="C4458" s="57" t="str">
        <f t="shared" si="335"/>
        <v>Jan</v>
      </c>
      <c r="D4458" s="4"/>
      <c r="E4458" s="57"/>
      <c r="F4458" s="57"/>
      <c r="G4458" s="57"/>
      <c r="H4458" s="57"/>
      <c r="I4458" s="57"/>
      <c r="J4458" s="57"/>
      <c r="K4458" s="57">
        <f t="shared" si="332"/>
        <v>0</v>
      </c>
      <c r="L4458" s="57">
        <f t="shared" si="333"/>
        <v>0</v>
      </c>
      <c r="M4458" s="4"/>
      <c r="N4458" s="57"/>
      <c r="O4458" s="57"/>
      <c r="P4458" s="4"/>
      <c r="Q4458" s="4"/>
    </row>
    <row r="4459" spans="1:17" s="1" customFormat="1" ht="18.649999999999999" customHeight="1" x14ac:dyDescent="0.35">
      <c r="A4459" s="3"/>
      <c r="B4459" s="57">
        <f t="shared" si="334"/>
        <v>0</v>
      </c>
      <c r="C4459" s="57" t="str">
        <f t="shared" si="335"/>
        <v>Jan</v>
      </c>
      <c r="D4459" s="4"/>
      <c r="E4459" s="57"/>
      <c r="F4459" s="57"/>
      <c r="G4459" s="57"/>
      <c r="H4459" s="57"/>
      <c r="I4459" s="57"/>
      <c r="J4459" s="57"/>
      <c r="K4459" s="57">
        <f t="shared" si="332"/>
        <v>0</v>
      </c>
      <c r="L4459" s="57">
        <f t="shared" si="333"/>
        <v>0</v>
      </c>
      <c r="M4459" s="4"/>
      <c r="N4459" s="57"/>
      <c r="O4459" s="57"/>
      <c r="P4459" s="4"/>
      <c r="Q4459" s="4"/>
    </row>
    <row r="4460" spans="1:17" s="1" customFormat="1" ht="18.649999999999999" customHeight="1" x14ac:dyDescent="0.35">
      <c r="A4460" s="3"/>
      <c r="B4460" s="57">
        <f t="shared" si="334"/>
        <v>0</v>
      </c>
      <c r="C4460" s="57" t="str">
        <f t="shared" si="335"/>
        <v>Jan</v>
      </c>
      <c r="D4460" s="4"/>
      <c r="E4460" s="57"/>
      <c r="F4460" s="57"/>
      <c r="G4460" s="57"/>
      <c r="H4460" s="57"/>
      <c r="I4460" s="57"/>
      <c r="J4460" s="57"/>
      <c r="K4460" s="57">
        <f t="shared" si="332"/>
        <v>0</v>
      </c>
      <c r="L4460" s="57">
        <f t="shared" si="333"/>
        <v>0</v>
      </c>
      <c r="M4460" s="4"/>
      <c r="N4460" s="57"/>
      <c r="O4460" s="57"/>
      <c r="P4460" s="4"/>
      <c r="Q4460" s="4"/>
    </row>
    <row r="4461" spans="1:17" s="1" customFormat="1" ht="18.649999999999999" customHeight="1" x14ac:dyDescent="0.35">
      <c r="A4461" s="3"/>
      <c r="B4461" s="57">
        <f t="shared" si="334"/>
        <v>0</v>
      </c>
      <c r="C4461" s="57" t="str">
        <f t="shared" si="335"/>
        <v>Jan</v>
      </c>
      <c r="D4461" s="4"/>
      <c r="E4461" s="57"/>
      <c r="F4461" s="57"/>
      <c r="G4461" s="57"/>
      <c r="H4461" s="57"/>
      <c r="I4461" s="57"/>
      <c r="J4461" s="57"/>
      <c r="K4461" s="57">
        <f t="shared" ref="K4461:K4524" si="336">I4461+J4461</f>
        <v>0</v>
      </c>
      <c r="L4461" s="57">
        <f t="shared" si="333"/>
        <v>0</v>
      </c>
      <c r="M4461" s="4"/>
      <c r="N4461" s="57"/>
      <c r="O4461" s="57"/>
      <c r="P4461" s="4"/>
      <c r="Q4461" s="4"/>
    </row>
    <row r="4462" spans="1:17" s="1" customFormat="1" ht="18.649999999999999" customHeight="1" x14ac:dyDescent="0.35">
      <c r="A4462" s="3"/>
      <c r="B4462" s="57">
        <f t="shared" si="334"/>
        <v>0</v>
      </c>
      <c r="C4462" s="57" t="str">
        <f t="shared" si="335"/>
        <v>Jan</v>
      </c>
      <c r="D4462" s="4"/>
      <c r="E4462" s="57"/>
      <c r="F4462" s="57"/>
      <c r="G4462" s="57"/>
      <c r="H4462" s="57"/>
      <c r="I4462" s="57"/>
      <c r="J4462" s="57"/>
      <c r="K4462" s="57">
        <f t="shared" si="336"/>
        <v>0</v>
      </c>
      <c r="L4462" s="57">
        <f t="shared" si="333"/>
        <v>0</v>
      </c>
      <c r="M4462" s="4"/>
      <c r="N4462" s="57"/>
      <c r="O4462" s="57"/>
      <c r="P4462" s="4"/>
      <c r="Q4462" s="4"/>
    </row>
    <row r="4463" spans="1:17" s="1" customFormat="1" ht="18.649999999999999" customHeight="1" x14ac:dyDescent="0.35">
      <c r="A4463" s="3"/>
      <c r="B4463" s="57">
        <f t="shared" si="334"/>
        <v>0</v>
      </c>
      <c r="C4463" s="57" t="str">
        <f t="shared" si="335"/>
        <v>Jan</v>
      </c>
      <c r="D4463" s="4"/>
      <c r="E4463" s="57"/>
      <c r="F4463" s="57"/>
      <c r="G4463" s="57"/>
      <c r="H4463" s="57"/>
      <c r="I4463" s="57"/>
      <c r="J4463" s="57"/>
      <c r="K4463" s="57">
        <f t="shared" si="336"/>
        <v>0</v>
      </c>
      <c r="L4463" s="57">
        <f t="shared" si="333"/>
        <v>0</v>
      </c>
      <c r="M4463" s="4"/>
      <c r="N4463" s="57"/>
      <c r="O4463" s="57"/>
      <c r="P4463" s="4"/>
      <c r="Q4463" s="4"/>
    </row>
    <row r="4464" spans="1:17" s="1" customFormat="1" ht="18.649999999999999" customHeight="1" x14ac:dyDescent="0.35">
      <c r="A4464" s="3"/>
      <c r="B4464" s="57">
        <f t="shared" si="334"/>
        <v>0</v>
      </c>
      <c r="C4464" s="57" t="str">
        <f t="shared" si="335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36"/>
        <v>0</v>
      </c>
      <c r="L4464" s="57">
        <f t="shared" si="333"/>
        <v>0</v>
      </c>
      <c r="M4464" s="4"/>
      <c r="N4464" s="57"/>
      <c r="O4464" s="57"/>
      <c r="P4464" s="4"/>
      <c r="Q4464" s="4"/>
    </row>
    <row r="4465" spans="1:17" s="1" customFormat="1" ht="18.649999999999999" customHeight="1" x14ac:dyDescent="0.35">
      <c r="A4465" s="3"/>
      <c r="B4465" s="57">
        <f t="shared" si="334"/>
        <v>0</v>
      </c>
      <c r="C4465" s="57" t="str">
        <f t="shared" si="335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36"/>
        <v>0</v>
      </c>
      <c r="L4465" s="57">
        <f t="shared" si="333"/>
        <v>0</v>
      </c>
      <c r="M4465" s="4"/>
      <c r="N4465" s="57"/>
      <c r="O4465" s="57"/>
      <c r="P4465" s="4"/>
      <c r="Q4465" s="4"/>
    </row>
    <row r="4466" spans="1:17" s="1" customFormat="1" ht="18.649999999999999" customHeight="1" x14ac:dyDescent="0.35">
      <c r="A4466" s="3"/>
      <c r="B4466" s="57">
        <f t="shared" si="334"/>
        <v>0</v>
      </c>
      <c r="C4466" s="57" t="str">
        <f t="shared" si="335"/>
        <v>Jan</v>
      </c>
      <c r="D4466" s="4"/>
      <c r="E4466" s="57"/>
      <c r="F4466" s="57"/>
      <c r="G4466" s="57"/>
      <c r="H4466" s="57"/>
      <c r="I4466" s="57"/>
      <c r="J4466" s="57"/>
      <c r="K4466" s="57">
        <f t="shared" si="336"/>
        <v>0</v>
      </c>
      <c r="L4466" s="57">
        <f t="shared" si="333"/>
        <v>0</v>
      </c>
      <c r="M4466" s="4"/>
      <c r="N4466" s="57"/>
      <c r="O4466" s="57"/>
      <c r="P4466" s="4"/>
      <c r="Q4466" s="4"/>
    </row>
    <row r="4467" spans="1:17" s="1" customFormat="1" ht="18.649999999999999" customHeight="1" x14ac:dyDescent="0.35">
      <c r="A4467" s="3"/>
      <c r="B4467" s="57">
        <f t="shared" si="334"/>
        <v>0</v>
      </c>
      <c r="C4467" s="57" t="str">
        <f t="shared" si="335"/>
        <v>Jan</v>
      </c>
      <c r="D4467" s="4"/>
      <c r="E4467" s="57"/>
      <c r="F4467" s="57"/>
      <c r="G4467" s="57"/>
      <c r="H4467" s="57"/>
      <c r="I4467" s="57"/>
      <c r="J4467" s="57"/>
      <c r="K4467" s="57">
        <f t="shared" si="336"/>
        <v>0</v>
      </c>
      <c r="L4467" s="57">
        <f t="shared" si="333"/>
        <v>0</v>
      </c>
      <c r="M4467" s="4"/>
      <c r="N4467" s="57"/>
      <c r="O4467" s="57"/>
      <c r="P4467" s="4"/>
      <c r="Q4467" s="4"/>
    </row>
    <row r="4468" spans="1:17" s="1" customFormat="1" ht="18.649999999999999" customHeight="1" x14ac:dyDescent="0.35">
      <c r="A4468" s="3"/>
      <c r="B4468" s="57">
        <f t="shared" si="334"/>
        <v>0</v>
      </c>
      <c r="C4468" s="57" t="str">
        <f t="shared" si="335"/>
        <v>Jan</v>
      </c>
      <c r="D4468" s="4"/>
      <c r="E4468" s="57"/>
      <c r="F4468" s="57"/>
      <c r="G4468" s="57"/>
      <c r="H4468" s="57"/>
      <c r="I4468" s="57"/>
      <c r="J4468" s="57"/>
      <c r="K4468" s="57">
        <f t="shared" si="336"/>
        <v>0</v>
      </c>
      <c r="L4468" s="57">
        <f t="shared" si="333"/>
        <v>0</v>
      </c>
      <c r="M4468" s="4"/>
      <c r="N4468" s="57"/>
      <c r="O4468" s="57"/>
      <c r="P4468" s="4"/>
      <c r="Q4468" s="4"/>
    </row>
    <row r="4469" spans="1:17" s="1" customFormat="1" ht="18.649999999999999" customHeight="1" x14ac:dyDescent="0.35">
      <c r="A4469" s="3"/>
      <c r="B4469" s="57">
        <f t="shared" si="334"/>
        <v>0</v>
      </c>
      <c r="C4469" s="57" t="str">
        <f t="shared" si="335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36"/>
        <v>0</v>
      </c>
      <c r="L4469" s="57">
        <f t="shared" si="333"/>
        <v>0</v>
      </c>
      <c r="M4469" s="4"/>
      <c r="N4469" s="57"/>
      <c r="O4469" s="57"/>
      <c r="P4469" s="4"/>
      <c r="Q4469" s="4"/>
    </row>
    <row r="4470" spans="1:17" s="1" customFormat="1" ht="18.649999999999999" customHeight="1" x14ac:dyDescent="0.35">
      <c r="A4470" s="3"/>
      <c r="B4470" s="57">
        <f t="shared" si="334"/>
        <v>0</v>
      </c>
      <c r="C4470" s="57" t="str">
        <f t="shared" si="335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36"/>
        <v>0</v>
      </c>
      <c r="L4470" s="57">
        <f t="shared" si="333"/>
        <v>0</v>
      </c>
      <c r="M4470" s="4"/>
      <c r="N4470" s="57"/>
      <c r="O4470" s="57"/>
      <c r="P4470" s="4"/>
      <c r="Q4470" s="4"/>
    </row>
    <row r="4471" spans="1:17" s="1" customFormat="1" ht="18.649999999999999" customHeight="1" x14ac:dyDescent="0.35">
      <c r="A4471" s="3"/>
      <c r="B4471" s="57">
        <f t="shared" si="334"/>
        <v>0</v>
      </c>
      <c r="C4471" s="57" t="str">
        <f t="shared" si="335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36"/>
        <v>0</v>
      </c>
      <c r="L4471" s="57">
        <f t="shared" si="333"/>
        <v>0</v>
      </c>
      <c r="M4471" s="4"/>
      <c r="N4471" s="57"/>
      <c r="O4471" s="57"/>
      <c r="P4471" s="4"/>
      <c r="Q4471" s="4"/>
    </row>
    <row r="4472" spans="1:17" s="1" customFormat="1" ht="18.649999999999999" customHeight="1" x14ac:dyDescent="0.35">
      <c r="A4472" s="3"/>
      <c r="B4472" s="57">
        <f t="shared" si="334"/>
        <v>0</v>
      </c>
      <c r="C4472" s="57" t="str">
        <f t="shared" si="335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36"/>
        <v>0</v>
      </c>
      <c r="L4472" s="57">
        <f t="shared" si="333"/>
        <v>0</v>
      </c>
      <c r="M4472" s="4"/>
      <c r="N4472" s="57"/>
      <c r="O4472" s="57"/>
      <c r="P4472" s="4"/>
      <c r="Q4472" s="4"/>
    </row>
    <row r="4473" spans="1:17" s="1" customFormat="1" ht="18.649999999999999" customHeight="1" x14ac:dyDescent="0.35">
      <c r="A4473" s="3"/>
      <c r="B4473" s="57">
        <f t="shared" si="334"/>
        <v>0</v>
      </c>
      <c r="C4473" s="57" t="str">
        <f t="shared" si="335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36"/>
        <v>0</v>
      </c>
      <c r="L4473" s="57">
        <f t="shared" ref="L4473:L4536" si="337">H4473*K4473</f>
        <v>0</v>
      </c>
      <c r="M4473" s="4"/>
      <c r="N4473" s="57"/>
      <c r="O4473" s="57"/>
      <c r="P4473" s="4"/>
      <c r="Q4473" s="4"/>
    </row>
    <row r="4474" spans="1:17" s="1" customFormat="1" ht="18.649999999999999" customHeight="1" x14ac:dyDescent="0.35">
      <c r="A4474" s="3"/>
      <c r="B4474" s="57">
        <f t="shared" si="334"/>
        <v>0</v>
      </c>
      <c r="C4474" s="57" t="str">
        <f t="shared" si="335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36"/>
        <v>0</v>
      </c>
      <c r="L4474" s="57">
        <f t="shared" si="337"/>
        <v>0</v>
      </c>
      <c r="M4474" s="4"/>
      <c r="N4474" s="57"/>
      <c r="O4474" s="57"/>
      <c r="P4474" s="4"/>
      <c r="Q4474" s="4"/>
    </row>
    <row r="4475" spans="1:17" s="1" customFormat="1" ht="18.649999999999999" customHeight="1" x14ac:dyDescent="0.35">
      <c r="A4475" s="3"/>
      <c r="B4475" s="57">
        <f t="shared" si="334"/>
        <v>0</v>
      </c>
      <c r="C4475" s="57" t="str">
        <f t="shared" si="335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36"/>
        <v>0</v>
      </c>
      <c r="L4475" s="57">
        <f t="shared" si="337"/>
        <v>0</v>
      </c>
      <c r="M4475" s="4"/>
      <c r="N4475" s="57"/>
      <c r="O4475" s="57"/>
      <c r="P4475" s="4"/>
      <c r="Q4475" s="4"/>
    </row>
    <row r="4476" spans="1:17" s="1" customFormat="1" ht="18.649999999999999" customHeight="1" x14ac:dyDescent="0.35">
      <c r="A4476" s="3"/>
      <c r="B4476" s="57">
        <f t="shared" si="334"/>
        <v>0</v>
      </c>
      <c r="C4476" s="57" t="str">
        <f t="shared" si="335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36"/>
        <v>0</v>
      </c>
      <c r="L4476" s="57">
        <f t="shared" si="337"/>
        <v>0</v>
      </c>
      <c r="M4476" s="4"/>
      <c r="N4476" s="57"/>
      <c r="O4476" s="57"/>
      <c r="P4476" s="4"/>
      <c r="Q4476" s="4"/>
    </row>
    <row r="4477" spans="1:17" s="1" customFormat="1" ht="18.649999999999999" customHeight="1" x14ac:dyDescent="0.35">
      <c r="A4477" s="3"/>
      <c r="B4477" s="57">
        <f t="shared" si="334"/>
        <v>0</v>
      </c>
      <c r="C4477" s="57" t="str">
        <f t="shared" si="335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36"/>
        <v>0</v>
      </c>
      <c r="L4477" s="57">
        <f t="shared" si="337"/>
        <v>0</v>
      </c>
      <c r="M4477" s="4"/>
      <c r="N4477" s="57"/>
      <c r="O4477" s="57"/>
      <c r="P4477" s="4"/>
      <c r="Q4477" s="4"/>
    </row>
    <row r="4478" spans="1:17" s="1" customFormat="1" ht="18.649999999999999" customHeight="1" x14ac:dyDescent="0.35">
      <c r="A4478" s="3"/>
      <c r="B4478" s="57">
        <f t="shared" si="334"/>
        <v>0</v>
      </c>
      <c r="C4478" s="57" t="str">
        <f t="shared" si="335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36"/>
        <v>0</v>
      </c>
      <c r="L4478" s="57">
        <f t="shared" si="337"/>
        <v>0</v>
      </c>
      <c r="M4478" s="4"/>
      <c r="N4478" s="57"/>
      <c r="O4478" s="57"/>
      <c r="P4478" s="4"/>
      <c r="Q4478" s="4"/>
    </row>
    <row r="4479" spans="1:17" s="1" customFormat="1" ht="18.649999999999999" customHeight="1" x14ac:dyDescent="0.35">
      <c r="A4479" s="3"/>
      <c r="B4479" s="57">
        <f t="shared" si="334"/>
        <v>0</v>
      </c>
      <c r="C4479" s="57" t="str">
        <f t="shared" si="335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36"/>
        <v>0</v>
      </c>
      <c r="L4479" s="57">
        <f t="shared" si="337"/>
        <v>0</v>
      </c>
      <c r="M4479" s="4"/>
      <c r="N4479" s="57"/>
      <c r="O4479" s="57"/>
      <c r="P4479" s="4"/>
      <c r="Q4479" s="4"/>
    </row>
    <row r="4480" spans="1:17" s="1" customFormat="1" ht="18.649999999999999" customHeight="1" x14ac:dyDescent="0.35">
      <c r="A4480" s="3"/>
      <c r="B4480" s="57">
        <f t="shared" si="334"/>
        <v>0</v>
      </c>
      <c r="C4480" s="57" t="str">
        <f t="shared" si="335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36"/>
        <v>0</v>
      </c>
      <c r="L4480" s="57">
        <f t="shared" si="337"/>
        <v>0</v>
      </c>
      <c r="M4480" s="4"/>
      <c r="N4480" s="57"/>
      <c r="O4480" s="57"/>
      <c r="P4480" s="4"/>
      <c r="Q4480" s="4"/>
    </row>
    <row r="4481" spans="1:17" s="1" customFormat="1" ht="18.649999999999999" customHeight="1" x14ac:dyDescent="0.35">
      <c r="A4481" s="3"/>
      <c r="B4481" s="57">
        <f t="shared" si="334"/>
        <v>0</v>
      </c>
      <c r="C4481" s="57" t="str">
        <f t="shared" si="335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36"/>
        <v>0</v>
      </c>
      <c r="L4481" s="57">
        <f t="shared" si="337"/>
        <v>0</v>
      </c>
      <c r="M4481" s="4"/>
      <c r="N4481" s="57"/>
      <c r="O4481" s="57"/>
      <c r="P4481" s="4"/>
      <c r="Q4481" s="4"/>
    </row>
    <row r="4482" spans="1:17" s="1" customFormat="1" ht="18.649999999999999" customHeight="1" x14ac:dyDescent="0.35">
      <c r="A4482" s="3"/>
      <c r="B4482" s="57">
        <f t="shared" si="334"/>
        <v>0</v>
      </c>
      <c r="C4482" s="57" t="str">
        <f t="shared" si="335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36"/>
        <v>0</v>
      </c>
      <c r="L4482" s="57">
        <f t="shared" si="337"/>
        <v>0</v>
      </c>
      <c r="M4482" s="4"/>
      <c r="N4482" s="57"/>
      <c r="O4482" s="57"/>
      <c r="P4482" s="4"/>
      <c r="Q4482" s="4"/>
    </row>
    <row r="4483" spans="1:17" s="1" customFormat="1" ht="18.649999999999999" customHeight="1" x14ac:dyDescent="0.35">
      <c r="A4483" s="3"/>
      <c r="B4483" s="57">
        <f t="shared" si="334"/>
        <v>0</v>
      </c>
      <c r="C4483" s="57" t="str">
        <f t="shared" si="335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36"/>
        <v>0</v>
      </c>
      <c r="L4483" s="57">
        <f t="shared" si="337"/>
        <v>0</v>
      </c>
      <c r="M4483" s="4"/>
      <c r="N4483" s="57"/>
      <c r="O4483" s="57"/>
      <c r="P4483" s="4"/>
      <c r="Q4483" s="4"/>
    </row>
    <row r="4484" spans="1:17" s="1" customFormat="1" ht="18.649999999999999" customHeight="1" x14ac:dyDescent="0.35">
      <c r="A4484" s="3"/>
      <c r="B4484" s="57">
        <f t="shared" si="334"/>
        <v>0</v>
      </c>
      <c r="C4484" s="57" t="str">
        <f t="shared" si="335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36"/>
        <v>0</v>
      </c>
      <c r="L4484" s="57">
        <f t="shared" si="337"/>
        <v>0</v>
      </c>
      <c r="M4484" s="4"/>
      <c r="N4484" s="57"/>
      <c r="O4484" s="57"/>
      <c r="P4484" s="4"/>
      <c r="Q4484" s="4"/>
    </row>
    <row r="4485" spans="1:17" s="1" customFormat="1" ht="18.649999999999999" customHeight="1" x14ac:dyDescent="0.35">
      <c r="A4485" s="3"/>
      <c r="B4485" s="57">
        <f t="shared" si="334"/>
        <v>0</v>
      </c>
      <c r="C4485" s="57" t="str">
        <f t="shared" si="335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36"/>
        <v>0</v>
      </c>
      <c r="L4485" s="57">
        <f t="shared" si="337"/>
        <v>0</v>
      </c>
      <c r="M4485" s="4"/>
      <c r="N4485" s="57"/>
      <c r="O4485" s="57"/>
      <c r="P4485" s="4"/>
      <c r="Q4485" s="4"/>
    </row>
    <row r="4486" spans="1:17" s="1" customFormat="1" ht="18.649999999999999" customHeight="1" x14ac:dyDescent="0.35">
      <c r="A4486" s="3"/>
      <c r="B4486" s="57">
        <f t="shared" si="334"/>
        <v>0</v>
      </c>
      <c r="C4486" s="57" t="str">
        <f t="shared" si="335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36"/>
        <v>0</v>
      </c>
      <c r="L4486" s="57">
        <f t="shared" si="337"/>
        <v>0</v>
      </c>
      <c r="M4486" s="4"/>
      <c r="N4486" s="57"/>
      <c r="O4486" s="57"/>
      <c r="P4486" s="4"/>
      <c r="Q4486" s="4"/>
    </row>
    <row r="4487" spans="1:17" s="1" customFormat="1" ht="18.649999999999999" customHeight="1" x14ac:dyDescent="0.35">
      <c r="A4487" s="3"/>
      <c r="B4487" s="57">
        <f t="shared" si="334"/>
        <v>0</v>
      </c>
      <c r="C4487" s="57" t="str">
        <f t="shared" si="335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36"/>
        <v>0</v>
      </c>
      <c r="L4487" s="57">
        <f t="shared" si="337"/>
        <v>0</v>
      </c>
      <c r="M4487" s="4"/>
      <c r="N4487" s="57"/>
      <c r="O4487" s="57"/>
      <c r="P4487" s="4"/>
      <c r="Q4487" s="4"/>
    </row>
    <row r="4488" spans="1:17" s="1" customFormat="1" ht="18.649999999999999" customHeight="1" x14ac:dyDescent="0.35">
      <c r="A4488" s="3"/>
      <c r="B4488" s="57">
        <f t="shared" si="334"/>
        <v>0</v>
      </c>
      <c r="C4488" s="57" t="str">
        <f t="shared" si="335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36"/>
        <v>0</v>
      </c>
      <c r="L4488" s="57">
        <f t="shared" si="337"/>
        <v>0</v>
      </c>
      <c r="M4488" s="4"/>
      <c r="N4488" s="57"/>
      <c r="O4488" s="57"/>
      <c r="P4488" s="4"/>
      <c r="Q4488" s="4"/>
    </row>
    <row r="4489" spans="1:17" s="1" customFormat="1" ht="18.649999999999999" customHeight="1" x14ac:dyDescent="0.35">
      <c r="A4489" s="3"/>
      <c r="B4489" s="57">
        <f t="shared" si="334"/>
        <v>0</v>
      </c>
      <c r="C4489" s="57" t="str">
        <f t="shared" si="335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36"/>
        <v>0</v>
      </c>
      <c r="L4489" s="57">
        <f t="shared" si="337"/>
        <v>0</v>
      </c>
      <c r="M4489" s="4"/>
      <c r="N4489" s="57"/>
      <c r="O4489" s="57"/>
      <c r="P4489" s="4"/>
      <c r="Q4489" s="4"/>
    </row>
    <row r="4490" spans="1:17" s="1" customFormat="1" ht="18.649999999999999" customHeight="1" x14ac:dyDescent="0.35">
      <c r="A4490" s="3"/>
      <c r="B4490" s="57">
        <f t="shared" si="334"/>
        <v>0</v>
      </c>
      <c r="C4490" s="57" t="str">
        <f t="shared" si="335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36"/>
        <v>0</v>
      </c>
      <c r="L4490" s="57">
        <f t="shared" si="337"/>
        <v>0</v>
      </c>
      <c r="M4490" s="4"/>
      <c r="N4490" s="57"/>
      <c r="O4490" s="57"/>
      <c r="P4490" s="4"/>
      <c r="Q4490" s="4"/>
    </row>
    <row r="4491" spans="1:17" s="1" customFormat="1" ht="18.649999999999999" customHeight="1" x14ac:dyDescent="0.35">
      <c r="A4491" s="3"/>
      <c r="B4491" s="57">
        <f t="shared" si="334"/>
        <v>0</v>
      </c>
      <c r="C4491" s="57" t="str">
        <f t="shared" si="335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36"/>
        <v>0</v>
      </c>
      <c r="L4491" s="57">
        <f t="shared" si="337"/>
        <v>0</v>
      </c>
      <c r="M4491" s="4"/>
      <c r="N4491" s="57"/>
      <c r="O4491" s="57"/>
      <c r="P4491" s="4"/>
      <c r="Q4491" s="4"/>
    </row>
    <row r="4492" spans="1:17" s="1" customFormat="1" ht="18.649999999999999" customHeight="1" x14ac:dyDescent="0.35">
      <c r="A4492" s="3"/>
      <c r="B4492" s="57">
        <f t="shared" si="334"/>
        <v>0</v>
      </c>
      <c r="C4492" s="57" t="str">
        <f t="shared" si="335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36"/>
        <v>0</v>
      </c>
      <c r="L4492" s="57">
        <f t="shared" si="337"/>
        <v>0</v>
      </c>
      <c r="M4492" s="4"/>
      <c r="N4492" s="57"/>
      <c r="O4492" s="57"/>
      <c r="P4492" s="4"/>
      <c r="Q4492" s="4"/>
    </row>
    <row r="4493" spans="1:17" s="1" customFormat="1" ht="18.649999999999999" customHeight="1" x14ac:dyDescent="0.35">
      <c r="A4493" s="3"/>
      <c r="B4493" s="57">
        <f t="shared" si="334"/>
        <v>0</v>
      </c>
      <c r="C4493" s="57" t="str">
        <f t="shared" si="335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36"/>
        <v>0</v>
      </c>
      <c r="L4493" s="57">
        <f t="shared" si="337"/>
        <v>0</v>
      </c>
      <c r="M4493" s="4"/>
      <c r="N4493" s="57"/>
      <c r="O4493" s="57"/>
      <c r="P4493" s="4"/>
      <c r="Q4493" s="4"/>
    </row>
    <row r="4494" spans="1:17" s="1" customFormat="1" ht="18.649999999999999" customHeight="1" x14ac:dyDescent="0.35">
      <c r="A4494" s="3"/>
      <c r="B4494" s="57">
        <f t="shared" si="334"/>
        <v>0</v>
      </c>
      <c r="C4494" s="57" t="str">
        <f t="shared" si="335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36"/>
        <v>0</v>
      </c>
      <c r="L4494" s="57">
        <f t="shared" si="337"/>
        <v>0</v>
      </c>
      <c r="M4494" s="4"/>
      <c r="N4494" s="57"/>
      <c r="O4494" s="57"/>
      <c r="P4494" s="4"/>
      <c r="Q4494" s="4"/>
    </row>
    <row r="4495" spans="1:17" s="1" customFormat="1" ht="18.649999999999999" customHeight="1" x14ac:dyDescent="0.35">
      <c r="A4495" s="3"/>
      <c r="B4495" s="57">
        <f t="shared" si="334"/>
        <v>0</v>
      </c>
      <c r="C4495" s="57" t="str">
        <f t="shared" si="335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36"/>
        <v>0</v>
      </c>
      <c r="L4495" s="57">
        <f t="shared" si="337"/>
        <v>0</v>
      </c>
      <c r="M4495" s="4"/>
      <c r="N4495" s="57"/>
      <c r="O4495" s="57"/>
      <c r="P4495" s="4"/>
      <c r="Q4495" s="4"/>
    </row>
    <row r="4496" spans="1:17" s="1" customFormat="1" ht="18.649999999999999" customHeight="1" x14ac:dyDescent="0.35">
      <c r="A4496" s="3"/>
      <c r="B4496" s="57">
        <f t="shared" si="334"/>
        <v>0</v>
      </c>
      <c r="C4496" s="57" t="str">
        <f t="shared" si="335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36"/>
        <v>0</v>
      </c>
      <c r="L4496" s="57">
        <f t="shared" si="337"/>
        <v>0</v>
      </c>
      <c r="M4496" s="4"/>
      <c r="N4496" s="57"/>
      <c r="O4496" s="57"/>
      <c r="P4496" s="4"/>
      <c r="Q4496" s="4"/>
    </row>
    <row r="4497" spans="1:17" s="1" customFormat="1" ht="18.649999999999999" customHeight="1" x14ac:dyDescent="0.35">
      <c r="A4497" s="3"/>
      <c r="B4497" s="57">
        <f t="shared" si="334"/>
        <v>0</v>
      </c>
      <c r="C4497" s="57" t="str">
        <f t="shared" si="335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36"/>
        <v>0</v>
      </c>
      <c r="L4497" s="57">
        <f t="shared" si="337"/>
        <v>0</v>
      </c>
      <c r="M4497" s="4"/>
      <c r="N4497" s="57"/>
      <c r="O4497" s="57"/>
      <c r="P4497" s="4"/>
      <c r="Q4497" s="4"/>
    </row>
    <row r="4498" spans="1:17" s="1" customFormat="1" ht="18.649999999999999" customHeight="1" x14ac:dyDescent="0.35">
      <c r="A4498" s="3"/>
      <c r="B4498" s="57">
        <f t="shared" si="334"/>
        <v>0</v>
      </c>
      <c r="C4498" s="57" t="str">
        <f t="shared" si="335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36"/>
        <v>0</v>
      </c>
      <c r="L4498" s="57">
        <f t="shared" si="337"/>
        <v>0</v>
      </c>
      <c r="M4498" s="4"/>
      <c r="N4498" s="57"/>
      <c r="O4498" s="57"/>
      <c r="P4498" s="4"/>
      <c r="Q4498" s="4"/>
    </row>
    <row r="4499" spans="1:17" s="1" customFormat="1" ht="18.649999999999999" customHeight="1" x14ac:dyDescent="0.35">
      <c r="A4499" s="3"/>
      <c r="B4499" s="57">
        <f t="shared" si="334"/>
        <v>0</v>
      </c>
      <c r="C4499" s="57" t="str">
        <f t="shared" si="335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36"/>
        <v>0</v>
      </c>
      <c r="L4499" s="57">
        <f t="shared" si="337"/>
        <v>0</v>
      </c>
      <c r="M4499" s="4"/>
      <c r="N4499" s="57"/>
      <c r="O4499" s="57"/>
      <c r="P4499" s="4"/>
      <c r="Q4499" s="4"/>
    </row>
    <row r="4500" spans="1:17" s="1" customFormat="1" ht="18.649999999999999" customHeight="1" x14ac:dyDescent="0.35">
      <c r="A4500" s="3"/>
      <c r="B4500" s="57">
        <f t="shared" si="334"/>
        <v>0</v>
      </c>
      <c r="C4500" s="57" t="str">
        <f t="shared" si="335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36"/>
        <v>0</v>
      </c>
      <c r="L4500" s="57">
        <f t="shared" si="337"/>
        <v>0</v>
      </c>
      <c r="M4500" s="4"/>
      <c r="N4500" s="57"/>
      <c r="O4500" s="57"/>
      <c r="P4500" s="4"/>
      <c r="Q4500" s="4"/>
    </row>
    <row r="4501" spans="1:17" s="1" customFormat="1" ht="18.649999999999999" customHeight="1" x14ac:dyDescent="0.35">
      <c r="A4501" s="3"/>
      <c r="B4501" s="57">
        <f t="shared" si="334"/>
        <v>0</v>
      </c>
      <c r="C4501" s="57" t="str">
        <f t="shared" si="335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36"/>
        <v>0</v>
      </c>
      <c r="L4501" s="57">
        <f t="shared" si="337"/>
        <v>0</v>
      </c>
      <c r="M4501" s="4"/>
      <c r="N4501" s="57"/>
      <c r="O4501" s="57"/>
      <c r="P4501" s="4"/>
      <c r="Q4501" s="4"/>
    </row>
    <row r="4502" spans="1:17" s="1" customFormat="1" ht="18.649999999999999" customHeight="1" x14ac:dyDescent="0.35">
      <c r="A4502" s="3"/>
      <c r="B4502" s="57">
        <f t="shared" si="334"/>
        <v>0</v>
      </c>
      <c r="C4502" s="57" t="str">
        <f t="shared" si="335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36"/>
        <v>0</v>
      </c>
      <c r="L4502" s="57">
        <f t="shared" si="337"/>
        <v>0</v>
      </c>
      <c r="M4502" s="4"/>
      <c r="N4502" s="57"/>
      <c r="O4502" s="57"/>
      <c r="P4502" s="4"/>
      <c r="Q4502" s="4"/>
    </row>
    <row r="4503" spans="1:17" s="1" customFormat="1" ht="18.649999999999999" customHeight="1" x14ac:dyDescent="0.35">
      <c r="A4503" s="3"/>
      <c r="B4503" s="57">
        <f t="shared" si="334"/>
        <v>0</v>
      </c>
      <c r="C4503" s="57" t="str">
        <f t="shared" si="335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36"/>
        <v>0</v>
      </c>
      <c r="L4503" s="57">
        <f t="shared" si="337"/>
        <v>0</v>
      </c>
      <c r="M4503" s="4"/>
      <c r="N4503" s="57"/>
      <c r="O4503" s="57"/>
      <c r="P4503" s="4"/>
      <c r="Q4503" s="4"/>
    </row>
    <row r="4504" spans="1:17" s="1" customFormat="1" ht="18.649999999999999" customHeight="1" x14ac:dyDescent="0.35">
      <c r="A4504" s="3"/>
      <c r="B4504" s="57">
        <f t="shared" si="334"/>
        <v>0</v>
      </c>
      <c r="C4504" s="57" t="str">
        <f t="shared" si="335"/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36"/>
        <v>0</v>
      </c>
      <c r="L4504" s="57">
        <f t="shared" si="337"/>
        <v>0</v>
      </c>
      <c r="M4504" s="4"/>
      <c r="N4504" s="57"/>
      <c r="O4504" s="57"/>
      <c r="P4504" s="4"/>
      <c r="Q4504" s="4"/>
    </row>
    <row r="4505" spans="1:17" s="1" customFormat="1" ht="18.649999999999999" customHeight="1" x14ac:dyDescent="0.35">
      <c r="A4505" s="3"/>
      <c r="B4505" s="57">
        <f t="shared" si="334"/>
        <v>0</v>
      </c>
      <c r="C4505" s="57" t="str">
        <f t="shared" si="335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36"/>
        <v>0</v>
      </c>
      <c r="L4505" s="57">
        <f t="shared" si="337"/>
        <v>0</v>
      </c>
      <c r="M4505" s="4"/>
      <c r="N4505" s="57"/>
      <c r="O4505" s="57"/>
      <c r="P4505" s="4"/>
      <c r="Q4505" s="4"/>
    </row>
    <row r="4506" spans="1:17" s="1" customFormat="1" ht="18.649999999999999" customHeight="1" x14ac:dyDescent="0.35">
      <c r="A4506" s="3"/>
      <c r="B4506" s="57">
        <f t="shared" si="334"/>
        <v>0</v>
      </c>
      <c r="C4506" s="57" t="str">
        <f t="shared" si="335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36"/>
        <v>0</v>
      </c>
      <c r="L4506" s="57">
        <f t="shared" si="337"/>
        <v>0</v>
      </c>
      <c r="M4506" s="4"/>
      <c r="N4506" s="57"/>
      <c r="O4506" s="57"/>
      <c r="P4506" s="4"/>
      <c r="Q4506" s="4"/>
    </row>
    <row r="4507" spans="1:17" s="1" customFormat="1" ht="18.649999999999999" customHeight="1" x14ac:dyDescent="0.35">
      <c r="A4507" s="3"/>
      <c r="B4507" s="57">
        <f t="shared" si="334"/>
        <v>0</v>
      </c>
      <c r="C4507" s="57" t="str">
        <f t="shared" si="335"/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36"/>
        <v>0</v>
      </c>
      <c r="L4507" s="57">
        <f t="shared" si="337"/>
        <v>0</v>
      </c>
      <c r="M4507" s="4"/>
      <c r="N4507" s="57"/>
      <c r="O4507" s="57"/>
      <c r="P4507" s="4"/>
      <c r="Q4507" s="4"/>
    </row>
    <row r="4508" spans="1:17" s="1" customFormat="1" ht="18.649999999999999" customHeight="1" x14ac:dyDescent="0.35">
      <c r="A4508" s="3"/>
      <c r="B4508" s="57">
        <f t="shared" si="334"/>
        <v>0</v>
      </c>
      <c r="C4508" s="57" t="str">
        <f t="shared" si="335"/>
        <v>Jan</v>
      </c>
      <c r="D4508" s="4"/>
      <c r="E4508" s="57"/>
      <c r="F4508" s="57"/>
      <c r="G4508" s="57"/>
      <c r="H4508" s="57"/>
      <c r="I4508" s="57"/>
      <c r="J4508" s="57"/>
      <c r="K4508" s="57">
        <f t="shared" si="336"/>
        <v>0</v>
      </c>
      <c r="L4508" s="57">
        <f t="shared" si="337"/>
        <v>0</v>
      </c>
      <c r="M4508" s="4"/>
      <c r="N4508" s="57"/>
      <c r="O4508" s="57"/>
      <c r="P4508" s="4"/>
      <c r="Q4508" s="4"/>
    </row>
    <row r="4509" spans="1:17" s="1" customFormat="1" ht="18.649999999999999" customHeight="1" x14ac:dyDescent="0.35">
      <c r="A4509" s="3"/>
      <c r="B4509" s="57">
        <f t="shared" si="334"/>
        <v>0</v>
      </c>
      <c r="C4509" s="57" t="str">
        <f t="shared" si="335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36"/>
        <v>0</v>
      </c>
      <c r="L4509" s="57">
        <f t="shared" si="337"/>
        <v>0</v>
      </c>
      <c r="M4509" s="4"/>
      <c r="N4509" s="57"/>
      <c r="O4509" s="57"/>
      <c r="P4509" s="4"/>
      <c r="Q4509" s="4"/>
    </row>
    <row r="4510" spans="1:17" s="1" customFormat="1" ht="18.649999999999999" customHeight="1" x14ac:dyDescent="0.35">
      <c r="A4510" s="3"/>
      <c r="B4510" s="57">
        <f t="shared" si="334"/>
        <v>0</v>
      </c>
      <c r="C4510" s="57" t="str">
        <f t="shared" si="335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36"/>
        <v>0</v>
      </c>
      <c r="L4510" s="57">
        <f t="shared" si="337"/>
        <v>0</v>
      </c>
      <c r="M4510" s="4"/>
      <c r="N4510" s="57"/>
      <c r="O4510" s="57"/>
      <c r="P4510" s="4"/>
      <c r="Q4510" s="4"/>
    </row>
    <row r="4511" spans="1:17" s="1" customFormat="1" ht="18.649999999999999" customHeight="1" x14ac:dyDescent="0.35">
      <c r="A4511" s="3"/>
      <c r="B4511" s="57">
        <f t="shared" si="334"/>
        <v>0</v>
      </c>
      <c r="C4511" s="57" t="str">
        <f t="shared" si="335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36"/>
        <v>0</v>
      </c>
      <c r="L4511" s="57">
        <f t="shared" si="337"/>
        <v>0</v>
      </c>
      <c r="M4511" s="4"/>
      <c r="N4511" s="57"/>
      <c r="O4511" s="57"/>
      <c r="P4511" s="4"/>
      <c r="Q4511" s="4"/>
    </row>
    <row r="4512" spans="1:17" s="1" customFormat="1" ht="18.649999999999999" customHeight="1" x14ac:dyDescent="0.35">
      <c r="A4512" s="3"/>
      <c r="B4512" s="57">
        <f t="shared" si="334"/>
        <v>0</v>
      </c>
      <c r="C4512" s="57" t="str">
        <f t="shared" si="335"/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36"/>
        <v>0</v>
      </c>
      <c r="L4512" s="57">
        <f t="shared" si="337"/>
        <v>0</v>
      </c>
      <c r="M4512" s="4"/>
      <c r="N4512" s="57"/>
      <c r="O4512" s="57"/>
      <c r="P4512" s="4"/>
      <c r="Q4512" s="4"/>
    </row>
    <row r="4513" spans="1:17" s="1" customFormat="1" ht="18.649999999999999" customHeight="1" x14ac:dyDescent="0.35">
      <c r="A4513" s="3"/>
      <c r="B4513" s="57">
        <f t="shared" si="334"/>
        <v>0</v>
      </c>
      <c r="C4513" s="57" t="str">
        <f t="shared" si="335"/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36"/>
        <v>0</v>
      </c>
      <c r="L4513" s="57">
        <f t="shared" si="337"/>
        <v>0</v>
      </c>
      <c r="M4513" s="4"/>
      <c r="N4513" s="57"/>
      <c r="O4513" s="57"/>
      <c r="P4513" s="4"/>
      <c r="Q4513" s="4"/>
    </row>
    <row r="4514" spans="1:17" s="1" customFormat="1" ht="18.649999999999999" customHeight="1" x14ac:dyDescent="0.35">
      <c r="A4514" s="3"/>
      <c r="B4514" s="57">
        <f t="shared" ref="B4514:B4577" si="338">WEEKNUM(A4514)</f>
        <v>0</v>
      </c>
      <c r="C4514" s="57" t="str">
        <f t="shared" ref="C4514:C4577" si="339">TEXT(A4514,"Mmm")</f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36"/>
        <v>0</v>
      </c>
      <c r="L4514" s="57">
        <f t="shared" si="337"/>
        <v>0</v>
      </c>
      <c r="M4514" s="4"/>
      <c r="N4514" s="57"/>
      <c r="O4514" s="57"/>
      <c r="P4514" s="4"/>
      <c r="Q4514" s="4"/>
    </row>
    <row r="4515" spans="1:17" s="1" customFormat="1" ht="18.649999999999999" customHeight="1" x14ac:dyDescent="0.35">
      <c r="A4515" s="3"/>
      <c r="B4515" s="57">
        <f t="shared" si="338"/>
        <v>0</v>
      </c>
      <c r="C4515" s="57" t="str">
        <f t="shared" si="339"/>
        <v>Jan</v>
      </c>
      <c r="D4515" s="4"/>
      <c r="E4515" s="57"/>
      <c r="F4515" s="57"/>
      <c r="G4515" s="57"/>
      <c r="H4515" s="57"/>
      <c r="I4515" s="57"/>
      <c r="J4515" s="57"/>
      <c r="K4515" s="57">
        <f t="shared" si="336"/>
        <v>0</v>
      </c>
      <c r="L4515" s="57">
        <f t="shared" si="337"/>
        <v>0</v>
      </c>
      <c r="M4515" s="4"/>
      <c r="N4515" s="57"/>
      <c r="O4515" s="57"/>
      <c r="P4515" s="4"/>
      <c r="Q4515" s="4"/>
    </row>
    <row r="4516" spans="1:17" s="1" customFormat="1" ht="18.649999999999999" customHeight="1" x14ac:dyDescent="0.35">
      <c r="A4516" s="3"/>
      <c r="B4516" s="57">
        <f t="shared" si="338"/>
        <v>0</v>
      </c>
      <c r="C4516" s="57" t="str">
        <f t="shared" si="339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36"/>
        <v>0</v>
      </c>
      <c r="L4516" s="57">
        <f t="shared" si="337"/>
        <v>0</v>
      </c>
      <c r="M4516" s="4"/>
      <c r="N4516" s="57"/>
      <c r="O4516" s="57"/>
      <c r="P4516" s="4"/>
      <c r="Q4516" s="4"/>
    </row>
    <row r="4517" spans="1:17" s="1" customFormat="1" ht="18.649999999999999" customHeight="1" x14ac:dyDescent="0.35">
      <c r="A4517" s="3"/>
      <c r="B4517" s="57">
        <f t="shared" si="338"/>
        <v>0</v>
      </c>
      <c r="C4517" s="57" t="str">
        <f t="shared" si="339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36"/>
        <v>0</v>
      </c>
      <c r="L4517" s="57">
        <f t="shared" si="337"/>
        <v>0</v>
      </c>
      <c r="M4517" s="4"/>
      <c r="N4517" s="57"/>
      <c r="O4517" s="57"/>
      <c r="P4517" s="4"/>
      <c r="Q4517" s="4"/>
    </row>
    <row r="4518" spans="1:17" s="1" customFormat="1" ht="18.649999999999999" customHeight="1" x14ac:dyDescent="0.35">
      <c r="A4518" s="3"/>
      <c r="B4518" s="57">
        <f t="shared" si="338"/>
        <v>0</v>
      </c>
      <c r="C4518" s="57" t="str">
        <f t="shared" si="339"/>
        <v>Jan</v>
      </c>
      <c r="D4518" s="4"/>
      <c r="E4518" s="57"/>
      <c r="F4518" s="57"/>
      <c r="G4518" s="57"/>
      <c r="H4518" s="57"/>
      <c r="I4518" s="57"/>
      <c r="J4518" s="57"/>
      <c r="K4518" s="57">
        <f t="shared" si="336"/>
        <v>0</v>
      </c>
      <c r="L4518" s="57">
        <f t="shared" si="337"/>
        <v>0</v>
      </c>
      <c r="M4518" s="4"/>
      <c r="N4518" s="57"/>
      <c r="O4518" s="57"/>
      <c r="P4518" s="4"/>
      <c r="Q4518" s="4"/>
    </row>
    <row r="4519" spans="1:17" s="1" customFormat="1" ht="18.649999999999999" customHeight="1" x14ac:dyDescent="0.35">
      <c r="A4519" s="3"/>
      <c r="B4519" s="57">
        <f t="shared" si="338"/>
        <v>0</v>
      </c>
      <c r="C4519" s="57" t="str">
        <f t="shared" si="339"/>
        <v>Jan</v>
      </c>
      <c r="D4519" s="4"/>
      <c r="E4519" s="57"/>
      <c r="F4519" s="57"/>
      <c r="G4519" s="57"/>
      <c r="H4519" s="57"/>
      <c r="I4519" s="57"/>
      <c r="J4519" s="57"/>
      <c r="K4519" s="57">
        <f t="shared" si="336"/>
        <v>0</v>
      </c>
      <c r="L4519" s="57">
        <f t="shared" si="337"/>
        <v>0</v>
      </c>
      <c r="M4519" s="4"/>
      <c r="N4519" s="57"/>
      <c r="O4519" s="57"/>
      <c r="P4519" s="4"/>
      <c r="Q4519" s="4"/>
    </row>
    <row r="4520" spans="1:17" s="1" customFormat="1" ht="18.649999999999999" customHeight="1" x14ac:dyDescent="0.35">
      <c r="A4520" s="3"/>
      <c r="B4520" s="57">
        <f t="shared" si="338"/>
        <v>0</v>
      </c>
      <c r="C4520" s="57" t="str">
        <f t="shared" si="339"/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36"/>
        <v>0</v>
      </c>
      <c r="L4520" s="57">
        <f t="shared" si="337"/>
        <v>0</v>
      </c>
      <c r="M4520" s="4"/>
      <c r="N4520" s="57"/>
      <c r="O4520" s="57"/>
      <c r="P4520" s="4"/>
      <c r="Q4520" s="4"/>
    </row>
    <row r="4521" spans="1:17" s="1" customFormat="1" ht="18.649999999999999" customHeight="1" x14ac:dyDescent="0.35">
      <c r="A4521" s="3"/>
      <c r="B4521" s="57">
        <f t="shared" si="338"/>
        <v>0</v>
      </c>
      <c r="C4521" s="57" t="str">
        <f t="shared" si="339"/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36"/>
        <v>0</v>
      </c>
      <c r="L4521" s="57">
        <f t="shared" si="337"/>
        <v>0</v>
      </c>
      <c r="M4521" s="4"/>
      <c r="N4521" s="57"/>
      <c r="O4521" s="57"/>
      <c r="P4521" s="4"/>
      <c r="Q4521" s="4"/>
    </row>
    <row r="4522" spans="1:17" s="1" customFormat="1" ht="18.649999999999999" customHeight="1" x14ac:dyDescent="0.35">
      <c r="A4522" s="3"/>
      <c r="B4522" s="57">
        <f t="shared" si="338"/>
        <v>0</v>
      </c>
      <c r="C4522" s="57" t="str">
        <f t="shared" si="339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36"/>
        <v>0</v>
      </c>
      <c r="L4522" s="57">
        <f t="shared" si="337"/>
        <v>0</v>
      </c>
      <c r="M4522" s="4"/>
      <c r="N4522" s="57"/>
      <c r="O4522" s="57"/>
      <c r="P4522" s="4"/>
      <c r="Q4522" s="4"/>
    </row>
    <row r="4523" spans="1:17" s="1" customFormat="1" ht="18.649999999999999" customHeight="1" x14ac:dyDescent="0.35">
      <c r="A4523" s="3"/>
      <c r="B4523" s="57">
        <f t="shared" si="338"/>
        <v>0</v>
      </c>
      <c r="C4523" s="57" t="str">
        <f t="shared" si="339"/>
        <v>Jan</v>
      </c>
      <c r="D4523" s="4"/>
      <c r="E4523" s="57"/>
      <c r="F4523" s="57"/>
      <c r="G4523" s="57"/>
      <c r="H4523" s="57"/>
      <c r="I4523" s="57"/>
      <c r="J4523" s="57"/>
      <c r="K4523" s="57">
        <f t="shared" si="336"/>
        <v>0</v>
      </c>
      <c r="L4523" s="57">
        <f t="shared" si="337"/>
        <v>0</v>
      </c>
      <c r="M4523" s="4"/>
      <c r="N4523" s="57"/>
      <c r="O4523" s="57"/>
      <c r="P4523" s="4"/>
      <c r="Q4523" s="4"/>
    </row>
    <row r="4524" spans="1:17" s="1" customFormat="1" ht="18.649999999999999" customHeight="1" x14ac:dyDescent="0.35">
      <c r="A4524" s="3"/>
      <c r="B4524" s="57">
        <f t="shared" si="338"/>
        <v>0</v>
      </c>
      <c r="C4524" s="57" t="str">
        <f t="shared" si="339"/>
        <v>Jan</v>
      </c>
      <c r="D4524" s="4"/>
      <c r="E4524" s="57"/>
      <c r="F4524" s="57"/>
      <c r="G4524" s="57"/>
      <c r="H4524" s="57"/>
      <c r="I4524" s="57"/>
      <c r="J4524" s="57"/>
      <c r="K4524" s="57">
        <f t="shared" si="336"/>
        <v>0</v>
      </c>
      <c r="L4524" s="57">
        <f t="shared" si="337"/>
        <v>0</v>
      </c>
      <c r="M4524" s="4"/>
      <c r="N4524" s="57"/>
      <c r="O4524" s="57"/>
      <c r="P4524" s="4"/>
      <c r="Q4524" s="4"/>
    </row>
    <row r="4525" spans="1:17" s="1" customFormat="1" ht="18.649999999999999" customHeight="1" x14ac:dyDescent="0.35">
      <c r="A4525" s="3"/>
      <c r="B4525" s="57">
        <f t="shared" si="338"/>
        <v>0</v>
      </c>
      <c r="C4525" s="57" t="str">
        <f t="shared" si="339"/>
        <v>Jan</v>
      </c>
      <c r="D4525" s="4"/>
      <c r="E4525" s="57"/>
      <c r="F4525" s="57"/>
      <c r="G4525" s="57"/>
      <c r="H4525" s="57"/>
      <c r="I4525" s="57"/>
      <c r="J4525" s="57"/>
      <c r="K4525" s="57">
        <f t="shared" ref="K4525:K4588" si="340">I4525+J4525</f>
        <v>0</v>
      </c>
      <c r="L4525" s="57">
        <f t="shared" si="337"/>
        <v>0</v>
      </c>
      <c r="M4525" s="4"/>
      <c r="N4525" s="57"/>
      <c r="O4525" s="57"/>
      <c r="P4525" s="4"/>
      <c r="Q4525" s="4"/>
    </row>
    <row r="4526" spans="1:17" s="1" customFormat="1" ht="18.649999999999999" customHeight="1" x14ac:dyDescent="0.35">
      <c r="A4526" s="3"/>
      <c r="B4526" s="57">
        <f t="shared" si="338"/>
        <v>0</v>
      </c>
      <c r="C4526" s="57" t="str">
        <f t="shared" si="339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40"/>
        <v>0</v>
      </c>
      <c r="L4526" s="57">
        <f t="shared" si="337"/>
        <v>0</v>
      </c>
      <c r="M4526" s="4"/>
      <c r="N4526" s="57"/>
      <c r="O4526" s="57"/>
      <c r="P4526" s="4"/>
      <c r="Q4526" s="4"/>
    </row>
    <row r="4527" spans="1:17" s="1" customFormat="1" ht="18.649999999999999" customHeight="1" x14ac:dyDescent="0.35">
      <c r="A4527" s="3"/>
      <c r="B4527" s="57">
        <f t="shared" si="338"/>
        <v>0</v>
      </c>
      <c r="C4527" s="57" t="str">
        <f t="shared" si="339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40"/>
        <v>0</v>
      </c>
      <c r="L4527" s="57">
        <f t="shared" si="337"/>
        <v>0</v>
      </c>
      <c r="M4527" s="4"/>
      <c r="N4527" s="57"/>
      <c r="O4527" s="57"/>
      <c r="P4527" s="4"/>
      <c r="Q4527" s="4"/>
    </row>
    <row r="4528" spans="1:17" s="1" customFormat="1" ht="18.649999999999999" customHeight="1" x14ac:dyDescent="0.35">
      <c r="A4528" s="3"/>
      <c r="B4528" s="57">
        <f t="shared" si="338"/>
        <v>0</v>
      </c>
      <c r="C4528" s="57" t="str">
        <f t="shared" si="339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40"/>
        <v>0</v>
      </c>
      <c r="L4528" s="57">
        <f t="shared" si="337"/>
        <v>0</v>
      </c>
      <c r="M4528" s="4"/>
      <c r="N4528" s="57"/>
      <c r="O4528" s="57"/>
      <c r="P4528" s="4"/>
      <c r="Q4528" s="4"/>
    </row>
    <row r="4529" spans="1:17" s="1" customFormat="1" ht="18.649999999999999" customHeight="1" x14ac:dyDescent="0.35">
      <c r="A4529" s="3"/>
      <c r="B4529" s="57">
        <f t="shared" si="338"/>
        <v>0</v>
      </c>
      <c r="C4529" s="57" t="str">
        <f t="shared" si="339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40"/>
        <v>0</v>
      </c>
      <c r="L4529" s="57">
        <f t="shared" si="337"/>
        <v>0</v>
      </c>
      <c r="M4529" s="4"/>
      <c r="N4529" s="57"/>
      <c r="O4529" s="57"/>
      <c r="P4529" s="4"/>
      <c r="Q4529" s="4"/>
    </row>
    <row r="4530" spans="1:17" s="1" customFormat="1" ht="18.649999999999999" customHeight="1" x14ac:dyDescent="0.35">
      <c r="A4530" s="3"/>
      <c r="B4530" s="57">
        <f t="shared" si="338"/>
        <v>0</v>
      </c>
      <c r="C4530" s="57" t="str">
        <f t="shared" si="339"/>
        <v>Jan</v>
      </c>
      <c r="D4530" s="4"/>
      <c r="E4530" s="57"/>
      <c r="F4530" s="57"/>
      <c r="G4530" s="57"/>
      <c r="H4530" s="57"/>
      <c r="I4530" s="57"/>
      <c r="J4530" s="57"/>
      <c r="K4530" s="57">
        <f t="shared" si="340"/>
        <v>0</v>
      </c>
      <c r="L4530" s="57">
        <f t="shared" si="337"/>
        <v>0</v>
      </c>
      <c r="M4530" s="4"/>
      <c r="N4530" s="57"/>
      <c r="O4530" s="57"/>
      <c r="P4530" s="4"/>
      <c r="Q4530" s="4"/>
    </row>
    <row r="4531" spans="1:17" s="1" customFormat="1" ht="18.649999999999999" customHeight="1" x14ac:dyDescent="0.35">
      <c r="A4531" s="3"/>
      <c r="B4531" s="57">
        <f t="shared" si="338"/>
        <v>0</v>
      </c>
      <c r="C4531" s="57" t="str">
        <f t="shared" si="339"/>
        <v>Jan</v>
      </c>
      <c r="D4531" s="4"/>
      <c r="E4531" s="57"/>
      <c r="F4531" s="57"/>
      <c r="G4531" s="57"/>
      <c r="H4531" s="57"/>
      <c r="I4531" s="57"/>
      <c r="J4531" s="57"/>
      <c r="K4531" s="57">
        <f t="shared" si="340"/>
        <v>0</v>
      </c>
      <c r="L4531" s="57">
        <f t="shared" si="337"/>
        <v>0</v>
      </c>
      <c r="M4531" s="4"/>
      <c r="N4531" s="57"/>
      <c r="O4531" s="57"/>
      <c r="P4531" s="4"/>
      <c r="Q4531" s="4"/>
    </row>
    <row r="4532" spans="1:17" s="1" customFormat="1" ht="18.649999999999999" customHeight="1" x14ac:dyDescent="0.35">
      <c r="A4532" s="3"/>
      <c r="B4532" s="57">
        <f t="shared" si="338"/>
        <v>0</v>
      </c>
      <c r="C4532" s="57" t="str">
        <f t="shared" si="339"/>
        <v>Jan</v>
      </c>
      <c r="D4532" s="4"/>
      <c r="E4532" s="57"/>
      <c r="F4532" s="57"/>
      <c r="G4532" s="57"/>
      <c r="H4532" s="57"/>
      <c r="I4532" s="57"/>
      <c r="J4532" s="57"/>
      <c r="K4532" s="57">
        <f t="shared" si="340"/>
        <v>0</v>
      </c>
      <c r="L4532" s="57">
        <f t="shared" si="337"/>
        <v>0</v>
      </c>
      <c r="M4532" s="4"/>
      <c r="N4532" s="57"/>
      <c r="O4532" s="57"/>
      <c r="P4532" s="4"/>
      <c r="Q4532" s="4"/>
    </row>
    <row r="4533" spans="1:17" s="1" customFormat="1" ht="18.649999999999999" customHeight="1" x14ac:dyDescent="0.35">
      <c r="A4533" s="3"/>
      <c r="B4533" s="57">
        <f t="shared" si="338"/>
        <v>0</v>
      </c>
      <c r="C4533" s="57" t="str">
        <f t="shared" si="339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40"/>
        <v>0</v>
      </c>
      <c r="L4533" s="57">
        <f t="shared" si="337"/>
        <v>0</v>
      </c>
      <c r="M4533" s="4"/>
      <c r="N4533" s="57"/>
      <c r="O4533" s="57"/>
      <c r="P4533" s="4"/>
      <c r="Q4533" s="4"/>
    </row>
    <row r="4534" spans="1:17" s="1" customFormat="1" ht="18.649999999999999" customHeight="1" x14ac:dyDescent="0.35">
      <c r="A4534" s="3"/>
      <c r="B4534" s="57">
        <f t="shared" si="338"/>
        <v>0</v>
      </c>
      <c r="C4534" s="57" t="str">
        <f t="shared" si="339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40"/>
        <v>0</v>
      </c>
      <c r="L4534" s="57">
        <f t="shared" si="337"/>
        <v>0</v>
      </c>
      <c r="M4534" s="4"/>
      <c r="N4534" s="57"/>
      <c r="O4534" s="57"/>
      <c r="P4534" s="4"/>
      <c r="Q4534" s="4"/>
    </row>
    <row r="4535" spans="1:17" s="1" customFormat="1" ht="18.649999999999999" customHeight="1" x14ac:dyDescent="0.35">
      <c r="A4535" s="3"/>
      <c r="B4535" s="57">
        <f t="shared" si="338"/>
        <v>0</v>
      </c>
      <c r="C4535" s="57" t="str">
        <f t="shared" si="339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40"/>
        <v>0</v>
      </c>
      <c r="L4535" s="57">
        <f t="shared" si="337"/>
        <v>0</v>
      </c>
      <c r="M4535" s="4"/>
      <c r="N4535" s="57"/>
      <c r="O4535" s="57"/>
      <c r="P4535" s="4"/>
      <c r="Q4535" s="4"/>
    </row>
    <row r="4536" spans="1:17" s="1" customFormat="1" ht="18.649999999999999" customHeight="1" x14ac:dyDescent="0.35">
      <c r="A4536" s="3"/>
      <c r="B4536" s="57">
        <f t="shared" si="338"/>
        <v>0</v>
      </c>
      <c r="C4536" s="57" t="str">
        <f t="shared" si="339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40"/>
        <v>0</v>
      </c>
      <c r="L4536" s="57">
        <f t="shared" si="337"/>
        <v>0</v>
      </c>
      <c r="M4536" s="4"/>
      <c r="N4536" s="57"/>
      <c r="O4536" s="57"/>
      <c r="P4536" s="4"/>
      <c r="Q4536" s="4"/>
    </row>
    <row r="4537" spans="1:17" s="1" customFormat="1" ht="18.649999999999999" customHeight="1" x14ac:dyDescent="0.35">
      <c r="A4537" s="3"/>
      <c r="B4537" s="57">
        <f t="shared" si="338"/>
        <v>0</v>
      </c>
      <c r="C4537" s="57" t="str">
        <f t="shared" si="339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40"/>
        <v>0</v>
      </c>
      <c r="L4537" s="57">
        <f t="shared" ref="L4537:L4600" si="341">H4537*K4537</f>
        <v>0</v>
      </c>
      <c r="M4537" s="4"/>
      <c r="N4537" s="57"/>
      <c r="O4537" s="57"/>
      <c r="P4537" s="4"/>
      <c r="Q4537" s="4"/>
    </row>
    <row r="4538" spans="1:17" s="1" customFormat="1" ht="18.649999999999999" customHeight="1" x14ac:dyDescent="0.35">
      <c r="A4538" s="3"/>
      <c r="B4538" s="57">
        <f t="shared" si="338"/>
        <v>0</v>
      </c>
      <c r="C4538" s="57" t="str">
        <f t="shared" si="339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40"/>
        <v>0</v>
      </c>
      <c r="L4538" s="57">
        <f t="shared" si="341"/>
        <v>0</v>
      </c>
      <c r="M4538" s="4"/>
      <c r="N4538" s="57"/>
      <c r="O4538" s="57"/>
      <c r="P4538" s="4"/>
      <c r="Q4538" s="4"/>
    </row>
    <row r="4539" spans="1:17" s="1" customFormat="1" ht="18.649999999999999" customHeight="1" x14ac:dyDescent="0.35">
      <c r="A4539" s="3"/>
      <c r="B4539" s="57">
        <f t="shared" si="338"/>
        <v>0</v>
      </c>
      <c r="C4539" s="57" t="str">
        <f t="shared" si="339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40"/>
        <v>0</v>
      </c>
      <c r="L4539" s="57">
        <f t="shared" si="341"/>
        <v>0</v>
      </c>
      <c r="M4539" s="4"/>
      <c r="N4539" s="57"/>
      <c r="O4539" s="57"/>
      <c r="P4539" s="4"/>
      <c r="Q4539" s="4"/>
    </row>
    <row r="4540" spans="1:17" s="1" customFormat="1" ht="18.649999999999999" customHeight="1" x14ac:dyDescent="0.35">
      <c r="A4540" s="3"/>
      <c r="B4540" s="57">
        <f t="shared" si="338"/>
        <v>0</v>
      </c>
      <c r="C4540" s="57" t="str">
        <f t="shared" si="339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40"/>
        <v>0</v>
      </c>
      <c r="L4540" s="57">
        <f t="shared" si="341"/>
        <v>0</v>
      </c>
      <c r="M4540" s="4"/>
      <c r="N4540" s="57"/>
      <c r="O4540" s="57"/>
      <c r="P4540" s="4"/>
      <c r="Q4540" s="4"/>
    </row>
    <row r="4541" spans="1:17" s="1" customFormat="1" ht="18.649999999999999" customHeight="1" x14ac:dyDescent="0.35">
      <c r="A4541" s="3"/>
      <c r="B4541" s="57">
        <f t="shared" si="338"/>
        <v>0</v>
      </c>
      <c r="C4541" s="57" t="str">
        <f t="shared" si="339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40"/>
        <v>0</v>
      </c>
      <c r="L4541" s="57">
        <f t="shared" si="341"/>
        <v>0</v>
      </c>
      <c r="M4541" s="4"/>
      <c r="N4541" s="57"/>
      <c r="O4541" s="57"/>
      <c r="P4541" s="4"/>
      <c r="Q4541" s="4"/>
    </row>
    <row r="4542" spans="1:17" s="1" customFormat="1" ht="18.649999999999999" customHeight="1" x14ac:dyDescent="0.35">
      <c r="A4542" s="3"/>
      <c r="B4542" s="57">
        <f t="shared" si="338"/>
        <v>0</v>
      </c>
      <c r="C4542" s="57" t="str">
        <f t="shared" si="339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40"/>
        <v>0</v>
      </c>
      <c r="L4542" s="57">
        <f t="shared" si="341"/>
        <v>0</v>
      </c>
      <c r="M4542" s="4"/>
      <c r="N4542" s="57"/>
      <c r="O4542" s="57"/>
      <c r="P4542" s="4"/>
      <c r="Q4542" s="4"/>
    </row>
    <row r="4543" spans="1:17" s="1" customFormat="1" ht="18.649999999999999" customHeight="1" x14ac:dyDescent="0.35">
      <c r="A4543" s="3"/>
      <c r="B4543" s="57">
        <f t="shared" si="338"/>
        <v>0</v>
      </c>
      <c r="C4543" s="57" t="str">
        <f t="shared" si="339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40"/>
        <v>0</v>
      </c>
      <c r="L4543" s="57">
        <f t="shared" si="341"/>
        <v>0</v>
      </c>
      <c r="M4543" s="4"/>
      <c r="N4543" s="57"/>
      <c r="O4543" s="57"/>
      <c r="P4543" s="4"/>
      <c r="Q4543" s="4"/>
    </row>
    <row r="4544" spans="1:17" s="1" customFormat="1" ht="18.649999999999999" customHeight="1" x14ac:dyDescent="0.35">
      <c r="A4544" s="3"/>
      <c r="B4544" s="57">
        <f t="shared" si="338"/>
        <v>0</v>
      </c>
      <c r="C4544" s="57" t="str">
        <f t="shared" si="339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40"/>
        <v>0</v>
      </c>
      <c r="L4544" s="57">
        <f t="shared" si="341"/>
        <v>0</v>
      </c>
      <c r="M4544" s="4"/>
      <c r="N4544" s="57"/>
      <c r="O4544" s="57"/>
      <c r="P4544" s="4"/>
      <c r="Q4544" s="4"/>
    </row>
    <row r="4545" spans="1:17" s="1" customFormat="1" ht="18.649999999999999" customHeight="1" x14ac:dyDescent="0.35">
      <c r="A4545" s="3"/>
      <c r="B4545" s="57">
        <f t="shared" si="338"/>
        <v>0</v>
      </c>
      <c r="C4545" s="57" t="str">
        <f t="shared" si="339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40"/>
        <v>0</v>
      </c>
      <c r="L4545" s="57">
        <f t="shared" si="341"/>
        <v>0</v>
      </c>
      <c r="M4545" s="4"/>
      <c r="N4545" s="57"/>
      <c r="O4545" s="57"/>
      <c r="P4545" s="4"/>
      <c r="Q4545" s="4"/>
    </row>
    <row r="4546" spans="1:17" s="1" customFormat="1" ht="18.649999999999999" customHeight="1" x14ac:dyDescent="0.35">
      <c r="A4546" s="3"/>
      <c r="B4546" s="57">
        <f t="shared" si="338"/>
        <v>0</v>
      </c>
      <c r="C4546" s="57" t="str">
        <f t="shared" si="339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40"/>
        <v>0</v>
      </c>
      <c r="L4546" s="57">
        <f t="shared" si="341"/>
        <v>0</v>
      </c>
      <c r="M4546" s="4"/>
      <c r="N4546" s="57"/>
      <c r="O4546" s="57"/>
      <c r="P4546" s="4"/>
      <c r="Q4546" s="4"/>
    </row>
    <row r="4547" spans="1:17" s="1" customFormat="1" ht="18.649999999999999" customHeight="1" x14ac:dyDescent="0.35">
      <c r="A4547" s="3"/>
      <c r="B4547" s="57">
        <f t="shared" si="338"/>
        <v>0</v>
      </c>
      <c r="C4547" s="57" t="str">
        <f t="shared" si="339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40"/>
        <v>0</v>
      </c>
      <c r="L4547" s="57">
        <f t="shared" si="341"/>
        <v>0</v>
      </c>
      <c r="M4547" s="4"/>
      <c r="N4547" s="57"/>
      <c r="O4547" s="57"/>
      <c r="P4547" s="4"/>
      <c r="Q4547" s="4"/>
    </row>
    <row r="4548" spans="1:17" s="1" customFormat="1" ht="18.649999999999999" customHeight="1" x14ac:dyDescent="0.35">
      <c r="A4548" s="3"/>
      <c r="B4548" s="57">
        <f t="shared" si="338"/>
        <v>0</v>
      </c>
      <c r="C4548" s="57" t="str">
        <f t="shared" si="339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40"/>
        <v>0</v>
      </c>
      <c r="L4548" s="57">
        <f t="shared" si="341"/>
        <v>0</v>
      </c>
      <c r="M4548" s="4"/>
      <c r="N4548" s="57"/>
      <c r="O4548" s="57"/>
      <c r="P4548" s="4"/>
      <c r="Q4548" s="4"/>
    </row>
    <row r="4549" spans="1:17" s="1" customFormat="1" ht="18.649999999999999" customHeight="1" x14ac:dyDescent="0.35">
      <c r="A4549" s="3"/>
      <c r="B4549" s="57">
        <f t="shared" si="338"/>
        <v>0</v>
      </c>
      <c r="C4549" s="57" t="str">
        <f t="shared" si="339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40"/>
        <v>0</v>
      </c>
      <c r="L4549" s="57">
        <f t="shared" si="341"/>
        <v>0</v>
      </c>
      <c r="M4549" s="4"/>
      <c r="N4549" s="57"/>
      <c r="O4549" s="57"/>
      <c r="P4549" s="4"/>
      <c r="Q4549" s="4"/>
    </row>
    <row r="4550" spans="1:17" s="1" customFormat="1" ht="18.649999999999999" customHeight="1" x14ac:dyDescent="0.35">
      <c r="A4550" s="3"/>
      <c r="B4550" s="57">
        <f t="shared" si="338"/>
        <v>0</v>
      </c>
      <c r="C4550" s="57" t="str">
        <f t="shared" si="339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40"/>
        <v>0</v>
      </c>
      <c r="L4550" s="57">
        <f t="shared" si="341"/>
        <v>0</v>
      </c>
      <c r="M4550" s="4"/>
      <c r="N4550" s="57"/>
      <c r="O4550" s="57"/>
      <c r="P4550" s="4"/>
      <c r="Q4550" s="4"/>
    </row>
    <row r="4551" spans="1:17" s="1" customFormat="1" ht="18.649999999999999" customHeight="1" x14ac:dyDescent="0.35">
      <c r="A4551" s="3"/>
      <c r="B4551" s="57">
        <f t="shared" si="338"/>
        <v>0</v>
      </c>
      <c r="C4551" s="57" t="str">
        <f t="shared" si="339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40"/>
        <v>0</v>
      </c>
      <c r="L4551" s="57">
        <f t="shared" si="341"/>
        <v>0</v>
      </c>
      <c r="M4551" s="4"/>
      <c r="N4551" s="57"/>
      <c r="O4551" s="57"/>
      <c r="P4551" s="4"/>
      <c r="Q4551" s="4"/>
    </row>
    <row r="4552" spans="1:17" s="1" customFormat="1" ht="18.649999999999999" customHeight="1" x14ac:dyDescent="0.35">
      <c r="A4552" s="3"/>
      <c r="B4552" s="57">
        <f t="shared" si="338"/>
        <v>0</v>
      </c>
      <c r="C4552" s="57" t="str">
        <f t="shared" si="339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40"/>
        <v>0</v>
      </c>
      <c r="L4552" s="57">
        <f t="shared" si="341"/>
        <v>0</v>
      </c>
      <c r="M4552" s="4"/>
      <c r="N4552" s="57"/>
      <c r="O4552" s="57"/>
      <c r="P4552" s="4"/>
      <c r="Q4552" s="4"/>
    </row>
    <row r="4553" spans="1:17" s="1" customFormat="1" ht="18.649999999999999" customHeight="1" x14ac:dyDescent="0.35">
      <c r="A4553" s="3"/>
      <c r="B4553" s="57">
        <f t="shared" si="338"/>
        <v>0</v>
      </c>
      <c r="C4553" s="57" t="str">
        <f t="shared" si="339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40"/>
        <v>0</v>
      </c>
      <c r="L4553" s="57">
        <f t="shared" si="341"/>
        <v>0</v>
      </c>
      <c r="M4553" s="4"/>
      <c r="N4553" s="57"/>
      <c r="O4553" s="57"/>
      <c r="P4553" s="4"/>
      <c r="Q4553" s="4"/>
    </row>
    <row r="4554" spans="1:17" s="1" customFormat="1" ht="18.649999999999999" customHeight="1" x14ac:dyDescent="0.35">
      <c r="A4554" s="3"/>
      <c r="B4554" s="57">
        <f t="shared" si="338"/>
        <v>0</v>
      </c>
      <c r="C4554" s="57" t="str">
        <f t="shared" si="339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40"/>
        <v>0</v>
      </c>
      <c r="L4554" s="57">
        <f t="shared" si="341"/>
        <v>0</v>
      </c>
      <c r="M4554" s="4"/>
      <c r="N4554" s="57"/>
      <c r="O4554" s="57"/>
      <c r="P4554" s="4"/>
      <c r="Q4554" s="4"/>
    </row>
    <row r="4555" spans="1:17" s="1" customFormat="1" ht="18.649999999999999" customHeight="1" x14ac:dyDescent="0.35">
      <c r="A4555" s="3"/>
      <c r="B4555" s="57">
        <f t="shared" si="338"/>
        <v>0</v>
      </c>
      <c r="C4555" s="57" t="str">
        <f t="shared" si="339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40"/>
        <v>0</v>
      </c>
      <c r="L4555" s="57">
        <f t="shared" si="341"/>
        <v>0</v>
      </c>
      <c r="M4555" s="4"/>
      <c r="N4555" s="57"/>
      <c r="O4555" s="57"/>
      <c r="P4555" s="4"/>
      <c r="Q4555" s="4"/>
    </row>
    <row r="4556" spans="1:17" s="1" customFormat="1" ht="18.649999999999999" customHeight="1" x14ac:dyDescent="0.35">
      <c r="A4556" s="3"/>
      <c r="B4556" s="57">
        <f t="shared" si="338"/>
        <v>0</v>
      </c>
      <c r="C4556" s="57" t="str">
        <f t="shared" si="339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40"/>
        <v>0</v>
      </c>
      <c r="L4556" s="57">
        <f t="shared" si="341"/>
        <v>0</v>
      </c>
      <c r="M4556" s="4"/>
      <c r="N4556" s="57"/>
      <c r="O4556" s="57"/>
      <c r="P4556" s="4"/>
      <c r="Q4556" s="4"/>
    </row>
    <row r="4557" spans="1:17" s="1" customFormat="1" ht="18.649999999999999" customHeight="1" x14ac:dyDescent="0.35">
      <c r="A4557" s="3"/>
      <c r="B4557" s="57">
        <f t="shared" si="338"/>
        <v>0</v>
      </c>
      <c r="C4557" s="57" t="str">
        <f t="shared" si="339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40"/>
        <v>0</v>
      </c>
      <c r="L4557" s="57">
        <f t="shared" si="341"/>
        <v>0</v>
      </c>
      <c r="M4557" s="4"/>
      <c r="N4557" s="57"/>
      <c r="O4557" s="57"/>
      <c r="P4557" s="4"/>
      <c r="Q4557" s="4"/>
    </row>
    <row r="4558" spans="1:17" s="1" customFormat="1" ht="18.649999999999999" customHeight="1" x14ac:dyDescent="0.35">
      <c r="A4558" s="3"/>
      <c r="B4558" s="57">
        <f t="shared" si="338"/>
        <v>0</v>
      </c>
      <c r="C4558" s="57" t="str">
        <f t="shared" si="339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40"/>
        <v>0</v>
      </c>
      <c r="L4558" s="57">
        <f t="shared" si="341"/>
        <v>0</v>
      </c>
      <c r="M4558" s="4"/>
      <c r="N4558" s="57"/>
      <c r="O4558" s="57"/>
      <c r="P4558" s="4"/>
      <c r="Q4558" s="4"/>
    </row>
    <row r="4559" spans="1:17" s="1" customFormat="1" ht="18.649999999999999" customHeight="1" x14ac:dyDescent="0.35">
      <c r="A4559" s="3"/>
      <c r="B4559" s="57">
        <f t="shared" si="338"/>
        <v>0</v>
      </c>
      <c r="C4559" s="57" t="str">
        <f t="shared" si="339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40"/>
        <v>0</v>
      </c>
      <c r="L4559" s="57">
        <f t="shared" si="341"/>
        <v>0</v>
      </c>
      <c r="M4559" s="4"/>
      <c r="N4559" s="57"/>
      <c r="O4559" s="57"/>
      <c r="P4559" s="4"/>
      <c r="Q4559" s="4"/>
    </row>
    <row r="4560" spans="1:17" s="1" customFormat="1" ht="18.649999999999999" customHeight="1" x14ac:dyDescent="0.35">
      <c r="A4560" s="3"/>
      <c r="B4560" s="57">
        <f t="shared" si="338"/>
        <v>0</v>
      </c>
      <c r="C4560" s="57" t="str">
        <f t="shared" si="339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40"/>
        <v>0</v>
      </c>
      <c r="L4560" s="57">
        <f t="shared" si="341"/>
        <v>0</v>
      </c>
      <c r="M4560" s="4"/>
      <c r="N4560" s="57"/>
      <c r="O4560" s="57"/>
      <c r="P4560" s="4"/>
      <c r="Q4560" s="4"/>
    </row>
    <row r="4561" spans="1:17" s="1" customFormat="1" ht="18.649999999999999" customHeight="1" x14ac:dyDescent="0.35">
      <c r="A4561" s="3"/>
      <c r="B4561" s="57">
        <f t="shared" si="338"/>
        <v>0</v>
      </c>
      <c r="C4561" s="57" t="str">
        <f t="shared" si="339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40"/>
        <v>0</v>
      </c>
      <c r="L4561" s="57">
        <f t="shared" si="341"/>
        <v>0</v>
      </c>
      <c r="M4561" s="4"/>
      <c r="N4561" s="57"/>
      <c r="O4561" s="57"/>
      <c r="P4561" s="4"/>
      <c r="Q4561" s="4"/>
    </row>
    <row r="4562" spans="1:17" s="1" customFormat="1" ht="18.649999999999999" customHeight="1" x14ac:dyDescent="0.35">
      <c r="A4562" s="3"/>
      <c r="B4562" s="57">
        <f t="shared" si="338"/>
        <v>0</v>
      </c>
      <c r="C4562" s="57" t="str">
        <f t="shared" si="339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40"/>
        <v>0</v>
      </c>
      <c r="L4562" s="57">
        <f t="shared" si="341"/>
        <v>0</v>
      </c>
      <c r="M4562" s="4"/>
      <c r="N4562" s="57"/>
      <c r="O4562" s="57"/>
      <c r="P4562" s="4"/>
      <c r="Q4562" s="4"/>
    </row>
    <row r="4563" spans="1:17" s="1" customFormat="1" ht="18.649999999999999" customHeight="1" x14ac:dyDescent="0.35">
      <c r="A4563" s="3"/>
      <c r="B4563" s="57">
        <f t="shared" si="338"/>
        <v>0</v>
      </c>
      <c r="C4563" s="57" t="str">
        <f t="shared" si="339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40"/>
        <v>0</v>
      </c>
      <c r="L4563" s="57">
        <f t="shared" si="341"/>
        <v>0</v>
      </c>
      <c r="M4563" s="4"/>
      <c r="N4563" s="57"/>
      <c r="O4563" s="57"/>
      <c r="P4563" s="4"/>
      <c r="Q4563" s="4"/>
    </row>
    <row r="4564" spans="1:17" s="1" customFormat="1" ht="18.649999999999999" customHeight="1" x14ac:dyDescent="0.35">
      <c r="A4564" s="3"/>
      <c r="B4564" s="57">
        <f t="shared" si="338"/>
        <v>0</v>
      </c>
      <c r="C4564" s="57" t="str">
        <f t="shared" si="339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40"/>
        <v>0</v>
      </c>
      <c r="L4564" s="57">
        <f t="shared" si="341"/>
        <v>0</v>
      </c>
      <c r="M4564" s="4"/>
      <c r="N4564" s="57"/>
      <c r="O4564" s="57"/>
      <c r="P4564" s="4"/>
      <c r="Q4564" s="4"/>
    </row>
    <row r="4565" spans="1:17" s="1" customFormat="1" ht="18.649999999999999" customHeight="1" x14ac:dyDescent="0.35">
      <c r="A4565" s="3"/>
      <c r="B4565" s="57">
        <f t="shared" si="338"/>
        <v>0</v>
      </c>
      <c r="C4565" s="57" t="str">
        <f t="shared" si="339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40"/>
        <v>0</v>
      </c>
      <c r="L4565" s="57">
        <f t="shared" si="341"/>
        <v>0</v>
      </c>
      <c r="M4565" s="4"/>
      <c r="N4565" s="57"/>
      <c r="O4565" s="57"/>
      <c r="P4565" s="4"/>
      <c r="Q4565" s="4"/>
    </row>
    <row r="4566" spans="1:17" s="1" customFormat="1" ht="18.649999999999999" customHeight="1" x14ac:dyDescent="0.35">
      <c r="A4566" s="3"/>
      <c r="B4566" s="57">
        <f t="shared" si="338"/>
        <v>0</v>
      </c>
      <c r="C4566" s="57" t="str">
        <f t="shared" si="339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40"/>
        <v>0</v>
      </c>
      <c r="L4566" s="57">
        <f t="shared" si="341"/>
        <v>0</v>
      </c>
      <c r="M4566" s="4"/>
      <c r="N4566" s="57"/>
      <c r="O4566" s="57"/>
      <c r="P4566" s="4"/>
      <c r="Q4566" s="4"/>
    </row>
    <row r="4567" spans="1:17" s="1" customFormat="1" ht="18.649999999999999" customHeight="1" x14ac:dyDescent="0.35">
      <c r="A4567" s="3"/>
      <c r="B4567" s="57">
        <f t="shared" si="338"/>
        <v>0</v>
      </c>
      <c r="C4567" s="57" t="str">
        <f t="shared" si="339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40"/>
        <v>0</v>
      </c>
      <c r="L4567" s="57">
        <f t="shared" si="341"/>
        <v>0</v>
      </c>
      <c r="M4567" s="4"/>
      <c r="N4567" s="57"/>
      <c r="O4567" s="57"/>
      <c r="P4567" s="4"/>
      <c r="Q4567" s="4"/>
    </row>
    <row r="4568" spans="1:17" s="1" customFormat="1" ht="18.649999999999999" customHeight="1" x14ac:dyDescent="0.35">
      <c r="A4568" s="3"/>
      <c r="B4568" s="57">
        <f t="shared" si="338"/>
        <v>0</v>
      </c>
      <c r="C4568" s="57" t="str">
        <f t="shared" si="339"/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40"/>
        <v>0</v>
      </c>
      <c r="L4568" s="57">
        <f t="shared" si="341"/>
        <v>0</v>
      </c>
      <c r="M4568" s="4"/>
      <c r="N4568" s="57"/>
      <c r="O4568" s="57"/>
      <c r="P4568" s="4"/>
      <c r="Q4568" s="4"/>
    </row>
    <row r="4569" spans="1:17" s="1" customFormat="1" ht="18.649999999999999" customHeight="1" x14ac:dyDescent="0.35">
      <c r="A4569" s="3"/>
      <c r="B4569" s="57">
        <f t="shared" si="338"/>
        <v>0</v>
      </c>
      <c r="C4569" s="57" t="str">
        <f t="shared" si="339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40"/>
        <v>0</v>
      </c>
      <c r="L4569" s="57">
        <f t="shared" si="341"/>
        <v>0</v>
      </c>
      <c r="M4569" s="4"/>
      <c r="N4569" s="57"/>
      <c r="O4569" s="57"/>
      <c r="P4569" s="4"/>
      <c r="Q4569" s="4"/>
    </row>
    <row r="4570" spans="1:17" s="1" customFormat="1" ht="18.649999999999999" customHeight="1" x14ac:dyDescent="0.35">
      <c r="A4570" s="3"/>
      <c r="B4570" s="57">
        <f t="shared" si="338"/>
        <v>0</v>
      </c>
      <c r="C4570" s="57" t="str">
        <f t="shared" si="339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40"/>
        <v>0</v>
      </c>
      <c r="L4570" s="57">
        <f t="shared" si="341"/>
        <v>0</v>
      </c>
      <c r="M4570" s="4"/>
      <c r="N4570" s="57"/>
      <c r="O4570" s="57"/>
      <c r="P4570" s="4"/>
      <c r="Q4570" s="4"/>
    </row>
    <row r="4571" spans="1:17" s="1" customFormat="1" ht="18.649999999999999" customHeight="1" x14ac:dyDescent="0.35">
      <c r="A4571" s="3"/>
      <c r="B4571" s="57">
        <f t="shared" si="338"/>
        <v>0</v>
      </c>
      <c r="C4571" s="57" t="str">
        <f t="shared" si="339"/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40"/>
        <v>0</v>
      </c>
      <c r="L4571" s="57">
        <f t="shared" si="341"/>
        <v>0</v>
      </c>
      <c r="M4571" s="4"/>
      <c r="N4571" s="57"/>
      <c r="O4571" s="57"/>
      <c r="P4571" s="4"/>
      <c r="Q4571" s="4"/>
    </row>
    <row r="4572" spans="1:17" s="1" customFormat="1" ht="18.649999999999999" customHeight="1" x14ac:dyDescent="0.35">
      <c r="A4572" s="3"/>
      <c r="B4572" s="57">
        <f t="shared" si="338"/>
        <v>0</v>
      </c>
      <c r="C4572" s="57" t="str">
        <f t="shared" si="339"/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40"/>
        <v>0</v>
      </c>
      <c r="L4572" s="57">
        <f t="shared" si="341"/>
        <v>0</v>
      </c>
      <c r="M4572" s="4"/>
      <c r="N4572" s="57"/>
      <c r="O4572" s="57"/>
      <c r="P4572" s="4"/>
      <c r="Q4572" s="4"/>
    </row>
    <row r="4573" spans="1:17" s="1" customFormat="1" ht="18.649999999999999" customHeight="1" x14ac:dyDescent="0.35">
      <c r="A4573" s="3"/>
      <c r="B4573" s="57">
        <f t="shared" si="338"/>
        <v>0</v>
      </c>
      <c r="C4573" s="57" t="str">
        <f t="shared" si="339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40"/>
        <v>0</v>
      </c>
      <c r="L4573" s="57">
        <f t="shared" si="341"/>
        <v>0</v>
      </c>
      <c r="M4573" s="4"/>
      <c r="N4573" s="57"/>
      <c r="O4573" s="57"/>
      <c r="P4573" s="4"/>
      <c r="Q4573" s="4"/>
    </row>
    <row r="4574" spans="1:17" s="1" customFormat="1" ht="18.649999999999999" customHeight="1" x14ac:dyDescent="0.35">
      <c r="A4574" s="3"/>
      <c r="B4574" s="57">
        <f t="shared" si="338"/>
        <v>0</v>
      </c>
      <c r="C4574" s="57" t="str">
        <f t="shared" si="339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40"/>
        <v>0</v>
      </c>
      <c r="L4574" s="57">
        <f t="shared" si="341"/>
        <v>0</v>
      </c>
      <c r="M4574" s="4"/>
      <c r="N4574" s="57"/>
      <c r="O4574" s="57"/>
      <c r="P4574" s="4"/>
      <c r="Q4574" s="4"/>
    </row>
    <row r="4575" spans="1:17" s="1" customFormat="1" ht="18.649999999999999" customHeight="1" x14ac:dyDescent="0.35">
      <c r="A4575" s="3"/>
      <c r="B4575" s="57">
        <f t="shared" si="338"/>
        <v>0</v>
      </c>
      <c r="C4575" s="57" t="str">
        <f t="shared" si="339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40"/>
        <v>0</v>
      </c>
      <c r="L4575" s="57">
        <f t="shared" si="341"/>
        <v>0</v>
      </c>
      <c r="M4575" s="4"/>
      <c r="N4575" s="57"/>
      <c r="O4575" s="57"/>
      <c r="P4575" s="4"/>
      <c r="Q4575" s="4"/>
    </row>
    <row r="4576" spans="1:17" s="1" customFormat="1" ht="18.649999999999999" customHeight="1" x14ac:dyDescent="0.35">
      <c r="A4576" s="3"/>
      <c r="B4576" s="57">
        <f t="shared" si="338"/>
        <v>0</v>
      </c>
      <c r="C4576" s="57" t="str">
        <f t="shared" si="339"/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40"/>
        <v>0</v>
      </c>
      <c r="L4576" s="57">
        <f t="shared" si="341"/>
        <v>0</v>
      </c>
      <c r="M4576" s="4"/>
      <c r="N4576" s="57"/>
      <c r="O4576" s="57"/>
      <c r="P4576" s="4"/>
      <c r="Q4576" s="4"/>
    </row>
    <row r="4577" spans="1:17" s="1" customFormat="1" ht="18.649999999999999" customHeight="1" x14ac:dyDescent="0.35">
      <c r="A4577" s="3"/>
      <c r="B4577" s="57">
        <f t="shared" si="338"/>
        <v>0</v>
      </c>
      <c r="C4577" s="57" t="str">
        <f t="shared" si="339"/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40"/>
        <v>0</v>
      </c>
      <c r="L4577" s="57">
        <f t="shared" si="341"/>
        <v>0</v>
      </c>
      <c r="M4577" s="4"/>
      <c r="N4577" s="57"/>
      <c r="O4577" s="57"/>
      <c r="P4577" s="4"/>
      <c r="Q4577" s="4"/>
    </row>
    <row r="4578" spans="1:17" s="1" customFormat="1" ht="18.649999999999999" customHeight="1" x14ac:dyDescent="0.35">
      <c r="A4578" s="3"/>
      <c r="B4578" s="57">
        <f t="shared" ref="B4578:B4641" si="342">WEEKNUM(A4578)</f>
        <v>0</v>
      </c>
      <c r="C4578" s="57" t="str">
        <f t="shared" ref="C4578:C4641" si="343">TEXT(A4578,"Mmm")</f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40"/>
        <v>0</v>
      </c>
      <c r="L4578" s="57">
        <f t="shared" si="341"/>
        <v>0</v>
      </c>
      <c r="M4578" s="4"/>
      <c r="N4578" s="57"/>
      <c r="O4578" s="57"/>
      <c r="P4578" s="4"/>
      <c r="Q4578" s="4"/>
    </row>
    <row r="4579" spans="1:17" s="1" customFormat="1" ht="18.649999999999999" customHeight="1" x14ac:dyDescent="0.35">
      <c r="A4579" s="3"/>
      <c r="B4579" s="57">
        <f t="shared" si="342"/>
        <v>0</v>
      </c>
      <c r="C4579" s="57" t="str">
        <f t="shared" si="343"/>
        <v>Jan</v>
      </c>
      <c r="D4579" s="4"/>
      <c r="E4579" s="57"/>
      <c r="F4579" s="57"/>
      <c r="G4579" s="57"/>
      <c r="H4579" s="57"/>
      <c r="I4579" s="57"/>
      <c r="J4579" s="57"/>
      <c r="K4579" s="57">
        <f t="shared" si="340"/>
        <v>0</v>
      </c>
      <c r="L4579" s="57">
        <f t="shared" si="341"/>
        <v>0</v>
      </c>
      <c r="M4579" s="4"/>
      <c r="N4579" s="57"/>
      <c r="O4579" s="57"/>
      <c r="P4579" s="4"/>
      <c r="Q4579" s="4"/>
    </row>
    <row r="4580" spans="1:17" s="1" customFormat="1" ht="18.649999999999999" customHeight="1" x14ac:dyDescent="0.35">
      <c r="A4580" s="3"/>
      <c r="B4580" s="57">
        <f t="shared" si="342"/>
        <v>0</v>
      </c>
      <c r="C4580" s="57" t="str">
        <f t="shared" si="343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40"/>
        <v>0</v>
      </c>
      <c r="L4580" s="57">
        <f t="shared" si="341"/>
        <v>0</v>
      </c>
      <c r="M4580" s="4"/>
      <c r="N4580" s="57"/>
      <c r="O4580" s="57"/>
      <c r="P4580" s="4"/>
      <c r="Q4580" s="4"/>
    </row>
    <row r="4581" spans="1:17" s="1" customFormat="1" ht="18.649999999999999" customHeight="1" x14ac:dyDescent="0.35">
      <c r="A4581" s="3"/>
      <c r="B4581" s="57">
        <f t="shared" si="342"/>
        <v>0</v>
      </c>
      <c r="C4581" s="57" t="str">
        <f t="shared" si="343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40"/>
        <v>0</v>
      </c>
      <c r="L4581" s="57">
        <f t="shared" si="341"/>
        <v>0</v>
      </c>
      <c r="M4581" s="4"/>
      <c r="N4581" s="57"/>
      <c r="O4581" s="57"/>
      <c r="P4581" s="4"/>
      <c r="Q4581" s="4"/>
    </row>
    <row r="4582" spans="1:17" s="1" customFormat="1" ht="18.649999999999999" customHeight="1" x14ac:dyDescent="0.35">
      <c r="A4582" s="3"/>
      <c r="B4582" s="57">
        <f t="shared" si="342"/>
        <v>0</v>
      </c>
      <c r="C4582" s="57" t="str">
        <f t="shared" si="343"/>
        <v>Jan</v>
      </c>
      <c r="D4582" s="4"/>
      <c r="E4582" s="57"/>
      <c r="F4582" s="57"/>
      <c r="G4582" s="57"/>
      <c r="H4582" s="57"/>
      <c r="I4582" s="57"/>
      <c r="J4582" s="57"/>
      <c r="K4582" s="57">
        <f t="shared" si="340"/>
        <v>0</v>
      </c>
      <c r="L4582" s="57">
        <f t="shared" si="341"/>
        <v>0</v>
      </c>
      <c r="M4582" s="4"/>
      <c r="N4582" s="57"/>
      <c r="O4582" s="57"/>
      <c r="P4582" s="4"/>
      <c r="Q4582" s="4"/>
    </row>
    <row r="4583" spans="1:17" s="1" customFormat="1" ht="18.649999999999999" customHeight="1" x14ac:dyDescent="0.35">
      <c r="A4583" s="3"/>
      <c r="B4583" s="57">
        <f t="shared" si="342"/>
        <v>0</v>
      </c>
      <c r="C4583" s="57" t="str">
        <f t="shared" si="343"/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40"/>
        <v>0</v>
      </c>
      <c r="L4583" s="57">
        <f t="shared" si="341"/>
        <v>0</v>
      </c>
      <c r="M4583" s="4"/>
      <c r="N4583" s="57"/>
      <c r="O4583" s="57"/>
      <c r="P4583" s="4"/>
      <c r="Q4583" s="4"/>
    </row>
    <row r="4584" spans="1:17" s="1" customFormat="1" ht="18.649999999999999" customHeight="1" x14ac:dyDescent="0.35">
      <c r="A4584" s="3"/>
      <c r="B4584" s="57">
        <f t="shared" si="342"/>
        <v>0</v>
      </c>
      <c r="C4584" s="57" t="str">
        <f t="shared" si="343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40"/>
        <v>0</v>
      </c>
      <c r="L4584" s="57">
        <f t="shared" si="341"/>
        <v>0</v>
      </c>
      <c r="M4584" s="4"/>
      <c r="N4584" s="57"/>
      <c r="O4584" s="57"/>
      <c r="P4584" s="4"/>
      <c r="Q4584" s="4"/>
    </row>
    <row r="4585" spans="1:17" s="1" customFormat="1" ht="18.649999999999999" customHeight="1" x14ac:dyDescent="0.35">
      <c r="A4585" s="3"/>
      <c r="B4585" s="57">
        <f t="shared" si="342"/>
        <v>0</v>
      </c>
      <c r="C4585" s="57" t="str">
        <f t="shared" si="343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40"/>
        <v>0</v>
      </c>
      <c r="L4585" s="57">
        <f t="shared" si="341"/>
        <v>0</v>
      </c>
      <c r="M4585" s="4"/>
      <c r="N4585" s="57"/>
      <c r="O4585" s="57"/>
      <c r="P4585" s="4"/>
      <c r="Q4585" s="4"/>
    </row>
    <row r="4586" spans="1:17" s="1" customFormat="1" ht="18.649999999999999" customHeight="1" x14ac:dyDescent="0.35">
      <c r="A4586" s="3"/>
      <c r="B4586" s="57">
        <f t="shared" si="342"/>
        <v>0</v>
      </c>
      <c r="C4586" s="57" t="str">
        <f t="shared" si="343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40"/>
        <v>0</v>
      </c>
      <c r="L4586" s="57">
        <f t="shared" si="341"/>
        <v>0</v>
      </c>
      <c r="M4586" s="4"/>
      <c r="N4586" s="57"/>
      <c r="O4586" s="57"/>
      <c r="P4586" s="4"/>
      <c r="Q4586" s="4"/>
    </row>
    <row r="4587" spans="1:17" s="1" customFormat="1" ht="18.649999999999999" customHeight="1" x14ac:dyDescent="0.35">
      <c r="A4587" s="3"/>
      <c r="B4587" s="57">
        <f t="shared" si="342"/>
        <v>0</v>
      </c>
      <c r="C4587" s="57" t="str">
        <f t="shared" si="343"/>
        <v>Jan</v>
      </c>
      <c r="D4587" s="4"/>
      <c r="E4587" s="57"/>
      <c r="F4587" s="57"/>
      <c r="G4587" s="57"/>
      <c r="H4587" s="57"/>
      <c r="I4587" s="57"/>
      <c r="J4587" s="57"/>
      <c r="K4587" s="57">
        <f t="shared" si="340"/>
        <v>0</v>
      </c>
      <c r="L4587" s="57">
        <f t="shared" si="341"/>
        <v>0</v>
      </c>
      <c r="M4587" s="4"/>
      <c r="N4587" s="57"/>
      <c r="O4587" s="57"/>
      <c r="P4587" s="4"/>
      <c r="Q4587" s="4"/>
    </row>
    <row r="4588" spans="1:17" s="1" customFormat="1" ht="18.649999999999999" customHeight="1" x14ac:dyDescent="0.35">
      <c r="A4588" s="3"/>
      <c r="B4588" s="57">
        <f t="shared" si="342"/>
        <v>0</v>
      </c>
      <c r="C4588" s="57" t="str">
        <f t="shared" si="343"/>
        <v>Jan</v>
      </c>
      <c r="D4588" s="4"/>
      <c r="E4588" s="57"/>
      <c r="F4588" s="57"/>
      <c r="G4588" s="57"/>
      <c r="H4588" s="57"/>
      <c r="I4588" s="57"/>
      <c r="J4588" s="57"/>
      <c r="K4588" s="57">
        <f t="shared" si="340"/>
        <v>0</v>
      </c>
      <c r="L4588" s="57">
        <f t="shared" si="341"/>
        <v>0</v>
      </c>
      <c r="M4588" s="4"/>
      <c r="N4588" s="57"/>
      <c r="O4588" s="57"/>
      <c r="P4588" s="4"/>
      <c r="Q4588" s="4"/>
    </row>
    <row r="4589" spans="1:17" s="1" customFormat="1" ht="18.649999999999999" customHeight="1" x14ac:dyDescent="0.35">
      <c r="A4589" s="3"/>
      <c r="B4589" s="57">
        <f t="shared" si="342"/>
        <v>0</v>
      </c>
      <c r="C4589" s="57" t="str">
        <f t="shared" si="343"/>
        <v>Jan</v>
      </c>
      <c r="D4589" s="4"/>
      <c r="E4589" s="57"/>
      <c r="F4589" s="57"/>
      <c r="G4589" s="57"/>
      <c r="H4589" s="57"/>
      <c r="I4589" s="57"/>
      <c r="J4589" s="57"/>
      <c r="K4589" s="57">
        <f t="shared" ref="K4589:K4652" si="344">I4589+J4589</f>
        <v>0</v>
      </c>
      <c r="L4589" s="57">
        <f t="shared" si="341"/>
        <v>0</v>
      </c>
      <c r="M4589" s="4"/>
      <c r="N4589" s="57"/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42"/>
        <v>0</v>
      </c>
      <c r="C4590" s="57" t="str">
        <f t="shared" si="343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44"/>
        <v>0</v>
      </c>
      <c r="L4590" s="57">
        <f t="shared" si="341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42"/>
        <v>0</v>
      </c>
      <c r="C4591" s="57" t="str">
        <f t="shared" si="343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44"/>
        <v>0</v>
      </c>
      <c r="L4591" s="57">
        <f t="shared" si="341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42"/>
        <v>0</v>
      </c>
      <c r="C4592" s="57" t="str">
        <f t="shared" si="343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44"/>
        <v>0</v>
      </c>
      <c r="L4592" s="57">
        <f t="shared" si="341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42"/>
        <v>0</v>
      </c>
      <c r="C4593" s="57" t="str">
        <f t="shared" si="343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44"/>
        <v>0</v>
      </c>
      <c r="L4593" s="57">
        <f t="shared" si="341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42"/>
        <v>0</v>
      </c>
      <c r="C4594" s="57" t="str">
        <f t="shared" si="343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44"/>
        <v>0</v>
      </c>
      <c r="L4594" s="57">
        <f t="shared" si="341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42"/>
        <v>0</v>
      </c>
      <c r="C4595" s="57" t="str">
        <f t="shared" si="343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44"/>
        <v>0</v>
      </c>
      <c r="L4595" s="57">
        <f t="shared" si="341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42"/>
        <v>0</v>
      </c>
      <c r="C4596" s="57" t="str">
        <f t="shared" si="343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44"/>
        <v>0</v>
      </c>
      <c r="L4596" s="57">
        <f t="shared" si="341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42"/>
        <v>0</v>
      </c>
      <c r="C4597" s="57" t="str">
        <f t="shared" si="343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44"/>
        <v>0</v>
      </c>
      <c r="L4597" s="57">
        <f t="shared" si="341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42"/>
        <v>0</v>
      </c>
      <c r="C4598" s="57" t="str">
        <f t="shared" si="343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44"/>
        <v>0</v>
      </c>
      <c r="L4598" s="57">
        <f t="shared" si="341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42"/>
        <v>0</v>
      </c>
      <c r="C4599" s="57" t="str">
        <f t="shared" si="343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44"/>
        <v>0</v>
      </c>
      <c r="L4599" s="57">
        <f t="shared" si="341"/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42"/>
        <v>0</v>
      </c>
      <c r="C4600" s="57" t="str">
        <f t="shared" si="343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44"/>
        <v>0</v>
      </c>
      <c r="L4600" s="57">
        <f t="shared" si="341"/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42"/>
        <v>0</v>
      </c>
      <c r="C4601" s="57" t="str">
        <f t="shared" si="343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44"/>
        <v>0</v>
      </c>
      <c r="L4601" s="57">
        <f t="shared" ref="L4601:L4664" si="345">H4601*K4601</f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42"/>
        <v>0</v>
      </c>
      <c r="C4602" s="57" t="str">
        <f t="shared" si="343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44"/>
        <v>0</v>
      </c>
      <c r="L4602" s="57">
        <f t="shared" si="345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42"/>
        <v>0</v>
      </c>
      <c r="C4603" s="57" t="str">
        <f t="shared" si="343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44"/>
        <v>0</v>
      </c>
      <c r="L4603" s="57">
        <f t="shared" si="345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42"/>
        <v>0</v>
      </c>
      <c r="C4604" s="57" t="str">
        <f t="shared" si="343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44"/>
        <v>0</v>
      </c>
      <c r="L4604" s="57">
        <f t="shared" si="345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42"/>
        <v>0</v>
      </c>
      <c r="C4605" s="57" t="str">
        <f t="shared" si="343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44"/>
        <v>0</v>
      </c>
      <c r="L4605" s="57">
        <f t="shared" si="345"/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42"/>
        <v>0</v>
      </c>
      <c r="C4606" s="57" t="str">
        <f t="shared" si="343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44"/>
        <v>0</v>
      </c>
      <c r="L4606" s="57">
        <f t="shared" si="345"/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42"/>
        <v>0</v>
      </c>
      <c r="C4607" s="57" t="str">
        <f t="shared" si="343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44"/>
        <v>0</v>
      </c>
      <c r="L4607" s="57">
        <f t="shared" si="345"/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42"/>
        <v>0</v>
      </c>
      <c r="C4608" s="57" t="str">
        <f t="shared" si="343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44"/>
        <v>0</v>
      </c>
      <c r="L4608" s="57">
        <f t="shared" si="345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42"/>
        <v>0</v>
      </c>
      <c r="C4609" s="57" t="str">
        <f t="shared" si="343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44"/>
        <v>0</v>
      </c>
      <c r="L4609" s="57">
        <f t="shared" si="345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42"/>
        <v>0</v>
      </c>
      <c r="C4610" s="57" t="str">
        <f t="shared" si="343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44"/>
        <v>0</v>
      </c>
      <c r="L4610" s="57">
        <f t="shared" si="345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42"/>
        <v>0</v>
      </c>
      <c r="C4611" s="57" t="str">
        <f t="shared" si="343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44"/>
        <v>0</v>
      </c>
      <c r="L4611" s="57">
        <f t="shared" si="345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42"/>
        <v>0</v>
      </c>
      <c r="C4612" s="57" t="str">
        <f t="shared" si="343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44"/>
        <v>0</v>
      </c>
      <c r="L4612" s="57">
        <f t="shared" si="345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42"/>
        <v>0</v>
      </c>
      <c r="C4613" s="57" t="str">
        <f t="shared" si="343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44"/>
        <v>0</v>
      </c>
      <c r="L4613" s="57">
        <f t="shared" si="345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42"/>
        <v>0</v>
      </c>
      <c r="C4614" s="57" t="str">
        <f t="shared" si="343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44"/>
        <v>0</v>
      </c>
      <c r="L4614" s="57">
        <f t="shared" si="345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42"/>
        <v>0</v>
      </c>
      <c r="C4615" s="57" t="str">
        <f t="shared" si="343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44"/>
        <v>0</v>
      </c>
      <c r="L4615" s="57">
        <f t="shared" si="345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42"/>
        <v>0</v>
      </c>
      <c r="C4616" s="57" t="str">
        <f t="shared" si="343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44"/>
        <v>0</v>
      </c>
      <c r="L4616" s="57">
        <f t="shared" si="345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42"/>
        <v>0</v>
      </c>
      <c r="C4617" s="57" t="str">
        <f t="shared" si="343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44"/>
        <v>0</v>
      </c>
      <c r="L4617" s="57">
        <f t="shared" si="345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42"/>
        <v>0</v>
      </c>
      <c r="C4618" s="57" t="str">
        <f t="shared" si="343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44"/>
        <v>0</v>
      </c>
      <c r="L4618" s="57">
        <f t="shared" si="345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42"/>
        <v>0</v>
      </c>
      <c r="C4619" s="57" t="str">
        <f t="shared" si="343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44"/>
        <v>0</v>
      </c>
      <c r="L4619" s="57">
        <f t="shared" si="345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42"/>
        <v>0</v>
      </c>
      <c r="C4620" s="57" t="str">
        <f t="shared" si="343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44"/>
        <v>0</v>
      </c>
      <c r="L4620" s="57">
        <f t="shared" si="345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42"/>
        <v>0</v>
      </c>
      <c r="C4621" s="57" t="str">
        <f t="shared" si="343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44"/>
        <v>0</v>
      </c>
      <c r="L4621" s="57">
        <f t="shared" si="345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42"/>
        <v>0</v>
      </c>
      <c r="C4622" s="57" t="str">
        <f t="shared" si="343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44"/>
        <v>0</v>
      </c>
      <c r="L4622" s="57">
        <f t="shared" si="345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42"/>
        <v>0</v>
      </c>
      <c r="C4623" s="57" t="str">
        <f t="shared" si="343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44"/>
        <v>0</v>
      </c>
      <c r="L4623" s="57">
        <f t="shared" si="345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42"/>
        <v>0</v>
      </c>
      <c r="C4624" s="57" t="str">
        <f t="shared" si="343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44"/>
        <v>0</v>
      </c>
      <c r="L4624" s="57">
        <f t="shared" si="345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42"/>
        <v>0</v>
      </c>
      <c r="C4625" s="57" t="str">
        <f t="shared" si="343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44"/>
        <v>0</v>
      </c>
      <c r="L4625" s="57">
        <f t="shared" si="345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42"/>
        <v>0</v>
      </c>
      <c r="C4626" s="57" t="str">
        <f t="shared" si="343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44"/>
        <v>0</v>
      </c>
      <c r="L4626" s="57">
        <f t="shared" si="345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42"/>
        <v>0</v>
      </c>
      <c r="C4627" s="57" t="str">
        <f t="shared" si="343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44"/>
        <v>0</v>
      </c>
      <c r="L4627" s="57">
        <f t="shared" si="345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42"/>
        <v>0</v>
      </c>
      <c r="C4628" s="57" t="str">
        <f t="shared" si="343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44"/>
        <v>0</v>
      </c>
      <c r="L4628" s="57">
        <f t="shared" si="345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42"/>
        <v>0</v>
      </c>
      <c r="C4629" s="57" t="str">
        <f t="shared" si="343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44"/>
        <v>0</v>
      </c>
      <c r="L4629" s="57">
        <f t="shared" si="345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42"/>
        <v>0</v>
      </c>
      <c r="C4630" s="57" t="str">
        <f t="shared" si="343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44"/>
        <v>0</v>
      </c>
      <c r="L4630" s="57">
        <f t="shared" si="345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42"/>
        <v>0</v>
      </c>
      <c r="C4631" s="57" t="str">
        <f t="shared" si="343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44"/>
        <v>0</v>
      </c>
      <c r="L4631" s="57">
        <f t="shared" si="345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42"/>
        <v>0</v>
      </c>
      <c r="C4632" s="57" t="str">
        <f t="shared" si="343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44"/>
        <v>0</v>
      </c>
      <c r="L4632" s="57">
        <f t="shared" si="345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42"/>
        <v>0</v>
      </c>
      <c r="C4633" s="57" t="str">
        <f t="shared" si="343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44"/>
        <v>0</v>
      </c>
      <c r="L4633" s="57">
        <f t="shared" si="345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42"/>
        <v>0</v>
      </c>
      <c r="C4634" s="57" t="str">
        <f t="shared" si="343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44"/>
        <v>0</v>
      </c>
      <c r="L4634" s="57">
        <f t="shared" si="345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42"/>
        <v>0</v>
      </c>
      <c r="C4635" s="57" t="str">
        <f t="shared" si="343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44"/>
        <v>0</v>
      </c>
      <c r="L4635" s="57">
        <f t="shared" si="345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42"/>
        <v>0</v>
      </c>
      <c r="C4636" s="57" t="str">
        <f t="shared" si="343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44"/>
        <v>0</v>
      </c>
      <c r="L4636" s="57">
        <f t="shared" si="345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42"/>
        <v>0</v>
      </c>
      <c r="C4637" s="57" t="str">
        <f t="shared" si="343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44"/>
        <v>0</v>
      </c>
      <c r="L4637" s="57">
        <f t="shared" si="345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42"/>
        <v>0</v>
      </c>
      <c r="C4638" s="57" t="str">
        <f t="shared" si="343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44"/>
        <v>0</v>
      </c>
      <c r="L4638" s="57">
        <f t="shared" si="345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42"/>
        <v>0</v>
      </c>
      <c r="C4639" s="57" t="str">
        <f t="shared" si="343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44"/>
        <v>0</v>
      </c>
      <c r="L4639" s="57">
        <f t="shared" si="345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si="342"/>
        <v>0</v>
      </c>
      <c r="C4640" s="57" t="str">
        <f t="shared" si="343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44"/>
        <v>0</v>
      </c>
      <c r="L4640" s="57">
        <f t="shared" si="345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si="342"/>
        <v>0</v>
      </c>
      <c r="C4641" s="57" t="str">
        <f t="shared" si="343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44"/>
        <v>0</v>
      </c>
      <c r="L4641" s="57">
        <f t="shared" si="345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ref="B4642:B4705" si="346">WEEKNUM(A4642)</f>
        <v>0</v>
      </c>
      <c r="C4642" s="57" t="str">
        <f t="shared" ref="C4642:C4705" si="347">TEXT(A4642,"Mmm")</f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44"/>
        <v>0</v>
      </c>
      <c r="L4642" s="57">
        <f t="shared" si="345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46"/>
        <v>0</v>
      </c>
      <c r="C4643" s="57" t="str">
        <f t="shared" si="347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44"/>
        <v>0</v>
      </c>
      <c r="L4643" s="57">
        <f t="shared" si="345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46"/>
        <v>0</v>
      </c>
      <c r="C4644" s="57" t="str">
        <f t="shared" si="347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44"/>
        <v>0</v>
      </c>
      <c r="L4644" s="57">
        <f t="shared" si="345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46"/>
        <v>0</v>
      </c>
      <c r="C4645" s="57" t="str">
        <f t="shared" si="347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44"/>
        <v>0</v>
      </c>
      <c r="L4645" s="57">
        <f t="shared" si="345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46"/>
        <v>0</v>
      </c>
      <c r="C4646" s="57" t="str">
        <f t="shared" si="347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44"/>
        <v>0</v>
      </c>
      <c r="L4646" s="57">
        <f t="shared" si="345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346"/>
        <v>0</v>
      </c>
      <c r="C4647" s="57" t="str">
        <f t="shared" si="347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44"/>
        <v>0</v>
      </c>
      <c r="L4647" s="57">
        <f t="shared" si="345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346"/>
        <v>0</v>
      </c>
      <c r="C4648" s="57" t="str">
        <f t="shared" si="347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44"/>
        <v>0</v>
      </c>
      <c r="L4648" s="57">
        <f t="shared" si="345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346"/>
        <v>0</v>
      </c>
      <c r="C4649" s="57" t="str">
        <f t="shared" si="347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44"/>
        <v>0</v>
      </c>
      <c r="L4649" s="57">
        <f t="shared" si="345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46"/>
        <v>0</v>
      </c>
      <c r="C4650" s="57" t="str">
        <f t="shared" si="347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44"/>
        <v>0</v>
      </c>
      <c r="L4650" s="57">
        <f t="shared" si="345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46"/>
        <v>0</v>
      </c>
      <c r="C4651" s="57" t="str">
        <f t="shared" si="347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44"/>
        <v>0</v>
      </c>
      <c r="L4651" s="57">
        <f t="shared" si="345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46"/>
        <v>0</v>
      </c>
      <c r="C4652" s="57" t="str">
        <f t="shared" si="347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44"/>
        <v>0</v>
      </c>
      <c r="L4652" s="57">
        <f t="shared" si="345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46"/>
        <v>0</v>
      </c>
      <c r="C4653" s="57" t="str">
        <f t="shared" si="347"/>
        <v>Jan</v>
      </c>
      <c r="D4653" s="4"/>
      <c r="E4653" s="57"/>
      <c r="F4653" s="57"/>
      <c r="G4653" s="57"/>
      <c r="H4653" s="57"/>
      <c r="I4653" s="57"/>
      <c r="J4653" s="57"/>
      <c r="K4653" s="57">
        <f t="shared" ref="K4653:K4716" si="348">I4653+J4653</f>
        <v>0</v>
      </c>
      <c r="L4653" s="57">
        <f t="shared" si="345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46"/>
        <v>0</v>
      </c>
      <c r="C4654" s="57" t="str">
        <f t="shared" si="347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48"/>
        <v>0</v>
      </c>
      <c r="L4654" s="57">
        <f t="shared" si="345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46"/>
        <v>0</v>
      </c>
      <c r="C4655" s="57" t="str">
        <f t="shared" si="347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48"/>
        <v>0</v>
      </c>
      <c r="L4655" s="57">
        <f t="shared" si="345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46"/>
        <v>0</v>
      </c>
      <c r="C4656" s="57" t="str">
        <f t="shared" si="347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48"/>
        <v>0</v>
      </c>
      <c r="L4656" s="57">
        <f t="shared" si="345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46"/>
        <v>0</v>
      </c>
      <c r="C4657" s="57" t="str">
        <f t="shared" si="347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48"/>
        <v>0</v>
      </c>
      <c r="L4657" s="57">
        <f t="shared" si="345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46"/>
        <v>0</v>
      </c>
      <c r="C4658" s="57" t="str">
        <f t="shared" si="347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48"/>
        <v>0</v>
      </c>
      <c r="L4658" s="57">
        <f t="shared" si="345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46"/>
        <v>0</v>
      </c>
      <c r="C4659" s="57" t="str">
        <f t="shared" si="347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48"/>
        <v>0</v>
      </c>
      <c r="L4659" s="57">
        <f t="shared" si="345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46"/>
        <v>0</v>
      </c>
      <c r="C4660" s="57" t="str">
        <f t="shared" si="347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48"/>
        <v>0</v>
      </c>
      <c r="L4660" s="57">
        <f t="shared" si="345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46"/>
        <v>0</v>
      </c>
      <c r="C4661" s="57" t="str">
        <f t="shared" si="347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48"/>
        <v>0</v>
      </c>
      <c r="L4661" s="57">
        <f t="shared" si="345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46"/>
        <v>0</v>
      </c>
      <c r="C4662" s="57" t="str">
        <f t="shared" si="347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48"/>
        <v>0</v>
      </c>
      <c r="L4662" s="57">
        <f t="shared" si="345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46"/>
        <v>0</v>
      </c>
      <c r="C4663" s="57" t="str">
        <f t="shared" si="347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48"/>
        <v>0</v>
      </c>
      <c r="L4663" s="57">
        <f t="shared" si="345"/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46"/>
        <v>0</v>
      </c>
      <c r="C4664" s="57" t="str">
        <f t="shared" si="347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48"/>
        <v>0</v>
      </c>
      <c r="L4664" s="57">
        <f t="shared" si="345"/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46"/>
        <v>0</v>
      </c>
      <c r="C4665" s="57" t="str">
        <f t="shared" si="347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48"/>
        <v>0</v>
      </c>
      <c r="L4665" s="57">
        <f t="shared" ref="L4665:L4728" si="349">H4665*K4665</f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46"/>
        <v>0</v>
      </c>
      <c r="C4666" s="57" t="str">
        <f t="shared" si="347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48"/>
        <v>0</v>
      </c>
      <c r="L4666" s="57">
        <f t="shared" si="349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46"/>
        <v>0</v>
      </c>
      <c r="C4667" s="57" t="str">
        <f t="shared" si="347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48"/>
        <v>0</v>
      </c>
      <c r="L4667" s="57">
        <f t="shared" si="349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46"/>
        <v>0</v>
      </c>
      <c r="C4668" s="57" t="str">
        <f t="shared" si="347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48"/>
        <v>0</v>
      </c>
      <c r="L4668" s="57">
        <f t="shared" si="349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46"/>
        <v>0</v>
      </c>
      <c r="C4669" s="57" t="str">
        <f t="shared" si="347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48"/>
        <v>0</v>
      </c>
      <c r="L4669" s="57">
        <f t="shared" si="349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46"/>
        <v>0</v>
      </c>
      <c r="C4670" s="57" t="str">
        <f t="shared" si="347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48"/>
        <v>0</v>
      </c>
      <c r="L4670" s="57">
        <f t="shared" si="349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46"/>
        <v>0</v>
      </c>
      <c r="C4671" s="57" t="str">
        <f t="shared" si="347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48"/>
        <v>0</v>
      </c>
      <c r="L4671" s="57">
        <f t="shared" si="349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46"/>
        <v>0</v>
      </c>
      <c r="C4672" s="57" t="str">
        <f t="shared" si="347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48"/>
        <v>0</v>
      </c>
      <c r="L4672" s="57">
        <f t="shared" si="349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46"/>
        <v>0</v>
      </c>
      <c r="C4673" s="57" t="str">
        <f t="shared" si="347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48"/>
        <v>0</v>
      </c>
      <c r="L4673" s="57">
        <f t="shared" si="349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46"/>
        <v>0</v>
      </c>
      <c r="C4674" s="57" t="str">
        <f t="shared" si="347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48"/>
        <v>0</v>
      </c>
      <c r="L4674" s="57">
        <f t="shared" si="349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46"/>
        <v>0</v>
      </c>
      <c r="C4675" s="57" t="str">
        <f t="shared" si="347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48"/>
        <v>0</v>
      </c>
      <c r="L4675" s="57">
        <f t="shared" si="349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46"/>
        <v>0</v>
      </c>
      <c r="C4676" s="57" t="str">
        <f t="shared" si="347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48"/>
        <v>0</v>
      </c>
      <c r="L4676" s="57">
        <f t="shared" si="349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46"/>
        <v>0</v>
      </c>
      <c r="C4677" s="57" t="str">
        <f t="shared" si="347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48"/>
        <v>0</v>
      </c>
      <c r="L4677" s="57">
        <f t="shared" si="349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46"/>
        <v>0</v>
      </c>
      <c r="C4678" s="57" t="str">
        <f t="shared" si="347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48"/>
        <v>0</v>
      </c>
      <c r="L4678" s="57">
        <f t="shared" si="349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46"/>
        <v>0</v>
      </c>
      <c r="C4679" s="57" t="str">
        <f t="shared" si="347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48"/>
        <v>0</v>
      </c>
      <c r="L4679" s="57">
        <f t="shared" si="349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46"/>
        <v>0</v>
      </c>
      <c r="C4680" s="57" t="str">
        <f t="shared" si="347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48"/>
        <v>0</v>
      </c>
      <c r="L4680" s="57">
        <f t="shared" si="349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46"/>
        <v>0</v>
      </c>
      <c r="C4681" s="57" t="str">
        <f t="shared" si="347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48"/>
        <v>0</v>
      </c>
      <c r="L4681" s="57">
        <f t="shared" si="349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46"/>
        <v>0</v>
      </c>
      <c r="C4682" s="57" t="str">
        <f t="shared" si="347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48"/>
        <v>0</v>
      </c>
      <c r="L4682" s="57">
        <f t="shared" si="349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46"/>
        <v>0</v>
      </c>
      <c r="C4683" s="57" t="str">
        <f t="shared" si="347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48"/>
        <v>0</v>
      </c>
      <c r="L4683" s="57">
        <f t="shared" si="349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46"/>
        <v>0</v>
      </c>
      <c r="C4684" s="57" t="str">
        <f t="shared" si="347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48"/>
        <v>0</v>
      </c>
      <c r="L4684" s="57">
        <f t="shared" si="349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46"/>
        <v>0</v>
      </c>
      <c r="C4685" s="57" t="str">
        <f t="shared" si="347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48"/>
        <v>0</v>
      </c>
      <c r="L4685" s="57">
        <f t="shared" si="349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46"/>
        <v>0</v>
      </c>
      <c r="C4686" s="57" t="str">
        <f t="shared" si="347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48"/>
        <v>0</v>
      </c>
      <c r="L4686" s="57">
        <f t="shared" si="349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46"/>
        <v>0</v>
      </c>
      <c r="C4687" s="57" t="str">
        <f t="shared" si="347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48"/>
        <v>0</v>
      </c>
      <c r="L4687" s="57">
        <f t="shared" si="349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46"/>
        <v>0</v>
      </c>
      <c r="C4688" s="57" t="str">
        <f t="shared" si="347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48"/>
        <v>0</v>
      </c>
      <c r="L4688" s="57">
        <f t="shared" si="349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46"/>
        <v>0</v>
      </c>
      <c r="C4689" s="57" t="str">
        <f t="shared" si="347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48"/>
        <v>0</v>
      </c>
      <c r="L4689" s="57">
        <f t="shared" si="349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46"/>
        <v>0</v>
      </c>
      <c r="C4690" s="57" t="str">
        <f t="shared" si="347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48"/>
        <v>0</v>
      </c>
      <c r="L4690" s="57">
        <f t="shared" si="349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46"/>
        <v>0</v>
      </c>
      <c r="C4691" s="57" t="str">
        <f t="shared" si="347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48"/>
        <v>0</v>
      </c>
      <c r="L4691" s="57">
        <f t="shared" si="349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46"/>
        <v>0</v>
      </c>
      <c r="C4692" s="57" t="str">
        <f t="shared" si="347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48"/>
        <v>0</v>
      </c>
      <c r="L4692" s="57">
        <f t="shared" si="349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46"/>
        <v>0</v>
      </c>
      <c r="C4693" s="57" t="str">
        <f t="shared" si="347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48"/>
        <v>0</v>
      </c>
      <c r="L4693" s="57">
        <f t="shared" si="349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46"/>
        <v>0</v>
      </c>
      <c r="C4694" s="57" t="str">
        <f t="shared" si="347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48"/>
        <v>0</v>
      </c>
      <c r="L4694" s="57">
        <f t="shared" si="349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46"/>
        <v>0</v>
      </c>
      <c r="C4695" s="57" t="str">
        <f t="shared" si="347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48"/>
        <v>0</v>
      </c>
      <c r="L4695" s="57">
        <f t="shared" si="349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346"/>
        <v>0</v>
      </c>
      <c r="C4696" s="57" t="str">
        <f t="shared" si="347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48"/>
        <v>0</v>
      </c>
      <c r="L4696" s="57">
        <f t="shared" si="349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46"/>
        <v>0</v>
      </c>
      <c r="C4697" s="57" t="str">
        <f t="shared" si="347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48"/>
        <v>0</v>
      </c>
      <c r="L4697" s="57">
        <f t="shared" si="349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46"/>
        <v>0</v>
      </c>
      <c r="C4698" s="57" t="str">
        <f t="shared" si="347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48"/>
        <v>0</v>
      </c>
      <c r="L4698" s="57">
        <f t="shared" si="349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346"/>
        <v>0</v>
      </c>
      <c r="C4699" s="57" t="str">
        <f t="shared" si="347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48"/>
        <v>0</v>
      </c>
      <c r="L4699" s="57">
        <f t="shared" si="349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346"/>
        <v>0</v>
      </c>
      <c r="C4700" s="57" t="str">
        <f t="shared" si="347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48"/>
        <v>0</v>
      </c>
      <c r="L4700" s="57">
        <f t="shared" si="349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46"/>
        <v>0</v>
      </c>
      <c r="C4701" s="57" t="str">
        <f t="shared" si="347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48"/>
        <v>0</v>
      </c>
      <c r="L4701" s="57">
        <f t="shared" si="349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46"/>
        <v>0</v>
      </c>
      <c r="C4702" s="57" t="str">
        <f t="shared" si="347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48"/>
        <v>0</v>
      </c>
      <c r="L4702" s="57">
        <f t="shared" si="349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46"/>
        <v>0</v>
      </c>
      <c r="C4703" s="57" t="str">
        <f t="shared" si="347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48"/>
        <v>0</v>
      </c>
      <c r="L4703" s="57">
        <f t="shared" si="349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si="346"/>
        <v>0</v>
      </c>
      <c r="C4704" s="57" t="str">
        <f t="shared" si="347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48"/>
        <v>0</v>
      </c>
      <c r="L4704" s="57">
        <f t="shared" si="349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si="346"/>
        <v>0</v>
      </c>
      <c r="C4705" s="57" t="str">
        <f t="shared" si="347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48"/>
        <v>0</v>
      </c>
      <c r="L4705" s="57">
        <f t="shared" si="349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ref="B4706:B4769" si="350">WEEKNUM(A4706)</f>
        <v>0</v>
      </c>
      <c r="C4706" s="57" t="str">
        <f t="shared" ref="C4706:C4769" si="351">TEXT(A4706,"Mmm")</f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48"/>
        <v>0</v>
      </c>
      <c r="L4706" s="57">
        <f t="shared" si="349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50"/>
        <v>0</v>
      </c>
      <c r="C4707" s="57" t="str">
        <f t="shared" si="351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48"/>
        <v>0</v>
      </c>
      <c r="L4707" s="57">
        <f t="shared" si="349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50"/>
        <v>0</v>
      </c>
      <c r="C4708" s="57" t="str">
        <f t="shared" si="351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48"/>
        <v>0</v>
      </c>
      <c r="L4708" s="57">
        <f t="shared" si="349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50"/>
        <v>0</v>
      </c>
      <c r="C4709" s="57" t="str">
        <f t="shared" si="351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48"/>
        <v>0</v>
      </c>
      <c r="L4709" s="57">
        <f t="shared" si="349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50"/>
        <v>0</v>
      </c>
      <c r="C4710" s="57" t="str">
        <f t="shared" si="351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48"/>
        <v>0</v>
      </c>
      <c r="L4710" s="57">
        <f t="shared" si="349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350"/>
        <v>0</v>
      </c>
      <c r="C4711" s="57" t="str">
        <f t="shared" si="351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48"/>
        <v>0</v>
      </c>
      <c r="L4711" s="57">
        <f t="shared" si="349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350"/>
        <v>0</v>
      </c>
      <c r="C4712" s="57" t="str">
        <f t="shared" si="351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48"/>
        <v>0</v>
      </c>
      <c r="L4712" s="57">
        <f t="shared" si="349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350"/>
        <v>0</v>
      </c>
      <c r="C4713" s="57" t="str">
        <f t="shared" si="351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48"/>
        <v>0</v>
      </c>
      <c r="L4713" s="57">
        <f t="shared" si="349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50"/>
        <v>0</v>
      </c>
      <c r="C4714" s="57" t="str">
        <f t="shared" si="351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48"/>
        <v>0</v>
      </c>
      <c r="L4714" s="57">
        <f t="shared" si="349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50"/>
        <v>0</v>
      </c>
      <c r="C4715" s="57" t="str">
        <f t="shared" si="351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348"/>
        <v>0</v>
      </c>
      <c r="L4715" s="57">
        <f t="shared" si="349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50"/>
        <v>0</v>
      </c>
      <c r="C4716" s="57" t="str">
        <f t="shared" si="351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348"/>
        <v>0</v>
      </c>
      <c r="L4716" s="57">
        <f t="shared" si="349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50"/>
        <v>0</v>
      </c>
      <c r="C4717" s="57" t="str">
        <f t="shared" si="351"/>
        <v>Jan</v>
      </c>
      <c r="D4717" s="4"/>
      <c r="E4717" s="57"/>
      <c r="F4717" s="57"/>
      <c r="G4717" s="57"/>
      <c r="H4717" s="57"/>
      <c r="I4717" s="57"/>
      <c r="J4717" s="57"/>
      <c r="K4717" s="57">
        <f t="shared" ref="K4717:K4780" si="352">I4717+J4717</f>
        <v>0</v>
      </c>
      <c r="L4717" s="57">
        <f t="shared" si="349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50"/>
        <v>0</v>
      </c>
      <c r="C4718" s="57" t="str">
        <f t="shared" si="351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52"/>
        <v>0</v>
      </c>
      <c r="L4718" s="57">
        <f t="shared" si="349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50"/>
        <v>0</v>
      </c>
      <c r="C4719" s="57" t="str">
        <f t="shared" si="351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52"/>
        <v>0</v>
      </c>
      <c r="L4719" s="57">
        <f t="shared" si="349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50"/>
        <v>0</v>
      </c>
      <c r="C4720" s="57" t="str">
        <f t="shared" si="351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52"/>
        <v>0</v>
      </c>
      <c r="L4720" s="57">
        <f t="shared" si="349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50"/>
        <v>0</v>
      </c>
      <c r="C4721" s="57" t="str">
        <f t="shared" si="351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52"/>
        <v>0</v>
      </c>
      <c r="L4721" s="57">
        <f t="shared" si="349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50"/>
        <v>0</v>
      </c>
      <c r="C4722" s="57" t="str">
        <f t="shared" si="351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52"/>
        <v>0</v>
      </c>
      <c r="L4722" s="57">
        <f t="shared" si="349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50"/>
        <v>0</v>
      </c>
      <c r="C4723" s="57" t="str">
        <f t="shared" si="351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52"/>
        <v>0</v>
      </c>
      <c r="L4723" s="57">
        <f t="shared" si="349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50"/>
        <v>0</v>
      </c>
      <c r="C4724" s="57" t="str">
        <f t="shared" si="351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52"/>
        <v>0</v>
      </c>
      <c r="L4724" s="57">
        <f t="shared" si="349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50"/>
        <v>0</v>
      </c>
      <c r="C4725" s="57" t="str">
        <f t="shared" si="351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52"/>
        <v>0</v>
      </c>
      <c r="L4725" s="57">
        <f t="shared" si="349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50"/>
        <v>0</v>
      </c>
      <c r="C4726" s="57" t="str">
        <f t="shared" si="351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52"/>
        <v>0</v>
      </c>
      <c r="L4726" s="57">
        <f t="shared" si="349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50"/>
        <v>0</v>
      </c>
      <c r="C4727" s="57" t="str">
        <f t="shared" si="351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52"/>
        <v>0</v>
      </c>
      <c r="L4727" s="57">
        <f t="shared" si="349"/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50"/>
        <v>0</v>
      </c>
      <c r="C4728" s="57" t="str">
        <f t="shared" si="351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52"/>
        <v>0</v>
      </c>
      <c r="L4728" s="57">
        <f t="shared" si="349"/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50"/>
        <v>0</v>
      </c>
      <c r="C4729" s="57" t="str">
        <f t="shared" si="351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52"/>
        <v>0</v>
      </c>
      <c r="L4729" s="57">
        <f t="shared" ref="L4729:L4792" si="353">H4729*K4729</f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50"/>
        <v>0</v>
      </c>
      <c r="C4730" s="57" t="str">
        <f t="shared" si="351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52"/>
        <v>0</v>
      </c>
      <c r="L4730" s="57">
        <f t="shared" si="353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50"/>
        <v>0</v>
      </c>
      <c r="C4731" s="57" t="str">
        <f t="shared" si="351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52"/>
        <v>0</v>
      </c>
      <c r="L4731" s="57">
        <f t="shared" si="353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50"/>
        <v>0</v>
      </c>
      <c r="C4732" s="57" t="str">
        <f t="shared" si="351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52"/>
        <v>0</v>
      </c>
      <c r="L4732" s="57">
        <f t="shared" si="353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50"/>
        <v>0</v>
      </c>
      <c r="C4733" s="57" t="str">
        <f t="shared" si="351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52"/>
        <v>0</v>
      </c>
      <c r="L4733" s="57">
        <f t="shared" si="353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50"/>
        <v>0</v>
      </c>
      <c r="C4734" s="57" t="str">
        <f t="shared" si="351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52"/>
        <v>0</v>
      </c>
      <c r="L4734" s="57">
        <f t="shared" si="353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50"/>
        <v>0</v>
      </c>
      <c r="C4735" s="57" t="str">
        <f t="shared" si="351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52"/>
        <v>0</v>
      </c>
      <c r="L4735" s="57">
        <f t="shared" si="353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50"/>
        <v>0</v>
      </c>
      <c r="C4736" s="57" t="str">
        <f t="shared" si="351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52"/>
        <v>0</v>
      </c>
      <c r="L4736" s="57">
        <f t="shared" si="353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50"/>
        <v>0</v>
      </c>
      <c r="C4737" s="57" t="str">
        <f t="shared" si="351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52"/>
        <v>0</v>
      </c>
      <c r="L4737" s="57">
        <f t="shared" si="353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50"/>
        <v>0</v>
      </c>
      <c r="C4738" s="57" t="str">
        <f t="shared" si="351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52"/>
        <v>0</v>
      </c>
      <c r="L4738" s="57">
        <f t="shared" si="353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50"/>
        <v>0</v>
      </c>
      <c r="C4739" s="57" t="str">
        <f t="shared" si="351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52"/>
        <v>0</v>
      </c>
      <c r="L4739" s="57">
        <f t="shared" si="353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50"/>
        <v>0</v>
      </c>
      <c r="C4740" s="57" t="str">
        <f t="shared" si="351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52"/>
        <v>0</v>
      </c>
      <c r="L4740" s="57">
        <f t="shared" si="353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50"/>
        <v>0</v>
      </c>
      <c r="C4741" s="57" t="str">
        <f t="shared" si="351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52"/>
        <v>0</v>
      </c>
      <c r="L4741" s="57">
        <f t="shared" si="353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50"/>
        <v>0</v>
      </c>
      <c r="C4742" s="57" t="str">
        <f t="shared" si="351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52"/>
        <v>0</v>
      </c>
      <c r="L4742" s="57">
        <f t="shared" si="353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50"/>
        <v>0</v>
      </c>
      <c r="C4743" s="57" t="str">
        <f t="shared" si="351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52"/>
        <v>0</v>
      </c>
      <c r="L4743" s="57">
        <f t="shared" si="353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50"/>
        <v>0</v>
      </c>
      <c r="C4744" s="57" t="str">
        <f t="shared" si="351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52"/>
        <v>0</v>
      </c>
      <c r="L4744" s="57">
        <f t="shared" si="353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50"/>
        <v>0</v>
      </c>
      <c r="C4745" s="57" t="str">
        <f t="shared" si="351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52"/>
        <v>0</v>
      </c>
      <c r="L4745" s="57">
        <f t="shared" si="353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50"/>
        <v>0</v>
      </c>
      <c r="C4746" s="57" t="str">
        <f t="shared" si="351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52"/>
        <v>0</v>
      </c>
      <c r="L4746" s="57">
        <f t="shared" si="353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50"/>
        <v>0</v>
      </c>
      <c r="C4747" s="57" t="str">
        <f t="shared" si="351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52"/>
        <v>0</v>
      </c>
      <c r="L4747" s="57">
        <f t="shared" si="353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50"/>
        <v>0</v>
      </c>
      <c r="C4748" s="57" t="str">
        <f t="shared" si="351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52"/>
        <v>0</v>
      </c>
      <c r="L4748" s="57">
        <f t="shared" si="353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50"/>
        <v>0</v>
      </c>
      <c r="C4749" s="57" t="str">
        <f t="shared" si="351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52"/>
        <v>0</v>
      </c>
      <c r="L4749" s="57">
        <f t="shared" si="353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50"/>
        <v>0</v>
      </c>
      <c r="C4750" s="57" t="str">
        <f t="shared" si="351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52"/>
        <v>0</v>
      </c>
      <c r="L4750" s="57">
        <f t="shared" si="353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50"/>
        <v>0</v>
      </c>
      <c r="C4751" s="57" t="str">
        <f t="shared" si="351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52"/>
        <v>0</v>
      </c>
      <c r="L4751" s="57">
        <f t="shared" si="353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50"/>
        <v>0</v>
      </c>
      <c r="C4752" s="57" t="str">
        <f t="shared" si="351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52"/>
        <v>0</v>
      </c>
      <c r="L4752" s="57">
        <f t="shared" si="353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50"/>
        <v>0</v>
      </c>
      <c r="C4753" s="57" t="str">
        <f t="shared" si="351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52"/>
        <v>0</v>
      </c>
      <c r="L4753" s="57">
        <f t="shared" si="353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50"/>
        <v>0</v>
      </c>
      <c r="C4754" s="57" t="str">
        <f t="shared" si="351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52"/>
        <v>0</v>
      </c>
      <c r="L4754" s="57">
        <f t="shared" si="353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50"/>
        <v>0</v>
      </c>
      <c r="C4755" s="57" t="str">
        <f t="shared" si="351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52"/>
        <v>0</v>
      </c>
      <c r="L4755" s="57">
        <f t="shared" si="353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50"/>
        <v>0</v>
      </c>
      <c r="C4756" s="57" t="str">
        <f t="shared" si="351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52"/>
        <v>0</v>
      </c>
      <c r="L4756" s="57">
        <f t="shared" si="353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50"/>
        <v>0</v>
      </c>
      <c r="C4757" s="57" t="str">
        <f t="shared" si="351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52"/>
        <v>0</v>
      </c>
      <c r="L4757" s="57">
        <f t="shared" si="353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50"/>
        <v>0</v>
      </c>
      <c r="C4758" s="57" t="str">
        <f t="shared" si="351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52"/>
        <v>0</v>
      </c>
      <c r="L4758" s="57">
        <f t="shared" si="353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50"/>
        <v>0</v>
      </c>
      <c r="C4759" s="57" t="str">
        <f t="shared" si="351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52"/>
        <v>0</v>
      </c>
      <c r="L4759" s="57">
        <f t="shared" si="353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350"/>
        <v>0</v>
      </c>
      <c r="C4760" s="57" t="str">
        <f t="shared" si="351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52"/>
        <v>0</v>
      </c>
      <c r="L4760" s="57">
        <f t="shared" si="353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50"/>
        <v>0</v>
      </c>
      <c r="C4761" s="57" t="str">
        <f t="shared" si="351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52"/>
        <v>0</v>
      </c>
      <c r="L4761" s="57">
        <f t="shared" si="353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50"/>
        <v>0</v>
      </c>
      <c r="C4762" s="57" t="str">
        <f t="shared" si="351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52"/>
        <v>0</v>
      </c>
      <c r="L4762" s="57">
        <f t="shared" si="353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350"/>
        <v>0</v>
      </c>
      <c r="C4763" s="57" t="str">
        <f t="shared" si="351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52"/>
        <v>0</v>
      </c>
      <c r="L4763" s="57">
        <f t="shared" si="353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350"/>
        <v>0</v>
      </c>
      <c r="C4764" s="57" t="str">
        <f t="shared" si="351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52"/>
        <v>0</v>
      </c>
      <c r="L4764" s="57">
        <f t="shared" si="353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50"/>
        <v>0</v>
      </c>
      <c r="C4765" s="57" t="str">
        <f t="shared" si="351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52"/>
        <v>0</v>
      </c>
      <c r="L4765" s="57">
        <f t="shared" si="353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50"/>
        <v>0</v>
      </c>
      <c r="C4766" s="57" t="str">
        <f t="shared" si="351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52"/>
        <v>0</v>
      </c>
      <c r="L4766" s="57">
        <f t="shared" si="353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50"/>
        <v>0</v>
      </c>
      <c r="C4767" s="57" t="str">
        <f t="shared" si="351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52"/>
        <v>0</v>
      </c>
      <c r="L4767" s="57">
        <f t="shared" si="353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si="350"/>
        <v>0</v>
      </c>
      <c r="C4768" s="57" t="str">
        <f t="shared" si="351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52"/>
        <v>0</v>
      </c>
      <c r="L4768" s="57">
        <f t="shared" si="353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si="350"/>
        <v>0</v>
      </c>
      <c r="C4769" s="57" t="str">
        <f t="shared" si="351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52"/>
        <v>0</v>
      </c>
      <c r="L4769" s="57">
        <f t="shared" si="353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ref="B4770:B4833" si="354">WEEKNUM(A4770)</f>
        <v>0</v>
      </c>
      <c r="C4770" s="57" t="str">
        <f t="shared" ref="C4770:C4833" si="355">TEXT(A4770,"Mmm")</f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52"/>
        <v>0</v>
      </c>
      <c r="L4770" s="57">
        <f t="shared" si="353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354"/>
        <v>0</v>
      </c>
      <c r="C4771" s="57" t="str">
        <f t="shared" si="355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352"/>
        <v>0</v>
      </c>
      <c r="L4771" s="57">
        <f t="shared" si="353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354"/>
        <v>0</v>
      </c>
      <c r="C4772" s="57" t="str">
        <f t="shared" si="355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52"/>
        <v>0</v>
      </c>
      <c r="L4772" s="57">
        <f t="shared" si="353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354"/>
        <v>0</v>
      </c>
      <c r="C4773" s="57" t="str">
        <f t="shared" si="355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52"/>
        <v>0</v>
      </c>
      <c r="L4773" s="57">
        <f t="shared" si="353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354"/>
        <v>0</v>
      </c>
      <c r="C4774" s="57" t="str">
        <f t="shared" si="355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352"/>
        <v>0</v>
      </c>
      <c r="L4774" s="57">
        <f t="shared" si="353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354"/>
        <v>0</v>
      </c>
      <c r="C4775" s="57" t="str">
        <f t="shared" si="355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52"/>
        <v>0</v>
      </c>
      <c r="L4775" s="57">
        <f t="shared" si="353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354"/>
        <v>0</v>
      </c>
      <c r="C4776" s="57" t="str">
        <f t="shared" si="355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52"/>
        <v>0</v>
      </c>
      <c r="L4776" s="57">
        <f t="shared" si="353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354"/>
        <v>0</v>
      </c>
      <c r="C4777" s="57" t="str">
        <f t="shared" si="355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52"/>
        <v>0</v>
      </c>
      <c r="L4777" s="57">
        <f t="shared" si="353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354"/>
        <v>0</v>
      </c>
      <c r="C4778" s="57" t="str">
        <f t="shared" si="355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52"/>
        <v>0</v>
      </c>
      <c r="L4778" s="57">
        <f t="shared" si="353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354"/>
        <v>0</v>
      </c>
      <c r="C4779" s="57" t="str">
        <f t="shared" si="355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352"/>
        <v>0</v>
      </c>
      <c r="L4779" s="57">
        <f t="shared" si="353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354"/>
        <v>0</v>
      </c>
      <c r="C4780" s="57" t="str">
        <f t="shared" si="355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352"/>
        <v>0</v>
      </c>
      <c r="L4780" s="57">
        <f t="shared" si="353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354"/>
        <v>0</v>
      </c>
      <c r="C4781" s="57" t="str">
        <f t="shared" si="355"/>
        <v>Jan</v>
      </c>
      <c r="D4781" s="4"/>
      <c r="E4781" s="57"/>
      <c r="F4781" s="57"/>
      <c r="G4781" s="57"/>
      <c r="H4781" s="57"/>
      <c r="I4781" s="57"/>
      <c r="J4781" s="57"/>
      <c r="K4781" s="57">
        <f t="shared" ref="K4781:K4844" si="356">I4781+J4781</f>
        <v>0</v>
      </c>
      <c r="L4781" s="57">
        <f t="shared" si="353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354"/>
        <v>0</v>
      </c>
      <c r="C4782" s="57" t="str">
        <f t="shared" si="355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56"/>
        <v>0</v>
      </c>
      <c r="L4782" s="57">
        <f t="shared" si="353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354"/>
        <v>0</v>
      </c>
      <c r="C4783" s="57" t="str">
        <f t="shared" si="355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56"/>
        <v>0</v>
      </c>
      <c r="L4783" s="57">
        <f t="shared" si="353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354"/>
        <v>0</v>
      </c>
      <c r="C4784" s="57" t="str">
        <f t="shared" si="355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56"/>
        <v>0</v>
      </c>
      <c r="L4784" s="57">
        <f t="shared" si="353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354"/>
        <v>0</v>
      </c>
      <c r="C4785" s="57" t="str">
        <f t="shared" si="355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56"/>
        <v>0</v>
      </c>
      <c r="L4785" s="57">
        <f t="shared" si="353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354"/>
        <v>0</v>
      </c>
      <c r="C4786" s="57" t="str">
        <f t="shared" si="355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56"/>
        <v>0</v>
      </c>
      <c r="L4786" s="57">
        <f t="shared" si="353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354"/>
        <v>0</v>
      </c>
      <c r="C4787" s="57" t="str">
        <f t="shared" si="355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56"/>
        <v>0</v>
      </c>
      <c r="L4787" s="57">
        <f t="shared" si="353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354"/>
        <v>0</v>
      </c>
      <c r="C4788" s="57" t="str">
        <f t="shared" si="355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56"/>
        <v>0</v>
      </c>
      <c r="L4788" s="57">
        <f t="shared" si="353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354"/>
        <v>0</v>
      </c>
      <c r="C4789" s="57" t="str">
        <f t="shared" si="355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56"/>
        <v>0</v>
      </c>
      <c r="L4789" s="57">
        <f t="shared" si="353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354"/>
        <v>0</v>
      </c>
      <c r="C4790" s="57" t="str">
        <f t="shared" si="355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56"/>
        <v>0</v>
      </c>
      <c r="L4790" s="57">
        <f t="shared" si="353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354"/>
        <v>0</v>
      </c>
      <c r="C4791" s="57" t="str">
        <f t="shared" si="355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56"/>
        <v>0</v>
      </c>
      <c r="L4791" s="57">
        <f t="shared" si="353"/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354"/>
        <v>0</v>
      </c>
      <c r="C4792" s="57" t="str">
        <f t="shared" si="355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56"/>
        <v>0</v>
      </c>
      <c r="L4792" s="57">
        <f t="shared" si="353"/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354"/>
        <v>0</v>
      </c>
      <c r="C4793" s="57" t="str">
        <f t="shared" si="355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56"/>
        <v>0</v>
      </c>
      <c r="L4793" s="57">
        <f t="shared" ref="L4793:L4856" si="357">H4793*K4793</f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354"/>
        <v>0</v>
      </c>
      <c r="C4794" s="57" t="str">
        <f t="shared" si="355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56"/>
        <v>0</v>
      </c>
      <c r="L4794" s="57">
        <f t="shared" si="357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354"/>
        <v>0</v>
      </c>
      <c r="C4795" s="57" t="str">
        <f t="shared" si="355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56"/>
        <v>0</v>
      </c>
      <c r="L4795" s="57">
        <f t="shared" si="357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354"/>
        <v>0</v>
      </c>
      <c r="C4796" s="57" t="str">
        <f t="shared" si="355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56"/>
        <v>0</v>
      </c>
      <c r="L4796" s="57">
        <f t="shared" si="357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354"/>
        <v>0</v>
      </c>
      <c r="C4797" s="57" t="str">
        <f t="shared" si="355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56"/>
        <v>0</v>
      </c>
      <c r="L4797" s="57">
        <f t="shared" si="357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354"/>
        <v>0</v>
      </c>
      <c r="C4798" s="57" t="str">
        <f t="shared" si="355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56"/>
        <v>0</v>
      </c>
      <c r="L4798" s="57">
        <f t="shared" si="357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354"/>
        <v>0</v>
      </c>
      <c r="C4799" s="57" t="str">
        <f t="shared" si="355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56"/>
        <v>0</v>
      </c>
      <c r="L4799" s="57">
        <f t="shared" si="357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354"/>
        <v>0</v>
      </c>
      <c r="C4800" s="57" t="str">
        <f t="shared" si="355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56"/>
        <v>0</v>
      </c>
      <c r="L4800" s="57">
        <f t="shared" si="357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354"/>
        <v>0</v>
      </c>
      <c r="C4801" s="57" t="str">
        <f t="shared" si="355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56"/>
        <v>0</v>
      </c>
      <c r="L4801" s="57">
        <f t="shared" si="357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354"/>
        <v>0</v>
      </c>
      <c r="C4802" s="57" t="str">
        <f t="shared" si="355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56"/>
        <v>0</v>
      </c>
      <c r="L4802" s="57">
        <f t="shared" si="357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354"/>
        <v>0</v>
      </c>
      <c r="C4803" s="57" t="str">
        <f t="shared" si="355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56"/>
        <v>0</v>
      </c>
      <c r="L4803" s="57">
        <f t="shared" si="357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354"/>
        <v>0</v>
      </c>
      <c r="C4804" s="57" t="str">
        <f t="shared" si="355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56"/>
        <v>0</v>
      </c>
      <c r="L4804" s="57">
        <f t="shared" si="357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354"/>
        <v>0</v>
      </c>
      <c r="C4805" s="57" t="str">
        <f t="shared" si="355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56"/>
        <v>0</v>
      </c>
      <c r="L4805" s="57">
        <f t="shared" si="357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354"/>
        <v>0</v>
      </c>
      <c r="C4806" s="57" t="str">
        <f t="shared" si="355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56"/>
        <v>0</v>
      </c>
      <c r="L4806" s="57">
        <f t="shared" si="357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354"/>
        <v>0</v>
      </c>
      <c r="C4807" s="57" t="str">
        <f t="shared" si="355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56"/>
        <v>0</v>
      </c>
      <c r="L4807" s="57">
        <f t="shared" si="357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354"/>
        <v>0</v>
      </c>
      <c r="C4808" s="57" t="str">
        <f t="shared" si="355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56"/>
        <v>0</v>
      </c>
      <c r="L4808" s="57">
        <f t="shared" si="357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354"/>
        <v>0</v>
      </c>
      <c r="C4809" s="57" t="str">
        <f t="shared" si="355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56"/>
        <v>0</v>
      </c>
      <c r="L4809" s="57">
        <f t="shared" si="357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354"/>
        <v>0</v>
      </c>
      <c r="C4810" s="57" t="str">
        <f t="shared" si="355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56"/>
        <v>0</v>
      </c>
      <c r="L4810" s="57">
        <f t="shared" si="357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354"/>
        <v>0</v>
      </c>
      <c r="C4811" s="57" t="str">
        <f t="shared" si="355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56"/>
        <v>0</v>
      </c>
      <c r="L4811" s="57">
        <f t="shared" si="357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354"/>
        <v>0</v>
      </c>
      <c r="C4812" s="57" t="str">
        <f t="shared" si="355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56"/>
        <v>0</v>
      </c>
      <c r="L4812" s="57">
        <f t="shared" si="357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354"/>
        <v>0</v>
      </c>
      <c r="C4813" s="57" t="str">
        <f t="shared" si="355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56"/>
        <v>0</v>
      </c>
      <c r="L4813" s="57">
        <f t="shared" si="357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354"/>
        <v>0</v>
      </c>
      <c r="C4814" s="57" t="str">
        <f t="shared" si="355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56"/>
        <v>0</v>
      </c>
      <c r="L4814" s="57">
        <f t="shared" si="357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354"/>
        <v>0</v>
      </c>
      <c r="C4815" s="57" t="str">
        <f t="shared" si="355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56"/>
        <v>0</v>
      </c>
      <c r="L4815" s="57">
        <f t="shared" si="357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354"/>
        <v>0</v>
      </c>
      <c r="C4816" s="57" t="str">
        <f t="shared" si="355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56"/>
        <v>0</v>
      </c>
      <c r="L4816" s="57">
        <f t="shared" si="357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354"/>
        <v>0</v>
      </c>
      <c r="C4817" s="57" t="str">
        <f t="shared" si="355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56"/>
        <v>0</v>
      </c>
      <c r="L4817" s="57">
        <f t="shared" si="357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354"/>
        <v>0</v>
      </c>
      <c r="C4818" s="57" t="str">
        <f t="shared" si="355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56"/>
        <v>0</v>
      </c>
      <c r="L4818" s="57">
        <f t="shared" si="357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354"/>
        <v>0</v>
      </c>
      <c r="C4819" s="57" t="str">
        <f t="shared" si="355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56"/>
        <v>0</v>
      </c>
      <c r="L4819" s="57">
        <f t="shared" si="357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354"/>
        <v>0</v>
      </c>
      <c r="C4820" s="57" t="str">
        <f t="shared" si="355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56"/>
        <v>0</v>
      </c>
      <c r="L4820" s="57">
        <f t="shared" si="357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354"/>
        <v>0</v>
      </c>
      <c r="C4821" s="57" t="str">
        <f t="shared" si="355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56"/>
        <v>0</v>
      </c>
      <c r="L4821" s="57">
        <f t="shared" si="357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354"/>
        <v>0</v>
      </c>
      <c r="C4822" s="57" t="str">
        <f t="shared" si="355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56"/>
        <v>0</v>
      </c>
      <c r="L4822" s="57">
        <f t="shared" si="357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354"/>
        <v>0</v>
      </c>
      <c r="C4823" s="57" t="str">
        <f t="shared" si="355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56"/>
        <v>0</v>
      </c>
      <c r="L4823" s="57">
        <f t="shared" si="357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354"/>
        <v>0</v>
      </c>
      <c r="C4824" s="57" t="str">
        <f t="shared" si="355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56"/>
        <v>0</v>
      </c>
      <c r="L4824" s="57">
        <f t="shared" si="357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354"/>
        <v>0</v>
      </c>
      <c r="C4825" s="57" t="str">
        <f t="shared" si="355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56"/>
        <v>0</v>
      </c>
      <c r="L4825" s="57">
        <f t="shared" si="357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354"/>
        <v>0</v>
      </c>
      <c r="C4826" s="57" t="str">
        <f t="shared" si="355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56"/>
        <v>0</v>
      </c>
      <c r="L4826" s="57">
        <f t="shared" si="357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354"/>
        <v>0</v>
      </c>
      <c r="C4827" s="57" t="str">
        <f t="shared" si="355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56"/>
        <v>0</v>
      </c>
      <c r="L4827" s="57">
        <f t="shared" si="357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354"/>
        <v>0</v>
      </c>
      <c r="C4828" s="57" t="str">
        <f t="shared" si="355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56"/>
        <v>0</v>
      </c>
      <c r="L4828" s="57">
        <f t="shared" si="357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354"/>
        <v>0</v>
      </c>
      <c r="C4829" s="57" t="str">
        <f t="shared" si="355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56"/>
        <v>0</v>
      </c>
      <c r="L4829" s="57">
        <f t="shared" si="357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354"/>
        <v>0</v>
      </c>
      <c r="C4830" s="57" t="str">
        <f t="shared" si="355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56"/>
        <v>0</v>
      </c>
      <c r="L4830" s="57">
        <f t="shared" si="357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354"/>
        <v>0</v>
      </c>
      <c r="C4831" s="57" t="str">
        <f t="shared" si="355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56"/>
        <v>0</v>
      </c>
      <c r="L4831" s="57">
        <f t="shared" si="357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si="354"/>
        <v>0</v>
      </c>
      <c r="C4832" s="57" t="str">
        <f t="shared" si="355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56"/>
        <v>0</v>
      </c>
      <c r="L4832" s="57">
        <f t="shared" si="357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si="354"/>
        <v>0</v>
      </c>
      <c r="C4833" s="57" t="str">
        <f t="shared" si="355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56"/>
        <v>0</v>
      </c>
      <c r="L4833" s="57">
        <f t="shared" si="357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ref="B4834:B4897" si="358">WEEKNUM(A4834)</f>
        <v>0</v>
      </c>
      <c r="C4834" s="57" t="str">
        <f t="shared" ref="C4834:C4897" si="359">TEXT(A4834,"Mmm")</f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56"/>
        <v>0</v>
      </c>
      <c r="L4834" s="57">
        <f t="shared" si="357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358"/>
        <v>0</v>
      </c>
      <c r="C4835" s="57" t="str">
        <f t="shared" si="359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356"/>
        <v>0</v>
      </c>
      <c r="L4835" s="57">
        <f t="shared" si="357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358"/>
        <v>0</v>
      </c>
      <c r="C4836" s="57" t="str">
        <f t="shared" si="359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56"/>
        <v>0</v>
      </c>
      <c r="L4836" s="57">
        <f t="shared" si="357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358"/>
        <v>0</v>
      </c>
      <c r="C4837" s="57" t="str">
        <f t="shared" si="359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56"/>
        <v>0</v>
      </c>
      <c r="L4837" s="57">
        <f t="shared" si="357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358"/>
        <v>0</v>
      </c>
      <c r="C4838" s="57" t="str">
        <f t="shared" si="359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356"/>
        <v>0</v>
      </c>
      <c r="L4838" s="57">
        <f t="shared" si="357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358"/>
        <v>0</v>
      </c>
      <c r="C4839" s="57" t="str">
        <f t="shared" si="359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56"/>
        <v>0</v>
      </c>
      <c r="L4839" s="57">
        <f t="shared" si="357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358"/>
        <v>0</v>
      </c>
      <c r="C4840" s="57" t="str">
        <f t="shared" si="359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56"/>
        <v>0</v>
      </c>
      <c r="L4840" s="57">
        <f t="shared" si="357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358"/>
        <v>0</v>
      </c>
      <c r="C4841" s="57" t="str">
        <f t="shared" si="359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56"/>
        <v>0</v>
      </c>
      <c r="L4841" s="57">
        <f t="shared" si="357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358"/>
        <v>0</v>
      </c>
      <c r="C4842" s="57" t="str">
        <f t="shared" si="359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56"/>
        <v>0</v>
      </c>
      <c r="L4842" s="57">
        <f t="shared" si="357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358"/>
        <v>0</v>
      </c>
      <c r="C4843" s="57" t="str">
        <f t="shared" si="359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356"/>
        <v>0</v>
      </c>
      <c r="L4843" s="57">
        <f t="shared" si="357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358"/>
        <v>0</v>
      </c>
      <c r="C4844" s="57" t="str">
        <f t="shared" si="359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356"/>
        <v>0</v>
      </c>
      <c r="L4844" s="57">
        <f t="shared" si="357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358"/>
        <v>0</v>
      </c>
      <c r="C4845" s="57" t="str">
        <f t="shared" si="359"/>
        <v>Jan</v>
      </c>
      <c r="D4845" s="4"/>
      <c r="E4845" s="57"/>
      <c r="F4845" s="57"/>
      <c r="G4845" s="57"/>
      <c r="H4845" s="57"/>
      <c r="I4845" s="57"/>
      <c r="J4845" s="57"/>
      <c r="K4845" s="57">
        <f t="shared" ref="K4845:K4908" si="360">I4845+J4845</f>
        <v>0</v>
      </c>
      <c r="L4845" s="57">
        <f t="shared" si="357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358"/>
        <v>0</v>
      </c>
      <c r="C4846" s="57" t="str">
        <f t="shared" si="359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60"/>
        <v>0</v>
      </c>
      <c r="L4846" s="57">
        <f t="shared" si="357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358"/>
        <v>0</v>
      </c>
      <c r="C4847" s="57" t="str">
        <f t="shared" si="359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60"/>
        <v>0</v>
      </c>
      <c r="L4847" s="57">
        <f t="shared" si="357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358"/>
        <v>0</v>
      </c>
      <c r="C4848" s="57" t="str">
        <f t="shared" si="359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60"/>
        <v>0</v>
      </c>
      <c r="L4848" s="57">
        <f t="shared" si="357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358"/>
        <v>0</v>
      </c>
      <c r="C4849" s="57" t="str">
        <f t="shared" si="359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60"/>
        <v>0</v>
      </c>
      <c r="L4849" s="57">
        <f t="shared" si="357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358"/>
        <v>0</v>
      </c>
      <c r="C4850" s="57" t="str">
        <f t="shared" si="359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60"/>
        <v>0</v>
      </c>
      <c r="L4850" s="57">
        <f t="shared" si="357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358"/>
        <v>0</v>
      </c>
      <c r="C4851" s="57" t="str">
        <f t="shared" si="359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60"/>
        <v>0</v>
      </c>
      <c r="L4851" s="57">
        <f t="shared" si="357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358"/>
        <v>0</v>
      </c>
      <c r="C4852" s="57" t="str">
        <f t="shared" si="359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60"/>
        <v>0</v>
      </c>
      <c r="L4852" s="57">
        <f t="shared" si="357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358"/>
        <v>0</v>
      </c>
      <c r="C4853" s="57" t="str">
        <f t="shared" si="359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60"/>
        <v>0</v>
      </c>
      <c r="L4853" s="57">
        <f t="shared" si="357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358"/>
        <v>0</v>
      </c>
      <c r="C4854" s="57" t="str">
        <f t="shared" si="359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60"/>
        <v>0</v>
      </c>
      <c r="L4854" s="57">
        <f t="shared" si="357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358"/>
        <v>0</v>
      </c>
      <c r="C4855" s="57" t="str">
        <f t="shared" si="359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60"/>
        <v>0</v>
      </c>
      <c r="L4855" s="57">
        <f t="shared" si="357"/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358"/>
        <v>0</v>
      </c>
      <c r="C4856" s="57" t="str">
        <f t="shared" si="359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60"/>
        <v>0</v>
      </c>
      <c r="L4856" s="57">
        <f t="shared" si="357"/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358"/>
        <v>0</v>
      </c>
      <c r="C4857" s="57" t="str">
        <f t="shared" si="359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60"/>
        <v>0</v>
      </c>
      <c r="L4857" s="57">
        <f t="shared" ref="L4857:L4920" si="361">H4857*K4857</f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358"/>
        <v>0</v>
      </c>
      <c r="C4858" s="57" t="str">
        <f t="shared" si="359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60"/>
        <v>0</v>
      </c>
      <c r="L4858" s="57">
        <f t="shared" si="361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358"/>
        <v>0</v>
      </c>
      <c r="C4859" s="57" t="str">
        <f t="shared" si="359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60"/>
        <v>0</v>
      </c>
      <c r="L4859" s="57">
        <f t="shared" si="361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358"/>
        <v>0</v>
      </c>
      <c r="C4860" s="57" t="str">
        <f t="shared" si="359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60"/>
        <v>0</v>
      </c>
      <c r="L4860" s="57">
        <f t="shared" si="361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358"/>
        <v>0</v>
      </c>
      <c r="C4861" s="57" t="str">
        <f t="shared" si="359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60"/>
        <v>0</v>
      </c>
      <c r="L4861" s="57">
        <f t="shared" si="361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358"/>
        <v>0</v>
      </c>
      <c r="C4862" s="57" t="str">
        <f t="shared" si="359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60"/>
        <v>0</v>
      </c>
      <c r="L4862" s="57">
        <f t="shared" si="361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358"/>
        <v>0</v>
      </c>
      <c r="C4863" s="57" t="str">
        <f t="shared" si="359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60"/>
        <v>0</v>
      </c>
      <c r="L4863" s="57">
        <f t="shared" si="361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358"/>
        <v>0</v>
      </c>
      <c r="C4864" s="57" t="str">
        <f t="shared" si="359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60"/>
        <v>0</v>
      </c>
      <c r="L4864" s="57">
        <f t="shared" si="361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358"/>
        <v>0</v>
      </c>
      <c r="C4865" s="57" t="str">
        <f t="shared" si="359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60"/>
        <v>0</v>
      </c>
      <c r="L4865" s="57">
        <f t="shared" si="361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358"/>
        <v>0</v>
      </c>
      <c r="C4866" s="57" t="str">
        <f t="shared" si="359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60"/>
        <v>0</v>
      </c>
      <c r="L4866" s="57">
        <f t="shared" si="361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358"/>
        <v>0</v>
      </c>
      <c r="C4867" s="57" t="str">
        <f t="shared" si="359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60"/>
        <v>0</v>
      </c>
      <c r="L4867" s="57">
        <f t="shared" si="361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358"/>
        <v>0</v>
      </c>
      <c r="C4868" s="57" t="str">
        <f t="shared" si="359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60"/>
        <v>0</v>
      </c>
      <c r="L4868" s="57">
        <f t="shared" si="361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358"/>
        <v>0</v>
      </c>
      <c r="C4869" s="57" t="str">
        <f t="shared" si="359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60"/>
        <v>0</v>
      </c>
      <c r="L4869" s="57">
        <f t="shared" si="361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358"/>
        <v>0</v>
      </c>
      <c r="C4870" s="57" t="str">
        <f t="shared" si="359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60"/>
        <v>0</v>
      </c>
      <c r="L4870" s="57">
        <f t="shared" si="361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358"/>
        <v>0</v>
      </c>
      <c r="C4871" s="57" t="str">
        <f t="shared" si="359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60"/>
        <v>0</v>
      </c>
      <c r="L4871" s="57">
        <f t="shared" si="361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358"/>
        <v>0</v>
      </c>
      <c r="C4872" s="57" t="str">
        <f t="shared" si="359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60"/>
        <v>0</v>
      </c>
      <c r="L4872" s="57">
        <f t="shared" si="361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358"/>
        <v>0</v>
      </c>
      <c r="C4873" s="57" t="str">
        <f t="shared" si="359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60"/>
        <v>0</v>
      </c>
      <c r="L4873" s="57">
        <f t="shared" si="361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358"/>
        <v>0</v>
      </c>
      <c r="C4874" s="57" t="str">
        <f t="shared" si="359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60"/>
        <v>0</v>
      </c>
      <c r="L4874" s="57">
        <f t="shared" si="361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358"/>
        <v>0</v>
      </c>
      <c r="C4875" s="57" t="str">
        <f t="shared" si="359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60"/>
        <v>0</v>
      </c>
      <c r="L4875" s="57">
        <f t="shared" si="361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358"/>
        <v>0</v>
      </c>
      <c r="C4876" s="57" t="str">
        <f t="shared" si="359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60"/>
        <v>0</v>
      </c>
      <c r="L4876" s="57">
        <f t="shared" si="361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358"/>
        <v>0</v>
      </c>
      <c r="C4877" s="57" t="str">
        <f t="shared" si="359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60"/>
        <v>0</v>
      </c>
      <c r="L4877" s="57">
        <f t="shared" si="361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358"/>
        <v>0</v>
      </c>
      <c r="C4878" s="57" t="str">
        <f t="shared" si="359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60"/>
        <v>0</v>
      </c>
      <c r="L4878" s="57">
        <f t="shared" si="361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358"/>
        <v>0</v>
      </c>
      <c r="C4879" s="57" t="str">
        <f t="shared" si="359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60"/>
        <v>0</v>
      </c>
      <c r="L4879" s="57">
        <f t="shared" si="361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358"/>
        <v>0</v>
      </c>
      <c r="C4880" s="57" t="str">
        <f t="shared" si="359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60"/>
        <v>0</v>
      </c>
      <c r="L4880" s="57">
        <f t="shared" si="361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358"/>
        <v>0</v>
      </c>
      <c r="C4881" s="57" t="str">
        <f t="shared" si="359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60"/>
        <v>0</v>
      </c>
      <c r="L4881" s="57">
        <f t="shared" si="361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358"/>
        <v>0</v>
      </c>
      <c r="C4882" s="57" t="str">
        <f t="shared" si="359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60"/>
        <v>0</v>
      </c>
      <c r="L4882" s="57">
        <f t="shared" si="361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358"/>
        <v>0</v>
      </c>
      <c r="C4883" s="57" t="str">
        <f t="shared" si="359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60"/>
        <v>0</v>
      </c>
      <c r="L4883" s="57">
        <f t="shared" si="361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358"/>
        <v>0</v>
      </c>
      <c r="C4884" s="57" t="str">
        <f t="shared" si="359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60"/>
        <v>0</v>
      </c>
      <c r="L4884" s="57">
        <f t="shared" si="361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358"/>
        <v>0</v>
      </c>
      <c r="C4885" s="57" t="str">
        <f t="shared" si="359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60"/>
        <v>0</v>
      </c>
      <c r="L4885" s="57">
        <f t="shared" si="361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358"/>
        <v>0</v>
      </c>
      <c r="C4886" s="57" t="str">
        <f t="shared" si="359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60"/>
        <v>0</v>
      </c>
      <c r="L4886" s="57">
        <f t="shared" si="361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358"/>
        <v>0</v>
      </c>
      <c r="C4887" s="57" t="str">
        <f t="shared" si="359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60"/>
        <v>0</v>
      </c>
      <c r="L4887" s="57">
        <f t="shared" si="361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358"/>
        <v>0</v>
      </c>
      <c r="C4888" s="57" t="str">
        <f t="shared" si="359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60"/>
        <v>0</v>
      </c>
      <c r="L4888" s="57">
        <f t="shared" si="361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358"/>
        <v>0</v>
      </c>
      <c r="C4889" s="57" t="str">
        <f t="shared" si="359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60"/>
        <v>0</v>
      </c>
      <c r="L4889" s="57">
        <f t="shared" si="361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358"/>
        <v>0</v>
      </c>
      <c r="C4890" s="57" t="str">
        <f t="shared" si="359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60"/>
        <v>0</v>
      </c>
      <c r="L4890" s="57">
        <f t="shared" si="361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358"/>
        <v>0</v>
      </c>
      <c r="C4891" s="57" t="str">
        <f t="shared" si="359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60"/>
        <v>0</v>
      </c>
      <c r="L4891" s="57">
        <f t="shared" si="361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358"/>
        <v>0</v>
      </c>
      <c r="C4892" s="57" t="str">
        <f t="shared" si="359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60"/>
        <v>0</v>
      </c>
      <c r="L4892" s="57">
        <f t="shared" si="361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358"/>
        <v>0</v>
      </c>
      <c r="C4893" s="57" t="str">
        <f t="shared" si="359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60"/>
        <v>0</v>
      </c>
      <c r="L4893" s="57">
        <f t="shared" si="361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358"/>
        <v>0</v>
      </c>
      <c r="C4894" s="57" t="str">
        <f t="shared" si="359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60"/>
        <v>0</v>
      </c>
      <c r="L4894" s="57">
        <f t="shared" si="361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358"/>
        <v>0</v>
      </c>
      <c r="C4895" s="57" t="str">
        <f t="shared" si="359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60"/>
        <v>0</v>
      </c>
      <c r="L4895" s="57">
        <f t="shared" si="361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si="358"/>
        <v>0</v>
      </c>
      <c r="C4896" s="57" t="str">
        <f t="shared" si="359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60"/>
        <v>0</v>
      </c>
      <c r="L4896" s="57">
        <f t="shared" si="361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si="358"/>
        <v>0</v>
      </c>
      <c r="C4897" s="57" t="str">
        <f t="shared" si="359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60"/>
        <v>0</v>
      </c>
      <c r="L4897" s="57">
        <f t="shared" si="361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ref="B4898:B4961" si="362">WEEKNUM(A4898)</f>
        <v>0</v>
      </c>
      <c r="C4898" s="57" t="str">
        <f t="shared" ref="C4898:C4961" si="363">TEXT(A4898,"Mmm")</f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60"/>
        <v>0</v>
      </c>
      <c r="L4898" s="57">
        <f t="shared" si="361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362"/>
        <v>0</v>
      </c>
      <c r="C4899" s="57" t="str">
        <f t="shared" si="363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360"/>
        <v>0</v>
      </c>
      <c r="L4899" s="57">
        <f t="shared" si="361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362"/>
        <v>0</v>
      </c>
      <c r="C4900" s="57" t="str">
        <f t="shared" si="363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60"/>
        <v>0</v>
      </c>
      <c r="L4900" s="57">
        <f t="shared" si="361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362"/>
        <v>0</v>
      </c>
      <c r="C4901" s="57" t="str">
        <f t="shared" si="363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60"/>
        <v>0</v>
      </c>
      <c r="L4901" s="57">
        <f t="shared" si="361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362"/>
        <v>0</v>
      </c>
      <c r="C4902" s="57" t="str">
        <f t="shared" si="363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360"/>
        <v>0</v>
      </c>
      <c r="L4902" s="57">
        <f t="shared" si="361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362"/>
        <v>0</v>
      </c>
      <c r="C4903" s="57" t="str">
        <f t="shared" si="363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60"/>
        <v>0</v>
      </c>
      <c r="L4903" s="57">
        <f t="shared" si="361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362"/>
        <v>0</v>
      </c>
      <c r="C4904" s="57" t="str">
        <f t="shared" si="363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60"/>
        <v>0</v>
      </c>
      <c r="L4904" s="57">
        <f t="shared" si="361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362"/>
        <v>0</v>
      </c>
      <c r="C4905" s="57" t="str">
        <f t="shared" si="363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60"/>
        <v>0</v>
      </c>
      <c r="L4905" s="57">
        <f t="shared" si="361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362"/>
        <v>0</v>
      </c>
      <c r="C4906" s="57" t="str">
        <f t="shared" si="363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60"/>
        <v>0</v>
      </c>
      <c r="L4906" s="57">
        <f t="shared" si="361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362"/>
        <v>0</v>
      </c>
      <c r="C4907" s="57" t="str">
        <f t="shared" si="363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360"/>
        <v>0</v>
      </c>
      <c r="L4907" s="57">
        <f t="shared" si="361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362"/>
        <v>0</v>
      </c>
      <c r="C4908" s="57" t="str">
        <f t="shared" si="363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360"/>
        <v>0</v>
      </c>
      <c r="L4908" s="57">
        <f t="shared" si="361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362"/>
        <v>0</v>
      </c>
      <c r="C4909" s="57" t="str">
        <f t="shared" si="363"/>
        <v>Jan</v>
      </c>
      <c r="D4909" s="4"/>
      <c r="E4909" s="57"/>
      <c r="F4909" s="57"/>
      <c r="G4909" s="57"/>
      <c r="H4909" s="57"/>
      <c r="I4909" s="57"/>
      <c r="J4909" s="57"/>
      <c r="K4909" s="57">
        <f t="shared" ref="K4909:K4972" si="364">I4909+J4909</f>
        <v>0</v>
      </c>
      <c r="L4909" s="57">
        <f t="shared" si="361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362"/>
        <v>0</v>
      </c>
      <c r="C4910" s="57" t="str">
        <f t="shared" si="363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64"/>
        <v>0</v>
      </c>
      <c r="L4910" s="57">
        <f t="shared" si="361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362"/>
        <v>0</v>
      </c>
      <c r="C4911" s="57" t="str">
        <f t="shared" si="363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64"/>
        <v>0</v>
      </c>
      <c r="L4911" s="57">
        <f t="shared" si="361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362"/>
        <v>0</v>
      </c>
      <c r="C4912" s="57" t="str">
        <f t="shared" si="363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64"/>
        <v>0</v>
      </c>
      <c r="L4912" s="57">
        <f t="shared" si="361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362"/>
        <v>0</v>
      </c>
      <c r="C4913" s="57" t="str">
        <f t="shared" si="363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64"/>
        <v>0</v>
      </c>
      <c r="L4913" s="57">
        <f t="shared" si="361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362"/>
        <v>0</v>
      </c>
      <c r="C4914" s="57" t="str">
        <f t="shared" si="363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64"/>
        <v>0</v>
      </c>
      <c r="L4914" s="57">
        <f t="shared" si="361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362"/>
        <v>0</v>
      </c>
      <c r="C4915" s="57" t="str">
        <f t="shared" si="363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64"/>
        <v>0</v>
      </c>
      <c r="L4915" s="57">
        <f t="shared" si="361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362"/>
        <v>0</v>
      </c>
      <c r="C4916" s="57" t="str">
        <f t="shared" si="363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64"/>
        <v>0</v>
      </c>
      <c r="L4916" s="57">
        <f t="shared" si="361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362"/>
        <v>0</v>
      </c>
      <c r="C4917" s="57" t="str">
        <f t="shared" si="363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64"/>
        <v>0</v>
      </c>
      <c r="L4917" s="57">
        <f t="shared" si="361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362"/>
        <v>0</v>
      </c>
      <c r="C4918" s="57" t="str">
        <f t="shared" si="363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64"/>
        <v>0</v>
      </c>
      <c r="L4918" s="57">
        <f t="shared" si="361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362"/>
        <v>0</v>
      </c>
      <c r="C4919" s="57" t="str">
        <f t="shared" si="363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64"/>
        <v>0</v>
      </c>
      <c r="L4919" s="57">
        <f t="shared" si="361"/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362"/>
        <v>0</v>
      </c>
      <c r="C4920" s="57" t="str">
        <f t="shared" si="363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64"/>
        <v>0</v>
      </c>
      <c r="L4920" s="57">
        <f t="shared" si="361"/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362"/>
        <v>0</v>
      </c>
      <c r="C4921" s="57" t="str">
        <f t="shared" si="363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64"/>
        <v>0</v>
      </c>
      <c r="L4921" s="57">
        <f t="shared" ref="L4921:L4984" si="365">H4921*K4921</f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362"/>
        <v>0</v>
      </c>
      <c r="C4922" s="57" t="str">
        <f t="shared" si="363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64"/>
        <v>0</v>
      </c>
      <c r="L4922" s="57">
        <f t="shared" si="365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362"/>
        <v>0</v>
      </c>
      <c r="C4923" s="57" t="str">
        <f t="shared" si="363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64"/>
        <v>0</v>
      </c>
      <c r="L4923" s="57">
        <f t="shared" si="365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362"/>
        <v>0</v>
      </c>
      <c r="C4924" s="57" t="str">
        <f t="shared" si="363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64"/>
        <v>0</v>
      </c>
      <c r="L4924" s="57">
        <f t="shared" si="365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362"/>
        <v>0</v>
      </c>
      <c r="C4925" s="57" t="str">
        <f t="shared" si="363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64"/>
        <v>0</v>
      </c>
      <c r="L4925" s="57">
        <f t="shared" si="365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362"/>
        <v>0</v>
      </c>
      <c r="C4926" s="57" t="str">
        <f t="shared" si="363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64"/>
        <v>0</v>
      </c>
      <c r="L4926" s="57">
        <f t="shared" si="365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362"/>
        <v>0</v>
      </c>
      <c r="C4927" s="57" t="str">
        <f t="shared" si="363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64"/>
        <v>0</v>
      </c>
      <c r="L4927" s="57">
        <f t="shared" si="365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362"/>
        <v>0</v>
      </c>
      <c r="C4928" s="57" t="str">
        <f t="shared" si="363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64"/>
        <v>0</v>
      </c>
      <c r="L4928" s="57">
        <f t="shared" si="365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362"/>
        <v>0</v>
      </c>
      <c r="C4929" s="57" t="str">
        <f t="shared" si="363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64"/>
        <v>0</v>
      </c>
      <c r="L4929" s="57">
        <f t="shared" si="365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362"/>
        <v>0</v>
      </c>
      <c r="C4930" s="57" t="str">
        <f t="shared" si="363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64"/>
        <v>0</v>
      </c>
      <c r="L4930" s="57">
        <f t="shared" si="365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362"/>
        <v>0</v>
      </c>
      <c r="C4931" s="57" t="str">
        <f t="shared" si="363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64"/>
        <v>0</v>
      </c>
      <c r="L4931" s="57">
        <f t="shared" si="365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362"/>
        <v>0</v>
      </c>
      <c r="C4932" s="57" t="str">
        <f t="shared" si="363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64"/>
        <v>0</v>
      </c>
      <c r="L4932" s="57">
        <f t="shared" si="365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362"/>
        <v>0</v>
      </c>
      <c r="C4933" s="57" t="str">
        <f t="shared" si="363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64"/>
        <v>0</v>
      </c>
      <c r="L4933" s="57">
        <f t="shared" si="365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362"/>
        <v>0</v>
      </c>
      <c r="C4934" s="57" t="str">
        <f t="shared" si="363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64"/>
        <v>0</v>
      </c>
      <c r="L4934" s="57">
        <f t="shared" si="365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362"/>
        <v>0</v>
      </c>
      <c r="C4935" s="57" t="str">
        <f t="shared" si="363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64"/>
        <v>0</v>
      </c>
      <c r="L4935" s="57">
        <f t="shared" si="365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362"/>
        <v>0</v>
      </c>
      <c r="C4936" s="57" t="str">
        <f t="shared" si="363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64"/>
        <v>0</v>
      </c>
      <c r="L4936" s="57">
        <f t="shared" si="365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362"/>
        <v>0</v>
      </c>
      <c r="C4937" s="57" t="str">
        <f t="shared" si="363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64"/>
        <v>0</v>
      </c>
      <c r="L4937" s="57">
        <f t="shared" si="365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362"/>
        <v>0</v>
      </c>
      <c r="C4938" s="57" t="str">
        <f t="shared" si="363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64"/>
        <v>0</v>
      </c>
      <c r="L4938" s="57">
        <f t="shared" si="365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362"/>
        <v>0</v>
      </c>
      <c r="C4939" s="57" t="str">
        <f t="shared" si="363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64"/>
        <v>0</v>
      </c>
      <c r="L4939" s="57">
        <f t="shared" si="365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362"/>
        <v>0</v>
      </c>
      <c r="C4940" s="57" t="str">
        <f t="shared" si="363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64"/>
        <v>0</v>
      </c>
      <c r="L4940" s="57">
        <f t="shared" si="365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362"/>
        <v>0</v>
      </c>
      <c r="C4941" s="57" t="str">
        <f t="shared" si="363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64"/>
        <v>0</v>
      </c>
      <c r="L4941" s="57">
        <f t="shared" si="365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362"/>
        <v>0</v>
      </c>
      <c r="C4942" s="57" t="str">
        <f t="shared" si="363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64"/>
        <v>0</v>
      </c>
      <c r="L4942" s="57">
        <f t="shared" si="365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362"/>
        <v>0</v>
      </c>
      <c r="C4943" s="57" t="str">
        <f t="shared" si="363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64"/>
        <v>0</v>
      </c>
      <c r="L4943" s="57">
        <f t="shared" si="365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362"/>
        <v>0</v>
      </c>
      <c r="C4944" s="57" t="str">
        <f t="shared" si="363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64"/>
        <v>0</v>
      </c>
      <c r="L4944" s="57">
        <f t="shared" si="365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362"/>
        <v>0</v>
      </c>
      <c r="C4945" s="57" t="str">
        <f t="shared" si="363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64"/>
        <v>0</v>
      </c>
      <c r="L4945" s="57">
        <f t="shared" si="365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362"/>
        <v>0</v>
      </c>
      <c r="C4946" s="57" t="str">
        <f t="shared" si="363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64"/>
        <v>0</v>
      </c>
      <c r="L4946" s="57">
        <f t="shared" si="365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362"/>
        <v>0</v>
      </c>
      <c r="C4947" s="57" t="str">
        <f t="shared" si="363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64"/>
        <v>0</v>
      </c>
      <c r="L4947" s="57">
        <f t="shared" si="365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362"/>
        <v>0</v>
      </c>
      <c r="C4948" s="57" t="str">
        <f t="shared" si="363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64"/>
        <v>0</v>
      </c>
      <c r="L4948" s="57">
        <f t="shared" si="365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362"/>
        <v>0</v>
      </c>
      <c r="C4949" s="57" t="str">
        <f t="shared" si="363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64"/>
        <v>0</v>
      </c>
      <c r="L4949" s="57">
        <f t="shared" si="365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362"/>
        <v>0</v>
      </c>
      <c r="C4950" s="57" t="str">
        <f t="shared" si="363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64"/>
        <v>0</v>
      </c>
      <c r="L4950" s="57">
        <f t="shared" si="365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362"/>
        <v>0</v>
      </c>
      <c r="C4951" s="57" t="str">
        <f t="shared" si="363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64"/>
        <v>0</v>
      </c>
      <c r="L4951" s="57">
        <f t="shared" si="365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362"/>
        <v>0</v>
      </c>
      <c r="C4952" s="57" t="str">
        <f t="shared" si="363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64"/>
        <v>0</v>
      </c>
      <c r="L4952" s="57">
        <f t="shared" si="365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362"/>
        <v>0</v>
      </c>
      <c r="C4953" s="57" t="str">
        <f t="shared" si="363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64"/>
        <v>0</v>
      </c>
      <c r="L4953" s="57">
        <f t="shared" si="365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362"/>
        <v>0</v>
      </c>
      <c r="C4954" s="57" t="str">
        <f t="shared" si="363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64"/>
        <v>0</v>
      </c>
      <c r="L4954" s="57">
        <f t="shared" si="365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362"/>
        <v>0</v>
      </c>
      <c r="C4955" s="57" t="str">
        <f t="shared" si="363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64"/>
        <v>0</v>
      </c>
      <c r="L4955" s="57">
        <f t="shared" si="365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362"/>
        <v>0</v>
      </c>
      <c r="C4956" s="57" t="str">
        <f t="shared" si="363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64"/>
        <v>0</v>
      </c>
      <c r="L4956" s="57">
        <f t="shared" si="365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362"/>
        <v>0</v>
      </c>
      <c r="C4957" s="57" t="str">
        <f t="shared" si="363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64"/>
        <v>0</v>
      </c>
      <c r="L4957" s="57">
        <f t="shared" si="365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362"/>
        <v>0</v>
      </c>
      <c r="C4958" s="57" t="str">
        <f t="shared" si="363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64"/>
        <v>0</v>
      </c>
      <c r="L4958" s="57">
        <f t="shared" si="365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362"/>
        <v>0</v>
      </c>
      <c r="C4959" s="57" t="str">
        <f t="shared" si="363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64"/>
        <v>0</v>
      </c>
      <c r="L4959" s="57">
        <f t="shared" si="365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si="362"/>
        <v>0</v>
      </c>
      <c r="C4960" s="57" t="str">
        <f t="shared" si="363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64"/>
        <v>0</v>
      </c>
      <c r="L4960" s="57">
        <f t="shared" si="365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si="362"/>
        <v>0</v>
      </c>
      <c r="C4961" s="57" t="str">
        <f t="shared" si="363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64"/>
        <v>0</v>
      </c>
      <c r="L4961" s="57">
        <f t="shared" si="365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ref="B4962:B5025" si="366">WEEKNUM(A4962)</f>
        <v>0</v>
      </c>
      <c r="C4962" s="57" t="str">
        <f t="shared" ref="C4962:C5025" si="367">TEXT(A4962,"Mmm")</f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64"/>
        <v>0</v>
      </c>
      <c r="L4962" s="57">
        <f t="shared" si="365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366"/>
        <v>0</v>
      </c>
      <c r="C4963" s="57" t="str">
        <f t="shared" si="367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364"/>
        <v>0</v>
      </c>
      <c r="L4963" s="57">
        <f t="shared" si="365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366"/>
        <v>0</v>
      </c>
      <c r="C4964" s="57" t="str">
        <f t="shared" si="367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64"/>
        <v>0</v>
      </c>
      <c r="L4964" s="57">
        <f t="shared" si="365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366"/>
        <v>0</v>
      </c>
      <c r="C4965" s="57" t="str">
        <f t="shared" si="367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64"/>
        <v>0</v>
      </c>
      <c r="L4965" s="57">
        <f t="shared" si="365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366"/>
        <v>0</v>
      </c>
      <c r="C4966" s="57" t="str">
        <f t="shared" si="367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364"/>
        <v>0</v>
      </c>
      <c r="L4966" s="57">
        <f t="shared" si="365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366"/>
        <v>0</v>
      </c>
      <c r="C4967" s="57" t="str">
        <f t="shared" si="367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64"/>
        <v>0</v>
      </c>
      <c r="L4967" s="57">
        <f t="shared" si="365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366"/>
        <v>0</v>
      </c>
      <c r="C4968" s="57" t="str">
        <f t="shared" si="367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64"/>
        <v>0</v>
      </c>
      <c r="L4968" s="57">
        <f t="shared" si="365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366"/>
        <v>0</v>
      </c>
      <c r="C4969" s="57" t="str">
        <f t="shared" si="367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64"/>
        <v>0</v>
      </c>
      <c r="L4969" s="57">
        <f t="shared" si="365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366"/>
        <v>0</v>
      </c>
      <c r="C4970" s="57" t="str">
        <f t="shared" si="367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64"/>
        <v>0</v>
      </c>
      <c r="L4970" s="57">
        <f t="shared" si="365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366"/>
        <v>0</v>
      </c>
      <c r="C4971" s="57" t="str">
        <f t="shared" si="367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364"/>
        <v>0</v>
      </c>
      <c r="L4971" s="57">
        <f t="shared" si="365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366"/>
        <v>0</v>
      </c>
      <c r="C4972" s="57" t="str">
        <f t="shared" si="367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364"/>
        <v>0</v>
      </c>
      <c r="L4972" s="57">
        <f t="shared" si="365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366"/>
        <v>0</v>
      </c>
      <c r="C4973" s="57" t="str">
        <f t="shared" si="367"/>
        <v>Jan</v>
      </c>
      <c r="D4973" s="4"/>
      <c r="E4973" s="57"/>
      <c r="F4973" s="57"/>
      <c r="G4973" s="57"/>
      <c r="H4973" s="57"/>
      <c r="I4973" s="57"/>
      <c r="J4973" s="57"/>
      <c r="K4973" s="57">
        <f t="shared" ref="K4973:K5036" si="368">I4973+J4973</f>
        <v>0</v>
      </c>
      <c r="L4973" s="57">
        <f t="shared" si="365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366"/>
        <v>0</v>
      </c>
      <c r="C4974" s="57" t="str">
        <f t="shared" si="367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68"/>
        <v>0</v>
      </c>
      <c r="L4974" s="57">
        <f t="shared" si="365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366"/>
        <v>0</v>
      </c>
      <c r="C4975" s="57" t="str">
        <f t="shared" si="367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68"/>
        <v>0</v>
      </c>
      <c r="L4975" s="57">
        <f t="shared" si="365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366"/>
        <v>0</v>
      </c>
      <c r="C4976" s="57" t="str">
        <f t="shared" si="367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68"/>
        <v>0</v>
      </c>
      <c r="L4976" s="57">
        <f t="shared" si="365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366"/>
        <v>0</v>
      </c>
      <c r="C4977" s="57" t="str">
        <f t="shared" si="367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68"/>
        <v>0</v>
      </c>
      <c r="L4977" s="57">
        <f t="shared" si="365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366"/>
        <v>0</v>
      </c>
      <c r="C4978" s="57" t="str">
        <f t="shared" si="367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68"/>
        <v>0</v>
      </c>
      <c r="L4978" s="57">
        <f t="shared" si="365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366"/>
        <v>0</v>
      </c>
      <c r="C4979" s="57" t="str">
        <f t="shared" si="367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68"/>
        <v>0</v>
      </c>
      <c r="L4979" s="57">
        <f t="shared" si="365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366"/>
        <v>0</v>
      </c>
      <c r="C4980" s="57" t="str">
        <f t="shared" si="367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68"/>
        <v>0</v>
      </c>
      <c r="L4980" s="57">
        <f t="shared" si="365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366"/>
        <v>0</v>
      </c>
      <c r="C4981" s="57" t="str">
        <f t="shared" si="367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68"/>
        <v>0</v>
      </c>
      <c r="L4981" s="57">
        <f t="shared" si="365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366"/>
        <v>0</v>
      </c>
      <c r="C4982" s="57" t="str">
        <f t="shared" si="367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68"/>
        <v>0</v>
      </c>
      <c r="L4982" s="57">
        <f t="shared" si="365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366"/>
        <v>0</v>
      </c>
      <c r="C4983" s="57" t="str">
        <f t="shared" si="367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68"/>
        <v>0</v>
      </c>
      <c r="L4983" s="57">
        <f t="shared" si="365"/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366"/>
        <v>0</v>
      </c>
      <c r="C4984" s="57" t="str">
        <f t="shared" si="367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68"/>
        <v>0</v>
      </c>
      <c r="L4984" s="57">
        <f t="shared" si="365"/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366"/>
        <v>0</v>
      </c>
      <c r="C4985" s="57" t="str">
        <f t="shared" si="367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68"/>
        <v>0</v>
      </c>
      <c r="L4985" s="57">
        <f t="shared" ref="L4985:L5048" si="369">H4985*K4985</f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366"/>
        <v>0</v>
      </c>
      <c r="C4986" s="57" t="str">
        <f t="shared" si="367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68"/>
        <v>0</v>
      </c>
      <c r="L4986" s="57">
        <f t="shared" si="369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366"/>
        <v>0</v>
      </c>
      <c r="C4987" s="57" t="str">
        <f t="shared" si="367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68"/>
        <v>0</v>
      </c>
      <c r="L4987" s="57">
        <f t="shared" si="369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366"/>
        <v>0</v>
      </c>
      <c r="C4988" s="57" t="str">
        <f t="shared" si="367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68"/>
        <v>0</v>
      </c>
      <c r="L4988" s="57">
        <f t="shared" si="369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366"/>
        <v>0</v>
      </c>
      <c r="C4989" s="57" t="str">
        <f t="shared" si="367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68"/>
        <v>0</v>
      </c>
      <c r="L4989" s="57">
        <f t="shared" si="369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366"/>
        <v>0</v>
      </c>
      <c r="C4990" s="57" t="str">
        <f t="shared" si="367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68"/>
        <v>0</v>
      </c>
      <c r="L4990" s="57">
        <f t="shared" si="369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366"/>
        <v>0</v>
      </c>
      <c r="C4991" s="57" t="str">
        <f t="shared" si="367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68"/>
        <v>0</v>
      </c>
      <c r="L4991" s="57">
        <f t="shared" si="369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366"/>
        <v>0</v>
      </c>
      <c r="C4992" s="57" t="str">
        <f t="shared" si="367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68"/>
        <v>0</v>
      </c>
      <c r="L4992" s="57">
        <f t="shared" si="369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366"/>
        <v>0</v>
      </c>
      <c r="C4993" s="57" t="str">
        <f t="shared" si="367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68"/>
        <v>0</v>
      </c>
      <c r="L4993" s="57">
        <f t="shared" si="369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366"/>
        <v>0</v>
      </c>
      <c r="C4994" s="57" t="str">
        <f t="shared" si="367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68"/>
        <v>0</v>
      </c>
      <c r="L4994" s="57">
        <f t="shared" si="369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366"/>
        <v>0</v>
      </c>
      <c r="C4995" s="57" t="str">
        <f t="shared" si="367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68"/>
        <v>0</v>
      </c>
      <c r="L4995" s="57">
        <f t="shared" si="369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366"/>
        <v>0</v>
      </c>
      <c r="C4996" s="57" t="str">
        <f t="shared" si="367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68"/>
        <v>0</v>
      </c>
      <c r="L4996" s="57">
        <f t="shared" si="369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366"/>
        <v>0</v>
      </c>
      <c r="C4997" s="57" t="str">
        <f t="shared" si="367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68"/>
        <v>0</v>
      </c>
      <c r="L4997" s="57">
        <f t="shared" si="369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366"/>
        <v>0</v>
      </c>
      <c r="C4998" s="57" t="str">
        <f t="shared" si="367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68"/>
        <v>0</v>
      </c>
      <c r="L4998" s="57">
        <f t="shared" si="369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366"/>
        <v>0</v>
      </c>
      <c r="C4999" s="57" t="str">
        <f t="shared" si="367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68"/>
        <v>0</v>
      </c>
      <c r="L4999" s="57">
        <f t="shared" si="369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366"/>
        <v>0</v>
      </c>
      <c r="C5000" s="57" t="str">
        <f t="shared" si="367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68"/>
        <v>0</v>
      </c>
      <c r="L5000" s="57">
        <f t="shared" si="369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366"/>
        <v>0</v>
      </c>
      <c r="C5001" s="57" t="str">
        <f t="shared" si="367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68"/>
        <v>0</v>
      </c>
      <c r="L5001" s="57">
        <f t="shared" si="369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366"/>
        <v>0</v>
      </c>
      <c r="C5002" s="57" t="str">
        <f t="shared" si="367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68"/>
        <v>0</v>
      </c>
      <c r="L5002" s="57">
        <f t="shared" si="369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366"/>
        <v>0</v>
      </c>
      <c r="C5003" s="57" t="str">
        <f t="shared" si="367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68"/>
        <v>0</v>
      </c>
      <c r="L5003" s="57">
        <f t="shared" si="369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366"/>
        <v>0</v>
      </c>
      <c r="C5004" s="57" t="str">
        <f t="shared" si="367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68"/>
        <v>0</v>
      </c>
      <c r="L5004" s="57">
        <f t="shared" si="369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366"/>
        <v>0</v>
      </c>
      <c r="C5005" s="57" t="str">
        <f t="shared" si="367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68"/>
        <v>0</v>
      </c>
      <c r="L5005" s="57">
        <f t="shared" si="369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366"/>
        <v>0</v>
      </c>
      <c r="C5006" s="57" t="str">
        <f t="shared" si="367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68"/>
        <v>0</v>
      </c>
      <c r="L5006" s="57">
        <f t="shared" si="369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366"/>
        <v>0</v>
      </c>
      <c r="C5007" s="57" t="str">
        <f t="shared" si="367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68"/>
        <v>0</v>
      </c>
      <c r="L5007" s="57">
        <f t="shared" si="369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366"/>
        <v>0</v>
      </c>
      <c r="C5008" s="57" t="str">
        <f t="shared" si="367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68"/>
        <v>0</v>
      </c>
      <c r="L5008" s="57">
        <f t="shared" si="369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366"/>
        <v>0</v>
      </c>
      <c r="C5009" s="57" t="str">
        <f t="shared" si="367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68"/>
        <v>0</v>
      </c>
      <c r="L5009" s="57">
        <f t="shared" si="369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366"/>
        <v>0</v>
      </c>
      <c r="C5010" s="57" t="str">
        <f t="shared" si="367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68"/>
        <v>0</v>
      </c>
      <c r="L5010" s="57">
        <f t="shared" si="369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366"/>
        <v>0</v>
      </c>
      <c r="C5011" s="57" t="str">
        <f t="shared" si="367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68"/>
        <v>0</v>
      </c>
      <c r="L5011" s="57">
        <f t="shared" si="369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366"/>
        <v>0</v>
      </c>
      <c r="C5012" s="57" t="str">
        <f t="shared" si="367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68"/>
        <v>0</v>
      </c>
      <c r="L5012" s="57">
        <f t="shared" si="369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366"/>
        <v>0</v>
      </c>
      <c r="C5013" s="57" t="str">
        <f t="shared" si="367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68"/>
        <v>0</v>
      </c>
      <c r="L5013" s="57">
        <f t="shared" si="369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366"/>
        <v>0</v>
      </c>
      <c r="C5014" s="57" t="str">
        <f t="shared" si="367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68"/>
        <v>0</v>
      </c>
      <c r="L5014" s="57">
        <f t="shared" si="369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366"/>
        <v>0</v>
      </c>
      <c r="C5015" s="57" t="str">
        <f t="shared" si="367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68"/>
        <v>0</v>
      </c>
      <c r="L5015" s="57">
        <f t="shared" si="369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366"/>
        <v>0</v>
      </c>
      <c r="C5016" s="57" t="str">
        <f t="shared" si="367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68"/>
        <v>0</v>
      </c>
      <c r="L5016" s="57">
        <f t="shared" si="369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366"/>
        <v>0</v>
      </c>
      <c r="C5017" s="57" t="str">
        <f t="shared" si="367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68"/>
        <v>0</v>
      </c>
      <c r="L5017" s="57">
        <f t="shared" si="369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366"/>
        <v>0</v>
      </c>
      <c r="C5018" s="57" t="str">
        <f t="shared" si="367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68"/>
        <v>0</v>
      </c>
      <c r="L5018" s="57">
        <f t="shared" si="369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366"/>
        <v>0</v>
      </c>
      <c r="C5019" s="57" t="str">
        <f t="shared" si="367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68"/>
        <v>0</v>
      </c>
      <c r="L5019" s="57">
        <f t="shared" si="369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366"/>
        <v>0</v>
      </c>
      <c r="C5020" s="57" t="str">
        <f t="shared" si="367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68"/>
        <v>0</v>
      </c>
      <c r="L5020" s="57">
        <f t="shared" si="369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366"/>
        <v>0</v>
      </c>
      <c r="C5021" s="57" t="str">
        <f t="shared" si="367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68"/>
        <v>0</v>
      </c>
      <c r="L5021" s="57">
        <f t="shared" si="369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366"/>
        <v>0</v>
      </c>
      <c r="C5022" s="57" t="str">
        <f t="shared" si="367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68"/>
        <v>0</v>
      </c>
      <c r="L5022" s="57">
        <f t="shared" si="369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366"/>
        <v>0</v>
      </c>
      <c r="C5023" s="57" t="str">
        <f t="shared" si="367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68"/>
        <v>0</v>
      </c>
      <c r="L5023" s="57">
        <f t="shared" si="369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si="366"/>
        <v>0</v>
      </c>
      <c r="C5024" s="57" t="str">
        <f t="shared" si="367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68"/>
        <v>0</v>
      </c>
      <c r="L5024" s="57">
        <f t="shared" si="369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si="366"/>
        <v>0</v>
      </c>
      <c r="C5025" s="57" t="str">
        <f t="shared" si="367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68"/>
        <v>0</v>
      </c>
      <c r="L5025" s="57">
        <f t="shared" si="369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ref="B5026:B5089" si="370">WEEKNUM(A5026)</f>
        <v>0</v>
      </c>
      <c r="C5026" s="57" t="str">
        <f t="shared" ref="C5026:C5089" si="371">TEXT(A5026,"Mmm")</f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68"/>
        <v>0</v>
      </c>
      <c r="L5026" s="57">
        <f t="shared" si="369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370"/>
        <v>0</v>
      </c>
      <c r="C5027" s="57" t="str">
        <f t="shared" si="371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368"/>
        <v>0</v>
      </c>
      <c r="L5027" s="57">
        <f t="shared" si="369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370"/>
        <v>0</v>
      </c>
      <c r="C5028" s="57" t="str">
        <f t="shared" si="371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68"/>
        <v>0</v>
      </c>
      <c r="L5028" s="57">
        <f t="shared" si="369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370"/>
        <v>0</v>
      </c>
      <c r="C5029" s="57" t="str">
        <f t="shared" si="371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68"/>
        <v>0</v>
      </c>
      <c r="L5029" s="57">
        <f t="shared" si="369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370"/>
        <v>0</v>
      </c>
      <c r="C5030" s="57" t="str">
        <f t="shared" si="371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368"/>
        <v>0</v>
      </c>
      <c r="L5030" s="57">
        <f t="shared" si="369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370"/>
        <v>0</v>
      </c>
      <c r="C5031" s="57" t="str">
        <f t="shared" si="371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68"/>
        <v>0</v>
      </c>
      <c r="L5031" s="57">
        <f t="shared" si="369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370"/>
        <v>0</v>
      </c>
      <c r="C5032" s="57" t="str">
        <f t="shared" si="371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68"/>
        <v>0</v>
      </c>
      <c r="L5032" s="57">
        <f t="shared" si="369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370"/>
        <v>0</v>
      </c>
      <c r="C5033" s="57" t="str">
        <f t="shared" si="371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68"/>
        <v>0</v>
      </c>
      <c r="L5033" s="57">
        <f t="shared" si="369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370"/>
        <v>0</v>
      </c>
      <c r="C5034" s="57" t="str">
        <f t="shared" si="371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68"/>
        <v>0</v>
      </c>
      <c r="L5034" s="57">
        <f t="shared" si="369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370"/>
        <v>0</v>
      </c>
      <c r="C5035" s="57" t="str">
        <f t="shared" si="371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368"/>
        <v>0</v>
      </c>
      <c r="L5035" s="57">
        <f t="shared" si="369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370"/>
        <v>0</v>
      </c>
      <c r="C5036" s="57" t="str">
        <f t="shared" si="371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368"/>
        <v>0</v>
      </c>
      <c r="L5036" s="57">
        <f t="shared" si="369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370"/>
        <v>0</v>
      </c>
      <c r="C5037" s="57" t="str">
        <f t="shared" si="371"/>
        <v>Jan</v>
      </c>
      <c r="D5037" s="4"/>
      <c r="E5037" s="57"/>
      <c r="F5037" s="57"/>
      <c r="G5037" s="57"/>
      <c r="H5037" s="57"/>
      <c r="I5037" s="57"/>
      <c r="J5037" s="57"/>
      <c r="K5037" s="57">
        <f t="shared" ref="K5037:K5100" si="372">I5037+J5037</f>
        <v>0</v>
      </c>
      <c r="L5037" s="57">
        <f t="shared" si="369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370"/>
        <v>0</v>
      </c>
      <c r="C5038" s="57" t="str">
        <f t="shared" si="371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72"/>
        <v>0</v>
      </c>
      <c r="L5038" s="57">
        <f t="shared" si="369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370"/>
        <v>0</v>
      </c>
      <c r="C5039" s="57" t="str">
        <f t="shared" si="371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72"/>
        <v>0</v>
      </c>
      <c r="L5039" s="57">
        <f t="shared" si="369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370"/>
        <v>0</v>
      </c>
      <c r="C5040" s="57" t="str">
        <f t="shared" si="371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72"/>
        <v>0</v>
      </c>
      <c r="L5040" s="57">
        <f t="shared" si="369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370"/>
        <v>0</v>
      </c>
      <c r="C5041" s="57" t="str">
        <f t="shared" si="371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72"/>
        <v>0</v>
      </c>
      <c r="L5041" s="57">
        <f t="shared" si="369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370"/>
        <v>0</v>
      </c>
      <c r="C5042" s="57" t="str">
        <f t="shared" si="371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72"/>
        <v>0</v>
      </c>
      <c r="L5042" s="57">
        <f t="shared" si="369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370"/>
        <v>0</v>
      </c>
      <c r="C5043" s="57" t="str">
        <f t="shared" si="371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72"/>
        <v>0</v>
      </c>
      <c r="L5043" s="57">
        <f t="shared" si="369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370"/>
        <v>0</v>
      </c>
      <c r="C5044" s="57" t="str">
        <f t="shared" si="371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72"/>
        <v>0</v>
      </c>
      <c r="L5044" s="57">
        <f t="shared" si="369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370"/>
        <v>0</v>
      </c>
      <c r="C5045" s="57" t="str">
        <f t="shared" si="371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72"/>
        <v>0</v>
      </c>
      <c r="L5045" s="57">
        <f t="shared" si="369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370"/>
        <v>0</v>
      </c>
      <c r="C5046" s="57" t="str">
        <f t="shared" si="371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72"/>
        <v>0</v>
      </c>
      <c r="L5046" s="57">
        <f t="shared" si="369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370"/>
        <v>0</v>
      </c>
      <c r="C5047" s="57" t="str">
        <f t="shared" si="371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72"/>
        <v>0</v>
      </c>
      <c r="L5047" s="57">
        <f t="shared" si="369"/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370"/>
        <v>0</v>
      </c>
      <c r="C5048" s="57" t="str">
        <f t="shared" si="371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72"/>
        <v>0</v>
      </c>
      <c r="L5048" s="57">
        <f t="shared" si="369"/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370"/>
        <v>0</v>
      </c>
      <c r="C5049" s="57" t="str">
        <f t="shared" si="371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72"/>
        <v>0</v>
      </c>
      <c r="L5049" s="57">
        <f t="shared" ref="L5049:L5112" si="373">H5049*K5049</f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370"/>
        <v>0</v>
      </c>
      <c r="C5050" s="57" t="str">
        <f t="shared" si="371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72"/>
        <v>0</v>
      </c>
      <c r="L5050" s="57">
        <f t="shared" si="373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370"/>
        <v>0</v>
      </c>
      <c r="C5051" s="57" t="str">
        <f t="shared" si="371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72"/>
        <v>0</v>
      </c>
      <c r="L5051" s="57">
        <f t="shared" si="373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370"/>
        <v>0</v>
      </c>
      <c r="C5052" s="57" t="str">
        <f t="shared" si="371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72"/>
        <v>0</v>
      </c>
      <c r="L5052" s="57">
        <f t="shared" si="373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370"/>
        <v>0</v>
      </c>
      <c r="C5053" s="57" t="str">
        <f t="shared" si="371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72"/>
        <v>0</v>
      </c>
      <c r="L5053" s="57">
        <f t="shared" si="373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370"/>
        <v>0</v>
      </c>
      <c r="C5054" s="57" t="str">
        <f t="shared" si="371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72"/>
        <v>0</v>
      </c>
      <c r="L5054" s="57">
        <f t="shared" si="373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370"/>
        <v>0</v>
      </c>
      <c r="C5055" s="57" t="str">
        <f t="shared" si="371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72"/>
        <v>0</v>
      </c>
      <c r="L5055" s="57">
        <f t="shared" si="373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370"/>
        <v>0</v>
      </c>
      <c r="C5056" s="57" t="str">
        <f t="shared" si="371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72"/>
        <v>0</v>
      </c>
      <c r="L5056" s="57">
        <f t="shared" si="373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370"/>
        <v>0</v>
      </c>
      <c r="C5057" s="57" t="str">
        <f t="shared" si="371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72"/>
        <v>0</v>
      </c>
      <c r="L5057" s="57">
        <f t="shared" si="373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370"/>
        <v>0</v>
      </c>
      <c r="C5058" s="57" t="str">
        <f t="shared" si="371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72"/>
        <v>0</v>
      </c>
      <c r="L5058" s="57">
        <f t="shared" si="373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370"/>
        <v>0</v>
      </c>
      <c r="C5059" s="57" t="str">
        <f t="shared" si="371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72"/>
        <v>0</v>
      </c>
      <c r="L5059" s="57">
        <f t="shared" si="373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370"/>
        <v>0</v>
      </c>
      <c r="C5060" s="57" t="str">
        <f t="shared" si="371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72"/>
        <v>0</v>
      </c>
      <c r="L5060" s="57">
        <f t="shared" si="373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370"/>
        <v>0</v>
      </c>
      <c r="C5061" s="57" t="str">
        <f t="shared" si="371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72"/>
        <v>0</v>
      </c>
      <c r="L5061" s="57">
        <f t="shared" si="373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370"/>
        <v>0</v>
      </c>
      <c r="C5062" s="57" t="str">
        <f t="shared" si="371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72"/>
        <v>0</v>
      </c>
      <c r="L5062" s="57">
        <f t="shared" si="373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370"/>
        <v>0</v>
      </c>
      <c r="C5063" s="57" t="str">
        <f t="shared" si="371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72"/>
        <v>0</v>
      </c>
      <c r="L5063" s="57">
        <f t="shared" si="373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370"/>
        <v>0</v>
      </c>
      <c r="C5064" s="57" t="str">
        <f t="shared" si="371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72"/>
        <v>0</v>
      </c>
      <c r="L5064" s="57">
        <f t="shared" si="373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370"/>
        <v>0</v>
      </c>
      <c r="C5065" s="57" t="str">
        <f t="shared" si="371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72"/>
        <v>0</v>
      </c>
      <c r="L5065" s="57">
        <f t="shared" si="373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370"/>
        <v>0</v>
      </c>
      <c r="C5066" s="57" t="str">
        <f t="shared" si="371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72"/>
        <v>0</v>
      </c>
      <c r="L5066" s="57">
        <f t="shared" si="373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370"/>
        <v>0</v>
      </c>
      <c r="C5067" s="57" t="str">
        <f t="shared" si="371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72"/>
        <v>0</v>
      </c>
      <c r="L5067" s="57">
        <f t="shared" si="373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370"/>
        <v>0</v>
      </c>
      <c r="C5068" s="57" t="str">
        <f t="shared" si="371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72"/>
        <v>0</v>
      </c>
      <c r="L5068" s="57">
        <f t="shared" si="373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370"/>
        <v>0</v>
      </c>
      <c r="C5069" s="57" t="str">
        <f t="shared" si="371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72"/>
        <v>0</v>
      </c>
      <c r="L5069" s="57">
        <f t="shared" si="373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370"/>
        <v>0</v>
      </c>
      <c r="C5070" s="57" t="str">
        <f t="shared" si="371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72"/>
        <v>0</v>
      </c>
      <c r="L5070" s="57">
        <f t="shared" si="373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370"/>
        <v>0</v>
      </c>
      <c r="C5071" s="57" t="str">
        <f t="shared" si="371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72"/>
        <v>0</v>
      </c>
      <c r="L5071" s="57">
        <f t="shared" si="373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370"/>
        <v>0</v>
      </c>
      <c r="C5072" s="57" t="str">
        <f t="shared" si="371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72"/>
        <v>0</v>
      </c>
      <c r="L5072" s="57">
        <f t="shared" si="373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370"/>
        <v>0</v>
      </c>
      <c r="C5073" s="57" t="str">
        <f t="shared" si="371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72"/>
        <v>0</v>
      </c>
      <c r="L5073" s="57">
        <f t="shared" si="373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370"/>
        <v>0</v>
      </c>
      <c r="C5074" s="57" t="str">
        <f t="shared" si="371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72"/>
        <v>0</v>
      </c>
      <c r="L5074" s="57">
        <f t="shared" si="373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370"/>
        <v>0</v>
      </c>
      <c r="C5075" s="57" t="str">
        <f t="shared" si="371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72"/>
        <v>0</v>
      </c>
      <c r="L5075" s="57">
        <f t="shared" si="373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370"/>
        <v>0</v>
      </c>
      <c r="C5076" s="57" t="str">
        <f t="shared" si="371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72"/>
        <v>0</v>
      </c>
      <c r="L5076" s="57">
        <f t="shared" si="373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370"/>
        <v>0</v>
      </c>
      <c r="C5077" s="57" t="str">
        <f t="shared" si="371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72"/>
        <v>0</v>
      </c>
      <c r="L5077" s="57">
        <f t="shared" si="373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370"/>
        <v>0</v>
      </c>
      <c r="C5078" s="57" t="str">
        <f t="shared" si="371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72"/>
        <v>0</v>
      </c>
      <c r="L5078" s="57">
        <f t="shared" si="373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370"/>
        <v>0</v>
      </c>
      <c r="C5079" s="57" t="str">
        <f t="shared" si="371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72"/>
        <v>0</v>
      </c>
      <c r="L5079" s="57">
        <f t="shared" si="373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370"/>
        <v>0</v>
      </c>
      <c r="C5080" s="57" t="str">
        <f t="shared" si="371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72"/>
        <v>0</v>
      </c>
      <c r="L5080" s="57">
        <f t="shared" si="373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370"/>
        <v>0</v>
      </c>
      <c r="C5081" s="57" t="str">
        <f t="shared" si="371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72"/>
        <v>0</v>
      </c>
      <c r="L5081" s="57">
        <f t="shared" si="373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370"/>
        <v>0</v>
      </c>
      <c r="C5082" s="57" t="str">
        <f t="shared" si="371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72"/>
        <v>0</v>
      </c>
      <c r="L5082" s="57">
        <f t="shared" si="373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370"/>
        <v>0</v>
      </c>
      <c r="C5083" s="57" t="str">
        <f t="shared" si="371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72"/>
        <v>0</v>
      </c>
      <c r="L5083" s="57">
        <f t="shared" si="373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370"/>
        <v>0</v>
      </c>
      <c r="C5084" s="57" t="str">
        <f t="shared" si="371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72"/>
        <v>0</v>
      </c>
      <c r="L5084" s="57">
        <f t="shared" si="373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370"/>
        <v>0</v>
      </c>
      <c r="C5085" s="57" t="str">
        <f t="shared" si="371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72"/>
        <v>0</v>
      </c>
      <c r="L5085" s="57">
        <f t="shared" si="373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370"/>
        <v>0</v>
      </c>
      <c r="C5086" s="57" t="str">
        <f t="shared" si="371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72"/>
        <v>0</v>
      </c>
      <c r="L5086" s="57">
        <f t="shared" si="373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370"/>
        <v>0</v>
      </c>
      <c r="C5087" s="57" t="str">
        <f t="shared" si="371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72"/>
        <v>0</v>
      </c>
      <c r="L5087" s="57">
        <f t="shared" si="373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si="370"/>
        <v>0</v>
      </c>
      <c r="C5088" s="57" t="str">
        <f t="shared" si="371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72"/>
        <v>0</v>
      </c>
      <c r="L5088" s="57">
        <f t="shared" si="373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si="370"/>
        <v>0</v>
      </c>
      <c r="C5089" s="57" t="str">
        <f t="shared" si="371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72"/>
        <v>0</v>
      </c>
      <c r="L5089" s="57">
        <f t="shared" si="373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ref="B5090:B5153" si="374">WEEKNUM(A5090)</f>
        <v>0</v>
      </c>
      <c r="C5090" s="57" t="str">
        <f t="shared" ref="C5090:C5153" si="375">TEXT(A5090,"Mmm")</f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72"/>
        <v>0</v>
      </c>
      <c r="L5090" s="57">
        <f t="shared" si="373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374"/>
        <v>0</v>
      </c>
      <c r="C5091" s="57" t="str">
        <f t="shared" si="375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372"/>
        <v>0</v>
      </c>
      <c r="L5091" s="57">
        <f t="shared" si="373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374"/>
        <v>0</v>
      </c>
      <c r="C5092" s="57" t="str">
        <f t="shared" si="375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72"/>
        <v>0</v>
      </c>
      <c r="L5092" s="57">
        <f t="shared" si="373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374"/>
        <v>0</v>
      </c>
      <c r="C5093" s="57" t="str">
        <f t="shared" si="375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72"/>
        <v>0</v>
      </c>
      <c r="L5093" s="57">
        <f t="shared" si="373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374"/>
        <v>0</v>
      </c>
      <c r="C5094" s="57" t="str">
        <f t="shared" si="375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372"/>
        <v>0</v>
      </c>
      <c r="L5094" s="57">
        <f t="shared" si="373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374"/>
        <v>0</v>
      </c>
      <c r="C5095" s="57" t="str">
        <f t="shared" si="375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72"/>
        <v>0</v>
      </c>
      <c r="L5095" s="57">
        <f t="shared" si="373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374"/>
        <v>0</v>
      </c>
      <c r="C5096" s="57" t="str">
        <f t="shared" si="375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72"/>
        <v>0</v>
      </c>
      <c r="L5096" s="57">
        <f t="shared" si="373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374"/>
        <v>0</v>
      </c>
      <c r="C5097" s="57" t="str">
        <f t="shared" si="375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72"/>
        <v>0</v>
      </c>
      <c r="L5097" s="57">
        <f t="shared" si="373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374"/>
        <v>0</v>
      </c>
      <c r="C5098" s="57" t="str">
        <f t="shared" si="375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72"/>
        <v>0</v>
      </c>
      <c r="L5098" s="57">
        <f t="shared" si="373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374"/>
        <v>0</v>
      </c>
      <c r="C5099" s="57" t="str">
        <f t="shared" si="375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372"/>
        <v>0</v>
      </c>
      <c r="L5099" s="57">
        <f t="shared" si="373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374"/>
        <v>0</v>
      </c>
      <c r="C5100" s="57" t="str">
        <f t="shared" si="375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372"/>
        <v>0</v>
      </c>
      <c r="L5100" s="57">
        <f t="shared" si="373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374"/>
        <v>0</v>
      </c>
      <c r="C5101" s="57" t="str">
        <f t="shared" si="375"/>
        <v>Jan</v>
      </c>
      <c r="D5101" s="4"/>
      <c r="E5101" s="57"/>
      <c r="F5101" s="57"/>
      <c r="G5101" s="57"/>
      <c r="H5101" s="57"/>
      <c r="I5101" s="57"/>
      <c r="J5101" s="57"/>
      <c r="K5101" s="57">
        <f t="shared" ref="K5101:K5164" si="376">I5101+J5101</f>
        <v>0</v>
      </c>
      <c r="L5101" s="57">
        <f t="shared" si="373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374"/>
        <v>0</v>
      </c>
      <c r="C5102" s="57" t="str">
        <f t="shared" si="375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76"/>
        <v>0</v>
      </c>
      <c r="L5102" s="57">
        <f t="shared" si="373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374"/>
        <v>0</v>
      </c>
      <c r="C5103" s="57" t="str">
        <f t="shared" si="375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76"/>
        <v>0</v>
      </c>
      <c r="L5103" s="57">
        <f t="shared" si="373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374"/>
        <v>0</v>
      </c>
      <c r="C5104" s="57" t="str">
        <f t="shared" si="375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76"/>
        <v>0</v>
      </c>
      <c r="L5104" s="57">
        <f t="shared" si="373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374"/>
        <v>0</v>
      </c>
      <c r="C5105" s="57" t="str">
        <f t="shared" si="375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76"/>
        <v>0</v>
      </c>
      <c r="L5105" s="57">
        <f t="shared" si="373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374"/>
        <v>0</v>
      </c>
      <c r="C5106" s="57" t="str">
        <f t="shared" si="375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376"/>
        <v>0</v>
      </c>
      <c r="L5106" s="57">
        <f t="shared" si="373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374"/>
        <v>0</v>
      </c>
      <c r="C5107" s="57" t="str">
        <f t="shared" si="375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376"/>
        <v>0</v>
      </c>
      <c r="L5107" s="57">
        <f t="shared" si="373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374"/>
        <v>0</v>
      </c>
      <c r="C5108" s="57" t="str">
        <f t="shared" si="375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376"/>
        <v>0</v>
      </c>
      <c r="L5108" s="57">
        <f t="shared" si="373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374"/>
        <v>0</v>
      </c>
      <c r="C5109" s="57" t="str">
        <f t="shared" si="375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76"/>
        <v>0</v>
      </c>
      <c r="L5109" s="57">
        <f t="shared" si="373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374"/>
        <v>0</v>
      </c>
      <c r="C5110" s="57" t="str">
        <f t="shared" si="375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76"/>
        <v>0</v>
      </c>
      <c r="L5110" s="57">
        <f t="shared" si="373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374"/>
        <v>0</v>
      </c>
      <c r="C5111" s="57" t="str">
        <f t="shared" si="375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76"/>
        <v>0</v>
      </c>
      <c r="L5111" s="57">
        <f t="shared" si="373"/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374"/>
        <v>0</v>
      </c>
      <c r="C5112" s="57" t="str">
        <f t="shared" si="375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76"/>
        <v>0</v>
      </c>
      <c r="L5112" s="57">
        <f t="shared" si="373"/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374"/>
        <v>0</v>
      </c>
      <c r="C5113" s="57" t="str">
        <f t="shared" si="375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76"/>
        <v>0</v>
      </c>
      <c r="L5113" s="57">
        <f t="shared" ref="L5113:L5176" si="377">H5113*K5113</f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374"/>
        <v>0</v>
      </c>
      <c r="C5114" s="57" t="str">
        <f t="shared" si="375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76"/>
        <v>0</v>
      </c>
      <c r="L5114" s="57">
        <f t="shared" si="377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374"/>
        <v>0</v>
      </c>
      <c r="C5115" s="57" t="str">
        <f t="shared" si="375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76"/>
        <v>0</v>
      </c>
      <c r="L5115" s="57">
        <f t="shared" si="377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374"/>
        <v>0</v>
      </c>
      <c r="C5116" s="57" t="str">
        <f t="shared" si="375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76"/>
        <v>0</v>
      </c>
      <c r="L5116" s="57">
        <f t="shared" si="377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374"/>
        <v>0</v>
      </c>
      <c r="C5117" s="57" t="str">
        <f t="shared" si="375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76"/>
        <v>0</v>
      </c>
      <c r="L5117" s="57">
        <f t="shared" si="377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374"/>
        <v>0</v>
      </c>
      <c r="C5118" s="57" t="str">
        <f t="shared" si="375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76"/>
        <v>0</v>
      </c>
      <c r="L5118" s="57">
        <f t="shared" si="377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374"/>
        <v>0</v>
      </c>
      <c r="C5119" s="57" t="str">
        <f t="shared" si="375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76"/>
        <v>0</v>
      </c>
      <c r="L5119" s="57">
        <f t="shared" si="377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374"/>
        <v>0</v>
      </c>
      <c r="C5120" s="57" t="str">
        <f t="shared" si="375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76"/>
        <v>0</v>
      </c>
      <c r="L5120" s="57">
        <f t="shared" si="377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374"/>
        <v>0</v>
      </c>
      <c r="C5121" s="57" t="str">
        <f t="shared" si="375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76"/>
        <v>0</v>
      </c>
      <c r="L5121" s="57">
        <f t="shared" si="377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374"/>
        <v>0</v>
      </c>
      <c r="C5122" s="57" t="str">
        <f t="shared" si="375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76"/>
        <v>0</v>
      </c>
      <c r="L5122" s="57">
        <f t="shared" si="377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374"/>
        <v>0</v>
      </c>
      <c r="C5123" s="57" t="str">
        <f t="shared" si="375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76"/>
        <v>0</v>
      </c>
      <c r="L5123" s="57">
        <f t="shared" si="377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374"/>
        <v>0</v>
      </c>
      <c r="C5124" s="57" t="str">
        <f t="shared" si="375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76"/>
        <v>0</v>
      </c>
      <c r="L5124" s="57">
        <f t="shared" si="377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374"/>
        <v>0</v>
      </c>
      <c r="C5125" s="57" t="str">
        <f t="shared" si="375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76"/>
        <v>0</v>
      </c>
      <c r="L5125" s="57">
        <f t="shared" si="377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374"/>
        <v>0</v>
      </c>
      <c r="C5126" s="57" t="str">
        <f t="shared" si="375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76"/>
        <v>0</v>
      </c>
      <c r="L5126" s="57">
        <f t="shared" si="377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374"/>
        <v>0</v>
      </c>
      <c r="C5127" s="57" t="str">
        <f t="shared" si="375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76"/>
        <v>0</v>
      </c>
      <c r="L5127" s="57">
        <f t="shared" si="377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374"/>
        <v>0</v>
      </c>
      <c r="C5128" s="57" t="str">
        <f t="shared" si="375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76"/>
        <v>0</v>
      </c>
      <c r="L5128" s="57">
        <f t="shared" si="377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374"/>
        <v>0</v>
      </c>
      <c r="C5129" s="57" t="str">
        <f t="shared" si="375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76"/>
        <v>0</v>
      </c>
      <c r="L5129" s="57">
        <f t="shared" si="377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374"/>
        <v>0</v>
      </c>
      <c r="C5130" s="57" t="str">
        <f t="shared" si="375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76"/>
        <v>0</v>
      </c>
      <c r="L5130" s="57">
        <f t="shared" si="377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374"/>
        <v>0</v>
      </c>
      <c r="C5131" s="57" t="str">
        <f t="shared" si="375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76"/>
        <v>0</v>
      </c>
      <c r="L5131" s="57">
        <f t="shared" si="377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374"/>
        <v>0</v>
      </c>
      <c r="C5132" s="57" t="str">
        <f t="shared" si="375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76"/>
        <v>0</v>
      </c>
      <c r="L5132" s="57">
        <f t="shared" si="377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374"/>
        <v>0</v>
      </c>
      <c r="C5133" s="57" t="str">
        <f t="shared" si="375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76"/>
        <v>0</v>
      </c>
      <c r="L5133" s="57">
        <f t="shared" si="377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374"/>
        <v>0</v>
      </c>
      <c r="C5134" s="57" t="str">
        <f t="shared" si="375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76"/>
        <v>0</v>
      </c>
      <c r="L5134" s="57">
        <f t="shared" si="377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374"/>
        <v>0</v>
      </c>
      <c r="C5135" s="57" t="str">
        <f t="shared" si="375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76"/>
        <v>0</v>
      </c>
      <c r="L5135" s="57">
        <f t="shared" si="377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374"/>
        <v>0</v>
      </c>
      <c r="C5136" s="57" t="str">
        <f t="shared" si="375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76"/>
        <v>0</v>
      </c>
      <c r="L5136" s="57">
        <f t="shared" si="377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374"/>
        <v>0</v>
      </c>
      <c r="C5137" s="57" t="str">
        <f t="shared" si="375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76"/>
        <v>0</v>
      </c>
      <c r="L5137" s="57">
        <f t="shared" si="377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374"/>
        <v>0</v>
      </c>
      <c r="C5138" s="57" t="str">
        <f t="shared" si="375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76"/>
        <v>0</v>
      </c>
      <c r="L5138" s="57">
        <f t="shared" si="377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374"/>
        <v>0</v>
      </c>
      <c r="C5139" s="57" t="str">
        <f t="shared" si="375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76"/>
        <v>0</v>
      </c>
      <c r="L5139" s="57">
        <f t="shared" si="377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374"/>
        <v>0</v>
      </c>
      <c r="C5140" s="57" t="str">
        <f t="shared" si="375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76"/>
        <v>0</v>
      </c>
      <c r="L5140" s="57">
        <f t="shared" si="377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374"/>
        <v>0</v>
      </c>
      <c r="C5141" s="57" t="str">
        <f t="shared" si="375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76"/>
        <v>0</v>
      </c>
      <c r="L5141" s="57">
        <f t="shared" si="377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374"/>
        <v>0</v>
      </c>
      <c r="C5142" s="57" t="str">
        <f t="shared" si="375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76"/>
        <v>0</v>
      </c>
      <c r="L5142" s="57">
        <f t="shared" si="377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374"/>
        <v>0</v>
      </c>
      <c r="C5143" s="57" t="str">
        <f t="shared" si="375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76"/>
        <v>0</v>
      </c>
      <c r="L5143" s="57">
        <f t="shared" si="377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374"/>
        <v>0</v>
      </c>
      <c r="C5144" s="57" t="str">
        <f t="shared" si="375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76"/>
        <v>0</v>
      </c>
      <c r="L5144" s="57">
        <f t="shared" si="377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374"/>
        <v>0</v>
      </c>
      <c r="C5145" s="57" t="str">
        <f t="shared" si="375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76"/>
        <v>0</v>
      </c>
      <c r="L5145" s="57">
        <f t="shared" si="377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374"/>
        <v>0</v>
      </c>
      <c r="C5146" s="57" t="str">
        <f t="shared" si="375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76"/>
        <v>0</v>
      </c>
      <c r="L5146" s="57">
        <f t="shared" si="377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374"/>
        <v>0</v>
      </c>
      <c r="C5147" s="57" t="str">
        <f t="shared" si="375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76"/>
        <v>0</v>
      </c>
      <c r="L5147" s="57">
        <f t="shared" si="377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374"/>
        <v>0</v>
      </c>
      <c r="C5148" s="57" t="str">
        <f t="shared" si="375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376"/>
        <v>0</v>
      </c>
      <c r="L5148" s="57">
        <f t="shared" si="377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374"/>
        <v>0</v>
      </c>
      <c r="C5149" s="57" t="str">
        <f t="shared" si="375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76"/>
        <v>0</v>
      </c>
      <c r="L5149" s="57">
        <f t="shared" si="377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374"/>
        <v>0</v>
      </c>
      <c r="C5150" s="57" t="str">
        <f t="shared" si="375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76"/>
        <v>0</v>
      </c>
      <c r="L5150" s="57">
        <f t="shared" si="377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374"/>
        <v>0</v>
      </c>
      <c r="C5151" s="57" t="str">
        <f t="shared" si="375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76"/>
        <v>0</v>
      </c>
      <c r="L5151" s="57">
        <f t="shared" si="377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si="374"/>
        <v>0</v>
      </c>
      <c r="C5152" s="57" t="str">
        <f t="shared" si="375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76"/>
        <v>0</v>
      </c>
      <c r="L5152" s="57">
        <f t="shared" si="377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si="374"/>
        <v>0</v>
      </c>
      <c r="C5153" s="57" t="str">
        <f t="shared" si="375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76"/>
        <v>0</v>
      </c>
      <c r="L5153" s="57">
        <f t="shared" si="377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ref="B5154:B5217" si="378">WEEKNUM(A5154)</f>
        <v>0</v>
      </c>
      <c r="C5154" s="57" t="str">
        <f t="shared" ref="C5154:C5217" si="379">TEXT(A5154,"Mmm")</f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76"/>
        <v>0</v>
      </c>
      <c r="L5154" s="57">
        <f t="shared" si="377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378"/>
        <v>0</v>
      </c>
      <c r="C5155" s="57" t="str">
        <f t="shared" si="379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376"/>
        <v>0</v>
      </c>
      <c r="L5155" s="57">
        <f t="shared" si="377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378"/>
        <v>0</v>
      </c>
      <c r="C5156" s="57" t="str">
        <f t="shared" si="379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76"/>
        <v>0</v>
      </c>
      <c r="L5156" s="57">
        <f t="shared" si="377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378"/>
        <v>0</v>
      </c>
      <c r="C5157" s="57" t="str">
        <f t="shared" si="379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76"/>
        <v>0</v>
      </c>
      <c r="L5157" s="57">
        <f t="shared" si="377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378"/>
        <v>0</v>
      </c>
      <c r="C5158" s="57" t="str">
        <f t="shared" si="379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376"/>
        <v>0</v>
      </c>
      <c r="L5158" s="57">
        <f t="shared" si="377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378"/>
        <v>0</v>
      </c>
      <c r="C5159" s="57" t="str">
        <f t="shared" si="379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376"/>
        <v>0</v>
      </c>
      <c r="L5159" s="57">
        <f t="shared" si="377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378"/>
        <v>0</v>
      </c>
      <c r="C5160" s="57" t="str">
        <f t="shared" si="379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76"/>
        <v>0</v>
      </c>
      <c r="L5160" s="57">
        <f t="shared" si="377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378"/>
        <v>0</v>
      </c>
      <c r="C5161" s="57" t="str">
        <f t="shared" si="379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76"/>
        <v>0</v>
      </c>
      <c r="L5161" s="57">
        <f t="shared" si="377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378"/>
        <v>0</v>
      </c>
      <c r="C5162" s="57" t="str">
        <f t="shared" si="379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76"/>
        <v>0</v>
      </c>
      <c r="L5162" s="57">
        <f t="shared" si="377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378"/>
        <v>0</v>
      </c>
      <c r="C5163" s="57" t="str">
        <f t="shared" si="379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376"/>
        <v>0</v>
      </c>
      <c r="L5163" s="57">
        <f t="shared" si="377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378"/>
        <v>0</v>
      </c>
      <c r="C5164" s="57" t="str">
        <f t="shared" si="379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376"/>
        <v>0</v>
      </c>
      <c r="L5164" s="57">
        <f t="shared" si="377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378"/>
        <v>0</v>
      </c>
      <c r="C5165" s="57" t="str">
        <f t="shared" si="379"/>
        <v>Jan</v>
      </c>
      <c r="D5165" s="4"/>
      <c r="E5165" s="57"/>
      <c r="F5165" s="57"/>
      <c r="G5165" s="57"/>
      <c r="H5165" s="57"/>
      <c r="I5165" s="57"/>
      <c r="J5165" s="57"/>
      <c r="K5165" s="57">
        <f t="shared" ref="K5165:K5228" si="380">I5165+J5165</f>
        <v>0</v>
      </c>
      <c r="L5165" s="57">
        <f t="shared" si="377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378"/>
        <v>0</v>
      </c>
      <c r="C5166" s="57" t="str">
        <f t="shared" si="379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80"/>
        <v>0</v>
      </c>
      <c r="L5166" s="57">
        <f t="shared" si="377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378"/>
        <v>0</v>
      </c>
      <c r="C5167" s="57" t="str">
        <f t="shared" si="379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80"/>
        <v>0</v>
      </c>
      <c r="L5167" s="57">
        <f t="shared" si="377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378"/>
        <v>0</v>
      </c>
      <c r="C5168" s="57" t="str">
        <f t="shared" si="379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80"/>
        <v>0</v>
      </c>
      <c r="L5168" s="57">
        <f t="shared" si="377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378"/>
        <v>0</v>
      </c>
      <c r="C5169" s="57" t="str">
        <f t="shared" si="379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80"/>
        <v>0</v>
      </c>
      <c r="L5169" s="57">
        <f t="shared" si="377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378"/>
        <v>0</v>
      </c>
      <c r="C5170" s="57" t="str">
        <f t="shared" si="379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380"/>
        <v>0</v>
      </c>
      <c r="L5170" s="57">
        <f t="shared" si="377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378"/>
        <v>0</v>
      </c>
      <c r="C5171" s="57" t="str">
        <f t="shared" si="379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380"/>
        <v>0</v>
      </c>
      <c r="L5171" s="57">
        <f t="shared" si="377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378"/>
        <v>0</v>
      </c>
      <c r="C5172" s="57" t="str">
        <f t="shared" si="379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380"/>
        <v>0</v>
      </c>
      <c r="L5172" s="57">
        <f t="shared" si="377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378"/>
        <v>0</v>
      </c>
      <c r="C5173" s="57" t="str">
        <f t="shared" si="379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380"/>
        <v>0</v>
      </c>
      <c r="L5173" s="57">
        <f t="shared" si="377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378"/>
        <v>0</v>
      </c>
      <c r="C5174" s="57" t="str">
        <f t="shared" si="379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380"/>
        <v>0</v>
      </c>
      <c r="L5174" s="57">
        <f t="shared" si="377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378"/>
        <v>0</v>
      </c>
      <c r="C5175" s="57" t="str">
        <f t="shared" si="379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380"/>
        <v>0</v>
      </c>
      <c r="L5175" s="57">
        <f t="shared" si="377"/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378"/>
        <v>0</v>
      </c>
      <c r="C5176" s="57" t="str">
        <f t="shared" si="379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380"/>
        <v>0</v>
      </c>
      <c r="L5176" s="57">
        <f t="shared" si="377"/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378"/>
        <v>0</v>
      </c>
      <c r="C5177" s="57" t="str">
        <f t="shared" si="379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380"/>
        <v>0</v>
      </c>
      <c r="L5177" s="57">
        <f t="shared" ref="L5177:L5240" si="381">H5177*K5177</f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378"/>
        <v>0</v>
      </c>
      <c r="C5178" s="57" t="str">
        <f t="shared" si="379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380"/>
        <v>0</v>
      </c>
      <c r="L5178" s="57">
        <f t="shared" si="381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378"/>
        <v>0</v>
      </c>
      <c r="C5179" s="57" t="str">
        <f t="shared" si="379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380"/>
        <v>0</v>
      </c>
      <c r="L5179" s="57">
        <f t="shared" si="381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378"/>
        <v>0</v>
      </c>
      <c r="C5180" s="57" t="str">
        <f t="shared" si="379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380"/>
        <v>0</v>
      </c>
      <c r="L5180" s="57">
        <f t="shared" si="381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378"/>
        <v>0</v>
      </c>
      <c r="C5181" s="57" t="str">
        <f t="shared" si="379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380"/>
        <v>0</v>
      </c>
      <c r="L5181" s="57">
        <f t="shared" si="381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378"/>
        <v>0</v>
      </c>
      <c r="C5182" s="57" t="str">
        <f t="shared" si="379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380"/>
        <v>0</v>
      </c>
      <c r="L5182" s="57">
        <f t="shared" si="381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378"/>
        <v>0</v>
      </c>
      <c r="C5183" s="57" t="str">
        <f t="shared" si="379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380"/>
        <v>0</v>
      </c>
      <c r="L5183" s="57">
        <f t="shared" si="381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378"/>
        <v>0</v>
      </c>
      <c r="C5184" s="57" t="str">
        <f t="shared" si="379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380"/>
        <v>0</v>
      </c>
      <c r="L5184" s="57">
        <f t="shared" si="381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378"/>
        <v>0</v>
      </c>
      <c r="C5185" s="57" t="str">
        <f t="shared" si="379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380"/>
        <v>0</v>
      </c>
      <c r="L5185" s="57">
        <f t="shared" si="381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378"/>
        <v>0</v>
      </c>
      <c r="C5186" s="57" t="str">
        <f t="shared" si="379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380"/>
        <v>0</v>
      </c>
      <c r="L5186" s="57">
        <f t="shared" si="381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378"/>
        <v>0</v>
      </c>
      <c r="C5187" s="57" t="str">
        <f t="shared" si="379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380"/>
        <v>0</v>
      </c>
      <c r="L5187" s="57">
        <f t="shared" si="381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378"/>
        <v>0</v>
      </c>
      <c r="C5188" s="57" t="str">
        <f t="shared" si="379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380"/>
        <v>0</v>
      </c>
      <c r="L5188" s="57">
        <f t="shared" si="381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378"/>
        <v>0</v>
      </c>
      <c r="C5189" s="57" t="str">
        <f t="shared" si="379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380"/>
        <v>0</v>
      </c>
      <c r="L5189" s="57">
        <f t="shared" si="381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378"/>
        <v>0</v>
      </c>
      <c r="C5190" s="57" t="str">
        <f t="shared" si="379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380"/>
        <v>0</v>
      </c>
      <c r="L5190" s="57">
        <f t="shared" si="381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378"/>
        <v>0</v>
      </c>
      <c r="C5191" s="57" t="str">
        <f t="shared" si="379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380"/>
        <v>0</v>
      </c>
      <c r="L5191" s="57">
        <f t="shared" si="381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378"/>
        <v>0</v>
      </c>
      <c r="C5192" s="57" t="str">
        <f t="shared" si="379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380"/>
        <v>0</v>
      </c>
      <c r="L5192" s="57">
        <f t="shared" si="381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378"/>
        <v>0</v>
      </c>
      <c r="C5193" s="57" t="str">
        <f t="shared" si="379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380"/>
        <v>0</v>
      </c>
      <c r="L5193" s="57">
        <f t="shared" si="381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378"/>
        <v>0</v>
      </c>
      <c r="C5194" s="57" t="str">
        <f t="shared" si="379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380"/>
        <v>0</v>
      </c>
      <c r="L5194" s="57">
        <f t="shared" si="381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378"/>
        <v>0</v>
      </c>
      <c r="C5195" s="57" t="str">
        <f t="shared" si="379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380"/>
        <v>0</v>
      </c>
      <c r="L5195" s="57">
        <f t="shared" si="381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378"/>
        <v>0</v>
      </c>
      <c r="C5196" s="57" t="str">
        <f t="shared" si="379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380"/>
        <v>0</v>
      </c>
      <c r="L5196" s="57">
        <f t="shared" si="381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378"/>
        <v>0</v>
      </c>
      <c r="C5197" s="57" t="str">
        <f t="shared" si="379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380"/>
        <v>0</v>
      </c>
      <c r="L5197" s="57">
        <f t="shared" si="381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378"/>
        <v>0</v>
      </c>
      <c r="C5198" s="57" t="str">
        <f t="shared" si="379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380"/>
        <v>0</v>
      </c>
      <c r="L5198" s="57">
        <f t="shared" si="381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378"/>
        <v>0</v>
      </c>
      <c r="C5199" s="57" t="str">
        <f t="shared" si="379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380"/>
        <v>0</v>
      </c>
      <c r="L5199" s="57">
        <f t="shared" si="381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378"/>
        <v>0</v>
      </c>
      <c r="C5200" s="57" t="str">
        <f t="shared" si="379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380"/>
        <v>0</v>
      </c>
      <c r="L5200" s="57">
        <f t="shared" si="381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378"/>
        <v>0</v>
      </c>
      <c r="C5201" s="57" t="str">
        <f t="shared" si="379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380"/>
        <v>0</v>
      </c>
      <c r="L5201" s="57">
        <f t="shared" si="381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378"/>
        <v>0</v>
      </c>
      <c r="C5202" s="57" t="str">
        <f t="shared" si="379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380"/>
        <v>0</v>
      </c>
      <c r="L5202" s="57">
        <f t="shared" si="381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378"/>
        <v>0</v>
      </c>
      <c r="C5203" s="57" t="str">
        <f t="shared" si="379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380"/>
        <v>0</v>
      </c>
      <c r="L5203" s="57">
        <f t="shared" si="381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378"/>
        <v>0</v>
      </c>
      <c r="C5204" s="57" t="str">
        <f t="shared" si="379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380"/>
        <v>0</v>
      </c>
      <c r="L5204" s="57">
        <f t="shared" si="381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378"/>
        <v>0</v>
      </c>
      <c r="C5205" s="57" t="str">
        <f t="shared" si="379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380"/>
        <v>0</v>
      </c>
      <c r="L5205" s="57">
        <f t="shared" si="381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378"/>
        <v>0</v>
      </c>
      <c r="C5206" s="57" t="str">
        <f t="shared" si="379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380"/>
        <v>0</v>
      </c>
      <c r="L5206" s="57">
        <f t="shared" si="381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378"/>
        <v>0</v>
      </c>
      <c r="C5207" s="57" t="str">
        <f t="shared" si="379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380"/>
        <v>0</v>
      </c>
      <c r="L5207" s="57">
        <f t="shared" si="381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378"/>
        <v>0</v>
      </c>
      <c r="C5208" s="57" t="str">
        <f t="shared" si="379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380"/>
        <v>0</v>
      </c>
      <c r="L5208" s="57">
        <f t="shared" si="381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378"/>
        <v>0</v>
      </c>
      <c r="C5209" s="57" t="str">
        <f t="shared" si="379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380"/>
        <v>0</v>
      </c>
      <c r="L5209" s="57">
        <f t="shared" si="381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378"/>
        <v>0</v>
      </c>
      <c r="C5210" s="57" t="str">
        <f t="shared" si="379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380"/>
        <v>0</v>
      </c>
      <c r="L5210" s="57">
        <f t="shared" si="381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378"/>
        <v>0</v>
      </c>
      <c r="C5211" s="57" t="str">
        <f t="shared" si="379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380"/>
        <v>0</v>
      </c>
      <c r="L5211" s="57">
        <f t="shared" si="381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378"/>
        <v>0</v>
      </c>
      <c r="C5212" s="57" t="str">
        <f t="shared" si="379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380"/>
        <v>0</v>
      </c>
      <c r="L5212" s="57">
        <f t="shared" si="381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378"/>
        <v>0</v>
      </c>
      <c r="C5213" s="57" t="str">
        <f t="shared" si="379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380"/>
        <v>0</v>
      </c>
      <c r="L5213" s="57">
        <f t="shared" si="381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378"/>
        <v>0</v>
      </c>
      <c r="C5214" s="57" t="str">
        <f t="shared" si="379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380"/>
        <v>0</v>
      </c>
      <c r="L5214" s="57">
        <f t="shared" si="381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378"/>
        <v>0</v>
      </c>
      <c r="C5215" s="57" t="str">
        <f t="shared" si="379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380"/>
        <v>0</v>
      </c>
      <c r="L5215" s="57">
        <f t="shared" si="381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si="378"/>
        <v>0</v>
      </c>
      <c r="C5216" s="57" t="str">
        <f t="shared" si="379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380"/>
        <v>0</v>
      </c>
      <c r="L5216" s="57">
        <f t="shared" si="381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si="378"/>
        <v>0</v>
      </c>
      <c r="C5217" s="57" t="str">
        <f t="shared" si="379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380"/>
        <v>0</v>
      </c>
      <c r="L5217" s="57">
        <f t="shared" si="381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ref="B5218:B5281" si="382">WEEKNUM(A5218)</f>
        <v>0</v>
      </c>
      <c r="C5218" s="57" t="str">
        <f t="shared" ref="C5218:C5281" si="383">TEXT(A5218,"Mmm")</f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380"/>
        <v>0</v>
      </c>
      <c r="L5218" s="57">
        <f t="shared" si="381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382"/>
        <v>0</v>
      </c>
      <c r="C5219" s="57" t="str">
        <f t="shared" si="383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380"/>
        <v>0</v>
      </c>
      <c r="L5219" s="57">
        <f t="shared" si="381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382"/>
        <v>0</v>
      </c>
      <c r="C5220" s="57" t="str">
        <f t="shared" si="383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380"/>
        <v>0</v>
      </c>
      <c r="L5220" s="57">
        <f t="shared" si="381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382"/>
        <v>0</v>
      </c>
      <c r="C5221" s="57" t="str">
        <f t="shared" si="383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380"/>
        <v>0</v>
      </c>
      <c r="L5221" s="57">
        <f t="shared" si="381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382"/>
        <v>0</v>
      </c>
      <c r="C5222" s="57" t="str">
        <f t="shared" si="383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380"/>
        <v>0</v>
      </c>
      <c r="L5222" s="57">
        <f t="shared" si="381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382"/>
        <v>0</v>
      </c>
      <c r="C5223" s="57" t="str">
        <f t="shared" si="383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380"/>
        <v>0</v>
      </c>
      <c r="L5223" s="57">
        <f t="shared" si="381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382"/>
        <v>0</v>
      </c>
      <c r="C5224" s="57" t="str">
        <f t="shared" si="383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380"/>
        <v>0</v>
      </c>
      <c r="L5224" s="57">
        <f t="shared" si="381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382"/>
        <v>0</v>
      </c>
      <c r="C5225" s="57" t="str">
        <f t="shared" si="383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380"/>
        <v>0</v>
      </c>
      <c r="L5225" s="57">
        <f t="shared" si="381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382"/>
        <v>0</v>
      </c>
      <c r="C5226" s="57" t="str">
        <f t="shared" si="383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380"/>
        <v>0</v>
      </c>
      <c r="L5226" s="57">
        <f t="shared" si="381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382"/>
        <v>0</v>
      </c>
      <c r="C5227" s="57" t="str">
        <f t="shared" si="383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380"/>
        <v>0</v>
      </c>
      <c r="L5227" s="57">
        <f t="shared" si="381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382"/>
        <v>0</v>
      </c>
      <c r="C5228" s="57" t="str">
        <f t="shared" si="383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380"/>
        <v>0</v>
      </c>
      <c r="L5228" s="57">
        <f t="shared" si="381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382"/>
        <v>0</v>
      </c>
      <c r="C5229" s="57" t="str">
        <f t="shared" si="383"/>
        <v>Jan</v>
      </c>
      <c r="D5229" s="4"/>
      <c r="E5229" s="57"/>
      <c r="F5229" s="57"/>
      <c r="G5229" s="57"/>
      <c r="H5229" s="57"/>
      <c r="I5229" s="57"/>
      <c r="J5229" s="57"/>
      <c r="K5229" s="57">
        <f t="shared" ref="K5229:K5292" si="384">I5229+J5229</f>
        <v>0</v>
      </c>
      <c r="L5229" s="57">
        <f t="shared" si="381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382"/>
        <v>0</v>
      </c>
      <c r="C5230" s="57" t="str">
        <f t="shared" si="383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384"/>
        <v>0</v>
      </c>
      <c r="L5230" s="57">
        <f t="shared" si="381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382"/>
        <v>0</v>
      </c>
      <c r="C5231" s="57" t="str">
        <f t="shared" si="383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384"/>
        <v>0</v>
      </c>
      <c r="L5231" s="57">
        <f t="shared" si="381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382"/>
        <v>0</v>
      </c>
      <c r="C5232" s="57" t="str">
        <f t="shared" si="383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384"/>
        <v>0</v>
      </c>
      <c r="L5232" s="57">
        <f t="shared" si="381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382"/>
        <v>0</v>
      </c>
      <c r="C5233" s="57" t="str">
        <f t="shared" si="383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384"/>
        <v>0</v>
      </c>
      <c r="L5233" s="57">
        <f t="shared" si="381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382"/>
        <v>0</v>
      </c>
      <c r="C5234" s="57" t="str">
        <f t="shared" si="383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384"/>
        <v>0</v>
      </c>
      <c r="L5234" s="57">
        <f t="shared" si="381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382"/>
        <v>0</v>
      </c>
      <c r="C5235" s="57" t="str">
        <f t="shared" si="383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384"/>
        <v>0</v>
      </c>
      <c r="L5235" s="57">
        <f t="shared" si="381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382"/>
        <v>0</v>
      </c>
      <c r="C5236" s="57" t="str">
        <f t="shared" si="383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384"/>
        <v>0</v>
      </c>
      <c r="L5236" s="57">
        <f t="shared" si="381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382"/>
        <v>0</v>
      </c>
      <c r="C5237" s="57" t="str">
        <f t="shared" si="383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384"/>
        <v>0</v>
      </c>
      <c r="L5237" s="57">
        <f t="shared" si="381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382"/>
        <v>0</v>
      </c>
      <c r="C5238" s="57" t="str">
        <f t="shared" si="383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384"/>
        <v>0</v>
      </c>
      <c r="L5238" s="57">
        <f t="shared" si="381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382"/>
        <v>0</v>
      </c>
      <c r="C5239" s="57" t="str">
        <f t="shared" si="383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384"/>
        <v>0</v>
      </c>
      <c r="L5239" s="57">
        <f t="shared" si="381"/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382"/>
        <v>0</v>
      </c>
      <c r="C5240" s="57" t="str">
        <f t="shared" si="383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384"/>
        <v>0</v>
      </c>
      <c r="L5240" s="57">
        <f t="shared" si="381"/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382"/>
        <v>0</v>
      </c>
      <c r="C5241" s="57" t="str">
        <f t="shared" si="383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384"/>
        <v>0</v>
      </c>
      <c r="L5241" s="57">
        <f t="shared" ref="L5241:L5304" si="385">H5241*K5241</f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382"/>
        <v>0</v>
      </c>
      <c r="C5242" s="57" t="str">
        <f t="shared" si="383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384"/>
        <v>0</v>
      </c>
      <c r="L5242" s="57">
        <f t="shared" si="385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382"/>
        <v>0</v>
      </c>
      <c r="C5243" s="57" t="str">
        <f t="shared" si="383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384"/>
        <v>0</v>
      </c>
      <c r="L5243" s="57">
        <f t="shared" si="385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382"/>
        <v>0</v>
      </c>
      <c r="C5244" s="57" t="str">
        <f t="shared" si="383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384"/>
        <v>0</v>
      </c>
      <c r="L5244" s="57">
        <f t="shared" si="385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382"/>
        <v>0</v>
      </c>
      <c r="C5245" s="57" t="str">
        <f t="shared" si="383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384"/>
        <v>0</v>
      </c>
      <c r="L5245" s="57">
        <f t="shared" si="385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382"/>
        <v>0</v>
      </c>
      <c r="C5246" s="57" t="str">
        <f t="shared" si="383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384"/>
        <v>0</v>
      </c>
      <c r="L5246" s="57">
        <f t="shared" si="385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382"/>
        <v>0</v>
      </c>
      <c r="C5247" s="57" t="str">
        <f t="shared" si="383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384"/>
        <v>0</v>
      </c>
      <c r="L5247" s="57">
        <f t="shared" si="385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382"/>
        <v>0</v>
      </c>
      <c r="C5248" s="57" t="str">
        <f t="shared" si="383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384"/>
        <v>0</v>
      </c>
      <c r="L5248" s="57">
        <f t="shared" si="385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382"/>
        <v>0</v>
      </c>
      <c r="C5249" s="57" t="str">
        <f t="shared" si="383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384"/>
        <v>0</v>
      </c>
      <c r="L5249" s="57">
        <f t="shared" si="385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382"/>
        <v>0</v>
      </c>
      <c r="C5250" s="57" t="str">
        <f t="shared" si="383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384"/>
        <v>0</v>
      </c>
      <c r="L5250" s="57">
        <f t="shared" si="385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382"/>
        <v>0</v>
      </c>
      <c r="C5251" s="57" t="str">
        <f t="shared" si="383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384"/>
        <v>0</v>
      </c>
      <c r="L5251" s="57">
        <f t="shared" si="385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382"/>
        <v>0</v>
      </c>
      <c r="C5252" s="57" t="str">
        <f t="shared" si="383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384"/>
        <v>0</v>
      </c>
      <c r="L5252" s="57">
        <f t="shared" si="385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382"/>
        <v>0</v>
      </c>
      <c r="C5253" s="57" t="str">
        <f t="shared" si="383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384"/>
        <v>0</v>
      </c>
      <c r="L5253" s="57">
        <f t="shared" si="385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382"/>
        <v>0</v>
      </c>
      <c r="C5254" s="57" t="str">
        <f t="shared" si="383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384"/>
        <v>0</v>
      </c>
      <c r="L5254" s="57">
        <f t="shared" si="385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382"/>
        <v>0</v>
      </c>
      <c r="C5255" s="57" t="str">
        <f t="shared" si="383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384"/>
        <v>0</v>
      </c>
      <c r="L5255" s="57">
        <f t="shared" si="385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382"/>
        <v>0</v>
      </c>
      <c r="C5256" s="57" t="str">
        <f t="shared" si="383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384"/>
        <v>0</v>
      </c>
      <c r="L5256" s="57">
        <f t="shared" si="385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382"/>
        <v>0</v>
      </c>
      <c r="C5257" s="57" t="str">
        <f t="shared" si="383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384"/>
        <v>0</v>
      </c>
      <c r="L5257" s="57">
        <f t="shared" si="385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382"/>
        <v>0</v>
      </c>
      <c r="C5258" s="57" t="str">
        <f t="shared" si="383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384"/>
        <v>0</v>
      </c>
      <c r="L5258" s="57">
        <f t="shared" si="385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382"/>
        <v>0</v>
      </c>
      <c r="C5259" s="57" t="str">
        <f t="shared" si="383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384"/>
        <v>0</v>
      </c>
      <c r="L5259" s="57">
        <f t="shared" si="385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382"/>
        <v>0</v>
      </c>
      <c r="C5260" s="57" t="str">
        <f t="shared" si="383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384"/>
        <v>0</v>
      </c>
      <c r="L5260" s="57">
        <f t="shared" si="385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382"/>
        <v>0</v>
      </c>
      <c r="C5261" s="57" t="str">
        <f t="shared" si="383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384"/>
        <v>0</v>
      </c>
      <c r="L5261" s="57">
        <f t="shared" si="385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382"/>
        <v>0</v>
      </c>
      <c r="C5262" s="57" t="str">
        <f t="shared" si="383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384"/>
        <v>0</v>
      </c>
      <c r="L5262" s="57">
        <f t="shared" si="385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382"/>
        <v>0</v>
      </c>
      <c r="C5263" s="57" t="str">
        <f t="shared" si="383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384"/>
        <v>0</v>
      </c>
      <c r="L5263" s="57">
        <f t="shared" si="385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382"/>
        <v>0</v>
      </c>
      <c r="C5264" s="57" t="str">
        <f t="shared" si="383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384"/>
        <v>0</v>
      </c>
      <c r="L5264" s="57">
        <f t="shared" si="385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382"/>
        <v>0</v>
      </c>
      <c r="C5265" s="57" t="str">
        <f t="shared" si="383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384"/>
        <v>0</v>
      </c>
      <c r="L5265" s="57">
        <f t="shared" si="385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382"/>
        <v>0</v>
      </c>
      <c r="C5266" s="57" t="str">
        <f t="shared" si="383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384"/>
        <v>0</v>
      </c>
      <c r="L5266" s="57">
        <f t="shared" si="385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382"/>
        <v>0</v>
      </c>
      <c r="C5267" s="57" t="str">
        <f t="shared" si="383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384"/>
        <v>0</v>
      </c>
      <c r="L5267" s="57">
        <f t="shared" si="385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382"/>
        <v>0</v>
      </c>
      <c r="C5268" s="57" t="str">
        <f t="shared" si="383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384"/>
        <v>0</v>
      </c>
      <c r="L5268" s="57">
        <f t="shared" si="385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382"/>
        <v>0</v>
      </c>
      <c r="C5269" s="57" t="str">
        <f t="shared" si="383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384"/>
        <v>0</v>
      </c>
      <c r="L5269" s="57">
        <f t="shared" si="385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382"/>
        <v>0</v>
      </c>
      <c r="C5270" s="57" t="str">
        <f t="shared" si="383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384"/>
        <v>0</v>
      </c>
      <c r="L5270" s="57">
        <f t="shared" si="385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382"/>
        <v>0</v>
      </c>
      <c r="C5271" s="57" t="str">
        <f t="shared" si="383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384"/>
        <v>0</v>
      </c>
      <c r="L5271" s="57">
        <f t="shared" si="385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382"/>
        <v>0</v>
      </c>
      <c r="C5272" s="57" t="str">
        <f t="shared" si="383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384"/>
        <v>0</v>
      </c>
      <c r="L5272" s="57">
        <f t="shared" si="385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382"/>
        <v>0</v>
      </c>
      <c r="C5273" s="57" t="str">
        <f t="shared" si="383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384"/>
        <v>0</v>
      </c>
      <c r="L5273" s="57">
        <f t="shared" si="385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382"/>
        <v>0</v>
      </c>
      <c r="C5274" s="57" t="str">
        <f t="shared" si="383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384"/>
        <v>0</v>
      </c>
      <c r="L5274" s="57">
        <f t="shared" si="385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382"/>
        <v>0</v>
      </c>
      <c r="C5275" s="57" t="str">
        <f t="shared" si="383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384"/>
        <v>0</v>
      </c>
      <c r="L5275" s="57">
        <f t="shared" si="385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382"/>
        <v>0</v>
      </c>
      <c r="C5276" s="57" t="str">
        <f t="shared" si="383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384"/>
        <v>0</v>
      </c>
      <c r="L5276" s="57">
        <f t="shared" si="385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382"/>
        <v>0</v>
      </c>
      <c r="C5277" s="57" t="str">
        <f t="shared" si="383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384"/>
        <v>0</v>
      </c>
      <c r="L5277" s="57">
        <f t="shared" si="385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382"/>
        <v>0</v>
      </c>
      <c r="C5278" s="57" t="str">
        <f t="shared" si="383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384"/>
        <v>0</v>
      </c>
      <c r="L5278" s="57">
        <f t="shared" si="385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382"/>
        <v>0</v>
      </c>
      <c r="C5279" s="57" t="str">
        <f t="shared" si="383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384"/>
        <v>0</v>
      </c>
      <c r="L5279" s="57">
        <f t="shared" si="385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si="382"/>
        <v>0</v>
      </c>
      <c r="C5280" s="57" t="str">
        <f t="shared" si="383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384"/>
        <v>0</v>
      </c>
      <c r="L5280" s="57">
        <f t="shared" si="385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si="382"/>
        <v>0</v>
      </c>
      <c r="C5281" s="57" t="str">
        <f t="shared" si="383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384"/>
        <v>0</v>
      </c>
      <c r="L5281" s="57">
        <f t="shared" si="385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ref="B5282:B5345" si="386">WEEKNUM(A5282)</f>
        <v>0</v>
      </c>
      <c r="C5282" s="57" t="str">
        <f t="shared" ref="C5282:C5345" si="387">TEXT(A5282,"Mmm")</f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384"/>
        <v>0</v>
      </c>
      <c r="L5282" s="57">
        <f t="shared" si="385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386"/>
        <v>0</v>
      </c>
      <c r="C5283" s="57" t="str">
        <f t="shared" si="387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384"/>
        <v>0</v>
      </c>
      <c r="L5283" s="57">
        <f t="shared" si="385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386"/>
        <v>0</v>
      </c>
      <c r="C5284" s="57" t="str">
        <f t="shared" si="387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384"/>
        <v>0</v>
      </c>
      <c r="L5284" s="57">
        <f t="shared" si="385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386"/>
        <v>0</v>
      </c>
      <c r="C5285" s="57" t="str">
        <f t="shared" si="387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384"/>
        <v>0</v>
      </c>
      <c r="L5285" s="57">
        <f t="shared" si="385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386"/>
        <v>0</v>
      </c>
      <c r="C5286" s="57" t="str">
        <f t="shared" si="387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384"/>
        <v>0</v>
      </c>
      <c r="L5286" s="57">
        <f t="shared" si="385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386"/>
        <v>0</v>
      </c>
      <c r="C5287" s="57" t="str">
        <f t="shared" si="387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384"/>
        <v>0</v>
      </c>
      <c r="L5287" s="57">
        <f t="shared" si="385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386"/>
        <v>0</v>
      </c>
      <c r="C5288" s="57" t="str">
        <f t="shared" si="387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384"/>
        <v>0</v>
      </c>
      <c r="L5288" s="57">
        <f t="shared" si="385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386"/>
        <v>0</v>
      </c>
      <c r="C5289" s="57" t="str">
        <f t="shared" si="387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384"/>
        <v>0</v>
      </c>
      <c r="L5289" s="57">
        <f t="shared" si="385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386"/>
        <v>0</v>
      </c>
      <c r="C5290" s="57" t="str">
        <f t="shared" si="387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384"/>
        <v>0</v>
      </c>
      <c r="L5290" s="57">
        <f t="shared" si="385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386"/>
        <v>0</v>
      </c>
      <c r="C5291" s="57" t="str">
        <f t="shared" si="387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384"/>
        <v>0</v>
      </c>
      <c r="L5291" s="57">
        <f t="shared" si="385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386"/>
        <v>0</v>
      </c>
      <c r="C5292" s="57" t="str">
        <f t="shared" si="387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384"/>
        <v>0</v>
      </c>
      <c r="L5292" s="57">
        <f t="shared" si="385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386"/>
        <v>0</v>
      </c>
      <c r="C5293" s="57" t="str">
        <f t="shared" si="387"/>
        <v>Jan</v>
      </c>
      <c r="D5293" s="4"/>
      <c r="E5293" s="57"/>
      <c r="F5293" s="57"/>
      <c r="G5293" s="57"/>
      <c r="H5293" s="57"/>
      <c r="I5293" s="57"/>
      <c r="J5293" s="57"/>
      <c r="K5293" s="57">
        <f t="shared" ref="K5293:K5356" si="388">I5293+J5293</f>
        <v>0</v>
      </c>
      <c r="L5293" s="57">
        <f t="shared" si="385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386"/>
        <v>0</v>
      </c>
      <c r="C5294" s="57" t="str">
        <f t="shared" si="387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388"/>
        <v>0</v>
      </c>
      <c r="L5294" s="57">
        <f t="shared" si="385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386"/>
        <v>0</v>
      </c>
      <c r="C5295" s="57" t="str">
        <f t="shared" si="387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388"/>
        <v>0</v>
      </c>
      <c r="L5295" s="57">
        <f t="shared" si="385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386"/>
        <v>0</v>
      </c>
      <c r="C5296" s="57" t="str">
        <f t="shared" si="387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388"/>
        <v>0</v>
      </c>
      <c r="L5296" s="57">
        <f t="shared" si="385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386"/>
        <v>0</v>
      </c>
      <c r="C5297" s="57" t="str">
        <f t="shared" si="387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388"/>
        <v>0</v>
      </c>
      <c r="L5297" s="57">
        <f t="shared" si="385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386"/>
        <v>0</v>
      </c>
      <c r="C5298" s="57" t="str">
        <f t="shared" si="387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388"/>
        <v>0</v>
      </c>
      <c r="L5298" s="57">
        <f t="shared" si="385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386"/>
        <v>0</v>
      </c>
      <c r="C5299" s="57" t="str">
        <f t="shared" si="387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388"/>
        <v>0</v>
      </c>
      <c r="L5299" s="57">
        <f t="shared" si="385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386"/>
        <v>0</v>
      </c>
      <c r="C5300" s="57" t="str">
        <f t="shared" si="387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388"/>
        <v>0</v>
      </c>
      <c r="L5300" s="57">
        <f t="shared" si="385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386"/>
        <v>0</v>
      </c>
      <c r="C5301" s="57" t="str">
        <f t="shared" si="387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388"/>
        <v>0</v>
      </c>
      <c r="L5301" s="57">
        <f t="shared" si="385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386"/>
        <v>0</v>
      </c>
      <c r="C5302" s="57" t="str">
        <f t="shared" si="387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388"/>
        <v>0</v>
      </c>
      <c r="L5302" s="57">
        <f t="shared" si="385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386"/>
        <v>0</v>
      </c>
      <c r="C5303" s="57" t="str">
        <f t="shared" si="387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388"/>
        <v>0</v>
      </c>
      <c r="L5303" s="57">
        <f t="shared" si="385"/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386"/>
        <v>0</v>
      </c>
      <c r="C5304" s="57" t="str">
        <f t="shared" si="387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388"/>
        <v>0</v>
      </c>
      <c r="L5304" s="57">
        <f t="shared" si="385"/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386"/>
        <v>0</v>
      </c>
      <c r="C5305" s="57" t="str">
        <f t="shared" si="387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388"/>
        <v>0</v>
      </c>
      <c r="L5305" s="57">
        <f t="shared" ref="L5305:L5368" si="389">H5305*K5305</f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386"/>
        <v>0</v>
      </c>
      <c r="C5306" s="57" t="str">
        <f t="shared" si="387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388"/>
        <v>0</v>
      </c>
      <c r="L5306" s="57">
        <f t="shared" si="389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386"/>
        <v>0</v>
      </c>
      <c r="C5307" s="57" t="str">
        <f t="shared" si="387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388"/>
        <v>0</v>
      </c>
      <c r="L5307" s="57">
        <f t="shared" si="389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386"/>
        <v>0</v>
      </c>
      <c r="C5308" s="57" t="str">
        <f t="shared" si="387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388"/>
        <v>0</v>
      </c>
      <c r="L5308" s="57">
        <f t="shared" si="389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386"/>
        <v>0</v>
      </c>
      <c r="C5309" s="57" t="str">
        <f t="shared" si="387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388"/>
        <v>0</v>
      </c>
      <c r="L5309" s="57">
        <f t="shared" si="389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386"/>
        <v>0</v>
      </c>
      <c r="C5310" s="57" t="str">
        <f t="shared" si="387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388"/>
        <v>0</v>
      </c>
      <c r="L5310" s="57">
        <f t="shared" si="389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386"/>
        <v>0</v>
      </c>
      <c r="C5311" s="57" t="str">
        <f t="shared" si="387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388"/>
        <v>0</v>
      </c>
      <c r="L5311" s="57">
        <f t="shared" si="389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386"/>
        <v>0</v>
      </c>
      <c r="C5312" s="57" t="str">
        <f t="shared" si="387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388"/>
        <v>0</v>
      </c>
      <c r="L5312" s="57">
        <f t="shared" si="389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386"/>
        <v>0</v>
      </c>
      <c r="C5313" s="57" t="str">
        <f t="shared" si="387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388"/>
        <v>0</v>
      </c>
      <c r="L5313" s="57">
        <f t="shared" si="389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386"/>
        <v>0</v>
      </c>
      <c r="C5314" s="57" t="str">
        <f t="shared" si="387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388"/>
        <v>0</v>
      </c>
      <c r="L5314" s="57">
        <f t="shared" si="389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386"/>
        <v>0</v>
      </c>
      <c r="C5315" s="57" t="str">
        <f t="shared" si="387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388"/>
        <v>0</v>
      </c>
      <c r="L5315" s="57">
        <f t="shared" si="389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386"/>
        <v>0</v>
      </c>
      <c r="C5316" s="57" t="str">
        <f t="shared" si="387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388"/>
        <v>0</v>
      </c>
      <c r="L5316" s="57">
        <f t="shared" si="389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386"/>
        <v>0</v>
      </c>
      <c r="C5317" s="57" t="str">
        <f t="shared" si="387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388"/>
        <v>0</v>
      </c>
      <c r="L5317" s="57">
        <f t="shared" si="389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386"/>
        <v>0</v>
      </c>
      <c r="C5318" s="57" t="str">
        <f t="shared" si="387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388"/>
        <v>0</v>
      </c>
      <c r="L5318" s="57">
        <f t="shared" si="389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386"/>
        <v>0</v>
      </c>
      <c r="C5319" s="57" t="str">
        <f t="shared" si="387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388"/>
        <v>0</v>
      </c>
      <c r="L5319" s="57">
        <f t="shared" si="389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386"/>
        <v>0</v>
      </c>
      <c r="C5320" s="57" t="str">
        <f t="shared" si="387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388"/>
        <v>0</v>
      </c>
      <c r="L5320" s="57">
        <f t="shared" si="389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386"/>
        <v>0</v>
      </c>
      <c r="C5321" s="57" t="str">
        <f t="shared" si="387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388"/>
        <v>0</v>
      </c>
      <c r="L5321" s="57">
        <f t="shared" si="389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386"/>
        <v>0</v>
      </c>
      <c r="C5322" s="57" t="str">
        <f t="shared" si="387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388"/>
        <v>0</v>
      </c>
      <c r="L5322" s="57">
        <f t="shared" si="389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386"/>
        <v>0</v>
      </c>
      <c r="C5323" s="57" t="str">
        <f t="shared" si="387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388"/>
        <v>0</v>
      </c>
      <c r="L5323" s="57">
        <f t="shared" si="389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386"/>
        <v>0</v>
      </c>
      <c r="C5324" s="57" t="str">
        <f t="shared" si="387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388"/>
        <v>0</v>
      </c>
      <c r="L5324" s="57">
        <f t="shared" si="389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386"/>
        <v>0</v>
      </c>
      <c r="C5325" s="57" t="str">
        <f t="shared" si="387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388"/>
        <v>0</v>
      </c>
      <c r="L5325" s="57">
        <f t="shared" si="389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386"/>
        <v>0</v>
      </c>
      <c r="C5326" s="57" t="str">
        <f t="shared" si="387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388"/>
        <v>0</v>
      </c>
      <c r="L5326" s="57">
        <f t="shared" si="389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386"/>
        <v>0</v>
      </c>
      <c r="C5327" s="57" t="str">
        <f t="shared" si="387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388"/>
        <v>0</v>
      </c>
      <c r="L5327" s="57">
        <f t="shared" si="389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386"/>
        <v>0</v>
      </c>
      <c r="C5328" s="57" t="str">
        <f t="shared" si="387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388"/>
        <v>0</v>
      </c>
      <c r="L5328" s="57">
        <f t="shared" si="389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386"/>
        <v>0</v>
      </c>
      <c r="C5329" s="57" t="str">
        <f t="shared" si="387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388"/>
        <v>0</v>
      </c>
      <c r="L5329" s="57">
        <f t="shared" si="389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386"/>
        <v>0</v>
      </c>
      <c r="C5330" s="57" t="str">
        <f t="shared" si="387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388"/>
        <v>0</v>
      </c>
      <c r="L5330" s="57">
        <f t="shared" si="389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386"/>
        <v>0</v>
      </c>
      <c r="C5331" s="57" t="str">
        <f t="shared" si="387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388"/>
        <v>0</v>
      </c>
      <c r="L5331" s="57">
        <f t="shared" si="389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386"/>
        <v>0</v>
      </c>
      <c r="C5332" s="57" t="str">
        <f t="shared" si="387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388"/>
        <v>0</v>
      </c>
      <c r="L5332" s="57">
        <f t="shared" si="389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386"/>
        <v>0</v>
      </c>
      <c r="C5333" s="57" t="str">
        <f t="shared" si="387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388"/>
        <v>0</v>
      </c>
      <c r="L5333" s="57">
        <f t="shared" si="389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386"/>
        <v>0</v>
      </c>
      <c r="C5334" s="57" t="str">
        <f t="shared" si="387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388"/>
        <v>0</v>
      </c>
      <c r="L5334" s="57">
        <f t="shared" si="389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386"/>
        <v>0</v>
      </c>
      <c r="C5335" s="57" t="str">
        <f t="shared" si="387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388"/>
        <v>0</v>
      </c>
      <c r="L5335" s="57">
        <f t="shared" si="389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386"/>
        <v>0</v>
      </c>
      <c r="C5336" s="57" t="str">
        <f t="shared" si="387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388"/>
        <v>0</v>
      </c>
      <c r="L5336" s="57">
        <f t="shared" si="389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386"/>
        <v>0</v>
      </c>
      <c r="C5337" s="57" t="str">
        <f t="shared" si="387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388"/>
        <v>0</v>
      </c>
      <c r="L5337" s="57">
        <f t="shared" si="389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386"/>
        <v>0</v>
      </c>
      <c r="C5338" s="57" t="str">
        <f t="shared" si="387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388"/>
        <v>0</v>
      </c>
      <c r="L5338" s="57">
        <f t="shared" si="389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386"/>
        <v>0</v>
      </c>
      <c r="C5339" s="57" t="str">
        <f t="shared" si="387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388"/>
        <v>0</v>
      </c>
      <c r="L5339" s="57">
        <f t="shared" si="389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386"/>
        <v>0</v>
      </c>
      <c r="C5340" s="57" t="str">
        <f t="shared" si="387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388"/>
        <v>0</v>
      </c>
      <c r="L5340" s="57">
        <f t="shared" si="389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386"/>
        <v>0</v>
      </c>
      <c r="C5341" s="57" t="str">
        <f t="shared" si="387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388"/>
        <v>0</v>
      </c>
      <c r="L5341" s="57">
        <f t="shared" si="389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386"/>
        <v>0</v>
      </c>
      <c r="C5342" s="57" t="str">
        <f t="shared" si="387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388"/>
        <v>0</v>
      </c>
      <c r="L5342" s="57">
        <f t="shared" si="389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386"/>
        <v>0</v>
      </c>
      <c r="C5343" s="57" t="str">
        <f t="shared" si="387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388"/>
        <v>0</v>
      </c>
      <c r="L5343" s="57">
        <f t="shared" si="389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si="386"/>
        <v>0</v>
      </c>
      <c r="C5344" s="57" t="str">
        <f t="shared" si="387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388"/>
        <v>0</v>
      </c>
      <c r="L5344" s="57">
        <f t="shared" si="389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si="386"/>
        <v>0</v>
      </c>
      <c r="C5345" s="57" t="str">
        <f t="shared" si="387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388"/>
        <v>0</v>
      </c>
      <c r="L5345" s="57">
        <f t="shared" si="389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ref="B5346:B5409" si="390">WEEKNUM(A5346)</f>
        <v>0</v>
      </c>
      <c r="C5346" s="57" t="str">
        <f t="shared" ref="C5346:C5409" si="391">TEXT(A5346,"Mmm")</f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388"/>
        <v>0</v>
      </c>
      <c r="L5346" s="57">
        <f t="shared" si="389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390"/>
        <v>0</v>
      </c>
      <c r="C5347" s="57" t="str">
        <f t="shared" si="391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388"/>
        <v>0</v>
      </c>
      <c r="L5347" s="57">
        <f t="shared" si="389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390"/>
        <v>0</v>
      </c>
      <c r="C5348" s="57" t="str">
        <f t="shared" si="391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388"/>
        <v>0</v>
      </c>
      <c r="L5348" s="57">
        <f t="shared" si="389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390"/>
        <v>0</v>
      </c>
      <c r="C5349" s="57" t="str">
        <f t="shared" si="391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388"/>
        <v>0</v>
      </c>
      <c r="L5349" s="57">
        <f t="shared" si="389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390"/>
        <v>0</v>
      </c>
      <c r="C5350" s="57" t="str">
        <f t="shared" si="391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388"/>
        <v>0</v>
      </c>
      <c r="L5350" s="57">
        <f t="shared" si="389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390"/>
        <v>0</v>
      </c>
      <c r="C5351" s="57" t="str">
        <f t="shared" si="391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388"/>
        <v>0</v>
      </c>
      <c r="L5351" s="57">
        <f t="shared" si="389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390"/>
        <v>0</v>
      </c>
      <c r="C5352" s="57" t="str">
        <f t="shared" si="391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388"/>
        <v>0</v>
      </c>
      <c r="L5352" s="57">
        <f t="shared" si="389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390"/>
        <v>0</v>
      </c>
      <c r="C5353" s="57" t="str">
        <f t="shared" si="391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388"/>
        <v>0</v>
      </c>
      <c r="L5353" s="57">
        <f t="shared" si="389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390"/>
        <v>0</v>
      </c>
      <c r="C5354" s="57" t="str">
        <f t="shared" si="391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388"/>
        <v>0</v>
      </c>
      <c r="L5354" s="57">
        <f t="shared" si="389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390"/>
        <v>0</v>
      </c>
      <c r="C5355" s="57" t="str">
        <f t="shared" si="391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388"/>
        <v>0</v>
      </c>
      <c r="L5355" s="57">
        <f t="shared" si="389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390"/>
        <v>0</v>
      </c>
      <c r="C5356" s="57" t="str">
        <f t="shared" si="391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388"/>
        <v>0</v>
      </c>
      <c r="L5356" s="57">
        <f t="shared" si="389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390"/>
        <v>0</v>
      </c>
      <c r="C5357" s="57" t="str">
        <f t="shared" si="391"/>
        <v>Jan</v>
      </c>
      <c r="D5357" s="4"/>
      <c r="E5357" s="57"/>
      <c r="F5357" s="57"/>
      <c r="G5357" s="57"/>
      <c r="H5357" s="57"/>
      <c r="I5357" s="57"/>
      <c r="J5357" s="57"/>
      <c r="K5357" s="57">
        <f t="shared" ref="K5357:K5420" si="392">I5357+J5357</f>
        <v>0</v>
      </c>
      <c r="L5357" s="57">
        <f t="shared" si="389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390"/>
        <v>0</v>
      </c>
      <c r="C5358" s="57" t="str">
        <f t="shared" si="391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392"/>
        <v>0</v>
      </c>
      <c r="L5358" s="57">
        <f t="shared" si="389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390"/>
        <v>0</v>
      </c>
      <c r="C5359" s="57" t="str">
        <f t="shared" si="391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392"/>
        <v>0</v>
      </c>
      <c r="L5359" s="57">
        <f t="shared" si="389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390"/>
        <v>0</v>
      </c>
      <c r="C5360" s="57" t="str">
        <f t="shared" si="391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392"/>
        <v>0</v>
      </c>
      <c r="L5360" s="57">
        <f t="shared" si="389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390"/>
        <v>0</v>
      </c>
      <c r="C5361" s="57" t="str">
        <f t="shared" si="391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392"/>
        <v>0</v>
      </c>
      <c r="L5361" s="57">
        <f t="shared" si="389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390"/>
        <v>0</v>
      </c>
      <c r="C5362" s="57" t="str">
        <f t="shared" si="391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392"/>
        <v>0</v>
      </c>
      <c r="L5362" s="57">
        <f t="shared" si="389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390"/>
        <v>0</v>
      </c>
      <c r="C5363" s="57" t="str">
        <f t="shared" si="391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392"/>
        <v>0</v>
      </c>
      <c r="L5363" s="57">
        <f t="shared" si="389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390"/>
        <v>0</v>
      </c>
      <c r="C5364" s="57" t="str">
        <f t="shared" si="391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392"/>
        <v>0</v>
      </c>
      <c r="L5364" s="57">
        <f t="shared" si="389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390"/>
        <v>0</v>
      </c>
      <c r="C5365" s="57" t="str">
        <f t="shared" si="391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392"/>
        <v>0</v>
      </c>
      <c r="L5365" s="57">
        <f t="shared" si="389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390"/>
        <v>0</v>
      </c>
      <c r="C5366" s="57" t="str">
        <f t="shared" si="391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392"/>
        <v>0</v>
      </c>
      <c r="L5366" s="57">
        <f t="shared" si="389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390"/>
        <v>0</v>
      </c>
      <c r="C5367" s="57" t="str">
        <f t="shared" si="391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392"/>
        <v>0</v>
      </c>
      <c r="L5367" s="57">
        <f t="shared" si="389"/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390"/>
        <v>0</v>
      </c>
      <c r="C5368" s="57" t="str">
        <f t="shared" si="391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392"/>
        <v>0</v>
      </c>
      <c r="L5368" s="57">
        <f t="shared" si="389"/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390"/>
        <v>0</v>
      </c>
      <c r="C5369" s="57" t="str">
        <f t="shared" si="391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392"/>
        <v>0</v>
      </c>
      <c r="L5369" s="57">
        <f t="shared" ref="L5369:L5432" si="393">H5369*K5369</f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390"/>
        <v>0</v>
      </c>
      <c r="C5370" s="57" t="str">
        <f t="shared" si="391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392"/>
        <v>0</v>
      </c>
      <c r="L5370" s="57">
        <f t="shared" si="393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390"/>
        <v>0</v>
      </c>
      <c r="C5371" s="57" t="str">
        <f t="shared" si="391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392"/>
        <v>0</v>
      </c>
      <c r="L5371" s="57">
        <f t="shared" si="393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390"/>
        <v>0</v>
      </c>
      <c r="C5372" s="57" t="str">
        <f t="shared" si="391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392"/>
        <v>0</v>
      </c>
      <c r="L5372" s="57">
        <f t="shared" si="393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390"/>
        <v>0</v>
      </c>
      <c r="C5373" s="57" t="str">
        <f t="shared" si="391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392"/>
        <v>0</v>
      </c>
      <c r="L5373" s="57">
        <f t="shared" si="393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390"/>
        <v>0</v>
      </c>
      <c r="C5374" s="57" t="str">
        <f t="shared" si="391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392"/>
        <v>0</v>
      </c>
      <c r="L5374" s="57">
        <f t="shared" si="393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390"/>
        <v>0</v>
      </c>
      <c r="C5375" s="57" t="str">
        <f t="shared" si="391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392"/>
        <v>0</v>
      </c>
      <c r="L5375" s="57">
        <f t="shared" si="393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390"/>
        <v>0</v>
      </c>
      <c r="C5376" s="57" t="str">
        <f t="shared" si="391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392"/>
        <v>0</v>
      </c>
      <c r="L5376" s="57">
        <f t="shared" si="393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390"/>
        <v>0</v>
      </c>
      <c r="C5377" s="57" t="str">
        <f t="shared" si="391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392"/>
        <v>0</v>
      </c>
      <c r="L5377" s="57">
        <f t="shared" si="393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390"/>
        <v>0</v>
      </c>
      <c r="C5378" s="57" t="str">
        <f t="shared" si="391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392"/>
        <v>0</v>
      </c>
      <c r="L5378" s="57">
        <f t="shared" si="393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390"/>
        <v>0</v>
      </c>
      <c r="C5379" s="57" t="str">
        <f t="shared" si="391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392"/>
        <v>0</v>
      </c>
      <c r="L5379" s="57">
        <f t="shared" si="393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390"/>
        <v>0</v>
      </c>
      <c r="C5380" s="57" t="str">
        <f t="shared" si="391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392"/>
        <v>0</v>
      </c>
      <c r="L5380" s="57">
        <f t="shared" si="393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390"/>
        <v>0</v>
      </c>
      <c r="C5381" s="57" t="str">
        <f t="shared" si="391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392"/>
        <v>0</v>
      </c>
      <c r="L5381" s="57">
        <f t="shared" si="393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390"/>
        <v>0</v>
      </c>
      <c r="C5382" s="57" t="str">
        <f t="shared" si="391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392"/>
        <v>0</v>
      </c>
      <c r="L5382" s="57">
        <f t="shared" si="393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390"/>
        <v>0</v>
      </c>
      <c r="C5383" s="57" t="str">
        <f t="shared" si="391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392"/>
        <v>0</v>
      </c>
      <c r="L5383" s="57">
        <f t="shared" si="393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390"/>
        <v>0</v>
      </c>
      <c r="C5384" s="57" t="str">
        <f t="shared" si="391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392"/>
        <v>0</v>
      </c>
      <c r="L5384" s="57">
        <f t="shared" si="393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390"/>
        <v>0</v>
      </c>
      <c r="C5385" s="57" t="str">
        <f t="shared" si="391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392"/>
        <v>0</v>
      </c>
      <c r="L5385" s="57">
        <f t="shared" si="393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390"/>
        <v>0</v>
      </c>
      <c r="C5386" s="57" t="str">
        <f t="shared" si="391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392"/>
        <v>0</v>
      </c>
      <c r="L5386" s="57">
        <f t="shared" si="393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390"/>
        <v>0</v>
      </c>
      <c r="C5387" s="57" t="str">
        <f t="shared" si="391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392"/>
        <v>0</v>
      </c>
      <c r="L5387" s="57">
        <f t="shared" si="393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390"/>
        <v>0</v>
      </c>
      <c r="C5388" s="57" t="str">
        <f t="shared" si="391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392"/>
        <v>0</v>
      </c>
      <c r="L5388" s="57">
        <f t="shared" si="393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390"/>
        <v>0</v>
      </c>
      <c r="C5389" s="57" t="str">
        <f t="shared" si="391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392"/>
        <v>0</v>
      </c>
      <c r="L5389" s="57">
        <f t="shared" si="393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390"/>
        <v>0</v>
      </c>
      <c r="C5390" s="57" t="str">
        <f t="shared" si="391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392"/>
        <v>0</v>
      </c>
      <c r="L5390" s="57">
        <f t="shared" si="393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390"/>
        <v>0</v>
      </c>
      <c r="C5391" s="57" t="str">
        <f t="shared" si="391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392"/>
        <v>0</v>
      </c>
      <c r="L5391" s="57">
        <f t="shared" si="393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390"/>
        <v>0</v>
      </c>
      <c r="C5392" s="57" t="str">
        <f t="shared" si="391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392"/>
        <v>0</v>
      </c>
      <c r="L5392" s="57">
        <f t="shared" si="393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390"/>
        <v>0</v>
      </c>
      <c r="C5393" s="57" t="str">
        <f t="shared" si="391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392"/>
        <v>0</v>
      </c>
      <c r="L5393" s="57">
        <f t="shared" si="393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390"/>
        <v>0</v>
      </c>
      <c r="C5394" s="57" t="str">
        <f t="shared" si="391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392"/>
        <v>0</v>
      </c>
      <c r="L5394" s="57">
        <f t="shared" si="393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390"/>
        <v>0</v>
      </c>
      <c r="C5395" s="57" t="str">
        <f t="shared" si="391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392"/>
        <v>0</v>
      </c>
      <c r="L5395" s="57">
        <f t="shared" si="393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390"/>
        <v>0</v>
      </c>
      <c r="C5396" s="57" t="str">
        <f t="shared" si="391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392"/>
        <v>0</v>
      </c>
      <c r="L5396" s="57">
        <f t="shared" si="393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390"/>
        <v>0</v>
      </c>
      <c r="C5397" s="57" t="str">
        <f t="shared" si="391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392"/>
        <v>0</v>
      </c>
      <c r="L5397" s="57">
        <f t="shared" si="393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390"/>
        <v>0</v>
      </c>
      <c r="C5398" s="57" t="str">
        <f t="shared" si="391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392"/>
        <v>0</v>
      </c>
      <c r="L5398" s="57">
        <f t="shared" si="393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390"/>
        <v>0</v>
      </c>
      <c r="C5399" s="57" t="str">
        <f t="shared" si="391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392"/>
        <v>0</v>
      </c>
      <c r="L5399" s="57">
        <f t="shared" si="393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390"/>
        <v>0</v>
      </c>
      <c r="C5400" s="57" t="str">
        <f t="shared" si="391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392"/>
        <v>0</v>
      </c>
      <c r="L5400" s="57">
        <f t="shared" si="393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390"/>
        <v>0</v>
      </c>
      <c r="C5401" s="57" t="str">
        <f t="shared" si="391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392"/>
        <v>0</v>
      </c>
      <c r="L5401" s="57">
        <f t="shared" si="393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390"/>
        <v>0</v>
      </c>
      <c r="C5402" s="57" t="str">
        <f t="shared" si="391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392"/>
        <v>0</v>
      </c>
      <c r="L5402" s="57">
        <f t="shared" si="393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390"/>
        <v>0</v>
      </c>
      <c r="C5403" s="57" t="str">
        <f t="shared" si="391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392"/>
        <v>0</v>
      </c>
      <c r="L5403" s="57">
        <f t="shared" si="393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390"/>
        <v>0</v>
      </c>
      <c r="C5404" s="57" t="str">
        <f t="shared" si="391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392"/>
        <v>0</v>
      </c>
      <c r="L5404" s="57">
        <f t="shared" si="393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390"/>
        <v>0</v>
      </c>
      <c r="C5405" s="57" t="str">
        <f t="shared" si="391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392"/>
        <v>0</v>
      </c>
      <c r="L5405" s="57">
        <f t="shared" si="393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390"/>
        <v>0</v>
      </c>
      <c r="C5406" s="57" t="str">
        <f t="shared" si="391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392"/>
        <v>0</v>
      </c>
      <c r="L5406" s="57">
        <f t="shared" si="393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390"/>
        <v>0</v>
      </c>
      <c r="C5407" s="57" t="str">
        <f t="shared" si="391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392"/>
        <v>0</v>
      </c>
      <c r="L5407" s="57">
        <f t="shared" si="393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si="390"/>
        <v>0</v>
      </c>
      <c r="C5408" s="57" t="str">
        <f t="shared" si="391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392"/>
        <v>0</v>
      </c>
      <c r="L5408" s="57">
        <f t="shared" si="393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si="390"/>
        <v>0</v>
      </c>
      <c r="C5409" s="57" t="str">
        <f t="shared" si="391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392"/>
        <v>0</v>
      </c>
      <c r="L5409" s="57">
        <f t="shared" si="393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ref="B5410:B5473" si="394">WEEKNUM(A5410)</f>
        <v>0</v>
      </c>
      <c r="C5410" s="57" t="str">
        <f t="shared" ref="C5410:C5473" si="395">TEXT(A5410,"Mmm")</f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392"/>
        <v>0</v>
      </c>
      <c r="L5410" s="57">
        <f t="shared" si="393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394"/>
        <v>0</v>
      </c>
      <c r="C5411" s="57" t="str">
        <f t="shared" si="395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392"/>
        <v>0</v>
      </c>
      <c r="L5411" s="57">
        <f t="shared" si="393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394"/>
        <v>0</v>
      </c>
      <c r="C5412" s="57" t="str">
        <f t="shared" si="395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392"/>
        <v>0</v>
      </c>
      <c r="L5412" s="57">
        <f t="shared" si="393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394"/>
        <v>0</v>
      </c>
      <c r="C5413" s="57" t="str">
        <f t="shared" si="395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392"/>
        <v>0</v>
      </c>
      <c r="L5413" s="57">
        <f t="shared" si="393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394"/>
        <v>0</v>
      </c>
      <c r="C5414" s="57" t="str">
        <f t="shared" si="395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392"/>
        <v>0</v>
      </c>
      <c r="L5414" s="57">
        <f t="shared" si="393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394"/>
        <v>0</v>
      </c>
      <c r="C5415" s="57" t="str">
        <f t="shared" si="395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392"/>
        <v>0</v>
      </c>
      <c r="L5415" s="57">
        <f t="shared" si="393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394"/>
        <v>0</v>
      </c>
      <c r="C5416" s="57" t="str">
        <f t="shared" si="395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392"/>
        <v>0</v>
      </c>
      <c r="L5416" s="57">
        <f t="shared" si="393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394"/>
        <v>0</v>
      </c>
      <c r="C5417" s="57" t="str">
        <f t="shared" si="395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392"/>
        <v>0</v>
      </c>
      <c r="L5417" s="57">
        <f t="shared" si="393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394"/>
        <v>0</v>
      </c>
      <c r="C5418" s="57" t="str">
        <f t="shared" si="395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392"/>
        <v>0</v>
      </c>
      <c r="L5418" s="57">
        <f t="shared" si="393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394"/>
        <v>0</v>
      </c>
      <c r="C5419" s="57" t="str">
        <f t="shared" si="395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392"/>
        <v>0</v>
      </c>
      <c r="L5419" s="57">
        <f t="shared" si="393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394"/>
        <v>0</v>
      </c>
      <c r="C5420" s="57" t="str">
        <f t="shared" si="395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392"/>
        <v>0</v>
      </c>
      <c r="L5420" s="57">
        <f t="shared" si="393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394"/>
        <v>0</v>
      </c>
      <c r="C5421" s="57" t="str">
        <f t="shared" si="395"/>
        <v>Jan</v>
      </c>
      <c r="D5421" s="4"/>
      <c r="E5421" s="57"/>
      <c r="F5421" s="57"/>
      <c r="G5421" s="57"/>
      <c r="H5421" s="57"/>
      <c r="I5421" s="57"/>
      <c r="J5421" s="57"/>
      <c r="K5421" s="57">
        <f t="shared" ref="K5421:K5484" si="396">I5421+J5421</f>
        <v>0</v>
      </c>
      <c r="L5421" s="57">
        <f t="shared" si="393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394"/>
        <v>0</v>
      </c>
      <c r="C5422" s="57" t="str">
        <f t="shared" si="395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396"/>
        <v>0</v>
      </c>
      <c r="L5422" s="57">
        <f t="shared" si="393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394"/>
        <v>0</v>
      </c>
      <c r="C5423" s="57" t="str">
        <f t="shared" si="395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396"/>
        <v>0</v>
      </c>
      <c r="L5423" s="57">
        <f t="shared" si="393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394"/>
        <v>0</v>
      </c>
      <c r="C5424" s="57" t="str">
        <f t="shared" si="395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396"/>
        <v>0</v>
      </c>
      <c r="L5424" s="57">
        <f t="shared" si="393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394"/>
        <v>0</v>
      </c>
      <c r="C5425" s="57" t="str">
        <f t="shared" si="395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396"/>
        <v>0</v>
      </c>
      <c r="L5425" s="57">
        <f t="shared" si="393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394"/>
        <v>0</v>
      </c>
      <c r="C5426" s="57" t="str">
        <f t="shared" si="395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396"/>
        <v>0</v>
      </c>
      <c r="L5426" s="57">
        <f t="shared" si="393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394"/>
        <v>0</v>
      </c>
      <c r="C5427" s="57" t="str">
        <f t="shared" si="395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396"/>
        <v>0</v>
      </c>
      <c r="L5427" s="57">
        <f t="shared" si="393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394"/>
        <v>0</v>
      </c>
      <c r="C5428" s="57" t="str">
        <f t="shared" si="395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396"/>
        <v>0</v>
      </c>
      <c r="L5428" s="57">
        <f t="shared" si="393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394"/>
        <v>0</v>
      </c>
      <c r="C5429" s="57" t="str">
        <f t="shared" si="395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396"/>
        <v>0</v>
      </c>
      <c r="L5429" s="57">
        <f t="shared" si="393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394"/>
        <v>0</v>
      </c>
      <c r="C5430" s="57" t="str">
        <f t="shared" si="395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396"/>
        <v>0</v>
      </c>
      <c r="L5430" s="57">
        <f t="shared" si="393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394"/>
        <v>0</v>
      </c>
      <c r="C5431" s="57" t="str">
        <f t="shared" si="395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396"/>
        <v>0</v>
      </c>
      <c r="L5431" s="57">
        <f t="shared" si="393"/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394"/>
        <v>0</v>
      </c>
      <c r="C5432" s="57" t="str">
        <f t="shared" si="395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396"/>
        <v>0</v>
      </c>
      <c r="L5432" s="57">
        <f t="shared" si="393"/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394"/>
        <v>0</v>
      </c>
      <c r="C5433" s="57" t="str">
        <f t="shared" si="395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396"/>
        <v>0</v>
      </c>
      <c r="L5433" s="57">
        <f t="shared" ref="L5433:L5496" si="397">H5433*K5433</f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394"/>
        <v>0</v>
      </c>
      <c r="C5434" s="57" t="str">
        <f t="shared" si="395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396"/>
        <v>0</v>
      </c>
      <c r="L5434" s="57">
        <f t="shared" si="397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394"/>
        <v>0</v>
      </c>
      <c r="C5435" s="57" t="str">
        <f t="shared" si="395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396"/>
        <v>0</v>
      </c>
      <c r="L5435" s="57">
        <f t="shared" si="397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394"/>
        <v>0</v>
      </c>
      <c r="C5436" s="57" t="str">
        <f t="shared" si="395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396"/>
        <v>0</v>
      </c>
      <c r="L5436" s="57">
        <f t="shared" si="397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394"/>
        <v>0</v>
      </c>
      <c r="C5437" s="57" t="str">
        <f t="shared" si="395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396"/>
        <v>0</v>
      </c>
      <c r="L5437" s="57">
        <f t="shared" si="397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394"/>
        <v>0</v>
      </c>
      <c r="C5438" s="57" t="str">
        <f t="shared" si="395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396"/>
        <v>0</v>
      </c>
      <c r="L5438" s="57">
        <f t="shared" si="397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394"/>
        <v>0</v>
      </c>
      <c r="C5439" s="57" t="str">
        <f t="shared" si="395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396"/>
        <v>0</v>
      </c>
      <c r="L5439" s="57">
        <f t="shared" si="397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394"/>
        <v>0</v>
      </c>
      <c r="C5440" s="57" t="str">
        <f t="shared" si="395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396"/>
        <v>0</v>
      </c>
      <c r="L5440" s="57">
        <f t="shared" si="397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394"/>
        <v>0</v>
      </c>
      <c r="C5441" s="57" t="str">
        <f t="shared" si="395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396"/>
        <v>0</v>
      </c>
      <c r="L5441" s="57">
        <f t="shared" si="397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394"/>
        <v>0</v>
      </c>
      <c r="C5442" s="57" t="str">
        <f t="shared" si="395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396"/>
        <v>0</v>
      </c>
      <c r="L5442" s="57">
        <f t="shared" si="397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394"/>
        <v>0</v>
      </c>
      <c r="C5443" s="57" t="str">
        <f t="shared" si="395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396"/>
        <v>0</v>
      </c>
      <c r="L5443" s="57">
        <f t="shared" si="397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394"/>
        <v>0</v>
      </c>
      <c r="C5444" s="57" t="str">
        <f t="shared" si="395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396"/>
        <v>0</v>
      </c>
      <c r="L5444" s="57">
        <f t="shared" si="397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394"/>
        <v>0</v>
      </c>
      <c r="C5445" s="57" t="str">
        <f t="shared" si="395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396"/>
        <v>0</v>
      </c>
      <c r="L5445" s="57">
        <f t="shared" si="397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394"/>
        <v>0</v>
      </c>
      <c r="C5446" s="57" t="str">
        <f t="shared" si="395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396"/>
        <v>0</v>
      </c>
      <c r="L5446" s="57">
        <f t="shared" si="397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394"/>
        <v>0</v>
      </c>
      <c r="C5447" s="57" t="str">
        <f t="shared" si="395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396"/>
        <v>0</v>
      </c>
      <c r="L5447" s="57">
        <f t="shared" si="397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394"/>
        <v>0</v>
      </c>
      <c r="C5448" s="57" t="str">
        <f t="shared" si="395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396"/>
        <v>0</v>
      </c>
      <c r="L5448" s="57">
        <f t="shared" si="397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394"/>
        <v>0</v>
      </c>
      <c r="C5449" s="57" t="str">
        <f t="shared" si="395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396"/>
        <v>0</v>
      </c>
      <c r="L5449" s="57">
        <f t="shared" si="397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394"/>
        <v>0</v>
      </c>
      <c r="C5450" s="57" t="str">
        <f t="shared" si="395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396"/>
        <v>0</v>
      </c>
      <c r="L5450" s="57">
        <f t="shared" si="397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394"/>
        <v>0</v>
      </c>
      <c r="C5451" s="57" t="str">
        <f t="shared" si="395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396"/>
        <v>0</v>
      </c>
      <c r="L5451" s="57">
        <f t="shared" si="397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394"/>
        <v>0</v>
      </c>
      <c r="C5452" s="57" t="str">
        <f t="shared" si="395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396"/>
        <v>0</v>
      </c>
      <c r="L5452" s="57">
        <f t="shared" si="397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394"/>
        <v>0</v>
      </c>
      <c r="C5453" s="57" t="str">
        <f t="shared" si="395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396"/>
        <v>0</v>
      </c>
      <c r="L5453" s="57">
        <f t="shared" si="397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394"/>
        <v>0</v>
      </c>
      <c r="C5454" s="57" t="str">
        <f t="shared" si="395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396"/>
        <v>0</v>
      </c>
      <c r="L5454" s="57">
        <f t="shared" si="397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394"/>
        <v>0</v>
      </c>
      <c r="C5455" s="57" t="str">
        <f t="shared" si="395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396"/>
        <v>0</v>
      </c>
      <c r="L5455" s="57">
        <f t="shared" si="397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394"/>
        <v>0</v>
      </c>
      <c r="C5456" s="57" t="str">
        <f t="shared" si="395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396"/>
        <v>0</v>
      </c>
      <c r="L5456" s="57">
        <f t="shared" si="397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394"/>
        <v>0</v>
      </c>
      <c r="C5457" s="57" t="str">
        <f t="shared" si="395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396"/>
        <v>0</v>
      </c>
      <c r="L5457" s="57">
        <f t="shared" si="397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394"/>
        <v>0</v>
      </c>
      <c r="C5458" s="57" t="str">
        <f t="shared" si="395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396"/>
        <v>0</v>
      </c>
      <c r="L5458" s="57">
        <f t="shared" si="397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394"/>
        <v>0</v>
      </c>
      <c r="C5459" s="57" t="str">
        <f t="shared" si="395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396"/>
        <v>0</v>
      </c>
      <c r="L5459" s="57">
        <f t="shared" si="397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394"/>
        <v>0</v>
      </c>
      <c r="C5460" s="57" t="str">
        <f t="shared" si="395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396"/>
        <v>0</v>
      </c>
      <c r="L5460" s="57">
        <f t="shared" si="397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394"/>
        <v>0</v>
      </c>
      <c r="C5461" s="57" t="str">
        <f t="shared" si="395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396"/>
        <v>0</v>
      </c>
      <c r="L5461" s="57">
        <f t="shared" si="397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394"/>
        <v>0</v>
      </c>
      <c r="C5462" s="57" t="str">
        <f t="shared" si="395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396"/>
        <v>0</v>
      </c>
      <c r="L5462" s="57">
        <f t="shared" si="397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394"/>
        <v>0</v>
      </c>
      <c r="C5463" s="57" t="str">
        <f t="shared" si="395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396"/>
        <v>0</v>
      </c>
      <c r="L5463" s="57">
        <f t="shared" si="397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394"/>
        <v>0</v>
      </c>
      <c r="C5464" s="57" t="str">
        <f t="shared" si="395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396"/>
        <v>0</v>
      </c>
      <c r="L5464" s="57">
        <f t="shared" si="397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394"/>
        <v>0</v>
      </c>
      <c r="C5465" s="57" t="str">
        <f t="shared" si="395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396"/>
        <v>0</v>
      </c>
      <c r="L5465" s="57">
        <f t="shared" si="397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394"/>
        <v>0</v>
      </c>
      <c r="C5466" s="57" t="str">
        <f t="shared" si="395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396"/>
        <v>0</v>
      </c>
      <c r="L5466" s="57">
        <f t="shared" si="397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394"/>
        <v>0</v>
      </c>
      <c r="C5467" s="57" t="str">
        <f t="shared" si="395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396"/>
        <v>0</v>
      </c>
      <c r="L5467" s="57">
        <f t="shared" si="397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394"/>
        <v>0</v>
      </c>
      <c r="C5468" s="57" t="str">
        <f t="shared" si="395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396"/>
        <v>0</v>
      </c>
      <c r="L5468" s="57">
        <f t="shared" si="397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394"/>
        <v>0</v>
      </c>
      <c r="C5469" s="57" t="str">
        <f t="shared" si="395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396"/>
        <v>0</v>
      </c>
      <c r="L5469" s="57">
        <f t="shared" si="397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394"/>
        <v>0</v>
      </c>
      <c r="C5470" s="57" t="str">
        <f t="shared" si="395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396"/>
        <v>0</v>
      </c>
      <c r="L5470" s="57">
        <f t="shared" si="397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394"/>
        <v>0</v>
      </c>
      <c r="C5471" s="57" t="str">
        <f t="shared" si="395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396"/>
        <v>0</v>
      </c>
      <c r="L5471" s="57">
        <f t="shared" si="397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si="394"/>
        <v>0</v>
      </c>
      <c r="C5472" s="57" t="str">
        <f t="shared" si="395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396"/>
        <v>0</v>
      </c>
      <c r="L5472" s="57">
        <f t="shared" si="397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si="394"/>
        <v>0</v>
      </c>
      <c r="C5473" s="57" t="str">
        <f t="shared" si="395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396"/>
        <v>0</v>
      </c>
      <c r="L5473" s="57">
        <f t="shared" si="397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ref="B5474:B5537" si="398">WEEKNUM(A5474)</f>
        <v>0</v>
      </c>
      <c r="C5474" s="57" t="str">
        <f t="shared" ref="C5474:C5537" si="399">TEXT(A5474,"Mmm")</f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396"/>
        <v>0</v>
      </c>
      <c r="L5474" s="57">
        <f t="shared" si="397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398"/>
        <v>0</v>
      </c>
      <c r="C5475" s="57" t="str">
        <f t="shared" si="399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396"/>
        <v>0</v>
      </c>
      <c r="L5475" s="57">
        <f t="shared" si="397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398"/>
        <v>0</v>
      </c>
      <c r="C5476" s="57" t="str">
        <f t="shared" si="399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396"/>
        <v>0</v>
      </c>
      <c r="L5476" s="57">
        <f t="shared" si="397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398"/>
        <v>0</v>
      </c>
      <c r="C5477" s="57" t="str">
        <f t="shared" si="399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396"/>
        <v>0</v>
      </c>
      <c r="L5477" s="57">
        <f t="shared" si="397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398"/>
        <v>0</v>
      </c>
      <c r="C5478" s="57" t="str">
        <f t="shared" si="399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396"/>
        <v>0</v>
      </c>
      <c r="L5478" s="57">
        <f t="shared" si="397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398"/>
        <v>0</v>
      </c>
      <c r="C5479" s="57" t="str">
        <f t="shared" si="399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396"/>
        <v>0</v>
      </c>
      <c r="L5479" s="57">
        <f t="shared" si="397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398"/>
        <v>0</v>
      </c>
      <c r="C5480" s="57" t="str">
        <f t="shared" si="399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396"/>
        <v>0</v>
      </c>
      <c r="L5480" s="57">
        <f t="shared" si="397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398"/>
        <v>0</v>
      </c>
      <c r="C5481" s="57" t="str">
        <f t="shared" si="399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396"/>
        <v>0</v>
      </c>
      <c r="L5481" s="57">
        <f t="shared" si="397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398"/>
        <v>0</v>
      </c>
      <c r="C5482" s="57" t="str">
        <f t="shared" si="399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396"/>
        <v>0</v>
      </c>
      <c r="L5482" s="57">
        <f t="shared" si="397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398"/>
        <v>0</v>
      </c>
      <c r="C5483" s="57" t="str">
        <f t="shared" si="399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396"/>
        <v>0</v>
      </c>
      <c r="L5483" s="57">
        <f t="shared" si="397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398"/>
        <v>0</v>
      </c>
      <c r="C5484" s="57" t="str">
        <f t="shared" si="399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396"/>
        <v>0</v>
      </c>
      <c r="L5484" s="57">
        <f t="shared" si="397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398"/>
        <v>0</v>
      </c>
      <c r="C5485" s="57" t="str">
        <f t="shared" si="399"/>
        <v>Jan</v>
      </c>
      <c r="D5485" s="4"/>
      <c r="E5485" s="57"/>
      <c r="F5485" s="57"/>
      <c r="G5485" s="57"/>
      <c r="H5485" s="57"/>
      <c r="I5485" s="57"/>
      <c r="J5485" s="57"/>
      <c r="K5485" s="57">
        <f t="shared" ref="K5485:K5548" si="400">I5485+J5485</f>
        <v>0</v>
      </c>
      <c r="L5485" s="57">
        <f t="shared" si="397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398"/>
        <v>0</v>
      </c>
      <c r="C5486" s="57" t="str">
        <f t="shared" si="399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400"/>
        <v>0</v>
      </c>
      <c r="L5486" s="57">
        <f t="shared" si="397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398"/>
        <v>0</v>
      </c>
      <c r="C5487" s="57" t="str">
        <f t="shared" si="399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400"/>
        <v>0</v>
      </c>
      <c r="L5487" s="57">
        <f t="shared" si="397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398"/>
        <v>0</v>
      </c>
      <c r="C5488" s="57" t="str">
        <f t="shared" si="399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400"/>
        <v>0</v>
      </c>
      <c r="L5488" s="57">
        <f t="shared" si="397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398"/>
        <v>0</v>
      </c>
      <c r="C5489" s="57" t="str">
        <f t="shared" si="399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400"/>
        <v>0</v>
      </c>
      <c r="L5489" s="57">
        <f t="shared" si="397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398"/>
        <v>0</v>
      </c>
      <c r="C5490" s="57" t="str">
        <f t="shared" si="399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400"/>
        <v>0</v>
      </c>
      <c r="L5490" s="57">
        <f t="shared" si="397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398"/>
        <v>0</v>
      </c>
      <c r="C5491" s="57" t="str">
        <f t="shared" si="399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400"/>
        <v>0</v>
      </c>
      <c r="L5491" s="57">
        <f t="shared" si="397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398"/>
        <v>0</v>
      </c>
      <c r="C5492" s="57" t="str">
        <f t="shared" si="399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400"/>
        <v>0</v>
      </c>
      <c r="L5492" s="57">
        <f t="shared" si="397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398"/>
        <v>0</v>
      </c>
      <c r="C5493" s="57" t="str">
        <f t="shared" si="399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400"/>
        <v>0</v>
      </c>
      <c r="L5493" s="57">
        <f t="shared" si="397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398"/>
        <v>0</v>
      </c>
      <c r="C5494" s="57" t="str">
        <f t="shared" si="399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400"/>
        <v>0</v>
      </c>
      <c r="L5494" s="57">
        <f t="shared" si="397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398"/>
        <v>0</v>
      </c>
      <c r="C5495" s="57" t="str">
        <f t="shared" si="399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400"/>
        <v>0</v>
      </c>
      <c r="L5495" s="57">
        <f t="shared" si="397"/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398"/>
        <v>0</v>
      </c>
      <c r="C5496" s="57" t="str">
        <f t="shared" si="399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400"/>
        <v>0</v>
      </c>
      <c r="L5496" s="57">
        <f t="shared" si="397"/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398"/>
        <v>0</v>
      </c>
      <c r="C5497" s="57" t="str">
        <f t="shared" si="399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400"/>
        <v>0</v>
      </c>
      <c r="L5497" s="57">
        <f t="shared" ref="L5497:L5560" si="401">H5497*K5497</f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398"/>
        <v>0</v>
      </c>
      <c r="C5498" s="57" t="str">
        <f t="shared" si="399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400"/>
        <v>0</v>
      </c>
      <c r="L5498" s="57">
        <f t="shared" si="401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398"/>
        <v>0</v>
      </c>
      <c r="C5499" s="57" t="str">
        <f t="shared" si="399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400"/>
        <v>0</v>
      </c>
      <c r="L5499" s="57">
        <f t="shared" si="401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398"/>
        <v>0</v>
      </c>
      <c r="C5500" s="57" t="str">
        <f t="shared" si="399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400"/>
        <v>0</v>
      </c>
      <c r="L5500" s="57">
        <f t="shared" si="401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398"/>
        <v>0</v>
      </c>
      <c r="C5501" s="57" t="str">
        <f t="shared" si="399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400"/>
        <v>0</v>
      </c>
      <c r="L5501" s="57">
        <f t="shared" si="401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398"/>
        <v>0</v>
      </c>
      <c r="C5502" s="57" t="str">
        <f t="shared" si="399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400"/>
        <v>0</v>
      </c>
      <c r="L5502" s="57">
        <f t="shared" si="401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398"/>
        <v>0</v>
      </c>
      <c r="C5503" s="57" t="str">
        <f t="shared" si="399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400"/>
        <v>0</v>
      </c>
      <c r="L5503" s="57">
        <f t="shared" si="401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398"/>
        <v>0</v>
      </c>
      <c r="C5504" s="57" t="str">
        <f t="shared" si="399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400"/>
        <v>0</v>
      </c>
      <c r="L5504" s="57">
        <f t="shared" si="401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398"/>
        <v>0</v>
      </c>
      <c r="C5505" s="57" t="str">
        <f t="shared" si="399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400"/>
        <v>0</v>
      </c>
      <c r="L5505" s="57">
        <f t="shared" si="401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398"/>
        <v>0</v>
      </c>
      <c r="C5506" s="57" t="str">
        <f t="shared" si="399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400"/>
        <v>0</v>
      </c>
      <c r="L5506" s="57">
        <f t="shared" si="401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398"/>
        <v>0</v>
      </c>
      <c r="C5507" s="57" t="str">
        <f t="shared" si="399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400"/>
        <v>0</v>
      </c>
      <c r="L5507" s="57">
        <f t="shared" si="401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398"/>
        <v>0</v>
      </c>
      <c r="C5508" s="57" t="str">
        <f t="shared" si="399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400"/>
        <v>0</v>
      </c>
      <c r="L5508" s="57">
        <f t="shared" si="401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398"/>
        <v>0</v>
      </c>
      <c r="C5509" s="57" t="str">
        <f t="shared" si="399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400"/>
        <v>0</v>
      </c>
      <c r="L5509" s="57">
        <f t="shared" si="401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398"/>
        <v>0</v>
      </c>
      <c r="C5510" s="57" t="str">
        <f t="shared" si="399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400"/>
        <v>0</v>
      </c>
      <c r="L5510" s="57">
        <f t="shared" si="401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398"/>
        <v>0</v>
      </c>
      <c r="C5511" s="57" t="str">
        <f t="shared" si="399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400"/>
        <v>0</v>
      </c>
      <c r="L5511" s="57">
        <f t="shared" si="401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398"/>
        <v>0</v>
      </c>
      <c r="C5512" s="57" t="str">
        <f t="shared" si="399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400"/>
        <v>0</v>
      </c>
      <c r="L5512" s="57">
        <f t="shared" si="401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398"/>
        <v>0</v>
      </c>
      <c r="C5513" s="57" t="str">
        <f t="shared" si="399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400"/>
        <v>0</v>
      </c>
      <c r="L5513" s="57">
        <f t="shared" si="401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398"/>
        <v>0</v>
      </c>
      <c r="C5514" s="57" t="str">
        <f t="shared" si="399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400"/>
        <v>0</v>
      </c>
      <c r="L5514" s="57">
        <f t="shared" si="401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398"/>
        <v>0</v>
      </c>
      <c r="C5515" s="57" t="str">
        <f t="shared" si="399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400"/>
        <v>0</v>
      </c>
      <c r="L5515" s="57">
        <f t="shared" si="401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398"/>
        <v>0</v>
      </c>
      <c r="C5516" s="57" t="str">
        <f t="shared" si="399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400"/>
        <v>0</v>
      </c>
      <c r="L5516" s="57">
        <f t="shared" si="401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398"/>
        <v>0</v>
      </c>
      <c r="C5517" s="57" t="str">
        <f t="shared" si="399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400"/>
        <v>0</v>
      </c>
      <c r="L5517" s="57">
        <f t="shared" si="401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398"/>
        <v>0</v>
      </c>
      <c r="C5518" s="57" t="str">
        <f t="shared" si="399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400"/>
        <v>0</v>
      </c>
      <c r="L5518" s="57">
        <f t="shared" si="401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398"/>
        <v>0</v>
      </c>
      <c r="C5519" s="57" t="str">
        <f t="shared" si="399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400"/>
        <v>0</v>
      </c>
      <c r="L5519" s="57">
        <f t="shared" si="401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398"/>
        <v>0</v>
      </c>
      <c r="C5520" s="57" t="str">
        <f t="shared" si="399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400"/>
        <v>0</v>
      </c>
      <c r="L5520" s="57">
        <f t="shared" si="401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398"/>
        <v>0</v>
      </c>
      <c r="C5521" s="57" t="str">
        <f t="shared" si="399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400"/>
        <v>0</v>
      </c>
      <c r="L5521" s="57">
        <f t="shared" si="401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398"/>
        <v>0</v>
      </c>
      <c r="C5522" s="57" t="str">
        <f t="shared" si="399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400"/>
        <v>0</v>
      </c>
      <c r="L5522" s="57">
        <f t="shared" si="401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398"/>
        <v>0</v>
      </c>
      <c r="C5523" s="57" t="str">
        <f t="shared" si="399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400"/>
        <v>0</v>
      </c>
      <c r="L5523" s="57">
        <f t="shared" si="401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398"/>
        <v>0</v>
      </c>
      <c r="C5524" s="57" t="str">
        <f t="shared" si="399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400"/>
        <v>0</v>
      </c>
      <c r="L5524" s="57">
        <f t="shared" si="401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398"/>
        <v>0</v>
      </c>
      <c r="C5525" s="57" t="str">
        <f t="shared" si="399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400"/>
        <v>0</v>
      </c>
      <c r="L5525" s="57">
        <f t="shared" si="401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398"/>
        <v>0</v>
      </c>
      <c r="C5526" s="57" t="str">
        <f t="shared" si="399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400"/>
        <v>0</v>
      </c>
      <c r="L5526" s="57">
        <f t="shared" si="401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398"/>
        <v>0</v>
      </c>
      <c r="C5527" s="57" t="str">
        <f t="shared" si="399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400"/>
        <v>0</v>
      </c>
      <c r="L5527" s="57">
        <f t="shared" si="401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398"/>
        <v>0</v>
      </c>
      <c r="C5528" s="57" t="str">
        <f t="shared" si="399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400"/>
        <v>0</v>
      </c>
      <c r="L5528" s="57">
        <f t="shared" si="401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398"/>
        <v>0</v>
      </c>
      <c r="C5529" s="57" t="str">
        <f t="shared" si="399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400"/>
        <v>0</v>
      </c>
      <c r="L5529" s="57">
        <f t="shared" si="401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398"/>
        <v>0</v>
      </c>
      <c r="C5530" s="57" t="str">
        <f t="shared" si="399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400"/>
        <v>0</v>
      </c>
      <c r="L5530" s="57">
        <f t="shared" si="401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398"/>
        <v>0</v>
      </c>
      <c r="C5531" s="57" t="str">
        <f t="shared" si="399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400"/>
        <v>0</v>
      </c>
      <c r="L5531" s="57">
        <f t="shared" si="401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398"/>
        <v>0</v>
      </c>
      <c r="C5532" s="57" t="str">
        <f t="shared" si="399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400"/>
        <v>0</v>
      </c>
      <c r="L5532" s="57">
        <f t="shared" si="401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398"/>
        <v>0</v>
      </c>
      <c r="C5533" s="57" t="str">
        <f t="shared" si="399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400"/>
        <v>0</v>
      </c>
      <c r="L5533" s="57">
        <f t="shared" si="401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398"/>
        <v>0</v>
      </c>
      <c r="C5534" s="57" t="str">
        <f t="shared" si="399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400"/>
        <v>0</v>
      </c>
      <c r="L5534" s="57">
        <f t="shared" si="401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398"/>
        <v>0</v>
      </c>
      <c r="C5535" s="57" t="str">
        <f t="shared" si="399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400"/>
        <v>0</v>
      </c>
      <c r="L5535" s="57">
        <f t="shared" si="401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si="398"/>
        <v>0</v>
      </c>
      <c r="C5536" s="57" t="str">
        <f t="shared" si="399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400"/>
        <v>0</v>
      </c>
      <c r="L5536" s="57">
        <f t="shared" si="401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si="398"/>
        <v>0</v>
      </c>
      <c r="C5537" s="57" t="str">
        <f t="shared" si="399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400"/>
        <v>0</v>
      </c>
      <c r="L5537" s="57">
        <f t="shared" si="401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ref="B5538:B5601" si="402">WEEKNUM(A5538)</f>
        <v>0</v>
      </c>
      <c r="C5538" s="57" t="str">
        <f t="shared" ref="C5538:C5601" si="403">TEXT(A5538,"Mmm")</f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400"/>
        <v>0</v>
      </c>
      <c r="L5538" s="57">
        <f t="shared" si="401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402"/>
        <v>0</v>
      </c>
      <c r="C5539" s="57" t="str">
        <f t="shared" si="403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400"/>
        <v>0</v>
      </c>
      <c r="L5539" s="57">
        <f t="shared" si="401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402"/>
        <v>0</v>
      </c>
      <c r="C5540" s="57" t="str">
        <f t="shared" si="403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400"/>
        <v>0</v>
      </c>
      <c r="L5540" s="57">
        <f t="shared" si="401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402"/>
        <v>0</v>
      </c>
      <c r="C5541" s="57" t="str">
        <f t="shared" si="403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400"/>
        <v>0</v>
      </c>
      <c r="L5541" s="57">
        <f t="shared" si="401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402"/>
        <v>0</v>
      </c>
      <c r="C5542" s="57" t="str">
        <f t="shared" si="403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400"/>
        <v>0</v>
      </c>
      <c r="L5542" s="57">
        <f t="shared" si="401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402"/>
        <v>0</v>
      </c>
      <c r="C5543" s="57" t="str">
        <f t="shared" si="403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400"/>
        <v>0</v>
      </c>
      <c r="L5543" s="57">
        <f t="shared" si="401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402"/>
        <v>0</v>
      </c>
      <c r="C5544" s="57" t="str">
        <f t="shared" si="403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400"/>
        <v>0</v>
      </c>
      <c r="L5544" s="57">
        <f t="shared" si="401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402"/>
        <v>0</v>
      </c>
      <c r="C5545" s="57" t="str">
        <f t="shared" si="403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400"/>
        <v>0</v>
      </c>
      <c r="L5545" s="57">
        <f t="shared" si="401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402"/>
        <v>0</v>
      </c>
      <c r="C5546" s="57" t="str">
        <f t="shared" si="403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400"/>
        <v>0</v>
      </c>
      <c r="L5546" s="57">
        <f t="shared" si="401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402"/>
        <v>0</v>
      </c>
      <c r="C5547" s="57" t="str">
        <f t="shared" si="403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400"/>
        <v>0</v>
      </c>
      <c r="L5547" s="57">
        <f t="shared" si="401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402"/>
        <v>0</v>
      </c>
      <c r="C5548" s="57" t="str">
        <f t="shared" si="403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400"/>
        <v>0</v>
      </c>
      <c r="L5548" s="57">
        <f t="shared" si="401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402"/>
        <v>0</v>
      </c>
      <c r="C5549" s="57" t="str">
        <f t="shared" si="403"/>
        <v>Jan</v>
      </c>
      <c r="D5549" s="4"/>
      <c r="E5549" s="57"/>
      <c r="F5549" s="57"/>
      <c r="G5549" s="57"/>
      <c r="H5549" s="57"/>
      <c r="I5549" s="57"/>
      <c r="J5549" s="57"/>
      <c r="K5549" s="57">
        <f t="shared" ref="K5549:K5612" si="404">I5549+J5549</f>
        <v>0</v>
      </c>
      <c r="L5549" s="57">
        <f t="shared" si="401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402"/>
        <v>0</v>
      </c>
      <c r="C5550" s="57" t="str">
        <f t="shared" si="403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404"/>
        <v>0</v>
      </c>
      <c r="L5550" s="57">
        <f t="shared" si="401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402"/>
        <v>0</v>
      </c>
      <c r="C5551" s="57" t="str">
        <f t="shared" si="403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404"/>
        <v>0</v>
      </c>
      <c r="L5551" s="57">
        <f t="shared" si="401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402"/>
        <v>0</v>
      </c>
      <c r="C5552" s="57" t="str">
        <f t="shared" si="403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404"/>
        <v>0</v>
      </c>
      <c r="L5552" s="57">
        <f t="shared" si="401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402"/>
        <v>0</v>
      </c>
      <c r="C5553" s="57" t="str">
        <f t="shared" si="403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404"/>
        <v>0</v>
      </c>
      <c r="L5553" s="57">
        <f t="shared" si="401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402"/>
        <v>0</v>
      </c>
      <c r="C5554" s="57" t="str">
        <f t="shared" si="403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404"/>
        <v>0</v>
      </c>
      <c r="L5554" s="57">
        <f t="shared" si="401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402"/>
        <v>0</v>
      </c>
      <c r="C5555" s="57" t="str">
        <f t="shared" si="403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404"/>
        <v>0</v>
      </c>
      <c r="L5555" s="57">
        <f t="shared" si="401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402"/>
        <v>0</v>
      </c>
      <c r="C5556" s="57" t="str">
        <f t="shared" si="403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404"/>
        <v>0</v>
      </c>
      <c r="L5556" s="57">
        <f t="shared" si="401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402"/>
        <v>0</v>
      </c>
      <c r="C5557" s="57" t="str">
        <f t="shared" si="403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404"/>
        <v>0</v>
      </c>
      <c r="L5557" s="57">
        <f t="shared" si="401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402"/>
        <v>0</v>
      </c>
      <c r="C5558" s="57" t="str">
        <f t="shared" si="403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404"/>
        <v>0</v>
      </c>
      <c r="L5558" s="57">
        <f t="shared" si="401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402"/>
        <v>0</v>
      </c>
      <c r="C5559" s="57" t="str">
        <f t="shared" si="403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404"/>
        <v>0</v>
      </c>
      <c r="L5559" s="57">
        <f t="shared" si="401"/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402"/>
        <v>0</v>
      </c>
      <c r="C5560" s="57" t="str">
        <f t="shared" si="403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404"/>
        <v>0</v>
      </c>
      <c r="L5560" s="57">
        <f t="shared" si="401"/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402"/>
        <v>0</v>
      </c>
      <c r="C5561" s="57" t="str">
        <f t="shared" si="403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404"/>
        <v>0</v>
      </c>
      <c r="L5561" s="57">
        <f t="shared" ref="L5561:L5624" si="405">H5561*K5561</f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402"/>
        <v>0</v>
      </c>
      <c r="C5562" s="57" t="str">
        <f t="shared" si="403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404"/>
        <v>0</v>
      </c>
      <c r="L5562" s="57">
        <f t="shared" si="405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402"/>
        <v>0</v>
      </c>
      <c r="C5563" s="57" t="str">
        <f t="shared" si="403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404"/>
        <v>0</v>
      </c>
      <c r="L5563" s="57">
        <f t="shared" si="405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402"/>
        <v>0</v>
      </c>
      <c r="C5564" s="57" t="str">
        <f t="shared" si="403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404"/>
        <v>0</v>
      </c>
      <c r="L5564" s="57">
        <f t="shared" si="405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402"/>
        <v>0</v>
      </c>
      <c r="C5565" s="57" t="str">
        <f t="shared" si="403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404"/>
        <v>0</v>
      </c>
      <c r="L5565" s="57">
        <f t="shared" si="405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402"/>
        <v>0</v>
      </c>
      <c r="C5566" s="57" t="str">
        <f t="shared" si="403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404"/>
        <v>0</v>
      </c>
      <c r="L5566" s="57">
        <f t="shared" si="405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402"/>
        <v>0</v>
      </c>
      <c r="C5567" s="57" t="str">
        <f t="shared" si="403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404"/>
        <v>0</v>
      </c>
      <c r="L5567" s="57">
        <f t="shared" si="405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402"/>
        <v>0</v>
      </c>
      <c r="C5568" s="57" t="str">
        <f t="shared" si="403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404"/>
        <v>0</v>
      </c>
      <c r="L5568" s="57">
        <f t="shared" si="405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402"/>
        <v>0</v>
      </c>
      <c r="C5569" s="57" t="str">
        <f t="shared" si="403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404"/>
        <v>0</v>
      </c>
      <c r="L5569" s="57">
        <f t="shared" si="405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402"/>
        <v>0</v>
      </c>
      <c r="C5570" s="57" t="str">
        <f t="shared" si="403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404"/>
        <v>0</v>
      </c>
      <c r="L5570" s="57">
        <f t="shared" si="405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402"/>
        <v>0</v>
      </c>
      <c r="C5571" s="57" t="str">
        <f t="shared" si="403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404"/>
        <v>0</v>
      </c>
      <c r="L5571" s="57">
        <f t="shared" si="405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402"/>
        <v>0</v>
      </c>
      <c r="C5572" s="57" t="str">
        <f t="shared" si="403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404"/>
        <v>0</v>
      </c>
      <c r="L5572" s="57">
        <f t="shared" si="405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402"/>
        <v>0</v>
      </c>
      <c r="C5573" s="57" t="str">
        <f t="shared" si="403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404"/>
        <v>0</v>
      </c>
      <c r="L5573" s="57">
        <f t="shared" si="405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402"/>
        <v>0</v>
      </c>
      <c r="C5574" s="57" t="str">
        <f t="shared" si="403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404"/>
        <v>0</v>
      </c>
      <c r="L5574" s="57">
        <f t="shared" si="405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402"/>
        <v>0</v>
      </c>
      <c r="C5575" s="57" t="str">
        <f t="shared" si="403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404"/>
        <v>0</v>
      </c>
      <c r="L5575" s="57">
        <f t="shared" si="405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402"/>
        <v>0</v>
      </c>
      <c r="C5576" s="57" t="str">
        <f t="shared" si="403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404"/>
        <v>0</v>
      </c>
      <c r="L5576" s="57">
        <f t="shared" si="405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402"/>
        <v>0</v>
      </c>
      <c r="C5577" s="57" t="str">
        <f t="shared" si="403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404"/>
        <v>0</v>
      </c>
      <c r="L5577" s="57">
        <f t="shared" si="405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402"/>
        <v>0</v>
      </c>
      <c r="C5578" s="57" t="str">
        <f t="shared" si="403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404"/>
        <v>0</v>
      </c>
      <c r="L5578" s="57">
        <f t="shared" si="405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402"/>
        <v>0</v>
      </c>
      <c r="C5579" s="57" t="str">
        <f t="shared" si="403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404"/>
        <v>0</v>
      </c>
      <c r="L5579" s="57">
        <f t="shared" si="405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402"/>
        <v>0</v>
      </c>
      <c r="C5580" s="57" t="str">
        <f t="shared" si="403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404"/>
        <v>0</v>
      </c>
      <c r="L5580" s="57">
        <f t="shared" si="405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402"/>
        <v>0</v>
      </c>
      <c r="C5581" s="57" t="str">
        <f t="shared" si="403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404"/>
        <v>0</v>
      </c>
      <c r="L5581" s="57">
        <f t="shared" si="405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402"/>
        <v>0</v>
      </c>
      <c r="C5582" s="57" t="str">
        <f t="shared" si="403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404"/>
        <v>0</v>
      </c>
      <c r="L5582" s="57">
        <f t="shared" si="405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402"/>
        <v>0</v>
      </c>
      <c r="C5583" s="57" t="str">
        <f t="shared" si="403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404"/>
        <v>0</v>
      </c>
      <c r="L5583" s="57">
        <f t="shared" si="405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402"/>
        <v>0</v>
      </c>
      <c r="C5584" s="57" t="str">
        <f t="shared" si="403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404"/>
        <v>0</v>
      </c>
      <c r="L5584" s="57">
        <f t="shared" si="405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402"/>
        <v>0</v>
      </c>
      <c r="C5585" s="57" t="str">
        <f t="shared" si="403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404"/>
        <v>0</v>
      </c>
      <c r="L5585" s="57">
        <f t="shared" si="405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402"/>
        <v>0</v>
      </c>
      <c r="C5586" s="57" t="str">
        <f t="shared" si="403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404"/>
        <v>0</v>
      </c>
      <c r="L5586" s="57">
        <f t="shared" si="405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402"/>
        <v>0</v>
      </c>
      <c r="C5587" s="57" t="str">
        <f t="shared" si="403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404"/>
        <v>0</v>
      </c>
      <c r="L5587" s="57">
        <f t="shared" si="405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402"/>
        <v>0</v>
      </c>
      <c r="C5588" s="57" t="str">
        <f t="shared" si="403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404"/>
        <v>0</v>
      </c>
      <c r="L5588" s="57">
        <f t="shared" si="405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402"/>
        <v>0</v>
      </c>
      <c r="C5589" s="57" t="str">
        <f t="shared" si="403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404"/>
        <v>0</v>
      </c>
      <c r="L5589" s="57">
        <f t="shared" si="405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402"/>
        <v>0</v>
      </c>
      <c r="C5590" s="57" t="str">
        <f t="shared" si="403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404"/>
        <v>0</v>
      </c>
      <c r="L5590" s="57">
        <f t="shared" si="405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402"/>
        <v>0</v>
      </c>
      <c r="C5591" s="57" t="str">
        <f t="shared" si="403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404"/>
        <v>0</v>
      </c>
      <c r="L5591" s="57">
        <f t="shared" si="405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402"/>
        <v>0</v>
      </c>
      <c r="C5592" s="57" t="str">
        <f t="shared" si="403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404"/>
        <v>0</v>
      </c>
      <c r="L5592" s="57">
        <f t="shared" si="405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402"/>
        <v>0</v>
      </c>
      <c r="C5593" s="57" t="str">
        <f t="shared" si="403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404"/>
        <v>0</v>
      </c>
      <c r="L5593" s="57">
        <f t="shared" si="405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402"/>
        <v>0</v>
      </c>
      <c r="C5594" s="57" t="str">
        <f t="shared" si="403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404"/>
        <v>0</v>
      </c>
      <c r="L5594" s="57">
        <f t="shared" si="405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402"/>
        <v>0</v>
      </c>
      <c r="C5595" s="57" t="str">
        <f t="shared" si="403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404"/>
        <v>0</v>
      </c>
      <c r="L5595" s="57">
        <f t="shared" si="405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402"/>
        <v>0</v>
      </c>
      <c r="C5596" s="57" t="str">
        <f t="shared" si="403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404"/>
        <v>0</v>
      </c>
      <c r="L5596" s="57">
        <f t="shared" si="405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402"/>
        <v>0</v>
      </c>
      <c r="C5597" s="57" t="str">
        <f t="shared" si="403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404"/>
        <v>0</v>
      </c>
      <c r="L5597" s="57">
        <f t="shared" si="405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402"/>
        <v>0</v>
      </c>
      <c r="C5598" s="57" t="str">
        <f t="shared" si="403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404"/>
        <v>0</v>
      </c>
      <c r="L5598" s="57">
        <f t="shared" si="405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402"/>
        <v>0</v>
      </c>
      <c r="C5599" s="57" t="str">
        <f t="shared" si="403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404"/>
        <v>0</v>
      </c>
      <c r="L5599" s="57">
        <f t="shared" si="405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si="402"/>
        <v>0</v>
      </c>
      <c r="C5600" s="57" t="str">
        <f t="shared" si="403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404"/>
        <v>0</v>
      </c>
      <c r="L5600" s="57">
        <f t="shared" si="405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si="402"/>
        <v>0</v>
      </c>
      <c r="C5601" s="57" t="str">
        <f t="shared" si="403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404"/>
        <v>0</v>
      </c>
      <c r="L5601" s="57">
        <f t="shared" si="405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ref="B5602:B5665" si="406">WEEKNUM(A5602)</f>
        <v>0</v>
      </c>
      <c r="C5602" s="57" t="str">
        <f t="shared" ref="C5602:C5665" si="407">TEXT(A5602,"Mmm")</f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404"/>
        <v>0</v>
      </c>
      <c r="L5602" s="57">
        <f t="shared" si="405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406"/>
        <v>0</v>
      </c>
      <c r="C5603" s="57" t="str">
        <f t="shared" si="407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404"/>
        <v>0</v>
      </c>
      <c r="L5603" s="57">
        <f t="shared" si="405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406"/>
        <v>0</v>
      </c>
      <c r="C5604" s="57" t="str">
        <f t="shared" si="407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404"/>
        <v>0</v>
      </c>
      <c r="L5604" s="57">
        <f t="shared" si="405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406"/>
        <v>0</v>
      </c>
      <c r="C5605" s="57" t="str">
        <f t="shared" si="407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404"/>
        <v>0</v>
      </c>
      <c r="L5605" s="57">
        <f t="shared" si="405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406"/>
        <v>0</v>
      </c>
      <c r="C5606" s="57" t="str">
        <f t="shared" si="407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404"/>
        <v>0</v>
      </c>
      <c r="L5606" s="57">
        <f t="shared" si="405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406"/>
        <v>0</v>
      </c>
      <c r="C5607" s="57" t="str">
        <f t="shared" si="407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404"/>
        <v>0</v>
      </c>
      <c r="L5607" s="57">
        <f t="shared" si="405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406"/>
        <v>0</v>
      </c>
      <c r="C5608" s="57" t="str">
        <f t="shared" si="407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404"/>
        <v>0</v>
      </c>
      <c r="L5608" s="57">
        <f t="shared" si="405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406"/>
        <v>0</v>
      </c>
      <c r="C5609" s="57" t="str">
        <f t="shared" si="407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404"/>
        <v>0</v>
      </c>
      <c r="L5609" s="57">
        <f t="shared" si="405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406"/>
        <v>0</v>
      </c>
      <c r="C5610" s="57" t="str">
        <f t="shared" si="407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404"/>
        <v>0</v>
      </c>
      <c r="L5610" s="57">
        <f t="shared" si="405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406"/>
        <v>0</v>
      </c>
      <c r="C5611" s="57" t="str">
        <f t="shared" si="407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404"/>
        <v>0</v>
      </c>
      <c r="L5611" s="57">
        <f t="shared" si="405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406"/>
        <v>0</v>
      </c>
      <c r="C5612" s="57" t="str">
        <f t="shared" si="407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404"/>
        <v>0</v>
      </c>
      <c r="L5612" s="57">
        <f t="shared" si="405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406"/>
        <v>0</v>
      </c>
      <c r="C5613" s="57" t="str">
        <f t="shared" si="407"/>
        <v>Jan</v>
      </c>
      <c r="D5613" s="4"/>
      <c r="E5613" s="57"/>
      <c r="F5613" s="57"/>
      <c r="G5613" s="57"/>
      <c r="H5613" s="57"/>
      <c r="I5613" s="57"/>
      <c r="J5613" s="57"/>
      <c r="K5613" s="57">
        <f t="shared" ref="K5613:K5676" si="408">I5613+J5613</f>
        <v>0</v>
      </c>
      <c r="L5613" s="57">
        <f t="shared" si="405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406"/>
        <v>0</v>
      </c>
      <c r="C5614" s="57" t="str">
        <f t="shared" si="407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408"/>
        <v>0</v>
      </c>
      <c r="L5614" s="57">
        <f t="shared" si="405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406"/>
        <v>0</v>
      </c>
      <c r="C5615" s="57" t="str">
        <f t="shared" si="407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408"/>
        <v>0</v>
      </c>
      <c r="L5615" s="57">
        <f t="shared" si="405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406"/>
        <v>0</v>
      </c>
      <c r="C5616" s="57" t="str">
        <f t="shared" si="407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408"/>
        <v>0</v>
      </c>
      <c r="L5616" s="57">
        <f t="shared" si="405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406"/>
        <v>0</v>
      </c>
      <c r="C5617" s="57" t="str">
        <f t="shared" si="407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408"/>
        <v>0</v>
      </c>
      <c r="L5617" s="57">
        <f t="shared" si="405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406"/>
        <v>0</v>
      </c>
      <c r="C5618" s="57" t="str">
        <f t="shared" si="407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408"/>
        <v>0</v>
      </c>
      <c r="L5618" s="57">
        <f t="shared" si="405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406"/>
        <v>0</v>
      </c>
      <c r="C5619" s="57" t="str">
        <f t="shared" si="407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408"/>
        <v>0</v>
      </c>
      <c r="L5619" s="57">
        <f t="shared" si="405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406"/>
        <v>0</v>
      </c>
      <c r="C5620" s="57" t="str">
        <f t="shared" si="407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408"/>
        <v>0</v>
      </c>
      <c r="L5620" s="57">
        <f t="shared" si="405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406"/>
        <v>0</v>
      </c>
      <c r="C5621" s="57" t="str">
        <f t="shared" si="407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408"/>
        <v>0</v>
      </c>
      <c r="L5621" s="57">
        <f t="shared" si="405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406"/>
        <v>0</v>
      </c>
      <c r="C5622" s="57" t="str">
        <f t="shared" si="407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408"/>
        <v>0</v>
      </c>
      <c r="L5622" s="57">
        <f t="shared" si="405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406"/>
        <v>0</v>
      </c>
      <c r="C5623" s="57" t="str">
        <f t="shared" si="407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408"/>
        <v>0</v>
      </c>
      <c r="L5623" s="57">
        <f t="shared" si="405"/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406"/>
        <v>0</v>
      </c>
      <c r="C5624" s="57" t="str">
        <f t="shared" si="407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408"/>
        <v>0</v>
      </c>
      <c r="L5624" s="57">
        <f t="shared" si="405"/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406"/>
        <v>0</v>
      </c>
      <c r="C5625" s="57" t="str">
        <f t="shared" si="407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408"/>
        <v>0</v>
      </c>
      <c r="L5625" s="57">
        <f t="shared" ref="L5625:L5688" si="409">H5625*K5625</f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406"/>
        <v>0</v>
      </c>
      <c r="C5626" s="57" t="str">
        <f t="shared" si="407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408"/>
        <v>0</v>
      </c>
      <c r="L5626" s="57">
        <f t="shared" si="409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406"/>
        <v>0</v>
      </c>
      <c r="C5627" s="57" t="str">
        <f t="shared" si="407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408"/>
        <v>0</v>
      </c>
      <c r="L5627" s="57">
        <f t="shared" si="409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406"/>
        <v>0</v>
      </c>
      <c r="C5628" s="57" t="str">
        <f t="shared" si="407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408"/>
        <v>0</v>
      </c>
      <c r="L5628" s="57">
        <f t="shared" si="409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406"/>
        <v>0</v>
      </c>
      <c r="C5629" s="57" t="str">
        <f t="shared" si="407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408"/>
        <v>0</v>
      </c>
      <c r="L5629" s="57">
        <f t="shared" si="409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406"/>
        <v>0</v>
      </c>
      <c r="C5630" s="57" t="str">
        <f t="shared" si="407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408"/>
        <v>0</v>
      </c>
      <c r="L5630" s="57">
        <f t="shared" si="409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406"/>
        <v>0</v>
      </c>
      <c r="C5631" s="57" t="str">
        <f t="shared" si="407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408"/>
        <v>0</v>
      </c>
      <c r="L5631" s="57">
        <f t="shared" si="409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406"/>
        <v>0</v>
      </c>
      <c r="C5632" s="57" t="str">
        <f t="shared" si="407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408"/>
        <v>0</v>
      </c>
      <c r="L5632" s="57">
        <f t="shared" si="409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406"/>
        <v>0</v>
      </c>
      <c r="C5633" s="57" t="str">
        <f t="shared" si="407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408"/>
        <v>0</v>
      </c>
      <c r="L5633" s="57">
        <f t="shared" si="409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406"/>
        <v>0</v>
      </c>
      <c r="C5634" s="57" t="str">
        <f t="shared" si="407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408"/>
        <v>0</v>
      </c>
      <c r="L5634" s="57">
        <f t="shared" si="409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406"/>
        <v>0</v>
      </c>
      <c r="C5635" s="57" t="str">
        <f t="shared" si="407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408"/>
        <v>0</v>
      </c>
      <c r="L5635" s="57">
        <f t="shared" si="409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406"/>
        <v>0</v>
      </c>
      <c r="C5636" s="57" t="str">
        <f t="shared" si="407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408"/>
        <v>0</v>
      </c>
      <c r="L5636" s="57">
        <f t="shared" si="409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406"/>
        <v>0</v>
      </c>
      <c r="C5637" s="57" t="str">
        <f t="shared" si="407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408"/>
        <v>0</v>
      </c>
      <c r="L5637" s="57">
        <f t="shared" si="409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406"/>
        <v>0</v>
      </c>
      <c r="C5638" s="57" t="str">
        <f t="shared" si="407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408"/>
        <v>0</v>
      </c>
      <c r="L5638" s="57">
        <f t="shared" si="409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406"/>
        <v>0</v>
      </c>
      <c r="C5639" s="57" t="str">
        <f t="shared" si="407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408"/>
        <v>0</v>
      </c>
      <c r="L5639" s="57">
        <f t="shared" si="409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406"/>
        <v>0</v>
      </c>
      <c r="C5640" s="57" t="str">
        <f t="shared" si="407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408"/>
        <v>0</v>
      </c>
      <c r="L5640" s="57">
        <f t="shared" si="409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406"/>
        <v>0</v>
      </c>
      <c r="C5641" s="57" t="str">
        <f t="shared" si="407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408"/>
        <v>0</v>
      </c>
      <c r="L5641" s="57">
        <f t="shared" si="409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406"/>
        <v>0</v>
      </c>
      <c r="C5642" s="57" t="str">
        <f t="shared" si="407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408"/>
        <v>0</v>
      </c>
      <c r="L5642" s="57">
        <f t="shared" si="409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406"/>
        <v>0</v>
      </c>
      <c r="C5643" s="57" t="str">
        <f t="shared" si="407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408"/>
        <v>0</v>
      </c>
      <c r="L5643" s="57">
        <f t="shared" si="409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406"/>
        <v>0</v>
      </c>
      <c r="C5644" s="57" t="str">
        <f t="shared" si="407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408"/>
        <v>0</v>
      </c>
      <c r="L5644" s="57">
        <f t="shared" si="409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406"/>
        <v>0</v>
      </c>
      <c r="C5645" s="57" t="str">
        <f t="shared" si="407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408"/>
        <v>0</v>
      </c>
      <c r="L5645" s="57">
        <f t="shared" si="409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406"/>
        <v>0</v>
      </c>
      <c r="C5646" s="57" t="str">
        <f t="shared" si="407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408"/>
        <v>0</v>
      </c>
      <c r="L5646" s="57">
        <f t="shared" si="409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406"/>
        <v>0</v>
      </c>
      <c r="C5647" s="57" t="str">
        <f t="shared" si="407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408"/>
        <v>0</v>
      </c>
      <c r="L5647" s="57">
        <f t="shared" si="409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406"/>
        <v>0</v>
      </c>
      <c r="C5648" s="57" t="str">
        <f t="shared" si="407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408"/>
        <v>0</v>
      </c>
      <c r="L5648" s="57">
        <f t="shared" si="409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406"/>
        <v>0</v>
      </c>
      <c r="C5649" s="57" t="str">
        <f t="shared" si="407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408"/>
        <v>0</v>
      </c>
      <c r="L5649" s="57">
        <f t="shared" si="409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406"/>
        <v>0</v>
      </c>
      <c r="C5650" s="57" t="str">
        <f t="shared" si="407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408"/>
        <v>0</v>
      </c>
      <c r="L5650" s="57">
        <f t="shared" si="409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406"/>
        <v>0</v>
      </c>
      <c r="C5651" s="57" t="str">
        <f t="shared" si="407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408"/>
        <v>0</v>
      </c>
      <c r="L5651" s="57">
        <f t="shared" si="409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406"/>
        <v>0</v>
      </c>
      <c r="C5652" s="57" t="str">
        <f t="shared" si="407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408"/>
        <v>0</v>
      </c>
      <c r="L5652" s="57">
        <f t="shared" si="409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406"/>
        <v>0</v>
      </c>
      <c r="C5653" s="57" t="str">
        <f t="shared" si="407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408"/>
        <v>0</v>
      </c>
      <c r="L5653" s="57">
        <f t="shared" si="409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406"/>
        <v>0</v>
      </c>
      <c r="C5654" s="57" t="str">
        <f t="shared" si="407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408"/>
        <v>0</v>
      </c>
      <c r="L5654" s="57">
        <f t="shared" si="409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406"/>
        <v>0</v>
      </c>
      <c r="C5655" s="57" t="str">
        <f t="shared" si="407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408"/>
        <v>0</v>
      </c>
      <c r="L5655" s="57">
        <f t="shared" si="409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406"/>
        <v>0</v>
      </c>
      <c r="C5656" s="57" t="str">
        <f t="shared" si="407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408"/>
        <v>0</v>
      </c>
      <c r="L5656" s="57">
        <f t="shared" si="409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406"/>
        <v>0</v>
      </c>
      <c r="C5657" s="57" t="str">
        <f t="shared" si="407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408"/>
        <v>0</v>
      </c>
      <c r="L5657" s="57">
        <f t="shared" si="409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406"/>
        <v>0</v>
      </c>
      <c r="C5658" s="57" t="str">
        <f t="shared" si="407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408"/>
        <v>0</v>
      </c>
      <c r="L5658" s="57">
        <f t="shared" si="409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406"/>
        <v>0</v>
      </c>
      <c r="C5659" s="57" t="str">
        <f t="shared" si="407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408"/>
        <v>0</v>
      </c>
      <c r="L5659" s="57">
        <f t="shared" si="409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406"/>
        <v>0</v>
      </c>
      <c r="C5660" s="57" t="str">
        <f t="shared" si="407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408"/>
        <v>0</v>
      </c>
      <c r="L5660" s="57">
        <f t="shared" si="409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406"/>
        <v>0</v>
      </c>
      <c r="C5661" s="57" t="str">
        <f t="shared" si="407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408"/>
        <v>0</v>
      </c>
      <c r="L5661" s="57">
        <f t="shared" si="409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406"/>
        <v>0</v>
      </c>
      <c r="C5662" s="57" t="str">
        <f t="shared" si="407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408"/>
        <v>0</v>
      </c>
      <c r="L5662" s="57">
        <f t="shared" si="409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406"/>
        <v>0</v>
      </c>
      <c r="C5663" s="57" t="str">
        <f t="shared" si="407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408"/>
        <v>0</v>
      </c>
      <c r="L5663" s="57">
        <f t="shared" si="409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si="406"/>
        <v>0</v>
      </c>
      <c r="C5664" s="57" t="str">
        <f t="shared" si="407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408"/>
        <v>0</v>
      </c>
      <c r="L5664" s="57">
        <f t="shared" si="409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si="406"/>
        <v>0</v>
      </c>
      <c r="C5665" s="57" t="str">
        <f t="shared" si="407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408"/>
        <v>0</v>
      </c>
      <c r="L5665" s="57">
        <f t="shared" si="409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ref="B5666:B5729" si="410">WEEKNUM(A5666)</f>
        <v>0</v>
      </c>
      <c r="C5666" s="57" t="str">
        <f t="shared" ref="C5666:C5729" si="411">TEXT(A5666,"Mmm")</f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408"/>
        <v>0</v>
      </c>
      <c r="L5666" s="57">
        <f t="shared" si="409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410"/>
        <v>0</v>
      </c>
      <c r="C5667" s="57" t="str">
        <f t="shared" si="411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408"/>
        <v>0</v>
      </c>
      <c r="L5667" s="57">
        <f t="shared" si="409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410"/>
        <v>0</v>
      </c>
      <c r="C5668" s="57" t="str">
        <f t="shared" si="411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408"/>
        <v>0</v>
      </c>
      <c r="L5668" s="57">
        <f t="shared" si="409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410"/>
        <v>0</v>
      </c>
      <c r="C5669" s="57" t="str">
        <f t="shared" si="411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408"/>
        <v>0</v>
      </c>
      <c r="L5669" s="57">
        <f t="shared" si="409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410"/>
        <v>0</v>
      </c>
      <c r="C5670" s="57" t="str">
        <f t="shared" si="411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408"/>
        <v>0</v>
      </c>
      <c r="L5670" s="57">
        <f t="shared" si="409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410"/>
        <v>0</v>
      </c>
      <c r="C5671" s="57" t="str">
        <f t="shared" si="411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408"/>
        <v>0</v>
      </c>
      <c r="L5671" s="57">
        <f t="shared" si="409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410"/>
        <v>0</v>
      </c>
      <c r="C5672" s="57" t="str">
        <f t="shared" si="411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408"/>
        <v>0</v>
      </c>
      <c r="L5672" s="57">
        <f t="shared" si="409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410"/>
        <v>0</v>
      </c>
      <c r="C5673" s="57" t="str">
        <f t="shared" si="411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408"/>
        <v>0</v>
      </c>
      <c r="L5673" s="57">
        <f t="shared" si="409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410"/>
        <v>0</v>
      </c>
      <c r="C5674" s="57" t="str">
        <f t="shared" si="411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408"/>
        <v>0</v>
      </c>
      <c r="L5674" s="57">
        <f t="shared" si="409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410"/>
        <v>0</v>
      </c>
      <c r="C5675" s="57" t="str">
        <f t="shared" si="411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408"/>
        <v>0</v>
      </c>
      <c r="L5675" s="57">
        <f t="shared" si="409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410"/>
        <v>0</v>
      </c>
      <c r="C5676" s="57" t="str">
        <f t="shared" si="411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408"/>
        <v>0</v>
      </c>
      <c r="L5676" s="57">
        <f t="shared" si="409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410"/>
        <v>0</v>
      </c>
      <c r="C5677" s="57" t="str">
        <f t="shared" si="411"/>
        <v>Jan</v>
      </c>
      <c r="D5677" s="4"/>
      <c r="E5677" s="57"/>
      <c r="F5677" s="57"/>
      <c r="G5677" s="57"/>
      <c r="H5677" s="57"/>
      <c r="I5677" s="57"/>
      <c r="J5677" s="57"/>
      <c r="K5677" s="57">
        <f t="shared" ref="K5677:K5740" si="412">I5677+J5677</f>
        <v>0</v>
      </c>
      <c r="L5677" s="57">
        <f t="shared" si="409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410"/>
        <v>0</v>
      </c>
      <c r="C5678" s="57" t="str">
        <f t="shared" si="411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12"/>
        <v>0</v>
      </c>
      <c r="L5678" s="57">
        <f t="shared" si="409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410"/>
        <v>0</v>
      </c>
      <c r="C5679" s="57" t="str">
        <f t="shared" si="411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12"/>
        <v>0</v>
      </c>
      <c r="L5679" s="57">
        <f t="shared" si="409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410"/>
        <v>0</v>
      </c>
      <c r="C5680" s="57" t="str">
        <f t="shared" si="411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12"/>
        <v>0</v>
      </c>
      <c r="L5680" s="57">
        <f t="shared" si="409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410"/>
        <v>0</v>
      </c>
      <c r="C5681" s="57" t="str">
        <f t="shared" si="411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12"/>
        <v>0</v>
      </c>
      <c r="L5681" s="57">
        <f t="shared" si="409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410"/>
        <v>0</v>
      </c>
      <c r="C5682" s="57" t="str">
        <f t="shared" si="411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412"/>
        <v>0</v>
      </c>
      <c r="L5682" s="57">
        <f t="shared" si="409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410"/>
        <v>0</v>
      </c>
      <c r="C5683" s="57" t="str">
        <f t="shared" si="411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412"/>
        <v>0</v>
      </c>
      <c r="L5683" s="57">
        <f t="shared" si="409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410"/>
        <v>0</v>
      </c>
      <c r="C5684" s="57" t="str">
        <f t="shared" si="411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412"/>
        <v>0</v>
      </c>
      <c r="L5684" s="57">
        <f t="shared" si="409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410"/>
        <v>0</v>
      </c>
      <c r="C5685" s="57" t="str">
        <f t="shared" si="411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12"/>
        <v>0</v>
      </c>
      <c r="L5685" s="57">
        <f t="shared" si="409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410"/>
        <v>0</v>
      </c>
      <c r="C5686" s="57" t="str">
        <f t="shared" si="411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12"/>
        <v>0</v>
      </c>
      <c r="L5686" s="57">
        <f t="shared" si="409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410"/>
        <v>0</v>
      </c>
      <c r="C5687" s="57" t="str">
        <f t="shared" si="411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12"/>
        <v>0</v>
      </c>
      <c r="L5687" s="57">
        <f t="shared" si="409"/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410"/>
        <v>0</v>
      </c>
      <c r="C5688" s="57" t="str">
        <f t="shared" si="411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12"/>
        <v>0</v>
      </c>
      <c r="L5688" s="57">
        <f t="shared" si="409"/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410"/>
        <v>0</v>
      </c>
      <c r="C5689" s="57" t="str">
        <f t="shared" si="411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12"/>
        <v>0</v>
      </c>
      <c r="L5689" s="57">
        <f t="shared" ref="L5689:L5752" si="413">H5689*K5689</f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410"/>
        <v>0</v>
      </c>
      <c r="C5690" s="57" t="str">
        <f t="shared" si="411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12"/>
        <v>0</v>
      </c>
      <c r="L5690" s="57">
        <f t="shared" si="413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410"/>
        <v>0</v>
      </c>
      <c r="C5691" s="57" t="str">
        <f t="shared" si="411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12"/>
        <v>0</v>
      </c>
      <c r="L5691" s="57">
        <f t="shared" si="413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410"/>
        <v>0</v>
      </c>
      <c r="C5692" s="57" t="str">
        <f t="shared" si="411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12"/>
        <v>0</v>
      </c>
      <c r="L5692" s="57">
        <f t="shared" si="413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410"/>
        <v>0</v>
      </c>
      <c r="C5693" s="57" t="str">
        <f t="shared" si="411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12"/>
        <v>0</v>
      </c>
      <c r="L5693" s="57">
        <f t="shared" si="413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410"/>
        <v>0</v>
      </c>
      <c r="C5694" s="57" t="str">
        <f t="shared" si="411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12"/>
        <v>0</v>
      </c>
      <c r="L5694" s="57">
        <f t="shared" si="413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410"/>
        <v>0</v>
      </c>
      <c r="C5695" s="57" t="str">
        <f t="shared" si="411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12"/>
        <v>0</v>
      </c>
      <c r="L5695" s="57">
        <f t="shared" si="413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410"/>
        <v>0</v>
      </c>
      <c r="C5696" s="57" t="str">
        <f t="shared" si="411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12"/>
        <v>0</v>
      </c>
      <c r="L5696" s="57">
        <f t="shared" si="413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410"/>
        <v>0</v>
      </c>
      <c r="C5697" s="57" t="str">
        <f t="shared" si="411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12"/>
        <v>0</v>
      </c>
      <c r="L5697" s="57">
        <f t="shared" si="413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410"/>
        <v>0</v>
      </c>
      <c r="C5698" s="57" t="str">
        <f t="shared" si="411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12"/>
        <v>0</v>
      </c>
      <c r="L5698" s="57">
        <f t="shared" si="413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410"/>
        <v>0</v>
      </c>
      <c r="C5699" s="57" t="str">
        <f t="shared" si="411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12"/>
        <v>0</v>
      </c>
      <c r="L5699" s="57">
        <f t="shared" si="413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410"/>
        <v>0</v>
      </c>
      <c r="C5700" s="57" t="str">
        <f t="shared" si="411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12"/>
        <v>0</v>
      </c>
      <c r="L5700" s="57">
        <f t="shared" si="413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410"/>
        <v>0</v>
      </c>
      <c r="C5701" s="57" t="str">
        <f t="shared" si="411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12"/>
        <v>0</v>
      </c>
      <c r="L5701" s="57">
        <f t="shared" si="413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410"/>
        <v>0</v>
      </c>
      <c r="C5702" s="57" t="str">
        <f t="shared" si="411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12"/>
        <v>0</v>
      </c>
      <c r="L5702" s="57">
        <f t="shared" si="413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410"/>
        <v>0</v>
      </c>
      <c r="C5703" s="57" t="str">
        <f t="shared" si="411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12"/>
        <v>0</v>
      </c>
      <c r="L5703" s="57">
        <f t="shared" si="413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410"/>
        <v>0</v>
      </c>
      <c r="C5704" s="57" t="str">
        <f t="shared" si="411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12"/>
        <v>0</v>
      </c>
      <c r="L5704" s="57">
        <f t="shared" si="413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410"/>
        <v>0</v>
      </c>
      <c r="C5705" s="57" t="str">
        <f t="shared" si="411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12"/>
        <v>0</v>
      </c>
      <c r="L5705" s="57">
        <f t="shared" si="413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410"/>
        <v>0</v>
      </c>
      <c r="C5706" s="57" t="str">
        <f t="shared" si="411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12"/>
        <v>0</v>
      </c>
      <c r="L5706" s="57">
        <f t="shared" si="413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410"/>
        <v>0</v>
      </c>
      <c r="C5707" s="57" t="str">
        <f t="shared" si="411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12"/>
        <v>0</v>
      </c>
      <c r="L5707" s="57">
        <f t="shared" si="413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410"/>
        <v>0</v>
      </c>
      <c r="C5708" s="57" t="str">
        <f t="shared" si="411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12"/>
        <v>0</v>
      </c>
      <c r="L5708" s="57">
        <f t="shared" si="413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410"/>
        <v>0</v>
      </c>
      <c r="C5709" s="57" t="str">
        <f t="shared" si="411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12"/>
        <v>0</v>
      </c>
      <c r="L5709" s="57">
        <f t="shared" si="413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410"/>
        <v>0</v>
      </c>
      <c r="C5710" s="57" t="str">
        <f t="shared" si="411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12"/>
        <v>0</v>
      </c>
      <c r="L5710" s="57">
        <f t="shared" si="413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410"/>
        <v>0</v>
      </c>
      <c r="C5711" s="57" t="str">
        <f t="shared" si="411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12"/>
        <v>0</v>
      </c>
      <c r="L5711" s="57">
        <f t="shared" si="413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410"/>
        <v>0</v>
      </c>
      <c r="C5712" s="57" t="str">
        <f t="shared" si="411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12"/>
        <v>0</v>
      </c>
      <c r="L5712" s="57">
        <f t="shared" si="413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410"/>
        <v>0</v>
      </c>
      <c r="C5713" s="57" t="str">
        <f t="shared" si="411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12"/>
        <v>0</v>
      </c>
      <c r="L5713" s="57">
        <f t="shared" si="413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410"/>
        <v>0</v>
      </c>
      <c r="C5714" s="57" t="str">
        <f t="shared" si="411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12"/>
        <v>0</v>
      </c>
      <c r="L5714" s="57">
        <f t="shared" si="413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410"/>
        <v>0</v>
      </c>
      <c r="C5715" s="57" t="str">
        <f t="shared" si="411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12"/>
        <v>0</v>
      </c>
      <c r="L5715" s="57">
        <f t="shared" si="413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410"/>
        <v>0</v>
      </c>
      <c r="C5716" s="57" t="str">
        <f t="shared" si="411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12"/>
        <v>0</v>
      </c>
      <c r="L5716" s="57">
        <f t="shared" si="413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410"/>
        <v>0</v>
      </c>
      <c r="C5717" s="57" t="str">
        <f t="shared" si="411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12"/>
        <v>0</v>
      </c>
      <c r="L5717" s="57">
        <f t="shared" si="413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410"/>
        <v>0</v>
      </c>
      <c r="C5718" s="57" t="str">
        <f t="shared" si="411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12"/>
        <v>0</v>
      </c>
      <c r="L5718" s="57">
        <f t="shared" si="413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410"/>
        <v>0</v>
      </c>
      <c r="C5719" s="57" t="str">
        <f t="shared" si="411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12"/>
        <v>0</v>
      </c>
      <c r="L5719" s="57">
        <f t="shared" si="413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410"/>
        <v>0</v>
      </c>
      <c r="C5720" s="57" t="str">
        <f t="shared" si="411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12"/>
        <v>0</v>
      </c>
      <c r="L5720" s="57">
        <f t="shared" si="413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410"/>
        <v>0</v>
      </c>
      <c r="C5721" s="57" t="str">
        <f t="shared" si="411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12"/>
        <v>0</v>
      </c>
      <c r="L5721" s="57">
        <f t="shared" si="413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410"/>
        <v>0</v>
      </c>
      <c r="C5722" s="57" t="str">
        <f t="shared" si="411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12"/>
        <v>0</v>
      </c>
      <c r="L5722" s="57">
        <f t="shared" si="413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410"/>
        <v>0</v>
      </c>
      <c r="C5723" s="57" t="str">
        <f t="shared" si="411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12"/>
        <v>0</v>
      </c>
      <c r="L5723" s="57">
        <f t="shared" si="413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410"/>
        <v>0</v>
      </c>
      <c r="C5724" s="57" t="str">
        <f t="shared" si="411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412"/>
        <v>0</v>
      </c>
      <c r="L5724" s="57">
        <f t="shared" si="413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410"/>
        <v>0</v>
      </c>
      <c r="C5725" s="57" t="str">
        <f t="shared" si="411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12"/>
        <v>0</v>
      </c>
      <c r="L5725" s="57">
        <f t="shared" si="413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410"/>
        <v>0</v>
      </c>
      <c r="C5726" s="57" t="str">
        <f t="shared" si="411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12"/>
        <v>0</v>
      </c>
      <c r="L5726" s="57">
        <f t="shared" si="413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410"/>
        <v>0</v>
      </c>
      <c r="C5727" s="57" t="str">
        <f t="shared" si="411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12"/>
        <v>0</v>
      </c>
      <c r="L5727" s="57">
        <f t="shared" si="413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si="410"/>
        <v>0</v>
      </c>
      <c r="C5728" s="57" t="str">
        <f t="shared" si="411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12"/>
        <v>0</v>
      </c>
      <c r="L5728" s="57">
        <f t="shared" si="413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si="410"/>
        <v>0</v>
      </c>
      <c r="C5729" s="57" t="str">
        <f t="shared" si="411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12"/>
        <v>0</v>
      </c>
      <c r="L5729" s="57">
        <f t="shared" si="413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ref="B5730:B5793" si="414">WEEKNUM(A5730)</f>
        <v>0</v>
      </c>
      <c r="C5730" s="57" t="str">
        <f t="shared" ref="C5730:C5793" si="415">TEXT(A5730,"Mmm")</f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12"/>
        <v>0</v>
      </c>
      <c r="L5730" s="57">
        <f t="shared" si="413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414"/>
        <v>0</v>
      </c>
      <c r="C5731" s="57" t="str">
        <f t="shared" si="415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12"/>
        <v>0</v>
      </c>
      <c r="L5731" s="57">
        <f t="shared" si="413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414"/>
        <v>0</v>
      </c>
      <c r="C5732" s="57" t="str">
        <f t="shared" si="415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12"/>
        <v>0</v>
      </c>
      <c r="L5732" s="57">
        <f t="shared" si="413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414"/>
        <v>0</v>
      </c>
      <c r="C5733" s="57" t="str">
        <f t="shared" si="415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12"/>
        <v>0</v>
      </c>
      <c r="L5733" s="57">
        <f t="shared" si="413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414"/>
        <v>0</v>
      </c>
      <c r="C5734" s="57" t="str">
        <f t="shared" si="415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412"/>
        <v>0</v>
      </c>
      <c r="L5734" s="57">
        <f t="shared" si="413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414"/>
        <v>0</v>
      </c>
      <c r="C5735" s="57" t="str">
        <f t="shared" si="415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412"/>
        <v>0</v>
      </c>
      <c r="L5735" s="57">
        <f t="shared" si="413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414"/>
        <v>0</v>
      </c>
      <c r="C5736" s="57" t="str">
        <f t="shared" si="415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12"/>
        <v>0</v>
      </c>
      <c r="L5736" s="57">
        <f t="shared" si="413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414"/>
        <v>0</v>
      </c>
      <c r="C5737" s="57" t="str">
        <f t="shared" si="415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12"/>
        <v>0</v>
      </c>
      <c r="L5737" s="57">
        <f t="shared" si="413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414"/>
        <v>0</v>
      </c>
      <c r="C5738" s="57" t="str">
        <f t="shared" si="415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12"/>
        <v>0</v>
      </c>
      <c r="L5738" s="57">
        <f t="shared" si="413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414"/>
        <v>0</v>
      </c>
      <c r="C5739" s="57" t="str">
        <f t="shared" si="415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412"/>
        <v>0</v>
      </c>
      <c r="L5739" s="57">
        <f t="shared" si="413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414"/>
        <v>0</v>
      </c>
      <c r="C5740" s="57" t="str">
        <f t="shared" si="415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412"/>
        <v>0</v>
      </c>
      <c r="L5740" s="57">
        <f t="shared" si="413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414"/>
        <v>0</v>
      </c>
      <c r="C5741" s="57" t="str">
        <f t="shared" si="415"/>
        <v>Jan</v>
      </c>
      <c r="D5741" s="4"/>
      <c r="E5741" s="57"/>
      <c r="F5741" s="57"/>
      <c r="G5741" s="57"/>
      <c r="H5741" s="57"/>
      <c r="I5741" s="57"/>
      <c r="J5741" s="57"/>
      <c r="K5741" s="57">
        <f t="shared" ref="K5741:K5804" si="416">I5741+J5741</f>
        <v>0</v>
      </c>
      <c r="L5741" s="57">
        <f t="shared" si="413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414"/>
        <v>0</v>
      </c>
      <c r="C5742" s="57" t="str">
        <f t="shared" si="415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16"/>
        <v>0</v>
      </c>
      <c r="L5742" s="57">
        <f t="shared" si="413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414"/>
        <v>0</v>
      </c>
      <c r="C5743" s="57" t="str">
        <f t="shared" si="415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16"/>
        <v>0</v>
      </c>
      <c r="L5743" s="57">
        <f t="shared" si="413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414"/>
        <v>0</v>
      </c>
      <c r="C5744" s="57" t="str">
        <f t="shared" si="415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16"/>
        <v>0</v>
      </c>
      <c r="L5744" s="57">
        <f t="shared" si="413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414"/>
        <v>0</v>
      </c>
      <c r="C5745" s="57" t="str">
        <f t="shared" si="415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16"/>
        <v>0</v>
      </c>
      <c r="L5745" s="57">
        <f t="shared" si="413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414"/>
        <v>0</v>
      </c>
      <c r="C5746" s="57" t="str">
        <f t="shared" si="415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16"/>
        <v>0</v>
      </c>
      <c r="L5746" s="57">
        <f t="shared" si="413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414"/>
        <v>0</v>
      </c>
      <c r="C5747" s="57" t="str">
        <f t="shared" si="415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16"/>
        <v>0</v>
      </c>
      <c r="L5747" s="57">
        <f t="shared" si="413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414"/>
        <v>0</v>
      </c>
      <c r="C5748" s="57" t="str">
        <f t="shared" si="415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16"/>
        <v>0</v>
      </c>
      <c r="L5748" s="57">
        <f t="shared" si="413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414"/>
        <v>0</v>
      </c>
      <c r="C5749" s="57" t="str">
        <f t="shared" si="415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16"/>
        <v>0</v>
      </c>
      <c r="L5749" s="57">
        <f t="shared" si="413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414"/>
        <v>0</v>
      </c>
      <c r="C5750" s="57" t="str">
        <f t="shared" si="415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16"/>
        <v>0</v>
      </c>
      <c r="L5750" s="57">
        <f t="shared" si="413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414"/>
        <v>0</v>
      </c>
      <c r="C5751" s="57" t="str">
        <f t="shared" si="415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16"/>
        <v>0</v>
      </c>
      <c r="L5751" s="57">
        <f t="shared" si="413"/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414"/>
        <v>0</v>
      </c>
      <c r="C5752" s="57" t="str">
        <f t="shared" si="415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16"/>
        <v>0</v>
      </c>
      <c r="L5752" s="57">
        <f t="shared" si="413"/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414"/>
        <v>0</v>
      </c>
      <c r="C5753" s="57" t="str">
        <f t="shared" si="415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16"/>
        <v>0</v>
      </c>
      <c r="L5753" s="57">
        <f t="shared" ref="L5753:L5816" si="417">H5753*K5753</f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414"/>
        <v>0</v>
      </c>
      <c r="C5754" s="57" t="str">
        <f t="shared" si="415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16"/>
        <v>0</v>
      </c>
      <c r="L5754" s="57">
        <f t="shared" si="417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414"/>
        <v>0</v>
      </c>
      <c r="C5755" s="57" t="str">
        <f t="shared" si="415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16"/>
        <v>0</v>
      </c>
      <c r="L5755" s="57">
        <f t="shared" si="417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414"/>
        <v>0</v>
      </c>
      <c r="C5756" s="57" t="str">
        <f t="shared" si="415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16"/>
        <v>0</v>
      </c>
      <c r="L5756" s="57">
        <f t="shared" si="417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414"/>
        <v>0</v>
      </c>
      <c r="C5757" s="57" t="str">
        <f t="shared" si="415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16"/>
        <v>0</v>
      </c>
      <c r="L5757" s="57">
        <f t="shared" si="417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414"/>
        <v>0</v>
      </c>
      <c r="C5758" s="57" t="str">
        <f t="shared" si="415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16"/>
        <v>0</v>
      </c>
      <c r="L5758" s="57">
        <f t="shared" si="417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414"/>
        <v>0</v>
      </c>
      <c r="C5759" s="57" t="str">
        <f t="shared" si="415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16"/>
        <v>0</v>
      </c>
      <c r="L5759" s="57">
        <f t="shared" si="417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414"/>
        <v>0</v>
      </c>
      <c r="C5760" s="57" t="str">
        <f t="shared" si="415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16"/>
        <v>0</v>
      </c>
      <c r="L5760" s="57">
        <f t="shared" si="417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414"/>
        <v>0</v>
      </c>
      <c r="C5761" s="57" t="str">
        <f t="shared" si="415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16"/>
        <v>0</v>
      </c>
      <c r="L5761" s="57">
        <f t="shared" si="417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414"/>
        <v>0</v>
      </c>
      <c r="C5762" s="57" t="str">
        <f t="shared" si="415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16"/>
        <v>0</v>
      </c>
      <c r="L5762" s="57">
        <f t="shared" si="417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414"/>
        <v>0</v>
      </c>
      <c r="C5763" s="57" t="str">
        <f t="shared" si="415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16"/>
        <v>0</v>
      </c>
      <c r="L5763" s="57">
        <f t="shared" si="417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414"/>
        <v>0</v>
      </c>
      <c r="C5764" s="57" t="str">
        <f t="shared" si="415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16"/>
        <v>0</v>
      </c>
      <c r="L5764" s="57">
        <f t="shared" si="417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414"/>
        <v>0</v>
      </c>
      <c r="C5765" s="57" t="str">
        <f t="shared" si="415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16"/>
        <v>0</v>
      </c>
      <c r="L5765" s="57">
        <f t="shared" si="417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414"/>
        <v>0</v>
      </c>
      <c r="C5766" s="57" t="str">
        <f t="shared" si="415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16"/>
        <v>0</v>
      </c>
      <c r="L5766" s="57">
        <f t="shared" si="417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414"/>
        <v>0</v>
      </c>
      <c r="C5767" s="57" t="str">
        <f t="shared" si="415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16"/>
        <v>0</v>
      </c>
      <c r="L5767" s="57">
        <f t="shared" si="417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414"/>
        <v>0</v>
      </c>
      <c r="C5768" s="57" t="str">
        <f t="shared" si="415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16"/>
        <v>0</v>
      </c>
      <c r="L5768" s="57">
        <f t="shared" si="417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414"/>
        <v>0</v>
      </c>
      <c r="C5769" s="57" t="str">
        <f t="shared" si="415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16"/>
        <v>0</v>
      </c>
      <c r="L5769" s="57">
        <f t="shared" si="417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414"/>
        <v>0</v>
      </c>
      <c r="C5770" s="57" t="str">
        <f t="shared" si="415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16"/>
        <v>0</v>
      </c>
      <c r="L5770" s="57">
        <f t="shared" si="417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414"/>
        <v>0</v>
      </c>
      <c r="C5771" s="57" t="str">
        <f t="shared" si="415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16"/>
        <v>0</v>
      </c>
      <c r="L5771" s="57">
        <f t="shared" si="417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414"/>
        <v>0</v>
      </c>
      <c r="C5772" s="57" t="str">
        <f t="shared" si="415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16"/>
        <v>0</v>
      </c>
      <c r="L5772" s="57">
        <f t="shared" si="417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414"/>
        <v>0</v>
      </c>
      <c r="C5773" s="57" t="str">
        <f t="shared" si="415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16"/>
        <v>0</v>
      </c>
      <c r="L5773" s="57">
        <f t="shared" si="417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414"/>
        <v>0</v>
      </c>
      <c r="C5774" s="57" t="str">
        <f t="shared" si="415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16"/>
        <v>0</v>
      </c>
      <c r="L5774" s="57">
        <f t="shared" si="417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414"/>
        <v>0</v>
      </c>
      <c r="C5775" s="57" t="str">
        <f t="shared" si="415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16"/>
        <v>0</v>
      </c>
      <c r="L5775" s="57">
        <f t="shared" si="417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414"/>
        <v>0</v>
      </c>
      <c r="C5776" s="57" t="str">
        <f t="shared" si="415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16"/>
        <v>0</v>
      </c>
      <c r="L5776" s="57">
        <f t="shared" si="417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414"/>
        <v>0</v>
      </c>
      <c r="C5777" s="57" t="str">
        <f t="shared" si="415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16"/>
        <v>0</v>
      </c>
      <c r="L5777" s="57">
        <f t="shared" si="417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414"/>
        <v>0</v>
      </c>
      <c r="C5778" s="57" t="str">
        <f t="shared" si="415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16"/>
        <v>0</v>
      </c>
      <c r="L5778" s="57">
        <f t="shared" si="417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414"/>
        <v>0</v>
      </c>
      <c r="C5779" s="57" t="str">
        <f t="shared" si="415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16"/>
        <v>0</v>
      </c>
      <c r="L5779" s="57">
        <f t="shared" si="417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414"/>
        <v>0</v>
      </c>
      <c r="C5780" s="57" t="str">
        <f t="shared" si="415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16"/>
        <v>0</v>
      </c>
      <c r="L5780" s="57">
        <f t="shared" si="417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414"/>
        <v>0</v>
      </c>
      <c r="C5781" s="57" t="str">
        <f t="shared" si="415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16"/>
        <v>0</v>
      </c>
      <c r="L5781" s="57">
        <f t="shared" si="417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414"/>
        <v>0</v>
      </c>
      <c r="C5782" s="57" t="str">
        <f t="shared" si="415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16"/>
        <v>0</v>
      </c>
      <c r="L5782" s="57">
        <f t="shared" si="417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414"/>
        <v>0</v>
      </c>
      <c r="C5783" s="57" t="str">
        <f t="shared" si="415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16"/>
        <v>0</v>
      </c>
      <c r="L5783" s="57">
        <f t="shared" si="417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414"/>
        <v>0</v>
      </c>
      <c r="C5784" s="57" t="str">
        <f t="shared" si="415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16"/>
        <v>0</v>
      </c>
      <c r="L5784" s="57">
        <f t="shared" si="417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414"/>
        <v>0</v>
      </c>
      <c r="C5785" s="57" t="str">
        <f t="shared" si="415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16"/>
        <v>0</v>
      </c>
      <c r="L5785" s="57">
        <f t="shared" si="417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414"/>
        <v>0</v>
      </c>
      <c r="C5786" s="57" t="str">
        <f t="shared" si="415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16"/>
        <v>0</v>
      </c>
      <c r="L5786" s="57">
        <f t="shared" si="417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414"/>
        <v>0</v>
      </c>
      <c r="C5787" s="57" t="str">
        <f t="shared" si="415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16"/>
        <v>0</v>
      </c>
      <c r="L5787" s="57">
        <f t="shared" si="417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414"/>
        <v>0</v>
      </c>
      <c r="C5788" s="57" t="str">
        <f t="shared" si="415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16"/>
        <v>0</v>
      </c>
      <c r="L5788" s="57">
        <f t="shared" si="417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414"/>
        <v>0</v>
      </c>
      <c r="C5789" s="57" t="str">
        <f t="shared" si="415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16"/>
        <v>0</v>
      </c>
      <c r="L5789" s="57">
        <f t="shared" si="417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414"/>
        <v>0</v>
      </c>
      <c r="C5790" s="57" t="str">
        <f t="shared" si="415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16"/>
        <v>0</v>
      </c>
      <c r="L5790" s="57">
        <f t="shared" si="417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414"/>
        <v>0</v>
      </c>
      <c r="C5791" s="57" t="str">
        <f t="shared" si="415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16"/>
        <v>0</v>
      </c>
      <c r="L5791" s="57">
        <f t="shared" si="417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si="414"/>
        <v>0</v>
      </c>
      <c r="C5792" s="57" t="str">
        <f t="shared" si="415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16"/>
        <v>0</v>
      </c>
      <c r="L5792" s="57">
        <f t="shared" si="417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si="414"/>
        <v>0</v>
      </c>
      <c r="C5793" s="57" t="str">
        <f t="shared" si="415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16"/>
        <v>0</v>
      </c>
      <c r="L5793" s="57">
        <f t="shared" si="417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ref="B5794:B5857" si="418">WEEKNUM(A5794)</f>
        <v>0</v>
      </c>
      <c r="C5794" s="57" t="str">
        <f t="shared" ref="C5794:C5857" si="419">TEXT(A5794,"Mmm")</f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16"/>
        <v>0</v>
      </c>
      <c r="L5794" s="57">
        <f t="shared" si="417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18"/>
        <v>0</v>
      </c>
      <c r="C5795" s="57" t="str">
        <f t="shared" si="419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16"/>
        <v>0</v>
      </c>
      <c r="L5795" s="57">
        <f t="shared" si="417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18"/>
        <v>0</v>
      </c>
      <c r="C5796" s="57" t="str">
        <f t="shared" si="419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16"/>
        <v>0</v>
      </c>
      <c r="L5796" s="57">
        <f t="shared" si="417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18"/>
        <v>0</v>
      </c>
      <c r="C5797" s="57" t="str">
        <f t="shared" si="419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16"/>
        <v>0</v>
      </c>
      <c r="L5797" s="57">
        <f t="shared" si="417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18"/>
        <v>0</v>
      </c>
      <c r="C5798" s="57" t="str">
        <f t="shared" si="419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16"/>
        <v>0</v>
      </c>
      <c r="L5798" s="57">
        <f t="shared" si="417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418"/>
        <v>0</v>
      </c>
      <c r="C5799" s="57" t="str">
        <f t="shared" si="419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16"/>
        <v>0</v>
      </c>
      <c r="L5799" s="57">
        <f t="shared" si="417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418"/>
        <v>0</v>
      </c>
      <c r="C5800" s="57" t="str">
        <f t="shared" si="419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16"/>
        <v>0</v>
      </c>
      <c r="L5800" s="57">
        <f t="shared" si="417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418"/>
        <v>0</v>
      </c>
      <c r="C5801" s="57" t="str">
        <f t="shared" si="419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16"/>
        <v>0</v>
      </c>
      <c r="L5801" s="57">
        <f t="shared" si="417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18"/>
        <v>0</v>
      </c>
      <c r="C5802" s="57" t="str">
        <f t="shared" si="419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16"/>
        <v>0</v>
      </c>
      <c r="L5802" s="57">
        <f t="shared" si="417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18"/>
        <v>0</v>
      </c>
      <c r="C5803" s="57" t="str">
        <f t="shared" si="419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416"/>
        <v>0</v>
      </c>
      <c r="L5803" s="57">
        <f t="shared" si="417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18"/>
        <v>0</v>
      </c>
      <c r="C5804" s="57" t="str">
        <f t="shared" si="419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416"/>
        <v>0</v>
      </c>
      <c r="L5804" s="57">
        <f t="shared" si="417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18"/>
        <v>0</v>
      </c>
      <c r="C5805" s="57" t="str">
        <f t="shared" si="419"/>
        <v>Jan</v>
      </c>
      <c r="D5805" s="4"/>
      <c r="E5805" s="57"/>
      <c r="F5805" s="57"/>
      <c r="G5805" s="57"/>
      <c r="H5805" s="57"/>
      <c r="I5805" s="57"/>
      <c r="J5805" s="57"/>
      <c r="K5805" s="57">
        <f t="shared" ref="K5805:K5868" si="420">I5805+J5805</f>
        <v>0</v>
      </c>
      <c r="L5805" s="57">
        <f t="shared" si="417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18"/>
        <v>0</v>
      </c>
      <c r="C5806" s="57" t="str">
        <f t="shared" si="419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20"/>
        <v>0</v>
      </c>
      <c r="L5806" s="57">
        <f t="shared" si="417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18"/>
        <v>0</v>
      </c>
      <c r="C5807" s="57" t="str">
        <f t="shared" si="419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20"/>
        <v>0</v>
      </c>
      <c r="L5807" s="57">
        <f t="shared" si="417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18"/>
        <v>0</v>
      </c>
      <c r="C5808" s="57" t="str">
        <f t="shared" si="419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20"/>
        <v>0</v>
      </c>
      <c r="L5808" s="57">
        <f t="shared" si="417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18"/>
        <v>0</v>
      </c>
      <c r="C5809" s="57" t="str">
        <f t="shared" si="419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20"/>
        <v>0</v>
      </c>
      <c r="L5809" s="57">
        <f t="shared" si="417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18"/>
        <v>0</v>
      </c>
      <c r="C5810" s="57" t="str">
        <f t="shared" si="419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20"/>
        <v>0</v>
      </c>
      <c r="L5810" s="57">
        <f t="shared" si="417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18"/>
        <v>0</v>
      </c>
      <c r="C5811" s="57" t="str">
        <f t="shared" si="419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20"/>
        <v>0</v>
      </c>
      <c r="L5811" s="57">
        <f t="shared" si="417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18"/>
        <v>0</v>
      </c>
      <c r="C5812" s="57" t="str">
        <f t="shared" si="419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20"/>
        <v>0</v>
      </c>
      <c r="L5812" s="57">
        <f t="shared" si="417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18"/>
        <v>0</v>
      </c>
      <c r="C5813" s="57" t="str">
        <f t="shared" si="419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20"/>
        <v>0</v>
      </c>
      <c r="L5813" s="57">
        <f t="shared" si="417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18"/>
        <v>0</v>
      </c>
      <c r="C5814" s="57" t="str">
        <f t="shared" si="419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20"/>
        <v>0</v>
      </c>
      <c r="L5814" s="57">
        <f t="shared" si="417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18"/>
        <v>0</v>
      </c>
      <c r="C5815" s="57" t="str">
        <f t="shared" si="419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20"/>
        <v>0</v>
      </c>
      <c r="L5815" s="57">
        <f t="shared" si="417"/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18"/>
        <v>0</v>
      </c>
      <c r="C5816" s="57" t="str">
        <f t="shared" si="419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20"/>
        <v>0</v>
      </c>
      <c r="L5816" s="57">
        <f t="shared" si="417"/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18"/>
        <v>0</v>
      </c>
      <c r="C5817" s="57" t="str">
        <f t="shared" si="419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20"/>
        <v>0</v>
      </c>
      <c r="L5817" s="57">
        <f t="shared" ref="L5817:L5880" si="421">H5817*K5817</f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18"/>
        <v>0</v>
      </c>
      <c r="C5818" s="57" t="str">
        <f t="shared" si="419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20"/>
        <v>0</v>
      </c>
      <c r="L5818" s="57">
        <f t="shared" si="421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18"/>
        <v>0</v>
      </c>
      <c r="C5819" s="57" t="str">
        <f t="shared" si="419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20"/>
        <v>0</v>
      </c>
      <c r="L5819" s="57">
        <f t="shared" si="421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18"/>
        <v>0</v>
      </c>
      <c r="C5820" s="57" t="str">
        <f t="shared" si="419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20"/>
        <v>0</v>
      </c>
      <c r="L5820" s="57">
        <f t="shared" si="421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18"/>
        <v>0</v>
      </c>
      <c r="C5821" s="57" t="str">
        <f t="shared" si="419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20"/>
        <v>0</v>
      </c>
      <c r="L5821" s="57">
        <f t="shared" si="421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18"/>
        <v>0</v>
      </c>
      <c r="C5822" s="57" t="str">
        <f t="shared" si="419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20"/>
        <v>0</v>
      </c>
      <c r="L5822" s="57">
        <f t="shared" si="421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18"/>
        <v>0</v>
      </c>
      <c r="C5823" s="57" t="str">
        <f t="shared" si="419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20"/>
        <v>0</v>
      </c>
      <c r="L5823" s="57">
        <f t="shared" si="421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18"/>
        <v>0</v>
      </c>
      <c r="C5824" s="57" t="str">
        <f t="shared" si="419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20"/>
        <v>0</v>
      </c>
      <c r="L5824" s="57">
        <f t="shared" si="421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18"/>
        <v>0</v>
      </c>
      <c r="C5825" s="57" t="str">
        <f t="shared" si="419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20"/>
        <v>0</v>
      </c>
      <c r="L5825" s="57">
        <f t="shared" si="421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18"/>
        <v>0</v>
      </c>
      <c r="C5826" s="57" t="str">
        <f t="shared" si="419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20"/>
        <v>0</v>
      </c>
      <c r="L5826" s="57">
        <f t="shared" si="421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18"/>
        <v>0</v>
      </c>
      <c r="C5827" s="57" t="str">
        <f t="shared" si="419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20"/>
        <v>0</v>
      </c>
      <c r="L5827" s="57">
        <f t="shared" si="421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18"/>
        <v>0</v>
      </c>
      <c r="C5828" s="57" t="str">
        <f t="shared" si="419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20"/>
        <v>0</v>
      </c>
      <c r="L5828" s="57">
        <f t="shared" si="421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18"/>
        <v>0</v>
      </c>
      <c r="C5829" s="57" t="str">
        <f t="shared" si="419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20"/>
        <v>0</v>
      </c>
      <c r="L5829" s="57">
        <f t="shared" si="421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18"/>
        <v>0</v>
      </c>
      <c r="C5830" s="57" t="str">
        <f t="shared" si="419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20"/>
        <v>0</v>
      </c>
      <c r="L5830" s="57">
        <f t="shared" si="421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18"/>
        <v>0</v>
      </c>
      <c r="C5831" s="57" t="str">
        <f t="shared" si="419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20"/>
        <v>0</v>
      </c>
      <c r="L5831" s="57">
        <f t="shared" si="421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18"/>
        <v>0</v>
      </c>
      <c r="C5832" s="57" t="str">
        <f t="shared" si="419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20"/>
        <v>0</v>
      </c>
      <c r="L5832" s="57">
        <f t="shared" si="421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18"/>
        <v>0</v>
      </c>
      <c r="C5833" s="57" t="str">
        <f t="shared" si="419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20"/>
        <v>0</v>
      </c>
      <c r="L5833" s="57">
        <f t="shared" si="421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18"/>
        <v>0</v>
      </c>
      <c r="C5834" s="57" t="str">
        <f t="shared" si="419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20"/>
        <v>0</v>
      </c>
      <c r="L5834" s="57">
        <f t="shared" si="421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18"/>
        <v>0</v>
      </c>
      <c r="C5835" s="57" t="str">
        <f t="shared" si="419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20"/>
        <v>0</v>
      </c>
      <c r="L5835" s="57">
        <f t="shared" si="421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18"/>
        <v>0</v>
      </c>
      <c r="C5836" s="57" t="str">
        <f t="shared" si="419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20"/>
        <v>0</v>
      </c>
      <c r="L5836" s="57">
        <f t="shared" si="421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18"/>
        <v>0</v>
      </c>
      <c r="C5837" s="57" t="str">
        <f t="shared" si="419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20"/>
        <v>0</v>
      </c>
      <c r="L5837" s="57">
        <f t="shared" si="421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18"/>
        <v>0</v>
      </c>
      <c r="C5838" s="57" t="str">
        <f t="shared" si="419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20"/>
        <v>0</v>
      </c>
      <c r="L5838" s="57">
        <f t="shared" si="421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18"/>
        <v>0</v>
      </c>
      <c r="C5839" s="57" t="str">
        <f t="shared" si="419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20"/>
        <v>0</v>
      </c>
      <c r="L5839" s="57">
        <f t="shared" si="421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18"/>
        <v>0</v>
      </c>
      <c r="C5840" s="57" t="str">
        <f t="shared" si="419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20"/>
        <v>0</v>
      </c>
      <c r="L5840" s="57">
        <f t="shared" si="421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18"/>
        <v>0</v>
      </c>
      <c r="C5841" s="57" t="str">
        <f t="shared" si="419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20"/>
        <v>0</v>
      </c>
      <c r="L5841" s="57">
        <f t="shared" si="421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18"/>
        <v>0</v>
      </c>
      <c r="C5842" s="57" t="str">
        <f t="shared" si="419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20"/>
        <v>0</v>
      </c>
      <c r="L5842" s="57">
        <f t="shared" si="421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18"/>
        <v>0</v>
      </c>
      <c r="C5843" s="57" t="str">
        <f t="shared" si="419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20"/>
        <v>0</v>
      </c>
      <c r="L5843" s="57">
        <f t="shared" si="421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18"/>
        <v>0</v>
      </c>
      <c r="C5844" s="57" t="str">
        <f t="shared" si="419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20"/>
        <v>0</v>
      </c>
      <c r="L5844" s="57">
        <f t="shared" si="421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18"/>
        <v>0</v>
      </c>
      <c r="C5845" s="57" t="str">
        <f t="shared" si="419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20"/>
        <v>0</v>
      </c>
      <c r="L5845" s="57">
        <f t="shared" si="421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18"/>
        <v>0</v>
      </c>
      <c r="C5846" s="57" t="str">
        <f t="shared" si="419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20"/>
        <v>0</v>
      </c>
      <c r="L5846" s="57">
        <f t="shared" si="421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18"/>
        <v>0</v>
      </c>
      <c r="C5847" s="57" t="str">
        <f t="shared" si="419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20"/>
        <v>0</v>
      </c>
      <c r="L5847" s="57">
        <f t="shared" si="421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18"/>
        <v>0</v>
      </c>
      <c r="C5848" s="57" t="str">
        <f t="shared" si="419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20"/>
        <v>0</v>
      </c>
      <c r="L5848" s="57">
        <f t="shared" si="421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18"/>
        <v>0</v>
      </c>
      <c r="C5849" s="57" t="str">
        <f t="shared" si="419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20"/>
        <v>0</v>
      </c>
      <c r="L5849" s="57">
        <f t="shared" si="421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18"/>
        <v>0</v>
      </c>
      <c r="C5850" s="57" t="str">
        <f t="shared" si="419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20"/>
        <v>0</v>
      </c>
      <c r="L5850" s="57">
        <f t="shared" si="421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18"/>
        <v>0</v>
      </c>
      <c r="C5851" s="57" t="str">
        <f t="shared" si="419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20"/>
        <v>0</v>
      </c>
      <c r="L5851" s="57">
        <f t="shared" si="421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18"/>
        <v>0</v>
      </c>
      <c r="C5852" s="57" t="str">
        <f t="shared" si="419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20"/>
        <v>0</v>
      </c>
      <c r="L5852" s="57">
        <f t="shared" si="421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18"/>
        <v>0</v>
      </c>
      <c r="C5853" s="57" t="str">
        <f t="shared" si="419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20"/>
        <v>0</v>
      </c>
      <c r="L5853" s="57">
        <f t="shared" si="421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18"/>
        <v>0</v>
      </c>
      <c r="C5854" s="57" t="str">
        <f t="shared" si="419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20"/>
        <v>0</v>
      </c>
      <c r="L5854" s="57">
        <f t="shared" si="421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18"/>
        <v>0</v>
      </c>
      <c r="C5855" s="57" t="str">
        <f t="shared" si="419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20"/>
        <v>0</v>
      </c>
      <c r="L5855" s="57">
        <f t="shared" si="421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si="418"/>
        <v>0</v>
      </c>
      <c r="C5856" s="57" t="str">
        <f t="shared" si="419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20"/>
        <v>0</v>
      </c>
      <c r="L5856" s="57">
        <f t="shared" si="421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si="418"/>
        <v>0</v>
      </c>
      <c r="C5857" s="57" t="str">
        <f t="shared" si="419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20"/>
        <v>0</v>
      </c>
      <c r="L5857" s="57">
        <f t="shared" si="421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ref="B5858:B5921" si="422">WEEKNUM(A5858)</f>
        <v>0</v>
      </c>
      <c r="C5858" s="57" t="str">
        <f t="shared" ref="C5858:C5921" si="423">TEXT(A5858,"Mmm")</f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20"/>
        <v>0</v>
      </c>
      <c r="L5858" s="57">
        <f t="shared" si="421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22"/>
        <v>0</v>
      </c>
      <c r="C5859" s="57" t="str">
        <f t="shared" si="423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20"/>
        <v>0</v>
      </c>
      <c r="L5859" s="57">
        <f t="shared" si="421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22"/>
        <v>0</v>
      </c>
      <c r="C5860" s="57" t="str">
        <f t="shared" si="423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20"/>
        <v>0</v>
      </c>
      <c r="L5860" s="57">
        <f t="shared" si="421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22"/>
        <v>0</v>
      </c>
      <c r="C5861" s="57" t="str">
        <f t="shared" si="423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20"/>
        <v>0</v>
      </c>
      <c r="L5861" s="57">
        <f t="shared" si="421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22"/>
        <v>0</v>
      </c>
      <c r="C5862" s="57" t="str">
        <f t="shared" si="423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20"/>
        <v>0</v>
      </c>
      <c r="L5862" s="57">
        <f t="shared" si="421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22"/>
        <v>0</v>
      </c>
      <c r="C5863" s="57" t="str">
        <f t="shared" si="423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20"/>
        <v>0</v>
      </c>
      <c r="L5863" s="57">
        <f t="shared" si="421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22"/>
        <v>0</v>
      </c>
      <c r="C5864" s="57" t="str">
        <f t="shared" si="423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20"/>
        <v>0</v>
      </c>
      <c r="L5864" s="57">
        <f t="shared" si="421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22"/>
        <v>0</v>
      </c>
      <c r="C5865" s="57" t="str">
        <f t="shared" si="423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20"/>
        <v>0</v>
      </c>
      <c r="L5865" s="57">
        <f t="shared" si="421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22"/>
        <v>0</v>
      </c>
      <c r="C5866" s="57" t="str">
        <f t="shared" si="423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20"/>
        <v>0</v>
      </c>
      <c r="L5866" s="57">
        <f t="shared" si="421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22"/>
        <v>0</v>
      </c>
      <c r="C5867" s="57" t="str">
        <f t="shared" si="423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20"/>
        <v>0</v>
      </c>
      <c r="L5867" s="57">
        <f t="shared" si="421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22"/>
        <v>0</v>
      </c>
      <c r="C5868" s="57" t="str">
        <f t="shared" si="423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20"/>
        <v>0</v>
      </c>
      <c r="L5868" s="57">
        <f t="shared" si="421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22"/>
        <v>0</v>
      </c>
      <c r="C5869" s="57" t="str">
        <f t="shared" si="423"/>
        <v>Jan</v>
      </c>
      <c r="D5869" s="4"/>
      <c r="E5869" s="57"/>
      <c r="F5869" s="57"/>
      <c r="G5869" s="57"/>
      <c r="H5869" s="57"/>
      <c r="I5869" s="57"/>
      <c r="J5869" s="57"/>
      <c r="K5869" s="57">
        <f t="shared" ref="K5869:K5932" si="424">I5869+J5869</f>
        <v>0</v>
      </c>
      <c r="L5869" s="57">
        <f t="shared" si="421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22"/>
        <v>0</v>
      </c>
      <c r="C5870" s="57" t="str">
        <f t="shared" si="423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24"/>
        <v>0</v>
      </c>
      <c r="L5870" s="57">
        <f t="shared" si="421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22"/>
        <v>0</v>
      </c>
      <c r="C5871" s="57" t="str">
        <f t="shared" si="423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24"/>
        <v>0</v>
      </c>
      <c r="L5871" s="57">
        <f t="shared" si="421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22"/>
        <v>0</v>
      </c>
      <c r="C5872" s="57" t="str">
        <f t="shared" si="423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24"/>
        <v>0</v>
      </c>
      <c r="L5872" s="57">
        <f t="shared" si="421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22"/>
        <v>0</v>
      </c>
      <c r="C5873" s="57" t="str">
        <f t="shared" si="423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24"/>
        <v>0</v>
      </c>
      <c r="L5873" s="57">
        <f t="shared" si="421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22"/>
        <v>0</v>
      </c>
      <c r="C5874" s="57" t="str">
        <f t="shared" si="423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24"/>
        <v>0</v>
      </c>
      <c r="L5874" s="57">
        <f t="shared" si="421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22"/>
        <v>0</v>
      </c>
      <c r="C5875" s="57" t="str">
        <f t="shared" si="423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24"/>
        <v>0</v>
      </c>
      <c r="L5875" s="57">
        <f t="shared" si="421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22"/>
        <v>0</v>
      </c>
      <c r="C5876" s="57" t="str">
        <f t="shared" si="423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24"/>
        <v>0</v>
      </c>
      <c r="L5876" s="57">
        <f t="shared" si="421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22"/>
        <v>0</v>
      </c>
      <c r="C5877" s="57" t="str">
        <f t="shared" si="423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24"/>
        <v>0</v>
      </c>
      <c r="L5877" s="57">
        <f t="shared" si="421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22"/>
        <v>0</v>
      </c>
      <c r="C5878" s="57" t="str">
        <f t="shared" si="423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24"/>
        <v>0</v>
      </c>
      <c r="L5878" s="57">
        <f t="shared" si="421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22"/>
        <v>0</v>
      </c>
      <c r="C5879" s="57" t="str">
        <f t="shared" si="423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24"/>
        <v>0</v>
      </c>
      <c r="L5879" s="57">
        <f t="shared" si="421"/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22"/>
        <v>0</v>
      </c>
      <c r="C5880" s="57" t="str">
        <f t="shared" si="423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24"/>
        <v>0</v>
      </c>
      <c r="L5880" s="57">
        <f t="shared" si="421"/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22"/>
        <v>0</v>
      </c>
      <c r="C5881" s="57" t="str">
        <f t="shared" si="423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24"/>
        <v>0</v>
      </c>
      <c r="L5881" s="57">
        <f t="shared" ref="L5881:L5944" si="425">H5881*K5881</f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22"/>
        <v>0</v>
      </c>
      <c r="C5882" s="57" t="str">
        <f t="shared" si="423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24"/>
        <v>0</v>
      </c>
      <c r="L5882" s="57">
        <f t="shared" si="425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22"/>
        <v>0</v>
      </c>
      <c r="C5883" s="57" t="str">
        <f t="shared" si="423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24"/>
        <v>0</v>
      </c>
      <c r="L5883" s="57">
        <f t="shared" si="425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22"/>
        <v>0</v>
      </c>
      <c r="C5884" s="57" t="str">
        <f t="shared" si="423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24"/>
        <v>0</v>
      </c>
      <c r="L5884" s="57">
        <f t="shared" si="425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22"/>
        <v>0</v>
      </c>
      <c r="C5885" s="57" t="str">
        <f t="shared" si="423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24"/>
        <v>0</v>
      </c>
      <c r="L5885" s="57">
        <f t="shared" si="425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22"/>
        <v>0</v>
      </c>
      <c r="C5886" s="57" t="str">
        <f t="shared" si="423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24"/>
        <v>0</v>
      </c>
      <c r="L5886" s="57">
        <f t="shared" si="425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22"/>
        <v>0</v>
      </c>
      <c r="C5887" s="57" t="str">
        <f t="shared" si="423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24"/>
        <v>0</v>
      </c>
      <c r="L5887" s="57">
        <f t="shared" si="425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22"/>
        <v>0</v>
      </c>
      <c r="C5888" s="57" t="str">
        <f t="shared" si="423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24"/>
        <v>0</v>
      </c>
      <c r="L5888" s="57">
        <f t="shared" si="425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22"/>
        <v>0</v>
      </c>
      <c r="C5889" s="57" t="str">
        <f t="shared" si="423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24"/>
        <v>0</v>
      </c>
      <c r="L5889" s="57">
        <f t="shared" si="425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22"/>
        <v>0</v>
      </c>
      <c r="C5890" s="57" t="str">
        <f t="shared" si="423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24"/>
        <v>0</v>
      </c>
      <c r="L5890" s="57">
        <f t="shared" si="425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22"/>
        <v>0</v>
      </c>
      <c r="C5891" s="57" t="str">
        <f t="shared" si="423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24"/>
        <v>0</v>
      </c>
      <c r="L5891" s="57">
        <f t="shared" si="425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22"/>
        <v>0</v>
      </c>
      <c r="C5892" s="57" t="str">
        <f t="shared" si="423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24"/>
        <v>0</v>
      </c>
      <c r="L5892" s="57">
        <f t="shared" si="425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22"/>
        <v>0</v>
      </c>
      <c r="C5893" s="57" t="str">
        <f t="shared" si="423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24"/>
        <v>0</v>
      </c>
      <c r="L5893" s="57">
        <f t="shared" si="425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22"/>
        <v>0</v>
      </c>
      <c r="C5894" s="57" t="str">
        <f t="shared" si="423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24"/>
        <v>0</v>
      </c>
      <c r="L5894" s="57">
        <f t="shared" si="425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22"/>
        <v>0</v>
      </c>
      <c r="C5895" s="57" t="str">
        <f t="shared" si="423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24"/>
        <v>0</v>
      </c>
      <c r="L5895" s="57">
        <f t="shared" si="425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22"/>
        <v>0</v>
      </c>
      <c r="C5896" s="57" t="str">
        <f t="shared" si="423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24"/>
        <v>0</v>
      </c>
      <c r="L5896" s="57">
        <f t="shared" si="425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22"/>
        <v>0</v>
      </c>
      <c r="C5897" s="57" t="str">
        <f t="shared" si="423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24"/>
        <v>0</v>
      </c>
      <c r="L5897" s="57">
        <f t="shared" si="425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22"/>
        <v>0</v>
      </c>
      <c r="C5898" s="57" t="str">
        <f t="shared" si="423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24"/>
        <v>0</v>
      </c>
      <c r="L5898" s="57">
        <f t="shared" si="425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22"/>
        <v>0</v>
      </c>
      <c r="C5899" s="57" t="str">
        <f t="shared" si="423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24"/>
        <v>0</v>
      </c>
      <c r="L5899" s="57">
        <f t="shared" si="425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22"/>
        <v>0</v>
      </c>
      <c r="C5900" s="57" t="str">
        <f t="shared" si="423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24"/>
        <v>0</v>
      </c>
      <c r="L5900" s="57">
        <f t="shared" si="425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22"/>
        <v>0</v>
      </c>
      <c r="C5901" s="57" t="str">
        <f t="shared" si="423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24"/>
        <v>0</v>
      </c>
      <c r="L5901" s="57">
        <f t="shared" si="425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22"/>
        <v>0</v>
      </c>
      <c r="C5902" s="57" t="str">
        <f t="shared" si="423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24"/>
        <v>0</v>
      </c>
      <c r="L5902" s="57">
        <f t="shared" si="425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22"/>
        <v>0</v>
      </c>
      <c r="C5903" s="57" t="str">
        <f t="shared" si="423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24"/>
        <v>0</v>
      </c>
      <c r="L5903" s="57">
        <f t="shared" si="425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22"/>
        <v>0</v>
      </c>
      <c r="C5904" s="57" t="str">
        <f t="shared" si="423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24"/>
        <v>0</v>
      </c>
      <c r="L5904" s="57">
        <f t="shared" si="425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22"/>
        <v>0</v>
      </c>
      <c r="C5905" s="57" t="str">
        <f t="shared" si="423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24"/>
        <v>0</v>
      </c>
      <c r="L5905" s="57">
        <f t="shared" si="425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22"/>
        <v>0</v>
      </c>
      <c r="C5906" s="57" t="str">
        <f t="shared" si="423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24"/>
        <v>0</v>
      </c>
      <c r="L5906" s="57">
        <f t="shared" si="425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22"/>
        <v>0</v>
      </c>
      <c r="C5907" s="57" t="str">
        <f t="shared" si="423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24"/>
        <v>0</v>
      </c>
      <c r="L5907" s="57">
        <f t="shared" si="425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22"/>
        <v>0</v>
      </c>
      <c r="C5908" s="57" t="str">
        <f t="shared" si="423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24"/>
        <v>0</v>
      </c>
      <c r="L5908" s="57">
        <f t="shared" si="425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22"/>
        <v>0</v>
      </c>
      <c r="C5909" s="57" t="str">
        <f t="shared" si="423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24"/>
        <v>0</v>
      </c>
      <c r="L5909" s="57">
        <f t="shared" si="425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22"/>
        <v>0</v>
      </c>
      <c r="C5910" s="57" t="str">
        <f t="shared" si="423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24"/>
        <v>0</v>
      </c>
      <c r="L5910" s="57">
        <f t="shared" si="425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22"/>
        <v>0</v>
      </c>
      <c r="C5911" s="57" t="str">
        <f t="shared" si="423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24"/>
        <v>0</v>
      </c>
      <c r="L5911" s="57">
        <f t="shared" si="425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22"/>
        <v>0</v>
      </c>
      <c r="C5912" s="57" t="str">
        <f t="shared" si="423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24"/>
        <v>0</v>
      </c>
      <c r="L5912" s="57">
        <f t="shared" si="425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22"/>
        <v>0</v>
      </c>
      <c r="C5913" s="57" t="str">
        <f t="shared" si="423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24"/>
        <v>0</v>
      </c>
      <c r="L5913" s="57">
        <f t="shared" si="425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22"/>
        <v>0</v>
      </c>
      <c r="C5914" s="57" t="str">
        <f t="shared" si="423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24"/>
        <v>0</v>
      </c>
      <c r="L5914" s="57">
        <f t="shared" si="425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22"/>
        <v>0</v>
      </c>
      <c r="C5915" s="57" t="str">
        <f t="shared" si="423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24"/>
        <v>0</v>
      </c>
      <c r="L5915" s="57">
        <f t="shared" si="425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22"/>
        <v>0</v>
      </c>
      <c r="C5916" s="57" t="str">
        <f t="shared" si="423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24"/>
        <v>0</v>
      </c>
      <c r="L5916" s="57">
        <f t="shared" si="425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22"/>
        <v>0</v>
      </c>
      <c r="C5917" s="57" t="str">
        <f t="shared" si="423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24"/>
        <v>0</v>
      </c>
      <c r="L5917" s="57">
        <f t="shared" si="425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22"/>
        <v>0</v>
      </c>
      <c r="C5918" s="57" t="str">
        <f t="shared" si="423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24"/>
        <v>0</v>
      </c>
      <c r="L5918" s="57">
        <f t="shared" si="425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22"/>
        <v>0</v>
      </c>
      <c r="C5919" s="57" t="str">
        <f t="shared" si="423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24"/>
        <v>0</v>
      </c>
      <c r="L5919" s="57">
        <f t="shared" si="425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si="422"/>
        <v>0</v>
      </c>
      <c r="C5920" s="57" t="str">
        <f t="shared" si="423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24"/>
        <v>0</v>
      </c>
      <c r="L5920" s="57">
        <f t="shared" si="425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si="422"/>
        <v>0</v>
      </c>
      <c r="C5921" s="57" t="str">
        <f t="shared" si="423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24"/>
        <v>0</v>
      </c>
      <c r="L5921" s="57">
        <f t="shared" si="425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ref="B5922:B5985" si="426">WEEKNUM(A5922)</f>
        <v>0</v>
      </c>
      <c r="C5922" s="57" t="str">
        <f t="shared" ref="C5922:C5985" si="427">TEXT(A5922,"Mmm")</f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24"/>
        <v>0</v>
      </c>
      <c r="L5922" s="57">
        <f t="shared" si="425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26"/>
        <v>0</v>
      </c>
      <c r="C5923" s="57" t="str">
        <f t="shared" si="427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24"/>
        <v>0</v>
      </c>
      <c r="L5923" s="57">
        <f t="shared" si="425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26"/>
        <v>0</v>
      </c>
      <c r="C5924" s="57" t="str">
        <f t="shared" si="427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24"/>
        <v>0</v>
      </c>
      <c r="L5924" s="57">
        <f t="shared" si="425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26"/>
        <v>0</v>
      </c>
      <c r="C5925" s="57" t="str">
        <f t="shared" si="427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24"/>
        <v>0</v>
      </c>
      <c r="L5925" s="57">
        <f t="shared" si="425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26"/>
        <v>0</v>
      </c>
      <c r="C5926" s="57" t="str">
        <f t="shared" si="427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24"/>
        <v>0</v>
      </c>
      <c r="L5926" s="57">
        <f t="shared" si="425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26"/>
        <v>0</v>
      </c>
      <c r="C5927" s="57" t="str">
        <f t="shared" si="427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24"/>
        <v>0</v>
      </c>
      <c r="L5927" s="57">
        <f t="shared" si="425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26"/>
        <v>0</v>
      </c>
      <c r="C5928" s="57" t="str">
        <f t="shared" si="427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24"/>
        <v>0</v>
      </c>
      <c r="L5928" s="57">
        <f t="shared" si="425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26"/>
        <v>0</v>
      </c>
      <c r="C5929" s="57" t="str">
        <f t="shared" si="427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24"/>
        <v>0</v>
      </c>
      <c r="L5929" s="57">
        <f t="shared" si="425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26"/>
        <v>0</v>
      </c>
      <c r="C5930" s="57" t="str">
        <f t="shared" si="427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24"/>
        <v>0</v>
      </c>
      <c r="L5930" s="57">
        <f t="shared" si="425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26"/>
        <v>0</v>
      </c>
      <c r="C5931" s="57" t="str">
        <f t="shared" si="427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24"/>
        <v>0</v>
      </c>
      <c r="L5931" s="57">
        <f t="shared" si="425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26"/>
        <v>0</v>
      </c>
      <c r="C5932" s="57" t="str">
        <f t="shared" si="427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24"/>
        <v>0</v>
      </c>
      <c r="L5932" s="57">
        <f t="shared" si="425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26"/>
        <v>0</v>
      </c>
      <c r="C5933" s="57" t="str">
        <f t="shared" si="427"/>
        <v>Jan</v>
      </c>
      <c r="D5933" s="4"/>
      <c r="E5933" s="57"/>
      <c r="F5933" s="57"/>
      <c r="G5933" s="57"/>
      <c r="H5933" s="57"/>
      <c r="I5933" s="57"/>
      <c r="J5933" s="57"/>
      <c r="K5933" s="57">
        <f t="shared" ref="K5933:K5996" si="428">I5933+J5933</f>
        <v>0</v>
      </c>
      <c r="L5933" s="57">
        <f t="shared" si="425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26"/>
        <v>0</v>
      </c>
      <c r="C5934" s="57" t="str">
        <f t="shared" si="427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28"/>
        <v>0</v>
      </c>
      <c r="L5934" s="57">
        <f t="shared" si="425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26"/>
        <v>0</v>
      </c>
      <c r="C5935" s="57" t="str">
        <f t="shared" si="427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28"/>
        <v>0</v>
      </c>
      <c r="L5935" s="57">
        <f t="shared" si="425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26"/>
        <v>0</v>
      </c>
      <c r="C5936" s="57" t="str">
        <f t="shared" si="427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28"/>
        <v>0</v>
      </c>
      <c r="L5936" s="57">
        <f t="shared" si="425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26"/>
        <v>0</v>
      </c>
      <c r="C5937" s="57" t="str">
        <f t="shared" si="427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28"/>
        <v>0</v>
      </c>
      <c r="L5937" s="57">
        <f t="shared" si="425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26"/>
        <v>0</v>
      </c>
      <c r="C5938" s="57" t="str">
        <f t="shared" si="427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28"/>
        <v>0</v>
      </c>
      <c r="L5938" s="57">
        <f t="shared" si="425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26"/>
        <v>0</v>
      </c>
      <c r="C5939" s="57" t="str">
        <f t="shared" si="427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28"/>
        <v>0</v>
      </c>
      <c r="L5939" s="57">
        <f t="shared" si="425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26"/>
        <v>0</v>
      </c>
      <c r="C5940" s="57" t="str">
        <f t="shared" si="427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28"/>
        <v>0</v>
      </c>
      <c r="L5940" s="57">
        <f t="shared" si="425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26"/>
        <v>0</v>
      </c>
      <c r="C5941" s="57" t="str">
        <f t="shared" si="427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28"/>
        <v>0</v>
      </c>
      <c r="L5941" s="57">
        <f t="shared" si="425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26"/>
        <v>0</v>
      </c>
      <c r="C5942" s="57" t="str">
        <f t="shared" si="427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28"/>
        <v>0</v>
      </c>
      <c r="L5942" s="57">
        <f t="shared" si="425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26"/>
        <v>0</v>
      </c>
      <c r="C5943" s="57" t="str">
        <f t="shared" si="427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28"/>
        <v>0</v>
      </c>
      <c r="L5943" s="57">
        <f t="shared" si="425"/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26"/>
        <v>0</v>
      </c>
      <c r="C5944" s="57" t="str">
        <f t="shared" si="427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28"/>
        <v>0</v>
      </c>
      <c r="L5944" s="57">
        <f t="shared" si="425"/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26"/>
        <v>0</v>
      </c>
      <c r="C5945" s="57" t="str">
        <f t="shared" si="427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28"/>
        <v>0</v>
      </c>
      <c r="L5945" s="57">
        <f t="shared" ref="L5945:L6008" si="429">H5945*K5945</f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26"/>
        <v>0</v>
      </c>
      <c r="C5946" s="57" t="str">
        <f t="shared" si="427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28"/>
        <v>0</v>
      </c>
      <c r="L5946" s="57">
        <f t="shared" si="429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26"/>
        <v>0</v>
      </c>
      <c r="C5947" s="57" t="str">
        <f t="shared" si="427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28"/>
        <v>0</v>
      </c>
      <c r="L5947" s="57">
        <f t="shared" si="429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26"/>
        <v>0</v>
      </c>
      <c r="C5948" s="57" t="str">
        <f t="shared" si="427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28"/>
        <v>0</v>
      </c>
      <c r="L5948" s="57">
        <f t="shared" si="429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26"/>
        <v>0</v>
      </c>
      <c r="C5949" s="57" t="str">
        <f t="shared" si="427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28"/>
        <v>0</v>
      </c>
      <c r="L5949" s="57">
        <f t="shared" si="429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26"/>
        <v>0</v>
      </c>
      <c r="C5950" s="57" t="str">
        <f t="shared" si="427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28"/>
        <v>0</v>
      </c>
      <c r="L5950" s="57">
        <f t="shared" si="429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26"/>
        <v>0</v>
      </c>
      <c r="C5951" s="57" t="str">
        <f t="shared" si="427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28"/>
        <v>0</v>
      </c>
      <c r="L5951" s="57">
        <f t="shared" si="429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26"/>
        <v>0</v>
      </c>
      <c r="C5952" s="57" t="str">
        <f t="shared" si="427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28"/>
        <v>0</v>
      </c>
      <c r="L5952" s="57">
        <f t="shared" si="429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26"/>
        <v>0</v>
      </c>
      <c r="C5953" s="57" t="str">
        <f t="shared" si="427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28"/>
        <v>0</v>
      </c>
      <c r="L5953" s="57">
        <f t="shared" si="429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26"/>
        <v>0</v>
      </c>
      <c r="C5954" s="57" t="str">
        <f t="shared" si="427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28"/>
        <v>0</v>
      </c>
      <c r="L5954" s="57">
        <f t="shared" si="429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26"/>
        <v>0</v>
      </c>
      <c r="C5955" s="57" t="str">
        <f t="shared" si="427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28"/>
        <v>0</v>
      </c>
      <c r="L5955" s="57">
        <f t="shared" si="429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26"/>
        <v>0</v>
      </c>
      <c r="C5956" s="57" t="str">
        <f t="shared" si="427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28"/>
        <v>0</v>
      </c>
      <c r="L5956" s="57">
        <f t="shared" si="429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26"/>
        <v>0</v>
      </c>
      <c r="C5957" s="57" t="str">
        <f t="shared" si="427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28"/>
        <v>0</v>
      </c>
      <c r="L5957" s="57">
        <f t="shared" si="429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26"/>
        <v>0</v>
      </c>
      <c r="C5958" s="57" t="str">
        <f t="shared" si="427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28"/>
        <v>0</v>
      </c>
      <c r="L5958" s="57">
        <f t="shared" si="429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26"/>
        <v>0</v>
      </c>
      <c r="C5959" s="57" t="str">
        <f t="shared" si="427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28"/>
        <v>0</v>
      </c>
      <c r="L5959" s="57">
        <f t="shared" si="429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26"/>
        <v>0</v>
      </c>
      <c r="C5960" s="57" t="str">
        <f t="shared" si="427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28"/>
        <v>0</v>
      </c>
      <c r="L5960" s="57">
        <f t="shared" si="429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26"/>
        <v>0</v>
      </c>
      <c r="C5961" s="57" t="str">
        <f t="shared" si="427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28"/>
        <v>0</v>
      </c>
      <c r="L5961" s="57">
        <f t="shared" si="429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26"/>
        <v>0</v>
      </c>
      <c r="C5962" s="57" t="str">
        <f t="shared" si="427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28"/>
        <v>0</v>
      </c>
      <c r="L5962" s="57">
        <f t="shared" si="429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26"/>
        <v>0</v>
      </c>
      <c r="C5963" s="57" t="str">
        <f t="shared" si="427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28"/>
        <v>0</v>
      </c>
      <c r="L5963" s="57">
        <f t="shared" si="429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26"/>
        <v>0</v>
      </c>
      <c r="C5964" s="57" t="str">
        <f t="shared" si="427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28"/>
        <v>0</v>
      </c>
      <c r="L5964" s="57">
        <f t="shared" si="429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26"/>
        <v>0</v>
      </c>
      <c r="C5965" s="57" t="str">
        <f t="shared" si="427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28"/>
        <v>0</v>
      </c>
      <c r="L5965" s="57">
        <f t="shared" si="429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26"/>
        <v>0</v>
      </c>
      <c r="C5966" s="57" t="str">
        <f t="shared" si="427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28"/>
        <v>0</v>
      </c>
      <c r="L5966" s="57">
        <f t="shared" si="429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26"/>
        <v>0</v>
      </c>
      <c r="C5967" s="57" t="str">
        <f t="shared" si="427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28"/>
        <v>0</v>
      </c>
      <c r="L5967" s="57">
        <f t="shared" si="429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26"/>
        <v>0</v>
      </c>
      <c r="C5968" s="57" t="str">
        <f t="shared" si="427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28"/>
        <v>0</v>
      </c>
      <c r="L5968" s="57">
        <f t="shared" si="429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26"/>
        <v>0</v>
      </c>
      <c r="C5969" s="57" t="str">
        <f t="shared" si="427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28"/>
        <v>0</v>
      </c>
      <c r="L5969" s="57">
        <f t="shared" si="429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26"/>
        <v>0</v>
      </c>
      <c r="C5970" s="57" t="str">
        <f t="shared" si="427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28"/>
        <v>0</v>
      </c>
      <c r="L5970" s="57">
        <f t="shared" si="429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26"/>
        <v>0</v>
      </c>
      <c r="C5971" s="57" t="str">
        <f t="shared" si="427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28"/>
        <v>0</v>
      </c>
      <c r="L5971" s="57">
        <f t="shared" si="429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26"/>
        <v>0</v>
      </c>
      <c r="C5972" s="57" t="str">
        <f t="shared" si="427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28"/>
        <v>0</v>
      </c>
      <c r="L5972" s="57">
        <f t="shared" si="429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26"/>
        <v>0</v>
      </c>
      <c r="C5973" s="57" t="str">
        <f t="shared" si="427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28"/>
        <v>0</v>
      </c>
      <c r="L5973" s="57">
        <f t="shared" si="429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26"/>
        <v>0</v>
      </c>
      <c r="C5974" s="57" t="str">
        <f t="shared" si="427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28"/>
        <v>0</v>
      </c>
      <c r="L5974" s="57">
        <f t="shared" si="429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26"/>
        <v>0</v>
      </c>
      <c r="C5975" s="57" t="str">
        <f t="shared" si="427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28"/>
        <v>0</v>
      </c>
      <c r="L5975" s="57">
        <f t="shared" si="429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26"/>
        <v>0</v>
      </c>
      <c r="C5976" s="57" t="str">
        <f t="shared" si="427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28"/>
        <v>0</v>
      </c>
      <c r="L5976" s="57">
        <f t="shared" si="429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26"/>
        <v>0</v>
      </c>
      <c r="C5977" s="57" t="str">
        <f t="shared" si="427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28"/>
        <v>0</v>
      </c>
      <c r="L5977" s="57">
        <f t="shared" si="429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26"/>
        <v>0</v>
      </c>
      <c r="C5978" s="57" t="str">
        <f t="shared" si="427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28"/>
        <v>0</v>
      </c>
      <c r="L5978" s="57">
        <f t="shared" si="429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26"/>
        <v>0</v>
      </c>
      <c r="C5979" s="57" t="str">
        <f t="shared" si="427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28"/>
        <v>0</v>
      </c>
      <c r="L5979" s="57">
        <f t="shared" si="429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26"/>
        <v>0</v>
      </c>
      <c r="C5980" s="57" t="str">
        <f t="shared" si="427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28"/>
        <v>0</v>
      </c>
      <c r="L5980" s="57">
        <f t="shared" si="429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26"/>
        <v>0</v>
      </c>
      <c r="C5981" s="57" t="str">
        <f t="shared" si="427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28"/>
        <v>0</v>
      </c>
      <c r="L5981" s="57">
        <f t="shared" si="429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26"/>
        <v>0</v>
      </c>
      <c r="C5982" s="57" t="str">
        <f t="shared" si="427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28"/>
        <v>0</v>
      </c>
      <c r="L5982" s="57">
        <f t="shared" si="429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26"/>
        <v>0</v>
      </c>
      <c r="C5983" s="57" t="str">
        <f t="shared" si="427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28"/>
        <v>0</v>
      </c>
      <c r="L5983" s="57">
        <f t="shared" si="429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si="426"/>
        <v>0</v>
      </c>
      <c r="C5984" s="57" t="str">
        <f t="shared" si="427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28"/>
        <v>0</v>
      </c>
      <c r="L5984" s="57">
        <f t="shared" si="429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si="426"/>
        <v>0</v>
      </c>
      <c r="C5985" s="57" t="str">
        <f t="shared" si="427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28"/>
        <v>0</v>
      </c>
      <c r="L5985" s="57">
        <f t="shared" si="429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ref="B5986:B6049" si="430">WEEKNUM(A5986)</f>
        <v>0</v>
      </c>
      <c r="C5986" s="57" t="str">
        <f t="shared" ref="C5986:C6049" si="431">TEXT(A5986,"Mmm")</f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28"/>
        <v>0</v>
      </c>
      <c r="L5986" s="57">
        <f t="shared" si="429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30"/>
        <v>0</v>
      </c>
      <c r="C5987" s="57" t="str">
        <f t="shared" si="431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28"/>
        <v>0</v>
      </c>
      <c r="L5987" s="57">
        <f t="shared" si="429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30"/>
        <v>0</v>
      </c>
      <c r="C5988" s="57" t="str">
        <f t="shared" si="431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28"/>
        <v>0</v>
      </c>
      <c r="L5988" s="57">
        <f t="shared" si="429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30"/>
        <v>0</v>
      </c>
      <c r="C5989" s="57" t="str">
        <f t="shared" si="431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28"/>
        <v>0</v>
      </c>
      <c r="L5989" s="57">
        <f t="shared" si="429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30"/>
        <v>0</v>
      </c>
      <c r="C5990" s="57" t="str">
        <f t="shared" si="431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28"/>
        <v>0</v>
      </c>
      <c r="L5990" s="57">
        <f t="shared" si="429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30"/>
        <v>0</v>
      </c>
      <c r="C5991" s="57" t="str">
        <f t="shared" si="431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28"/>
        <v>0</v>
      </c>
      <c r="L5991" s="57">
        <f t="shared" si="429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30"/>
        <v>0</v>
      </c>
      <c r="C5992" s="57" t="str">
        <f t="shared" si="431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28"/>
        <v>0</v>
      </c>
      <c r="L5992" s="57">
        <f t="shared" si="429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30"/>
        <v>0</v>
      </c>
      <c r="C5993" s="57" t="str">
        <f t="shared" si="431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28"/>
        <v>0</v>
      </c>
      <c r="L5993" s="57">
        <f t="shared" si="429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30"/>
        <v>0</v>
      </c>
      <c r="C5994" s="57" t="str">
        <f t="shared" si="431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28"/>
        <v>0</v>
      </c>
      <c r="L5994" s="57">
        <f t="shared" si="429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30"/>
        <v>0</v>
      </c>
      <c r="C5995" s="57" t="str">
        <f t="shared" si="431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28"/>
        <v>0</v>
      </c>
      <c r="L5995" s="57">
        <f t="shared" si="429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30"/>
        <v>0</v>
      </c>
      <c r="C5996" s="57" t="str">
        <f t="shared" si="431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28"/>
        <v>0</v>
      </c>
      <c r="L5996" s="57">
        <f t="shared" si="429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30"/>
        <v>0</v>
      </c>
      <c r="C5997" s="57" t="str">
        <f t="shared" si="431"/>
        <v>Jan</v>
      </c>
      <c r="D5997" s="4"/>
      <c r="E5997" s="57"/>
      <c r="F5997" s="57"/>
      <c r="G5997" s="57"/>
      <c r="H5997" s="57"/>
      <c r="I5997" s="57"/>
      <c r="J5997" s="57"/>
      <c r="K5997" s="57">
        <f t="shared" ref="K5997:K6060" si="432">I5997+J5997</f>
        <v>0</v>
      </c>
      <c r="L5997" s="57">
        <f t="shared" si="429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30"/>
        <v>0</v>
      </c>
      <c r="C5998" s="57" t="str">
        <f t="shared" si="431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32"/>
        <v>0</v>
      </c>
      <c r="L5998" s="57">
        <f t="shared" si="429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30"/>
        <v>0</v>
      </c>
      <c r="C5999" s="57" t="str">
        <f t="shared" si="431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32"/>
        <v>0</v>
      </c>
      <c r="L5999" s="57">
        <f t="shared" si="429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30"/>
        <v>0</v>
      </c>
      <c r="C6000" s="57" t="str">
        <f t="shared" si="431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32"/>
        <v>0</v>
      </c>
      <c r="L6000" s="57">
        <f t="shared" si="429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30"/>
        <v>0</v>
      </c>
      <c r="C6001" s="57" t="str">
        <f t="shared" si="431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32"/>
        <v>0</v>
      </c>
      <c r="L6001" s="57">
        <f t="shared" si="429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30"/>
        <v>0</v>
      </c>
      <c r="C6002" s="57" t="str">
        <f t="shared" si="431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32"/>
        <v>0</v>
      </c>
      <c r="L6002" s="57">
        <f t="shared" si="429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30"/>
        <v>0</v>
      </c>
      <c r="C6003" s="57" t="str">
        <f t="shared" si="431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32"/>
        <v>0</v>
      </c>
      <c r="L6003" s="57">
        <f t="shared" si="429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30"/>
        <v>0</v>
      </c>
      <c r="C6004" s="57" t="str">
        <f t="shared" si="431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32"/>
        <v>0</v>
      </c>
      <c r="L6004" s="57">
        <f t="shared" si="429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30"/>
        <v>0</v>
      </c>
      <c r="C6005" s="57" t="str">
        <f t="shared" si="431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32"/>
        <v>0</v>
      </c>
      <c r="L6005" s="57">
        <f t="shared" si="429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30"/>
        <v>0</v>
      </c>
      <c r="C6006" s="57" t="str">
        <f t="shared" si="431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32"/>
        <v>0</v>
      </c>
      <c r="L6006" s="57">
        <f t="shared" si="429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30"/>
        <v>0</v>
      </c>
      <c r="C6007" s="57" t="str">
        <f t="shared" si="431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32"/>
        <v>0</v>
      </c>
      <c r="L6007" s="57">
        <f t="shared" si="429"/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30"/>
        <v>0</v>
      </c>
      <c r="C6008" s="57" t="str">
        <f t="shared" si="431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32"/>
        <v>0</v>
      </c>
      <c r="L6008" s="57">
        <f t="shared" si="429"/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30"/>
        <v>0</v>
      </c>
      <c r="C6009" s="57" t="str">
        <f t="shared" si="431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32"/>
        <v>0</v>
      </c>
      <c r="L6009" s="57">
        <f t="shared" ref="L6009:L6072" si="433">H6009*K6009</f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30"/>
        <v>0</v>
      </c>
      <c r="C6010" s="57" t="str">
        <f t="shared" si="431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32"/>
        <v>0</v>
      </c>
      <c r="L6010" s="57">
        <f t="shared" si="433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30"/>
        <v>0</v>
      </c>
      <c r="C6011" s="57" t="str">
        <f t="shared" si="431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32"/>
        <v>0</v>
      </c>
      <c r="L6011" s="57">
        <f t="shared" si="433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30"/>
        <v>0</v>
      </c>
      <c r="C6012" s="57" t="str">
        <f t="shared" si="431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32"/>
        <v>0</v>
      </c>
      <c r="L6012" s="57">
        <f t="shared" si="433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30"/>
        <v>0</v>
      </c>
      <c r="C6013" s="57" t="str">
        <f t="shared" si="431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32"/>
        <v>0</v>
      </c>
      <c r="L6013" s="57">
        <f t="shared" si="433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30"/>
        <v>0</v>
      </c>
      <c r="C6014" s="57" t="str">
        <f t="shared" si="431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32"/>
        <v>0</v>
      </c>
      <c r="L6014" s="57">
        <f t="shared" si="433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30"/>
        <v>0</v>
      </c>
      <c r="C6015" s="57" t="str">
        <f t="shared" si="431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32"/>
        <v>0</v>
      </c>
      <c r="L6015" s="57">
        <f t="shared" si="433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30"/>
        <v>0</v>
      </c>
      <c r="C6016" s="57" t="str">
        <f t="shared" si="431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32"/>
        <v>0</v>
      </c>
      <c r="L6016" s="57">
        <f t="shared" si="433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30"/>
        <v>0</v>
      </c>
      <c r="C6017" s="57" t="str">
        <f t="shared" si="431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32"/>
        <v>0</v>
      </c>
      <c r="L6017" s="57">
        <f t="shared" si="433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30"/>
        <v>0</v>
      </c>
      <c r="C6018" s="57" t="str">
        <f t="shared" si="431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32"/>
        <v>0</v>
      </c>
      <c r="L6018" s="57">
        <f t="shared" si="433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30"/>
        <v>0</v>
      </c>
      <c r="C6019" s="57" t="str">
        <f t="shared" si="431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32"/>
        <v>0</v>
      </c>
      <c r="L6019" s="57">
        <f t="shared" si="433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30"/>
        <v>0</v>
      </c>
      <c r="C6020" s="57" t="str">
        <f t="shared" si="431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32"/>
        <v>0</v>
      </c>
      <c r="L6020" s="57">
        <f t="shared" si="433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30"/>
        <v>0</v>
      </c>
      <c r="C6021" s="57" t="str">
        <f t="shared" si="431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32"/>
        <v>0</v>
      </c>
      <c r="L6021" s="57">
        <f t="shared" si="433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30"/>
        <v>0</v>
      </c>
      <c r="C6022" s="57" t="str">
        <f t="shared" si="431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32"/>
        <v>0</v>
      </c>
      <c r="L6022" s="57">
        <f t="shared" si="433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30"/>
        <v>0</v>
      </c>
      <c r="C6023" s="57" t="str">
        <f t="shared" si="431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32"/>
        <v>0</v>
      </c>
      <c r="L6023" s="57">
        <f t="shared" si="433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30"/>
        <v>0</v>
      </c>
      <c r="C6024" s="57" t="str">
        <f t="shared" si="431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32"/>
        <v>0</v>
      </c>
      <c r="L6024" s="57">
        <f t="shared" si="433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30"/>
        <v>0</v>
      </c>
      <c r="C6025" s="57" t="str">
        <f t="shared" si="431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32"/>
        <v>0</v>
      </c>
      <c r="L6025" s="57">
        <f t="shared" si="433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30"/>
        <v>0</v>
      </c>
      <c r="C6026" s="57" t="str">
        <f t="shared" si="431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32"/>
        <v>0</v>
      </c>
      <c r="L6026" s="57">
        <f t="shared" si="433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30"/>
        <v>0</v>
      </c>
      <c r="C6027" s="57" t="str">
        <f t="shared" si="431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32"/>
        <v>0</v>
      </c>
      <c r="L6027" s="57">
        <f t="shared" si="433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30"/>
        <v>0</v>
      </c>
      <c r="C6028" s="57" t="str">
        <f t="shared" si="431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32"/>
        <v>0</v>
      </c>
      <c r="L6028" s="57">
        <f t="shared" si="433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30"/>
        <v>0</v>
      </c>
      <c r="C6029" s="57" t="str">
        <f t="shared" si="431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32"/>
        <v>0</v>
      </c>
      <c r="L6029" s="57">
        <f t="shared" si="433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30"/>
        <v>0</v>
      </c>
      <c r="C6030" s="57" t="str">
        <f t="shared" si="431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32"/>
        <v>0</v>
      </c>
      <c r="L6030" s="57">
        <f t="shared" si="433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30"/>
        <v>0</v>
      </c>
      <c r="C6031" s="57" t="str">
        <f t="shared" si="431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32"/>
        <v>0</v>
      </c>
      <c r="L6031" s="57">
        <f t="shared" si="433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30"/>
        <v>0</v>
      </c>
      <c r="C6032" s="57" t="str">
        <f t="shared" si="431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32"/>
        <v>0</v>
      </c>
      <c r="L6032" s="57">
        <f t="shared" si="433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30"/>
        <v>0</v>
      </c>
      <c r="C6033" s="57" t="str">
        <f t="shared" si="431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32"/>
        <v>0</v>
      </c>
      <c r="L6033" s="57">
        <f t="shared" si="433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30"/>
        <v>0</v>
      </c>
      <c r="C6034" s="57" t="str">
        <f t="shared" si="431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32"/>
        <v>0</v>
      </c>
      <c r="L6034" s="57">
        <f t="shared" si="433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30"/>
        <v>0</v>
      </c>
      <c r="C6035" s="57" t="str">
        <f t="shared" si="431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32"/>
        <v>0</v>
      </c>
      <c r="L6035" s="57">
        <f t="shared" si="433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30"/>
        <v>0</v>
      </c>
      <c r="C6036" s="57" t="str">
        <f t="shared" si="431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32"/>
        <v>0</v>
      </c>
      <c r="L6036" s="57">
        <f t="shared" si="433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30"/>
        <v>0</v>
      </c>
      <c r="C6037" s="57" t="str">
        <f t="shared" si="431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32"/>
        <v>0</v>
      </c>
      <c r="L6037" s="57">
        <f t="shared" si="433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30"/>
        <v>0</v>
      </c>
      <c r="C6038" s="57" t="str">
        <f t="shared" si="431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32"/>
        <v>0</v>
      </c>
      <c r="L6038" s="57">
        <f t="shared" si="433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30"/>
        <v>0</v>
      </c>
      <c r="C6039" s="57" t="str">
        <f t="shared" si="431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32"/>
        <v>0</v>
      </c>
      <c r="L6039" s="57">
        <f t="shared" si="433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30"/>
        <v>0</v>
      </c>
      <c r="C6040" s="57" t="str">
        <f t="shared" si="431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32"/>
        <v>0</v>
      </c>
      <c r="L6040" s="57">
        <f t="shared" si="433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30"/>
        <v>0</v>
      </c>
      <c r="C6041" s="57" t="str">
        <f t="shared" si="431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32"/>
        <v>0</v>
      </c>
      <c r="L6041" s="57">
        <f t="shared" si="433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30"/>
        <v>0</v>
      </c>
      <c r="C6042" s="57" t="str">
        <f t="shared" si="431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32"/>
        <v>0</v>
      </c>
      <c r="L6042" s="57">
        <f t="shared" si="433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30"/>
        <v>0</v>
      </c>
      <c r="C6043" s="57" t="str">
        <f t="shared" si="431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32"/>
        <v>0</v>
      </c>
      <c r="L6043" s="57">
        <f t="shared" si="433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30"/>
        <v>0</v>
      </c>
      <c r="C6044" s="57" t="str">
        <f t="shared" si="431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32"/>
        <v>0</v>
      </c>
      <c r="L6044" s="57">
        <f t="shared" si="433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30"/>
        <v>0</v>
      </c>
      <c r="C6045" s="57" t="str">
        <f t="shared" si="431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32"/>
        <v>0</v>
      </c>
      <c r="L6045" s="57">
        <f t="shared" si="433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30"/>
        <v>0</v>
      </c>
      <c r="C6046" s="57" t="str">
        <f t="shared" si="431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32"/>
        <v>0</v>
      </c>
      <c r="L6046" s="57">
        <f t="shared" si="433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30"/>
        <v>0</v>
      </c>
      <c r="C6047" s="57" t="str">
        <f t="shared" si="431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32"/>
        <v>0</v>
      </c>
      <c r="L6047" s="57">
        <f t="shared" si="433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si="430"/>
        <v>0</v>
      </c>
      <c r="C6048" s="57" t="str">
        <f t="shared" si="431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32"/>
        <v>0</v>
      </c>
      <c r="L6048" s="57">
        <f t="shared" si="433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si="430"/>
        <v>0</v>
      </c>
      <c r="C6049" s="57" t="str">
        <f t="shared" si="431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32"/>
        <v>0</v>
      </c>
      <c r="L6049" s="57">
        <f t="shared" si="433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ref="B6050:B6113" si="434">WEEKNUM(A6050)</f>
        <v>0</v>
      </c>
      <c r="C6050" s="57" t="str">
        <f t="shared" ref="C6050:C6113" si="435">TEXT(A6050,"Mmm")</f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32"/>
        <v>0</v>
      </c>
      <c r="L6050" s="57">
        <f t="shared" si="433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34"/>
        <v>0</v>
      </c>
      <c r="C6051" s="57" t="str">
        <f t="shared" si="435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32"/>
        <v>0</v>
      </c>
      <c r="L6051" s="57">
        <f t="shared" si="433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34"/>
        <v>0</v>
      </c>
      <c r="C6052" s="57" t="str">
        <f t="shared" si="435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32"/>
        <v>0</v>
      </c>
      <c r="L6052" s="57">
        <f t="shared" si="433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34"/>
        <v>0</v>
      </c>
      <c r="C6053" s="57" t="str">
        <f t="shared" si="435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32"/>
        <v>0</v>
      </c>
      <c r="L6053" s="57">
        <f t="shared" si="433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34"/>
        <v>0</v>
      </c>
      <c r="C6054" s="57" t="str">
        <f t="shared" si="435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32"/>
        <v>0</v>
      </c>
      <c r="L6054" s="57">
        <f t="shared" si="433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34"/>
        <v>0</v>
      </c>
      <c r="C6055" s="57" t="str">
        <f t="shared" si="435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32"/>
        <v>0</v>
      </c>
      <c r="L6055" s="57">
        <f t="shared" si="433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34"/>
        <v>0</v>
      </c>
      <c r="C6056" s="57" t="str">
        <f t="shared" si="435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32"/>
        <v>0</v>
      </c>
      <c r="L6056" s="57">
        <f t="shared" si="433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34"/>
        <v>0</v>
      </c>
      <c r="C6057" s="57" t="str">
        <f t="shared" si="435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32"/>
        <v>0</v>
      </c>
      <c r="L6057" s="57">
        <f t="shared" si="433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34"/>
        <v>0</v>
      </c>
      <c r="C6058" s="57" t="str">
        <f t="shared" si="435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32"/>
        <v>0</v>
      </c>
      <c r="L6058" s="57">
        <f t="shared" si="433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34"/>
        <v>0</v>
      </c>
      <c r="C6059" s="57" t="str">
        <f t="shared" si="435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32"/>
        <v>0</v>
      </c>
      <c r="L6059" s="57">
        <f t="shared" si="433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34"/>
        <v>0</v>
      </c>
      <c r="C6060" s="57" t="str">
        <f t="shared" si="435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32"/>
        <v>0</v>
      </c>
      <c r="L6060" s="57">
        <f t="shared" si="433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34"/>
        <v>0</v>
      </c>
      <c r="C6061" s="57" t="str">
        <f t="shared" si="435"/>
        <v>Jan</v>
      </c>
      <c r="D6061" s="4"/>
      <c r="E6061" s="57"/>
      <c r="F6061" s="57"/>
      <c r="G6061" s="57"/>
      <c r="H6061" s="57"/>
      <c r="I6061" s="57"/>
      <c r="J6061" s="57"/>
      <c r="K6061" s="57">
        <f t="shared" ref="K6061:K6124" si="436">I6061+J6061</f>
        <v>0</v>
      </c>
      <c r="L6061" s="57">
        <f t="shared" si="433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34"/>
        <v>0</v>
      </c>
      <c r="C6062" s="57" t="str">
        <f t="shared" si="435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36"/>
        <v>0</v>
      </c>
      <c r="L6062" s="57">
        <f t="shared" si="433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34"/>
        <v>0</v>
      </c>
      <c r="C6063" s="57" t="str">
        <f t="shared" si="435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36"/>
        <v>0</v>
      </c>
      <c r="L6063" s="57">
        <f t="shared" si="433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34"/>
        <v>0</v>
      </c>
      <c r="C6064" s="57" t="str">
        <f t="shared" si="435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36"/>
        <v>0</v>
      </c>
      <c r="L6064" s="57">
        <f t="shared" si="433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34"/>
        <v>0</v>
      </c>
      <c r="C6065" s="57" t="str">
        <f t="shared" si="435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36"/>
        <v>0</v>
      </c>
      <c r="L6065" s="57">
        <f t="shared" si="433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34"/>
        <v>0</v>
      </c>
      <c r="C6066" s="57" t="str">
        <f t="shared" si="435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36"/>
        <v>0</v>
      </c>
      <c r="L6066" s="57">
        <f t="shared" si="433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34"/>
        <v>0</v>
      </c>
      <c r="C6067" s="57" t="str">
        <f t="shared" si="435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36"/>
        <v>0</v>
      </c>
      <c r="L6067" s="57">
        <f t="shared" si="433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34"/>
        <v>0</v>
      </c>
      <c r="C6068" s="57" t="str">
        <f t="shared" si="435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36"/>
        <v>0</v>
      </c>
      <c r="L6068" s="57">
        <f t="shared" si="433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34"/>
        <v>0</v>
      </c>
      <c r="C6069" s="57" t="str">
        <f t="shared" si="435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36"/>
        <v>0</v>
      </c>
      <c r="L6069" s="57">
        <f t="shared" si="433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34"/>
        <v>0</v>
      </c>
      <c r="C6070" s="57" t="str">
        <f t="shared" si="435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36"/>
        <v>0</v>
      </c>
      <c r="L6070" s="57">
        <f t="shared" si="433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34"/>
        <v>0</v>
      </c>
      <c r="C6071" s="57" t="str">
        <f t="shared" si="435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36"/>
        <v>0</v>
      </c>
      <c r="L6071" s="57">
        <f t="shared" si="433"/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34"/>
        <v>0</v>
      </c>
      <c r="C6072" s="57" t="str">
        <f t="shared" si="435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36"/>
        <v>0</v>
      </c>
      <c r="L6072" s="57">
        <f t="shared" si="433"/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34"/>
        <v>0</v>
      </c>
      <c r="C6073" s="57" t="str">
        <f t="shared" si="435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36"/>
        <v>0</v>
      </c>
      <c r="L6073" s="57">
        <f t="shared" ref="L6073:L6136" si="437">H6073*K6073</f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34"/>
        <v>0</v>
      </c>
      <c r="C6074" s="57" t="str">
        <f t="shared" si="435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36"/>
        <v>0</v>
      </c>
      <c r="L6074" s="57">
        <f t="shared" si="437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34"/>
        <v>0</v>
      </c>
      <c r="C6075" s="57" t="str">
        <f t="shared" si="435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36"/>
        <v>0</v>
      </c>
      <c r="L6075" s="57">
        <f t="shared" si="437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34"/>
        <v>0</v>
      </c>
      <c r="C6076" s="57" t="str">
        <f t="shared" si="435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36"/>
        <v>0</v>
      </c>
      <c r="L6076" s="57">
        <f t="shared" si="437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34"/>
        <v>0</v>
      </c>
      <c r="C6077" s="57" t="str">
        <f t="shared" si="435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36"/>
        <v>0</v>
      </c>
      <c r="L6077" s="57">
        <f t="shared" si="437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34"/>
        <v>0</v>
      </c>
      <c r="C6078" s="57" t="str">
        <f t="shared" si="435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36"/>
        <v>0</v>
      </c>
      <c r="L6078" s="57">
        <f t="shared" si="437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34"/>
        <v>0</v>
      </c>
      <c r="C6079" s="57" t="str">
        <f t="shared" si="435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36"/>
        <v>0</v>
      </c>
      <c r="L6079" s="57">
        <f t="shared" si="437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34"/>
        <v>0</v>
      </c>
      <c r="C6080" s="57" t="str">
        <f t="shared" si="435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36"/>
        <v>0</v>
      </c>
      <c r="L6080" s="57">
        <f t="shared" si="437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34"/>
        <v>0</v>
      </c>
      <c r="C6081" s="57" t="str">
        <f t="shared" si="435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36"/>
        <v>0</v>
      </c>
      <c r="L6081" s="57">
        <f t="shared" si="437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34"/>
        <v>0</v>
      </c>
      <c r="C6082" s="57" t="str">
        <f t="shared" si="435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36"/>
        <v>0</v>
      </c>
      <c r="L6082" s="57">
        <f t="shared" si="437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34"/>
        <v>0</v>
      </c>
      <c r="C6083" s="57" t="str">
        <f t="shared" si="435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36"/>
        <v>0</v>
      </c>
      <c r="L6083" s="57">
        <f t="shared" si="437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34"/>
        <v>0</v>
      </c>
      <c r="C6084" s="57" t="str">
        <f t="shared" si="435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36"/>
        <v>0</v>
      </c>
      <c r="L6084" s="57">
        <f t="shared" si="437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34"/>
        <v>0</v>
      </c>
      <c r="C6085" s="57" t="str">
        <f t="shared" si="435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36"/>
        <v>0</v>
      </c>
      <c r="L6085" s="57">
        <f t="shared" si="437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34"/>
        <v>0</v>
      </c>
      <c r="C6086" s="57" t="str">
        <f t="shared" si="435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36"/>
        <v>0</v>
      </c>
      <c r="L6086" s="57">
        <f t="shared" si="437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34"/>
        <v>0</v>
      </c>
      <c r="C6087" s="57" t="str">
        <f t="shared" si="435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36"/>
        <v>0</v>
      </c>
      <c r="L6087" s="57">
        <f t="shared" si="437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34"/>
        <v>0</v>
      </c>
      <c r="C6088" s="57" t="str">
        <f t="shared" si="435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36"/>
        <v>0</v>
      </c>
      <c r="L6088" s="57">
        <f t="shared" si="437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34"/>
        <v>0</v>
      </c>
      <c r="C6089" s="57" t="str">
        <f t="shared" si="435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36"/>
        <v>0</v>
      </c>
      <c r="L6089" s="57">
        <f t="shared" si="437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34"/>
        <v>0</v>
      </c>
      <c r="C6090" s="57" t="str">
        <f t="shared" si="435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36"/>
        <v>0</v>
      </c>
      <c r="L6090" s="57">
        <f t="shared" si="437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34"/>
        <v>0</v>
      </c>
      <c r="C6091" s="57" t="str">
        <f t="shared" si="435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36"/>
        <v>0</v>
      </c>
      <c r="L6091" s="57">
        <f t="shared" si="437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34"/>
        <v>0</v>
      </c>
      <c r="C6092" s="57" t="str">
        <f t="shared" si="435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36"/>
        <v>0</v>
      </c>
      <c r="L6092" s="57">
        <f t="shared" si="437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34"/>
        <v>0</v>
      </c>
      <c r="C6093" s="57" t="str">
        <f t="shared" si="435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36"/>
        <v>0</v>
      </c>
      <c r="L6093" s="57">
        <f t="shared" si="437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34"/>
        <v>0</v>
      </c>
      <c r="C6094" s="57" t="str">
        <f t="shared" si="435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36"/>
        <v>0</v>
      </c>
      <c r="L6094" s="57">
        <f t="shared" si="437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34"/>
        <v>0</v>
      </c>
      <c r="C6095" s="57" t="str">
        <f t="shared" si="435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36"/>
        <v>0</v>
      </c>
      <c r="L6095" s="57">
        <f t="shared" si="437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34"/>
        <v>0</v>
      </c>
      <c r="C6096" s="57" t="str">
        <f t="shared" si="435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36"/>
        <v>0</v>
      </c>
      <c r="L6096" s="57">
        <f t="shared" si="437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34"/>
        <v>0</v>
      </c>
      <c r="C6097" s="57" t="str">
        <f t="shared" si="435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36"/>
        <v>0</v>
      </c>
      <c r="L6097" s="57">
        <f t="shared" si="437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34"/>
        <v>0</v>
      </c>
      <c r="C6098" s="57" t="str">
        <f t="shared" si="435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36"/>
        <v>0</v>
      </c>
      <c r="L6098" s="57">
        <f t="shared" si="437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34"/>
        <v>0</v>
      </c>
      <c r="C6099" s="57" t="str">
        <f t="shared" si="435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36"/>
        <v>0</v>
      </c>
      <c r="L6099" s="57">
        <f t="shared" si="437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34"/>
        <v>0</v>
      </c>
      <c r="C6100" s="57" t="str">
        <f t="shared" si="435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36"/>
        <v>0</v>
      </c>
      <c r="L6100" s="57">
        <f t="shared" si="437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34"/>
        <v>0</v>
      </c>
      <c r="C6101" s="57" t="str">
        <f t="shared" si="435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36"/>
        <v>0</v>
      </c>
      <c r="L6101" s="57">
        <f t="shared" si="437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34"/>
        <v>0</v>
      </c>
      <c r="C6102" s="57" t="str">
        <f t="shared" si="435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36"/>
        <v>0</v>
      </c>
      <c r="L6102" s="57">
        <f t="shared" si="437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34"/>
        <v>0</v>
      </c>
      <c r="C6103" s="57" t="str">
        <f t="shared" si="435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36"/>
        <v>0</v>
      </c>
      <c r="L6103" s="57">
        <f t="shared" si="437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34"/>
        <v>0</v>
      </c>
      <c r="C6104" s="57" t="str">
        <f t="shared" si="435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36"/>
        <v>0</v>
      </c>
      <c r="L6104" s="57">
        <f t="shared" si="437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34"/>
        <v>0</v>
      </c>
      <c r="C6105" s="57" t="str">
        <f t="shared" si="435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36"/>
        <v>0</v>
      </c>
      <c r="L6105" s="57">
        <f t="shared" si="437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34"/>
        <v>0</v>
      </c>
      <c r="C6106" s="57" t="str">
        <f t="shared" si="435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36"/>
        <v>0</v>
      </c>
      <c r="L6106" s="57">
        <f t="shared" si="437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34"/>
        <v>0</v>
      </c>
      <c r="C6107" s="57" t="str">
        <f t="shared" si="435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36"/>
        <v>0</v>
      </c>
      <c r="L6107" s="57">
        <f t="shared" si="437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34"/>
        <v>0</v>
      </c>
      <c r="C6108" s="57" t="str">
        <f t="shared" si="435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36"/>
        <v>0</v>
      </c>
      <c r="L6108" s="57">
        <f t="shared" si="437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34"/>
        <v>0</v>
      </c>
      <c r="C6109" s="57" t="str">
        <f t="shared" si="435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36"/>
        <v>0</v>
      </c>
      <c r="L6109" s="57">
        <f t="shared" si="437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34"/>
        <v>0</v>
      </c>
      <c r="C6110" s="57" t="str">
        <f t="shared" si="435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36"/>
        <v>0</v>
      </c>
      <c r="L6110" s="57">
        <f t="shared" si="437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34"/>
        <v>0</v>
      </c>
      <c r="C6111" s="57" t="str">
        <f t="shared" si="435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36"/>
        <v>0</v>
      </c>
      <c r="L6111" s="57">
        <f t="shared" si="437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si="434"/>
        <v>0</v>
      </c>
      <c r="C6112" s="57" t="str">
        <f t="shared" si="435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36"/>
        <v>0</v>
      </c>
      <c r="L6112" s="57">
        <f t="shared" si="437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si="434"/>
        <v>0</v>
      </c>
      <c r="C6113" s="57" t="str">
        <f t="shared" si="435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36"/>
        <v>0</v>
      </c>
      <c r="L6113" s="57">
        <f t="shared" si="437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ref="B6114:B6177" si="438">WEEKNUM(A6114)</f>
        <v>0</v>
      </c>
      <c r="C6114" s="57" t="str">
        <f t="shared" ref="C6114:C6177" si="439">TEXT(A6114,"Mmm")</f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36"/>
        <v>0</v>
      </c>
      <c r="L6114" s="57">
        <f t="shared" si="437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38"/>
        <v>0</v>
      </c>
      <c r="C6115" s="57" t="str">
        <f t="shared" si="439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36"/>
        <v>0</v>
      </c>
      <c r="L6115" s="57">
        <f t="shared" si="437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38"/>
        <v>0</v>
      </c>
      <c r="C6116" s="57" t="str">
        <f t="shared" si="439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36"/>
        <v>0</v>
      </c>
      <c r="L6116" s="57">
        <f t="shared" si="437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38"/>
        <v>0</v>
      </c>
      <c r="C6117" s="57" t="str">
        <f t="shared" si="439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36"/>
        <v>0</v>
      </c>
      <c r="L6117" s="57">
        <f t="shared" si="437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38"/>
        <v>0</v>
      </c>
      <c r="C6118" s="57" t="str">
        <f t="shared" si="439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36"/>
        <v>0</v>
      </c>
      <c r="L6118" s="57">
        <f t="shared" si="437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38"/>
        <v>0</v>
      </c>
      <c r="C6119" s="57" t="str">
        <f t="shared" si="439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36"/>
        <v>0</v>
      </c>
      <c r="L6119" s="57">
        <f t="shared" si="437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38"/>
        <v>0</v>
      </c>
      <c r="C6120" s="57" t="str">
        <f t="shared" si="439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36"/>
        <v>0</v>
      </c>
      <c r="L6120" s="57">
        <f t="shared" si="437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38"/>
        <v>0</v>
      </c>
      <c r="C6121" s="57" t="str">
        <f t="shared" si="439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36"/>
        <v>0</v>
      </c>
      <c r="L6121" s="57">
        <f t="shared" si="437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38"/>
        <v>0</v>
      </c>
      <c r="C6122" s="57" t="str">
        <f t="shared" si="439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36"/>
        <v>0</v>
      </c>
      <c r="L6122" s="57">
        <f t="shared" si="437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38"/>
        <v>0</v>
      </c>
      <c r="C6123" s="57" t="str">
        <f t="shared" si="439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36"/>
        <v>0</v>
      </c>
      <c r="L6123" s="57">
        <f t="shared" si="437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38"/>
        <v>0</v>
      </c>
      <c r="C6124" s="57" t="str">
        <f t="shared" si="439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36"/>
        <v>0</v>
      </c>
      <c r="L6124" s="57">
        <f t="shared" si="437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38"/>
        <v>0</v>
      </c>
      <c r="C6125" s="57" t="str">
        <f t="shared" si="439"/>
        <v>Jan</v>
      </c>
      <c r="D6125" s="4"/>
      <c r="E6125" s="57"/>
      <c r="F6125" s="57"/>
      <c r="G6125" s="57"/>
      <c r="H6125" s="57"/>
      <c r="I6125" s="57"/>
      <c r="J6125" s="57"/>
      <c r="K6125" s="57">
        <f t="shared" ref="K6125:K6188" si="440">I6125+J6125</f>
        <v>0</v>
      </c>
      <c r="L6125" s="57">
        <f t="shared" si="437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38"/>
        <v>0</v>
      </c>
      <c r="C6126" s="57" t="str">
        <f t="shared" si="439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40"/>
        <v>0</v>
      </c>
      <c r="L6126" s="57">
        <f t="shared" si="437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38"/>
        <v>0</v>
      </c>
      <c r="C6127" s="57" t="str">
        <f t="shared" si="439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40"/>
        <v>0</v>
      </c>
      <c r="L6127" s="57">
        <f t="shared" si="437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38"/>
        <v>0</v>
      </c>
      <c r="C6128" s="57" t="str">
        <f t="shared" si="439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40"/>
        <v>0</v>
      </c>
      <c r="L6128" s="57">
        <f t="shared" si="437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38"/>
        <v>0</v>
      </c>
      <c r="C6129" s="57" t="str">
        <f t="shared" si="439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40"/>
        <v>0</v>
      </c>
      <c r="L6129" s="57">
        <f t="shared" si="437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38"/>
        <v>0</v>
      </c>
      <c r="C6130" s="57" t="str">
        <f t="shared" si="439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40"/>
        <v>0</v>
      </c>
      <c r="L6130" s="57">
        <f t="shared" si="437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38"/>
        <v>0</v>
      </c>
      <c r="C6131" s="57" t="str">
        <f t="shared" si="439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40"/>
        <v>0</v>
      </c>
      <c r="L6131" s="57">
        <f t="shared" si="437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38"/>
        <v>0</v>
      </c>
      <c r="C6132" s="57" t="str">
        <f t="shared" si="439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40"/>
        <v>0</v>
      </c>
      <c r="L6132" s="57">
        <f t="shared" si="437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38"/>
        <v>0</v>
      </c>
      <c r="C6133" s="57" t="str">
        <f t="shared" si="439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40"/>
        <v>0</v>
      </c>
      <c r="L6133" s="57">
        <f t="shared" si="437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38"/>
        <v>0</v>
      </c>
      <c r="C6134" s="57" t="str">
        <f t="shared" si="439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40"/>
        <v>0</v>
      </c>
      <c r="L6134" s="57">
        <f t="shared" si="437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38"/>
        <v>0</v>
      </c>
      <c r="C6135" s="57" t="str">
        <f t="shared" si="439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40"/>
        <v>0</v>
      </c>
      <c r="L6135" s="57">
        <f t="shared" si="437"/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38"/>
        <v>0</v>
      </c>
      <c r="C6136" s="57" t="str">
        <f t="shared" si="439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40"/>
        <v>0</v>
      </c>
      <c r="L6136" s="57">
        <f t="shared" si="437"/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38"/>
        <v>0</v>
      </c>
      <c r="C6137" s="57" t="str">
        <f t="shared" si="439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40"/>
        <v>0</v>
      </c>
      <c r="L6137" s="57">
        <f t="shared" ref="L6137:L6200" si="441">H6137*K6137</f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38"/>
        <v>0</v>
      </c>
      <c r="C6138" s="57" t="str">
        <f t="shared" si="439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40"/>
        <v>0</v>
      </c>
      <c r="L6138" s="57">
        <f t="shared" si="441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38"/>
        <v>0</v>
      </c>
      <c r="C6139" s="57" t="str">
        <f t="shared" si="439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40"/>
        <v>0</v>
      </c>
      <c r="L6139" s="57">
        <f t="shared" si="441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38"/>
        <v>0</v>
      </c>
      <c r="C6140" s="57" t="str">
        <f t="shared" si="439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40"/>
        <v>0</v>
      </c>
      <c r="L6140" s="57">
        <f t="shared" si="441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38"/>
        <v>0</v>
      </c>
      <c r="C6141" s="57" t="str">
        <f t="shared" si="439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40"/>
        <v>0</v>
      </c>
      <c r="L6141" s="57">
        <f t="shared" si="441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38"/>
        <v>0</v>
      </c>
      <c r="C6142" s="57" t="str">
        <f t="shared" si="439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40"/>
        <v>0</v>
      </c>
      <c r="L6142" s="57">
        <f t="shared" si="441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38"/>
        <v>0</v>
      </c>
      <c r="C6143" s="57" t="str">
        <f t="shared" si="439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40"/>
        <v>0</v>
      </c>
      <c r="L6143" s="57">
        <f t="shared" si="441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38"/>
        <v>0</v>
      </c>
      <c r="C6144" s="57" t="str">
        <f t="shared" si="439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40"/>
        <v>0</v>
      </c>
      <c r="L6144" s="57">
        <f t="shared" si="441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38"/>
        <v>0</v>
      </c>
      <c r="C6145" s="57" t="str">
        <f t="shared" si="439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40"/>
        <v>0</v>
      </c>
      <c r="L6145" s="57">
        <f t="shared" si="441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38"/>
        <v>0</v>
      </c>
      <c r="C6146" s="57" t="str">
        <f t="shared" si="439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40"/>
        <v>0</v>
      </c>
      <c r="L6146" s="57">
        <f t="shared" si="441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38"/>
        <v>0</v>
      </c>
      <c r="C6147" s="57" t="str">
        <f t="shared" si="439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40"/>
        <v>0</v>
      </c>
      <c r="L6147" s="57">
        <f t="shared" si="441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38"/>
        <v>0</v>
      </c>
      <c r="C6148" s="57" t="str">
        <f t="shared" si="439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40"/>
        <v>0</v>
      </c>
      <c r="L6148" s="57">
        <f t="shared" si="441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38"/>
        <v>0</v>
      </c>
      <c r="C6149" s="57" t="str">
        <f t="shared" si="439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40"/>
        <v>0</v>
      </c>
      <c r="L6149" s="57">
        <f t="shared" si="441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38"/>
        <v>0</v>
      </c>
      <c r="C6150" s="57" t="str">
        <f t="shared" si="439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40"/>
        <v>0</v>
      </c>
      <c r="L6150" s="57">
        <f t="shared" si="441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38"/>
        <v>0</v>
      </c>
      <c r="C6151" s="57" t="str">
        <f t="shared" si="439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40"/>
        <v>0</v>
      </c>
      <c r="L6151" s="57">
        <f t="shared" si="441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38"/>
        <v>0</v>
      </c>
      <c r="C6152" s="57" t="str">
        <f t="shared" si="439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40"/>
        <v>0</v>
      </c>
      <c r="L6152" s="57">
        <f t="shared" si="441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38"/>
        <v>0</v>
      </c>
      <c r="C6153" s="57" t="str">
        <f t="shared" si="439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40"/>
        <v>0</v>
      </c>
      <c r="L6153" s="57">
        <f t="shared" si="441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38"/>
        <v>0</v>
      </c>
      <c r="C6154" s="57" t="str">
        <f t="shared" si="439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40"/>
        <v>0</v>
      </c>
      <c r="L6154" s="57">
        <f t="shared" si="441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38"/>
        <v>0</v>
      </c>
      <c r="C6155" s="57" t="str">
        <f t="shared" si="439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40"/>
        <v>0</v>
      </c>
      <c r="L6155" s="57">
        <f t="shared" si="441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38"/>
        <v>0</v>
      </c>
      <c r="C6156" s="57" t="str">
        <f t="shared" si="439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40"/>
        <v>0</v>
      </c>
      <c r="L6156" s="57">
        <f t="shared" si="441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38"/>
        <v>0</v>
      </c>
      <c r="C6157" s="57" t="str">
        <f t="shared" si="439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40"/>
        <v>0</v>
      </c>
      <c r="L6157" s="57">
        <f t="shared" si="441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38"/>
        <v>0</v>
      </c>
      <c r="C6158" s="57" t="str">
        <f t="shared" si="439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40"/>
        <v>0</v>
      </c>
      <c r="L6158" s="57">
        <f t="shared" si="441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38"/>
        <v>0</v>
      </c>
      <c r="C6159" s="57" t="str">
        <f t="shared" si="439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40"/>
        <v>0</v>
      </c>
      <c r="L6159" s="57">
        <f t="shared" si="441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38"/>
        <v>0</v>
      </c>
      <c r="C6160" s="57" t="str">
        <f t="shared" si="439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40"/>
        <v>0</v>
      </c>
      <c r="L6160" s="57">
        <f t="shared" si="441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38"/>
        <v>0</v>
      </c>
      <c r="C6161" s="57" t="str">
        <f t="shared" si="439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40"/>
        <v>0</v>
      </c>
      <c r="L6161" s="57">
        <f t="shared" si="441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38"/>
        <v>0</v>
      </c>
      <c r="C6162" s="57" t="str">
        <f t="shared" si="439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40"/>
        <v>0</v>
      </c>
      <c r="L6162" s="57">
        <f t="shared" si="441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38"/>
        <v>0</v>
      </c>
      <c r="C6163" s="57" t="str">
        <f t="shared" si="439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40"/>
        <v>0</v>
      </c>
      <c r="L6163" s="57">
        <f t="shared" si="441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38"/>
        <v>0</v>
      </c>
      <c r="C6164" s="57" t="str">
        <f t="shared" si="439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40"/>
        <v>0</v>
      </c>
      <c r="L6164" s="57">
        <f t="shared" si="441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38"/>
        <v>0</v>
      </c>
      <c r="C6165" s="57" t="str">
        <f t="shared" si="439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40"/>
        <v>0</v>
      </c>
      <c r="L6165" s="57">
        <f t="shared" si="441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38"/>
        <v>0</v>
      </c>
      <c r="C6166" s="57" t="str">
        <f t="shared" si="439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40"/>
        <v>0</v>
      </c>
      <c r="L6166" s="57">
        <f t="shared" si="441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38"/>
        <v>0</v>
      </c>
      <c r="C6167" s="57" t="str">
        <f t="shared" si="439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40"/>
        <v>0</v>
      </c>
      <c r="L6167" s="57">
        <f t="shared" si="441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38"/>
        <v>0</v>
      </c>
      <c r="C6168" s="57" t="str">
        <f t="shared" si="439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40"/>
        <v>0</v>
      </c>
      <c r="L6168" s="57">
        <f t="shared" si="441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38"/>
        <v>0</v>
      </c>
      <c r="C6169" s="57" t="str">
        <f t="shared" si="439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40"/>
        <v>0</v>
      </c>
      <c r="L6169" s="57">
        <f t="shared" si="441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38"/>
        <v>0</v>
      </c>
      <c r="C6170" s="57" t="str">
        <f t="shared" si="439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40"/>
        <v>0</v>
      </c>
      <c r="L6170" s="57">
        <f t="shared" si="441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38"/>
        <v>0</v>
      </c>
      <c r="C6171" s="57" t="str">
        <f t="shared" si="439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40"/>
        <v>0</v>
      </c>
      <c r="L6171" s="57">
        <f t="shared" si="441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38"/>
        <v>0</v>
      </c>
      <c r="C6172" s="57" t="str">
        <f t="shared" si="439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40"/>
        <v>0</v>
      </c>
      <c r="L6172" s="57">
        <f t="shared" si="441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38"/>
        <v>0</v>
      </c>
      <c r="C6173" s="57" t="str">
        <f t="shared" si="439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40"/>
        <v>0</v>
      </c>
      <c r="L6173" s="57">
        <f t="shared" si="441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38"/>
        <v>0</v>
      </c>
      <c r="C6174" s="57" t="str">
        <f t="shared" si="439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40"/>
        <v>0</v>
      </c>
      <c r="L6174" s="57">
        <f t="shared" si="441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38"/>
        <v>0</v>
      </c>
      <c r="C6175" s="57" t="str">
        <f t="shared" si="439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40"/>
        <v>0</v>
      </c>
      <c r="L6175" s="57">
        <f t="shared" si="441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si="438"/>
        <v>0</v>
      </c>
      <c r="C6176" s="57" t="str">
        <f t="shared" si="439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40"/>
        <v>0</v>
      </c>
      <c r="L6176" s="57">
        <f t="shared" si="441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si="438"/>
        <v>0</v>
      </c>
      <c r="C6177" s="57" t="str">
        <f t="shared" si="439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40"/>
        <v>0</v>
      </c>
      <c r="L6177" s="57">
        <f t="shared" si="441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ref="B6178:B6241" si="442">WEEKNUM(A6178)</f>
        <v>0</v>
      </c>
      <c r="C6178" s="57" t="str">
        <f t="shared" ref="C6178:C6241" si="443">TEXT(A6178,"Mmm")</f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40"/>
        <v>0</v>
      </c>
      <c r="L6178" s="57">
        <f t="shared" si="441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42"/>
        <v>0</v>
      </c>
      <c r="C6179" s="57" t="str">
        <f t="shared" si="443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40"/>
        <v>0</v>
      </c>
      <c r="L6179" s="57">
        <f t="shared" si="441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42"/>
        <v>0</v>
      </c>
      <c r="C6180" s="57" t="str">
        <f t="shared" si="443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40"/>
        <v>0</v>
      </c>
      <c r="L6180" s="57">
        <f t="shared" si="441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42"/>
        <v>0</v>
      </c>
      <c r="C6181" s="57" t="str">
        <f t="shared" si="443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40"/>
        <v>0</v>
      </c>
      <c r="L6181" s="57">
        <f t="shared" si="441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42"/>
        <v>0</v>
      </c>
      <c r="C6182" s="57" t="str">
        <f t="shared" si="443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40"/>
        <v>0</v>
      </c>
      <c r="L6182" s="57">
        <f t="shared" si="441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42"/>
        <v>0</v>
      </c>
      <c r="C6183" s="57" t="str">
        <f t="shared" si="443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40"/>
        <v>0</v>
      </c>
      <c r="L6183" s="57">
        <f t="shared" si="441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42"/>
        <v>0</v>
      </c>
      <c r="C6184" s="57" t="str">
        <f t="shared" si="443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40"/>
        <v>0</v>
      </c>
      <c r="L6184" s="57">
        <f t="shared" si="441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42"/>
        <v>0</v>
      </c>
      <c r="C6185" s="57" t="str">
        <f t="shared" si="443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40"/>
        <v>0</v>
      </c>
      <c r="L6185" s="57">
        <f t="shared" si="441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42"/>
        <v>0</v>
      </c>
      <c r="C6186" s="57" t="str">
        <f t="shared" si="443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40"/>
        <v>0</v>
      </c>
      <c r="L6186" s="57">
        <f t="shared" si="441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42"/>
        <v>0</v>
      </c>
      <c r="C6187" s="57" t="str">
        <f t="shared" si="443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40"/>
        <v>0</v>
      </c>
      <c r="L6187" s="57">
        <f t="shared" si="441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42"/>
        <v>0</v>
      </c>
      <c r="C6188" s="57" t="str">
        <f t="shared" si="443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40"/>
        <v>0</v>
      </c>
      <c r="L6188" s="57">
        <f t="shared" si="441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42"/>
        <v>0</v>
      </c>
      <c r="C6189" s="57" t="str">
        <f t="shared" si="443"/>
        <v>Jan</v>
      </c>
      <c r="D6189" s="4"/>
      <c r="E6189" s="57"/>
      <c r="F6189" s="57"/>
      <c r="G6189" s="57"/>
      <c r="H6189" s="57"/>
      <c r="I6189" s="57"/>
      <c r="J6189" s="57"/>
      <c r="K6189" s="57">
        <f t="shared" ref="K6189:K6252" si="444">I6189+J6189</f>
        <v>0</v>
      </c>
      <c r="L6189" s="57">
        <f t="shared" si="441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42"/>
        <v>0</v>
      </c>
      <c r="C6190" s="57" t="str">
        <f t="shared" si="443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44"/>
        <v>0</v>
      </c>
      <c r="L6190" s="57">
        <f t="shared" si="441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42"/>
        <v>0</v>
      </c>
      <c r="C6191" s="57" t="str">
        <f t="shared" si="443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44"/>
        <v>0</v>
      </c>
      <c r="L6191" s="57">
        <f t="shared" si="441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42"/>
        <v>0</v>
      </c>
      <c r="C6192" s="57" t="str">
        <f t="shared" si="443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44"/>
        <v>0</v>
      </c>
      <c r="L6192" s="57">
        <f t="shared" si="441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42"/>
        <v>0</v>
      </c>
      <c r="C6193" s="57" t="str">
        <f t="shared" si="443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44"/>
        <v>0</v>
      </c>
      <c r="L6193" s="57">
        <f t="shared" si="441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42"/>
        <v>0</v>
      </c>
      <c r="C6194" s="57" t="str">
        <f t="shared" si="443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44"/>
        <v>0</v>
      </c>
      <c r="L6194" s="57">
        <f t="shared" si="441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42"/>
        <v>0</v>
      </c>
      <c r="C6195" s="57" t="str">
        <f t="shared" si="443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44"/>
        <v>0</v>
      </c>
      <c r="L6195" s="57">
        <f t="shared" si="441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42"/>
        <v>0</v>
      </c>
      <c r="C6196" s="57" t="str">
        <f t="shared" si="443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44"/>
        <v>0</v>
      </c>
      <c r="L6196" s="57">
        <f t="shared" si="441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42"/>
        <v>0</v>
      </c>
      <c r="C6197" s="57" t="str">
        <f t="shared" si="443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44"/>
        <v>0</v>
      </c>
      <c r="L6197" s="57">
        <f t="shared" si="441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42"/>
        <v>0</v>
      </c>
      <c r="C6198" s="57" t="str">
        <f t="shared" si="443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44"/>
        <v>0</v>
      </c>
      <c r="L6198" s="57">
        <f t="shared" si="441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42"/>
        <v>0</v>
      </c>
      <c r="C6199" s="57" t="str">
        <f t="shared" si="443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44"/>
        <v>0</v>
      </c>
      <c r="L6199" s="57">
        <f t="shared" si="441"/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42"/>
        <v>0</v>
      </c>
      <c r="C6200" s="57" t="str">
        <f t="shared" si="443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44"/>
        <v>0</v>
      </c>
      <c r="L6200" s="57">
        <f t="shared" si="441"/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42"/>
        <v>0</v>
      </c>
      <c r="C6201" s="57" t="str">
        <f t="shared" si="443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44"/>
        <v>0</v>
      </c>
      <c r="L6201" s="57">
        <f t="shared" ref="L6201:L6264" si="445">H6201*K6201</f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42"/>
        <v>0</v>
      </c>
      <c r="C6202" s="57" t="str">
        <f t="shared" si="443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44"/>
        <v>0</v>
      </c>
      <c r="L6202" s="57">
        <f t="shared" si="445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42"/>
        <v>0</v>
      </c>
      <c r="C6203" s="57" t="str">
        <f t="shared" si="443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44"/>
        <v>0</v>
      </c>
      <c r="L6203" s="57">
        <f t="shared" si="445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42"/>
        <v>0</v>
      </c>
      <c r="C6204" s="57" t="str">
        <f t="shared" si="443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44"/>
        <v>0</v>
      </c>
      <c r="L6204" s="57">
        <f t="shared" si="445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42"/>
        <v>0</v>
      </c>
      <c r="C6205" s="57" t="str">
        <f t="shared" si="443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44"/>
        <v>0</v>
      </c>
      <c r="L6205" s="57">
        <f t="shared" si="445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42"/>
        <v>0</v>
      </c>
      <c r="C6206" s="57" t="str">
        <f t="shared" si="443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44"/>
        <v>0</v>
      </c>
      <c r="L6206" s="57">
        <f t="shared" si="445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42"/>
        <v>0</v>
      </c>
      <c r="C6207" s="57" t="str">
        <f t="shared" si="443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44"/>
        <v>0</v>
      </c>
      <c r="L6207" s="57">
        <f t="shared" si="445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42"/>
        <v>0</v>
      </c>
      <c r="C6208" s="57" t="str">
        <f t="shared" si="443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44"/>
        <v>0</v>
      </c>
      <c r="L6208" s="57">
        <f t="shared" si="445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42"/>
        <v>0</v>
      </c>
      <c r="C6209" s="57" t="str">
        <f t="shared" si="443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44"/>
        <v>0</v>
      </c>
      <c r="L6209" s="57">
        <f t="shared" si="445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42"/>
        <v>0</v>
      </c>
      <c r="C6210" s="57" t="str">
        <f t="shared" si="443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44"/>
        <v>0</v>
      </c>
      <c r="L6210" s="57">
        <f t="shared" si="445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42"/>
        <v>0</v>
      </c>
      <c r="C6211" s="57" t="str">
        <f t="shared" si="443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44"/>
        <v>0</v>
      </c>
      <c r="L6211" s="57">
        <f t="shared" si="445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42"/>
        <v>0</v>
      </c>
      <c r="C6212" s="57" t="str">
        <f t="shared" si="443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44"/>
        <v>0</v>
      </c>
      <c r="L6212" s="57">
        <f t="shared" si="445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42"/>
        <v>0</v>
      </c>
      <c r="C6213" s="57" t="str">
        <f t="shared" si="443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44"/>
        <v>0</v>
      </c>
      <c r="L6213" s="57">
        <f t="shared" si="445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42"/>
        <v>0</v>
      </c>
      <c r="C6214" s="57" t="str">
        <f t="shared" si="443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44"/>
        <v>0</v>
      </c>
      <c r="L6214" s="57">
        <f t="shared" si="445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42"/>
        <v>0</v>
      </c>
      <c r="C6215" s="57" t="str">
        <f t="shared" si="443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44"/>
        <v>0</v>
      </c>
      <c r="L6215" s="57">
        <f t="shared" si="445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42"/>
        <v>0</v>
      </c>
      <c r="C6216" s="57" t="str">
        <f t="shared" si="443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44"/>
        <v>0</v>
      </c>
      <c r="L6216" s="57">
        <f t="shared" si="445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42"/>
        <v>0</v>
      </c>
      <c r="C6217" s="57" t="str">
        <f t="shared" si="443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44"/>
        <v>0</v>
      </c>
      <c r="L6217" s="57">
        <f t="shared" si="445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42"/>
        <v>0</v>
      </c>
      <c r="C6218" s="57" t="str">
        <f t="shared" si="443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44"/>
        <v>0</v>
      </c>
      <c r="L6218" s="57">
        <f t="shared" si="445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42"/>
        <v>0</v>
      </c>
      <c r="C6219" s="57" t="str">
        <f t="shared" si="443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44"/>
        <v>0</v>
      </c>
      <c r="L6219" s="57">
        <f t="shared" si="445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42"/>
        <v>0</v>
      </c>
      <c r="C6220" s="57" t="str">
        <f t="shared" si="443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44"/>
        <v>0</v>
      </c>
      <c r="L6220" s="57">
        <f t="shared" si="445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42"/>
        <v>0</v>
      </c>
      <c r="C6221" s="57" t="str">
        <f t="shared" si="443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44"/>
        <v>0</v>
      </c>
      <c r="L6221" s="57">
        <f t="shared" si="445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42"/>
        <v>0</v>
      </c>
      <c r="C6222" s="57" t="str">
        <f t="shared" si="443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44"/>
        <v>0</v>
      </c>
      <c r="L6222" s="57">
        <f t="shared" si="445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42"/>
        <v>0</v>
      </c>
      <c r="C6223" s="57" t="str">
        <f t="shared" si="443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44"/>
        <v>0</v>
      </c>
      <c r="L6223" s="57">
        <f t="shared" si="445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42"/>
        <v>0</v>
      </c>
      <c r="C6224" s="57" t="str">
        <f t="shared" si="443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44"/>
        <v>0</v>
      </c>
      <c r="L6224" s="57">
        <f t="shared" si="445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42"/>
        <v>0</v>
      </c>
      <c r="C6225" s="57" t="str">
        <f t="shared" si="443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44"/>
        <v>0</v>
      </c>
      <c r="L6225" s="57">
        <f t="shared" si="445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42"/>
        <v>0</v>
      </c>
      <c r="C6226" s="57" t="str">
        <f t="shared" si="443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44"/>
        <v>0</v>
      </c>
      <c r="L6226" s="57">
        <f t="shared" si="445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42"/>
        <v>0</v>
      </c>
      <c r="C6227" s="57" t="str">
        <f t="shared" si="443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44"/>
        <v>0</v>
      </c>
      <c r="L6227" s="57">
        <f t="shared" si="445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42"/>
        <v>0</v>
      </c>
      <c r="C6228" s="57" t="str">
        <f t="shared" si="443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44"/>
        <v>0</v>
      </c>
      <c r="L6228" s="57">
        <f t="shared" si="445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42"/>
        <v>0</v>
      </c>
      <c r="C6229" s="57" t="str">
        <f t="shared" si="443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44"/>
        <v>0</v>
      </c>
      <c r="L6229" s="57">
        <f t="shared" si="445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42"/>
        <v>0</v>
      </c>
      <c r="C6230" s="57" t="str">
        <f t="shared" si="443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44"/>
        <v>0</v>
      </c>
      <c r="L6230" s="57">
        <f t="shared" si="445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42"/>
        <v>0</v>
      </c>
      <c r="C6231" s="57" t="str">
        <f t="shared" si="443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44"/>
        <v>0</v>
      </c>
      <c r="L6231" s="57">
        <f t="shared" si="445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42"/>
        <v>0</v>
      </c>
      <c r="C6232" s="57" t="str">
        <f t="shared" si="443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44"/>
        <v>0</v>
      </c>
      <c r="L6232" s="57">
        <f t="shared" si="445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42"/>
        <v>0</v>
      </c>
      <c r="C6233" s="57" t="str">
        <f t="shared" si="443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44"/>
        <v>0</v>
      </c>
      <c r="L6233" s="57">
        <f t="shared" si="445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42"/>
        <v>0</v>
      </c>
      <c r="C6234" s="57" t="str">
        <f t="shared" si="443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44"/>
        <v>0</v>
      </c>
      <c r="L6234" s="57">
        <f t="shared" si="445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42"/>
        <v>0</v>
      </c>
      <c r="C6235" s="57" t="str">
        <f t="shared" si="443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44"/>
        <v>0</v>
      </c>
      <c r="L6235" s="57">
        <f t="shared" si="445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42"/>
        <v>0</v>
      </c>
      <c r="C6236" s="57" t="str">
        <f t="shared" si="443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44"/>
        <v>0</v>
      </c>
      <c r="L6236" s="57">
        <f t="shared" si="445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42"/>
        <v>0</v>
      </c>
      <c r="C6237" s="57" t="str">
        <f t="shared" si="443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44"/>
        <v>0</v>
      </c>
      <c r="L6237" s="57">
        <f t="shared" si="445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42"/>
        <v>0</v>
      </c>
      <c r="C6238" s="57" t="str">
        <f t="shared" si="443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44"/>
        <v>0</v>
      </c>
      <c r="L6238" s="57">
        <f t="shared" si="445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42"/>
        <v>0</v>
      </c>
      <c r="C6239" s="57" t="str">
        <f t="shared" si="443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44"/>
        <v>0</v>
      </c>
      <c r="L6239" s="57">
        <f t="shared" si="445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si="442"/>
        <v>0</v>
      </c>
      <c r="C6240" s="57" t="str">
        <f t="shared" si="443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44"/>
        <v>0</v>
      </c>
      <c r="L6240" s="57">
        <f t="shared" si="445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si="442"/>
        <v>0</v>
      </c>
      <c r="C6241" s="57" t="str">
        <f t="shared" si="443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44"/>
        <v>0</v>
      </c>
      <c r="L6241" s="57">
        <f t="shared" si="445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ref="B6242:B6305" si="446">WEEKNUM(A6242)</f>
        <v>0</v>
      </c>
      <c r="C6242" s="57" t="str">
        <f t="shared" ref="C6242:C6305" si="447">TEXT(A6242,"Mmm")</f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44"/>
        <v>0</v>
      </c>
      <c r="L6242" s="57">
        <f t="shared" si="445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46"/>
        <v>0</v>
      </c>
      <c r="C6243" s="57" t="str">
        <f t="shared" si="447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44"/>
        <v>0</v>
      </c>
      <c r="L6243" s="57">
        <f t="shared" si="445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46"/>
        <v>0</v>
      </c>
      <c r="C6244" s="57" t="str">
        <f t="shared" si="447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44"/>
        <v>0</v>
      </c>
      <c r="L6244" s="57">
        <f t="shared" si="445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46"/>
        <v>0</v>
      </c>
      <c r="C6245" s="57" t="str">
        <f t="shared" si="447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44"/>
        <v>0</v>
      </c>
      <c r="L6245" s="57">
        <f t="shared" si="445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46"/>
        <v>0</v>
      </c>
      <c r="C6246" s="57" t="str">
        <f t="shared" si="447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44"/>
        <v>0</v>
      </c>
      <c r="L6246" s="57">
        <f t="shared" si="445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446"/>
        <v>0</v>
      </c>
      <c r="C6247" s="57" t="str">
        <f t="shared" si="447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44"/>
        <v>0</v>
      </c>
      <c r="L6247" s="57">
        <f t="shared" si="445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446"/>
        <v>0</v>
      </c>
      <c r="C6248" s="57" t="str">
        <f t="shared" si="447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44"/>
        <v>0</v>
      </c>
      <c r="L6248" s="57">
        <f t="shared" si="445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446"/>
        <v>0</v>
      </c>
      <c r="C6249" s="57" t="str">
        <f t="shared" si="447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44"/>
        <v>0</v>
      </c>
      <c r="L6249" s="57">
        <f t="shared" si="445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46"/>
        <v>0</v>
      </c>
      <c r="C6250" s="57" t="str">
        <f t="shared" si="447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44"/>
        <v>0</v>
      </c>
      <c r="L6250" s="57">
        <f t="shared" si="445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46"/>
        <v>0</v>
      </c>
      <c r="C6251" s="57" t="str">
        <f t="shared" si="447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44"/>
        <v>0</v>
      </c>
      <c r="L6251" s="57">
        <f t="shared" si="445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46"/>
        <v>0</v>
      </c>
      <c r="C6252" s="57" t="str">
        <f t="shared" si="447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44"/>
        <v>0</v>
      </c>
      <c r="L6252" s="57">
        <f t="shared" si="445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46"/>
        <v>0</v>
      </c>
      <c r="C6253" s="57" t="str">
        <f t="shared" si="447"/>
        <v>Jan</v>
      </c>
      <c r="D6253" s="4"/>
      <c r="E6253" s="57"/>
      <c r="F6253" s="57"/>
      <c r="G6253" s="57"/>
      <c r="H6253" s="57"/>
      <c r="I6253" s="57"/>
      <c r="J6253" s="57"/>
      <c r="K6253" s="57">
        <f t="shared" ref="K6253:K6316" si="448">I6253+J6253</f>
        <v>0</v>
      </c>
      <c r="L6253" s="57">
        <f t="shared" si="445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46"/>
        <v>0</v>
      </c>
      <c r="C6254" s="57" t="str">
        <f t="shared" si="447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48"/>
        <v>0</v>
      </c>
      <c r="L6254" s="57">
        <f t="shared" si="445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46"/>
        <v>0</v>
      </c>
      <c r="C6255" s="57" t="str">
        <f t="shared" si="447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48"/>
        <v>0</v>
      </c>
      <c r="L6255" s="57">
        <f t="shared" si="445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46"/>
        <v>0</v>
      </c>
      <c r="C6256" s="57" t="str">
        <f t="shared" si="447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48"/>
        <v>0</v>
      </c>
      <c r="L6256" s="57">
        <f t="shared" si="445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46"/>
        <v>0</v>
      </c>
      <c r="C6257" s="57" t="str">
        <f t="shared" si="447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48"/>
        <v>0</v>
      </c>
      <c r="L6257" s="57">
        <f t="shared" si="445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46"/>
        <v>0</v>
      </c>
      <c r="C6258" s="57" t="str">
        <f t="shared" si="447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48"/>
        <v>0</v>
      </c>
      <c r="L6258" s="57">
        <f t="shared" si="445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46"/>
        <v>0</v>
      </c>
      <c r="C6259" s="57" t="str">
        <f t="shared" si="447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48"/>
        <v>0</v>
      </c>
      <c r="L6259" s="57">
        <f t="shared" si="445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46"/>
        <v>0</v>
      </c>
      <c r="C6260" s="57" t="str">
        <f t="shared" si="447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48"/>
        <v>0</v>
      </c>
      <c r="L6260" s="57">
        <f t="shared" si="445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46"/>
        <v>0</v>
      </c>
      <c r="C6261" s="57" t="str">
        <f t="shared" si="447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48"/>
        <v>0</v>
      </c>
      <c r="L6261" s="57">
        <f t="shared" si="445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46"/>
        <v>0</v>
      </c>
      <c r="C6262" s="57" t="str">
        <f t="shared" si="447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48"/>
        <v>0</v>
      </c>
      <c r="L6262" s="57">
        <f t="shared" si="445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46"/>
        <v>0</v>
      </c>
      <c r="C6263" s="57" t="str">
        <f t="shared" si="447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48"/>
        <v>0</v>
      </c>
      <c r="L6263" s="57">
        <f t="shared" si="445"/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46"/>
        <v>0</v>
      </c>
      <c r="C6264" s="57" t="str">
        <f t="shared" si="447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48"/>
        <v>0</v>
      </c>
      <c r="L6264" s="57">
        <f t="shared" si="445"/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46"/>
        <v>0</v>
      </c>
      <c r="C6265" s="57" t="str">
        <f t="shared" si="447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48"/>
        <v>0</v>
      </c>
      <c r="L6265" s="57">
        <f t="shared" ref="L6265:L6328" si="449">H6265*K6265</f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46"/>
        <v>0</v>
      </c>
      <c r="C6266" s="57" t="str">
        <f t="shared" si="447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48"/>
        <v>0</v>
      </c>
      <c r="L6266" s="57">
        <f t="shared" si="449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46"/>
        <v>0</v>
      </c>
      <c r="C6267" s="57" t="str">
        <f t="shared" si="447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48"/>
        <v>0</v>
      </c>
      <c r="L6267" s="57">
        <f t="shared" si="449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46"/>
        <v>0</v>
      </c>
      <c r="C6268" s="57" t="str">
        <f t="shared" si="447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48"/>
        <v>0</v>
      </c>
      <c r="L6268" s="57">
        <f t="shared" si="449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46"/>
        <v>0</v>
      </c>
      <c r="C6269" s="57" t="str">
        <f t="shared" si="447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48"/>
        <v>0</v>
      </c>
      <c r="L6269" s="57">
        <f t="shared" si="449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46"/>
        <v>0</v>
      </c>
      <c r="C6270" s="57" t="str">
        <f t="shared" si="447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48"/>
        <v>0</v>
      </c>
      <c r="L6270" s="57">
        <f t="shared" si="449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46"/>
        <v>0</v>
      </c>
      <c r="C6271" s="57" t="str">
        <f t="shared" si="447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48"/>
        <v>0</v>
      </c>
      <c r="L6271" s="57">
        <f t="shared" si="449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46"/>
        <v>0</v>
      </c>
      <c r="C6272" s="57" t="str">
        <f t="shared" si="447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48"/>
        <v>0</v>
      </c>
      <c r="L6272" s="57">
        <f t="shared" si="449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46"/>
        <v>0</v>
      </c>
      <c r="C6273" s="57" t="str">
        <f t="shared" si="447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48"/>
        <v>0</v>
      </c>
      <c r="L6273" s="57">
        <f t="shared" si="449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46"/>
        <v>0</v>
      </c>
      <c r="C6274" s="57" t="str">
        <f t="shared" si="447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48"/>
        <v>0</v>
      </c>
      <c r="L6274" s="57">
        <f t="shared" si="449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46"/>
        <v>0</v>
      </c>
      <c r="C6275" s="57" t="str">
        <f t="shared" si="447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48"/>
        <v>0</v>
      </c>
      <c r="L6275" s="57">
        <f t="shared" si="449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46"/>
        <v>0</v>
      </c>
      <c r="C6276" s="57" t="str">
        <f t="shared" si="447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48"/>
        <v>0</v>
      </c>
      <c r="L6276" s="57">
        <f t="shared" si="449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46"/>
        <v>0</v>
      </c>
      <c r="C6277" s="57" t="str">
        <f t="shared" si="447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48"/>
        <v>0</v>
      </c>
      <c r="L6277" s="57">
        <f t="shared" si="449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46"/>
        <v>0</v>
      </c>
      <c r="C6278" s="57" t="str">
        <f t="shared" si="447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48"/>
        <v>0</v>
      </c>
      <c r="L6278" s="57">
        <f t="shared" si="449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46"/>
        <v>0</v>
      </c>
      <c r="C6279" s="57" t="str">
        <f t="shared" si="447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48"/>
        <v>0</v>
      </c>
      <c r="L6279" s="57">
        <f t="shared" si="449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46"/>
        <v>0</v>
      </c>
      <c r="C6280" s="57" t="str">
        <f t="shared" si="447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48"/>
        <v>0</v>
      </c>
      <c r="L6280" s="57">
        <f t="shared" si="449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46"/>
        <v>0</v>
      </c>
      <c r="C6281" s="57" t="str">
        <f t="shared" si="447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48"/>
        <v>0</v>
      </c>
      <c r="L6281" s="57">
        <f t="shared" si="449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46"/>
        <v>0</v>
      </c>
      <c r="C6282" s="57" t="str">
        <f t="shared" si="447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48"/>
        <v>0</v>
      </c>
      <c r="L6282" s="57">
        <f t="shared" si="449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46"/>
        <v>0</v>
      </c>
      <c r="C6283" s="57" t="str">
        <f t="shared" si="447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48"/>
        <v>0</v>
      </c>
      <c r="L6283" s="57">
        <f t="shared" si="449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46"/>
        <v>0</v>
      </c>
      <c r="C6284" s="57" t="str">
        <f t="shared" si="447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48"/>
        <v>0</v>
      </c>
      <c r="L6284" s="57">
        <f t="shared" si="449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46"/>
        <v>0</v>
      </c>
      <c r="C6285" s="57" t="str">
        <f t="shared" si="447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48"/>
        <v>0</v>
      </c>
      <c r="L6285" s="57">
        <f t="shared" si="449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46"/>
        <v>0</v>
      </c>
      <c r="C6286" s="57" t="str">
        <f t="shared" si="447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48"/>
        <v>0</v>
      </c>
      <c r="L6286" s="57">
        <f t="shared" si="449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46"/>
        <v>0</v>
      </c>
      <c r="C6287" s="57" t="str">
        <f t="shared" si="447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48"/>
        <v>0</v>
      </c>
      <c r="L6287" s="57">
        <f t="shared" si="449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46"/>
        <v>0</v>
      </c>
      <c r="C6288" s="57" t="str">
        <f t="shared" si="447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48"/>
        <v>0</v>
      </c>
      <c r="L6288" s="57">
        <f t="shared" si="449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46"/>
        <v>0</v>
      </c>
      <c r="C6289" s="57" t="str">
        <f t="shared" si="447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48"/>
        <v>0</v>
      </c>
      <c r="L6289" s="57">
        <f t="shared" si="449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46"/>
        <v>0</v>
      </c>
      <c r="C6290" s="57" t="str">
        <f t="shared" si="447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48"/>
        <v>0</v>
      </c>
      <c r="L6290" s="57">
        <f t="shared" si="449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46"/>
        <v>0</v>
      </c>
      <c r="C6291" s="57" t="str">
        <f t="shared" si="447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48"/>
        <v>0</v>
      </c>
      <c r="L6291" s="57">
        <f t="shared" si="449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46"/>
        <v>0</v>
      </c>
      <c r="C6292" s="57" t="str">
        <f t="shared" si="447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48"/>
        <v>0</v>
      </c>
      <c r="L6292" s="57">
        <f t="shared" si="449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46"/>
        <v>0</v>
      </c>
      <c r="C6293" s="57" t="str">
        <f t="shared" si="447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48"/>
        <v>0</v>
      </c>
      <c r="L6293" s="57">
        <f t="shared" si="449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46"/>
        <v>0</v>
      </c>
      <c r="C6294" s="57" t="str">
        <f t="shared" si="447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48"/>
        <v>0</v>
      </c>
      <c r="L6294" s="57">
        <f t="shared" si="449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46"/>
        <v>0</v>
      </c>
      <c r="C6295" s="57" t="str">
        <f t="shared" si="447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48"/>
        <v>0</v>
      </c>
      <c r="L6295" s="57">
        <f t="shared" si="449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446"/>
        <v>0</v>
      </c>
      <c r="C6296" s="57" t="str">
        <f t="shared" si="447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48"/>
        <v>0</v>
      </c>
      <c r="L6296" s="57">
        <f t="shared" si="449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46"/>
        <v>0</v>
      </c>
      <c r="C6297" s="57" t="str">
        <f t="shared" si="447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48"/>
        <v>0</v>
      </c>
      <c r="L6297" s="57">
        <f t="shared" si="449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46"/>
        <v>0</v>
      </c>
      <c r="C6298" s="57" t="str">
        <f t="shared" si="447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48"/>
        <v>0</v>
      </c>
      <c r="L6298" s="57">
        <f t="shared" si="449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446"/>
        <v>0</v>
      </c>
      <c r="C6299" s="57" t="str">
        <f t="shared" si="447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48"/>
        <v>0</v>
      </c>
      <c r="L6299" s="57">
        <f t="shared" si="449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446"/>
        <v>0</v>
      </c>
      <c r="C6300" s="57" t="str">
        <f t="shared" si="447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48"/>
        <v>0</v>
      </c>
      <c r="L6300" s="57">
        <f t="shared" si="449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46"/>
        <v>0</v>
      </c>
      <c r="C6301" s="57" t="str">
        <f t="shared" si="447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48"/>
        <v>0</v>
      </c>
      <c r="L6301" s="57">
        <f t="shared" si="449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46"/>
        <v>0</v>
      </c>
      <c r="C6302" s="57" t="str">
        <f t="shared" si="447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48"/>
        <v>0</v>
      </c>
      <c r="L6302" s="57">
        <f t="shared" si="449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46"/>
        <v>0</v>
      </c>
      <c r="C6303" s="57" t="str">
        <f t="shared" si="447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48"/>
        <v>0</v>
      </c>
      <c r="L6303" s="57">
        <f t="shared" si="449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si="446"/>
        <v>0</v>
      </c>
      <c r="C6304" s="57" t="str">
        <f t="shared" si="447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48"/>
        <v>0</v>
      </c>
      <c r="L6304" s="57">
        <f t="shared" si="449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si="446"/>
        <v>0</v>
      </c>
      <c r="C6305" s="57" t="str">
        <f t="shared" si="447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48"/>
        <v>0</v>
      </c>
      <c r="L6305" s="57">
        <f t="shared" si="449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ref="B6306:B6369" si="450">WEEKNUM(A6306)</f>
        <v>0</v>
      </c>
      <c r="C6306" s="57" t="str">
        <f t="shared" ref="C6306:C6369" si="451">TEXT(A6306,"Mmm")</f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48"/>
        <v>0</v>
      </c>
      <c r="L6306" s="57">
        <f t="shared" si="449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50"/>
        <v>0</v>
      </c>
      <c r="C6307" s="57" t="str">
        <f t="shared" si="451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48"/>
        <v>0</v>
      </c>
      <c r="L6307" s="57">
        <f t="shared" si="449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50"/>
        <v>0</v>
      </c>
      <c r="C6308" s="57" t="str">
        <f t="shared" si="451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48"/>
        <v>0</v>
      </c>
      <c r="L6308" s="57">
        <f t="shared" si="449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50"/>
        <v>0</v>
      </c>
      <c r="C6309" s="57" t="str">
        <f t="shared" si="451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48"/>
        <v>0</v>
      </c>
      <c r="L6309" s="57">
        <f t="shared" si="449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50"/>
        <v>0</v>
      </c>
      <c r="C6310" s="57" t="str">
        <f t="shared" si="451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48"/>
        <v>0</v>
      </c>
      <c r="L6310" s="57">
        <f t="shared" si="449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450"/>
        <v>0</v>
      </c>
      <c r="C6311" s="57" t="str">
        <f t="shared" si="451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48"/>
        <v>0</v>
      </c>
      <c r="L6311" s="57">
        <f t="shared" si="449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450"/>
        <v>0</v>
      </c>
      <c r="C6312" s="57" t="str">
        <f t="shared" si="451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48"/>
        <v>0</v>
      </c>
      <c r="L6312" s="57">
        <f t="shared" si="449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450"/>
        <v>0</v>
      </c>
      <c r="C6313" s="57" t="str">
        <f t="shared" si="451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48"/>
        <v>0</v>
      </c>
      <c r="L6313" s="57">
        <f t="shared" si="449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50"/>
        <v>0</v>
      </c>
      <c r="C6314" s="57" t="str">
        <f t="shared" si="451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48"/>
        <v>0</v>
      </c>
      <c r="L6314" s="57">
        <f t="shared" si="449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50"/>
        <v>0</v>
      </c>
      <c r="C6315" s="57" t="str">
        <f t="shared" si="451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448"/>
        <v>0</v>
      </c>
      <c r="L6315" s="57">
        <f t="shared" si="449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50"/>
        <v>0</v>
      </c>
      <c r="C6316" s="57" t="str">
        <f t="shared" si="451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448"/>
        <v>0</v>
      </c>
      <c r="L6316" s="57">
        <f t="shared" si="449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50"/>
        <v>0</v>
      </c>
      <c r="C6317" s="57" t="str">
        <f t="shared" si="451"/>
        <v>Jan</v>
      </c>
      <c r="D6317" s="4"/>
      <c r="E6317" s="57"/>
      <c r="F6317" s="57"/>
      <c r="G6317" s="57"/>
      <c r="H6317" s="57"/>
      <c r="I6317" s="57"/>
      <c r="J6317" s="57"/>
      <c r="K6317" s="57">
        <f t="shared" ref="K6317:K6380" si="452">I6317+J6317</f>
        <v>0</v>
      </c>
      <c r="L6317" s="57">
        <f t="shared" si="449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50"/>
        <v>0</v>
      </c>
      <c r="C6318" s="57" t="str">
        <f t="shared" si="451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52"/>
        <v>0</v>
      </c>
      <c r="L6318" s="57">
        <f t="shared" si="449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50"/>
        <v>0</v>
      </c>
      <c r="C6319" s="57" t="str">
        <f t="shared" si="451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52"/>
        <v>0</v>
      </c>
      <c r="L6319" s="57">
        <f t="shared" si="449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50"/>
        <v>0</v>
      </c>
      <c r="C6320" s="57" t="str">
        <f t="shared" si="451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52"/>
        <v>0</v>
      </c>
      <c r="L6320" s="57">
        <f t="shared" si="449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50"/>
        <v>0</v>
      </c>
      <c r="C6321" s="57" t="str">
        <f t="shared" si="451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52"/>
        <v>0</v>
      </c>
      <c r="L6321" s="57">
        <f t="shared" si="449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50"/>
        <v>0</v>
      </c>
      <c r="C6322" s="57" t="str">
        <f t="shared" si="451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52"/>
        <v>0</v>
      </c>
      <c r="L6322" s="57">
        <f t="shared" si="449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50"/>
        <v>0</v>
      </c>
      <c r="C6323" s="57" t="str">
        <f t="shared" si="451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52"/>
        <v>0</v>
      </c>
      <c r="L6323" s="57">
        <f t="shared" si="449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50"/>
        <v>0</v>
      </c>
      <c r="C6324" s="57" t="str">
        <f t="shared" si="451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52"/>
        <v>0</v>
      </c>
      <c r="L6324" s="57">
        <f t="shared" si="449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50"/>
        <v>0</v>
      </c>
      <c r="C6325" s="57" t="str">
        <f t="shared" si="451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52"/>
        <v>0</v>
      </c>
      <c r="L6325" s="57">
        <f t="shared" si="449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50"/>
        <v>0</v>
      </c>
      <c r="C6326" s="57" t="str">
        <f t="shared" si="451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52"/>
        <v>0</v>
      </c>
      <c r="L6326" s="57">
        <f t="shared" si="449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50"/>
        <v>0</v>
      </c>
      <c r="C6327" s="57" t="str">
        <f t="shared" si="451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52"/>
        <v>0</v>
      </c>
      <c r="L6327" s="57">
        <f t="shared" si="449"/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50"/>
        <v>0</v>
      </c>
      <c r="C6328" s="57" t="str">
        <f t="shared" si="451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52"/>
        <v>0</v>
      </c>
      <c r="L6328" s="57">
        <f t="shared" si="449"/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50"/>
        <v>0</v>
      </c>
      <c r="C6329" s="57" t="str">
        <f t="shared" si="451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52"/>
        <v>0</v>
      </c>
      <c r="L6329" s="57">
        <f t="shared" ref="L6329:L6392" si="453">H6329*K6329</f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50"/>
        <v>0</v>
      </c>
      <c r="C6330" s="57" t="str">
        <f t="shared" si="451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52"/>
        <v>0</v>
      </c>
      <c r="L6330" s="57">
        <f t="shared" si="453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50"/>
        <v>0</v>
      </c>
      <c r="C6331" s="57" t="str">
        <f t="shared" si="451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52"/>
        <v>0</v>
      </c>
      <c r="L6331" s="57">
        <f t="shared" si="453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50"/>
        <v>0</v>
      </c>
      <c r="C6332" s="57" t="str">
        <f t="shared" si="451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52"/>
        <v>0</v>
      </c>
      <c r="L6332" s="57">
        <f t="shared" si="453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50"/>
        <v>0</v>
      </c>
      <c r="C6333" s="57" t="str">
        <f t="shared" si="451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52"/>
        <v>0</v>
      </c>
      <c r="L6333" s="57">
        <f t="shared" si="453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50"/>
        <v>0</v>
      </c>
      <c r="C6334" s="57" t="str">
        <f t="shared" si="451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52"/>
        <v>0</v>
      </c>
      <c r="L6334" s="57">
        <f t="shared" si="453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50"/>
        <v>0</v>
      </c>
      <c r="C6335" s="57" t="str">
        <f t="shared" si="451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52"/>
        <v>0</v>
      </c>
      <c r="L6335" s="57">
        <f t="shared" si="453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50"/>
        <v>0</v>
      </c>
      <c r="C6336" s="57" t="str">
        <f t="shared" si="451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52"/>
        <v>0</v>
      </c>
      <c r="L6336" s="57">
        <f t="shared" si="453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50"/>
        <v>0</v>
      </c>
      <c r="C6337" s="57" t="str">
        <f t="shared" si="451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52"/>
        <v>0</v>
      </c>
      <c r="L6337" s="57">
        <f t="shared" si="453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50"/>
        <v>0</v>
      </c>
      <c r="C6338" s="57" t="str">
        <f t="shared" si="451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52"/>
        <v>0</v>
      </c>
      <c r="L6338" s="57">
        <f t="shared" si="453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50"/>
        <v>0</v>
      </c>
      <c r="C6339" s="57" t="str">
        <f t="shared" si="451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52"/>
        <v>0</v>
      </c>
      <c r="L6339" s="57">
        <f t="shared" si="453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50"/>
        <v>0</v>
      </c>
      <c r="C6340" s="57" t="str">
        <f t="shared" si="451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52"/>
        <v>0</v>
      </c>
      <c r="L6340" s="57">
        <f t="shared" si="453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50"/>
        <v>0</v>
      </c>
      <c r="C6341" s="57" t="str">
        <f t="shared" si="451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52"/>
        <v>0</v>
      </c>
      <c r="L6341" s="57">
        <f t="shared" si="453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50"/>
        <v>0</v>
      </c>
      <c r="C6342" s="57" t="str">
        <f t="shared" si="451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52"/>
        <v>0</v>
      </c>
      <c r="L6342" s="57">
        <f t="shared" si="453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50"/>
        <v>0</v>
      </c>
      <c r="C6343" s="57" t="str">
        <f t="shared" si="451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52"/>
        <v>0</v>
      </c>
      <c r="L6343" s="57">
        <f t="shared" si="453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50"/>
        <v>0</v>
      </c>
      <c r="C6344" s="57" t="str">
        <f t="shared" si="451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52"/>
        <v>0</v>
      </c>
      <c r="L6344" s="57">
        <f t="shared" si="453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50"/>
        <v>0</v>
      </c>
      <c r="C6345" s="57" t="str">
        <f t="shared" si="451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52"/>
        <v>0</v>
      </c>
      <c r="L6345" s="57">
        <f t="shared" si="453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50"/>
        <v>0</v>
      </c>
      <c r="C6346" s="57" t="str">
        <f t="shared" si="451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52"/>
        <v>0</v>
      </c>
      <c r="L6346" s="57">
        <f t="shared" si="453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50"/>
        <v>0</v>
      </c>
      <c r="C6347" s="57" t="str">
        <f t="shared" si="451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52"/>
        <v>0</v>
      </c>
      <c r="L6347" s="57">
        <f t="shared" si="453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50"/>
        <v>0</v>
      </c>
      <c r="C6348" s="57" t="str">
        <f t="shared" si="451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52"/>
        <v>0</v>
      </c>
      <c r="L6348" s="57">
        <f t="shared" si="453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50"/>
        <v>0</v>
      </c>
      <c r="C6349" s="57" t="str">
        <f t="shared" si="451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52"/>
        <v>0</v>
      </c>
      <c r="L6349" s="57">
        <f t="shared" si="453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50"/>
        <v>0</v>
      </c>
      <c r="C6350" s="57" t="str">
        <f t="shared" si="451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52"/>
        <v>0</v>
      </c>
      <c r="L6350" s="57">
        <f t="shared" si="453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50"/>
        <v>0</v>
      </c>
      <c r="C6351" s="57" t="str">
        <f t="shared" si="451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52"/>
        <v>0</v>
      </c>
      <c r="L6351" s="57">
        <f t="shared" si="453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50"/>
        <v>0</v>
      </c>
      <c r="C6352" s="57" t="str">
        <f t="shared" si="451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52"/>
        <v>0</v>
      </c>
      <c r="L6352" s="57">
        <f t="shared" si="453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50"/>
        <v>0</v>
      </c>
      <c r="C6353" s="57" t="str">
        <f t="shared" si="451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52"/>
        <v>0</v>
      </c>
      <c r="L6353" s="57">
        <f t="shared" si="453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50"/>
        <v>0</v>
      </c>
      <c r="C6354" s="57" t="str">
        <f t="shared" si="451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52"/>
        <v>0</v>
      </c>
      <c r="L6354" s="57">
        <f t="shared" si="453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50"/>
        <v>0</v>
      </c>
      <c r="C6355" s="57" t="str">
        <f t="shared" si="451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52"/>
        <v>0</v>
      </c>
      <c r="L6355" s="57">
        <f t="shared" si="453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50"/>
        <v>0</v>
      </c>
      <c r="C6356" s="57" t="str">
        <f t="shared" si="451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52"/>
        <v>0</v>
      </c>
      <c r="L6356" s="57">
        <f t="shared" si="453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50"/>
        <v>0</v>
      </c>
      <c r="C6357" s="57" t="str">
        <f t="shared" si="451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52"/>
        <v>0</v>
      </c>
      <c r="L6357" s="57">
        <f t="shared" si="453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50"/>
        <v>0</v>
      </c>
      <c r="C6358" s="57" t="str">
        <f t="shared" si="451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52"/>
        <v>0</v>
      </c>
      <c r="L6358" s="57">
        <f t="shared" si="453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50"/>
        <v>0</v>
      </c>
      <c r="C6359" s="57" t="str">
        <f t="shared" si="451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52"/>
        <v>0</v>
      </c>
      <c r="L6359" s="57">
        <f t="shared" si="453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450"/>
        <v>0</v>
      </c>
      <c r="C6360" s="57" t="str">
        <f t="shared" si="451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52"/>
        <v>0</v>
      </c>
      <c r="L6360" s="57">
        <f t="shared" si="453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50"/>
        <v>0</v>
      </c>
      <c r="C6361" s="57" t="str">
        <f t="shared" si="451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52"/>
        <v>0</v>
      </c>
      <c r="L6361" s="57">
        <f t="shared" si="453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50"/>
        <v>0</v>
      </c>
      <c r="C6362" s="57" t="str">
        <f t="shared" si="451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52"/>
        <v>0</v>
      </c>
      <c r="L6362" s="57">
        <f t="shared" si="453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450"/>
        <v>0</v>
      </c>
      <c r="C6363" s="57" t="str">
        <f t="shared" si="451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52"/>
        <v>0</v>
      </c>
      <c r="L6363" s="57">
        <f t="shared" si="453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450"/>
        <v>0</v>
      </c>
      <c r="C6364" s="57" t="str">
        <f t="shared" si="451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52"/>
        <v>0</v>
      </c>
      <c r="L6364" s="57">
        <f t="shared" si="453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50"/>
        <v>0</v>
      </c>
      <c r="C6365" s="57" t="str">
        <f t="shared" si="451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52"/>
        <v>0</v>
      </c>
      <c r="L6365" s="57">
        <f t="shared" si="453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50"/>
        <v>0</v>
      </c>
      <c r="C6366" s="57" t="str">
        <f t="shared" si="451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52"/>
        <v>0</v>
      </c>
      <c r="L6366" s="57">
        <f t="shared" si="453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50"/>
        <v>0</v>
      </c>
      <c r="C6367" s="57" t="str">
        <f t="shared" si="451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52"/>
        <v>0</v>
      </c>
      <c r="L6367" s="57">
        <f t="shared" si="453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si="450"/>
        <v>0</v>
      </c>
      <c r="C6368" s="57" t="str">
        <f t="shared" si="451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52"/>
        <v>0</v>
      </c>
      <c r="L6368" s="57">
        <f t="shared" si="453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si="450"/>
        <v>0</v>
      </c>
      <c r="C6369" s="57" t="str">
        <f t="shared" si="451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52"/>
        <v>0</v>
      </c>
      <c r="L6369" s="57">
        <f t="shared" si="453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ref="B6370:B6433" si="454">WEEKNUM(A6370)</f>
        <v>0</v>
      </c>
      <c r="C6370" s="57" t="str">
        <f t="shared" ref="C6370:C6433" si="455">TEXT(A6370,"Mmm")</f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52"/>
        <v>0</v>
      </c>
      <c r="L6370" s="57">
        <f t="shared" si="453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454"/>
        <v>0</v>
      </c>
      <c r="C6371" s="57" t="str">
        <f t="shared" si="455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452"/>
        <v>0</v>
      </c>
      <c r="L6371" s="57">
        <f t="shared" si="453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454"/>
        <v>0</v>
      </c>
      <c r="C6372" s="57" t="str">
        <f t="shared" si="455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52"/>
        <v>0</v>
      </c>
      <c r="L6372" s="57">
        <f t="shared" si="453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454"/>
        <v>0</v>
      </c>
      <c r="C6373" s="57" t="str">
        <f t="shared" si="455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52"/>
        <v>0</v>
      </c>
      <c r="L6373" s="57">
        <f t="shared" si="453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454"/>
        <v>0</v>
      </c>
      <c r="C6374" s="57" t="str">
        <f t="shared" si="455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452"/>
        <v>0</v>
      </c>
      <c r="L6374" s="57">
        <f t="shared" si="453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454"/>
        <v>0</v>
      </c>
      <c r="C6375" s="57" t="str">
        <f t="shared" si="455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52"/>
        <v>0</v>
      </c>
      <c r="L6375" s="57">
        <f t="shared" si="453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454"/>
        <v>0</v>
      </c>
      <c r="C6376" s="57" t="str">
        <f t="shared" si="455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52"/>
        <v>0</v>
      </c>
      <c r="L6376" s="57">
        <f t="shared" si="453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454"/>
        <v>0</v>
      </c>
      <c r="C6377" s="57" t="str">
        <f t="shared" si="455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52"/>
        <v>0</v>
      </c>
      <c r="L6377" s="57">
        <f t="shared" si="453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454"/>
        <v>0</v>
      </c>
      <c r="C6378" s="57" t="str">
        <f t="shared" si="455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52"/>
        <v>0</v>
      </c>
      <c r="L6378" s="57">
        <f t="shared" si="453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454"/>
        <v>0</v>
      </c>
      <c r="C6379" s="57" t="str">
        <f t="shared" si="455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452"/>
        <v>0</v>
      </c>
      <c r="L6379" s="57">
        <f t="shared" si="453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454"/>
        <v>0</v>
      </c>
      <c r="C6380" s="57" t="str">
        <f t="shared" si="455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452"/>
        <v>0</v>
      </c>
      <c r="L6380" s="57">
        <f t="shared" si="453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454"/>
        <v>0</v>
      </c>
      <c r="C6381" s="57" t="str">
        <f t="shared" si="455"/>
        <v>Jan</v>
      </c>
      <c r="D6381" s="4"/>
      <c r="E6381" s="57"/>
      <c r="F6381" s="57"/>
      <c r="G6381" s="57"/>
      <c r="H6381" s="57"/>
      <c r="I6381" s="57"/>
      <c r="J6381" s="57"/>
      <c r="K6381" s="57">
        <f t="shared" ref="K6381:K6444" si="456">I6381+J6381</f>
        <v>0</v>
      </c>
      <c r="L6381" s="57">
        <f t="shared" si="453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454"/>
        <v>0</v>
      </c>
      <c r="C6382" s="57" t="str">
        <f t="shared" si="455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56"/>
        <v>0</v>
      </c>
      <c r="L6382" s="57">
        <f t="shared" si="453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454"/>
        <v>0</v>
      </c>
      <c r="C6383" s="57" t="str">
        <f t="shared" si="455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56"/>
        <v>0</v>
      </c>
      <c r="L6383" s="57">
        <f t="shared" si="453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454"/>
        <v>0</v>
      </c>
      <c r="C6384" s="57" t="str">
        <f t="shared" si="455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56"/>
        <v>0</v>
      </c>
      <c r="L6384" s="57">
        <f t="shared" si="453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454"/>
        <v>0</v>
      </c>
      <c r="C6385" s="57" t="str">
        <f t="shared" si="455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56"/>
        <v>0</v>
      </c>
      <c r="L6385" s="57">
        <f t="shared" si="453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454"/>
        <v>0</v>
      </c>
      <c r="C6386" s="57" t="str">
        <f t="shared" si="455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56"/>
        <v>0</v>
      </c>
      <c r="L6386" s="57">
        <f t="shared" si="453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454"/>
        <v>0</v>
      </c>
      <c r="C6387" s="57" t="str">
        <f t="shared" si="455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56"/>
        <v>0</v>
      </c>
      <c r="L6387" s="57">
        <f t="shared" si="453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454"/>
        <v>0</v>
      </c>
      <c r="C6388" s="57" t="str">
        <f t="shared" si="455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56"/>
        <v>0</v>
      </c>
      <c r="L6388" s="57">
        <f t="shared" si="453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454"/>
        <v>0</v>
      </c>
      <c r="C6389" s="57" t="str">
        <f t="shared" si="455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56"/>
        <v>0</v>
      </c>
      <c r="L6389" s="57">
        <f t="shared" si="453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454"/>
        <v>0</v>
      </c>
      <c r="C6390" s="57" t="str">
        <f t="shared" si="455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56"/>
        <v>0</v>
      </c>
      <c r="L6390" s="57">
        <f t="shared" si="453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454"/>
        <v>0</v>
      </c>
      <c r="C6391" s="57" t="str">
        <f t="shared" si="455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56"/>
        <v>0</v>
      </c>
      <c r="L6391" s="57">
        <f t="shared" si="453"/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454"/>
        <v>0</v>
      </c>
      <c r="C6392" s="57" t="str">
        <f t="shared" si="455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56"/>
        <v>0</v>
      </c>
      <c r="L6392" s="57">
        <f t="shared" si="453"/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454"/>
        <v>0</v>
      </c>
      <c r="C6393" s="57" t="str">
        <f t="shared" si="455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56"/>
        <v>0</v>
      </c>
      <c r="L6393" s="57">
        <f t="shared" ref="L6393:L6456" si="457">H6393*K6393</f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454"/>
        <v>0</v>
      </c>
      <c r="C6394" s="57" t="str">
        <f t="shared" si="455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56"/>
        <v>0</v>
      </c>
      <c r="L6394" s="57">
        <f t="shared" si="457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454"/>
        <v>0</v>
      </c>
      <c r="C6395" s="57" t="str">
        <f t="shared" si="455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56"/>
        <v>0</v>
      </c>
      <c r="L6395" s="57">
        <f t="shared" si="457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454"/>
        <v>0</v>
      </c>
      <c r="C6396" s="57" t="str">
        <f t="shared" si="455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56"/>
        <v>0</v>
      </c>
      <c r="L6396" s="57">
        <f t="shared" si="457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454"/>
        <v>0</v>
      </c>
      <c r="C6397" s="57" t="str">
        <f t="shared" si="455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56"/>
        <v>0</v>
      </c>
      <c r="L6397" s="57">
        <f t="shared" si="457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454"/>
        <v>0</v>
      </c>
      <c r="C6398" s="57" t="str">
        <f t="shared" si="455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56"/>
        <v>0</v>
      </c>
      <c r="L6398" s="57">
        <f t="shared" si="457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454"/>
        <v>0</v>
      </c>
      <c r="C6399" s="57" t="str">
        <f t="shared" si="455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56"/>
        <v>0</v>
      </c>
      <c r="L6399" s="57">
        <f t="shared" si="457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454"/>
        <v>0</v>
      </c>
      <c r="C6400" s="57" t="str">
        <f t="shared" si="455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56"/>
        <v>0</v>
      </c>
      <c r="L6400" s="57">
        <f t="shared" si="457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454"/>
        <v>0</v>
      </c>
      <c r="C6401" s="57" t="str">
        <f t="shared" si="455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56"/>
        <v>0</v>
      </c>
      <c r="L6401" s="57">
        <f t="shared" si="457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454"/>
        <v>0</v>
      </c>
      <c r="C6402" s="57" t="str">
        <f t="shared" si="455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56"/>
        <v>0</v>
      </c>
      <c r="L6402" s="57">
        <f t="shared" si="457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454"/>
        <v>0</v>
      </c>
      <c r="C6403" s="57" t="str">
        <f t="shared" si="455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56"/>
        <v>0</v>
      </c>
      <c r="L6403" s="57">
        <f t="shared" si="457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454"/>
        <v>0</v>
      </c>
      <c r="C6404" s="57" t="str">
        <f t="shared" si="455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56"/>
        <v>0</v>
      </c>
      <c r="L6404" s="57">
        <f t="shared" si="457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454"/>
        <v>0</v>
      </c>
      <c r="C6405" s="57" t="str">
        <f t="shared" si="455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56"/>
        <v>0</v>
      </c>
      <c r="L6405" s="57">
        <f t="shared" si="457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454"/>
        <v>0</v>
      </c>
      <c r="C6406" s="57" t="str">
        <f t="shared" si="455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56"/>
        <v>0</v>
      </c>
      <c r="L6406" s="57">
        <f t="shared" si="457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454"/>
        <v>0</v>
      </c>
      <c r="C6407" s="57" t="str">
        <f t="shared" si="455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56"/>
        <v>0</v>
      </c>
      <c r="L6407" s="57">
        <f t="shared" si="457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454"/>
        <v>0</v>
      </c>
      <c r="C6408" s="57" t="str">
        <f t="shared" si="455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56"/>
        <v>0</v>
      </c>
      <c r="L6408" s="57">
        <f t="shared" si="457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454"/>
        <v>0</v>
      </c>
      <c r="C6409" s="57" t="str">
        <f t="shared" si="455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56"/>
        <v>0</v>
      </c>
      <c r="L6409" s="57">
        <f t="shared" si="457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454"/>
        <v>0</v>
      </c>
      <c r="C6410" s="57" t="str">
        <f t="shared" si="455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56"/>
        <v>0</v>
      </c>
      <c r="L6410" s="57">
        <f t="shared" si="457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454"/>
        <v>0</v>
      </c>
      <c r="C6411" s="57" t="str">
        <f t="shared" si="455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56"/>
        <v>0</v>
      </c>
      <c r="L6411" s="57">
        <f t="shared" si="457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454"/>
        <v>0</v>
      </c>
      <c r="C6412" s="57" t="str">
        <f t="shared" si="455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56"/>
        <v>0</v>
      </c>
      <c r="L6412" s="57">
        <f t="shared" si="457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454"/>
        <v>0</v>
      </c>
      <c r="C6413" s="57" t="str">
        <f t="shared" si="455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56"/>
        <v>0</v>
      </c>
      <c r="L6413" s="57">
        <f t="shared" si="457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454"/>
        <v>0</v>
      </c>
      <c r="C6414" s="57" t="str">
        <f t="shared" si="455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56"/>
        <v>0</v>
      </c>
      <c r="L6414" s="57">
        <f t="shared" si="457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454"/>
        <v>0</v>
      </c>
      <c r="C6415" s="57" t="str">
        <f t="shared" si="455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56"/>
        <v>0</v>
      </c>
      <c r="L6415" s="57">
        <f t="shared" si="457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454"/>
        <v>0</v>
      </c>
      <c r="C6416" s="57" t="str">
        <f t="shared" si="455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56"/>
        <v>0</v>
      </c>
      <c r="L6416" s="57">
        <f t="shared" si="457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454"/>
        <v>0</v>
      </c>
      <c r="C6417" s="57" t="str">
        <f t="shared" si="455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56"/>
        <v>0</v>
      </c>
      <c r="L6417" s="57">
        <f t="shared" si="457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454"/>
        <v>0</v>
      </c>
      <c r="C6418" s="57" t="str">
        <f t="shared" si="455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56"/>
        <v>0</v>
      </c>
      <c r="L6418" s="57">
        <f t="shared" si="457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454"/>
        <v>0</v>
      </c>
      <c r="C6419" s="57" t="str">
        <f t="shared" si="455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56"/>
        <v>0</v>
      </c>
      <c r="L6419" s="57">
        <f t="shared" si="457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454"/>
        <v>0</v>
      </c>
      <c r="C6420" s="57" t="str">
        <f t="shared" si="455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56"/>
        <v>0</v>
      </c>
      <c r="L6420" s="57">
        <f t="shared" si="457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454"/>
        <v>0</v>
      </c>
      <c r="C6421" s="57" t="str">
        <f t="shared" si="455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56"/>
        <v>0</v>
      </c>
      <c r="L6421" s="57">
        <f t="shared" si="457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454"/>
        <v>0</v>
      </c>
      <c r="C6422" s="57" t="str">
        <f t="shared" si="455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56"/>
        <v>0</v>
      </c>
      <c r="L6422" s="57">
        <f t="shared" si="457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454"/>
        <v>0</v>
      </c>
      <c r="C6423" s="57" t="str">
        <f t="shared" si="455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56"/>
        <v>0</v>
      </c>
      <c r="L6423" s="57">
        <f t="shared" si="457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454"/>
        <v>0</v>
      </c>
      <c r="C6424" s="57" t="str">
        <f t="shared" si="455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56"/>
        <v>0</v>
      </c>
      <c r="L6424" s="57">
        <f t="shared" si="457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454"/>
        <v>0</v>
      </c>
      <c r="C6425" s="57" t="str">
        <f t="shared" si="455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56"/>
        <v>0</v>
      </c>
      <c r="L6425" s="57">
        <f t="shared" si="457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454"/>
        <v>0</v>
      </c>
      <c r="C6426" s="57" t="str">
        <f t="shared" si="455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56"/>
        <v>0</v>
      </c>
      <c r="L6426" s="57">
        <f t="shared" si="457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454"/>
        <v>0</v>
      </c>
      <c r="C6427" s="57" t="str">
        <f t="shared" si="455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56"/>
        <v>0</v>
      </c>
      <c r="L6427" s="57">
        <f t="shared" si="457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454"/>
        <v>0</v>
      </c>
      <c r="C6428" s="57" t="str">
        <f t="shared" si="455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56"/>
        <v>0</v>
      </c>
      <c r="L6428" s="57">
        <f t="shared" si="457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454"/>
        <v>0</v>
      </c>
      <c r="C6429" s="57" t="str">
        <f t="shared" si="455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56"/>
        <v>0</v>
      </c>
      <c r="L6429" s="57">
        <f t="shared" si="457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454"/>
        <v>0</v>
      </c>
      <c r="C6430" s="57" t="str">
        <f t="shared" si="455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56"/>
        <v>0</v>
      </c>
      <c r="L6430" s="57">
        <f t="shared" si="457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454"/>
        <v>0</v>
      </c>
      <c r="C6431" s="57" t="str">
        <f t="shared" si="455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56"/>
        <v>0</v>
      </c>
      <c r="L6431" s="57">
        <f t="shared" si="457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si="454"/>
        <v>0</v>
      </c>
      <c r="C6432" s="57" t="str">
        <f t="shared" si="455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56"/>
        <v>0</v>
      </c>
      <c r="L6432" s="57">
        <f t="shared" si="457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si="454"/>
        <v>0</v>
      </c>
      <c r="C6433" s="57" t="str">
        <f t="shared" si="455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56"/>
        <v>0</v>
      </c>
      <c r="L6433" s="57">
        <f t="shared" si="457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ref="B6434:B6497" si="458">WEEKNUM(A6434)</f>
        <v>0</v>
      </c>
      <c r="C6434" s="57" t="str">
        <f t="shared" ref="C6434:C6497" si="459">TEXT(A6434,"Mmm")</f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56"/>
        <v>0</v>
      </c>
      <c r="L6434" s="57">
        <f t="shared" si="457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458"/>
        <v>0</v>
      </c>
      <c r="C6435" s="57" t="str">
        <f t="shared" si="459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456"/>
        <v>0</v>
      </c>
      <c r="L6435" s="57">
        <f t="shared" si="457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458"/>
        <v>0</v>
      </c>
      <c r="C6436" s="57" t="str">
        <f t="shared" si="459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56"/>
        <v>0</v>
      </c>
      <c r="L6436" s="57">
        <f t="shared" si="457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458"/>
        <v>0</v>
      </c>
      <c r="C6437" s="57" t="str">
        <f t="shared" si="459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56"/>
        <v>0</v>
      </c>
      <c r="L6437" s="57">
        <f t="shared" si="457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458"/>
        <v>0</v>
      </c>
      <c r="C6438" s="57" t="str">
        <f t="shared" si="459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456"/>
        <v>0</v>
      </c>
      <c r="L6438" s="57">
        <f t="shared" si="457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458"/>
        <v>0</v>
      </c>
      <c r="C6439" s="57" t="str">
        <f t="shared" si="459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56"/>
        <v>0</v>
      </c>
      <c r="L6439" s="57">
        <f t="shared" si="457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458"/>
        <v>0</v>
      </c>
      <c r="C6440" s="57" t="str">
        <f t="shared" si="459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56"/>
        <v>0</v>
      </c>
      <c r="L6440" s="57">
        <f t="shared" si="457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458"/>
        <v>0</v>
      </c>
      <c r="C6441" s="57" t="str">
        <f t="shared" si="459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56"/>
        <v>0</v>
      </c>
      <c r="L6441" s="57">
        <f t="shared" si="457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458"/>
        <v>0</v>
      </c>
      <c r="C6442" s="57" t="str">
        <f t="shared" si="459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56"/>
        <v>0</v>
      </c>
      <c r="L6442" s="57">
        <f t="shared" si="457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458"/>
        <v>0</v>
      </c>
      <c r="C6443" s="57" t="str">
        <f t="shared" si="459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456"/>
        <v>0</v>
      </c>
      <c r="L6443" s="57">
        <f t="shared" si="457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458"/>
        <v>0</v>
      </c>
      <c r="C6444" s="57" t="str">
        <f t="shared" si="459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456"/>
        <v>0</v>
      </c>
      <c r="L6444" s="57">
        <f t="shared" si="457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458"/>
        <v>0</v>
      </c>
      <c r="C6445" s="57" t="str">
        <f t="shared" si="459"/>
        <v>Jan</v>
      </c>
      <c r="D6445" s="4"/>
      <c r="E6445" s="57"/>
      <c r="F6445" s="57"/>
      <c r="G6445" s="57"/>
      <c r="H6445" s="57"/>
      <c r="I6445" s="57"/>
      <c r="J6445" s="57"/>
      <c r="K6445" s="57">
        <f t="shared" ref="K6445:K6508" si="460">I6445+J6445</f>
        <v>0</v>
      </c>
      <c r="L6445" s="57">
        <f t="shared" si="457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458"/>
        <v>0</v>
      </c>
      <c r="C6446" s="57" t="str">
        <f t="shared" si="459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60"/>
        <v>0</v>
      </c>
      <c r="L6446" s="57">
        <f t="shared" si="457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458"/>
        <v>0</v>
      </c>
      <c r="C6447" s="57" t="str">
        <f t="shared" si="459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60"/>
        <v>0</v>
      </c>
      <c r="L6447" s="57">
        <f t="shared" si="457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458"/>
        <v>0</v>
      </c>
      <c r="C6448" s="57" t="str">
        <f t="shared" si="459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60"/>
        <v>0</v>
      </c>
      <c r="L6448" s="57">
        <f t="shared" si="457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458"/>
        <v>0</v>
      </c>
      <c r="C6449" s="57" t="str">
        <f t="shared" si="459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60"/>
        <v>0</v>
      </c>
      <c r="L6449" s="57">
        <f t="shared" si="457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458"/>
        <v>0</v>
      </c>
      <c r="C6450" s="57" t="str">
        <f t="shared" si="459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60"/>
        <v>0</v>
      </c>
      <c r="L6450" s="57">
        <f t="shared" si="457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458"/>
        <v>0</v>
      </c>
      <c r="C6451" s="57" t="str">
        <f t="shared" si="459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60"/>
        <v>0</v>
      </c>
      <c r="L6451" s="57">
        <f t="shared" si="457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458"/>
        <v>0</v>
      </c>
      <c r="C6452" s="57" t="str">
        <f t="shared" si="459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60"/>
        <v>0</v>
      </c>
      <c r="L6452" s="57">
        <f t="shared" si="457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458"/>
        <v>0</v>
      </c>
      <c r="C6453" s="57" t="str">
        <f t="shared" si="459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60"/>
        <v>0</v>
      </c>
      <c r="L6453" s="57">
        <f t="shared" si="457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458"/>
        <v>0</v>
      </c>
      <c r="C6454" s="57" t="str">
        <f t="shared" si="459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60"/>
        <v>0</v>
      </c>
      <c r="L6454" s="57">
        <f t="shared" si="457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458"/>
        <v>0</v>
      </c>
      <c r="C6455" s="57" t="str">
        <f t="shared" si="459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60"/>
        <v>0</v>
      </c>
      <c r="L6455" s="57">
        <f t="shared" si="457"/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458"/>
        <v>0</v>
      </c>
      <c r="C6456" s="57" t="str">
        <f t="shared" si="459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60"/>
        <v>0</v>
      </c>
      <c r="L6456" s="57">
        <f t="shared" si="457"/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458"/>
        <v>0</v>
      </c>
      <c r="C6457" s="57" t="str">
        <f t="shared" si="459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60"/>
        <v>0</v>
      </c>
      <c r="L6457" s="57">
        <f t="shared" ref="L6457:L6520" si="461">H6457*K6457</f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458"/>
        <v>0</v>
      </c>
      <c r="C6458" s="57" t="str">
        <f t="shared" si="459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60"/>
        <v>0</v>
      </c>
      <c r="L6458" s="57">
        <f t="shared" si="461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458"/>
        <v>0</v>
      </c>
      <c r="C6459" s="57" t="str">
        <f t="shared" si="459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60"/>
        <v>0</v>
      </c>
      <c r="L6459" s="57">
        <f t="shared" si="461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458"/>
        <v>0</v>
      </c>
      <c r="C6460" s="57" t="str">
        <f t="shared" si="459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60"/>
        <v>0</v>
      </c>
      <c r="L6460" s="57">
        <f t="shared" si="461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458"/>
        <v>0</v>
      </c>
      <c r="C6461" s="57" t="str">
        <f t="shared" si="459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60"/>
        <v>0</v>
      </c>
      <c r="L6461" s="57">
        <f t="shared" si="461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458"/>
        <v>0</v>
      </c>
      <c r="C6462" s="57" t="str">
        <f t="shared" si="459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60"/>
        <v>0</v>
      </c>
      <c r="L6462" s="57">
        <f t="shared" si="461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458"/>
        <v>0</v>
      </c>
      <c r="C6463" s="57" t="str">
        <f t="shared" si="459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60"/>
        <v>0</v>
      </c>
      <c r="L6463" s="57">
        <f t="shared" si="461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458"/>
        <v>0</v>
      </c>
      <c r="C6464" s="57" t="str">
        <f t="shared" si="459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60"/>
        <v>0</v>
      </c>
      <c r="L6464" s="57">
        <f t="shared" si="461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458"/>
        <v>0</v>
      </c>
      <c r="C6465" s="57" t="str">
        <f t="shared" si="459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60"/>
        <v>0</v>
      </c>
      <c r="L6465" s="57">
        <f t="shared" si="461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458"/>
        <v>0</v>
      </c>
      <c r="C6466" s="57" t="str">
        <f t="shared" si="459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60"/>
        <v>0</v>
      </c>
      <c r="L6466" s="57">
        <f t="shared" si="461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458"/>
        <v>0</v>
      </c>
      <c r="C6467" s="57" t="str">
        <f t="shared" si="459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60"/>
        <v>0</v>
      </c>
      <c r="L6467" s="57">
        <f t="shared" si="461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458"/>
        <v>0</v>
      </c>
      <c r="C6468" s="57" t="str">
        <f t="shared" si="459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60"/>
        <v>0</v>
      </c>
      <c r="L6468" s="57">
        <f t="shared" si="461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458"/>
        <v>0</v>
      </c>
      <c r="C6469" s="57" t="str">
        <f t="shared" si="459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60"/>
        <v>0</v>
      </c>
      <c r="L6469" s="57">
        <f t="shared" si="461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458"/>
        <v>0</v>
      </c>
      <c r="C6470" s="57" t="str">
        <f t="shared" si="459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60"/>
        <v>0</v>
      </c>
      <c r="L6470" s="57">
        <f t="shared" si="461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458"/>
        <v>0</v>
      </c>
      <c r="C6471" s="57" t="str">
        <f t="shared" si="459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60"/>
        <v>0</v>
      </c>
      <c r="L6471" s="57">
        <f t="shared" si="461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458"/>
        <v>0</v>
      </c>
      <c r="C6472" s="57" t="str">
        <f t="shared" si="459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60"/>
        <v>0</v>
      </c>
      <c r="L6472" s="57">
        <f t="shared" si="461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458"/>
        <v>0</v>
      </c>
      <c r="C6473" s="57" t="str">
        <f t="shared" si="459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60"/>
        <v>0</v>
      </c>
      <c r="L6473" s="57">
        <f t="shared" si="461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458"/>
        <v>0</v>
      </c>
      <c r="C6474" s="57" t="str">
        <f t="shared" si="459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60"/>
        <v>0</v>
      </c>
      <c r="L6474" s="57">
        <f t="shared" si="461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458"/>
        <v>0</v>
      </c>
      <c r="C6475" s="57" t="str">
        <f t="shared" si="459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60"/>
        <v>0</v>
      </c>
      <c r="L6475" s="57">
        <f t="shared" si="461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458"/>
        <v>0</v>
      </c>
      <c r="C6476" s="57" t="str">
        <f t="shared" si="459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60"/>
        <v>0</v>
      </c>
      <c r="L6476" s="57">
        <f t="shared" si="461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458"/>
        <v>0</v>
      </c>
      <c r="C6477" s="57" t="str">
        <f t="shared" si="459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60"/>
        <v>0</v>
      </c>
      <c r="L6477" s="57">
        <f t="shared" si="461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458"/>
        <v>0</v>
      </c>
      <c r="C6478" s="57" t="str">
        <f t="shared" si="459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60"/>
        <v>0</v>
      </c>
      <c r="L6478" s="57">
        <f t="shared" si="461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458"/>
        <v>0</v>
      </c>
      <c r="C6479" s="57" t="str">
        <f t="shared" si="459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60"/>
        <v>0</v>
      </c>
      <c r="L6479" s="57">
        <f t="shared" si="461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458"/>
        <v>0</v>
      </c>
      <c r="C6480" s="57" t="str">
        <f t="shared" si="459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60"/>
        <v>0</v>
      </c>
      <c r="L6480" s="57">
        <f t="shared" si="461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458"/>
        <v>0</v>
      </c>
      <c r="C6481" s="57" t="str">
        <f t="shared" si="459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60"/>
        <v>0</v>
      </c>
      <c r="L6481" s="57">
        <f t="shared" si="461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458"/>
        <v>0</v>
      </c>
      <c r="C6482" s="57" t="str">
        <f t="shared" si="459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60"/>
        <v>0</v>
      </c>
      <c r="L6482" s="57">
        <f t="shared" si="461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458"/>
        <v>0</v>
      </c>
      <c r="C6483" s="57" t="str">
        <f t="shared" si="459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60"/>
        <v>0</v>
      </c>
      <c r="L6483" s="57">
        <f t="shared" si="461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458"/>
        <v>0</v>
      </c>
      <c r="C6484" s="57" t="str">
        <f t="shared" si="459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60"/>
        <v>0</v>
      </c>
      <c r="L6484" s="57">
        <f t="shared" si="461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458"/>
        <v>0</v>
      </c>
      <c r="C6485" s="57" t="str">
        <f t="shared" si="459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60"/>
        <v>0</v>
      </c>
      <c r="L6485" s="57">
        <f t="shared" si="461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458"/>
        <v>0</v>
      </c>
      <c r="C6486" s="57" t="str">
        <f t="shared" si="459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60"/>
        <v>0</v>
      </c>
      <c r="L6486" s="57">
        <f t="shared" si="461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458"/>
        <v>0</v>
      </c>
      <c r="C6487" s="57" t="str">
        <f t="shared" si="459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60"/>
        <v>0</v>
      </c>
      <c r="L6487" s="57">
        <f t="shared" si="461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458"/>
        <v>0</v>
      </c>
      <c r="C6488" s="57" t="str">
        <f t="shared" si="459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60"/>
        <v>0</v>
      </c>
      <c r="L6488" s="57">
        <f t="shared" si="461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458"/>
        <v>0</v>
      </c>
      <c r="C6489" s="57" t="str">
        <f t="shared" si="459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60"/>
        <v>0</v>
      </c>
      <c r="L6489" s="57">
        <f t="shared" si="461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458"/>
        <v>0</v>
      </c>
      <c r="C6490" s="57" t="str">
        <f t="shared" si="459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60"/>
        <v>0</v>
      </c>
      <c r="L6490" s="57">
        <f t="shared" si="461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458"/>
        <v>0</v>
      </c>
      <c r="C6491" s="57" t="str">
        <f t="shared" si="459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60"/>
        <v>0</v>
      </c>
      <c r="L6491" s="57">
        <f t="shared" si="461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458"/>
        <v>0</v>
      </c>
      <c r="C6492" s="57" t="str">
        <f t="shared" si="459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60"/>
        <v>0</v>
      </c>
      <c r="L6492" s="57">
        <f t="shared" si="461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458"/>
        <v>0</v>
      </c>
      <c r="C6493" s="57" t="str">
        <f t="shared" si="459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60"/>
        <v>0</v>
      </c>
      <c r="L6493" s="57">
        <f t="shared" si="461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458"/>
        <v>0</v>
      </c>
      <c r="C6494" s="57" t="str">
        <f t="shared" si="459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60"/>
        <v>0</v>
      </c>
      <c r="L6494" s="57">
        <f t="shared" si="461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458"/>
        <v>0</v>
      </c>
      <c r="C6495" s="57" t="str">
        <f t="shared" si="459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60"/>
        <v>0</v>
      </c>
      <c r="L6495" s="57">
        <f t="shared" si="461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si="458"/>
        <v>0</v>
      </c>
      <c r="C6496" s="57" t="str">
        <f t="shared" si="459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60"/>
        <v>0</v>
      </c>
      <c r="L6496" s="57">
        <f t="shared" si="461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si="458"/>
        <v>0</v>
      </c>
      <c r="C6497" s="57" t="str">
        <f t="shared" si="459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60"/>
        <v>0</v>
      </c>
      <c r="L6497" s="57">
        <f t="shared" si="461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ref="B6498:B6561" si="462">WEEKNUM(A6498)</f>
        <v>0</v>
      </c>
      <c r="C6498" s="57" t="str">
        <f t="shared" ref="C6498:C6561" si="463">TEXT(A6498,"Mmm")</f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60"/>
        <v>0</v>
      </c>
      <c r="L6498" s="57">
        <f t="shared" si="461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462"/>
        <v>0</v>
      </c>
      <c r="C6499" s="57" t="str">
        <f t="shared" si="463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460"/>
        <v>0</v>
      </c>
      <c r="L6499" s="57">
        <f t="shared" si="461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462"/>
        <v>0</v>
      </c>
      <c r="C6500" s="57" t="str">
        <f t="shared" si="463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60"/>
        <v>0</v>
      </c>
      <c r="L6500" s="57">
        <f t="shared" si="461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462"/>
        <v>0</v>
      </c>
      <c r="C6501" s="57" t="str">
        <f t="shared" si="463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60"/>
        <v>0</v>
      </c>
      <c r="L6501" s="57">
        <f t="shared" si="461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462"/>
        <v>0</v>
      </c>
      <c r="C6502" s="57" t="str">
        <f t="shared" si="463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460"/>
        <v>0</v>
      </c>
      <c r="L6502" s="57">
        <f t="shared" si="461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462"/>
        <v>0</v>
      </c>
      <c r="C6503" s="57" t="str">
        <f t="shared" si="463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60"/>
        <v>0</v>
      </c>
      <c r="L6503" s="57">
        <f t="shared" si="461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462"/>
        <v>0</v>
      </c>
      <c r="C6504" s="57" t="str">
        <f t="shared" si="463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60"/>
        <v>0</v>
      </c>
      <c r="L6504" s="57">
        <f t="shared" si="461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462"/>
        <v>0</v>
      </c>
      <c r="C6505" s="57" t="str">
        <f t="shared" si="463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60"/>
        <v>0</v>
      </c>
      <c r="L6505" s="57">
        <f t="shared" si="461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462"/>
        <v>0</v>
      </c>
      <c r="C6506" s="57" t="str">
        <f t="shared" si="463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60"/>
        <v>0</v>
      </c>
      <c r="L6506" s="57">
        <f t="shared" si="461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462"/>
        <v>0</v>
      </c>
      <c r="C6507" s="57" t="str">
        <f t="shared" si="463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460"/>
        <v>0</v>
      </c>
      <c r="L6507" s="57">
        <f t="shared" si="461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462"/>
        <v>0</v>
      </c>
      <c r="C6508" s="57" t="str">
        <f t="shared" si="463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460"/>
        <v>0</v>
      </c>
      <c r="L6508" s="57">
        <f t="shared" si="461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462"/>
        <v>0</v>
      </c>
      <c r="C6509" s="57" t="str">
        <f t="shared" si="463"/>
        <v>Jan</v>
      </c>
      <c r="D6509" s="4"/>
      <c r="E6509" s="57"/>
      <c r="F6509" s="57"/>
      <c r="G6509" s="57"/>
      <c r="H6509" s="57"/>
      <c r="I6509" s="57"/>
      <c r="J6509" s="57"/>
      <c r="K6509" s="57">
        <f t="shared" ref="K6509:K6572" si="464">I6509+J6509</f>
        <v>0</v>
      </c>
      <c r="L6509" s="57">
        <f t="shared" si="461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462"/>
        <v>0</v>
      </c>
      <c r="C6510" s="57" t="str">
        <f t="shared" si="463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64"/>
        <v>0</v>
      </c>
      <c r="L6510" s="57">
        <f t="shared" si="461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462"/>
        <v>0</v>
      </c>
      <c r="C6511" s="57" t="str">
        <f t="shared" si="463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64"/>
        <v>0</v>
      </c>
      <c r="L6511" s="57">
        <f t="shared" si="461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462"/>
        <v>0</v>
      </c>
      <c r="C6512" s="57" t="str">
        <f t="shared" si="463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64"/>
        <v>0</v>
      </c>
      <c r="L6512" s="57">
        <f t="shared" si="461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462"/>
        <v>0</v>
      </c>
      <c r="C6513" s="57" t="str">
        <f t="shared" si="463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64"/>
        <v>0</v>
      </c>
      <c r="L6513" s="57">
        <f t="shared" si="461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462"/>
        <v>0</v>
      </c>
      <c r="C6514" s="57" t="str">
        <f t="shared" si="463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64"/>
        <v>0</v>
      </c>
      <c r="L6514" s="57">
        <f t="shared" si="461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462"/>
        <v>0</v>
      </c>
      <c r="C6515" s="57" t="str">
        <f t="shared" si="463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64"/>
        <v>0</v>
      </c>
      <c r="L6515" s="57">
        <f t="shared" si="461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462"/>
        <v>0</v>
      </c>
      <c r="C6516" s="57" t="str">
        <f t="shared" si="463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64"/>
        <v>0</v>
      </c>
      <c r="L6516" s="57">
        <f t="shared" si="461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462"/>
        <v>0</v>
      </c>
      <c r="C6517" s="57" t="str">
        <f t="shared" si="463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64"/>
        <v>0</v>
      </c>
      <c r="L6517" s="57">
        <f t="shared" si="461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462"/>
        <v>0</v>
      </c>
      <c r="C6518" s="57" t="str">
        <f t="shared" si="463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64"/>
        <v>0</v>
      </c>
      <c r="L6518" s="57">
        <f t="shared" si="461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462"/>
        <v>0</v>
      </c>
      <c r="C6519" s="57" t="str">
        <f t="shared" si="463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64"/>
        <v>0</v>
      </c>
      <c r="L6519" s="57">
        <f t="shared" si="461"/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462"/>
        <v>0</v>
      </c>
      <c r="C6520" s="57" t="str">
        <f t="shared" si="463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64"/>
        <v>0</v>
      </c>
      <c r="L6520" s="57">
        <f t="shared" si="461"/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462"/>
        <v>0</v>
      </c>
      <c r="C6521" s="57" t="str">
        <f t="shared" si="463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64"/>
        <v>0</v>
      </c>
      <c r="L6521" s="57">
        <f t="shared" ref="L6521:L6584" si="465">H6521*K6521</f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462"/>
        <v>0</v>
      </c>
      <c r="C6522" s="57" t="str">
        <f t="shared" si="463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64"/>
        <v>0</v>
      </c>
      <c r="L6522" s="57">
        <f t="shared" si="465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462"/>
        <v>0</v>
      </c>
      <c r="C6523" s="57" t="str">
        <f t="shared" si="463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64"/>
        <v>0</v>
      </c>
      <c r="L6523" s="57">
        <f t="shared" si="465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462"/>
        <v>0</v>
      </c>
      <c r="C6524" s="57" t="str">
        <f t="shared" si="463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64"/>
        <v>0</v>
      </c>
      <c r="L6524" s="57">
        <f t="shared" si="465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462"/>
        <v>0</v>
      </c>
      <c r="C6525" s="57" t="str">
        <f t="shared" si="463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64"/>
        <v>0</v>
      </c>
      <c r="L6525" s="57">
        <f t="shared" si="465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462"/>
        <v>0</v>
      </c>
      <c r="C6526" s="57" t="str">
        <f t="shared" si="463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64"/>
        <v>0</v>
      </c>
      <c r="L6526" s="57">
        <f t="shared" si="465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462"/>
        <v>0</v>
      </c>
      <c r="C6527" s="57" t="str">
        <f t="shared" si="463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64"/>
        <v>0</v>
      </c>
      <c r="L6527" s="57">
        <f t="shared" si="465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462"/>
        <v>0</v>
      </c>
      <c r="C6528" s="57" t="str">
        <f t="shared" si="463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64"/>
        <v>0</v>
      </c>
      <c r="L6528" s="57">
        <f t="shared" si="465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462"/>
        <v>0</v>
      </c>
      <c r="C6529" s="57" t="str">
        <f t="shared" si="463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64"/>
        <v>0</v>
      </c>
      <c r="L6529" s="57">
        <f t="shared" si="465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462"/>
        <v>0</v>
      </c>
      <c r="C6530" s="57" t="str">
        <f t="shared" si="463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64"/>
        <v>0</v>
      </c>
      <c r="L6530" s="57">
        <f t="shared" si="465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462"/>
        <v>0</v>
      </c>
      <c r="C6531" s="57" t="str">
        <f t="shared" si="463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64"/>
        <v>0</v>
      </c>
      <c r="L6531" s="57">
        <f t="shared" si="465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462"/>
        <v>0</v>
      </c>
      <c r="C6532" s="57" t="str">
        <f t="shared" si="463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64"/>
        <v>0</v>
      </c>
      <c r="L6532" s="57">
        <f t="shared" si="465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462"/>
        <v>0</v>
      </c>
      <c r="C6533" s="57" t="str">
        <f t="shared" si="463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64"/>
        <v>0</v>
      </c>
      <c r="L6533" s="57">
        <f t="shared" si="465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462"/>
        <v>0</v>
      </c>
      <c r="C6534" s="57" t="str">
        <f t="shared" si="463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64"/>
        <v>0</v>
      </c>
      <c r="L6534" s="57">
        <f t="shared" si="465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462"/>
        <v>0</v>
      </c>
      <c r="C6535" s="57" t="str">
        <f t="shared" si="463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64"/>
        <v>0</v>
      </c>
      <c r="L6535" s="57">
        <f t="shared" si="465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462"/>
        <v>0</v>
      </c>
      <c r="C6536" s="57" t="str">
        <f t="shared" si="463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64"/>
        <v>0</v>
      </c>
      <c r="L6536" s="57">
        <f t="shared" si="465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462"/>
        <v>0</v>
      </c>
      <c r="C6537" s="57" t="str">
        <f t="shared" si="463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64"/>
        <v>0</v>
      </c>
      <c r="L6537" s="57">
        <f t="shared" si="465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462"/>
        <v>0</v>
      </c>
      <c r="C6538" s="57" t="str">
        <f t="shared" si="463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64"/>
        <v>0</v>
      </c>
      <c r="L6538" s="57">
        <f t="shared" si="465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462"/>
        <v>0</v>
      </c>
      <c r="C6539" s="57" t="str">
        <f t="shared" si="463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64"/>
        <v>0</v>
      </c>
      <c r="L6539" s="57">
        <f t="shared" si="465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462"/>
        <v>0</v>
      </c>
      <c r="C6540" s="57" t="str">
        <f t="shared" si="463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64"/>
        <v>0</v>
      </c>
      <c r="L6540" s="57">
        <f t="shared" si="465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462"/>
        <v>0</v>
      </c>
      <c r="C6541" s="57" t="str">
        <f t="shared" si="463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64"/>
        <v>0</v>
      </c>
      <c r="L6541" s="57">
        <f t="shared" si="465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462"/>
        <v>0</v>
      </c>
      <c r="C6542" s="57" t="str">
        <f t="shared" si="463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64"/>
        <v>0</v>
      </c>
      <c r="L6542" s="57">
        <f t="shared" si="465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462"/>
        <v>0</v>
      </c>
      <c r="C6543" s="57" t="str">
        <f t="shared" si="463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64"/>
        <v>0</v>
      </c>
      <c r="L6543" s="57">
        <f t="shared" si="465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462"/>
        <v>0</v>
      </c>
      <c r="C6544" s="57" t="str">
        <f t="shared" si="463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64"/>
        <v>0</v>
      </c>
      <c r="L6544" s="57">
        <f t="shared" si="465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462"/>
        <v>0</v>
      </c>
      <c r="C6545" s="57" t="str">
        <f t="shared" si="463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64"/>
        <v>0</v>
      </c>
      <c r="L6545" s="57">
        <f t="shared" si="465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462"/>
        <v>0</v>
      </c>
      <c r="C6546" s="57" t="str">
        <f t="shared" si="463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64"/>
        <v>0</v>
      </c>
      <c r="L6546" s="57">
        <f t="shared" si="465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462"/>
        <v>0</v>
      </c>
      <c r="C6547" s="57" t="str">
        <f t="shared" si="463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64"/>
        <v>0</v>
      </c>
      <c r="L6547" s="57">
        <f t="shared" si="465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462"/>
        <v>0</v>
      </c>
      <c r="C6548" s="57" t="str">
        <f t="shared" si="463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64"/>
        <v>0</v>
      </c>
      <c r="L6548" s="57">
        <f t="shared" si="465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462"/>
        <v>0</v>
      </c>
      <c r="C6549" s="57" t="str">
        <f t="shared" si="463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64"/>
        <v>0</v>
      </c>
      <c r="L6549" s="57">
        <f t="shared" si="465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462"/>
        <v>0</v>
      </c>
      <c r="C6550" s="57" t="str">
        <f t="shared" si="463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64"/>
        <v>0</v>
      </c>
      <c r="L6550" s="57">
        <f t="shared" si="465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462"/>
        <v>0</v>
      </c>
      <c r="C6551" s="57" t="str">
        <f t="shared" si="463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64"/>
        <v>0</v>
      </c>
      <c r="L6551" s="57">
        <f t="shared" si="465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462"/>
        <v>0</v>
      </c>
      <c r="C6552" s="57" t="str">
        <f t="shared" si="463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64"/>
        <v>0</v>
      </c>
      <c r="L6552" s="57">
        <f t="shared" si="465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462"/>
        <v>0</v>
      </c>
      <c r="C6553" s="57" t="str">
        <f t="shared" si="463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64"/>
        <v>0</v>
      </c>
      <c r="L6553" s="57">
        <f t="shared" si="465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462"/>
        <v>0</v>
      </c>
      <c r="C6554" s="57" t="str">
        <f t="shared" si="463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64"/>
        <v>0</v>
      </c>
      <c r="L6554" s="57">
        <f t="shared" si="465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462"/>
        <v>0</v>
      </c>
      <c r="C6555" s="57" t="str">
        <f t="shared" si="463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64"/>
        <v>0</v>
      </c>
      <c r="L6555" s="57">
        <f t="shared" si="465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462"/>
        <v>0</v>
      </c>
      <c r="C6556" s="57" t="str">
        <f t="shared" si="463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64"/>
        <v>0</v>
      </c>
      <c r="L6556" s="57">
        <f t="shared" si="465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462"/>
        <v>0</v>
      </c>
      <c r="C6557" s="57" t="str">
        <f t="shared" si="463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64"/>
        <v>0</v>
      </c>
      <c r="L6557" s="57">
        <f t="shared" si="465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462"/>
        <v>0</v>
      </c>
      <c r="C6558" s="57" t="str">
        <f t="shared" si="463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64"/>
        <v>0</v>
      </c>
      <c r="L6558" s="57">
        <f t="shared" si="465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462"/>
        <v>0</v>
      </c>
      <c r="C6559" s="57" t="str">
        <f t="shared" si="463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64"/>
        <v>0</v>
      </c>
      <c r="L6559" s="57">
        <f t="shared" si="465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si="462"/>
        <v>0</v>
      </c>
      <c r="C6560" s="57" t="str">
        <f t="shared" si="463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64"/>
        <v>0</v>
      </c>
      <c r="L6560" s="57">
        <f t="shared" si="465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si="462"/>
        <v>0</v>
      </c>
      <c r="C6561" s="57" t="str">
        <f t="shared" si="463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64"/>
        <v>0</v>
      </c>
      <c r="L6561" s="57">
        <f t="shared" si="465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ref="B6562:B6625" si="466">WEEKNUM(A6562)</f>
        <v>0</v>
      </c>
      <c r="C6562" s="57" t="str">
        <f t="shared" ref="C6562:C6625" si="467">TEXT(A6562,"Mmm")</f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64"/>
        <v>0</v>
      </c>
      <c r="L6562" s="57">
        <f t="shared" si="465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466"/>
        <v>0</v>
      </c>
      <c r="C6563" s="57" t="str">
        <f t="shared" si="467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464"/>
        <v>0</v>
      </c>
      <c r="L6563" s="57">
        <f t="shared" si="465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466"/>
        <v>0</v>
      </c>
      <c r="C6564" s="57" t="str">
        <f t="shared" si="467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64"/>
        <v>0</v>
      </c>
      <c r="L6564" s="57">
        <f t="shared" si="465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466"/>
        <v>0</v>
      </c>
      <c r="C6565" s="57" t="str">
        <f t="shared" si="467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64"/>
        <v>0</v>
      </c>
      <c r="L6565" s="57">
        <f t="shared" si="465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466"/>
        <v>0</v>
      </c>
      <c r="C6566" s="57" t="str">
        <f t="shared" si="467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464"/>
        <v>0</v>
      </c>
      <c r="L6566" s="57">
        <f t="shared" si="465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466"/>
        <v>0</v>
      </c>
      <c r="C6567" s="57" t="str">
        <f t="shared" si="467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64"/>
        <v>0</v>
      </c>
      <c r="L6567" s="57">
        <f t="shared" si="465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466"/>
        <v>0</v>
      </c>
      <c r="C6568" s="57" t="str">
        <f t="shared" si="467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64"/>
        <v>0</v>
      </c>
      <c r="L6568" s="57">
        <f t="shared" si="465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466"/>
        <v>0</v>
      </c>
      <c r="C6569" s="57" t="str">
        <f t="shared" si="467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64"/>
        <v>0</v>
      </c>
      <c r="L6569" s="57">
        <f t="shared" si="465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466"/>
        <v>0</v>
      </c>
      <c r="C6570" s="57" t="str">
        <f t="shared" si="467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64"/>
        <v>0</v>
      </c>
      <c r="L6570" s="57">
        <f t="shared" si="465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466"/>
        <v>0</v>
      </c>
      <c r="C6571" s="57" t="str">
        <f t="shared" si="467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464"/>
        <v>0</v>
      </c>
      <c r="L6571" s="57">
        <f t="shared" si="465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466"/>
        <v>0</v>
      </c>
      <c r="C6572" s="57" t="str">
        <f t="shared" si="467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464"/>
        <v>0</v>
      </c>
      <c r="L6572" s="57">
        <f t="shared" si="465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466"/>
        <v>0</v>
      </c>
      <c r="C6573" s="57" t="str">
        <f t="shared" si="467"/>
        <v>Jan</v>
      </c>
      <c r="D6573" s="4"/>
      <c r="E6573" s="57"/>
      <c r="F6573" s="57"/>
      <c r="G6573" s="57"/>
      <c r="H6573" s="57"/>
      <c r="I6573" s="57"/>
      <c r="J6573" s="57"/>
      <c r="K6573" s="57">
        <f t="shared" ref="K6573:K6636" si="468">I6573+J6573</f>
        <v>0</v>
      </c>
      <c r="L6573" s="57">
        <f t="shared" si="465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466"/>
        <v>0</v>
      </c>
      <c r="C6574" s="57" t="str">
        <f t="shared" si="467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68"/>
        <v>0</v>
      </c>
      <c r="L6574" s="57">
        <f t="shared" si="465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466"/>
        <v>0</v>
      </c>
      <c r="C6575" s="57" t="str">
        <f t="shared" si="467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68"/>
        <v>0</v>
      </c>
      <c r="L6575" s="57">
        <f t="shared" si="465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466"/>
        <v>0</v>
      </c>
      <c r="C6576" s="57" t="str">
        <f t="shared" si="467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68"/>
        <v>0</v>
      </c>
      <c r="L6576" s="57">
        <f t="shared" si="465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466"/>
        <v>0</v>
      </c>
      <c r="C6577" s="57" t="str">
        <f t="shared" si="467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68"/>
        <v>0</v>
      </c>
      <c r="L6577" s="57">
        <f t="shared" si="465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466"/>
        <v>0</v>
      </c>
      <c r="C6578" s="57" t="str">
        <f t="shared" si="467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68"/>
        <v>0</v>
      </c>
      <c r="L6578" s="57">
        <f t="shared" si="465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466"/>
        <v>0</v>
      </c>
      <c r="C6579" s="57" t="str">
        <f t="shared" si="467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68"/>
        <v>0</v>
      </c>
      <c r="L6579" s="57">
        <f t="shared" si="465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466"/>
        <v>0</v>
      </c>
      <c r="C6580" s="57" t="str">
        <f t="shared" si="467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68"/>
        <v>0</v>
      </c>
      <c r="L6580" s="57">
        <f t="shared" si="465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466"/>
        <v>0</v>
      </c>
      <c r="C6581" s="57" t="str">
        <f t="shared" si="467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68"/>
        <v>0</v>
      </c>
      <c r="L6581" s="57">
        <f t="shared" si="465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466"/>
        <v>0</v>
      </c>
      <c r="C6582" s="57" t="str">
        <f t="shared" si="467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68"/>
        <v>0</v>
      </c>
      <c r="L6582" s="57">
        <f t="shared" si="465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466"/>
        <v>0</v>
      </c>
      <c r="C6583" s="57" t="str">
        <f t="shared" si="467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68"/>
        <v>0</v>
      </c>
      <c r="L6583" s="57">
        <f t="shared" si="465"/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466"/>
        <v>0</v>
      </c>
      <c r="C6584" s="57" t="str">
        <f t="shared" si="467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68"/>
        <v>0</v>
      </c>
      <c r="L6584" s="57">
        <f t="shared" si="465"/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466"/>
        <v>0</v>
      </c>
      <c r="C6585" s="57" t="str">
        <f t="shared" si="467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68"/>
        <v>0</v>
      </c>
      <c r="L6585" s="57">
        <f t="shared" ref="L6585:L6648" si="469">H6585*K6585</f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466"/>
        <v>0</v>
      </c>
      <c r="C6586" s="57" t="str">
        <f t="shared" si="467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68"/>
        <v>0</v>
      </c>
      <c r="L6586" s="57">
        <f t="shared" si="469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466"/>
        <v>0</v>
      </c>
      <c r="C6587" s="57" t="str">
        <f t="shared" si="467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68"/>
        <v>0</v>
      </c>
      <c r="L6587" s="57">
        <f t="shared" si="469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466"/>
        <v>0</v>
      </c>
      <c r="C6588" s="57" t="str">
        <f t="shared" si="467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68"/>
        <v>0</v>
      </c>
      <c r="L6588" s="57">
        <f t="shared" si="469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466"/>
        <v>0</v>
      </c>
      <c r="C6589" s="57" t="str">
        <f t="shared" si="467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68"/>
        <v>0</v>
      </c>
      <c r="L6589" s="57">
        <f t="shared" si="469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466"/>
        <v>0</v>
      </c>
      <c r="C6590" s="57" t="str">
        <f t="shared" si="467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68"/>
        <v>0</v>
      </c>
      <c r="L6590" s="57">
        <f t="shared" si="469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466"/>
        <v>0</v>
      </c>
      <c r="C6591" s="57" t="str">
        <f t="shared" si="467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68"/>
        <v>0</v>
      </c>
      <c r="L6591" s="57">
        <f t="shared" si="469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466"/>
        <v>0</v>
      </c>
      <c r="C6592" s="57" t="str">
        <f t="shared" si="467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68"/>
        <v>0</v>
      </c>
      <c r="L6592" s="57">
        <f t="shared" si="469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466"/>
        <v>0</v>
      </c>
      <c r="C6593" s="57" t="str">
        <f t="shared" si="467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68"/>
        <v>0</v>
      </c>
      <c r="L6593" s="57">
        <f t="shared" si="469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466"/>
        <v>0</v>
      </c>
      <c r="C6594" s="57" t="str">
        <f t="shared" si="467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68"/>
        <v>0</v>
      </c>
      <c r="L6594" s="57">
        <f t="shared" si="469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466"/>
        <v>0</v>
      </c>
      <c r="C6595" s="57" t="str">
        <f t="shared" si="467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68"/>
        <v>0</v>
      </c>
      <c r="L6595" s="57">
        <f t="shared" si="469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466"/>
        <v>0</v>
      </c>
      <c r="C6596" s="57" t="str">
        <f t="shared" si="467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68"/>
        <v>0</v>
      </c>
      <c r="L6596" s="57">
        <f t="shared" si="469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466"/>
        <v>0</v>
      </c>
      <c r="C6597" s="57" t="str">
        <f t="shared" si="467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68"/>
        <v>0</v>
      </c>
      <c r="L6597" s="57">
        <f t="shared" si="469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466"/>
        <v>0</v>
      </c>
      <c r="C6598" s="57" t="str">
        <f t="shared" si="467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68"/>
        <v>0</v>
      </c>
      <c r="L6598" s="57">
        <f t="shared" si="469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466"/>
        <v>0</v>
      </c>
      <c r="C6599" s="57" t="str">
        <f t="shared" si="467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68"/>
        <v>0</v>
      </c>
      <c r="L6599" s="57">
        <f t="shared" si="469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466"/>
        <v>0</v>
      </c>
      <c r="C6600" s="57" t="str">
        <f t="shared" si="467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68"/>
        <v>0</v>
      </c>
      <c r="L6600" s="57">
        <f t="shared" si="469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466"/>
        <v>0</v>
      </c>
      <c r="C6601" s="57" t="str">
        <f t="shared" si="467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68"/>
        <v>0</v>
      </c>
      <c r="L6601" s="57">
        <f t="shared" si="469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466"/>
        <v>0</v>
      </c>
      <c r="C6602" s="57" t="str">
        <f t="shared" si="467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68"/>
        <v>0</v>
      </c>
      <c r="L6602" s="57">
        <f t="shared" si="469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466"/>
        <v>0</v>
      </c>
      <c r="C6603" s="57" t="str">
        <f t="shared" si="467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68"/>
        <v>0</v>
      </c>
      <c r="L6603" s="57">
        <f t="shared" si="469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466"/>
        <v>0</v>
      </c>
      <c r="C6604" s="57" t="str">
        <f t="shared" si="467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68"/>
        <v>0</v>
      </c>
      <c r="L6604" s="57">
        <f t="shared" si="469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466"/>
        <v>0</v>
      </c>
      <c r="C6605" s="57" t="str">
        <f t="shared" si="467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68"/>
        <v>0</v>
      </c>
      <c r="L6605" s="57">
        <f t="shared" si="469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466"/>
        <v>0</v>
      </c>
      <c r="C6606" s="57" t="str">
        <f t="shared" si="467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68"/>
        <v>0</v>
      </c>
      <c r="L6606" s="57">
        <f t="shared" si="469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466"/>
        <v>0</v>
      </c>
      <c r="C6607" s="57" t="str">
        <f t="shared" si="467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68"/>
        <v>0</v>
      </c>
      <c r="L6607" s="57">
        <f t="shared" si="469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466"/>
        <v>0</v>
      </c>
      <c r="C6608" s="57" t="str">
        <f t="shared" si="467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68"/>
        <v>0</v>
      </c>
      <c r="L6608" s="57">
        <f t="shared" si="469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466"/>
        <v>0</v>
      </c>
      <c r="C6609" s="57" t="str">
        <f t="shared" si="467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68"/>
        <v>0</v>
      </c>
      <c r="L6609" s="57">
        <f t="shared" si="469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466"/>
        <v>0</v>
      </c>
      <c r="C6610" s="57" t="str">
        <f t="shared" si="467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68"/>
        <v>0</v>
      </c>
      <c r="L6610" s="57">
        <f t="shared" si="469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466"/>
        <v>0</v>
      </c>
      <c r="C6611" s="57" t="str">
        <f t="shared" si="467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68"/>
        <v>0</v>
      </c>
      <c r="L6611" s="57">
        <f t="shared" si="469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466"/>
        <v>0</v>
      </c>
      <c r="C6612" s="57" t="str">
        <f t="shared" si="467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68"/>
        <v>0</v>
      </c>
      <c r="L6612" s="57">
        <f t="shared" si="469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466"/>
        <v>0</v>
      </c>
      <c r="C6613" s="57" t="str">
        <f t="shared" si="467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68"/>
        <v>0</v>
      </c>
      <c r="L6613" s="57">
        <f t="shared" si="469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466"/>
        <v>0</v>
      </c>
      <c r="C6614" s="57" t="str">
        <f t="shared" si="467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68"/>
        <v>0</v>
      </c>
      <c r="L6614" s="57">
        <f t="shared" si="469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466"/>
        <v>0</v>
      </c>
      <c r="C6615" s="57" t="str">
        <f t="shared" si="467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68"/>
        <v>0</v>
      </c>
      <c r="L6615" s="57">
        <f t="shared" si="469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466"/>
        <v>0</v>
      </c>
      <c r="C6616" s="57" t="str">
        <f t="shared" si="467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68"/>
        <v>0</v>
      </c>
      <c r="L6616" s="57">
        <f t="shared" si="469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466"/>
        <v>0</v>
      </c>
      <c r="C6617" s="57" t="str">
        <f t="shared" si="467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68"/>
        <v>0</v>
      </c>
      <c r="L6617" s="57">
        <f t="shared" si="469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466"/>
        <v>0</v>
      </c>
      <c r="C6618" s="57" t="str">
        <f t="shared" si="467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68"/>
        <v>0</v>
      </c>
      <c r="L6618" s="57">
        <f t="shared" si="469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466"/>
        <v>0</v>
      </c>
      <c r="C6619" s="57" t="str">
        <f t="shared" si="467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68"/>
        <v>0</v>
      </c>
      <c r="L6619" s="57">
        <f t="shared" si="469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466"/>
        <v>0</v>
      </c>
      <c r="C6620" s="57" t="str">
        <f t="shared" si="467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68"/>
        <v>0</v>
      </c>
      <c r="L6620" s="57">
        <f t="shared" si="469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466"/>
        <v>0</v>
      </c>
      <c r="C6621" s="57" t="str">
        <f t="shared" si="467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68"/>
        <v>0</v>
      </c>
      <c r="L6621" s="57">
        <f t="shared" si="469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466"/>
        <v>0</v>
      </c>
      <c r="C6622" s="57" t="str">
        <f t="shared" si="467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68"/>
        <v>0</v>
      </c>
      <c r="L6622" s="57">
        <f t="shared" si="469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466"/>
        <v>0</v>
      </c>
      <c r="C6623" s="57" t="str">
        <f t="shared" si="467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68"/>
        <v>0</v>
      </c>
      <c r="L6623" s="57">
        <f t="shared" si="469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si="466"/>
        <v>0</v>
      </c>
      <c r="C6624" s="57" t="str">
        <f t="shared" si="467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68"/>
        <v>0</v>
      </c>
      <c r="L6624" s="57">
        <f t="shared" si="469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si="466"/>
        <v>0</v>
      </c>
      <c r="C6625" s="57" t="str">
        <f t="shared" si="467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68"/>
        <v>0</v>
      </c>
      <c r="L6625" s="57">
        <f t="shared" si="469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ref="B6626:B6689" si="470">WEEKNUM(A6626)</f>
        <v>0</v>
      </c>
      <c r="C6626" s="57" t="str">
        <f t="shared" ref="C6626:C6689" si="471">TEXT(A6626,"Mmm")</f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68"/>
        <v>0</v>
      </c>
      <c r="L6626" s="57">
        <f t="shared" si="469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470"/>
        <v>0</v>
      </c>
      <c r="C6627" s="57" t="str">
        <f t="shared" si="471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468"/>
        <v>0</v>
      </c>
      <c r="L6627" s="57">
        <f t="shared" si="469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470"/>
        <v>0</v>
      </c>
      <c r="C6628" s="57" t="str">
        <f t="shared" si="471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68"/>
        <v>0</v>
      </c>
      <c r="L6628" s="57">
        <f t="shared" si="469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470"/>
        <v>0</v>
      </c>
      <c r="C6629" s="57" t="str">
        <f t="shared" si="471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68"/>
        <v>0</v>
      </c>
      <c r="L6629" s="57">
        <f t="shared" si="469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470"/>
        <v>0</v>
      </c>
      <c r="C6630" s="57" t="str">
        <f t="shared" si="471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468"/>
        <v>0</v>
      </c>
      <c r="L6630" s="57">
        <f t="shared" si="469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470"/>
        <v>0</v>
      </c>
      <c r="C6631" s="57" t="str">
        <f t="shared" si="471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68"/>
        <v>0</v>
      </c>
      <c r="L6631" s="57">
        <f t="shared" si="469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470"/>
        <v>0</v>
      </c>
      <c r="C6632" s="57" t="str">
        <f t="shared" si="471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68"/>
        <v>0</v>
      </c>
      <c r="L6632" s="57">
        <f t="shared" si="469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470"/>
        <v>0</v>
      </c>
      <c r="C6633" s="57" t="str">
        <f t="shared" si="471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68"/>
        <v>0</v>
      </c>
      <c r="L6633" s="57">
        <f t="shared" si="469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470"/>
        <v>0</v>
      </c>
      <c r="C6634" s="57" t="str">
        <f t="shared" si="471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68"/>
        <v>0</v>
      </c>
      <c r="L6634" s="57">
        <f t="shared" si="469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470"/>
        <v>0</v>
      </c>
      <c r="C6635" s="57" t="str">
        <f t="shared" si="471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468"/>
        <v>0</v>
      </c>
      <c r="L6635" s="57">
        <f t="shared" si="469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470"/>
        <v>0</v>
      </c>
      <c r="C6636" s="57" t="str">
        <f t="shared" si="471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468"/>
        <v>0</v>
      </c>
      <c r="L6636" s="57">
        <f t="shared" si="469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470"/>
        <v>0</v>
      </c>
      <c r="C6637" s="57" t="str">
        <f t="shared" si="471"/>
        <v>Jan</v>
      </c>
      <c r="D6637" s="4"/>
      <c r="E6637" s="57"/>
      <c r="F6637" s="57"/>
      <c r="G6637" s="57"/>
      <c r="H6637" s="57"/>
      <c r="I6637" s="57"/>
      <c r="J6637" s="57"/>
      <c r="K6637" s="57">
        <f t="shared" ref="K6637:K6700" si="472">I6637+J6637</f>
        <v>0</v>
      </c>
      <c r="L6637" s="57">
        <f t="shared" si="469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470"/>
        <v>0</v>
      </c>
      <c r="C6638" s="57" t="str">
        <f t="shared" si="471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72"/>
        <v>0</v>
      </c>
      <c r="L6638" s="57">
        <f t="shared" si="469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470"/>
        <v>0</v>
      </c>
      <c r="C6639" s="57" t="str">
        <f t="shared" si="471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72"/>
        <v>0</v>
      </c>
      <c r="L6639" s="57">
        <f t="shared" si="469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470"/>
        <v>0</v>
      </c>
      <c r="C6640" s="57" t="str">
        <f t="shared" si="471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72"/>
        <v>0</v>
      </c>
      <c r="L6640" s="57">
        <f t="shared" si="469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470"/>
        <v>0</v>
      </c>
      <c r="C6641" s="57" t="str">
        <f t="shared" si="471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72"/>
        <v>0</v>
      </c>
      <c r="L6641" s="57">
        <f t="shared" si="469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470"/>
        <v>0</v>
      </c>
      <c r="C6642" s="57" t="str">
        <f t="shared" si="471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72"/>
        <v>0</v>
      </c>
      <c r="L6642" s="57">
        <f t="shared" si="469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470"/>
        <v>0</v>
      </c>
      <c r="C6643" s="57" t="str">
        <f t="shared" si="471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72"/>
        <v>0</v>
      </c>
      <c r="L6643" s="57">
        <f t="shared" si="469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470"/>
        <v>0</v>
      </c>
      <c r="C6644" s="57" t="str">
        <f t="shared" si="471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72"/>
        <v>0</v>
      </c>
      <c r="L6644" s="57">
        <f t="shared" si="469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470"/>
        <v>0</v>
      </c>
      <c r="C6645" s="57" t="str">
        <f t="shared" si="471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72"/>
        <v>0</v>
      </c>
      <c r="L6645" s="57">
        <f t="shared" si="469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470"/>
        <v>0</v>
      </c>
      <c r="C6646" s="57" t="str">
        <f t="shared" si="471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72"/>
        <v>0</v>
      </c>
      <c r="L6646" s="57">
        <f t="shared" si="469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470"/>
        <v>0</v>
      </c>
      <c r="C6647" s="57" t="str">
        <f t="shared" si="471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72"/>
        <v>0</v>
      </c>
      <c r="L6647" s="57">
        <f t="shared" si="469"/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470"/>
        <v>0</v>
      </c>
      <c r="C6648" s="57" t="str">
        <f t="shared" si="471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72"/>
        <v>0</v>
      </c>
      <c r="L6648" s="57">
        <f t="shared" si="469"/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470"/>
        <v>0</v>
      </c>
      <c r="C6649" s="57" t="str">
        <f t="shared" si="471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72"/>
        <v>0</v>
      </c>
      <c r="L6649" s="57">
        <f t="shared" ref="L6649:L6712" si="473">H6649*K6649</f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470"/>
        <v>0</v>
      </c>
      <c r="C6650" s="57" t="str">
        <f t="shared" si="471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72"/>
        <v>0</v>
      </c>
      <c r="L6650" s="57">
        <f t="shared" si="473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470"/>
        <v>0</v>
      </c>
      <c r="C6651" s="57" t="str">
        <f t="shared" si="471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72"/>
        <v>0</v>
      </c>
      <c r="L6651" s="57">
        <f t="shared" si="473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470"/>
        <v>0</v>
      </c>
      <c r="C6652" s="57" t="str">
        <f t="shared" si="471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72"/>
        <v>0</v>
      </c>
      <c r="L6652" s="57">
        <f t="shared" si="473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470"/>
        <v>0</v>
      </c>
      <c r="C6653" s="57" t="str">
        <f t="shared" si="471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72"/>
        <v>0</v>
      </c>
      <c r="L6653" s="57">
        <f t="shared" si="473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470"/>
        <v>0</v>
      </c>
      <c r="C6654" s="57" t="str">
        <f t="shared" si="471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72"/>
        <v>0</v>
      </c>
      <c r="L6654" s="57">
        <f t="shared" si="473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470"/>
        <v>0</v>
      </c>
      <c r="C6655" s="57" t="str">
        <f t="shared" si="471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72"/>
        <v>0</v>
      </c>
      <c r="L6655" s="57">
        <f t="shared" si="473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470"/>
        <v>0</v>
      </c>
      <c r="C6656" s="57" t="str">
        <f t="shared" si="471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72"/>
        <v>0</v>
      </c>
      <c r="L6656" s="57">
        <f t="shared" si="473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470"/>
        <v>0</v>
      </c>
      <c r="C6657" s="57" t="str">
        <f t="shared" si="471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72"/>
        <v>0</v>
      </c>
      <c r="L6657" s="57">
        <f t="shared" si="473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470"/>
        <v>0</v>
      </c>
      <c r="C6658" s="57" t="str">
        <f t="shared" si="471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72"/>
        <v>0</v>
      </c>
      <c r="L6658" s="57">
        <f t="shared" si="473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470"/>
        <v>0</v>
      </c>
      <c r="C6659" s="57" t="str">
        <f t="shared" si="471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72"/>
        <v>0</v>
      </c>
      <c r="L6659" s="57">
        <f t="shared" si="473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470"/>
        <v>0</v>
      </c>
      <c r="C6660" s="57" t="str">
        <f t="shared" si="471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72"/>
        <v>0</v>
      </c>
      <c r="L6660" s="57">
        <f t="shared" si="473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470"/>
        <v>0</v>
      </c>
      <c r="C6661" s="57" t="str">
        <f t="shared" si="471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72"/>
        <v>0</v>
      </c>
      <c r="L6661" s="57">
        <f t="shared" si="473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470"/>
        <v>0</v>
      </c>
      <c r="C6662" s="57" t="str">
        <f t="shared" si="471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72"/>
        <v>0</v>
      </c>
      <c r="L6662" s="57">
        <f t="shared" si="473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470"/>
        <v>0</v>
      </c>
      <c r="C6663" s="57" t="str">
        <f t="shared" si="471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72"/>
        <v>0</v>
      </c>
      <c r="L6663" s="57">
        <f t="shared" si="473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470"/>
        <v>0</v>
      </c>
      <c r="C6664" s="57" t="str">
        <f t="shared" si="471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72"/>
        <v>0</v>
      </c>
      <c r="L6664" s="57">
        <f t="shared" si="473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470"/>
        <v>0</v>
      </c>
      <c r="C6665" s="57" t="str">
        <f t="shared" si="471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72"/>
        <v>0</v>
      </c>
      <c r="L6665" s="57">
        <f t="shared" si="473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470"/>
        <v>0</v>
      </c>
      <c r="C6666" s="57" t="str">
        <f t="shared" si="471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72"/>
        <v>0</v>
      </c>
      <c r="L6666" s="57">
        <f t="shared" si="473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470"/>
        <v>0</v>
      </c>
      <c r="C6667" s="57" t="str">
        <f t="shared" si="471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72"/>
        <v>0</v>
      </c>
      <c r="L6667" s="57">
        <f t="shared" si="473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470"/>
        <v>0</v>
      </c>
      <c r="C6668" s="57" t="str">
        <f t="shared" si="471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72"/>
        <v>0</v>
      </c>
      <c r="L6668" s="57">
        <f t="shared" si="473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470"/>
        <v>0</v>
      </c>
      <c r="C6669" s="57" t="str">
        <f t="shared" si="471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72"/>
        <v>0</v>
      </c>
      <c r="L6669" s="57">
        <f t="shared" si="473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470"/>
        <v>0</v>
      </c>
      <c r="C6670" s="57" t="str">
        <f t="shared" si="471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72"/>
        <v>0</v>
      </c>
      <c r="L6670" s="57">
        <f t="shared" si="473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470"/>
        <v>0</v>
      </c>
      <c r="C6671" s="57" t="str">
        <f t="shared" si="471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72"/>
        <v>0</v>
      </c>
      <c r="L6671" s="57">
        <f t="shared" si="473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470"/>
        <v>0</v>
      </c>
      <c r="C6672" s="57" t="str">
        <f t="shared" si="471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72"/>
        <v>0</v>
      </c>
      <c r="L6672" s="57">
        <f t="shared" si="473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470"/>
        <v>0</v>
      </c>
      <c r="C6673" s="57" t="str">
        <f t="shared" si="471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72"/>
        <v>0</v>
      </c>
      <c r="L6673" s="57">
        <f t="shared" si="473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470"/>
        <v>0</v>
      </c>
      <c r="C6674" s="57" t="str">
        <f t="shared" si="471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72"/>
        <v>0</v>
      </c>
      <c r="L6674" s="57">
        <f t="shared" si="473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470"/>
        <v>0</v>
      </c>
      <c r="C6675" s="57" t="str">
        <f t="shared" si="471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72"/>
        <v>0</v>
      </c>
      <c r="L6675" s="57">
        <f t="shared" si="473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470"/>
        <v>0</v>
      </c>
      <c r="C6676" s="57" t="str">
        <f t="shared" si="471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72"/>
        <v>0</v>
      </c>
      <c r="L6676" s="57">
        <f t="shared" si="473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470"/>
        <v>0</v>
      </c>
      <c r="C6677" s="57" t="str">
        <f t="shared" si="471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72"/>
        <v>0</v>
      </c>
      <c r="L6677" s="57">
        <f t="shared" si="473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470"/>
        <v>0</v>
      </c>
      <c r="C6678" s="57" t="str">
        <f t="shared" si="471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72"/>
        <v>0</v>
      </c>
      <c r="L6678" s="57">
        <f t="shared" si="473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470"/>
        <v>0</v>
      </c>
      <c r="C6679" s="57" t="str">
        <f t="shared" si="471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72"/>
        <v>0</v>
      </c>
      <c r="L6679" s="57">
        <f t="shared" si="473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470"/>
        <v>0</v>
      </c>
      <c r="C6680" s="57" t="str">
        <f t="shared" si="471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72"/>
        <v>0</v>
      </c>
      <c r="L6680" s="57">
        <f t="shared" si="473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470"/>
        <v>0</v>
      </c>
      <c r="C6681" s="57" t="str">
        <f t="shared" si="471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72"/>
        <v>0</v>
      </c>
      <c r="L6681" s="57">
        <f t="shared" si="473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470"/>
        <v>0</v>
      </c>
      <c r="C6682" s="57" t="str">
        <f t="shared" si="471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72"/>
        <v>0</v>
      </c>
      <c r="L6682" s="57">
        <f t="shared" si="473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470"/>
        <v>0</v>
      </c>
      <c r="C6683" s="57" t="str">
        <f t="shared" si="471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72"/>
        <v>0</v>
      </c>
      <c r="L6683" s="57">
        <f t="shared" si="473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470"/>
        <v>0</v>
      </c>
      <c r="C6684" s="57" t="str">
        <f t="shared" si="471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72"/>
        <v>0</v>
      </c>
      <c r="L6684" s="57">
        <f t="shared" si="473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470"/>
        <v>0</v>
      </c>
      <c r="C6685" s="57" t="str">
        <f t="shared" si="471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72"/>
        <v>0</v>
      </c>
      <c r="L6685" s="57">
        <f t="shared" si="473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470"/>
        <v>0</v>
      </c>
      <c r="C6686" s="57" t="str">
        <f t="shared" si="471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72"/>
        <v>0</v>
      </c>
      <c r="L6686" s="57">
        <f t="shared" si="473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470"/>
        <v>0</v>
      </c>
      <c r="C6687" s="57" t="str">
        <f t="shared" si="471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72"/>
        <v>0</v>
      </c>
      <c r="L6687" s="57">
        <f t="shared" si="473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si="470"/>
        <v>0</v>
      </c>
      <c r="C6688" s="57" t="str">
        <f t="shared" si="471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72"/>
        <v>0</v>
      </c>
      <c r="L6688" s="57">
        <f t="shared" si="473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si="470"/>
        <v>0</v>
      </c>
      <c r="C6689" s="57" t="str">
        <f t="shared" si="471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72"/>
        <v>0</v>
      </c>
      <c r="L6689" s="57">
        <f t="shared" si="473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ref="B6690:B6753" si="474">WEEKNUM(A6690)</f>
        <v>0</v>
      </c>
      <c r="C6690" s="57" t="str">
        <f t="shared" ref="C6690:C6753" si="475">TEXT(A6690,"Mmm")</f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72"/>
        <v>0</v>
      </c>
      <c r="L6690" s="57">
        <f t="shared" si="473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474"/>
        <v>0</v>
      </c>
      <c r="C6691" s="57" t="str">
        <f t="shared" si="475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472"/>
        <v>0</v>
      </c>
      <c r="L6691" s="57">
        <f t="shared" si="473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474"/>
        <v>0</v>
      </c>
      <c r="C6692" s="57" t="str">
        <f t="shared" si="475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72"/>
        <v>0</v>
      </c>
      <c r="L6692" s="57">
        <f t="shared" si="473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474"/>
        <v>0</v>
      </c>
      <c r="C6693" s="57" t="str">
        <f t="shared" si="475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72"/>
        <v>0</v>
      </c>
      <c r="L6693" s="57">
        <f t="shared" si="473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474"/>
        <v>0</v>
      </c>
      <c r="C6694" s="57" t="str">
        <f t="shared" si="475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472"/>
        <v>0</v>
      </c>
      <c r="L6694" s="57">
        <f t="shared" si="473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474"/>
        <v>0</v>
      </c>
      <c r="C6695" s="57" t="str">
        <f t="shared" si="475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72"/>
        <v>0</v>
      </c>
      <c r="L6695" s="57">
        <f t="shared" si="473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474"/>
        <v>0</v>
      </c>
      <c r="C6696" s="57" t="str">
        <f t="shared" si="475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72"/>
        <v>0</v>
      </c>
      <c r="L6696" s="57">
        <f t="shared" si="473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474"/>
        <v>0</v>
      </c>
      <c r="C6697" s="57" t="str">
        <f t="shared" si="475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72"/>
        <v>0</v>
      </c>
      <c r="L6697" s="57">
        <f t="shared" si="473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474"/>
        <v>0</v>
      </c>
      <c r="C6698" s="57" t="str">
        <f t="shared" si="475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72"/>
        <v>0</v>
      </c>
      <c r="L6698" s="57">
        <f t="shared" si="473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474"/>
        <v>0</v>
      </c>
      <c r="C6699" s="57" t="str">
        <f t="shared" si="475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472"/>
        <v>0</v>
      </c>
      <c r="L6699" s="57">
        <f t="shared" si="473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474"/>
        <v>0</v>
      </c>
      <c r="C6700" s="57" t="str">
        <f t="shared" si="475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472"/>
        <v>0</v>
      </c>
      <c r="L6700" s="57">
        <f t="shared" si="473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474"/>
        <v>0</v>
      </c>
      <c r="C6701" s="57" t="str">
        <f t="shared" si="475"/>
        <v>Jan</v>
      </c>
      <c r="D6701" s="4"/>
      <c r="E6701" s="57"/>
      <c r="F6701" s="57"/>
      <c r="G6701" s="57"/>
      <c r="H6701" s="57"/>
      <c r="I6701" s="57"/>
      <c r="J6701" s="57"/>
      <c r="K6701" s="57">
        <f t="shared" ref="K6701:K6764" si="476">I6701+J6701</f>
        <v>0</v>
      </c>
      <c r="L6701" s="57">
        <f t="shared" si="473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474"/>
        <v>0</v>
      </c>
      <c r="C6702" s="57" t="str">
        <f t="shared" si="475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76"/>
        <v>0</v>
      </c>
      <c r="L6702" s="57">
        <f t="shared" si="473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474"/>
        <v>0</v>
      </c>
      <c r="C6703" s="57" t="str">
        <f t="shared" si="475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76"/>
        <v>0</v>
      </c>
      <c r="L6703" s="57">
        <f t="shared" si="473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474"/>
        <v>0</v>
      </c>
      <c r="C6704" s="57" t="str">
        <f t="shared" si="475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76"/>
        <v>0</v>
      </c>
      <c r="L6704" s="57">
        <f t="shared" si="473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474"/>
        <v>0</v>
      </c>
      <c r="C6705" s="57" t="str">
        <f t="shared" si="475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76"/>
        <v>0</v>
      </c>
      <c r="L6705" s="57">
        <f t="shared" si="473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474"/>
        <v>0</v>
      </c>
      <c r="C6706" s="57" t="str">
        <f t="shared" si="475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476"/>
        <v>0</v>
      </c>
      <c r="L6706" s="57">
        <f t="shared" si="473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474"/>
        <v>0</v>
      </c>
      <c r="C6707" s="57" t="str">
        <f t="shared" si="475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476"/>
        <v>0</v>
      </c>
      <c r="L6707" s="57">
        <f t="shared" si="473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474"/>
        <v>0</v>
      </c>
      <c r="C6708" s="57" t="str">
        <f t="shared" si="475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476"/>
        <v>0</v>
      </c>
      <c r="L6708" s="57">
        <f t="shared" si="473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474"/>
        <v>0</v>
      </c>
      <c r="C6709" s="57" t="str">
        <f t="shared" si="475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76"/>
        <v>0</v>
      </c>
      <c r="L6709" s="57">
        <f t="shared" si="473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474"/>
        <v>0</v>
      </c>
      <c r="C6710" s="57" t="str">
        <f t="shared" si="475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76"/>
        <v>0</v>
      </c>
      <c r="L6710" s="57">
        <f t="shared" si="473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474"/>
        <v>0</v>
      </c>
      <c r="C6711" s="57" t="str">
        <f t="shared" si="475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76"/>
        <v>0</v>
      </c>
      <c r="L6711" s="57">
        <f t="shared" si="473"/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474"/>
        <v>0</v>
      </c>
      <c r="C6712" s="57" t="str">
        <f t="shared" si="475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76"/>
        <v>0</v>
      </c>
      <c r="L6712" s="57">
        <f t="shared" si="473"/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474"/>
        <v>0</v>
      </c>
      <c r="C6713" s="57" t="str">
        <f t="shared" si="475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76"/>
        <v>0</v>
      </c>
      <c r="L6713" s="57">
        <f t="shared" ref="L6713:L6776" si="477">H6713*K6713</f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474"/>
        <v>0</v>
      </c>
      <c r="C6714" s="57" t="str">
        <f t="shared" si="475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76"/>
        <v>0</v>
      </c>
      <c r="L6714" s="57">
        <f t="shared" si="477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474"/>
        <v>0</v>
      </c>
      <c r="C6715" s="57" t="str">
        <f t="shared" si="475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76"/>
        <v>0</v>
      </c>
      <c r="L6715" s="57">
        <f t="shared" si="477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474"/>
        <v>0</v>
      </c>
      <c r="C6716" s="57" t="str">
        <f t="shared" si="475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76"/>
        <v>0</v>
      </c>
      <c r="L6716" s="57">
        <f t="shared" si="477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474"/>
        <v>0</v>
      </c>
      <c r="C6717" s="57" t="str">
        <f t="shared" si="475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76"/>
        <v>0</v>
      </c>
      <c r="L6717" s="57">
        <f t="shared" si="477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474"/>
        <v>0</v>
      </c>
      <c r="C6718" s="57" t="str">
        <f t="shared" si="475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76"/>
        <v>0</v>
      </c>
      <c r="L6718" s="57">
        <f t="shared" si="477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474"/>
        <v>0</v>
      </c>
      <c r="C6719" s="57" t="str">
        <f t="shared" si="475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76"/>
        <v>0</v>
      </c>
      <c r="L6719" s="57">
        <f t="shared" si="477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474"/>
        <v>0</v>
      </c>
      <c r="C6720" s="57" t="str">
        <f t="shared" si="475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76"/>
        <v>0</v>
      </c>
      <c r="L6720" s="57">
        <f t="shared" si="477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474"/>
        <v>0</v>
      </c>
      <c r="C6721" s="57" t="str">
        <f t="shared" si="475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76"/>
        <v>0</v>
      </c>
      <c r="L6721" s="57">
        <f t="shared" si="477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474"/>
        <v>0</v>
      </c>
      <c r="C6722" s="57" t="str">
        <f t="shared" si="475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76"/>
        <v>0</v>
      </c>
      <c r="L6722" s="57">
        <f t="shared" si="477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474"/>
        <v>0</v>
      </c>
      <c r="C6723" s="57" t="str">
        <f t="shared" si="475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76"/>
        <v>0</v>
      </c>
      <c r="L6723" s="57">
        <f t="shared" si="477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474"/>
        <v>0</v>
      </c>
      <c r="C6724" s="57" t="str">
        <f t="shared" si="475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76"/>
        <v>0</v>
      </c>
      <c r="L6724" s="57">
        <f t="shared" si="477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474"/>
        <v>0</v>
      </c>
      <c r="C6725" s="57" t="str">
        <f t="shared" si="475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76"/>
        <v>0</v>
      </c>
      <c r="L6725" s="57">
        <f t="shared" si="477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474"/>
        <v>0</v>
      </c>
      <c r="C6726" s="57" t="str">
        <f t="shared" si="475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76"/>
        <v>0</v>
      </c>
      <c r="L6726" s="57">
        <f t="shared" si="477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474"/>
        <v>0</v>
      </c>
      <c r="C6727" s="57" t="str">
        <f t="shared" si="475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76"/>
        <v>0</v>
      </c>
      <c r="L6727" s="57">
        <f t="shared" si="477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474"/>
        <v>0</v>
      </c>
      <c r="C6728" s="57" t="str">
        <f t="shared" si="475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76"/>
        <v>0</v>
      </c>
      <c r="L6728" s="57">
        <f t="shared" si="477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474"/>
        <v>0</v>
      </c>
      <c r="C6729" s="57" t="str">
        <f t="shared" si="475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76"/>
        <v>0</v>
      </c>
      <c r="L6729" s="57">
        <f t="shared" si="477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474"/>
        <v>0</v>
      </c>
      <c r="C6730" s="57" t="str">
        <f t="shared" si="475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76"/>
        <v>0</v>
      </c>
      <c r="L6730" s="57">
        <f t="shared" si="477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474"/>
        <v>0</v>
      </c>
      <c r="C6731" s="57" t="str">
        <f t="shared" si="475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76"/>
        <v>0</v>
      </c>
      <c r="L6731" s="57">
        <f t="shared" si="477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474"/>
        <v>0</v>
      </c>
      <c r="C6732" s="57" t="str">
        <f t="shared" si="475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76"/>
        <v>0</v>
      </c>
      <c r="L6732" s="57">
        <f t="shared" si="477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474"/>
        <v>0</v>
      </c>
      <c r="C6733" s="57" t="str">
        <f t="shared" si="475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76"/>
        <v>0</v>
      </c>
      <c r="L6733" s="57">
        <f t="shared" si="477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474"/>
        <v>0</v>
      </c>
      <c r="C6734" s="57" t="str">
        <f t="shared" si="475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76"/>
        <v>0</v>
      </c>
      <c r="L6734" s="57">
        <f t="shared" si="477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474"/>
        <v>0</v>
      </c>
      <c r="C6735" s="57" t="str">
        <f t="shared" si="475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76"/>
        <v>0</v>
      </c>
      <c r="L6735" s="57">
        <f t="shared" si="477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474"/>
        <v>0</v>
      </c>
      <c r="C6736" s="57" t="str">
        <f t="shared" si="475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76"/>
        <v>0</v>
      </c>
      <c r="L6736" s="57">
        <f t="shared" si="477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474"/>
        <v>0</v>
      </c>
      <c r="C6737" s="57" t="str">
        <f t="shared" si="475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76"/>
        <v>0</v>
      </c>
      <c r="L6737" s="57">
        <f t="shared" si="477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474"/>
        <v>0</v>
      </c>
      <c r="C6738" s="57" t="str">
        <f t="shared" si="475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76"/>
        <v>0</v>
      </c>
      <c r="L6738" s="57">
        <f t="shared" si="477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474"/>
        <v>0</v>
      </c>
      <c r="C6739" s="57" t="str">
        <f t="shared" si="475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76"/>
        <v>0</v>
      </c>
      <c r="L6739" s="57">
        <f t="shared" si="477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474"/>
        <v>0</v>
      </c>
      <c r="C6740" s="57" t="str">
        <f t="shared" si="475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76"/>
        <v>0</v>
      </c>
      <c r="L6740" s="57">
        <f t="shared" si="477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474"/>
        <v>0</v>
      </c>
      <c r="C6741" s="57" t="str">
        <f t="shared" si="475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76"/>
        <v>0</v>
      </c>
      <c r="L6741" s="57">
        <f t="shared" si="477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474"/>
        <v>0</v>
      </c>
      <c r="C6742" s="57" t="str">
        <f t="shared" si="475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76"/>
        <v>0</v>
      </c>
      <c r="L6742" s="57">
        <f t="shared" si="477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474"/>
        <v>0</v>
      </c>
      <c r="C6743" s="57" t="str">
        <f t="shared" si="475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76"/>
        <v>0</v>
      </c>
      <c r="L6743" s="57">
        <f t="shared" si="477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474"/>
        <v>0</v>
      </c>
      <c r="C6744" s="57" t="str">
        <f t="shared" si="475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76"/>
        <v>0</v>
      </c>
      <c r="L6744" s="57">
        <f t="shared" si="477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474"/>
        <v>0</v>
      </c>
      <c r="C6745" s="57" t="str">
        <f t="shared" si="475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76"/>
        <v>0</v>
      </c>
      <c r="L6745" s="57">
        <f t="shared" si="477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474"/>
        <v>0</v>
      </c>
      <c r="C6746" s="57" t="str">
        <f t="shared" si="475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76"/>
        <v>0</v>
      </c>
      <c r="L6746" s="57">
        <f t="shared" si="477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474"/>
        <v>0</v>
      </c>
      <c r="C6747" s="57" t="str">
        <f t="shared" si="475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76"/>
        <v>0</v>
      </c>
      <c r="L6747" s="57">
        <f t="shared" si="477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474"/>
        <v>0</v>
      </c>
      <c r="C6748" s="57" t="str">
        <f t="shared" si="475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476"/>
        <v>0</v>
      </c>
      <c r="L6748" s="57">
        <f t="shared" si="477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474"/>
        <v>0</v>
      </c>
      <c r="C6749" s="57" t="str">
        <f t="shared" si="475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76"/>
        <v>0</v>
      </c>
      <c r="L6749" s="57">
        <f t="shared" si="477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474"/>
        <v>0</v>
      </c>
      <c r="C6750" s="57" t="str">
        <f t="shared" si="475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76"/>
        <v>0</v>
      </c>
      <c r="L6750" s="57">
        <f t="shared" si="477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474"/>
        <v>0</v>
      </c>
      <c r="C6751" s="57" t="str">
        <f t="shared" si="475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76"/>
        <v>0</v>
      </c>
      <c r="L6751" s="57">
        <f t="shared" si="477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si="474"/>
        <v>0</v>
      </c>
      <c r="C6752" s="57" t="str">
        <f t="shared" si="475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76"/>
        <v>0</v>
      </c>
      <c r="L6752" s="57">
        <f t="shared" si="477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si="474"/>
        <v>0</v>
      </c>
      <c r="C6753" s="57" t="str">
        <f t="shared" si="475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76"/>
        <v>0</v>
      </c>
      <c r="L6753" s="57">
        <f t="shared" si="477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ref="B6754:B6817" si="478">WEEKNUM(A6754)</f>
        <v>0</v>
      </c>
      <c r="C6754" s="57" t="str">
        <f t="shared" ref="C6754:C6817" si="479">TEXT(A6754,"Mmm")</f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76"/>
        <v>0</v>
      </c>
      <c r="L6754" s="57">
        <f t="shared" si="477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478"/>
        <v>0</v>
      </c>
      <c r="C6755" s="57" t="str">
        <f t="shared" si="479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476"/>
        <v>0</v>
      </c>
      <c r="L6755" s="57">
        <f t="shared" si="477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478"/>
        <v>0</v>
      </c>
      <c r="C6756" s="57" t="str">
        <f t="shared" si="479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76"/>
        <v>0</v>
      </c>
      <c r="L6756" s="57">
        <f t="shared" si="477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478"/>
        <v>0</v>
      </c>
      <c r="C6757" s="57" t="str">
        <f t="shared" si="479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76"/>
        <v>0</v>
      </c>
      <c r="L6757" s="57">
        <f t="shared" si="477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478"/>
        <v>0</v>
      </c>
      <c r="C6758" s="57" t="str">
        <f t="shared" si="479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476"/>
        <v>0</v>
      </c>
      <c r="L6758" s="57">
        <f t="shared" si="477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478"/>
        <v>0</v>
      </c>
      <c r="C6759" s="57" t="str">
        <f t="shared" si="479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476"/>
        <v>0</v>
      </c>
      <c r="L6759" s="57">
        <f t="shared" si="477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478"/>
        <v>0</v>
      </c>
      <c r="C6760" s="57" t="str">
        <f t="shared" si="479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76"/>
        <v>0</v>
      </c>
      <c r="L6760" s="57">
        <f t="shared" si="477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478"/>
        <v>0</v>
      </c>
      <c r="C6761" s="57" t="str">
        <f t="shared" si="479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76"/>
        <v>0</v>
      </c>
      <c r="L6761" s="57">
        <f t="shared" si="477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478"/>
        <v>0</v>
      </c>
      <c r="C6762" s="57" t="str">
        <f t="shared" si="479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76"/>
        <v>0</v>
      </c>
      <c r="L6762" s="57">
        <f t="shared" si="477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478"/>
        <v>0</v>
      </c>
      <c r="C6763" s="57" t="str">
        <f t="shared" si="479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476"/>
        <v>0</v>
      </c>
      <c r="L6763" s="57">
        <f t="shared" si="477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478"/>
        <v>0</v>
      </c>
      <c r="C6764" s="57" t="str">
        <f t="shared" si="479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476"/>
        <v>0</v>
      </c>
      <c r="L6764" s="57">
        <f t="shared" si="477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478"/>
        <v>0</v>
      </c>
      <c r="C6765" s="57" t="str">
        <f t="shared" si="479"/>
        <v>Jan</v>
      </c>
      <c r="D6765" s="4"/>
      <c r="E6765" s="57"/>
      <c r="F6765" s="57"/>
      <c r="G6765" s="57"/>
      <c r="H6765" s="57"/>
      <c r="I6765" s="57"/>
      <c r="J6765" s="57"/>
      <c r="K6765" s="57">
        <f t="shared" ref="K6765:K6828" si="480">I6765+J6765</f>
        <v>0</v>
      </c>
      <c r="L6765" s="57">
        <f t="shared" si="477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478"/>
        <v>0</v>
      </c>
      <c r="C6766" s="57" t="str">
        <f t="shared" si="479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80"/>
        <v>0</v>
      </c>
      <c r="L6766" s="57">
        <f t="shared" si="477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478"/>
        <v>0</v>
      </c>
      <c r="C6767" s="57" t="str">
        <f t="shared" si="479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80"/>
        <v>0</v>
      </c>
      <c r="L6767" s="57">
        <f t="shared" si="477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478"/>
        <v>0</v>
      </c>
      <c r="C6768" s="57" t="str">
        <f t="shared" si="479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80"/>
        <v>0</v>
      </c>
      <c r="L6768" s="57">
        <f t="shared" si="477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478"/>
        <v>0</v>
      </c>
      <c r="C6769" s="57" t="str">
        <f t="shared" si="479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80"/>
        <v>0</v>
      </c>
      <c r="L6769" s="57">
        <f t="shared" si="477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478"/>
        <v>0</v>
      </c>
      <c r="C6770" s="57" t="str">
        <f t="shared" si="479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480"/>
        <v>0</v>
      </c>
      <c r="L6770" s="57">
        <f t="shared" si="477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478"/>
        <v>0</v>
      </c>
      <c r="C6771" s="57" t="str">
        <f t="shared" si="479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480"/>
        <v>0</v>
      </c>
      <c r="L6771" s="57">
        <f t="shared" si="477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478"/>
        <v>0</v>
      </c>
      <c r="C6772" s="57" t="str">
        <f t="shared" si="479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480"/>
        <v>0</v>
      </c>
      <c r="L6772" s="57">
        <f t="shared" si="477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478"/>
        <v>0</v>
      </c>
      <c r="C6773" s="57" t="str">
        <f t="shared" si="479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480"/>
        <v>0</v>
      </c>
      <c r="L6773" s="57">
        <f t="shared" si="477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478"/>
        <v>0</v>
      </c>
      <c r="C6774" s="57" t="str">
        <f t="shared" si="479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480"/>
        <v>0</v>
      </c>
      <c r="L6774" s="57">
        <f t="shared" si="477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478"/>
        <v>0</v>
      </c>
      <c r="C6775" s="57" t="str">
        <f t="shared" si="479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480"/>
        <v>0</v>
      </c>
      <c r="L6775" s="57">
        <f t="shared" si="477"/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478"/>
        <v>0</v>
      </c>
      <c r="C6776" s="57" t="str">
        <f t="shared" si="479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480"/>
        <v>0</v>
      </c>
      <c r="L6776" s="57">
        <f t="shared" si="477"/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478"/>
        <v>0</v>
      </c>
      <c r="C6777" s="57" t="str">
        <f t="shared" si="479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480"/>
        <v>0</v>
      </c>
      <c r="L6777" s="57">
        <f t="shared" ref="L6777:L6840" si="481">H6777*K6777</f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478"/>
        <v>0</v>
      </c>
      <c r="C6778" s="57" t="str">
        <f t="shared" si="479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480"/>
        <v>0</v>
      </c>
      <c r="L6778" s="57">
        <f t="shared" si="481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478"/>
        <v>0</v>
      </c>
      <c r="C6779" s="57" t="str">
        <f t="shared" si="479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480"/>
        <v>0</v>
      </c>
      <c r="L6779" s="57">
        <f t="shared" si="481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478"/>
        <v>0</v>
      </c>
      <c r="C6780" s="57" t="str">
        <f t="shared" si="479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480"/>
        <v>0</v>
      </c>
      <c r="L6780" s="57">
        <f t="shared" si="481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478"/>
        <v>0</v>
      </c>
      <c r="C6781" s="57" t="str">
        <f t="shared" si="479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480"/>
        <v>0</v>
      </c>
      <c r="L6781" s="57">
        <f t="shared" si="481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478"/>
        <v>0</v>
      </c>
      <c r="C6782" s="57" t="str">
        <f t="shared" si="479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480"/>
        <v>0</v>
      </c>
      <c r="L6782" s="57">
        <f t="shared" si="481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478"/>
        <v>0</v>
      </c>
      <c r="C6783" s="57" t="str">
        <f t="shared" si="479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480"/>
        <v>0</v>
      </c>
      <c r="L6783" s="57">
        <f t="shared" si="481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478"/>
        <v>0</v>
      </c>
      <c r="C6784" s="57" t="str">
        <f t="shared" si="479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480"/>
        <v>0</v>
      </c>
      <c r="L6784" s="57">
        <f t="shared" si="481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478"/>
        <v>0</v>
      </c>
      <c r="C6785" s="57" t="str">
        <f t="shared" si="479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480"/>
        <v>0</v>
      </c>
      <c r="L6785" s="57">
        <f t="shared" si="481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478"/>
        <v>0</v>
      </c>
      <c r="C6786" s="57" t="str">
        <f t="shared" si="479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480"/>
        <v>0</v>
      </c>
      <c r="L6786" s="57">
        <f t="shared" si="481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478"/>
        <v>0</v>
      </c>
      <c r="C6787" s="57" t="str">
        <f t="shared" si="479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480"/>
        <v>0</v>
      </c>
      <c r="L6787" s="57">
        <f t="shared" si="481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478"/>
        <v>0</v>
      </c>
      <c r="C6788" s="57" t="str">
        <f t="shared" si="479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480"/>
        <v>0</v>
      </c>
      <c r="L6788" s="57">
        <f t="shared" si="481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478"/>
        <v>0</v>
      </c>
      <c r="C6789" s="57" t="str">
        <f t="shared" si="479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480"/>
        <v>0</v>
      </c>
      <c r="L6789" s="57">
        <f t="shared" si="481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478"/>
        <v>0</v>
      </c>
      <c r="C6790" s="57" t="str">
        <f t="shared" si="479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480"/>
        <v>0</v>
      </c>
      <c r="L6790" s="57">
        <f t="shared" si="481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478"/>
        <v>0</v>
      </c>
      <c r="C6791" s="57" t="str">
        <f t="shared" si="479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480"/>
        <v>0</v>
      </c>
      <c r="L6791" s="57">
        <f t="shared" si="481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478"/>
        <v>0</v>
      </c>
      <c r="C6792" s="57" t="str">
        <f t="shared" si="479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480"/>
        <v>0</v>
      </c>
      <c r="L6792" s="57">
        <f t="shared" si="481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478"/>
        <v>0</v>
      </c>
      <c r="C6793" s="57" t="str">
        <f t="shared" si="479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480"/>
        <v>0</v>
      </c>
      <c r="L6793" s="57">
        <f t="shared" si="481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478"/>
        <v>0</v>
      </c>
      <c r="C6794" s="57" t="str">
        <f t="shared" si="479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480"/>
        <v>0</v>
      </c>
      <c r="L6794" s="57">
        <f t="shared" si="481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478"/>
        <v>0</v>
      </c>
      <c r="C6795" s="57" t="str">
        <f t="shared" si="479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480"/>
        <v>0</v>
      </c>
      <c r="L6795" s="57">
        <f t="shared" si="481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478"/>
        <v>0</v>
      </c>
      <c r="C6796" s="57" t="str">
        <f t="shared" si="479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480"/>
        <v>0</v>
      </c>
      <c r="L6796" s="57">
        <f t="shared" si="481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478"/>
        <v>0</v>
      </c>
      <c r="C6797" s="57" t="str">
        <f t="shared" si="479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480"/>
        <v>0</v>
      </c>
      <c r="L6797" s="57">
        <f t="shared" si="481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478"/>
        <v>0</v>
      </c>
      <c r="C6798" s="57" t="str">
        <f t="shared" si="479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480"/>
        <v>0</v>
      </c>
      <c r="L6798" s="57">
        <f t="shared" si="481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478"/>
        <v>0</v>
      </c>
      <c r="C6799" s="57" t="str">
        <f t="shared" si="479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480"/>
        <v>0</v>
      </c>
      <c r="L6799" s="57">
        <f t="shared" si="481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478"/>
        <v>0</v>
      </c>
      <c r="C6800" s="57" t="str">
        <f t="shared" si="479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480"/>
        <v>0</v>
      </c>
      <c r="L6800" s="57">
        <f t="shared" si="481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478"/>
        <v>0</v>
      </c>
      <c r="C6801" s="57" t="str">
        <f t="shared" si="479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480"/>
        <v>0</v>
      </c>
      <c r="L6801" s="57">
        <f t="shared" si="481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478"/>
        <v>0</v>
      </c>
      <c r="C6802" s="57" t="str">
        <f t="shared" si="479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480"/>
        <v>0</v>
      </c>
      <c r="L6802" s="57">
        <f t="shared" si="481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478"/>
        <v>0</v>
      </c>
      <c r="C6803" s="57" t="str">
        <f t="shared" si="479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480"/>
        <v>0</v>
      </c>
      <c r="L6803" s="57">
        <f t="shared" si="481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478"/>
        <v>0</v>
      </c>
      <c r="C6804" s="57" t="str">
        <f t="shared" si="479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480"/>
        <v>0</v>
      </c>
      <c r="L6804" s="57">
        <f t="shared" si="481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478"/>
        <v>0</v>
      </c>
      <c r="C6805" s="57" t="str">
        <f t="shared" si="479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480"/>
        <v>0</v>
      </c>
      <c r="L6805" s="57">
        <f t="shared" si="481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478"/>
        <v>0</v>
      </c>
      <c r="C6806" s="57" t="str">
        <f t="shared" si="479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480"/>
        <v>0</v>
      </c>
      <c r="L6806" s="57">
        <f t="shared" si="481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478"/>
        <v>0</v>
      </c>
      <c r="C6807" s="57" t="str">
        <f t="shared" si="479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480"/>
        <v>0</v>
      </c>
      <c r="L6807" s="57">
        <f t="shared" si="481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478"/>
        <v>0</v>
      </c>
      <c r="C6808" s="57" t="str">
        <f t="shared" si="479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480"/>
        <v>0</v>
      </c>
      <c r="L6808" s="57">
        <f t="shared" si="481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478"/>
        <v>0</v>
      </c>
      <c r="C6809" s="57" t="str">
        <f t="shared" si="479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480"/>
        <v>0</v>
      </c>
      <c r="L6809" s="57">
        <f t="shared" si="481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478"/>
        <v>0</v>
      </c>
      <c r="C6810" s="57" t="str">
        <f t="shared" si="479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480"/>
        <v>0</v>
      </c>
      <c r="L6810" s="57">
        <f t="shared" si="481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478"/>
        <v>0</v>
      </c>
      <c r="C6811" s="57" t="str">
        <f t="shared" si="479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480"/>
        <v>0</v>
      </c>
      <c r="L6811" s="57">
        <f t="shared" si="481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478"/>
        <v>0</v>
      </c>
      <c r="C6812" s="57" t="str">
        <f t="shared" si="479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480"/>
        <v>0</v>
      </c>
      <c r="L6812" s="57">
        <f t="shared" si="481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478"/>
        <v>0</v>
      </c>
      <c r="C6813" s="57" t="str">
        <f t="shared" si="479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480"/>
        <v>0</v>
      </c>
      <c r="L6813" s="57">
        <f t="shared" si="481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478"/>
        <v>0</v>
      </c>
      <c r="C6814" s="57" t="str">
        <f t="shared" si="479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480"/>
        <v>0</v>
      </c>
      <c r="L6814" s="57">
        <f t="shared" si="481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478"/>
        <v>0</v>
      </c>
      <c r="C6815" s="57" t="str">
        <f t="shared" si="479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480"/>
        <v>0</v>
      </c>
      <c r="L6815" s="57">
        <f t="shared" si="481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si="478"/>
        <v>0</v>
      </c>
      <c r="C6816" s="57" t="str">
        <f t="shared" si="479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480"/>
        <v>0</v>
      </c>
      <c r="L6816" s="57">
        <f t="shared" si="481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si="478"/>
        <v>0</v>
      </c>
      <c r="C6817" s="57" t="str">
        <f t="shared" si="479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480"/>
        <v>0</v>
      </c>
      <c r="L6817" s="57">
        <f t="shared" si="481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ref="B6818:B6881" si="482">WEEKNUM(A6818)</f>
        <v>0</v>
      </c>
      <c r="C6818" s="57" t="str">
        <f t="shared" ref="C6818:C6881" si="483">TEXT(A6818,"Mmm")</f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480"/>
        <v>0</v>
      </c>
      <c r="L6818" s="57">
        <f t="shared" si="481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482"/>
        <v>0</v>
      </c>
      <c r="C6819" s="57" t="str">
        <f t="shared" si="483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480"/>
        <v>0</v>
      </c>
      <c r="L6819" s="57">
        <f t="shared" si="481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482"/>
        <v>0</v>
      </c>
      <c r="C6820" s="57" t="str">
        <f t="shared" si="483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480"/>
        <v>0</v>
      </c>
      <c r="L6820" s="57">
        <f t="shared" si="481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482"/>
        <v>0</v>
      </c>
      <c r="C6821" s="57" t="str">
        <f t="shared" si="483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480"/>
        <v>0</v>
      </c>
      <c r="L6821" s="57">
        <f t="shared" si="481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482"/>
        <v>0</v>
      </c>
      <c r="C6822" s="57" t="str">
        <f t="shared" si="483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480"/>
        <v>0</v>
      </c>
      <c r="L6822" s="57">
        <f t="shared" si="481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482"/>
        <v>0</v>
      </c>
      <c r="C6823" s="57" t="str">
        <f t="shared" si="483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480"/>
        <v>0</v>
      </c>
      <c r="L6823" s="57">
        <f t="shared" si="481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482"/>
        <v>0</v>
      </c>
      <c r="C6824" s="57" t="str">
        <f t="shared" si="483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480"/>
        <v>0</v>
      </c>
      <c r="L6824" s="57">
        <f t="shared" si="481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482"/>
        <v>0</v>
      </c>
      <c r="C6825" s="57" t="str">
        <f t="shared" si="483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480"/>
        <v>0</v>
      </c>
      <c r="L6825" s="57">
        <f t="shared" si="481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482"/>
        <v>0</v>
      </c>
      <c r="C6826" s="57" t="str">
        <f t="shared" si="483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480"/>
        <v>0</v>
      </c>
      <c r="L6826" s="57">
        <f t="shared" si="481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482"/>
        <v>0</v>
      </c>
      <c r="C6827" s="57" t="str">
        <f t="shared" si="483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480"/>
        <v>0</v>
      </c>
      <c r="L6827" s="57">
        <f t="shared" si="481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482"/>
        <v>0</v>
      </c>
      <c r="C6828" s="57" t="str">
        <f t="shared" si="483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480"/>
        <v>0</v>
      </c>
      <c r="L6828" s="57">
        <f t="shared" si="481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482"/>
        <v>0</v>
      </c>
      <c r="C6829" s="57" t="str">
        <f t="shared" si="483"/>
        <v>Jan</v>
      </c>
      <c r="D6829" s="4"/>
      <c r="E6829" s="57"/>
      <c r="F6829" s="57"/>
      <c r="G6829" s="57"/>
      <c r="H6829" s="57"/>
      <c r="I6829" s="57"/>
      <c r="J6829" s="57"/>
      <c r="K6829" s="57">
        <f t="shared" ref="K6829:K6892" si="484">I6829+J6829</f>
        <v>0</v>
      </c>
      <c r="L6829" s="57">
        <f t="shared" si="481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482"/>
        <v>0</v>
      </c>
      <c r="C6830" s="57" t="str">
        <f t="shared" si="483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484"/>
        <v>0</v>
      </c>
      <c r="L6830" s="57">
        <f t="shared" si="481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482"/>
        <v>0</v>
      </c>
      <c r="C6831" s="57" t="str">
        <f t="shared" si="483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484"/>
        <v>0</v>
      </c>
      <c r="L6831" s="57">
        <f t="shared" si="481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482"/>
        <v>0</v>
      </c>
      <c r="C6832" s="57" t="str">
        <f t="shared" si="483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484"/>
        <v>0</v>
      </c>
      <c r="L6832" s="57">
        <f t="shared" si="481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482"/>
        <v>0</v>
      </c>
      <c r="C6833" s="57" t="str">
        <f t="shared" si="483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484"/>
        <v>0</v>
      </c>
      <c r="L6833" s="57">
        <f t="shared" si="481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482"/>
        <v>0</v>
      </c>
      <c r="C6834" s="57" t="str">
        <f t="shared" si="483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484"/>
        <v>0</v>
      </c>
      <c r="L6834" s="57">
        <f t="shared" si="481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482"/>
        <v>0</v>
      </c>
      <c r="C6835" s="57" t="str">
        <f t="shared" si="483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484"/>
        <v>0</v>
      </c>
      <c r="L6835" s="57">
        <f t="shared" si="481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482"/>
        <v>0</v>
      </c>
      <c r="C6836" s="57" t="str">
        <f t="shared" si="483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484"/>
        <v>0</v>
      </c>
      <c r="L6836" s="57">
        <f t="shared" si="481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482"/>
        <v>0</v>
      </c>
      <c r="C6837" s="57" t="str">
        <f t="shared" si="483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484"/>
        <v>0</v>
      </c>
      <c r="L6837" s="57">
        <f t="shared" si="481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482"/>
        <v>0</v>
      </c>
      <c r="C6838" s="57" t="str">
        <f t="shared" si="483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484"/>
        <v>0</v>
      </c>
      <c r="L6838" s="57">
        <f t="shared" si="481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482"/>
        <v>0</v>
      </c>
      <c r="C6839" s="57" t="str">
        <f t="shared" si="483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484"/>
        <v>0</v>
      </c>
      <c r="L6839" s="57">
        <f t="shared" si="481"/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482"/>
        <v>0</v>
      </c>
      <c r="C6840" s="57" t="str">
        <f t="shared" si="483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484"/>
        <v>0</v>
      </c>
      <c r="L6840" s="57">
        <f t="shared" si="481"/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482"/>
        <v>0</v>
      </c>
      <c r="C6841" s="57" t="str">
        <f t="shared" si="483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484"/>
        <v>0</v>
      </c>
      <c r="L6841" s="57">
        <f t="shared" ref="L6841:L6904" si="485">H6841*K6841</f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482"/>
        <v>0</v>
      </c>
      <c r="C6842" s="57" t="str">
        <f t="shared" si="483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484"/>
        <v>0</v>
      </c>
      <c r="L6842" s="57">
        <f t="shared" si="485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482"/>
        <v>0</v>
      </c>
      <c r="C6843" s="57" t="str">
        <f t="shared" si="483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484"/>
        <v>0</v>
      </c>
      <c r="L6843" s="57">
        <f t="shared" si="485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482"/>
        <v>0</v>
      </c>
      <c r="C6844" s="57" t="str">
        <f t="shared" si="483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484"/>
        <v>0</v>
      </c>
      <c r="L6844" s="57">
        <f t="shared" si="485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482"/>
        <v>0</v>
      </c>
      <c r="C6845" s="57" t="str">
        <f t="shared" si="483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484"/>
        <v>0</v>
      </c>
      <c r="L6845" s="57">
        <f t="shared" si="485"/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482"/>
        <v>0</v>
      </c>
      <c r="C6846" s="57" t="str">
        <f t="shared" si="483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484"/>
        <v>0</v>
      </c>
      <c r="L6846" s="57">
        <f t="shared" si="485"/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482"/>
        <v>0</v>
      </c>
      <c r="C6847" s="57" t="str">
        <f t="shared" si="483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484"/>
        <v>0</v>
      </c>
      <c r="L6847" s="57">
        <f t="shared" si="485"/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482"/>
        <v>0</v>
      </c>
      <c r="C6848" s="57" t="str">
        <f t="shared" si="483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484"/>
        <v>0</v>
      </c>
      <c r="L6848" s="57">
        <f t="shared" si="485"/>
        <v>0</v>
      </c>
      <c r="M6848" s="4"/>
      <c r="N6848" s="57"/>
      <c r="O6848" s="57"/>
      <c r="P6848" s="4"/>
      <c r="Q6848" s="4"/>
    </row>
    <row r="6849" spans="1:17" s="1" customFormat="1" ht="18.649999999999999" customHeight="1" x14ac:dyDescent="0.35">
      <c r="A6849" s="3"/>
      <c r="B6849" s="57">
        <f t="shared" si="482"/>
        <v>0</v>
      </c>
      <c r="C6849" s="57" t="str">
        <f t="shared" si="483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484"/>
        <v>0</v>
      </c>
      <c r="L6849" s="57">
        <f t="shared" si="485"/>
        <v>0</v>
      </c>
      <c r="M6849" s="4"/>
      <c r="N6849" s="57"/>
      <c r="O6849" s="57"/>
      <c r="P6849" s="4"/>
      <c r="Q6849" s="4"/>
    </row>
    <row r="6850" spans="1:17" s="1" customFormat="1" ht="18.649999999999999" customHeight="1" x14ac:dyDescent="0.35">
      <c r="A6850" s="3"/>
      <c r="B6850" s="57">
        <f t="shared" si="482"/>
        <v>0</v>
      </c>
      <c r="C6850" s="57" t="str">
        <f t="shared" si="483"/>
        <v>Jan</v>
      </c>
      <c r="D6850" s="4"/>
      <c r="E6850" s="57"/>
      <c r="F6850" s="57"/>
      <c r="G6850" s="57"/>
      <c r="H6850" s="57"/>
      <c r="I6850" s="57"/>
      <c r="J6850" s="57"/>
      <c r="K6850" s="57">
        <f t="shared" si="484"/>
        <v>0</v>
      </c>
      <c r="L6850" s="57">
        <f t="shared" si="485"/>
        <v>0</v>
      </c>
      <c r="M6850" s="4"/>
      <c r="N6850" s="57"/>
      <c r="O6850" s="57"/>
      <c r="P6850" s="4"/>
      <c r="Q6850" s="4"/>
    </row>
    <row r="6851" spans="1:17" s="1" customFormat="1" ht="18.649999999999999" customHeight="1" x14ac:dyDescent="0.35">
      <c r="A6851" s="3"/>
      <c r="B6851" s="57">
        <f t="shared" si="482"/>
        <v>0</v>
      </c>
      <c r="C6851" s="57" t="str">
        <f t="shared" si="483"/>
        <v>Jan</v>
      </c>
      <c r="D6851" s="4"/>
      <c r="E6851" s="57"/>
      <c r="F6851" s="57"/>
      <c r="G6851" s="57"/>
      <c r="H6851" s="57"/>
      <c r="I6851" s="57"/>
      <c r="J6851" s="57"/>
      <c r="K6851" s="57">
        <f t="shared" si="484"/>
        <v>0</v>
      </c>
      <c r="L6851" s="57">
        <f t="shared" si="485"/>
        <v>0</v>
      </c>
      <c r="M6851" s="4"/>
      <c r="N6851" s="57"/>
      <c r="O6851" s="57"/>
      <c r="P6851" s="4"/>
      <c r="Q6851" s="4"/>
    </row>
    <row r="6852" spans="1:17" s="1" customFormat="1" ht="18.649999999999999" customHeight="1" x14ac:dyDescent="0.35">
      <c r="A6852" s="3"/>
      <c r="B6852" s="57">
        <f t="shared" si="482"/>
        <v>0</v>
      </c>
      <c r="C6852" s="57" t="str">
        <f t="shared" si="483"/>
        <v>Jan</v>
      </c>
      <c r="D6852" s="4"/>
      <c r="E6852" s="57"/>
      <c r="F6852" s="57"/>
      <c r="G6852" s="57"/>
      <c r="H6852" s="57"/>
      <c r="I6852" s="57"/>
      <c r="J6852" s="57"/>
      <c r="K6852" s="57">
        <f t="shared" si="484"/>
        <v>0</v>
      </c>
      <c r="L6852" s="57">
        <f t="shared" si="485"/>
        <v>0</v>
      </c>
      <c r="M6852" s="4"/>
      <c r="N6852" s="57"/>
      <c r="O6852" s="57"/>
      <c r="P6852" s="4"/>
      <c r="Q6852" s="4"/>
    </row>
    <row r="6853" spans="1:17" s="1" customFormat="1" ht="18.649999999999999" customHeight="1" x14ac:dyDescent="0.35">
      <c r="A6853" s="3"/>
      <c r="B6853" s="57">
        <f t="shared" si="482"/>
        <v>0</v>
      </c>
      <c r="C6853" s="57" t="str">
        <f t="shared" si="483"/>
        <v>Jan</v>
      </c>
      <c r="D6853" s="4"/>
      <c r="E6853" s="57"/>
      <c r="F6853" s="57"/>
      <c r="G6853" s="57"/>
      <c r="H6853" s="57"/>
      <c r="I6853" s="57"/>
      <c r="J6853" s="57"/>
      <c r="K6853" s="57">
        <f t="shared" si="484"/>
        <v>0</v>
      </c>
      <c r="L6853" s="57">
        <f t="shared" si="485"/>
        <v>0</v>
      </c>
      <c r="M6853" s="4"/>
      <c r="N6853" s="57"/>
      <c r="O6853" s="57"/>
      <c r="P6853" s="4"/>
      <c r="Q6853" s="4"/>
    </row>
    <row r="6854" spans="1:17" s="1" customFormat="1" ht="18.649999999999999" customHeight="1" x14ac:dyDescent="0.35">
      <c r="A6854" s="3"/>
      <c r="B6854" s="57">
        <f t="shared" si="482"/>
        <v>0</v>
      </c>
      <c r="C6854" s="57" t="str">
        <f t="shared" si="483"/>
        <v>Jan</v>
      </c>
      <c r="D6854" s="4"/>
      <c r="E6854" s="57"/>
      <c r="F6854" s="57"/>
      <c r="G6854" s="57"/>
      <c r="H6854" s="57"/>
      <c r="I6854" s="57"/>
      <c r="J6854" s="57"/>
      <c r="K6854" s="57">
        <f t="shared" si="484"/>
        <v>0</v>
      </c>
      <c r="L6854" s="57">
        <f t="shared" si="485"/>
        <v>0</v>
      </c>
      <c r="M6854" s="4"/>
      <c r="N6854" s="57"/>
      <c r="O6854" s="57"/>
      <c r="P6854" s="4"/>
      <c r="Q6854" s="4"/>
    </row>
    <row r="6855" spans="1:17" s="1" customFormat="1" ht="18.649999999999999" customHeight="1" x14ac:dyDescent="0.35">
      <c r="A6855" s="3"/>
      <c r="B6855" s="57">
        <f t="shared" si="482"/>
        <v>0</v>
      </c>
      <c r="C6855" s="57" t="str">
        <f t="shared" si="483"/>
        <v>Jan</v>
      </c>
      <c r="D6855" s="4"/>
      <c r="E6855" s="57"/>
      <c r="F6855" s="57"/>
      <c r="G6855" s="57"/>
      <c r="H6855" s="57"/>
      <c r="I6855" s="57"/>
      <c r="J6855" s="57"/>
      <c r="K6855" s="57">
        <f t="shared" si="484"/>
        <v>0</v>
      </c>
      <c r="L6855" s="57">
        <f t="shared" si="485"/>
        <v>0</v>
      </c>
      <c r="M6855" s="4"/>
      <c r="N6855" s="57"/>
      <c r="O6855" s="57"/>
      <c r="P6855" s="4"/>
      <c r="Q6855" s="4"/>
    </row>
    <row r="6856" spans="1:17" s="1" customFormat="1" ht="18.649999999999999" customHeight="1" x14ac:dyDescent="0.35">
      <c r="A6856" s="3"/>
      <c r="B6856" s="57">
        <f t="shared" si="482"/>
        <v>0</v>
      </c>
      <c r="C6856" s="57" t="str">
        <f t="shared" si="483"/>
        <v>Jan</v>
      </c>
      <c r="D6856" s="4"/>
      <c r="E6856" s="57"/>
      <c r="F6856" s="57"/>
      <c r="G6856" s="57"/>
      <c r="H6856" s="57"/>
      <c r="I6856" s="57"/>
      <c r="J6856" s="57"/>
      <c r="K6856" s="57">
        <f t="shared" si="484"/>
        <v>0</v>
      </c>
      <c r="L6856" s="57">
        <f t="shared" si="485"/>
        <v>0</v>
      </c>
      <c r="M6856" s="4"/>
      <c r="N6856" s="57"/>
      <c r="O6856" s="57"/>
      <c r="P6856" s="4"/>
      <c r="Q6856" s="4"/>
    </row>
    <row r="6857" spans="1:17" s="1" customFormat="1" ht="18.649999999999999" customHeight="1" x14ac:dyDescent="0.35">
      <c r="A6857" s="3"/>
      <c r="B6857" s="57">
        <f t="shared" si="482"/>
        <v>0</v>
      </c>
      <c r="C6857" s="57" t="str">
        <f t="shared" si="483"/>
        <v>Jan</v>
      </c>
      <c r="D6857" s="4"/>
      <c r="E6857" s="57"/>
      <c r="F6857" s="57"/>
      <c r="G6857" s="57"/>
      <c r="H6857" s="57"/>
      <c r="I6857" s="57"/>
      <c r="J6857" s="57"/>
      <c r="K6857" s="57">
        <f t="shared" si="484"/>
        <v>0</v>
      </c>
      <c r="L6857" s="57">
        <f t="shared" si="485"/>
        <v>0</v>
      </c>
      <c r="M6857" s="4"/>
      <c r="N6857" s="57"/>
      <c r="O6857" s="57"/>
      <c r="P6857" s="4"/>
      <c r="Q6857" s="4"/>
    </row>
    <row r="6858" spans="1:17" s="1" customFormat="1" ht="18.649999999999999" customHeight="1" x14ac:dyDescent="0.35">
      <c r="A6858" s="3"/>
      <c r="B6858" s="57">
        <f t="shared" si="482"/>
        <v>0</v>
      </c>
      <c r="C6858" s="57" t="str">
        <f t="shared" si="483"/>
        <v>Jan</v>
      </c>
      <c r="D6858" s="4"/>
      <c r="E6858" s="57"/>
      <c r="F6858" s="57"/>
      <c r="G6858" s="57"/>
      <c r="H6858" s="57"/>
      <c r="I6858" s="57"/>
      <c r="J6858" s="57"/>
      <c r="K6858" s="57">
        <f t="shared" si="484"/>
        <v>0</v>
      </c>
      <c r="L6858" s="57">
        <f t="shared" si="485"/>
        <v>0</v>
      </c>
      <c r="M6858" s="4"/>
      <c r="N6858" s="57"/>
      <c r="O6858" s="57"/>
      <c r="P6858" s="4"/>
      <c r="Q6858" s="4"/>
    </row>
    <row r="6859" spans="1:17" s="1" customFormat="1" ht="18.649999999999999" customHeight="1" x14ac:dyDescent="0.35">
      <c r="A6859" s="3"/>
      <c r="B6859" s="57">
        <f t="shared" si="482"/>
        <v>0</v>
      </c>
      <c r="C6859" s="57" t="str">
        <f t="shared" si="483"/>
        <v>Jan</v>
      </c>
      <c r="D6859" s="4"/>
      <c r="E6859" s="57"/>
      <c r="F6859" s="57"/>
      <c r="G6859" s="57"/>
      <c r="H6859" s="57"/>
      <c r="I6859" s="57"/>
      <c r="J6859" s="57"/>
      <c r="K6859" s="57">
        <f t="shared" si="484"/>
        <v>0</v>
      </c>
      <c r="L6859" s="57">
        <f t="shared" si="485"/>
        <v>0</v>
      </c>
      <c r="M6859" s="4"/>
      <c r="N6859" s="57"/>
      <c r="O6859" s="57"/>
      <c r="P6859" s="4"/>
      <c r="Q6859" s="4"/>
    </row>
    <row r="6860" spans="1:17" s="1" customFormat="1" ht="18.649999999999999" customHeight="1" x14ac:dyDescent="0.35">
      <c r="A6860" s="3"/>
      <c r="B6860" s="57">
        <f t="shared" si="482"/>
        <v>0</v>
      </c>
      <c r="C6860" s="57" t="str">
        <f t="shared" si="483"/>
        <v>Jan</v>
      </c>
      <c r="D6860" s="4"/>
      <c r="E6860" s="57"/>
      <c r="F6860" s="57"/>
      <c r="G6860" s="57"/>
      <c r="H6860" s="57"/>
      <c r="I6860" s="57"/>
      <c r="J6860" s="57"/>
      <c r="K6860" s="57">
        <f t="shared" si="484"/>
        <v>0</v>
      </c>
      <c r="L6860" s="57">
        <f t="shared" si="485"/>
        <v>0</v>
      </c>
      <c r="M6860" s="4"/>
      <c r="N6860" s="57"/>
      <c r="O6860" s="57"/>
      <c r="P6860" s="4"/>
      <c r="Q6860" s="4"/>
    </row>
    <row r="6861" spans="1:17" s="1" customFormat="1" ht="18.649999999999999" customHeight="1" x14ac:dyDescent="0.35">
      <c r="A6861" s="3"/>
      <c r="B6861" s="57">
        <f t="shared" si="482"/>
        <v>0</v>
      </c>
      <c r="C6861" s="57" t="str">
        <f t="shared" si="483"/>
        <v>Jan</v>
      </c>
      <c r="D6861" s="4"/>
      <c r="E6861" s="57"/>
      <c r="F6861" s="57"/>
      <c r="G6861" s="57"/>
      <c r="H6861" s="57"/>
      <c r="I6861" s="57"/>
      <c r="J6861" s="57"/>
      <c r="K6861" s="57">
        <f t="shared" si="484"/>
        <v>0</v>
      </c>
      <c r="L6861" s="57">
        <f t="shared" si="485"/>
        <v>0</v>
      </c>
      <c r="M6861" s="4"/>
      <c r="N6861" s="57"/>
      <c r="O6861" s="57"/>
      <c r="P6861" s="4"/>
      <c r="Q6861" s="4"/>
    </row>
    <row r="6862" spans="1:17" s="1" customFormat="1" ht="18.649999999999999" customHeight="1" x14ac:dyDescent="0.35">
      <c r="A6862" s="3"/>
      <c r="B6862" s="57">
        <f t="shared" si="482"/>
        <v>0</v>
      </c>
      <c r="C6862" s="57" t="str">
        <f t="shared" si="483"/>
        <v>Jan</v>
      </c>
      <c r="D6862" s="4"/>
      <c r="E6862" s="57"/>
      <c r="F6862" s="57"/>
      <c r="G6862" s="57"/>
      <c r="H6862" s="57"/>
      <c r="I6862" s="57"/>
      <c r="J6862" s="57"/>
      <c r="K6862" s="57">
        <f t="shared" si="484"/>
        <v>0</v>
      </c>
      <c r="L6862" s="57">
        <f t="shared" si="485"/>
        <v>0</v>
      </c>
      <c r="M6862" s="4"/>
      <c r="N6862" s="57"/>
      <c r="O6862" s="57"/>
      <c r="P6862" s="4"/>
      <c r="Q6862" s="4"/>
    </row>
    <row r="6863" spans="1:17" s="1" customFormat="1" ht="18.649999999999999" customHeight="1" x14ac:dyDescent="0.35">
      <c r="A6863" s="3"/>
      <c r="B6863" s="57">
        <f t="shared" si="482"/>
        <v>0</v>
      </c>
      <c r="C6863" s="57" t="str">
        <f t="shared" si="483"/>
        <v>Jan</v>
      </c>
      <c r="D6863" s="4"/>
      <c r="E6863" s="57"/>
      <c r="F6863" s="57"/>
      <c r="G6863" s="57"/>
      <c r="H6863" s="57"/>
      <c r="I6863" s="57"/>
      <c r="J6863" s="57"/>
      <c r="K6863" s="57">
        <f t="shared" si="484"/>
        <v>0</v>
      </c>
      <c r="L6863" s="57">
        <f t="shared" si="485"/>
        <v>0</v>
      </c>
      <c r="M6863" s="4"/>
      <c r="N6863" s="57"/>
      <c r="O6863" s="57"/>
      <c r="P6863" s="4"/>
      <c r="Q6863" s="4"/>
    </row>
    <row r="6864" spans="1:17" s="1" customFormat="1" ht="18.649999999999999" customHeight="1" x14ac:dyDescent="0.35">
      <c r="A6864" s="3"/>
      <c r="B6864" s="57">
        <f t="shared" si="482"/>
        <v>0</v>
      </c>
      <c r="C6864" s="57" t="str">
        <f t="shared" si="483"/>
        <v>Jan</v>
      </c>
      <c r="D6864" s="4"/>
      <c r="E6864" s="57"/>
      <c r="F6864" s="57"/>
      <c r="G6864" s="57"/>
      <c r="H6864" s="57"/>
      <c r="I6864" s="57"/>
      <c r="J6864" s="57"/>
      <c r="K6864" s="57">
        <f t="shared" si="484"/>
        <v>0</v>
      </c>
      <c r="L6864" s="57">
        <f t="shared" si="485"/>
        <v>0</v>
      </c>
      <c r="M6864" s="4"/>
      <c r="N6864" s="57"/>
      <c r="O6864" s="57"/>
      <c r="P6864" s="4"/>
      <c r="Q6864" s="4"/>
    </row>
    <row r="6865" spans="1:17" s="1" customFormat="1" ht="18.649999999999999" customHeight="1" x14ac:dyDescent="0.35">
      <c r="A6865" s="3"/>
      <c r="B6865" s="57">
        <f t="shared" si="482"/>
        <v>0</v>
      </c>
      <c r="C6865" s="57" t="str">
        <f t="shared" si="483"/>
        <v>Jan</v>
      </c>
      <c r="D6865" s="4"/>
      <c r="E6865" s="57"/>
      <c r="F6865" s="57"/>
      <c r="G6865" s="57"/>
      <c r="H6865" s="57"/>
      <c r="I6865" s="57"/>
      <c r="J6865" s="57"/>
      <c r="K6865" s="57">
        <f t="shared" si="484"/>
        <v>0</v>
      </c>
      <c r="L6865" s="57">
        <f t="shared" si="485"/>
        <v>0</v>
      </c>
      <c r="M6865" s="4"/>
      <c r="N6865" s="57"/>
      <c r="O6865" s="57"/>
      <c r="P6865" s="4"/>
      <c r="Q6865" s="4"/>
    </row>
    <row r="6866" spans="1:17" s="1" customFormat="1" ht="18.649999999999999" customHeight="1" x14ac:dyDescent="0.35">
      <c r="A6866" s="3"/>
      <c r="B6866" s="57">
        <f t="shared" si="482"/>
        <v>0</v>
      </c>
      <c r="C6866" s="57" t="str">
        <f t="shared" si="483"/>
        <v>Jan</v>
      </c>
      <c r="D6866" s="4"/>
      <c r="E6866" s="57"/>
      <c r="F6866" s="57"/>
      <c r="G6866" s="57"/>
      <c r="H6866" s="57"/>
      <c r="I6866" s="57"/>
      <c r="J6866" s="57"/>
      <c r="K6866" s="57">
        <f t="shared" si="484"/>
        <v>0</v>
      </c>
      <c r="L6866" s="57">
        <f t="shared" si="485"/>
        <v>0</v>
      </c>
      <c r="M6866" s="4"/>
      <c r="N6866" s="57"/>
      <c r="O6866" s="57"/>
      <c r="P6866" s="4"/>
      <c r="Q6866" s="4"/>
    </row>
    <row r="6867" spans="1:17" s="1" customFormat="1" ht="18.649999999999999" customHeight="1" x14ac:dyDescent="0.35">
      <c r="A6867" s="3"/>
      <c r="B6867" s="57">
        <f t="shared" si="482"/>
        <v>0</v>
      </c>
      <c r="C6867" s="57" t="str">
        <f t="shared" si="483"/>
        <v>Jan</v>
      </c>
      <c r="D6867" s="4"/>
      <c r="E6867" s="57"/>
      <c r="F6867" s="57"/>
      <c r="G6867" s="57"/>
      <c r="H6867" s="57"/>
      <c r="I6867" s="57"/>
      <c r="J6867" s="57"/>
      <c r="K6867" s="57">
        <f t="shared" si="484"/>
        <v>0</v>
      </c>
      <c r="L6867" s="57">
        <f t="shared" si="485"/>
        <v>0</v>
      </c>
      <c r="M6867" s="4"/>
      <c r="N6867" s="57"/>
      <c r="O6867" s="57"/>
      <c r="P6867" s="4"/>
      <c r="Q6867" s="4"/>
    </row>
    <row r="6868" spans="1:17" s="1" customFormat="1" ht="18.649999999999999" customHeight="1" x14ac:dyDescent="0.35">
      <c r="A6868" s="3"/>
      <c r="B6868" s="57">
        <f t="shared" si="482"/>
        <v>0</v>
      </c>
      <c r="C6868" s="57" t="str">
        <f t="shared" si="483"/>
        <v>Jan</v>
      </c>
      <c r="D6868" s="4"/>
      <c r="E6868" s="57"/>
      <c r="F6868" s="57"/>
      <c r="G6868" s="57"/>
      <c r="H6868" s="57"/>
      <c r="I6868" s="57"/>
      <c r="J6868" s="57"/>
      <c r="K6868" s="57">
        <f t="shared" si="484"/>
        <v>0</v>
      </c>
      <c r="L6868" s="57">
        <f t="shared" si="485"/>
        <v>0</v>
      </c>
      <c r="M6868" s="4"/>
      <c r="N6868" s="57"/>
      <c r="O6868" s="57"/>
      <c r="P6868" s="4"/>
      <c r="Q6868" s="4"/>
    </row>
    <row r="6869" spans="1:17" s="1" customFormat="1" ht="18.649999999999999" customHeight="1" x14ac:dyDescent="0.35">
      <c r="A6869" s="3"/>
      <c r="B6869" s="57">
        <f t="shared" si="482"/>
        <v>0</v>
      </c>
      <c r="C6869" s="57" t="str">
        <f t="shared" si="483"/>
        <v>Jan</v>
      </c>
      <c r="D6869" s="4"/>
      <c r="E6869" s="57"/>
      <c r="F6869" s="57"/>
      <c r="G6869" s="57"/>
      <c r="H6869" s="57"/>
      <c r="I6869" s="57"/>
      <c r="J6869" s="57"/>
      <c r="K6869" s="57">
        <f t="shared" si="484"/>
        <v>0</v>
      </c>
      <c r="L6869" s="57">
        <f t="shared" si="485"/>
        <v>0</v>
      </c>
      <c r="M6869" s="4"/>
      <c r="N6869" s="57"/>
      <c r="O6869" s="57"/>
      <c r="P6869" s="4"/>
      <c r="Q6869" s="4"/>
    </row>
    <row r="6870" spans="1:17" s="1" customFormat="1" ht="18.649999999999999" customHeight="1" x14ac:dyDescent="0.35">
      <c r="A6870" s="3"/>
      <c r="B6870" s="57">
        <f t="shared" si="482"/>
        <v>0</v>
      </c>
      <c r="C6870" s="57" t="str">
        <f t="shared" si="483"/>
        <v>Jan</v>
      </c>
      <c r="D6870" s="4"/>
      <c r="E6870" s="57"/>
      <c r="F6870" s="57"/>
      <c r="G6870" s="57"/>
      <c r="H6870" s="57"/>
      <c r="I6870" s="57"/>
      <c r="J6870" s="57"/>
      <c r="K6870" s="57">
        <f t="shared" si="484"/>
        <v>0</v>
      </c>
      <c r="L6870" s="57">
        <f t="shared" si="485"/>
        <v>0</v>
      </c>
      <c r="M6870" s="4"/>
      <c r="N6870" s="57"/>
      <c r="O6870" s="57"/>
      <c r="P6870" s="4"/>
      <c r="Q6870" s="4"/>
    </row>
    <row r="6871" spans="1:17" s="1" customFormat="1" ht="18.649999999999999" customHeight="1" x14ac:dyDescent="0.35">
      <c r="A6871" s="3"/>
      <c r="B6871" s="57">
        <f t="shared" si="482"/>
        <v>0</v>
      </c>
      <c r="C6871" s="57" t="str">
        <f t="shared" si="483"/>
        <v>Jan</v>
      </c>
      <c r="D6871" s="4"/>
      <c r="E6871" s="57"/>
      <c r="F6871" s="57"/>
      <c r="G6871" s="57"/>
      <c r="H6871" s="57"/>
      <c r="I6871" s="57"/>
      <c r="J6871" s="57"/>
      <c r="K6871" s="57">
        <f t="shared" si="484"/>
        <v>0</v>
      </c>
      <c r="L6871" s="57">
        <f t="shared" si="485"/>
        <v>0</v>
      </c>
      <c r="M6871" s="4"/>
      <c r="N6871" s="57"/>
      <c r="O6871" s="57"/>
      <c r="P6871" s="4"/>
      <c r="Q6871" s="4"/>
    </row>
    <row r="6872" spans="1:17" s="1" customFormat="1" ht="18.649999999999999" customHeight="1" x14ac:dyDescent="0.35">
      <c r="A6872" s="3"/>
      <c r="B6872" s="57">
        <f t="shared" si="482"/>
        <v>0</v>
      </c>
      <c r="C6872" s="57" t="str">
        <f t="shared" si="483"/>
        <v>Jan</v>
      </c>
      <c r="D6872" s="4"/>
      <c r="E6872" s="57"/>
      <c r="F6872" s="57"/>
      <c r="G6872" s="57"/>
      <c r="H6872" s="57"/>
      <c r="I6872" s="57"/>
      <c r="J6872" s="57"/>
      <c r="K6872" s="57">
        <f t="shared" si="484"/>
        <v>0</v>
      </c>
      <c r="L6872" s="57">
        <f t="shared" si="485"/>
        <v>0</v>
      </c>
      <c r="M6872" s="4"/>
      <c r="N6872" s="57"/>
      <c r="O6872" s="57"/>
      <c r="P6872" s="4"/>
      <c r="Q6872" s="4"/>
    </row>
    <row r="6873" spans="1:17" s="1" customFormat="1" ht="18.649999999999999" customHeight="1" x14ac:dyDescent="0.35">
      <c r="A6873" s="3"/>
      <c r="B6873" s="57">
        <f t="shared" si="482"/>
        <v>0</v>
      </c>
      <c r="C6873" s="57" t="str">
        <f t="shared" si="483"/>
        <v>Jan</v>
      </c>
      <c r="D6873" s="4"/>
      <c r="E6873" s="57"/>
      <c r="F6873" s="57"/>
      <c r="G6873" s="57"/>
      <c r="H6873" s="57"/>
      <c r="I6873" s="57"/>
      <c r="J6873" s="57"/>
      <c r="K6873" s="57">
        <f t="shared" si="484"/>
        <v>0</v>
      </c>
      <c r="L6873" s="57">
        <f t="shared" si="485"/>
        <v>0</v>
      </c>
      <c r="M6873" s="4"/>
      <c r="N6873" s="57"/>
      <c r="O6873" s="57"/>
      <c r="P6873" s="4"/>
      <c r="Q6873" s="4"/>
    </row>
    <row r="6874" spans="1:17" s="1" customFormat="1" ht="18.649999999999999" customHeight="1" x14ac:dyDescent="0.35">
      <c r="A6874" s="3"/>
      <c r="B6874" s="57">
        <f t="shared" si="482"/>
        <v>0</v>
      </c>
      <c r="C6874" s="57" t="str">
        <f t="shared" si="483"/>
        <v>Jan</v>
      </c>
      <c r="D6874" s="4"/>
      <c r="E6874" s="57"/>
      <c r="F6874" s="57"/>
      <c r="G6874" s="57"/>
      <c r="H6874" s="57"/>
      <c r="I6874" s="57"/>
      <c r="J6874" s="57"/>
      <c r="K6874" s="57">
        <f t="shared" si="484"/>
        <v>0</v>
      </c>
      <c r="L6874" s="57">
        <f t="shared" si="485"/>
        <v>0</v>
      </c>
      <c r="M6874" s="4"/>
      <c r="N6874" s="57"/>
      <c r="O6874" s="57"/>
      <c r="P6874" s="4"/>
      <c r="Q6874" s="4"/>
    </row>
    <row r="6875" spans="1:17" s="1" customFormat="1" ht="18.649999999999999" customHeight="1" x14ac:dyDescent="0.35">
      <c r="A6875" s="3"/>
      <c r="B6875" s="57">
        <f t="shared" si="482"/>
        <v>0</v>
      </c>
      <c r="C6875" s="57" t="str">
        <f t="shared" si="483"/>
        <v>Jan</v>
      </c>
      <c r="D6875" s="4"/>
      <c r="E6875" s="57"/>
      <c r="F6875" s="57"/>
      <c r="G6875" s="57"/>
      <c r="H6875" s="57"/>
      <c r="I6875" s="57"/>
      <c r="J6875" s="57"/>
      <c r="K6875" s="57">
        <f t="shared" si="484"/>
        <v>0</v>
      </c>
      <c r="L6875" s="57">
        <f t="shared" si="485"/>
        <v>0</v>
      </c>
      <c r="M6875" s="4"/>
      <c r="N6875" s="57"/>
      <c r="O6875" s="57"/>
      <c r="P6875" s="4"/>
      <c r="Q6875" s="4"/>
    </row>
    <row r="6876" spans="1:17" s="1" customFormat="1" ht="18.649999999999999" customHeight="1" x14ac:dyDescent="0.35">
      <c r="A6876" s="3"/>
      <c r="B6876" s="57">
        <f t="shared" si="482"/>
        <v>0</v>
      </c>
      <c r="C6876" s="57" t="str">
        <f t="shared" si="483"/>
        <v>Jan</v>
      </c>
      <c r="D6876" s="4"/>
      <c r="E6876" s="57"/>
      <c r="F6876" s="57"/>
      <c r="G6876" s="57"/>
      <c r="H6876" s="57"/>
      <c r="I6876" s="57"/>
      <c r="J6876" s="57"/>
      <c r="K6876" s="57">
        <f t="shared" si="484"/>
        <v>0</v>
      </c>
      <c r="L6876" s="57">
        <f t="shared" si="485"/>
        <v>0</v>
      </c>
      <c r="M6876" s="4"/>
      <c r="N6876" s="57"/>
      <c r="O6876" s="57"/>
      <c r="P6876" s="4"/>
      <c r="Q6876" s="4"/>
    </row>
    <row r="6877" spans="1:17" s="1" customFormat="1" ht="18.649999999999999" customHeight="1" x14ac:dyDescent="0.35">
      <c r="A6877" s="3"/>
      <c r="B6877" s="57">
        <f t="shared" si="482"/>
        <v>0</v>
      </c>
      <c r="C6877" s="57" t="str">
        <f t="shared" si="483"/>
        <v>Jan</v>
      </c>
      <c r="D6877" s="4"/>
      <c r="E6877" s="57"/>
      <c r="F6877" s="57"/>
      <c r="G6877" s="57"/>
      <c r="H6877" s="57"/>
      <c r="I6877" s="57"/>
      <c r="J6877" s="57"/>
      <c r="K6877" s="57">
        <f t="shared" si="484"/>
        <v>0</v>
      </c>
      <c r="L6877" s="57">
        <f t="shared" si="485"/>
        <v>0</v>
      </c>
      <c r="M6877" s="4"/>
      <c r="N6877" s="57"/>
      <c r="O6877" s="57"/>
      <c r="P6877" s="4"/>
      <c r="Q6877" s="4"/>
    </row>
    <row r="6878" spans="1:17" s="1" customFormat="1" ht="18.649999999999999" customHeight="1" x14ac:dyDescent="0.35">
      <c r="A6878" s="3"/>
      <c r="B6878" s="57">
        <f t="shared" si="482"/>
        <v>0</v>
      </c>
      <c r="C6878" s="57" t="str">
        <f t="shared" si="483"/>
        <v>Jan</v>
      </c>
      <c r="D6878" s="4"/>
      <c r="E6878" s="57"/>
      <c r="F6878" s="57"/>
      <c r="G6878" s="57"/>
      <c r="H6878" s="57"/>
      <c r="I6878" s="57"/>
      <c r="J6878" s="57"/>
      <c r="K6878" s="57">
        <f t="shared" si="484"/>
        <v>0</v>
      </c>
      <c r="L6878" s="57">
        <f t="shared" si="485"/>
        <v>0</v>
      </c>
      <c r="M6878" s="4"/>
      <c r="N6878" s="57"/>
      <c r="O6878" s="57"/>
      <c r="P6878" s="4"/>
      <c r="Q6878" s="4"/>
    </row>
    <row r="6879" spans="1:17" s="1" customFormat="1" ht="18.649999999999999" customHeight="1" x14ac:dyDescent="0.35">
      <c r="A6879" s="3"/>
      <c r="B6879" s="57">
        <f t="shared" si="482"/>
        <v>0</v>
      </c>
      <c r="C6879" s="57" t="str">
        <f t="shared" si="483"/>
        <v>Jan</v>
      </c>
      <c r="D6879" s="4"/>
      <c r="E6879" s="57"/>
      <c r="F6879" s="57"/>
      <c r="G6879" s="57"/>
      <c r="H6879" s="57"/>
      <c r="I6879" s="57"/>
      <c r="J6879" s="57"/>
      <c r="K6879" s="57">
        <f t="shared" si="484"/>
        <v>0</v>
      </c>
      <c r="L6879" s="57">
        <f t="shared" si="485"/>
        <v>0</v>
      </c>
      <c r="M6879" s="4"/>
      <c r="N6879" s="57"/>
      <c r="O6879" s="57"/>
      <c r="P6879" s="4"/>
      <c r="Q6879" s="4"/>
    </row>
    <row r="6880" spans="1:17" s="1" customFormat="1" ht="18.649999999999999" customHeight="1" x14ac:dyDescent="0.35">
      <c r="A6880" s="3"/>
      <c r="B6880" s="57">
        <f t="shared" si="482"/>
        <v>0</v>
      </c>
      <c r="C6880" s="57" t="str">
        <f t="shared" si="483"/>
        <v>Jan</v>
      </c>
      <c r="D6880" s="4"/>
      <c r="E6880" s="57"/>
      <c r="F6880" s="57"/>
      <c r="G6880" s="57"/>
      <c r="H6880" s="57"/>
      <c r="I6880" s="57"/>
      <c r="J6880" s="57"/>
      <c r="K6880" s="57">
        <f t="shared" si="484"/>
        <v>0</v>
      </c>
      <c r="L6880" s="57">
        <f t="shared" si="485"/>
        <v>0</v>
      </c>
      <c r="M6880" s="4"/>
      <c r="N6880" s="57"/>
      <c r="O6880" s="57"/>
      <c r="P6880" s="4"/>
      <c r="Q6880" s="4"/>
    </row>
    <row r="6881" spans="1:17" s="1" customFormat="1" ht="18.649999999999999" customHeight="1" x14ac:dyDescent="0.35">
      <c r="A6881" s="3"/>
      <c r="B6881" s="57">
        <f t="shared" si="482"/>
        <v>0</v>
      </c>
      <c r="C6881" s="57" t="str">
        <f t="shared" si="483"/>
        <v>Jan</v>
      </c>
      <c r="D6881" s="4"/>
      <c r="E6881" s="57"/>
      <c r="F6881" s="57"/>
      <c r="G6881" s="57"/>
      <c r="H6881" s="57"/>
      <c r="I6881" s="57"/>
      <c r="J6881" s="57"/>
      <c r="K6881" s="57">
        <f t="shared" si="484"/>
        <v>0</v>
      </c>
      <c r="L6881" s="57">
        <f t="shared" si="485"/>
        <v>0</v>
      </c>
      <c r="M6881" s="4"/>
      <c r="N6881" s="57"/>
      <c r="O6881" s="57"/>
      <c r="P6881" s="4"/>
      <c r="Q6881" s="4"/>
    </row>
    <row r="6882" spans="1:17" s="1" customFormat="1" ht="18.649999999999999" customHeight="1" x14ac:dyDescent="0.35">
      <c r="A6882" s="3"/>
      <c r="B6882" s="57">
        <f t="shared" ref="B6882:B6945" si="486">WEEKNUM(A6882)</f>
        <v>0</v>
      </c>
      <c r="C6882" s="57" t="str">
        <f t="shared" ref="C6882:C6945" si="487">TEXT(A6882,"Mmm")</f>
        <v>Jan</v>
      </c>
      <c r="D6882" s="4"/>
      <c r="E6882" s="57"/>
      <c r="F6882" s="57"/>
      <c r="G6882" s="57"/>
      <c r="H6882" s="57"/>
      <c r="I6882" s="57"/>
      <c r="J6882" s="57"/>
      <c r="K6882" s="57">
        <f t="shared" si="484"/>
        <v>0</v>
      </c>
      <c r="L6882" s="57">
        <f t="shared" si="485"/>
        <v>0</v>
      </c>
      <c r="M6882" s="4"/>
      <c r="N6882" s="57"/>
      <c r="O6882" s="57"/>
      <c r="P6882" s="4"/>
      <c r="Q6882" s="4"/>
    </row>
    <row r="6883" spans="1:17" s="1" customFormat="1" ht="18.649999999999999" customHeight="1" x14ac:dyDescent="0.35">
      <c r="A6883" s="3"/>
      <c r="B6883" s="57">
        <f t="shared" si="486"/>
        <v>0</v>
      </c>
      <c r="C6883" s="57" t="str">
        <f t="shared" si="487"/>
        <v>Jan</v>
      </c>
      <c r="D6883" s="4"/>
      <c r="E6883" s="57"/>
      <c r="F6883" s="57"/>
      <c r="G6883" s="57"/>
      <c r="H6883" s="57"/>
      <c r="I6883" s="57"/>
      <c r="J6883" s="57"/>
      <c r="K6883" s="57">
        <f t="shared" si="484"/>
        <v>0</v>
      </c>
      <c r="L6883" s="57">
        <f t="shared" si="485"/>
        <v>0</v>
      </c>
      <c r="M6883" s="4"/>
      <c r="N6883" s="57"/>
      <c r="O6883" s="57"/>
      <c r="P6883" s="4"/>
      <c r="Q6883" s="4"/>
    </row>
    <row r="6884" spans="1:17" s="1" customFormat="1" ht="18.649999999999999" customHeight="1" x14ac:dyDescent="0.35">
      <c r="A6884" s="3"/>
      <c r="B6884" s="57">
        <f t="shared" si="486"/>
        <v>0</v>
      </c>
      <c r="C6884" s="57" t="str">
        <f t="shared" si="487"/>
        <v>Jan</v>
      </c>
      <c r="D6884" s="4"/>
      <c r="E6884" s="57"/>
      <c r="F6884" s="57"/>
      <c r="G6884" s="57"/>
      <c r="H6884" s="57"/>
      <c r="I6884" s="57"/>
      <c r="J6884" s="57"/>
      <c r="K6884" s="57">
        <f t="shared" si="484"/>
        <v>0</v>
      </c>
      <c r="L6884" s="57">
        <f t="shared" si="485"/>
        <v>0</v>
      </c>
      <c r="M6884" s="4"/>
      <c r="N6884" s="57"/>
      <c r="O6884" s="57"/>
      <c r="P6884" s="4"/>
      <c r="Q6884" s="4"/>
    </row>
    <row r="6885" spans="1:17" s="1" customFormat="1" ht="18.649999999999999" customHeight="1" x14ac:dyDescent="0.35">
      <c r="A6885" s="3"/>
      <c r="B6885" s="57">
        <f t="shared" si="486"/>
        <v>0</v>
      </c>
      <c r="C6885" s="57" t="str">
        <f t="shared" si="487"/>
        <v>Jan</v>
      </c>
      <c r="D6885" s="4"/>
      <c r="E6885" s="57"/>
      <c r="F6885" s="57"/>
      <c r="G6885" s="57"/>
      <c r="H6885" s="57"/>
      <c r="I6885" s="57"/>
      <c r="J6885" s="57"/>
      <c r="K6885" s="57">
        <f t="shared" si="484"/>
        <v>0</v>
      </c>
      <c r="L6885" s="57">
        <f t="shared" si="485"/>
        <v>0</v>
      </c>
      <c r="M6885" s="4"/>
      <c r="N6885" s="57"/>
      <c r="O6885" s="57"/>
      <c r="P6885" s="4"/>
      <c r="Q6885" s="4"/>
    </row>
    <row r="6886" spans="1:17" s="1" customFormat="1" ht="18.649999999999999" customHeight="1" x14ac:dyDescent="0.35">
      <c r="A6886" s="3"/>
      <c r="B6886" s="57">
        <f t="shared" si="486"/>
        <v>0</v>
      </c>
      <c r="C6886" s="57" t="str">
        <f t="shared" si="487"/>
        <v>Jan</v>
      </c>
      <c r="D6886" s="4"/>
      <c r="E6886" s="57"/>
      <c r="F6886" s="57"/>
      <c r="G6886" s="57"/>
      <c r="H6886" s="57"/>
      <c r="I6886" s="57"/>
      <c r="J6886" s="57"/>
      <c r="K6886" s="57">
        <f t="shared" si="484"/>
        <v>0</v>
      </c>
      <c r="L6886" s="57">
        <f t="shared" si="485"/>
        <v>0</v>
      </c>
      <c r="M6886" s="4"/>
      <c r="N6886" s="57"/>
      <c r="O6886" s="57"/>
      <c r="P6886" s="4"/>
      <c r="Q6886" s="4"/>
    </row>
    <row r="6887" spans="1:17" s="1" customFormat="1" ht="18.649999999999999" customHeight="1" x14ac:dyDescent="0.35">
      <c r="A6887" s="3"/>
      <c r="B6887" s="57">
        <f t="shared" si="486"/>
        <v>0</v>
      </c>
      <c r="C6887" s="57" t="str">
        <f t="shared" si="487"/>
        <v>Jan</v>
      </c>
      <c r="D6887" s="4"/>
      <c r="E6887" s="57"/>
      <c r="F6887" s="57"/>
      <c r="G6887" s="57"/>
      <c r="H6887" s="57"/>
      <c r="I6887" s="57"/>
      <c r="J6887" s="57"/>
      <c r="K6887" s="57">
        <f t="shared" si="484"/>
        <v>0</v>
      </c>
      <c r="L6887" s="57">
        <f t="shared" si="485"/>
        <v>0</v>
      </c>
      <c r="M6887" s="4"/>
      <c r="N6887" s="57"/>
      <c r="O6887" s="57"/>
      <c r="P6887" s="4"/>
      <c r="Q6887" s="4"/>
    </row>
    <row r="6888" spans="1:17" s="1" customFormat="1" ht="18.649999999999999" customHeight="1" x14ac:dyDescent="0.35">
      <c r="A6888" s="3"/>
      <c r="B6888" s="57">
        <f t="shared" si="486"/>
        <v>0</v>
      </c>
      <c r="C6888" s="57" t="str">
        <f t="shared" si="487"/>
        <v>Jan</v>
      </c>
      <c r="D6888" s="4"/>
      <c r="E6888" s="57"/>
      <c r="F6888" s="57"/>
      <c r="G6888" s="57"/>
      <c r="H6888" s="57"/>
      <c r="I6888" s="57"/>
      <c r="J6888" s="57"/>
      <c r="K6888" s="57">
        <f t="shared" si="484"/>
        <v>0</v>
      </c>
      <c r="L6888" s="57">
        <f t="shared" si="485"/>
        <v>0</v>
      </c>
      <c r="M6888" s="4"/>
      <c r="N6888" s="57"/>
      <c r="O6888" s="57"/>
      <c r="P6888" s="4"/>
      <c r="Q6888" s="4"/>
    </row>
    <row r="6889" spans="1:17" s="1" customFormat="1" ht="18.649999999999999" customHeight="1" x14ac:dyDescent="0.35">
      <c r="A6889" s="3"/>
      <c r="B6889" s="57">
        <f t="shared" si="486"/>
        <v>0</v>
      </c>
      <c r="C6889" s="57" t="str">
        <f t="shared" si="487"/>
        <v>Jan</v>
      </c>
      <c r="D6889" s="4"/>
      <c r="E6889" s="57"/>
      <c r="F6889" s="57"/>
      <c r="G6889" s="57"/>
      <c r="H6889" s="57"/>
      <c r="I6889" s="57"/>
      <c r="J6889" s="57"/>
      <c r="K6889" s="57">
        <f t="shared" si="484"/>
        <v>0</v>
      </c>
      <c r="L6889" s="57">
        <f t="shared" si="485"/>
        <v>0</v>
      </c>
      <c r="M6889" s="4"/>
      <c r="N6889" s="57"/>
      <c r="O6889" s="57"/>
      <c r="P6889" s="4"/>
      <c r="Q6889" s="4"/>
    </row>
    <row r="6890" spans="1:17" s="1" customFormat="1" ht="18.649999999999999" customHeight="1" x14ac:dyDescent="0.35">
      <c r="A6890" s="3"/>
      <c r="B6890" s="57">
        <f t="shared" si="486"/>
        <v>0</v>
      </c>
      <c r="C6890" s="57" t="str">
        <f t="shared" si="487"/>
        <v>Jan</v>
      </c>
      <c r="D6890" s="4"/>
      <c r="E6890" s="57"/>
      <c r="F6890" s="57"/>
      <c r="G6890" s="57"/>
      <c r="H6890" s="57"/>
      <c r="I6890" s="57"/>
      <c r="J6890" s="57"/>
      <c r="K6890" s="57">
        <f t="shared" si="484"/>
        <v>0</v>
      </c>
      <c r="L6890" s="57">
        <f t="shared" si="485"/>
        <v>0</v>
      </c>
      <c r="M6890" s="4"/>
      <c r="N6890" s="57"/>
      <c r="O6890" s="57"/>
      <c r="P6890" s="4"/>
      <c r="Q6890" s="4"/>
    </row>
    <row r="6891" spans="1:17" s="1" customFormat="1" ht="18.649999999999999" customHeight="1" x14ac:dyDescent="0.35">
      <c r="A6891" s="3"/>
      <c r="B6891" s="57">
        <f t="shared" si="486"/>
        <v>0</v>
      </c>
      <c r="C6891" s="57" t="str">
        <f t="shared" si="487"/>
        <v>Jan</v>
      </c>
      <c r="D6891" s="4"/>
      <c r="E6891" s="57"/>
      <c r="F6891" s="57"/>
      <c r="G6891" s="57"/>
      <c r="H6891" s="57"/>
      <c r="I6891" s="57"/>
      <c r="J6891" s="57"/>
      <c r="K6891" s="57">
        <f t="shared" si="484"/>
        <v>0</v>
      </c>
      <c r="L6891" s="57">
        <f t="shared" si="485"/>
        <v>0</v>
      </c>
      <c r="M6891" s="4"/>
      <c r="N6891" s="57"/>
      <c r="O6891" s="57"/>
      <c r="P6891" s="4"/>
      <c r="Q6891" s="4"/>
    </row>
    <row r="6892" spans="1:17" s="1" customFormat="1" ht="18.649999999999999" customHeight="1" x14ac:dyDescent="0.35">
      <c r="A6892" s="3"/>
      <c r="B6892" s="57">
        <f t="shared" si="486"/>
        <v>0</v>
      </c>
      <c r="C6892" s="57" t="str">
        <f t="shared" si="487"/>
        <v>Jan</v>
      </c>
      <c r="D6892" s="4"/>
      <c r="E6892" s="57"/>
      <c r="F6892" s="57"/>
      <c r="G6892" s="57"/>
      <c r="H6892" s="57"/>
      <c r="I6892" s="57"/>
      <c r="J6892" s="57"/>
      <c r="K6892" s="57">
        <f t="shared" si="484"/>
        <v>0</v>
      </c>
      <c r="L6892" s="57">
        <f t="shared" si="485"/>
        <v>0</v>
      </c>
      <c r="M6892" s="4"/>
      <c r="N6892" s="57"/>
      <c r="O6892" s="57"/>
      <c r="P6892" s="4"/>
      <c r="Q6892" s="4"/>
    </row>
    <row r="6893" spans="1:17" s="1" customFormat="1" ht="18.649999999999999" customHeight="1" x14ac:dyDescent="0.35">
      <c r="A6893" s="3"/>
      <c r="B6893" s="57">
        <f t="shared" si="486"/>
        <v>0</v>
      </c>
      <c r="C6893" s="57" t="str">
        <f t="shared" si="487"/>
        <v>Jan</v>
      </c>
      <c r="D6893" s="4"/>
      <c r="E6893" s="57"/>
      <c r="F6893" s="57"/>
      <c r="G6893" s="57"/>
      <c r="H6893" s="57"/>
      <c r="I6893" s="57"/>
      <c r="J6893" s="57"/>
      <c r="K6893" s="57">
        <f t="shared" ref="K6893:K6956" si="488">I6893+J6893</f>
        <v>0</v>
      </c>
      <c r="L6893" s="57">
        <f t="shared" si="485"/>
        <v>0</v>
      </c>
      <c r="M6893" s="4"/>
      <c r="N6893" s="57"/>
      <c r="O6893" s="57"/>
      <c r="P6893" s="4"/>
      <c r="Q6893" s="4"/>
    </row>
    <row r="6894" spans="1:17" s="1" customFormat="1" ht="18.649999999999999" customHeight="1" x14ac:dyDescent="0.35">
      <c r="A6894" s="3"/>
      <c r="B6894" s="57">
        <f t="shared" si="486"/>
        <v>0</v>
      </c>
      <c r="C6894" s="57" t="str">
        <f t="shared" si="487"/>
        <v>Jan</v>
      </c>
      <c r="D6894" s="4"/>
      <c r="E6894" s="57"/>
      <c r="F6894" s="57"/>
      <c r="G6894" s="57"/>
      <c r="H6894" s="57"/>
      <c r="I6894" s="57"/>
      <c r="J6894" s="57"/>
      <c r="K6894" s="57">
        <f t="shared" si="488"/>
        <v>0</v>
      </c>
      <c r="L6894" s="57">
        <f t="shared" si="485"/>
        <v>0</v>
      </c>
      <c r="M6894" s="4"/>
      <c r="N6894" s="57"/>
      <c r="O6894" s="57"/>
      <c r="P6894" s="4"/>
      <c r="Q6894" s="4"/>
    </row>
    <row r="6895" spans="1:17" s="1" customFormat="1" ht="18.649999999999999" customHeight="1" x14ac:dyDescent="0.35">
      <c r="A6895" s="3"/>
      <c r="B6895" s="57">
        <f t="shared" si="486"/>
        <v>0</v>
      </c>
      <c r="C6895" s="57" t="str">
        <f t="shared" si="487"/>
        <v>Jan</v>
      </c>
      <c r="D6895" s="4"/>
      <c r="E6895" s="57"/>
      <c r="F6895" s="57"/>
      <c r="G6895" s="57"/>
      <c r="H6895" s="57"/>
      <c r="I6895" s="57"/>
      <c r="J6895" s="57"/>
      <c r="K6895" s="57">
        <f t="shared" si="488"/>
        <v>0</v>
      </c>
      <c r="L6895" s="57">
        <f t="shared" si="485"/>
        <v>0</v>
      </c>
      <c r="M6895" s="4"/>
      <c r="N6895" s="57"/>
      <c r="O6895" s="57"/>
      <c r="P6895" s="4"/>
      <c r="Q6895" s="4"/>
    </row>
    <row r="6896" spans="1:17" s="1" customFormat="1" ht="18.649999999999999" customHeight="1" x14ac:dyDescent="0.35">
      <c r="A6896" s="3"/>
      <c r="B6896" s="57">
        <f t="shared" si="486"/>
        <v>0</v>
      </c>
      <c r="C6896" s="57" t="str">
        <f t="shared" si="487"/>
        <v>Jan</v>
      </c>
      <c r="D6896" s="4"/>
      <c r="E6896" s="57"/>
      <c r="F6896" s="57"/>
      <c r="G6896" s="57"/>
      <c r="H6896" s="57"/>
      <c r="I6896" s="57"/>
      <c r="J6896" s="57"/>
      <c r="K6896" s="57">
        <f t="shared" si="488"/>
        <v>0</v>
      </c>
      <c r="L6896" s="57">
        <f t="shared" si="485"/>
        <v>0</v>
      </c>
      <c r="M6896" s="4"/>
      <c r="N6896" s="57"/>
      <c r="O6896" s="57"/>
      <c r="P6896" s="4"/>
      <c r="Q6896" s="4"/>
    </row>
    <row r="6897" spans="1:17" s="1" customFormat="1" ht="18.649999999999999" customHeight="1" x14ac:dyDescent="0.35">
      <c r="A6897" s="3"/>
      <c r="B6897" s="57">
        <f t="shared" si="486"/>
        <v>0</v>
      </c>
      <c r="C6897" s="57" t="str">
        <f t="shared" si="487"/>
        <v>Jan</v>
      </c>
      <c r="D6897" s="4"/>
      <c r="E6897" s="57"/>
      <c r="F6897" s="57"/>
      <c r="G6897" s="57"/>
      <c r="H6897" s="57"/>
      <c r="I6897" s="57"/>
      <c r="J6897" s="57"/>
      <c r="K6897" s="57">
        <f t="shared" si="488"/>
        <v>0</v>
      </c>
      <c r="L6897" s="57">
        <f t="shared" si="485"/>
        <v>0</v>
      </c>
      <c r="M6897" s="4"/>
      <c r="N6897" s="57"/>
      <c r="O6897" s="57"/>
      <c r="P6897" s="4"/>
      <c r="Q6897" s="4"/>
    </row>
    <row r="6898" spans="1:17" s="1" customFormat="1" ht="18.649999999999999" customHeight="1" x14ac:dyDescent="0.35">
      <c r="A6898" s="3"/>
      <c r="B6898" s="57">
        <f t="shared" si="486"/>
        <v>0</v>
      </c>
      <c r="C6898" s="57" t="str">
        <f t="shared" si="487"/>
        <v>Jan</v>
      </c>
      <c r="D6898" s="4"/>
      <c r="E6898" s="57"/>
      <c r="F6898" s="57"/>
      <c r="G6898" s="57"/>
      <c r="H6898" s="57"/>
      <c r="I6898" s="57"/>
      <c r="J6898" s="57"/>
      <c r="K6898" s="57">
        <f t="shared" si="488"/>
        <v>0</v>
      </c>
      <c r="L6898" s="57">
        <f t="shared" si="485"/>
        <v>0</v>
      </c>
      <c r="M6898" s="4"/>
      <c r="N6898" s="57"/>
      <c r="O6898" s="57"/>
      <c r="P6898" s="4"/>
      <c r="Q6898" s="4"/>
    </row>
    <row r="6899" spans="1:17" s="1" customFormat="1" ht="18.649999999999999" customHeight="1" x14ac:dyDescent="0.35">
      <c r="A6899" s="3"/>
      <c r="B6899" s="57">
        <f t="shared" si="486"/>
        <v>0</v>
      </c>
      <c r="C6899" s="57" t="str">
        <f t="shared" si="487"/>
        <v>Jan</v>
      </c>
      <c r="D6899" s="4"/>
      <c r="E6899" s="57"/>
      <c r="F6899" s="57"/>
      <c r="G6899" s="57"/>
      <c r="H6899" s="57"/>
      <c r="I6899" s="57"/>
      <c r="J6899" s="57"/>
      <c r="K6899" s="57">
        <f t="shared" si="488"/>
        <v>0</v>
      </c>
      <c r="L6899" s="57">
        <f t="shared" si="485"/>
        <v>0</v>
      </c>
      <c r="M6899" s="4"/>
      <c r="N6899" s="57"/>
      <c r="O6899" s="57"/>
      <c r="P6899" s="4"/>
      <c r="Q6899" s="4"/>
    </row>
    <row r="6900" spans="1:17" s="1" customFormat="1" ht="18.649999999999999" customHeight="1" x14ac:dyDescent="0.35">
      <c r="A6900" s="3"/>
      <c r="B6900" s="57">
        <f t="shared" si="486"/>
        <v>0</v>
      </c>
      <c r="C6900" s="57" t="str">
        <f t="shared" si="487"/>
        <v>Jan</v>
      </c>
      <c r="D6900" s="4"/>
      <c r="E6900" s="57"/>
      <c r="F6900" s="57"/>
      <c r="G6900" s="57"/>
      <c r="H6900" s="57"/>
      <c r="I6900" s="57"/>
      <c r="J6900" s="57"/>
      <c r="K6900" s="57">
        <f t="shared" si="488"/>
        <v>0</v>
      </c>
      <c r="L6900" s="57">
        <f t="shared" si="485"/>
        <v>0</v>
      </c>
      <c r="M6900" s="4"/>
      <c r="N6900" s="57"/>
      <c r="O6900" s="57"/>
      <c r="P6900" s="4"/>
      <c r="Q6900" s="4"/>
    </row>
    <row r="6901" spans="1:17" s="1" customFormat="1" ht="18.649999999999999" customHeight="1" x14ac:dyDescent="0.35">
      <c r="A6901" s="3"/>
      <c r="B6901" s="57">
        <f t="shared" si="486"/>
        <v>0</v>
      </c>
      <c r="C6901" s="57" t="str">
        <f t="shared" si="487"/>
        <v>Jan</v>
      </c>
      <c r="D6901" s="4"/>
      <c r="E6901" s="57"/>
      <c r="F6901" s="57"/>
      <c r="G6901" s="57"/>
      <c r="H6901" s="57"/>
      <c r="I6901" s="57"/>
      <c r="J6901" s="57"/>
      <c r="K6901" s="57">
        <f t="shared" si="488"/>
        <v>0</v>
      </c>
      <c r="L6901" s="57">
        <f t="shared" si="485"/>
        <v>0</v>
      </c>
      <c r="M6901" s="4"/>
      <c r="N6901" s="57"/>
      <c r="O6901" s="57"/>
      <c r="P6901" s="4"/>
      <c r="Q6901" s="4"/>
    </row>
    <row r="6902" spans="1:17" s="1" customFormat="1" ht="18.649999999999999" customHeight="1" x14ac:dyDescent="0.35">
      <c r="A6902" s="3"/>
      <c r="B6902" s="57">
        <f t="shared" si="486"/>
        <v>0</v>
      </c>
      <c r="C6902" s="57" t="str">
        <f t="shared" si="487"/>
        <v>Jan</v>
      </c>
      <c r="D6902" s="4"/>
      <c r="E6902" s="57"/>
      <c r="F6902" s="57"/>
      <c r="G6902" s="57"/>
      <c r="H6902" s="57"/>
      <c r="I6902" s="57"/>
      <c r="J6902" s="57"/>
      <c r="K6902" s="57">
        <f t="shared" si="488"/>
        <v>0</v>
      </c>
      <c r="L6902" s="57">
        <f t="shared" si="485"/>
        <v>0</v>
      </c>
      <c r="M6902" s="4"/>
      <c r="N6902" s="57"/>
      <c r="O6902" s="57"/>
      <c r="P6902" s="4"/>
      <c r="Q6902" s="4"/>
    </row>
    <row r="6903" spans="1:17" s="1" customFormat="1" ht="18.649999999999999" customHeight="1" x14ac:dyDescent="0.35">
      <c r="A6903" s="3"/>
      <c r="B6903" s="57">
        <f t="shared" si="486"/>
        <v>0</v>
      </c>
      <c r="C6903" s="57" t="str">
        <f t="shared" si="487"/>
        <v>Jan</v>
      </c>
      <c r="D6903" s="4"/>
      <c r="E6903" s="57"/>
      <c r="F6903" s="57"/>
      <c r="G6903" s="57"/>
      <c r="H6903" s="57"/>
      <c r="I6903" s="57"/>
      <c r="J6903" s="57"/>
      <c r="K6903" s="57">
        <f t="shared" si="488"/>
        <v>0</v>
      </c>
      <c r="L6903" s="57">
        <f t="shared" si="485"/>
        <v>0</v>
      </c>
      <c r="M6903" s="4"/>
      <c r="N6903" s="57"/>
      <c r="O6903" s="57"/>
      <c r="P6903" s="4"/>
      <c r="Q6903" s="4"/>
    </row>
    <row r="6904" spans="1:17" s="1" customFormat="1" ht="18.649999999999999" customHeight="1" x14ac:dyDescent="0.35">
      <c r="A6904" s="3"/>
      <c r="B6904" s="57">
        <f t="shared" si="486"/>
        <v>0</v>
      </c>
      <c r="C6904" s="57" t="str">
        <f t="shared" si="487"/>
        <v>Jan</v>
      </c>
      <c r="D6904" s="4"/>
      <c r="E6904" s="57"/>
      <c r="F6904" s="57"/>
      <c r="G6904" s="57"/>
      <c r="H6904" s="57"/>
      <c r="I6904" s="57"/>
      <c r="J6904" s="57"/>
      <c r="K6904" s="57">
        <f t="shared" si="488"/>
        <v>0</v>
      </c>
      <c r="L6904" s="57">
        <f t="shared" si="485"/>
        <v>0</v>
      </c>
      <c r="M6904" s="4"/>
      <c r="N6904" s="57"/>
      <c r="O6904" s="57"/>
      <c r="P6904" s="4"/>
      <c r="Q6904" s="4"/>
    </row>
    <row r="6905" spans="1:17" s="1" customFormat="1" ht="18.649999999999999" customHeight="1" x14ac:dyDescent="0.35">
      <c r="A6905" s="3"/>
      <c r="B6905" s="57">
        <f t="shared" si="486"/>
        <v>0</v>
      </c>
      <c r="C6905" s="57" t="str">
        <f t="shared" si="487"/>
        <v>Jan</v>
      </c>
      <c r="D6905" s="4"/>
      <c r="E6905" s="57"/>
      <c r="F6905" s="57"/>
      <c r="G6905" s="57"/>
      <c r="H6905" s="57"/>
      <c r="I6905" s="57"/>
      <c r="J6905" s="57"/>
      <c r="K6905" s="57">
        <f t="shared" si="488"/>
        <v>0</v>
      </c>
      <c r="L6905" s="57">
        <f t="shared" ref="L6905:L6968" si="489">H6905*K6905</f>
        <v>0</v>
      </c>
      <c r="M6905" s="4"/>
      <c r="N6905" s="57"/>
      <c r="O6905" s="57"/>
      <c r="P6905" s="4"/>
      <c r="Q6905" s="4"/>
    </row>
    <row r="6906" spans="1:17" s="1" customFormat="1" ht="18.649999999999999" customHeight="1" x14ac:dyDescent="0.35">
      <c r="A6906" s="3"/>
      <c r="B6906" s="57">
        <f t="shared" si="486"/>
        <v>0</v>
      </c>
      <c r="C6906" s="57" t="str">
        <f t="shared" si="487"/>
        <v>Jan</v>
      </c>
      <c r="D6906" s="4"/>
      <c r="E6906" s="57"/>
      <c r="F6906" s="57"/>
      <c r="G6906" s="57"/>
      <c r="H6906" s="57"/>
      <c r="I6906" s="57"/>
      <c r="J6906" s="57"/>
      <c r="K6906" s="57">
        <f t="shared" si="488"/>
        <v>0</v>
      </c>
      <c r="L6906" s="57">
        <f t="shared" si="489"/>
        <v>0</v>
      </c>
      <c r="M6906" s="4"/>
      <c r="N6906" s="57"/>
      <c r="O6906" s="57"/>
      <c r="P6906" s="4"/>
      <c r="Q6906" s="4"/>
    </row>
    <row r="6907" spans="1:17" s="1" customFormat="1" ht="18.649999999999999" customHeight="1" x14ac:dyDescent="0.35">
      <c r="A6907" s="3"/>
      <c r="B6907" s="57">
        <f t="shared" si="486"/>
        <v>0</v>
      </c>
      <c r="C6907" s="57" t="str">
        <f t="shared" si="487"/>
        <v>Jan</v>
      </c>
      <c r="D6907" s="4"/>
      <c r="E6907" s="57"/>
      <c r="F6907" s="57"/>
      <c r="G6907" s="57"/>
      <c r="H6907" s="57"/>
      <c r="I6907" s="57"/>
      <c r="J6907" s="57"/>
      <c r="K6907" s="57">
        <f t="shared" si="488"/>
        <v>0</v>
      </c>
      <c r="L6907" s="57">
        <f t="shared" si="489"/>
        <v>0</v>
      </c>
      <c r="M6907" s="4"/>
      <c r="N6907" s="57"/>
      <c r="O6907" s="57"/>
      <c r="P6907" s="4"/>
      <c r="Q6907" s="4"/>
    </row>
    <row r="6908" spans="1:17" s="1" customFormat="1" ht="18.649999999999999" customHeight="1" x14ac:dyDescent="0.35">
      <c r="A6908" s="3"/>
      <c r="B6908" s="57">
        <f t="shared" si="486"/>
        <v>0</v>
      </c>
      <c r="C6908" s="57" t="str">
        <f t="shared" si="487"/>
        <v>Jan</v>
      </c>
      <c r="D6908" s="4"/>
      <c r="E6908" s="57"/>
      <c r="F6908" s="57"/>
      <c r="G6908" s="57"/>
      <c r="H6908" s="57"/>
      <c r="I6908" s="57"/>
      <c r="J6908" s="57"/>
      <c r="K6908" s="57">
        <f t="shared" si="488"/>
        <v>0</v>
      </c>
      <c r="L6908" s="57">
        <f t="shared" si="489"/>
        <v>0</v>
      </c>
      <c r="M6908" s="4"/>
      <c r="N6908" s="57"/>
      <c r="O6908" s="57"/>
      <c r="P6908" s="4"/>
      <c r="Q6908" s="4"/>
    </row>
    <row r="6909" spans="1:17" s="1" customFormat="1" ht="18.649999999999999" customHeight="1" x14ac:dyDescent="0.35">
      <c r="A6909" s="3"/>
      <c r="B6909" s="57">
        <f t="shared" si="486"/>
        <v>0</v>
      </c>
      <c r="C6909" s="57" t="str">
        <f t="shared" si="487"/>
        <v>Jan</v>
      </c>
      <c r="D6909" s="4"/>
      <c r="E6909" s="57"/>
      <c r="F6909" s="57"/>
      <c r="G6909" s="57"/>
      <c r="H6909" s="57"/>
      <c r="I6909" s="57"/>
      <c r="J6909" s="57"/>
      <c r="K6909" s="57">
        <f t="shared" si="488"/>
        <v>0</v>
      </c>
      <c r="L6909" s="57">
        <f t="shared" si="489"/>
        <v>0</v>
      </c>
      <c r="M6909" s="4"/>
      <c r="N6909" s="57"/>
      <c r="O6909" s="57"/>
      <c r="P6909" s="4"/>
      <c r="Q6909" s="4"/>
    </row>
    <row r="6910" spans="1:17" s="1" customFormat="1" ht="18.649999999999999" customHeight="1" x14ac:dyDescent="0.35">
      <c r="A6910" s="3"/>
      <c r="B6910" s="57">
        <f t="shared" si="486"/>
        <v>0</v>
      </c>
      <c r="C6910" s="57" t="str">
        <f t="shared" si="487"/>
        <v>Jan</v>
      </c>
      <c r="D6910" s="4"/>
      <c r="E6910" s="57"/>
      <c r="F6910" s="57"/>
      <c r="G6910" s="57"/>
      <c r="H6910" s="57"/>
      <c r="I6910" s="57"/>
      <c r="J6910" s="57"/>
      <c r="K6910" s="57">
        <f t="shared" si="488"/>
        <v>0</v>
      </c>
      <c r="L6910" s="57">
        <f t="shared" si="489"/>
        <v>0</v>
      </c>
      <c r="M6910" s="4"/>
      <c r="N6910" s="57"/>
      <c r="O6910" s="57"/>
      <c r="P6910" s="4"/>
      <c r="Q6910" s="4"/>
    </row>
    <row r="6911" spans="1:17" s="1" customFormat="1" ht="18.649999999999999" customHeight="1" x14ac:dyDescent="0.35">
      <c r="A6911" s="3"/>
      <c r="B6911" s="57">
        <f t="shared" si="486"/>
        <v>0</v>
      </c>
      <c r="C6911" s="57" t="str">
        <f t="shared" si="487"/>
        <v>Jan</v>
      </c>
      <c r="D6911" s="4"/>
      <c r="E6911" s="57"/>
      <c r="F6911" s="57"/>
      <c r="G6911" s="57"/>
      <c r="H6911" s="57"/>
      <c r="I6911" s="57"/>
      <c r="J6911" s="57"/>
      <c r="K6911" s="57">
        <f t="shared" si="488"/>
        <v>0</v>
      </c>
      <c r="L6911" s="57">
        <f t="shared" si="489"/>
        <v>0</v>
      </c>
      <c r="M6911" s="4"/>
      <c r="N6911" s="57"/>
      <c r="O6911" s="57"/>
      <c r="P6911" s="4"/>
      <c r="Q6911" s="4"/>
    </row>
    <row r="6912" spans="1:17" s="1" customFormat="1" ht="18.649999999999999" customHeight="1" x14ac:dyDescent="0.35">
      <c r="A6912" s="3"/>
      <c r="B6912" s="57">
        <f t="shared" si="486"/>
        <v>0</v>
      </c>
      <c r="C6912" s="57" t="str">
        <f t="shared" si="487"/>
        <v>Jan</v>
      </c>
      <c r="D6912" s="4"/>
      <c r="E6912" s="57"/>
      <c r="F6912" s="57"/>
      <c r="G6912" s="57"/>
      <c r="H6912" s="57"/>
      <c r="I6912" s="57"/>
      <c r="J6912" s="57"/>
      <c r="K6912" s="57">
        <f t="shared" si="488"/>
        <v>0</v>
      </c>
      <c r="L6912" s="57">
        <f t="shared" si="489"/>
        <v>0</v>
      </c>
      <c r="M6912" s="4"/>
      <c r="N6912" s="57"/>
      <c r="O6912" s="57"/>
      <c r="P6912" s="4"/>
      <c r="Q6912" s="4"/>
    </row>
    <row r="6913" spans="1:17" s="1" customFormat="1" ht="18.649999999999999" customHeight="1" x14ac:dyDescent="0.35">
      <c r="A6913" s="3"/>
      <c r="B6913" s="57">
        <f t="shared" si="486"/>
        <v>0</v>
      </c>
      <c r="C6913" s="57" t="str">
        <f t="shared" si="487"/>
        <v>Jan</v>
      </c>
      <c r="D6913" s="4"/>
      <c r="E6913" s="57"/>
      <c r="F6913" s="57"/>
      <c r="G6913" s="57"/>
      <c r="H6913" s="57"/>
      <c r="I6913" s="57"/>
      <c r="J6913" s="57"/>
      <c r="K6913" s="57">
        <f t="shared" si="488"/>
        <v>0</v>
      </c>
      <c r="L6913" s="57">
        <f t="shared" si="489"/>
        <v>0</v>
      </c>
      <c r="M6913" s="4"/>
      <c r="N6913" s="57"/>
      <c r="O6913" s="57"/>
      <c r="P6913" s="4"/>
      <c r="Q6913" s="4"/>
    </row>
    <row r="6914" spans="1:17" s="1" customFormat="1" ht="18.649999999999999" customHeight="1" x14ac:dyDescent="0.35">
      <c r="A6914" s="3"/>
      <c r="B6914" s="57">
        <f t="shared" si="486"/>
        <v>0</v>
      </c>
      <c r="C6914" s="57" t="str">
        <f t="shared" si="487"/>
        <v>Jan</v>
      </c>
      <c r="D6914" s="4"/>
      <c r="E6914" s="57"/>
      <c r="F6914" s="57"/>
      <c r="G6914" s="57"/>
      <c r="H6914" s="57"/>
      <c r="I6914" s="57"/>
      <c r="J6914" s="57"/>
      <c r="K6914" s="57">
        <f t="shared" si="488"/>
        <v>0</v>
      </c>
      <c r="L6914" s="57">
        <f t="shared" si="489"/>
        <v>0</v>
      </c>
      <c r="M6914" s="4"/>
      <c r="N6914" s="57"/>
      <c r="O6914" s="57"/>
      <c r="P6914" s="4"/>
      <c r="Q6914" s="4"/>
    </row>
    <row r="6915" spans="1:17" s="1" customFormat="1" ht="18.649999999999999" customHeight="1" x14ac:dyDescent="0.35">
      <c r="A6915" s="3"/>
      <c r="B6915" s="57">
        <f t="shared" si="486"/>
        <v>0</v>
      </c>
      <c r="C6915" s="57" t="str">
        <f t="shared" si="487"/>
        <v>Jan</v>
      </c>
      <c r="D6915" s="4"/>
      <c r="E6915" s="57"/>
      <c r="F6915" s="57"/>
      <c r="G6915" s="57"/>
      <c r="H6915" s="57"/>
      <c r="I6915" s="57"/>
      <c r="J6915" s="57"/>
      <c r="K6915" s="57">
        <f t="shared" si="488"/>
        <v>0</v>
      </c>
      <c r="L6915" s="57">
        <f t="shared" si="489"/>
        <v>0</v>
      </c>
      <c r="M6915" s="4"/>
      <c r="N6915" s="57"/>
      <c r="O6915" s="57"/>
      <c r="P6915" s="4"/>
      <c r="Q6915" s="4"/>
    </row>
    <row r="6916" spans="1:17" s="1" customFormat="1" ht="18.649999999999999" customHeight="1" x14ac:dyDescent="0.35">
      <c r="A6916" s="3"/>
      <c r="B6916" s="57">
        <f t="shared" si="486"/>
        <v>0</v>
      </c>
      <c r="C6916" s="57" t="str">
        <f t="shared" si="487"/>
        <v>Jan</v>
      </c>
      <c r="D6916" s="4"/>
      <c r="E6916" s="57"/>
      <c r="F6916" s="57"/>
      <c r="G6916" s="57"/>
      <c r="H6916" s="57"/>
      <c r="I6916" s="57"/>
      <c r="J6916" s="57"/>
      <c r="K6916" s="57">
        <f t="shared" si="488"/>
        <v>0</v>
      </c>
      <c r="L6916" s="57">
        <f t="shared" si="489"/>
        <v>0</v>
      </c>
      <c r="M6916" s="4"/>
      <c r="N6916" s="57"/>
      <c r="O6916" s="57"/>
      <c r="P6916" s="4"/>
      <c r="Q6916" s="4"/>
    </row>
    <row r="6917" spans="1:17" s="1" customFormat="1" ht="18.649999999999999" customHeight="1" x14ac:dyDescent="0.35">
      <c r="A6917" s="3"/>
      <c r="B6917" s="57">
        <f t="shared" si="486"/>
        <v>0</v>
      </c>
      <c r="C6917" s="57" t="str">
        <f t="shared" si="487"/>
        <v>Jan</v>
      </c>
      <c r="D6917" s="4"/>
      <c r="E6917" s="57"/>
      <c r="F6917" s="57"/>
      <c r="G6917" s="57"/>
      <c r="H6917" s="57"/>
      <c r="I6917" s="57"/>
      <c r="J6917" s="57"/>
      <c r="K6917" s="57">
        <f t="shared" si="488"/>
        <v>0</v>
      </c>
      <c r="L6917" s="57">
        <f t="shared" si="489"/>
        <v>0</v>
      </c>
      <c r="M6917" s="4"/>
      <c r="N6917" s="57"/>
      <c r="O6917" s="57"/>
      <c r="P6917" s="4"/>
      <c r="Q6917" s="4"/>
    </row>
    <row r="6918" spans="1:17" s="1" customFormat="1" ht="18.649999999999999" customHeight="1" x14ac:dyDescent="0.35">
      <c r="A6918" s="3"/>
      <c r="B6918" s="57">
        <f t="shared" si="486"/>
        <v>0</v>
      </c>
      <c r="C6918" s="57" t="str">
        <f t="shared" si="487"/>
        <v>Jan</v>
      </c>
      <c r="D6918" s="4"/>
      <c r="E6918" s="57"/>
      <c r="F6918" s="57"/>
      <c r="G6918" s="57"/>
      <c r="H6918" s="57"/>
      <c r="I6918" s="57"/>
      <c r="J6918" s="57"/>
      <c r="K6918" s="57">
        <f t="shared" si="488"/>
        <v>0</v>
      </c>
      <c r="L6918" s="57">
        <f t="shared" si="489"/>
        <v>0</v>
      </c>
      <c r="M6918" s="4"/>
      <c r="N6918" s="57"/>
      <c r="O6918" s="57"/>
      <c r="P6918" s="4"/>
      <c r="Q6918" s="4"/>
    </row>
    <row r="6919" spans="1:17" s="1" customFormat="1" ht="18.649999999999999" customHeight="1" x14ac:dyDescent="0.35">
      <c r="A6919" s="3"/>
      <c r="B6919" s="57">
        <f t="shared" si="486"/>
        <v>0</v>
      </c>
      <c r="C6919" s="57" t="str">
        <f t="shared" si="487"/>
        <v>Jan</v>
      </c>
      <c r="D6919" s="4"/>
      <c r="E6919" s="57"/>
      <c r="F6919" s="57"/>
      <c r="G6919" s="57"/>
      <c r="H6919" s="57"/>
      <c r="I6919" s="57"/>
      <c r="J6919" s="57"/>
      <c r="K6919" s="57">
        <f t="shared" si="488"/>
        <v>0</v>
      </c>
      <c r="L6919" s="57">
        <f t="shared" si="489"/>
        <v>0</v>
      </c>
      <c r="M6919" s="4"/>
      <c r="N6919" s="57"/>
      <c r="O6919" s="57"/>
      <c r="P6919" s="4"/>
      <c r="Q6919" s="4"/>
    </row>
    <row r="6920" spans="1:17" s="1" customFormat="1" ht="18.649999999999999" customHeight="1" x14ac:dyDescent="0.35">
      <c r="A6920" s="3"/>
      <c r="B6920" s="57">
        <f t="shared" si="486"/>
        <v>0</v>
      </c>
      <c r="C6920" s="57" t="str">
        <f t="shared" si="487"/>
        <v>Jan</v>
      </c>
      <c r="D6920" s="4"/>
      <c r="E6920" s="57"/>
      <c r="F6920" s="57"/>
      <c r="G6920" s="57"/>
      <c r="H6920" s="57"/>
      <c r="I6920" s="57"/>
      <c r="J6920" s="57"/>
      <c r="K6920" s="57">
        <f t="shared" si="488"/>
        <v>0</v>
      </c>
      <c r="L6920" s="57">
        <f t="shared" si="489"/>
        <v>0</v>
      </c>
      <c r="M6920" s="4"/>
      <c r="N6920" s="57"/>
      <c r="O6920" s="57"/>
      <c r="P6920" s="4"/>
      <c r="Q6920" s="4"/>
    </row>
    <row r="6921" spans="1:17" s="1" customFormat="1" ht="18.649999999999999" customHeight="1" x14ac:dyDescent="0.35">
      <c r="A6921" s="3"/>
      <c r="B6921" s="57">
        <f t="shared" si="486"/>
        <v>0</v>
      </c>
      <c r="C6921" s="57" t="str">
        <f t="shared" si="487"/>
        <v>Jan</v>
      </c>
      <c r="D6921" s="4"/>
      <c r="E6921" s="57"/>
      <c r="F6921" s="57"/>
      <c r="G6921" s="57"/>
      <c r="H6921" s="57"/>
      <c r="I6921" s="57"/>
      <c r="J6921" s="57"/>
      <c r="K6921" s="57">
        <f t="shared" si="488"/>
        <v>0</v>
      </c>
      <c r="L6921" s="57">
        <f t="shared" si="489"/>
        <v>0</v>
      </c>
      <c r="M6921" s="4"/>
      <c r="N6921" s="57"/>
      <c r="O6921" s="57"/>
      <c r="P6921" s="4"/>
      <c r="Q6921" s="4"/>
    </row>
    <row r="6922" spans="1:17" s="1" customFormat="1" ht="18.649999999999999" customHeight="1" x14ac:dyDescent="0.35">
      <c r="A6922" s="3"/>
      <c r="B6922" s="57">
        <f t="shared" si="486"/>
        <v>0</v>
      </c>
      <c r="C6922" s="57" t="str">
        <f t="shared" si="487"/>
        <v>Jan</v>
      </c>
      <c r="D6922" s="4"/>
      <c r="E6922" s="57"/>
      <c r="F6922" s="57"/>
      <c r="G6922" s="57"/>
      <c r="H6922" s="57"/>
      <c r="I6922" s="57"/>
      <c r="J6922" s="57"/>
      <c r="K6922" s="57">
        <f t="shared" si="488"/>
        <v>0</v>
      </c>
      <c r="L6922" s="57">
        <f t="shared" si="489"/>
        <v>0</v>
      </c>
      <c r="M6922" s="4"/>
      <c r="N6922" s="57"/>
      <c r="O6922" s="57"/>
      <c r="P6922" s="4"/>
      <c r="Q6922" s="4"/>
    </row>
    <row r="6923" spans="1:17" s="1" customFormat="1" ht="18.649999999999999" customHeight="1" x14ac:dyDescent="0.35">
      <c r="A6923" s="3"/>
      <c r="B6923" s="57">
        <f t="shared" si="486"/>
        <v>0</v>
      </c>
      <c r="C6923" s="57" t="str">
        <f t="shared" si="487"/>
        <v>Jan</v>
      </c>
      <c r="D6923" s="4"/>
      <c r="E6923" s="57"/>
      <c r="F6923" s="57"/>
      <c r="G6923" s="57"/>
      <c r="H6923" s="57"/>
      <c r="I6923" s="57"/>
      <c r="J6923" s="57"/>
      <c r="K6923" s="57">
        <f t="shared" si="488"/>
        <v>0</v>
      </c>
      <c r="L6923" s="57">
        <f t="shared" si="489"/>
        <v>0</v>
      </c>
      <c r="M6923" s="4"/>
      <c r="N6923" s="57"/>
      <c r="O6923" s="57"/>
      <c r="P6923" s="4"/>
      <c r="Q6923" s="4"/>
    </row>
    <row r="6924" spans="1:17" s="1" customFormat="1" ht="18.649999999999999" customHeight="1" x14ac:dyDescent="0.35">
      <c r="A6924" s="3"/>
      <c r="B6924" s="57">
        <f t="shared" si="486"/>
        <v>0</v>
      </c>
      <c r="C6924" s="57" t="str">
        <f t="shared" si="487"/>
        <v>Jan</v>
      </c>
      <c r="D6924" s="4"/>
      <c r="E6924" s="57"/>
      <c r="F6924" s="57"/>
      <c r="G6924" s="57"/>
      <c r="H6924" s="57"/>
      <c r="I6924" s="57"/>
      <c r="J6924" s="57"/>
      <c r="K6924" s="57">
        <f t="shared" si="488"/>
        <v>0</v>
      </c>
      <c r="L6924" s="57">
        <f t="shared" si="489"/>
        <v>0</v>
      </c>
      <c r="M6924" s="4"/>
      <c r="N6924" s="57"/>
      <c r="O6924" s="57"/>
      <c r="P6924" s="4"/>
      <c r="Q6924" s="4"/>
    </row>
    <row r="6925" spans="1:17" s="1" customFormat="1" ht="18.649999999999999" customHeight="1" x14ac:dyDescent="0.35">
      <c r="A6925" s="3"/>
      <c r="B6925" s="57">
        <f t="shared" si="486"/>
        <v>0</v>
      </c>
      <c r="C6925" s="57" t="str">
        <f t="shared" si="487"/>
        <v>Jan</v>
      </c>
      <c r="D6925" s="4"/>
      <c r="E6925" s="57"/>
      <c r="F6925" s="57"/>
      <c r="G6925" s="57"/>
      <c r="H6925" s="57"/>
      <c r="I6925" s="57"/>
      <c r="J6925" s="57"/>
      <c r="K6925" s="57">
        <f t="shared" si="488"/>
        <v>0</v>
      </c>
      <c r="L6925" s="57">
        <f t="shared" si="489"/>
        <v>0</v>
      </c>
      <c r="M6925" s="4"/>
      <c r="N6925" s="57"/>
      <c r="O6925" s="57"/>
      <c r="P6925" s="4"/>
      <c r="Q6925" s="4"/>
    </row>
    <row r="6926" spans="1:17" s="1" customFormat="1" ht="18.649999999999999" customHeight="1" x14ac:dyDescent="0.35">
      <c r="A6926" s="3"/>
      <c r="B6926" s="57">
        <f t="shared" si="486"/>
        <v>0</v>
      </c>
      <c r="C6926" s="57" t="str">
        <f t="shared" si="487"/>
        <v>Jan</v>
      </c>
      <c r="D6926" s="4"/>
      <c r="E6926" s="57"/>
      <c r="F6926" s="57"/>
      <c r="G6926" s="57"/>
      <c r="H6926" s="57"/>
      <c r="I6926" s="57"/>
      <c r="J6926" s="57"/>
      <c r="K6926" s="57">
        <f t="shared" si="488"/>
        <v>0</v>
      </c>
      <c r="L6926" s="57">
        <f t="shared" si="489"/>
        <v>0</v>
      </c>
      <c r="M6926" s="4"/>
      <c r="N6926" s="57"/>
      <c r="O6926" s="57"/>
      <c r="P6926" s="4"/>
      <c r="Q6926" s="4"/>
    </row>
    <row r="6927" spans="1:17" s="1" customFormat="1" ht="18.649999999999999" customHeight="1" x14ac:dyDescent="0.35">
      <c r="A6927" s="3"/>
      <c r="B6927" s="57">
        <f t="shared" si="486"/>
        <v>0</v>
      </c>
      <c r="C6927" s="57" t="str">
        <f t="shared" si="487"/>
        <v>Jan</v>
      </c>
      <c r="D6927" s="4"/>
      <c r="E6927" s="57"/>
      <c r="F6927" s="57"/>
      <c r="G6927" s="57"/>
      <c r="H6927" s="57"/>
      <c r="I6927" s="57"/>
      <c r="J6927" s="57"/>
      <c r="K6927" s="57">
        <f t="shared" si="488"/>
        <v>0</v>
      </c>
      <c r="L6927" s="57">
        <f t="shared" si="489"/>
        <v>0</v>
      </c>
      <c r="M6927" s="4"/>
      <c r="N6927" s="57"/>
      <c r="O6927" s="57"/>
      <c r="P6927" s="4"/>
      <c r="Q6927" s="4"/>
    </row>
    <row r="6928" spans="1:17" s="1" customFormat="1" ht="18.649999999999999" customHeight="1" x14ac:dyDescent="0.35">
      <c r="A6928" s="3"/>
      <c r="B6928" s="57">
        <f t="shared" si="486"/>
        <v>0</v>
      </c>
      <c r="C6928" s="57" t="str">
        <f t="shared" si="487"/>
        <v>Jan</v>
      </c>
      <c r="D6928" s="4"/>
      <c r="E6928" s="57"/>
      <c r="F6928" s="57"/>
      <c r="G6928" s="57"/>
      <c r="H6928" s="57"/>
      <c r="I6928" s="57"/>
      <c r="J6928" s="57"/>
      <c r="K6928" s="57">
        <f t="shared" si="488"/>
        <v>0</v>
      </c>
      <c r="L6928" s="57">
        <f t="shared" si="489"/>
        <v>0</v>
      </c>
      <c r="M6928" s="4"/>
      <c r="N6928" s="57"/>
      <c r="O6928" s="57"/>
      <c r="P6928" s="4"/>
      <c r="Q6928" s="4"/>
    </row>
    <row r="6929" spans="1:17" s="1" customFormat="1" ht="18.649999999999999" customHeight="1" x14ac:dyDescent="0.35">
      <c r="A6929" s="3"/>
      <c r="B6929" s="57">
        <f t="shared" si="486"/>
        <v>0</v>
      </c>
      <c r="C6929" s="57" t="str">
        <f t="shared" si="487"/>
        <v>Jan</v>
      </c>
      <c r="D6929" s="4"/>
      <c r="E6929" s="57"/>
      <c r="F6929" s="57"/>
      <c r="G6929" s="57"/>
      <c r="H6929" s="57"/>
      <c r="I6929" s="57"/>
      <c r="J6929" s="57"/>
      <c r="K6929" s="57">
        <f t="shared" si="488"/>
        <v>0</v>
      </c>
      <c r="L6929" s="57">
        <f t="shared" si="489"/>
        <v>0</v>
      </c>
      <c r="M6929" s="4"/>
      <c r="N6929" s="57"/>
      <c r="O6929" s="57"/>
      <c r="P6929" s="4"/>
      <c r="Q6929" s="4"/>
    </row>
    <row r="6930" spans="1:17" s="1" customFormat="1" ht="18.649999999999999" customHeight="1" x14ac:dyDescent="0.35">
      <c r="A6930" s="3"/>
      <c r="B6930" s="57">
        <f t="shared" si="486"/>
        <v>0</v>
      </c>
      <c r="C6930" s="57" t="str">
        <f t="shared" si="487"/>
        <v>Jan</v>
      </c>
      <c r="D6930" s="4"/>
      <c r="E6930" s="57"/>
      <c r="F6930" s="57"/>
      <c r="G6930" s="57"/>
      <c r="H6930" s="57"/>
      <c r="I6930" s="57"/>
      <c r="J6930" s="57"/>
      <c r="K6930" s="57">
        <f t="shared" si="488"/>
        <v>0</v>
      </c>
      <c r="L6930" s="57">
        <f t="shared" si="489"/>
        <v>0</v>
      </c>
      <c r="M6930" s="4"/>
      <c r="N6930" s="57"/>
      <c r="O6930" s="57"/>
      <c r="P6930" s="4"/>
      <c r="Q6930" s="4"/>
    </row>
    <row r="6931" spans="1:17" s="1" customFormat="1" ht="18.649999999999999" customHeight="1" x14ac:dyDescent="0.35">
      <c r="A6931" s="3"/>
      <c r="B6931" s="57">
        <f t="shared" si="486"/>
        <v>0</v>
      </c>
      <c r="C6931" s="57" t="str">
        <f t="shared" si="487"/>
        <v>Jan</v>
      </c>
      <c r="D6931" s="4"/>
      <c r="E6931" s="57"/>
      <c r="F6931" s="57"/>
      <c r="G6931" s="57"/>
      <c r="H6931" s="57"/>
      <c r="I6931" s="57"/>
      <c r="J6931" s="57"/>
      <c r="K6931" s="57">
        <f t="shared" si="488"/>
        <v>0</v>
      </c>
      <c r="L6931" s="57">
        <f t="shared" si="489"/>
        <v>0</v>
      </c>
      <c r="M6931" s="4"/>
      <c r="N6931" s="57"/>
      <c r="O6931" s="57"/>
      <c r="P6931" s="4"/>
      <c r="Q6931" s="4"/>
    </row>
    <row r="6932" spans="1:17" s="1" customFormat="1" ht="18.649999999999999" customHeight="1" x14ac:dyDescent="0.35">
      <c r="A6932" s="3"/>
      <c r="B6932" s="57">
        <f t="shared" si="486"/>
        <v>0</v>
      </c>
      <c r="C6932" s="57" t="str">
        <f t="shared" si="487"/>
        <v>Jan</v>
      </c>
      <c r="D6932" s="4"/>
      <c r="E6932" s="57"/>
      <c r="F6932" s="57"/>
      <c r="G6932" s="57"/>
      <c r="H6932" s="57"/>
      <c r="I6932" s="57"/>
      <c r="J6932" s="57"/>
      <c r="K6932" s="57">
        <f t="shared" si="488"/>
        <v>0</v>
      </c>
      <c r="L6932" s="57">
        <f t="shared" si="489"/>
        <v>0</v>
      </c>
      <c r="M6932" s="4"/>
      <c r="N6932" s="57"/>
      <c r="O6932" s="57"/>
      <c r="P6932" s="4"/>
      <c r="Q6932" s="4"/>
    </row>
    <row r="6933" spans="1:17" s="1" customFormat="1" ht="18.649999999999999" customHeight="1" x14ac:dyDescent="0.35">
      <c r="A6933" s="3"/>
      <c r="B6933" s="57">
        <f t="shared" si="486"/>
        <v>0</v>
      </c>
      <c r="C6933" s="57" t="str">
        <f t="shared" si="487"/>
        <v>Jan</v>
      </c>
      <c r="D6933" s="4"/>
      <c r="E6933" s="57"/>
      <c r="F6933" s="57"/>
      <c r="G6933" s="57"/>
      <c r="H6933" s="57"/>
      <c r="I6933" s="57"/>
      <c r="J6933" s="57"/>
      <c r="K6933" s="57">
        <f t="shared" si="488"/>
        <v>0</v>
      </c>
      <c r="L6933" s="57">
        <f t="shared" si="489"/>
        <v>0</v>
      </c>
      <c r="M6933" s="4"/>
      <c r="N6933" s="57"/>
      <c r="O6933" s="57"/>
      <c r="P6933" s="4"/>
      <c r="Q6933" s="4"/>
    </row>
    <row r="6934" spans="1:17" s="1" customFormat="1" ht="18.649999999999999" customHeight="1" x14ac:dyDescent="0.35">
      <c r="A6934" s="3"/>
      <c r="B6934" s="57">
        <f t="shared" si="486"/>
        <v>0</v>
      </c>
      <c r="C6934" s="57" t="str">
        <f t="shared" si="487"/>
        <v>Jan</v>
      </c>
      <c r="D6934" s="4"/>
      <c r="E6934" s="57"/>
      <c r="F6934" s="57"/>
      <c r="G6934" s="57"/>
      <c r="H6934" s="57"/>
      <c r="I6934" s="57"/>
      <c r="J6934" s="57"/>
      <c r="K6934" s="57">
        <f t="shared" si="488"/>
        <v>0</v>
      </c>
      <c r="L6934" s="57">
        <f t="shared" si="489"/>
        <v>0</v>
      </c>
      <c r="M6934" s="4"/>
      <c r="N6934" s="57"/>
      <c r="O6934" s="57"/>
      <c r="P6934" s="4"/>
      <c r="Q6934" s="4"/>
    </row>
    <row r="6935" spans="1:17" s="1" customFormat="1" ht="18.649999999999999" customHeight="1" x14ac:dyDescent="0.35">
      <c r="A6935" s="3"/>
      <c r="B6935" s="57">
        <f t="shared" si="486"/>
        <v>0</v>
      </c>
      <c r="C6935" s="57" t="str">
        <f t="shared" si="487"/>
        <v>Jan</v>
      </c>
      <c r="D6935" s="4"/>
      <c r="E6935" s="57"/>
      <c r="F6935" s="57"/>
      <c r="G6935" s="57"/>
      <c r="H6935" s="57"/>
      <c r="I6935" s="57"/>
      <c r="J6935" s="57"/>
      <c r="K6935" s="57">
        <f t="shared" si="488"/>
        <v>0</v>
      </c>
      <c r="L6935" s="57">
        <f t="shared" si="489"/>
        <v>0</v>
      </c>
      <c r="M6935" s="4"/>
      <c r="N6935" s="57"/>
      <c r="O6935" s="57"/>
      <c r="P6935" s="4"/>
      <c r="Q6935" s="4"/>
    </row>
    <row r="6936" spans="1:17" s="1" customFormat="1" ht="18.649999999999999" customHeight="1" x14ac:dyDescent="0.35">
      <c r="A6936" s="3"/>
      <c r="B6936" s="57">
        <f t="shared" si="486"/>
        <v>0</v>
      </c>
      <c r="C6936" s="57" t="str">
        <f t="shared" si="487"/>
        <v>Jan</v>
      </c>
      <c r="D6936" s="4"/>
      <c r="E6936" s="57"/>
      <c r="F6936" s="57"/>
      <c r="G6936" s="57"/>
      <c r="H6936" s="57"/>
      <c r="I6936" s="57"/>
      <c r="J6936" s="57"/>
      <c r="K6936" s="57">
        <f t="shared" si="488"/>
        <v>0</v>
      </c>
      <c r="L6936" s="57">
        <f t="shared" si="489"/>
        <v>0</v>
      </c>
      <c r="M6936" s="4"/>
      <c r="N6936" s="57"/>
      <c r="O6936" s="57"/>
      <c r="P6936" s="4"/>
      <c r="Q6936" s="4"/>
    </row>
    <row r="6937" spans="1:17" s="1" customFormat="1" ht="18.649999999999999" customHeight="1" x14ac:dyDescent="0.35">
      <c r="A6937" s="3"/>
      <c r="B6937" s="57">
        <f t="shared" si="486"/>
        <v>0</v>
      </c>
      <c r="C6937" s="57" t="str">
        <f t="shared" si="487"/>
        <v>Jan</v>
      </c>
      <c r="D6937" s="4"/>
      <c r="E6937" s="57"/>
      <c r="F6937" s="57"/>
      <c r="G6937" s="57"/>
      <c r="H6937" s="57"/>
      <c r="I6937" s="57"/>
      <c r="J6937" s="57"/>
      <c r="K6937" s="57">
        <f t="shared" si="488"/>
        <v>0</v>
      </c>
      <c r="L6937" s="57">
        <f t="shared" si="489"/>
        <v>0</v>
      </c>
      <c r="M6937" s="4"/>
      <c r="N6937" s="57"/>
      <c r="O6937" s="57"/>
      <c r="P6937" s="4"/>
      <c r="Q6937" s="4"/>
    </row>
    <row r="6938" spans="1:17" s="1" customFormat="1" ht="18.649999999999999" customHeight="1" x14ac:dyDescent="0.35">
      <c r="A6938" s="3"/>
      <c r="B6938" s="57">
        <f t="shared" si="486"/>
        <v>0</v>
      </c>
      <c r="C6938" s="57" t="str">
        <f t="shared" si="487"/>
        <v>Jan</v>
      </c>
      <c r="D6938" s="4"/>
      <c r="E6938" s="57"/>
      <c r="F6938" s="57"/>
      <c r="G6938" s="57"/>
      <c r="H6938" s="57"/>
      <c r="I6938" s="57"/>
      <c r="J6938" s="57"/>
      <c r="K6938" s="57">
        <f t="shared" si="488"/>
        <v>0</v>
      </c>
      <c r="L6938" s="57">
        <f t="shared" si="489"/>
        <v>0</v>
      </c>
      <c r="M6938" s="4"/>
      <c r="N6938" s="57"/>
      <c r="O6938" s="57"/>
      <c r="P6938" s="4"/>
      <c r="Q6938" s="4"/>
    </row>
    <row r="6939" spans="1:17" s="1" customFormat="1" ht="18.649999999999999" customHeight="1" x14ac:dyDescent="0.35">
      <c r="A6939" s="3"/>
      <c r="B6939" s="57">
        <f t="shared" si="486"/>
        <v>0</v>
      </c>
      <c r="C6939" s="57" t="str">
        <f t="shared" si="487"/>
        <v>Jan</v>
      </c>
      <c r="D6939" s="4"/>
      <c r="E6939" s="57"/>
      <c r="F6939" s="57"/>
      <c r="G6939" s="57"/>
      <c r="H6939" s="57"/>
      <c r="I6939" s="57"/>
      <c r="J6939" s="57"/>
      <c r="K6939" s="57">
        <f t="shared" si="488"/>
        <v>0</v>
      </c>
      <c r="L6939" s="57">
        <f t="shared" si="489"/>
        <v>0</v>
      </c>
      <c r="M6939" s="4"/>
      <c r="N6939" s="57"/>
      <c r="O6939" s="57"/>
      <c r="P6939" s="4"/>
      <c r="Q6939" s="4"/>
    </row>
    <row r="6940" spans="1:17" s="1" customFormat="1" ht="18.649999999999999" customHeight="1" x14ac:dyDescent="0.35">
      <c r="A6940" s="3"/>
      <c r="B6940" s="57">
        <f t="shared" si="486"/>
        <v>0</v>
      </c>
      <c r="C6940" s="57" t="str">
        <f t="shared" si="487"/>
        <v>Jan</v>
      </c>
      <c r="D6940" s="4"/>
      <c r="E6940" s="57"/>
      <c r="F6940" s="57"/>
      <c r="G6940" s="57"/>
      <c r="H6940" s="57"/>
      <c r="I6940" s="57"/>
      <c r="J6940" s="57"/>
      <c r="K6940" s="57">
        <f t="shared" si="488"/>
        <v>0</v>
      </c>
      <c r="L6940" s="57">
        <f t="shared" si="489"/>
        <v>0</v>
      </c>
      <c r="M6940" s="4"/>
      <c r="N6940" s="57"/>
      <c r="O6940" s="57"/>
      <c r="P6940" s="4"/>
      <c r="Q6940" s="4"/>
    </row>
    <row r="6941" spans="1:17" s="1" customFormat="1" ht="18.649999999999999" customHeight="1" x14ac:dyDescent="0.35">
      <c r="A6941" s="3"/>
      <c r="B6941" s="57">
        <f t="shared" si="486"/>
        <v>0</v>
      </c>
      <c r="C6941" s="57" t="str">
        <f t="shared" si="487"/>
        <v>Jan</v>
      </c>
      <c r="D6941" s="4"/>
      <c r="E6941" s="57"/>
      <c r="F6941" s="57"/>
      <c r="G6941" s="57"/>
      <c r="H6941" s="57"/>
      <c r="I6941" s="57"/>
      <c r="J6941" s="57"/>
      <c r="K6941" s="57">
        <f t="shared" si="488"/>
        <v>0</v>
      </c>
      <c r="L6941" s="57">
        <f t="shared" si="489"/>
        <v>0</v>
      </c>
      <c r="M6941" s="4"/>
      <c r="N6941" s="57"/>
      <c r="O6941" s="57"/>
      <c r="P6941" s="4"/>
      <c r="Q6941" s="4"/>
    </row>
    <row r="6942" spans="1:17" s="1" customFormat="1" ht="18.649999999999999" customHeight="1" x14ac:dyDescent="0.35">
      <c r="A6942" s="3"/>
      <c r="B6942" s="57">
        <f t="shared" si="486"/>
        <v>0</v>
      </c>
      <c r="C6942" s="57" t="str">
        <f t="shared" si="487"/>
        <v>Jan</v>
      </c>
      <c r="D6942" s="4"/>
      <c r="E6942" s="57"/>
      <c r="F6942" s="57"/>
      <c r="G6942" s="57"/>
      <c r="H6942" s="57"/>
      <c r="I6942" s="57"/>
      <c r="J6942" s="57"/>
      <c r="K6942" s="57">
        <f t="shared" si="488"/>
        <v>0</v>
      </c>
      <c r="L6942" s="57">
        <f t="shared" si="489"/>
        <v>0</v>
      </c>
      <c r="M6942" s="4"/>
      <c r="N6942" s="57"/>
      <c r="O6942" s="57"/>
      <c r="P6942" s="4"/>
      <c r="Q6942" s="4"/>
    </row>
    <row r="6943" spans="1:17" s="1" customFormat="1" ht="18.649999999999999" customHeight="1" x14ac:dyDescent="0.35">
      <c r="A6943" s="3"/>
      <c r="B6943" s="57">
        <f t="shared" si="486"/>
        <v>0</v>
      </c>
      <c r="C6943" s="57" t="str">
        <f t="shared" si="487"/>
        <v>Jan</v>
      </c>
      <c r="D6943" s="4"/>
      <c r="E6943" s="57"/>
      <c r="F6943" s="57"/>
      <c r="G6943" s="57"/>
      <c r="H6943" s="57"/>
      <c r="I6943" s="57"/>
      <c r="J6943" s="57"/>
      <c r="K6943" s="57">
        <f t="shared" si="488"/>
        <v>0</v>
      </c>
      <c r="L6943" s="57">
        <f t="shared" si="489"/>
        <v>0</v>
      </c>
      <c r="M6943" s="4"/>
      <c r="N6943" s="57"/>
      <c r="O6943" s="57"/>
      <c r="P6943" s="4"/>
      <c r="Q6943" s="4"/>
    </row>
    <row r="6944" spans="1:17" s="1" customFormat="1" ht="18.649999999999999" customHeight="1" x14ac:dyDescent="0.35">
      <c r="A6944" s="3"/>
      <c r="B6944" s="57">
        <f t="shared" si="486"/>
        <v>0</v>
      </c>
      <c r="C6944" s="57" t="str">
        <f t="shared" si="487"/>
        <v>Jan</v>
      </c>
      <c r="D6944" s="4"/>
      <c r="E6944" s="57"/>
      <c r="F6944" s="57"/>
      <c r="G6944" s="57"/>
      <c r="H6944" s="57"/>
      <c r="I6944" s="57"/>
      <c r="J6944" s="57"/>
      <c r="K6944" s="57">
        <f t="shared" si="488"/>
        <v>0</v>
      </c>
      <c r="L6944" s="57">
        <f t="shared" si="489"/>
        <v>0</v>
      </c>
      <c r="M6944" s="4"/>
      <c r="N6944" s="57"/>
      <c r="O6944" s="57"/>
      <c r="P6944" s="4"/>
      <c r="Q6944" s="4"/>
    </row>
    <row r="6945" spans="1:17" s="1" customFormat="1" ht="18.649999999999999" customHeight="1" x14ac:dyDescent="0.35">
      <c r="A6945" s="3"/>
      <c r="B6945" s="57">
        <f t="shared" si="486"/>
        <v>0</v>
      </c>
      <c r="C6945" s="57" t="str">
        <f t="shared" si="487"/>
        <v>Jan</v>
      </c>
      <c r="D6945" s="4"/>
      <c r="E6945" s="57"/>
      <c r="F6945" s="57"/>
      <c r="G6945" s="57"/>
      <c r="H6945" s="57"/>
      <c r="I6945" s="57"/>
      <c r="J6945" s="57"/>
      <c r="K6945" s="57">
        <f t="shared" si="488"/>
        <v>0</v>
      </c>
      <c r="L6945" s="57">
        <f t="shared" si="489"/>
        <v>0</v>
      </c>
      <c r="M6945" s="4"/>
      <c r="N6945" s="57"/>
      <c r="O6945" s="57"/>
      <c r="P6945" s="4"/>
      <c r="Q6945" s="4"/>
    </row>
    <row r="6946" spans="1:17" s="1" customFormat="1" ht="18.649999999999999" customHeight="1" x14ac:dyDescent="0.35">
      <c r="A6946" s="3"/>
      <c r="B6946" s="57">
        <f t="shared" ref="B6946:B7001" si="490">WEEKNUM(A6946)</f>
        <v>0</v>
      </c>
      <c r="C6946" s="57" t="str">
        <f t="shared" ref="C6946:C7001" si="491">TEXT(A6946,"Mmm")</f>
        <v>Jan</v>
      </c>
      <c r="D6946" s="4"/>
      <c r="E6946" s="57"/>
      <c r="F6946" s="57"/>
      <c r="G6946" s="57"/>
      <c r="H6946" s="57"/>
      <c r="I6946" s="57"/>
      <c r="J6946" s="57"/>
      <c r="K6946" s="57">
        <f t="shared" si="488"/>
        <v>0</v>
      </c>
      <c r="L6946" s="57">
        <f t="shared" si="489"/>
        <v>0</v>
      </c>
      <c r="M6946" s="4"/>
      <c r="N6946" s="57"/>
      <c r="O6946" s="57"/>
      <c r="P6946" s="4"/>
      <c r="Q6946" s="4"/>
    </row>
    <row r="6947" spans="1:17" s="1" customFormat="1" ht="18.649999999999999" customHeight="1" x14ac:dyDescent="0.35">
      <c r="A6947" s="3"/>
      <c r="B6947" s="57">
        <f t="shared" si="490"/>
        <v>0</v>
      </c>
      <c r="C6947" s="57" t="str">
        <f t="shared" si="491"/>
        <v>Jan</v>
      </c>
      <c r="D6947" s="4"/>
      <c r="E6947" s="57"/>
      <c r="F6947" s="57"/>
      <c r="G6947" s="57"/>
      <c r="H6947" s="57"/>
      <c r="I6947" s="57"/>
      <c r="J6947" s="57"/>
      <c r="K6947" s="57">
        <f t="shared" si="488"/>
        <v>0</v>
      </c>
      <c r="L6947" s="57">
        <f t="shared" si="489"/>
        <v>0</v>
      </c>
      <c r="M6947" s="4"/>
      <c r="N6947" s="57"/>
      <c r="O6947" s="57"/>
      <c r="P6947" s="4"/>
      <c r="Q6947" s="4"/>
    </row>
    <row r="6948" spans="1:17" s="1" customFormat="1" ht="18.649999999999999" customHeight="1" x14ac:dyDescent="0.35">
      <c r="A6948" s="3"/>
      <c r="B6948" s="57">
        <f t="shared" si="490"/>
        <v>0</v>
      </c>
      <c r="C6948" s="57" t="str">
        <f t="shared" si="491"/>
        <v>Jan</v>
      </c>
      <c r="D6948" s="4"/>
      <c r="E6948" s="57"/>
      <c r="F6948" s="57"/>
      <c r="G6948" s="57"/>
      <c r="H6948" s="57"/>
      <c r="I6948" s="57"/>
      <c r="J6948" s="57"/>
      <c r="K6948" s="57">
        <f t="shared" si="488"/>
        <v>0</v>
      </c>
      <c r="L6948" s="57">
        <f t="shared" si="489"/>
        <v>0</v>
      </c>
      <c r="M6948" s="4"/>
      <c r="N6948" s="57"/>
      <c r="O6948" s="57"/>
      <c r="P6948" s="4"/>
      <c r="Q6948" s="4"/>
    </row>
    <row r="6949" spans="1:17" s="1" customFormat="1" ht="18.649999999999999" customHeight="1" x14ac:dyDescent="0.35">
      <c r="A6949" s="3"/>
      <c r="B6949" s="57">
        <f t="shared" si="490"/>
        <v>0</v>
      </c>
      <c r="C6949" s="57" t="str">
        <f t="shared" si="491"/>
        <v>Jan</v>
      </c>
      <c r="D6949" s="4"/>
      <c r="E6949" s="57"/>
      <c r="F6949" s="57"/>
      <c r="G6949" s="57"/>
      <c r="H6949" s="57"/>
      <c r="I6949" s="57"/>
      <c r="J6949" s="57"/>
      <c r="K6949" s="57">
        <f t="shared" si="488"/>
        <v>0</v>
      </c>
      <c r="L6949" s="57">
        <f t="shared" si="489"/>
        <v>0</v>
      </c>
      <c r="M6949" s="4"/>
      <c r="N6949" s="57"/>
      <c r="O6949" s="57"/>
      <c r="P6949" s="4"/>
      <c r="Q6949" s="4"/>
    </row>
    <row r="6950" spans="1:17" s="1" customFormat="1" ht="18.649999999999999" customHeight="1" x14ac:dyDescent="0.35">
      <c r="A6950" s="3"/>
      <c r="B6950" s="57">
        <f t="shared" si="490"/>
        <v>0</v>
      </c>
      <c r="C6950" s="57" t="str">
        <f t="shared" si="491"/>
        <v>Jan</v>
      </c>
      <c r="D6950" s="4"/>
      <c r="E6950" s="57"/>
      <c r="F6950" s="57"/>
      <c r="G6950" s="57"/>
      <c r="H6950" s="57"/>
      <c r="I6950" s="57"/>
      <c r="J6950" s="57"/>
      <c r="K6950" s="57">
        <f t="shared" si="488"/>
        <v>0</v>
      </c>
      <c r="L6950" s="57">
        <f t="shared" si="489"/>
        <v>0</v>
      </c>
      <c r="M6950" s="4"/>
      <c r="N6950" s="57"/>
      <c r="O6950" s="57"/>
      <c r="P6950" s="4"/>
      <c r="Q6950" s="4"/>
    </row>
    <row r="6951" spans="1:17" s="1" customFormat="1" ht="18.649999999999999" customHeight="1" x14ac:dyDescent="0.35">
      <c r="A6951" s="3"/>
      <c r="B6951" s="57">
        <f t="shared" si="490"/>
        <v>0</v>
      </c>
      <c r="C6951" s="57" t="str">
        <f t="shared" si="491"/>
        <v>Jan</v>
      </c>
      <c r="D6951" s="4"/>
      <c r="E6951" s="57"/>
      <c r="F6951" s="57"/>
      <c r="G6951" s="57"/>
      <c r="H6951" s="57"/>
      <c r="I6951" s="57"/>
      <c r="J6951" s="57"/>
      <c r="K6951" s="57">
        <f t="shared" si="488"/>
        <v>0</v>
      </c>
      <c r="L6951" s="57">
        <f t="shared" si="489"/>
        <v>0</v>
      </c>
      <c r="M6951" s="4"/>
      <c r="N6951" s="57"/>
      <c r="O6951" s="57"/>
      <c r="P6951" s="4"/>
      <c r="Q6951" s="4"/>
    </row>
    <row r="6952" spans="1:17" s="1" customFormat="1" ht="18.649999999999999" customHeight="1" x14ac:dyDescent="0.35">
      <c r="A6952" s="3"/>
      <c r="B6952" s="57">
        <f t="shared" si="490"/>
        <v>0</v>
      </c>
      <c r="C6952" s="57" t="str">
        <f t="shared" si="491"/>
        <v>Jan</v>
      </c>
      <c r="D6952" s="4"/>
      <c r="E6952" s="57"/>
      <c r="F6952" s="57"/>
      <c r="G6952" s="57"/>
      <c r="H6952" s="57"/>
      <c r="I6952" s="57"/>
      <c r="J6952" s="57"/>
      <c r="K6952" s="57">
        <f t="shared" si="488"/>
        <v>0</v>
      </c>
      <c r="L6952" s="57">
        <f t="shared" si="489"/>
        <v>0</v>
      </c>
      <c r="M6952" s="4"/>
      <c r="N6952" s="57"/>
      <c r="O6952" s="57"/>
      <c r="P6952" s="4"/>
      <c r="Q6952" s="4"/>
    </row>
    <row r="6953" spans="1:17" s="1" customFormat="1" ht="18.649999999999999" customHeight="1" x14ac:dyDescent="0.35">
      <c r="A6953" s="3"/>
      <c r="B6953" s="57">
        <f t="shared" si="490"/>
        <v>0</v>
      </c>
      <c r="C6953" s="57" t="str">
        <f t="shared" si="491"/>
        <v>Jan</v>
      </c>
      <c r="D6953" s="4"/>
      <c r="E6953" s="57"/>
      <c r="F6953" s="57"/>
      <c r="G6953" s="57"/>
      <c r="H6953" s="57"/>
      <c r="I6953" s="57"/>
      <c r="J6953" s="57"/>
      <c r="K6953" s="57">
        <f t="shared" si="488"/>
        <v>0</v>
      </c>
      <c r="L6953" s="57">
        <f t="shared" si="489"/>
        <v>0</v>
      </c>
      <c r="M6953" s="4"/>
      <c r="N6953" s="57"/>
      <c r="O6953" s="57"/>
      <c r="P6953" s="4"/>
      <c r="Q6953" s="4"/>
    </row>
    <row r="6954" spans="1:17" s="1" customFormat="1" ht="18.649999999999999" customHeight="1" x14ac:dyDescent="0.35">
      <c r="A6954" s="3"/>
      <c r="B6954" s="57">
        <f t="shared" si="490"/>
        <v>0</v>
      </c>
      <c r="C6954" s="57" t="str">
        <f t="shared" si="491"/>
        <v>Jan</v>
      </c>
      <c r="D6954" s="4"/>
      <c r="E6954" s="57"/>
      <c r="F6954" s="57"/>
      <c r="G6954" s="57"/>
      <c r="H6954" s="57"/>
      <c r="I6954" s="57"/>
      <c r="J6954" s="57"/>
      <c r="K6954" s="57">
        <f t="shared" si="488"/>
        <v>0</v>
      </c>
      <c r="L6954" s="57">
        <f t="shared" si="489"/>
        <v>0</v>
      </c>
      <c r="M6954" s="4"/>
      <c r="N6954" s="57"/>
      <c r="O6954" s="57"/>
      <c r="P6954" s="4"/>
      <c r="Q6954" s="4"/>
    </row>
    <row r="6955" spans="1:17" s="1" customFormat="1" ht="18.649999999999999" customHeight="1" x14ac:dyDescent="0.35">
      <c r="A6955" s="3"/>
      <c r="B6955" s="57">
        <f t="shared" si="490"/>
        <v>0</v>
      </c>
      <c r="C6955" s="57" t="str">
        <f t="shared" si="491"/>
        <v>Jan</v>
      </c>
      <c r="D6955" s="4"/>
      <c r="E6955" s="57"/>
      <c r="F6955" s="57"/>
      <c r="G6955" s="57"/>
      <c r="H6955" s="57"/>
      <c r="I6955" s="57"/>
      <c r="J6955" s="57"/>
      <c r="K6955" s="57">
        <f t="shared" si="488"/>
        <v>0</v>
      </c>
      <c r="L6955" s="57">
        <f t="shared" si="489"/>
        <v>0</v>
      </c>
      <c r="M6955" s="4"/>
      <c r="N6955" s="57"/>
      <c r="O6955" s="57"/>
      <c r="P6955" s="4"/>
      <c r="Q6955" s="4"/>
    </row>
    <row r="6956" spans="1:17" s="1" customFormat="1" ht="18.649999999999999" customHeight="1" x14ac:dyDescent="0.35">
      <c r="A6956" s="3"/>
      <c r="B6956" s="57">
        <f t="shared" si="490"/>
        <v>0</v>
      </c>
      <c r="C6956" s="57" t="str">
        <f t="shared" si="491"/>
        <v>Jan</v>
      </c>
      <c r="D6956" s="4"/>
      <c r="E6956" s="57"/>
      <c r="F6956" s="57"/>
      <c r="G6956" s="57"/>
      <c r="H6956" s="57"/>
      <c r="I6956" s="57"/>
      <c r="J6956" s="57"/>
      <c r="K6956" s="57">
        <f t="shared" si="488"/>
        <v>0</v>
      </c>
      <c r="L6956" s="57">
        <f t="shared" si="489"/>
        <v>0</v>
      </c>
      <c r="M6956" s="4"/>
      <c r="N6956" s="57"/>
      <c r="O6956" s="57"/>
      <c r="P6956" s="4"/>
      <c r="Q6956" s="4"/>
    </row>
    <row r="6957" spans="1:17" s="1" customFormat="1" ht="18.649999999999999" customHeight="1" x14ac:dyDescent="0.35">
      <c r="A6957" s="3"/>
      <c r="B6957" s="57">
        <f t="shared" si="490"/>
        <v>0</v>
      </c>
      <c r="C6957" s="57" t="str">
        <f t="shared" si="491"/>
        <v>Jan</v>
      </c>
      <c r="D6957" s="4"/>
      <c r="E6957" s="57"/>
      <c r="F6957" s="57"/>
      <c r="G6957" s="57"/>
      <c r="H6957" s="57"/>
      <c r="I6957" s="57"/>
      <c r="J6957" s="57"/>
      <c r="K6957" s="57">
        <f t="shared" ref="K6957:K7001" si="492">I6957+J6957</f>
        <v>0</v>
      </c>
      <c r="L6957" s="57">
        <f t="shared" si="489"/>
        <v>0</v>
      </c>
      <c r="M6957" s="4"/>
      <c r="N6957" s="57"/>
      <c r="O6957" s="57"/>
      <c r="P6957" s="4"/>
      <c r="Q6957" s="4"/>
    </row>
    <row r="6958" spans="1:17" s="1" customFormat="1" ht="18.649999999999999" customHeight="1" x14ac:dyDescent="0.35">
      <c r="A6958" s="3"/>
      <c r="B6958" s="57">
        <f t="shared" si="490"/>
        <v>0</v>
      </c>
      <c r="C6958" s="57" t="str">
        <f t="shared" si="491"/>
        <v>Jan</v>
      </c>
      <c r="D6958" s="4"/>
      <c r="E6958" s="57"/>
      <c r="F6958" s="57"/>
      <c r="G6958" s="57"/>
      <c r="H6958" s="57"/>
      <c r="I6958" s="57"/>
      <c r="J6958" s="57"/>
      <c r="K6958" s="57">
        <f t="shared" si="492"/>
        <v>0</v>
      </c>
      <c r="L6958" s="57">
        <f t="shared" si="489"/>
        <v>0</v>
      </c>
      <c r="M6958" s="4"/>
      <c r="N6958" s="57"/>
      <c r="O6958" s="57"/>
      <c r="P6958" s="4"/>
      <c r="Q6958" s="4"/>
    </row>
    <row r="6959" spans="1:17" s="1" customFormat="1" ht="18.649999999999999" customHeight="1" x14ac:dyDescent="0.35">
      <c r="A6959" s="3"/>
      <c r="B6959" s="57">
        <f t="shared" si="490"/>
        <v>0</v>
      </c>
      <c r="C6959" s="57" t="str">
        <f t="shared" si="491"/>
        <v>Jan</v>
      </c>
      <c r="D6959" s="4"/>
      <c r="E6959" s="57"/>
      <c r="F6959" s="57"/>
      <c r="G6959" s="57"/>
      <c r="H6959" s="57"/>
      <c r="I6959" s="57"/>
      <c r="J6959" s="57"/>
      <c r="K6959" s="57">
        <f t="shared" si="492"/>
        <v>0</v>
      </c>
      <c r="L6959" s="57">
        <f t="shared" si="489"/>
        <v>0</v>
      </c>
      <c r="M6959" s="4"/>
      <c r="N6959" s="57"/>
      <c r="O6959" s="57"/>
      <c r="P6959" s="4"/>
      <c r="Q6959" s="4"/>
    </row>
    <row r="6960" spans="1:17" s="1" customFormat="1" ht="18.649999999999999" customHeight="1" x14ac:dyDescent="0.35">
      <c r="A6960" s="3"/>
      <c r="B6960" s="57">
        <f t="shared" si="490"/>
        <v>0</v>
      </c>
      <c r="C6960" s="57" t="str">
        <f t="shared" si="491"/>
        <v>Jan</v>
      </c>
      <c r="D6960" s="4"/>
      <c r="E6960" s="57"/>
      <c r="F6960" s="57"/>
      <c r="G6960" s="57"/>
      <c r="H6960" s="57"/>
      <c r="I6960" s="57"/>
      <c r="J6960" s="57"/>
      <c r="K6960" s="57">
        <f t="shared" si="492"/>
        <v>0</v>
      </c>
      <c r="L6960" s="57">
        <f t="shared" si="489"/>
        <v>0</v>
      </c>
      <c r="M6960" s="4"/>
      <c r="N6960" s="57"/>
      <c r="O6960" s="57"/>
      <c r="P6960" s="4"/>
      <c r="Q6960" s="4"/>
    </row>
    <row r="6961" spans="1:17" s="1" customFormat="1" ht="18.649999999999999" customHeight="1" x14ac:dyDescent="0.35">
      <c r="A6961" s="3"/>
      <c r="B6961" s="57">
        <f t="shared" si="490"/>
        <v>0</v>
      </c>
      <c r="C6961" s="57" t="str">
        <f t="shared" si="491"/>
        <v>Jan</v>
      </c>
      <c r="D6961" s="4"/>
      <c r="E6961" s="57"/>
      <c r="F6961" s="57"/>
      <c r="G6961" s="57"/>
      <c r="H6961" s="57"/>
      <c r="I6961" s="57"/>
      <c r="J6961" s="57"/>
      <c r="K6961" s="57">
        <f t="shared" si="492"/>
        <v>0</v>
      </c>
      <c r="L6961" s="57">
        <f t="shared" si="489"/>
        <v>0</v>
      </c>
      <c r="M6961" s="4"/>
      <c r="N6961" s="57"/>
      <c r="O6961" s="57"/>
      <c r="P6961" s="4"/>
      <c r="Q6961" s="4"/>
    </row>
    <row r="6962" spans="1:17" s="1" customFormat="1" ht="18.649999999999999" customHeight="1" x14ac:dyDescent="0.35">
      <c r="A6962" s="3"/>
      <c r="B6962" s="57">
        <f t="shared" si="490"/>
        <v>0</v>
      </c>
      <c r="C6962" s="57" t="str">
        <f t="shared" si="491"/>
        <v>Jan</v>
      </c>
      <c r="D6962" s="4"/>
      <c r="E6962" s="57"/>
      <c r="F6962" s="57"/>
      <c r="G6962" s="57"/>
      <c r="H6962" s="57"/>
      <c r="I6962" s="57"/>
      <c r="J6962" s="57"/>
      <c r="K6962" s="57">
        <f t="shared" si="492"/>
        <v>0</v>
      </c>
      <c r="L6962" s="57">
        <f t="shared" si="489"/>
        <v>0</v>
      </c>
      <c r="M6962" s="4"/>
      <c r="N6962" s="57"/>
      <c r="O6962" s="57"/>
      <c r="P6962" s="4"/>
      <c r="Q6962" s="4"/>
    </row>
    <row r="6963" spans="1:17" s="1" customFormat="1" ht="18.649999999999999" customHeight="1" x14ac:dyDescent="0.35">
      <c r="A6963" s="3"/>
      <c r="B6963" s="57">
        <f t="shared" si="490"/>
        <v>0</v>
      </c>
      <c r="C6963" s="57" t="str">
        <f t="shared" si="491"/>
        <v>Jan</v>
      </c>
      <c r="D6963" s="4"/>
      <c r="E6963" s="57"/>
      <c r="F6963" s="57"/>
      <c r="G6963" s="57"/>
      <c r="H6963" s="57"/>
      <c r="I6963" s="57"/>
      <c r="J6963" s="57"/>
      <c r="K6963" s="57">
        <f t="shared" si="492"/>
        <v>0</v>
      </c>
      <c r="L6963" s="57">
        <f t="shared" si="489"/>
        <v>0</v>
      </c>
      <c r="M6963" s="4"/>
      <c r="N6963" s="57"/>
      <c r="O6963" s="57"/>
      <c r="P6963" s="4"/>
      <c r="Q6963" s="4"/>
    </row>
    <row r="6964" spans="1:17" s="1" customFormat="1" ht="18.649999999999999" customHeight="1" x14ac:dyDescent="0.35">
      <c r="A6964" s="3"/>
      <c r="B6964" s="57">
        <f t="shared" si="490"/>
        <v>0</v>
      </c>
      <c r="C6964" s="57" t="str">
        <f t="shared" si="491"/>
        <v>Jan</v>
      </c>
      <c r="D6964" s="4"/>
      <c r="E6964" s="57"/>
      <c r="F6964" s="57"/>
      <c r="G6964" s="57"/>
      <c r="H6964" s="57"/>
      <c r="I6964" s="57"/>
      <c r="J6964" s="57"/>
      <c r="K6964" s="57">
        <f t="shared" si="492"/>
        <v>0</v>
      </c>
      <c r="L6964" s="57">
        <f t="shared" si="489"/>
        <v>0</v>
      </c>
      <c r="M6964" s="4"/>
      <c r="N6964" s="57"/>
      <c r="O6964" s="57"/>
      <c r="P6964" s="4"/>
      <c r="Q6964" s="4"/>
    </row>
    <row r="6965" spans="1:17" s="1" customFormat="1" ht="18.649999999999999" customHeight="1" x14ac:dyDescent="0.35">
      <c r="A6965" s="3"/>
      <c r="B6965" s="57">
        <f t="shared" si="490"/>
        <v>0</v>
      </c>
      <c r="C6965" s="57" t="str">
        <f t="shared" si="491"/>
        <v>Jan</v>
      </c>
      <c r="D6965" s="4"/>
      <c r="E6965" s="57"/>
      <c r="F6965" s="57"/>
      <c r="G6965" s="57"/>
      <c r="H6965" s="57"/>
      <c r="I6965" s="57"/>
      <c r="J6965" s="57"/>
      <c r="K6965" s="57">
        <f t="shared" si="492"/>
        <v>0</v>
      </c>
      <c r="L6965" s="57">
        <f t="shared" si="489"/>
        <v>0</v>
      </c>
      <c r="M6965" s="4"/>
      <c r="N6965" s="57"/>
      <c r="O6965" s="57"/>
      <c r="P6965" s="4"/>
      <c r="Q6965" s="4"/>
    </row>
    <row r="6966" spans="1:17" s="1" customFormat="1" ht="18.649999999999999" customHeight="1" x14ac:dyDescent="0.35">
      <c r="A6966" s="3"/>
      <c r="B6966" s="57">
        <f t="shared" si="490"/>
        <v>0</v>
      </c>
      <c r="C6966" s="57" t="str">
        <f t="shared" si="491"/>
        <v>Jan</v>
      </c>
      <c r="D6966" s="4"/>
      <c r="E6966" s="57"/>
      <c r="F6966" s="57"/>
      <c r="G6966" s="57"/>
      <c r="H6966" s="57"/>
      <c r="I6966" s="57"/>
      <c r="J6966" s="57"/>
      <c r="K6966" s="57">
        <f t="shared" si="492"/>
        <v>0</v>
      </c>
      <c r="L6966" s="57">
        <f t="shared" si="489"/>
        <v>0</v>
      </c>
      <c r="M6966" s="4"/>
      <c r="N6966" s="57"/>
      <c r="O6966" s="57"/>
      <c r="P6966" s="4"/>
      <c r="Q6966" s="4"/>
    </row>
    <row r="6967" spans="1:17" s="1" customFormat="1" ht="18.649999999999999" customHeight="1" x14ac:dyDescent="0.35">
      <c r="A6967" s="3"/>
      <c r="B6967" s="57">
        <f t="shared" si="490"/>
        <v>0</v>
      </c>
      <c r="C6967" s="57" t="str">
        <f t="shared" si="491"/>
        <v>Jan</v>
      </c>
      <c r="D6967" s="4"/>
      <c r="E6967" s="57"/>
      <c r="F6967" s="57"/>
      <c r="G6967" s="57"/>
      <c r="H6967" s="57"/>
      <c r="I6967" s="57"/>
      <c r="J6967" s="57"/>
      <c r="K6967" s="57">
        <f t="shared" si="492"/>
        <v>0</v>
      </c>
      <c r="L6967" s="57">
        <f t="shared" si="489"/>
        <v>0</v>
      </c>
      <c r="M6967" s="4"/>
      <c r="N6967" s="57"/>
      <c r="O6967" s="57"/>
      <c r="P6967" s="4"/>
      <c r="Q6967" s="4"/>
    </row>
    <row r="6968" spans="1:17" s="1" customFormat="1" ht="18.649999999999999" customHeight="1" x14ac:dyDescent="0.35">
      <c r="A6968" s="3"/>
      <c r="B6968" s="57">
        <f t="shared" si="490"/>
        <v>0</v>
      </c>
      <c r="C6968" s="57" t="str">
        <f t="shared" si="491"/>
        <v>Jan</v>
      </c>
      <c r="D6968" s="4"/>
      <c r="E6968" s="57"/>
      <c r="F6968" s="57"/>
      <c r="G6968" s="57"/>
      <c r="H6968" s="57"/>
      <c r="I6968" s="57"/>
      <c r="J6968" s="57"/>
      <c r="K6968" s="57">
        <f t="shared" si="492"/>
        <v>0</v>
      </c>
      <c r="L6968" s="57">
        <f t="shared" si="489"/>
        <v>0</v>
      </c>
      <c r="M6968" s="4"/>
      <c r="N6968" s="57"/>
      <c r="O6968" s="57"/>
      <c r="P6968" s="4"/>
      <c r="Q6968" s="4"/>
    </row>
    <row r="6969" spans="1:17" s="1" customFormat="1" ht="18.649999999999999" customHeight="1" x14ac:dyDescent="0.35">
      <c r="A6969" s="3"/>
      <c r="B6969" s="57">
        <f t="shared" si="490"/>
        <v>0</v>
      </c>
      <c r="C6969" s="57" t="str">
        <f t="shared" si="491"/>
        <v>Jan</v>
      </c>
      <c r="D6969" s="4"/>
      <c r="E6969" s="57"/>
      <c r="F6969" s="57"/>
      <c r="G6969" s="57"/>
      <c r="H6969" s="57"/>
      <c r="I6969" s="57"/>
      <c r="J6969" s="57"/>
      <c r="K6969" s="57">
        <f t="shared" si="492"/>
        <v>0</v>
      </c>
      <c r="L6969" s="57">
        <f t="shared" ref="L6969:L7001" si="493">H6969*K6969</f>
        <v>0</v>
      </c>
      <c r="M6969" s="4"/>
      <c r="N6969" s="57"/>
      <c r="O6969" s="57"/>
      <c r="P6969" s="4"/>
      <c r="Q6969" s="4"/>
    </row>
    <row r="6970" spans="1:17" s="1" customFormat="1" ht="18.649999999999999" customHeight="1" x14ac:dyDescent="0.35">
      <c r="A6970" s="3"/>
      <c r="B6970" s="57">
        <f t="shared" si="490"/>
        <v>0</v>
      </c>
      <c r="C6970" s="57" t="str">
        <f t="shared" si="491"/>
        <v>Jan</v>
      </c>
      <c r="D6970" s="4"/>
      <c r="E6970" s="57"/>
      <c r="F6970" s="57"/>
      <c r="G6970" s="57"/>
      <c r="H6970" s="57"/>
      <c r="I6970" s="57"/>
      <c r="J6970" s="57"/>
      <c r="K6970" s="57">
        <f t="shared" si="492"/>
        <v>0</v>
      </c>
      <c r="L6970" s="57">
        <f t="shared" si="493"/>
        <v>0</v>
      </c>
      <c r="M6970" s="4"/>
      <c r="N6970" s="57"/>
      <c r="O6970" s="57"/>
      <c r="P6970" s="4"/>
      <c r="Q6970" s="4"/>
    </row>
    <row r="6971" spans="1:17" s="1" customFormat="1" ht="18.649999999999999" customHeight="1" x14ac:dyDescent="0.35">
      <c r="A6971" s="3"/>
      <c r="B6971" s="57">
        <f t="shared" si="490"/>
        <v>0</v>
      </c>
      <c r="C6971" s="57" t="str">
        <f t="shared" si="491"/>
        <v>Jan</v>
      </c>
      <c r="D6971" s="4"/>
      <c r="E6971" s="57"/>
      <c r="F6971" s="57"/>
      <c r="G6971" s="57"/>
      <c r="H6971" s="57"/>
      <c r="I6971" s="57"/>
      <c r="J6971" s="57"/>
      <c r="K6971" s="57">
        <f t="shared" si="492"/>
        <v>0</v>
      </c>
      <c r="L6971" s="57">
        <f t="shared" si="493"/>
        <v>0</v>
      </c>
      <c r="M6971" s="4"/>
      <c r="N6971" s="57"/>
      <c r="O6971" s="57"/>
      <c r="P6971" s="4"/>
      <c r="Q6971" s="4"/>
    </row>
    <row r="6972" spans="1:17" s="1" customFormat="1" ht="18.649999999999999" customHeight="1" x14ac:dyDescent="0.35">
      <c r="A6972" s="3"/>
      <c r="B6972" s="57">
        <f t="shared" si="490"/>
        <v>0</v>
      </c>
      <c r="C6972" s="57" t="str">
        <f t="shared" si="491"/>
        <v>Jan</v>
      </c>
      <c r="D6972" s="4"/>
      <c r="E6972" s="57"/>
      <c r="F6972" s="57"/>
      <c r="G6972" s="57"/>
      <c r="H6972" s="57"/>
      <c r="I6972" s="57"/>
      <c r="J6972" s="57"/>
      <c r="K6972" s="57">
        <f t="shared" si="492"/>
        <v>0</v>
      </c>
      <c r="L6972" s="57">
        <f t="shared" si="493"/>
        <v>0</v>
      </c>
      <c r="M6972" s="4"/>
      <c r="N6972" s="57"/>
      <c r="O6972" s="57"/>
      <c r="P6972" s="4"/>
      <c r="Q6972" s="4"/>
    </row>
    <row r="6973" spans="1:17" s="1" customFormat="1" ht="18.649999999999999" customHeight="1" x14ac:dyDescent="0.35">
      <c r="A6973" s="3"/>
      <c r="B6973" s="57">
        <f t="shared" si="490"/>
        <v>0</v>
      </c>
      <c r="C6973" s="57" t="str">
        <f t="shared" si="491"/>
        <v>Jan</v>
      </c>
      <c r="D6973" s="4"/>
      <c r="E6973" s="57"/>
      <c r="F6973" s="57"/>
      <c r="G6973" s="57"/>
      <c r="H6973" s="57"/>
      <c r="I6973" s="57"/>
      <c r="J6973" s="57"/>
      <c r="K6973" s="57">
        <f t="shared" si="492"/>
        <v>0</v>
      </c>
      <c r="L6973" s="57">
        <f t="shared" si="493"/>
        <v>0</v>
      </c>
      <c r="M6973" s="4"/>
      <c r="N6973" s="57"/>
      <c r="O6973" s="57"/>
      <c r="P6973" s="4"/>
      <c r="Q6973" s="4"/>
    </row>
    <row r="6974" spans="1:17" s="1" customFormat="1" ht="18.649999999999999" customHeight="1" x14ac:dyDescent="0.35">
      <c r="A6974" s="3"/>
      <c r="B6974" s="57">
        <f t="shared" si="490"/>
        <v>0</v>
      </c>
      <c r="C6974" s="57" t="str">
        <f t="shared" si="491"/>
        <v>Jan</v>
      </c>
      <c r="D6974" s="4"/>
      <c r="E6974" s="57"/>
      <c r="F6974" s="57"/>
      <c r="G6974" s="57"/>
      <c r="H6974" s="57"/>
      <c r="I6974" s="57"/>
      <c r="J6974" s="57"/>
      <c r="K6974" s="57">
        <f t="shared" si="492"/>
        <v>0</v>
      </c>
      <c r="L6974" s="57">
        <f t="shared" si="493"/>
        <v>0</v>
      </c>
      <c r="M6974" s="4"/>
      <c r="N6974" s="57"/>
      <c r="O6974" s="57"/>
      <c r="P6974" s="4"/>
      <c r="Q6974" s="4"/>
    </row>
    <row r="6975" spans="1:17" s="1" customFormat="1" ht="18.649999999999999" customHeight="1" x14ac:dyDescent="0.35">
      <c r="A6975" s="3"/>
      <c r="B6975" s="57">
        <f t="shared" si="490"/>
        <v>0</v>
      </c>
      <c r="C6975" s="57" t="str">
        <f t="shared" si="491"/>
        <v>Jan</v>
      </c>
      <c r="D6975" s="4"/>
      <c r="E6975" s="57"/>
      <c r="F6975" s="57"/>
      <c r="G6975" s="57"/>
      <c r="H6975" s="57"/>
      <c r="I6975" s="57"/>
      <c r="J6975" s="57"/>
      <c r="K6975" s="57">
        <f t="shared" si="492"/>
        <v>0</v>
      </c>
      <c r="L6975" s="57">
        <f t="shared" si="493"/>
        <v>0</v>
      </c>
      <c r="M6975" s="4"/>
      <c r="N6975" s="57"/>
      <c r="O6975" s="57"/>
      <c r="P6975" s="4"/>
      <c r="Q6975" s="4"/>
    </row>
    <row r="6976" spans="1:17" s="1" customFormat="1" ht="18.649999999999999" customHeight="1" x14ac:dyDescent="0.35">
      <c r="A6976" s="3"/>
      <c r="B6976" s="57">
        <f t="shared" si="490"/>
        <v>0</v>
      </c>
      <c r="C6976" s="57" t="str">
        <f t="shared" si="491"/>
        <v>Jan</v>
      </c>
      <c r="D6976" s="4"/>
      <c r="E6976" s="57"/>
      <c r="F6976" s="57"/>
      <c r="G6976" s="57"/>
      <c r="H6976" s="57"/>
      <c r="I6976" s="57"/>
      <c r="J6976" s="57"/>
      <c r="K6976" s="57">
        <f t="shared" si="492"/>
        <v>0</v>
      </c>
      <c r="L6976" s="57">
        <f t="shared" si="493"/>
        <v>0</v>
      </c>
      <c r="M6976" s="4"/>
      <c r="N6976" s="57"/>
      <c r="O6976" s="57"/>
      <c r="P6976" s="4"/>
      <c r="Q6976" s="4"/>
    </row>
    <row r="6977" spans="1:17" s="1" customFormat="1" ht="18.649999999999999" customHeight="1" x14ac:dyDescent="0.35">
      <c r="A6977" s="3"/>
      <c r="B6977" s="57">
        <f t="shared" si="490"/>
        <v>0</v>
      </c>
      <c r="C6977" s="57" t="str">
        <f t="shared" si="491"/>
        <v>Jan</v>
      </c>
      <c r="D6977" s="4"/>
      <c r="E6977" s="57"/>
      <c r="F6977" s="57"/>
      <c r="G6977" s="57"/>
      <c r="H6977" s="57"/>
      <c r="I6977" s="57"/>
      <c r="J6977" s="57"/>
      <c r="K6977" s="57">
        <f t="shared" si="492"/>
        <v>0</v>
      </c>
      <c r="L6977" s="57">
        <f t="shared" si="493"/>
        <v>0</v>
      </c>
      <c r="M6977" s="4"/>
      <c r="N6977" s="57"/>
      <c r="O6977" s="57"/>
      <c r="P6977" s="4"/>
      <c r="Q6977" s="4"/>
    </row>
    <row r="6978" spans="1:17" s="1" customFormat="1" ht="18.649999999999999" customHeight="1" x14ac:dyDescent="0.35">
      <c r="A6978" s="3"/>
      <c r="B6978" s="57">
        <f t="shared" si="490"/>
        <v>0</v>
      </c>
      <c r="C6978" s="57" t="str">
        <f t="shared" si="491"/>
        <v>Jan</v>
      </c>
      <c r="D6978" s="4"/>
      <c r="E6978" s="57"/>
      <c r="F6978" s="57"/>
      <c r="G6978" s="57"/>
      <c r="H6978" s="57"/>
      <c r="I6978" s="57"/>
      <c r="J6978" s="57"/>
      <c r="K6978" s="57">
        <f t="shared" si="492"/>
        <v>0</v>
      </c>
      <c r="L6978" s="57">
        <f t="shared" si="493"/>
        <v>0</v>
      </c>
      <c r="M6978" s="4"/>
      <c r="N6978" s="57"/>
      <c r="O6978" s="57"/>
      <c r="P6978" s="4"/>
      <c r="Q6978" s="4"/>
    </row>
    <row r="6979" spans="1:17" s="1" customFormat="1" ht="18.649999999999999" customHeight="1" x14ac:dyDescent="0.35">
      <c r="A6979" s="3"/>
      <c r="B6979" s="57">
        <f t="shared" si="490"/>
        <v>0</v>
      </c>
      <c r="C6979" s="57" t="str">
        <f t="shared" si="491"/>
        <v>Jan</v>
      </c>
      <c r="D6979" s="4"/>
      <c r="E6979" s="57"/>
      <c r="F6979" s="57"/>
      <c r="G6979" s="57"/>
      <c r="H6979" s="57"/>
      <c r="I6979" s="57"/>
      <c r="J6979" s="57"/>
      <c r="K6979" s="57">
        <f t="shared" si="492"/>
        <v>0</v>
      </c>
      <c r="L6979" s="57">
        <f t="shared" si="493"/>
        <v>0</v>
      </c>
      <c r="M6979" s="4"/>
      <c r="N6979" s="57"/>
      <c r="O6979" s="57"/>
      <c r="P6979" s="4"/>
      <c r="Q6979" s="4"/>
    </row>
    <row r="6980" spans="1:17" s="1" customFormat="1" ht="18.649999999999999" customHeight="1" x14ac:dyDescent="0.35">
      <c r="A6980" s="3"/>
      <c r="B6980" s="57">
        <f t="shared" si="490"/>
        <v>0</v>
      </c>
      <c r="C6980" s="57" t="str">
        <f t="shared" si="491"/>
        <v>Jan</v>
      </c>
      <c r="D6980" s="4"/>
      <c r="E6980" s="57"/>
      <c r="F6980" s="57"/>
      <c r="G6980" s="57"/>
      <c r="H6980" s="57"/>
      <c r="I6980" s="57"/>
      <c r="J6980" s="57"/>
      <c r="K6980" s="57">
        <f t="shared" si="492"/>
        <v>0</v>
      </c>
      <c r="L6980" s="57">
        <f t="shared" si="493"/>
        <v>0</v>
      </c>
      <c r="M6980" s="4"/>
      <c r="N6980" s="57"/>
      <c r="O6980" s="57"/>
      <c r="P6980" s="4"/>
      <c r="Q6980" s="4"/>
    </row>
    <row r="6981" spans="1:17" s="1" customFormat="1" ht="18.649999999999999" customHeight="1" x14ac:dyDescent="0.35">
      <c r="A6981" s="3"/>
      <c r="B6981" s="57">
        <f t="shared" si="490"/>
        <v>0</v>
      </c>
      <c r="C6981" s="57" t="str">
        <f t="shared" si="491"/>
        <v>Jan</v>
      </c>
      <c r="D6981" s="4"/>
      <c r="E6981" s="57"/>
      <c r="F6981" s="57"/>
      <c r="G6981" s="57"/>
      <c r="H6981" s="57"/>
      <c r="I6981" s="57"/>
      <c r="J6981" s="57"/>
      <c r="K6981" s="57">
        <f t="shared" si="492"/>
        <v>0</v>
      </c>
      <c r="L6981" s="57">
        <f t="shared" si="493"/>
        <v>0</v>
      </c>
      <c r="M6981" s="4"/>
      <c r="N6981" s="57"/>
      <c r="O6981" s="57"/>
      <c r="P6981" s="4"/>
      <c r="Q6981" s="4"/>
    </row>
    <row r="6982" spans="1:17" s="1" customFormat="1" ht="18.649999999999999" customHeight="1" x14ac:dyDescent="0.35">
      <c r="A6982" s="3"/>
      <c r="B6982" s="57">
        <f t="shared" si="490"/>
        <v>0</v>
      </c>
      <c r="C6982" s="57" t="str">
        <f t="shared" si="491"/>
        <v>Jan</v>
      </c>
      <c r="D6982" s="4"/>
      <c r="E6982" s="57"/>
      <c r="F6982" s="57"/>
      <c r="G6982" s="57"/>
      <c r="H6982" s="57"/>
      <c r="I6982" s="57"/>
      <c r="J6982" s="57"/>
      <c r="K6982" s="57">
        <f t="shared" si="492"/>
        <v>0</v>
      </c>
      <c r="L6982" s="57">
        <f t="shared" si="493"/>
        <v>0</v>
      </c>
      <c r="M6982" s="4"/>
      <c r="N6982" s="57"/>
      <c r="O6982" s="57"/>
      <c r="P6982" s="4"/>
      <c r="Q6982" s="4"/>
    </row>
    <row r="6983" spans="1:17" s="1" customFormat="1" ht="18.649999999999999" customHeight="1" x14ac:dyDescent="0.35">
      <c r="A6983" s="3"/>
      <c r="B6983" s="57">
        <f t="shared" si="490"/>
        <v>0</v>
      </c>
      <c r="C6983" s="57" t="str">
        <f t="shared" si="491"/>
        <v>Jan</v>
      </c>
      <c r="D6983" s="4"/>
      <c r="E6983" s="57"/>
      <c r="F6983" s="57"/>
      <c r="G6983" s="57"/>
      <c r="H6983" s="57"/>
      <c r="I6983" s="57"/>
      <c r="J6983" s="57"/>
      <c r="K6983" s="57">
        <f t="shared" si="492"/>
        <v>0</v>
      </c>
      <c r="L6983" s="57">
        <f t="shared" si="493"/>
        <v>0</v>
      </c>
      <c r="M6983" s="4"/>
      <c r="N6983" s="57"/>
      <c r="O6983" s="57"/>
      <c r="P6983" s="4"/>
      <c r="Q6983" s="4"/>
    </row>
    <row r="6984" spans="1:17" s="1" customFormat="1" ht="18.649999999999999" customHeight="1" x14ac:dyDescent="0.35">
      <c r="A6984" s="3"/>
      <c r="B6984" s="57">
        <f t="shared" si="490"/>
        <v>0</v>
      </c>
      <c r="C6984" s="57" t="str">
        <f t="shared" si="491"/>
        <v>Jan</v>
      </c>
      <c r="D6984" s="4"/>
      <c r="E6984" s="57"/>
      <c r="F6984" s="57"/>
      <c r="G6984" s="57"/>
      <c r="H6984" s="57"/>
      <c r="I6984" s="57"/>
      <c r="J6984" s="57"/>
      <c r="K6984" s="57">
        <f t="shared" si="492"/>
        <v>0</v>
      </c>
      <c r="L6984" s="57">
        <f t="shared" si="493"/>
        <v>0</v>
      </c>
      <c r="M6984" s="4"/>
      <c r="N6984" s="57"/>
      <c r="O6984" s="57"/>
      <c r="P6984" s="4"/>
      <c r="Q6984" s="4"/>
    </row>
    <row r="6985" spans="1:17" s="1" customFormat="1" ht="18.649999999999999" customHeight="1" x14ac:dyDescent="0.35">
      <c r="A6985" s="3"/>
      <c r="B6985" s="57">
        <f t="shared" si="490"/>
        <v>0</v>
      </c>
      <c r="C6985" s="57" t="str">
        <f t="shared" si="491"/>
        <v>Jan</v>
      </c>
      <c r="D6985" s="4"/>
      <c r="E6985" s="57"/>
      <c r="F6985" s="57"/>
      <c r="G6985" s="57"/>
      <c r="H6985" s="57"/>
      <c r="I6985" s="57"/>
      <c r="J6985" s="57"/>
      <c r="K6985" s="57">
        <f t="shared" si="492"/>
        <v>0</v>
      </c>
      <c r="L6985" s="57">
        <f t="shared" si="493"/>
        <v>0</v>
      </c>
      <c r="M6985" s="4"/>
      <c r="N6985" s="57"/>
      <c r="O6985" s="57"/>
      <c r="P6985" s="4"/>
      <c r="Q6985" s="4"/>
    </row>
    <row r="6986" spans="1:17" s="1" customFormat="1" ht="18.649999999999999" customHeight="1" x14ac:dyDescent="0.35">
      <c r="A6986" s="3"/>
      <c r="B6986" s="57">
        <f t="shared" si="490"/>
        <v>0</v>
      </c>
      <c r="C6986" s="57" t="str">
        <f t="shared" si="491"/>
        <v>Jan</v>
      </c>
      <c r="D6986" s="4"/>
      <c r="E6986" s="57"/>
      <c r="F6986" s="57"/>
      <c r="G6986" s="57"/>
      <c r="H6986" s="57"/>
      <c r="I6986" s="57"/>
      <c r="J6986" s="57"/>
      <c r="K6986" s="57">
        <f t="shared" si="492"/>
        <v>0</v>
      </c>
      <c r="L6986" s="57">
        <f t="shared" si="493"/>
        <v>0</v>
      </c>
      <c r="M6986" s="4"/>
      <c r="N6986" s="57"/>
      <c r="O6986" s="57"/>
      <c r="P6986" s="4"/>
      <c r="Q6986" s="4"/>
    </row>
    <row r="6987" spans="1:17" s="1" customFormat="1" ht="18.649999999999999" customHeight="1" x14ac:dyDescent="0.35">
      <c r="A6987" s="3"/>
      <c r="B6987" s="57">
        <f t="shared" si="490"/>
        <v>0</v>
      </c>
      <c r="C6987" s="57" t="str">
        <f t="shared" si="491"/>
        <v>Jan</v>
      </c>
      <c r="D6987" s="4"/>
      <c r="E6987" s="57"/>
      <c r="F6987" s="57"/>
      <c r="G6987" s="57"/>
      <c r="H6987" s="57"/>
      <c r="I6987" s="57"/>
      <c r="J6987" s="57"/>
      <c r="K6987" s="57">
        <f t="shared" si="492"/>
        <v>0</v>
      </c>
      <c r="L6987" s="57">
        <f t="shared" si="493"/>
        <v>0</v>
      </c>
      <c r="M6987" s="4"/>
      <c r="N6987" s="57"/>
      <c r="O6987" s="57"/>
      <c r="P6987" s="4"/>
      <c r="Q6987" s="4"/>
    </row>
    <row r="6988" spans="1:17" s="1" customFormat="1" ht="18.649999999999999" customHeight="1" x14ac:dyDescent="0.35">
      <c r="A6988" s="3"/>
      <c r="B6988" s="57">
        <f t="shared" si="490"/>
        <v>0</v>
      </c>
      <c r="C6988" s="57" t="str">
        <f t="shared" si="491"/>
        <v>Jan</v>
      </c>
      <c r="D6988" s="4"/>
      <c r="E6988" s="57"/>
      <c r="F6988" s="57"/>
      <c r="G6988" s="57"/>
      <c r="H6988" s="57"/>
      <c r="I6988" s="57"/>
      <c r="J6988" s="57"/>
      <c r="K6988" s="57">
        <f t="shared" si="492"/>
        <v>0</v>
      </c>
      <c r="L6988" s="57">
        <f t="shared" si="493"/>
        <v>0</v>
      </c>
      <c r="M6988" s="4"/>
      <c r="N6988" s="57"/>
      <c r="O6988" s="57"/>
      <c r="P6988" s="4"/>
      <c r="Q6988" s="4"/>
    </row>
    <row r="6989" spans="1:17" s="1" customFormat="1" ht="18.649999999999999" customHeight="1" x14ac:dyDescent="0.35">
      <c r="A6989" s="3"/>
      <c r="B6989" s="57">
        <f t="shared" si="490"/>
        <v>0</v>
      </c>
      <c r="C6989" s="57" t="str">
        <f t="shared" si="491"/>
        <v>Jan</v>
      </c>
      <c r="D6989" s="4"/>
      <c r="E6989" s="57"/>
      <c r="F6989" s="57"/>
      <c r="G6989" s="57"/>
      <c r="H6989" s="57"/>
      <c r="I6989" s="57"/>
      <c r="J6989" s="57"/>
      <c r="K6989" s="57">
        <f t="shared" si="492"/>
        <v>0</v>
      </c>
      <c r="L6989" s="57">
        <f t="shared" si="493"/>
        <v>0</v>
      </c>
      <c r="M6989" s="4"/>
      <c r="N6989" s="57"/>
      <c r="O6989" s="57"/>
      <c r="P6989" s="4"/>
      <c r="Q6989" s="4"/>
    </row>
    <row r="6990" spans="1:17" s="1" customFormat="1" ht="18.649999999999999" customHeight="1" x14ac:dyDescent="0.35">
      <c r="A6990" s="3"/>
      <c r="B6990" s="57">
        <f t="shared" si="490"/>
        <v>0</v>
      </c>
      <c r="C6990" s="57" t="str">
        <f t="shared" si="491"/>
        <v>Jan</v>
      </c>
      <c r="D6990" s="4"/>
      <c r="E6990" s="57"/>
      <c r="F6990" s="57"/>
      <c r="G6990" s="57"/>
      <c r="H6990" s="57"/>
      <c r="I6990" s="57"/>
      <c r="J6990" s="57"/>
      <c r="K6990" s="57">
        <f t="shared" si="492"/>
        <v>0</v>
      </c>
      <c r="L6990" s="57">
        <f t="shared" si="493"/>
        <v>0</v>
      </c>
      <c r="M6990" s="4"/>
      <c r="N6990" s="57"/>
      <c r="O6990" s="57"/>
      <c r="P6990" s="4"/>
      <c r="Q6990" s="4"/>
    </row>
    <row r="6991" spans="1:17" s="1" customFormat="1" ht="18.649999999999999" customHeight="1" x14ac:dyDescent="0.35">
      <c r="A6991" s="3"/>
      <c r="B6991" s="57">
        <f t="shared" si="490"/>
        <v>0</v>
      </c>
      <c r="C6991" s="57" t="str">
        <f t="shared" si="491"/>
        <v>Jan</v>
      </c>
      <c r="D6991" s="4"/>
      <c r="E6991" s="57"/>
      <c r="F6991" s="57"/>
      <c r="G6991" s="57"/>
      <c r="H6991" s="57"/>
      <c r="I6991" s="57"/>
      <c r="J6991" s="57"/>
      <c r="K6991" s="57">
        <f t="shared" si="492"/>
        <v>0</v>
      </c>
      <c r="L6991" s="57">
        <f t="shared" si="493"/>
        <v>0</v>
      </c>
      <c r="M6991" s="4"/>
      <c r="N6991" s="57"/>
      <c r="O6991" s="57"/>
      <c r="P6991" s="4"/>
      <c r="Q6991" s="4"/>
    </row>
    <row r="6992" spans="1:17" s="1" customFormat="1" ht="18.649999999999999" customHeight="1" x14ac:dyDescent="0.35">
      <c r="A6992" s="3"/>
      <c r="B6992" s="57">
        <f t="shared" si="490"/>
        <v>0</v>
      </c>
      <c r="C6992" s="57" t="str">
        <f t="shared" si="491"/>
        <v>Jan</v>
      </c>
      <c r="D6992" s="4"/>
      <c r="E6992" s="57"/>
      <c r="F6992" s="57"/>
      <c r="G6992" s="57"/>
      <c r="H6992" s="57"/>
      <c r="I6992" s="57"/>
      <c r="J6992" s="57"/>
      <c r="K6992" s="57">
        <f t="shared" si="492"/>
        <v>0</v>
      </c>
      <c r="L6992" s="57">
        <f t="shared" si="493"/>
        <v>0</v>
      </c>
      <c r="M6992" s="4"/>
      <c r="N6992" s="57"/>
      <c r="O6992" s="57"/>
      <c r="P6992" s="4"/>
      <c r="Q6992" s="4"/>
    </row>
    <row r="6993" spans="1:17" s="1" customFormat="1" ht="18.649999999999999" customHeight="1" x14ac:dyDescent="0.35">
      <c r="A6993" s="3"/>
      <c r="B6993" s="57">
        <f t="shared" si="490"/>
        <v>0</v>
      </c>
      <c r="C6993" s="57" t="str">
        <f t="shared" si="491"/>
        <v>Jan</v>
      </c>
      <c r="D6993" s="4"/>
      <c r="E6993" s="57"/>
      <c r="F6993" s="57"/>
      <c r="G6993" s="57"/>
      <c r="H6993" s="57"/>
      <c r="I6993" s="57"/>
      <c r="J6993" s="57"/>
      <c r="K6993" s="57">
        <f t="shared" si="492"/>
        <v>0</v>
      </c>
      <c r="L6993" s="57">
        <f t="shared" si="493"/>
        <v>0</v>
      </c>
      <c r="M6993" s="4"/>
      <c r="N6993" s="57"/>
      <c r="O6993" s="57"/>
      <c r="P6993" s="4"/>
      <c r="Q6993" s="4"/>
    </row>
    <row r="6994" spans="1:17" s="1" customFormat="1" ht="18.649999999999999" customHeight="1" x14ac:dyDescent="0.35">
      <c r="A6994" s="3"/>
      <c r="B6994" s="57">
        <f t="shared" si="490"/>
        <v>0</v>
      </c>
      <c r="C6994" s="57" t="str">
        <f t="shared" si="491"/>
        <v>Jan</v>
      </c>
      <c r="D6994" s="4"/>
      <c r="E6994" s="57"/>
      <c r="F6994" s="57"/>
      <c r="G6994" s="57"/>
      <c r="H6994" s="57"/>
      <c r="I6994" s="57"/>
      <c r="J6994" s="57"/>
      <c r="K6994" s="57">
        <f t="shared" si="492"/>
        <v>0</v>
      </c>
      <c r="L6994" s="57">
        <f t="shared" si="493"/>
        <v>0</v>
      </c>
      <c r="M6994" s="4"/>
      <c r="N6994" s="57"/>
      <c r="O6994" s="57"/>
      <c r="P6994" s="4"/>
      <c r="Q6994" s="4"/>
    </row>
    <row r="6995" spans="1:17" s="1" customFormat="1" ht="18.649999999999999" customHeight="1" x14ac:dyDescent="0.35">
      <c r="A6995" s="3"/>
      <c r="B6995" s="57">
        <f t="shared" si="490"/>
        <v>0</v>
      </c>
      <c r="C6995" s="57" t="str">
        <f t="shared" si="491"/>
        <v>Jan</v>
      </c>
      <c r="D6995" s="4"/>
      <c r="E6995" s="57"/>
      <c r="F6995" s="57"/>
      <c r="G6995" s="57"/>
      <c r="H6995" s="57"/>
      <c r="I6995" s="57"/>
      <c r="J6995" s="57"/>
      <c r="K6995" s="57">
        <f t="shared" si="492"/>
        <v>0</v>
      </c>
      <c r="L6995" s="57">
        <f t="shared" si="493"/>
        <v>0</v>
      </c>
      <c r="M6995" s="4"/>
      <c r="N6995" s="57"/>
      <c r="O6995" s="57"/>
      <c r="P6995" s="4"/>
      <c r="Q6995" s="4"/>
    </row>
    <row r="6996" spans="1:17" s="1" customFormat="1" ht="18.649999999999999" customHeight="1" x14ac:dyDescent="0.35">
      <c r="A6996" s="3"/>
      <c r="B6996" s="57">
        <f t="shared" si="490"/>
        <v>0</v>
      </c>
      <c r="C6996" s="57" t="str">
        <f t="shared" si="491"/>
        <v>Jan</v>
      </c>
      <c r="D6996" s="4"/>
      <c r="E6996" s="57"/>
      <c r="F6996" s="57"/>
      <c r="G6996" s="57"/>
      <c r="H6996" s="57"/>
      <c r="I6996" s="57"/>
      <c r="J6996" s="57"/>
      <c r="K6996" s="57">
        <f t="shared" si="492"/>
        <v>0</v>
      </c>
      <c r="L6996" s="57">
        <f t="shared" si="493"/>
        <v>0</v>
      </c>
      <c r="M6996" s="4"/>
      <c r="N6996" s="57"/>
      <c r="O6996" s="57"/>
      <c r="P6996" s="4"/>
      <c r="Q6996" s="4"/>
    </row>
    <row r="6997" spans="1:17" s="1" customFormat="1" ht="18.649999999999999" customHeight="1" x14ac:dyDescent="0.35">
      <c r="A6997" s="3"/>
      <c r="B6997" s="57">
        <f t="shared" si="490"/>
        <v>0</v>
      </c>
      <c r="C6997" s="57" t="str">
        <f t="shared" si="491"/>
        <v>Jan</v>
      </c>
      <c r="D6997" s="4"/>
      <c r="E6997" s="57"/>
      <c r="F6997" s="57"/>
      <c r="G6997" s="57"/>
      <c r="H6997" s="57"/>
      <c r="I6997" s="57"/>
      <c r="J6997" s="57"/>
      <c r="K6997" s="57">
        <f t="shared" si="492"/>
        <v>0</v>
      </c>
      <c r="L6997" s="57">
        <f t="shared" si="493"/>
        <v>0</v>
      </c>
      <c r="M6997" s="4"/>
      <c r="N6997" s="57"/>
      <c r="O6997" s="57"/>
      <c r="P6997" s="4"/>
      <c r="Q6997" s="4"/>
    </row>
    <row r="6998" spans="1:17" s="1" customFormat="1" ht="18.649999999999999" customHeight="1" x14ac:dyDescent="0.35">
      <c r="A6998" s="3"/>
      <c r="B6998" s="57">
        <f t="shared" si="490"/>
        <v>0</v>
      </c>
      <c r="C6998" s="57" t="str">
        <f t="shared" si="491"/>
        <v>Jan</v>
      </c>
      <c r="D6998" s="4"/>
      <c r="E6998" s="57"/>
      <c r="F6998" s="57"/>
      <c r="G6998" s="57"/>
      <c r="H6998" s="57"/>
      <c r="I6998" s="57"/>
      <c r="J6998" s="57"/>
      <c r="K6998" s="57">
        <f t="shared" si="492"/>
        <v>0</v>
      </c>
      <c r="L6998" s="57">
        <f t="shared" si="493"/>
        <v>0</v>
      </c>
      <c r="M6998" s="4"/>
      <c r="N6998" s="57"/>
      <c r="O6998" s="57"/>
      <c r="P6998" s="4"/>
      <c r="Q6998" s="4"/>
    </row>
    <row r="6999" spans="1:17" s="1" customFormat="1" ht="18.649999999999999" customHeight="1" x14ac:dyDescent="0.35">
      <c r="A6999" s="3"/>
      <c r="B6999" s="57">
        <f t="shared" si="490"/>
        <v>0</v>
      </c>
      <c r="C6999" s="57" t="str">
        <f t="shared" si="491"/>
        <v>Jan</v>
      </c>
      <c r="D6999" s="4"/>
      <c r="E6999" s="57"/>
      <c r="F6999" s="57"/>
      <c r="G6999" s="57"/>
      <c r="H6999" s="57"/>
      <c r="I6999" s="57"/>
      <c r="J6999" s="57"/>
      <c r="K6999" s="57">
        <f t="shared" si="492"/>
        <v>0</v>
      </c>
      <c r="L6999" s="57">
        <f t="shared" si="493"/>
        <v>0</v>
      </c>
      <c r="M6999" s="4"/>
      <c r="N6999" s="57"/>
      <c r="O6999" s="57"/>
      <c r="P6999" s="4"/>
      <c r="Q6999" s="4"/>
    </row>
    <row r="7000" spans="1:17" s="1" customFormat="1" ht="18.649999999999999" customHeight="1" x14ac:dyDescent="0.35">
      <c r="A7000" s="3"/>
      <c r="B7000" s="57">
        <f t="shared" si="490"/>
        <v>0</v>
      </c>
      <c r="C7000" s="57" t="str">
        <f t="shared" si="491"/>
        <v>Jan</v>
      </c>
      <c r="D7000" s="4"/>
      <c r="E7000" s="57"/>
      <c r="F7000" s="57"/>
      <c r="G7000" s="57"/>
      <c r="H7000" s="57"/>
      <c r="I7000" s="57"/>
      <c r="J7000" s="57"/>
      <c r="K7000" s="57">
        <f t="shared" si="492"/>
        <v>0</v>
      </c>
      <c r="L7000" s="57">
        <f t="shared" si="493"/>
        <v>0</v>
      </c>
      <c r="M7000" s="4"/>
      <c r="N7000" s="57"/>
      <c r="O7000" s="57"/>
      <c r="P7000" s="4"/>
      <c r="Q7000" s="4"/>
    </row>
    <row r="7001" spans="1:17" s="1" customFormat="1" ht="18.649999999999999" customHeight="1" x14ac:dyDescent="0.35">
      <c r="A7001" s="3"/>
      <c r="B7001" s="57">
        <f t="shared" si="490"/>
        <v>0</v>
      </c>
      <c r="C7001" s="57" t="str">
        <f t="shared" si="491"/>
        <v>Jan</v>
      </c>
      <c r="D7001" s="4"/>
      <c r="E7001" s="57"/>
      <c r="F7001" s="57"/>
      <c r="G7001" s="57"/>
      <c r="H7001" s="57"/>
      <c r="I7001" s="57"/>
      <c r="J7001" s="57"/>
      <c r="K7001" s="57">
        <f t="shared" si="492"/>
        <v>0</v>
      </c>
      <c r="L7001" s="57">
        <f t="shared" si="493"/>
        <v>0</v>
      </c>
      <c r="M7001" s="4"/>
      <c r="N7001" s="57"/>
      <c r="O7001" s="57"/>
      <c r="P7001" s="4"/>
      <c r="Q7001" s="4"/>
    </row>
  </sheetData>
  <autoFilter ref="A2:Q7001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B7002:B1048576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D7002:F1048576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I7002:I1048576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C7002:C1048576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F51B1-4439-4AFD-8859-C00E14C2AAC3}">
  <sheetPr filterMode="1"/>
  <dimension ref="A1:R16"/>
  <sheetViews>
    <sheetView zoomScale="85" zoomScaleNormal="85" workbookViewId="0">
      <pane ySplit="1" topLeftCell="A6" activePane="bottomLeft" state="frozen"/>
      <selection pane="bottomLeft" activeCell="P6" sqref="P6"/>
    </sheetView>
  </sheetViews>
  <sheetFormatPr defaultRowHeight="14.5" x14ac:dyDescent="0.35"/>
  <cols>
    <col min="1" max="1" width="10.36328125" bestFit="1" customWidth="1"/>
    <col min="13" max="15" width="12.54296875" customWidth="1"/>
    <col min="16" max="16" width="21.36328125" bestFit="1" customWidth="1"/>
  </cols>
  <sheetData>
    <row r="1" spans="1:18" ht="43.5" x14ac:dyDescent="0.35">
      <c r="A1" s="108" t="s">
        <v>1</v>
      </c>
      <c r="B1" s="108" t="s">
        <v>214</v>
      </c>
      <c r="C1" s="108" t="s">
        <v>215</v>
      </c>
      <c r="D1" s="108" t="s">
        <v>3</v>
      </c>
      <c r="E1" s="108" t="s">
        <v>222</v>
      </c>
      <c r="F1" s="108" t="s">
        <v>221</v>
      </c>
      <c r="G1" s="108" t="s">
        <v>216</v>
      </c>
      <c r="H1" s="108" t="s">
        <v>12</v>
      </c>
      <c r="I1" s="108" t="s">
        <v>224</v>
      </c>
      <c r="J1" s="108" t="s">
        <v>225</v>
      </c>
      <c r="K1" s="108" t="s">
        <v>226</v>
      </c>
      <c r="L1" s="60" t="s">
        <v>24</v>
      </c>
      <c r="M1" s="108" t="s">
        <v>227</v>
      </c>
      <c r="N1" s="108" t="s">
        <v>229</v>
      </c>
      <c r="O1" s="108" t="s">
        <v>230</v>
      </c>
      <c r="P1" s="79" t="s">
        <v>228</v>
      </c>
    </row>
    <row r="2" spans="1:18" hidden="1" x14ac:dyDescent="0.35">
      <c r="A2" s="3">
        <v>46176</v>
      </c>
      <c r="B2" s="57">
        <v>23</v>
      </c>
      <c r="C2" s="57" t="s">
        <v>6212</v>
      </c>
      <c r="D2" s="4" t="s">
        <v>3887</v>
      </c>
      <c r="E2" s="57" t="s">
        <v>445</v>
      </c>
      <c r="F2" s="57" t="s">
        <v>18</v>
      </c>
      <c r="G2" s="57">
        <v>9812</v>
      </c>
      <c r="H2" s="57">
        <v>3</v>
      </c>
      <c r="I2" s="57">
        <v>8</v>
      </c>
      <c r="J2" s="57">
        <v>4</v>
      </c>
      <c r="K2" s="57">
        <f t="shared" ref="K2:K16" si="0">I2+J2</f>
        <v>12</v>
      </c>
      <c r="L2" s="57">
        <f t="shared" ref="L2:L16" si="1">H2*K2</f>
        <v>36</v>
      </c>
      <c r="M2" s="4" t="s">
        <v>2015</v>
      </c>
      <c r="N2" s="57" t="s">
        <v>57</v>
      </c>
      <c r="O2" s="57">
        <v>275201</v>
      </c>
      <c r="P2" s="4" t="s">
        <v>5513</v>
      </c>
      <c r="R2" s="121" t="s">
        <v>199</v>
      </c>
    </row>
    <row r="3" spans="1:18" hidden="1" x14ac:dyDescent="0.35">
      <c r="A3" s="3">
        <v>46175</v>
      </c>
      <c r="B3" s="57">
        <v>23</v>
      </c>
      <c r="C3" s="57" t="s">
        <v>6212</v>
      </c>
      <c r="D3" s="4" t="s">
        <v>3704</v>
      </c>
      <c r="E3" s="57" t="s">
        <v>445</v>
      </c>
      <c r="F3" s="57" t="s">
        <v>18</v>
      </c>
      <c r="G3" s="57">
        <v>9812</v>
      </c>
      <c r="H3" s="57">
        <v>2</v>
      </c>
      <c r="I3" s="57">
        <v>8</v>
      </c>
      <c r="J3" s="57"/>
      <c r="K3" s="57">
        <f t="shared" si="0"/>
        <v>8</v>
      </c>
      <c r="L3" s="57">
        <f t="shared" si="1"/>
        <v>16</v>
      </c>
      <c r="M3" s="4" t="s">
        <v>2015</v>
      </c>
      <c r="N3" s="57" t="s">
        <v>57</v>
      </c>
      <c r="O3" s="57">
        <v>275205</v>
      </c>
      <c r="P3" s="4" t="s">
        <v>5407</v>
      </c>
      <c r="R3" s="121" t="s">
        <v>199</v>
      </c>
    </row>
    <row r="4" spans="1:18" hidden="1" x14ac:dyDescent="0.35">
      <c r="A4" s="3">
        <v>46176</v>
      </c>
      <c r="B4" s="57">
        <v>23</v>
      </c>
      <c r="C4" s="57" t="s">
        <v>6212</v>
      </c>
      <c r="D4" s="4" t="s">
        <v>3488</v>
      </c>
      <c r="E4" s="57" t="s">
        <v>445</v>
      </c>
      <c r="F4" s="57" t="s">
        <v>18</v>
      </c>
      <c r="G4" s="57">
        <v>9812</v>
      </c>
      <c r="H4" s="57">
        <v>4</v>
      </c>
      <c r="I4" s="57">
        <v>8</v>
      </c>
      <c r="J4" s="57"/>
      <c r="K4" s="57">
        <f t="shared" si="0"/>
        <v>8</v>
      </c>
      <c r="L4" s="57">
        <f t="shared" si="1"/>
        <v>32</v>
      </c>
      <c r="M4" s="4" t="s">
        <v>2015</v>
      </c>
      <c r="N4" s="57" t="s">
        <v>57</v>
      </c>
      <c r="O4" s="57" t="s">
        <v>6174</v>
      </c>
      <c r="P4" s="4" t="s">
        <v>5439</v>
      </c>
      <c r="R4" s="121" t="s">
        <v>199</v>
      </c>
    </row>
    <row r="5" spans="1:18" hidden="1" x14ac:dyDescent="0.35">
      <c r="A5" s="3">
        <v>46176</v>
      </c>
      <c r="B5" s="57">
        <v>23</v>
      </c>
      <c r="C5" s="57" t="s">
        <v>6212</v>
      </c>
      <c r="D5" s="4" t="s">
        <v>3887</v>
      </c>
      <c r="E5" s="57" t="s">
        <v>445</v>
      </c>
      <c r="F5" s="57" t="s">
        <v>18</v>
      </c>
      <c r="G5" s="57">
        <v>9812</v>
      </c>
      <c r="H5" s="57">
        <v>3</v>
      </c>
      <c r="I5" s="57">
        <v>8</v>
      </c>
      <c r="J5" s="57">
        <v>2</v>
      </c>
      <c r="K5" s="57">
        <f t="shared" si="0"/>
        <v>10</v>
      </c>
      <c r="L5" s="57">
        <f t="shared" si="1"/>
        <v>30</v>
      </c>
      <c r="M5" s="4" t="s">
        <v>2015</v>
      </c>
      <c r="N5" s="57" t="s">
        <v>57</v>
      </c>
      <c r="O5" s="57" t="s">
        <v>6175</v>
      </c>
      <c r="P5" s="4" t="s">
        <v>5439</v>
      </c>
      <c r="R5" s="121" t="s">
        <v>199</v>
      </c>
    </row>
    <row r="6" spans="1:18" x14ac:dyDescent="0.35">
      <c r="A6" s="3">
        <v>46177</v>
      </c>
      <c r="B6" s="57">
        <v>23</v>
      </c>
      <c r="C6" s="57" t="s">
        <v>6212</v>
      </c>
      <c r="D6" s="4" t="s">
        <v>3488</v>
      </c>
      <c r="E6" s="57" t="s">
        <v>445</v>
      </c>
      <c r="F6" s="57" t="s">
        <v>18</v>
      </c>
      <c r="G6" s="57">
        <v>9812</v>
      </c>
      <c r="H6" s="57">
        <v>3</v>
      </c>
      <c r="I6" s="57">
        <v>8</v>
      </c>
      <c r="J6" s="57">
        <v>2</v>
      </c>
      <c r="K6" s="57">
        <f t="shared" si="0"/>
        <v>10</v>
      </c>
      <c r="L6" s="57">
        <f t="shared" si="1"/>
        <v>30</v>
      </c>
      <c r="M6" s="4" t="s">
        <v>2015</v>
      </c>
      <c r="N6" s="57" t="s">
        <v>57</v>
      </c>
      <c r="O6" s="57" t="s">
        <v>5065</v>
      </c>
      <c r="P6" s="4" t="s">
        <v>6216</v>
      </c>
      <c r="Q6" t="s">
        <v>6215</v>
      </c>
    </row>
    <row r="7" spans="1:18" hidden="1" x14ac:dyDescent="0.35">
      <c r="A7" s="3">
        <v>46175</v>
      </c>
      <c r="B7" s="57">
        <v>23</v>
      </c>
      <c r="C7" s="57" t="s">
        <v>6212</v>
      </c>
      <c r="D7" s="4" t="s">
        <v>3704</v>
      </c>
      <c r="E7" s="57" t="s">
        <v>445</v>
      </c>
      <c r="F7" s="57" t="s">
        <v>18</v>
      </c>
      <c r="G7" s="57">
        <v>9812</v>
      </c>
      <c r="H7" s="57">
        <v>3</v>
      </c>
      <c r="I7" s="57">
        <v>8</v>
      </c>
      <c r="J7" s="57">
        <v>4</v>
      </c>
      <c r="K7" s="57">
        <f t="shared" si="0"/>
        <v>12</v>
      </c>
      <c r="L7" s="57">
        <f t="shared" si="1"/>
        <v>36</v>
      </c>
      <c r="M7" s="4" t="s">
        <v>2015</v>
      </c>
      <c r="N7" s="57" t="s">
        <v>57</v>
      </c>
      <c r="O7" s="57" t="s">
        <v>6010</v>
      </c>
      <c r="P7" s="4" t="s">
        <v>5512</v>
      </c>
      <c r="Q7" t="s">
        <v>6214</v>
      </c>
      <c r="R7" s="121" t="s">
        <v>199</v>
      </c>
    </row>
    <row r="8" spans="1:18" hidden="1" x14ac:dyDescent="0.35">
      <c r="A8" s="3">
        <v>46177</v>
      </c>
      <c r="B8" s="57">
        <v>23</v>
      </c>
      <c r="C8" s="57" t="s">
        <v>6212</v>
      </c>
      <c r="D8" s="4" t="s">
        <v>1189</v>
      </c>
      <c r="E8" s="57" t="s">
        <v>445</v>
      </c>
      <c r="F8" s="57" t="s">
        <v>17</v>
      </c>
      <c r="G8" s="57">
        <v>9812</v>
      </c>
      <c r="H8" s="57">
        <v>2</v>
      </c>
      <c r="I8" s="57">
        <v>8</v>
      </c>
      <c r="J8" s="57">
        <v>4</v>
      </c>
      <c r="K8" s="57">
        <f t="shared" si="0"/>
        <v>12</v>
      </c>
      <c r="L8" s="57">
        <f t="shared" si="1"/>
        <v>24</v>
      </c>
      <c r="M8" s="4" t="s">
        <v>2015</v>
      </c>
      <c r="N8" s="57" t="s">
        <v>57</v>
      </c>
      <c r="O8" s="57" t="s">
        <v>6010</v>
      </c>
      <c r="P8" s="4" t="s">
        <v>5512</v>
      </c>
      <c r="Q8" t="s">
        <v>6214</v>
      </c>
      <c r="R8" s="121" t="s">
        <v>199</v>
      </c>
    </row>
    <row r="9" spans="1:18" hidden="1" x14ac:dyDescent="0.35">
      <c r="A9" s="3">
        <v>46169</v>
      </c>
      <c r="B9" s="57">
        <v>22</v>
      </c>
      <c r="C9" s="57" t="s">
        <v>6213</v>
      </c>
      <c r="D9" s="4" t="s">
        <v>5179</v>
      </c>
      <c r="E9" s="57" t="s">
        <v>445</v>
      </c>
      <c r="F9" s="57" t="s">
        <v>18</v>
      </c>
      <c r="G9" s="57">
        <v>9812</v>
      </c>
      <c r="H9" s="57">
        <v>3</v>
      </c>
      <c r="I9" s="57">
        <v>8</v>
      </c>
      <c r="J9" s="57">
        <v>4</v>
      </c>
      <c r="K9" s="57">
        <f t="shared" si="0"/>
        <v>12</v>
      </c>
      <c r="L9" s="57">
        <f t="shared" si="1"/>
        <v>36</v>
      </c>
      <c r="M9" s="4" t="s">
        <v>2015</v>
      </c>
      <c r="N9" s="57" t="s">
        <v>57</v>
      </c>
      <c r="O9" s="57" t="s">
        <v>5704</v>
      </c>
      <c r="P9" s="4" t="s">
        <v>5512</v>
      </c>
      <c r="Q9" t="s">
        <v>6214</v>
      </c>
      <c r="R9" s="121" t="s">
        <v>199</v>
      </c>
    </row>
    <row r="10" spans="1:18" hidden="1" x14ac:dyDescent="0.35">
      <c r="A10" s="3">
        <v>46174</v>
      </c>
      <c r="B10" s="57">
        <v>23</v>
      </c>
      <c r="C10" s="57" t="s">
        <v>6212</v>
      </c>
      <c r="D10" s="4" t="s">
        <v>3488</v>
      </c>
      <c r="E10" s="57" t="s">
        <v>445</v>
      </c>
      <c r="F10" s="57" t="s">
        <v>18</v>
      </c>
      <c r="G10" s="57">
        <v>9812</v>
      </c>
      <c r="H10" s="57">
        <v>3</v>
      </c>
      <c r="I10" s="57">
        <v>8</v>
      </c>
      <c r="J10" s="57">
        <v>4</v>
      </c>
      <c r="K10" s="57">
        <f t="shared" si="0"/>
        <v>12</v>
      </c>
      <c r="L10" s="57">
        <f t="shared" si="1"/>
        <v>36</v>
      </c>
      <c r="M10" s="4" t="s">
        <v>2015</v>
      </c>
      <c r="N10" s="57" t="s">
        <v>57</v>
      </c>
      <c r="O10" s="57" t="s">
        <v>5704</v>
      </c>
      <c r="P10" s="4" t="s">
        <v>5512</v>
      </c>
      <c r="Q10" t="s">
        <v>6214</v>
      </c>
      <c r="R10" s="121" t="s">
        <v>199</v>
      </c>
    </row>
    <row r="11" spans="1:18" x14ac:dyDescent="0.35">
      <c r="A11" s="3">
        <v>46169</v>
      </c>
      <c r="B11" s="57">
        <v>22</v>
      </c>
      <c r="C11" s="57" t="s">
        <v>6213</v>
      </c>
      <c r="D11" s="4" t="s">
        <v>5179</v>
      </c>
      <c r="E11" s="57" t="s">
        <v>445</v>
      </c>
      <c r="F11" s="57" t="s">
        <v>18</v>
      </c>
      <c r="G11" s="57">
        <v>9812</v>
      </c>
      <c r="H11" s="57">
        <v>1</v>
      </c>
      <c r="I11" s="57">
        <v>8</v>
      </c>
      <c r="J11" s="57">
        <v>3.5</v>
      </c>
      <c r="K11" s="57">
        <f t="shared" si="0"/>
        <v>11.5</v>
      </c>
      <c r="L11" s="57">
        <f t="shared" si="1"/>
        <v>11.5</v>
      </c>
      <c r="M11" s="4" t="s">
        <v>2015</v>
      </c>
      <c r="N11" s="57" t="s">
        <v>57</v>
      </c>
      <c r="O11" s="57" t="s">
        <v>5065</v>
      </c>
      <c r="P11" s="4" t="s">
        <v>5181</v>
      </c>
      <c r="Q11" t="s">
        <v>6215</v>
      </c>
    </row>
    <row r="12" spans="1:18" x14ac:dyDescent="0.35">
      <c r="A12" s="3">
        <v>46169</v>
      </c>
      <c r="B12" s="57">
        <v>22</v>
      </c>
      <c r="C12" s="57" t="s">
        <v>6213</v>
      </c>
      <c r="D12" s="4" t="s">
        <v>5179</v>
      </c>
      <c r="E12" s="57" t="s">
        <v>445</v>
      </c>
      <c r="F12" s="57" t="s">
        <v>18</v>
      </c>
      <c r="G12" s="57">
        <v>9812</v>
      </c>
      <c r="H12" s="57">
        <v>2</v>
      </c>
      <c r="I12" s="57">
        <v>8</v>
      </c>
      <c r="J12" s="57">
        <v>4</v>
      </c>
      <c r="K12" s="57">
        <f t="shared" si="0"/>
        <v>12</v>
      </c>
      <c r="L12" s="57">
        <f t="shared" si="1"/>
        <v>24</v>
      </c>
      <c r="M12" s="4" t="s">
        <v>2015</v>
      </c>
      <c r="N12" s="57" t="s">
        <v>57</v>
      </c>
      <c r="O12" s="57" t="s">
        <v>5065</v>
      </c>
      <c r="P12" s="4" t="s">
        <v>5181</v>
      </c>
      <c r="Q12" t="s">
        <v>6215</v>
      </c>
    </row>
    <row r="13" spans="1:18" x14ac:dyDescent="0.35">
      <c r="A13" s="3">
        <v>46174</v>
      </c>
      <c r="B13" s="57">
        <v>23</v>
      </c>
      <c r="C13" s="57" t="s">
        <v>6212</v>
      </c>
      <c r="D13" s="4" t="s">
        <v>3488</v>
      </c>
      <c r="E13" s="57" t="s">
        <v>445</v>
      </c>
      <c r="F13" s="57" t="s">
        <v>18</v>
      </c>
      <c r="G13" s="57">
        <v>9812</v>
      </c>
      <c r="H13" s="57">
        <v>3</v>
      </c>
      <c r="I13" s="57">
        <v>8</v>
      </c>
      <c r="J13" s="57">
        <v>4</v>
      </c>
      <c r="K13" s="57">
        <f t="shared" si="0"/>
        <v>12</v>
      </c>
      <c r="L13" s="57">
        <f t="shared" si="1"/>
        <v>36</v>
      </c>
      <c r="M13" s="4" t="s">
        <v>2270</v>
      </c>
      <c r="N13" s="57" t="s">
        <v>57</v>
      </c>
      <c r="O13" s="57" t="s">
        <v>5065</v>
      </c>
      <c r="P13" s="4" t="s">
        <v>5181</v>
      </c>
      <c r="Q13" t="s">
        <v>6215</v>
      </c>
    </row>
    <row r="14" spans="1:18" x14ac:dyDescent="0.35">
      <c r="A14" s="3">
        <v>46175</v>
      </c>
      <c r="B14" s="57">
        <v>23</v>
      </c>
      <c r="C14" s="57" t="s">
        <v>6212</v>
      </c>
      <c r="D14" s="4" t="s">
        <v>3704</v>
      </c>
      <c r="E14" s="57" t="s">
        <v>445</v>
      </c>
      <c r="F14" s="57" t="s">
        <v>18</v>
      </c>
      <c r="G14" s="57">
        <v>9812</v>
      </c>
      <c r="H14" s="57">
        <v>3</v>
      </c>
      <c r="I14" s="57">
        <v>8</v>
      </c>
      <c r="J14" s="57">
        <v>4</v>
      </c>
      <c r="K14" s="57">
        <f t="shared" si="0"/>
        <v>12</v>
      </c>
      <c r="L14" s="57">
        <f t="shared" si="1"/>
        <v>36</v>
      </c>
      <c r="M14" s="4" t="s">
        <v>2270</v>
      </c>
      <c r="N14" s="57" t="s">
        <v>57</v>
      </c>
      <c r="O14" s="57" t="s">
        <v>5065</v>
      </c>
      <c r="P14" s="4" t="s">
        <v>5181</v>
      </c>
      <c r="Q14" t="s">
        <v>6215</v>
      </c>
    </row>
    <row r="15" spans="1:18" x14ac:dyDescent="0.35">
      <c r="A15" s="3">
        <v>46177</v>
      </c>
      <c r="B15" s="57">
        <v>23</v>
      </c>
      <c r="C15" s="57" t="s">
        <v>6212</v>
      </c>
      <c r="D15" s="4" t="s">
        <v>1189</v>
      </c>
      <c r="E15" s="57" t="s">
        <v>445</v>
      </c>
      <c r="F15" s="57" t="s">
        <v>17</v>
      </c>
      <c r="G15" s="57">
        <v>9812</v>
      </c>
      <c r="H15" s="57">
        <v>4</v>
      </c>
      <c r="I15" s="57">
        <v>8</v>
      </c>
      <c r="J15" s="57">
        <v>4</v>
      </c>
      <c r="K15" s="57">
        <f t="shared" si="0"/>
        <v>12</v>
      </c>
      <c r="L15" s="57">
        <f t="shared" si="1"/>
        <v>48</v>
      </c>
      <c r="M15" s="4" t="s">
        <v>2270</v>
      </c>
      <c r="N15" s="57" t="s">
        <v>57</v>
      </c>
      <c r="O15" s="57" t="s">
        <v>5065</v>
      </c>
      <c r="P15" s="4" t="s">
        <v>5181</v>
      </c>
      <c r="Q15" t="s">
        <v>6215</v>
      </c>
    </row>
    <row r="16" spans="1:18" x14ac:dyDescent="0.35">
      <c r="A16" s="3">
        <v>46178</v>
      </c>
      <c r="B16" s="57">
        <v>23</v>
      </c>
      <c r="C16" s="57" t="s">
        <v>6212</v>
      </c>
      <c r="D16" s="4" t="s">
        <v>1189</v>
      </c>
      <c r="E16" s="57" t="s">
        <v>445</v>
      </c>
      <c r="F16" s="57" t="s">
        <v>17</v>
      </c>
      <c r="G16" s="57">
        <v>9812</v>
      </c>
      <c r="H16" s="57">
        <v>2</v>
      </c>
      <c r="I16" s="57">
        <v>8</v>
      </c>
      <c r="J16" s="57">
        <v>4</v>
      </c>
      <c r="K16" s="57">
        <f t="shared" si="0"/>
        <v>12</v>
      </c>
      <c r="L16" s="57">
        <f t="shared" si="1"/>
        <v>24</v>
      </c>
      <c r="M16" s="4" t="s">
        <v>2270</v>
      </c>
      <c r="N16" s="57" t="s">
        <v>57</v>
      </c>
      <c r="O16" s="57" t="s">
        <v>5065</v>
      </c>
      <c r="P16" s="4" t="s">
        <v>5181</v>
      </c>
      <c r="Q16" t="s">
        <v>6215</v>
      </c>
    </row>
  </sheetData>
  <autoFilter ref="A1:Q16" xr:uid="{69791F3E-1EE3-4A35-90CE-E0C38122EAB4}">
    <filterColumn colId="16">
      <filters>
        <filter val="Danny Wang Zheng Jun (CN.DGOP-NPI1) 王正軍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sheetPr codeName="Sheet7"/>
  <dimension ref="A2:M70"/>
  <sheetViews>
    <sheetView topLeftCell="A58" workbookViewId="0">
      <selection activeCell="C53" sqref="C53:D70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2" t="s">
        <v>478</v>
      </c>
      <c r="D42" s="82" t="s">
        <v>477</v>
      </c>
      <c r="E42" s="82" t="s">
        <v>479</v>
      </c>
      <c r="H42" s="41"/>
      <c r="I42" s="41"/>
      <c r="J42" s="41"/>
    </row>
    <row r="43" spans="1:10" x14ac:dyDescent="0.3">
      <c r="C43" s="84" t="s">
        <v>480</v>
      </c>
      <c r="D43" s="83" t="s">
        <v>273</v>
      </c>
      <c r="E43" s="84" t="s">
        <v>30</v>
      </c>
      <c r="H43" s="41"/>
      <c r="I43" s="41"/>
      <c r="J43" s="41"/>
    </row>
    <row r="44" spans="1:10" x14ac:dyDescent="0.3">
      <c r="C44" s="84" t="s">
        <v>482</v>
      </c>
      <c r="D44" s="83" t="s">
        <v>481</v>
      </c>
      <c r="E44" s="84" t="s">
        <v>65</v>
      </c>
      <c r="H44" s="41"/>
      <c r="I44" s="41"/>
      <c r="J44" s="41"/>
    </row>
    <row r="45" spans="1:10" x14ac:dyDescent="0.3">
      <c r="C45" s="84" t="s">
        <v>484</v>
      </c>
      <c r="D45" s="83" t="s">
        <v>483</v>
      </c>
      <c r="E45" s="84" t="s">
        <v>47</v>
      </c>
    </row>
    <row r="46" spans="1:10" x14ac:dyDescent="0.3">
      <c r="C46" s="84" t="s">
        <v>485</v>
      </c>
      <c r="D46" s="83" t="s">
        <v>267</v>
      </c>
      <c r="E46" s="84" t="s">
        <v>198</v>
      </c>
    </row>
    <row r="47" spans="1:10" x14ac:dyDescent="0.3">
      <c r="C47" s="84" t="s">
        <v>487</v>
      </c>
      <c r="D47" s="83" t="s">
        <v>486</v>
      </c>
      <c r="E47" s="84" t="s">
        <v>488</v>
      </c>
    </row>
    <row r="48" spans="1:10" x14ac:dyDescent="0.3">
      <c r="C48" s="84" t="s">
        <v>490</v>
      </c>
      <c r="D48" s="83" t="s">
        <v>489</v>
      </c>
      <c r="E48" s="84" t="s">
        <v>52</v>
      </c>
    </row>
    <row r="49" spans="3:5" x14ac:dyDescent="0.3">
      <c r="C49" s="84" t="s">
        <v>491</v>
      </c>
      <c r="D49" s="83" t="s">
        <v>492</v>
      </c>
      <c r="E49" s="84" t="s">
        <v>126</v>
      </c>
    </row>
    <row r="50" spans="3:5" x14ac:dyDescent="0.3">
      <c r="C50" s="84" t="s">
        <v>493</v>
      </c>
      <c r="D50" s="83" t="s">
        <v>611</v>
      </c>
      <c r="E50" s="84" t="s">
        <v>52</v>
      </c>
    </row>
    <row r="53" spans="3:5" ht="15.5" x14ac:dyDescent="0.35">
      <c r="C53" s="111" t="s">
        <v>479</v>
      </c>
      <c r="D53" s="111" t="s">
        <v>42</v>
      </c>
    </row>
    <row r="54" spans="3:5" ht="15.5" x14ac:dyDescent="0.35">
      <c r="C54" s="112" t="s">
        <v>30</v>
      </c>
      <c r="D54" s="112" t="s">
        <v>2475</v>
      </c>
    </row>
    <row r="55" spans="3:5" ht="15.5" x14ac:dyDescent="0.35">
      <c r="C55" s="112" t="s">
        <v>198</v>
      </c>
      <c r="D55" s="112" t="s">
        <v>2476</v>
      </c>
    </row>
    <row r="56" spans="3:5" ht="15.5" x14ac:dyDescent="0.35">
      <c r="C56" s="112" t="s">
        <v>57</v>
      </c>
      <c r="D56" s="112" t="s">
        <v>2477</v>
      </c>
    </row>
    <row r="57" spans="3:5" ht="15.5" x14ac:dyDescent="0.35">
      <c r="C57" s="112" t="s">
        <v>61</v>
      </c>
      <c r="D57" s="112" t="s">
        <v>1421</v>
      </c>
    </row>
    <row r="58" spans="3:5" ht="15.5" x14ac:dyDescent="0.35">
      <c r="C58" s="112" t="s">
        <v>669</v>
      </c>
      <c r="D58" s="112" t="s">
        <v>1421</v>
      </c>
    </row>
    <row r="59" spans="3:5" ht="15.5" x14ac:dyDescent="0.35">
      <c r="C59" s="112" t="s">
        <v>52</v>
      </c>
      <c r="D59" s="112" t="s">
        <v>2478</v>
      </c>
    </row>
    <row r="60" spans="3:5" ht="15.5" x14ac:dyDescent="0.35">
      <c r="C60" s="112" t="s">
        <v>65</v>
      </c>
      <c r="D60" s="112" t="s">
        <v>2479</v>
      </c>
    </row>
    <row r="61" spans="3:5" ht="15.5" x14ac:dyDescent="0.35">
      <c r="C61" s="112" t="s">
        <v>93</v>
      </c>
      <c r="D61" s="112" t="s">
        <v>2480</v>
      </c>
    </row>
    <row r="62" spans="3:5" ht="15.5" x14ac:dyDescent="0.35">
      <c r="C62" s="112" t="s">
        <v>2481</v>
      </c>
      <c r="D62" s="112" t="s">
        <v>49</v>
      </c>
    </row>
    <row r="63" spans="3:5" ht="15.5" x14ac:dyDescent="0.35">
      <c r="C63" s="112" t="s">
        <v>47</v>
      </c>
      <c r="D63" s="112" t="s">
        <v>2482</v>
      </c>
    </row>
    <row r="64" spans="3:5" ht="15.5" x14ac:dyDescent="0.35">
      <c r="C64" s="112" t="s">
        <v>2483</v>
      </c>
      <c r="D64" s="112" t="s">
        <v>1421</v>
      </c>
    </row>
    <row r="65" spans="3:4" ht="15.5" x14ac:dyDescent="0.35">
      <c r="C65" s="112" t="s">
        <v>2484</v>
      </c>
      <c r="D65" s="112" t="s">
        <v>2485</v>
      </c>
    </row>
    <row r="66" spans="3:4" ht="15.5" x14ac:dyDescent="0.35">
      <c r="C66" s="112" t="s">
        <v>2486</v>
      </c>
      <c r="D66" s="112" t="s">
        <v>2485</v>
      </c>
    </row>
    <row r="67" spans="3:4" ht="15.5" x14ac:dyDescent="0.35">
      <c r="C67" s="112" t="s">
        <v>74</v>
      </c>
      <c r="D67" s="112" t="s">
        <v>2477</v>
      </c>
    </row>
    <row r="68" spans="3:4" ht="15.5" x14ac:dyDescent="0.35">
      <c r="C68" s="112" t="s">
        <v>6176</v>
      </c>
      <c r="D68" s="112" t="s">
        <v>6537</v>
      </c>
    </row>
    <row r="69" spans="3:4" ht="15.5" x14ac:dyDescent="0.35">
      <c r="C69" s="112" t="s">
        <v>1684</v>
      </c>
      <c r="D69" s="112" t="s">
        <v>2478</v>
      </c>
    </row>
    <row r="70" spans="3:4" ht="15.5" x14ac:dyDescent="0.35">
      <c r="C70" s="112" t="s">
        <v>3106</v>
      </c>
      <c r="D70" s="112" t="s">
        <v>2475</v>
      </c>
    </row>
  </sheetData>
  <autoFilter ref="A3:F37" xr:uid="{4E2D8166-9F95-4A0E-A8C0-12B33B8F0D45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sheetPr codeName="Sheet8"/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sheetPr codeName="Sheet9"/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11</vt:i4>
      </vt:variant>
    </vt:vector>
  </HeadingPairs>
  <TitlesOfParts>
    <vt:vector size="21" baseType="lpstr">
      <vt:lpstr>Summary</vt:lpstr>
      <vt:lpstr>Quality &amp; Downtime</vt:lpstr>
      <vt:lpstr>Drop List</vt:lpstr>
      <vt:lpstr>Check</vt:lpstr>
      <vt:lpstr>Rework</vt:lpstr>
      <vt:lpstr>Lending</vt:lpstr>
      <vt:lpstr>Sheet7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2026-08-07T10:24:18Z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